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comments6.xml" ContentType="application/vnd.openxmlformats-officedocument.spreadsheetml.comments+xml"/>
  <Override PartName="/xl/drawings/drawing11.xml" ContentType="application/vnd.openxmlformats-officedocument.drawing+xml"/>
  <Override PartName="/xl/comments7.xml" ContentType="application/vnd.openxmlformats-officedocument.spreadsheetml.comments+xml"/>
  <Override PartName="/xl/drawings/drawing12.xml" ContentType="application/vnd.openxmlformats-officedocument.drawing+xml"/>
  <Override PartName="/xl/comments8.xml" ContentType="application/vnd.openxmlformats-officedocument.spreadsheetml.comments+xml"/>
  <Override PartName="/xl/drawings/drawing13.xml" ContentType="application/vnd.openxmlformats-officedocument.drawing+xml"/>
  <Override PartName="/xl/comments9.xml" ContentType="application/vnd.openxmlformats-officedocument.spreadsheetml.comments+xml"/>
  <Override PartName="/xl/drawings/drawing14.xml" ContentType="application/vnd.openxmlformats-officedocument.drawing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Vale\Pilhas\"/>
    </mc:Choice>
  </mc:AlternateContent>
  <bookViews>
    <workbookView xWindow="0" yWindow="0" windowWidth="20730" windowHeight="9735" tabRatio="850" firstSheet="6" activeTab="20"/>
  </bookViews>
  <sheets>
    <sheet name="Info" sheetId="22" r:id="rId1"/>
    <sheet name="Dados" sheetId="11" r:id="rId2"/>
    <sheet name="Tipo de Pilha_AP42" sheetId="45" r:id="rId3"/>
    <sheet name="Tipo de Pilha_Furieri2014" sheetId="5" r:id="rId4"/>
    <sheet name="Área - us ur_AP42" sheetId="46" r:id="rId5"/>
    <sheet name="Área - us ur_Furieri2014" sheetId="4" r:id="rId6"/>
    <sheet name="Material" sheetId="10" r:id="rId7"/>
    <sheet name="Série Vento-Bruta" sheetId="8" r:id="rId8"/>
    <sheet name="Série Vento-1 dia" sheetId="33" state="hidden" r:id="rId9"/>
    <sheet name="Série Vento-2 dias" sheetId="35" state="hidden" r:id="rId10"/>
    <sheet name="Série Vento-5 dias" sheetId="37" state="hidden" r:id="rId11"/>
    <sheet name="Série Vento-3 dias" sheetId="20" state="hidden" r:id="rId12"/>
    <sheet name="P - 1 dia" sheetId="39" r:id="rId13"/>
    <sheet name="P - 1 dia_conica" sheetId="49" r:id="rId14"/>
    <sheet name="P - 2 dias" sheetId="36" r:id="rId15"/>
    <sheet name="P - 2 dias_conica" sheetId="50" r:id="rId16"/>
    <sheet name="P - 3 dias" sheetId="12" r:id="rId17"/>
    <sheet name="P - 3 dias_conica" sheetId="48" r:id="rId18"/>
    <sheet name="P - 5 dias" sheetId="38" r:id="rId19"/>
    <sheet name="TE - Total" sheetId="18" r:id="rId20"/>
    <sheet name="Emissão Total_Pilhas" sheetId="44" r:id="rId21"/>
  </sheets>
  <externalReferences>
    <externalReference r:id="rId22"/>
  </externalReferences>
  <calcPr calcId="152511"/>
  <pivotCaches>
    <pivotCache cacheId="0" r:id="rId23"/>
    <pivotCache cacheId="1" r:id="rId24"/>
    <pivotCache cacheId="2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11" i="44" l="1"/>
  <c r="Z11" i="44"/>
  <c r="AD11" i="44"/>
  <c r="AD12" i="44"/>
  <c r="AD22" i="44"/>
  <c r="AD23" i="44"/>
  <c r="AC11" i="44"/>
  <c r="Z12" i="44"/>
  <c r="Z22" i="44"/>
  <c r="Z23" i="44"/>
  <c r="V12" i="44"/>
  <c r="V22" i="44"/>
  <c r="V23" i="44"/>
  <c r="U12" i="44"/>
  <c r="U11" i="44"/>
  <c r="R12" i="44"/>
  <c r="R22" i="44"/>
  <c r="R23" i="44"/>
  <c r="R11" i="44"/>
  <c r="Q11" i="44"/>
  <c r="M12" i="44"/>
  <c r="M11" i="44"/>
  <c r="N12" i="44"/>
  <c r="N22" i="44"/>
  <c r="N23" i="44"/>
  <c r="N11" i="44"/>
  <c r="J12" i="44"/>
  <c r="J22" i="44"/>
  <c r="J23" i="44"/>
  <c r="J11" i="44"/>
  <c r="I13" i="18"/>
  <c r="I15" i="18"/>
  <c r="I17" i="18"/>
  <c r="I18" i="18"/>
  <c r="I19" i="18"/>
  <c r="I4" i="18"/>
  <c r="I3" i="18"/>
  <c r="N18" i="11" l="1"/>
  <c r="N16" i="11"/>
  <c r="N19" i="11"/>
  <c r="O19" i="11" s="1"/>
  <c r="N17" i="11"/>
  <c r="O17" i="11" s="1"/>
  <c r="A182" i="50" l="1"/>
  <c r="A183" i="50"/>
  <c r="A184" i="50"/>
  <c r="A180" i="50"/>
  <c r="A181" i="50"/>
  <c r="A176" i="50"/>
  <c r="A177" i="50"/>
  <c r="A178" i="50"/>
  <c r="A179" i="50"/>
  <c r="A154" i="50"/>
  <c r="A155" i="50"/>
  <c r="A156" i="50"/>
  <c r="A157" i="50"/>
  <c r="A158" i="50"/>
  <c r="A159" i="50"/>
  <c r="A160" i="50"/>
  <c r="A161" i="50"/>
  <c r="A162" i="50"/>
  <c r="A163" i="50"/>
  <c r="A164" i="50"/>
  <c r="A165" i="50"/>
  <c r="A166" i="50"/>
  <c r="A167" i="50"/>
  <c r="A168" i="50"/>
  <c r="A169" i="50"/>
  <c r="A170" i="50"/>
  <c r="A171" i="50"/>
  <c r="A172" i="50"/>
  <c r="A173" i="50"/>
  <c r="A174" i="50"/>
  <c r="A175" i="50"/>
  <c r="A124" i="50"/>
  <c r="A125" i="50"/>
  <c r="A126" i="50"/>
  <c r="A127" i="50"/>
  <c r="A128" i="50"/>
  <c r="A129" i="50"/>
  <c r="A130" i="50"/>
  <c r="A131" i="50"/>
  <c r="A132" i="50"/>
  <c r="A133" i="50"/>
  <c r="A134" i="50"/>
  <c r="A135" i="50"/>
  <c r="A136" i="50"/>
  <c r="A137" i="50"/>
  <c r="A138" i="50"/>
  <c r="A139" i="50"/>
  <c r="A140" i="50"/>
  <c r="A141" i="50"/>
  <c r="A142" i="50"/>
  <c r="A143" i="50"/>
  <c r="A144" i="50"/>
  <c r="A145" i="50"/>
  <c r="A146" i="50"/>
  <c r="A147" i="50"/>
  <c r="A148" i="50"/>
  <c r="A149" i="50"/>
  <c r="A150" i="50"/>
  <c r="A151" i="50"/>
  <c r="A152" i="50"/>
  <c r="A153" i="50"/>
  <c r="A5" i="50"/>
  <c r="A6" i="50"/>
  <c r="A7" i="50"/>
  <c r="A8" i="50"/>
  <c r="A9" i="50"/>
  <c r="A10" i="50"/>
  <c r="A11" i="50"/>
  <c r="A12" i="50"/>
  <c r="A13" i="50"/>
  <c r="A14" i="50"/>
  <c r="A15" i="50"/>
  <c r="A16" i="50"/>
  <c r="A17" i="50"/>
  <c r="A18" i="50"/>
  <c r="A19" i="50"/>
  <c r="A20" i="50"/>
  <c r="A21" i="50"/>
  <c r="A22" i="50"/>
  <c r="A23" i="50"/>
  <c r="A24" i="50"/>
  <c r="A25" i="50"/>
  <c r="A26" i="50"/>
  <c r="A27" i="50"/>
  <c r="A28" i="50"/>
  <c r="A29" i="50"/>
  <c r="A30" i="50"/>
  <c r="A31" i="50"/>
  <c r="A32" i="50"/>
  <c r="A33" i="50"/>
  <c r="A34" i="50"/>
  <c r="A35" i="50"/>
  <c r="A36" i="50"/>
  <c r="A37" i="50"/>
  <c r="A38" i="50"/>
  <c r="A39" i="50"/>
  <c r="A40" i="50"/>
  <c r="A41" i="50"/>
  <c r="A42" i="50"/>
  <c r="A43" i="50"/>
  <c r="A44" i="50"/>
  <c r="A45" i="50"/>
  <c r="A46" i="50"/>
  <c r="A47" i="50"/>
  <c r="A48" i="50"/>
  <c r="A49" i="50"/>
  <c r="A50" i="50"/>
  <c r="A51" i="50"/>
  <c r="A52" i="50"/>
  <c r="A53" i="50"/>
  <c r="A54" i="50"/>
  <c r="A55" i="50"/>
  <c r="A56" i="50"/>
  <c r="A57" i="50"/>
  <c r="A58" i="50"/>
  <c r="A59" i="50"/>
  <c r="A60" i="50"/>
  <c r="A61" i="50"/>
  <c r="A62" i="50"/>
  <c r="A63" i="50"/>
  <c r="A64" i="50"/>
  <c r="A65" i="50"/>
  <c r="A66" i="50"/>
  <c r="A67" i="50"/>
  <c r="A68" i="50"/>
  <c r="A69" i="50"/>
  <c r="A70" i="50"/>
  <c r="A71" i="50"/>
  <c r="A72" i="50"/>
  <c r="A73" i="50"/>
  <c r="A74" i="50"/>
  <c r="A75" i="50"/>
  <c r="A76" i="50"/>
  <c r="A77" i="50"/>
  <c r="A78" i="50"/>
  <c r="A79" i="50"/>
  <c r="A80" i="50"/>
  <c r="A81" i="50"/>
  <c r="A82" i="50"/>
  <c r="A83" i="50"/>
  <c r="A84" i="50"/>
  <c r="A85" i="50"/>
  <c r="A86" i="50"/>
  <c r="A87" i="50"/>
  <c r="A88" i="50"/>
  <c r="A89" i="50"/>
  <c r="A90" i="50"/>
  <c r="A91" i="50"/>
  <c r="A92" i="50"/>
  <c r="A93" i="50"/>
  <c r="A94" i="50"/>
  <c r="A95" i="50"/>
  <c r="A96" i="50"/>
  <c r="A97" i="50"/>
  <c r="A98" i="50"/>
  <c r="A99" i="50"/>
  <c r="A100" i="50"/>
  <c r="A101" i="50"/>
  <c r="A102" i="50"/>
  <c r="A103" i="50"/>
  <c r="A104" i="50"/>
  <c r="A105" i="50"/>
  <c r="A106" i="50"/>
  <c r="A107" i="50"/>
  <c r="A108" i="50"/>
  <c r="A109" i="50"/>
  <c r="A110" i="50"/>
  <c r="A111" i="50"/>
  <c r="A112" i="50"/>
  <c r="A113" i="50"/>
  <c r="A114" i="50"/>
  <c r="A115" i="50"/>
  <c r="A116" i="50"/>
  <c r="A117" i="50"/>
  <c r="A118" i="50"/>
  <c r="A119" i="50"/>
  <c r="A120" i="50"/>
  <c r="A121" i="50"/>
  <c r="A122" i="50"/>
  <c r="A123" i="50"/>
  <c r="A4" i="50"/>
  <c r="A3" i="50"/>
  <c r="AB1" i="50"/>
  <c r="C123" i="49"/>
  <c r="D123" i="49"/>
  <c r="E123" i="49"/>
  <c r="F123" i="49"/>
  <c r="G123" i="49"/>
  <c r="H123" i="49"/>
  <c r="I123" i="49"/>
  <c r="C124" i="49"/>
  <c r="D124" i="49"/>
  <c r="E124" i="49"/>
  <c r="F124" i="49"/>
  <c r="G124" i="49"/>
  <c r="H124" i="49"/>
  <c r="I124" i="49"/>
  <c r="C125" i="49"/>
  <c r="D125" i="49"/>
  <c r="E125" i="49"/>
  <c r="F125" i="49"/>
  <c r="G125" i="49"/>
  <c r="H125" i="49"/>
  <c r="I125" i="49"/>
  <c r="C126" i="49"/>
  <c r="D126" i="49"/>
  <c r="E126" i="49"/>
  <c r="F126" i="49"/>
  <c r="G126" i="49"/>
  <c r="H126" i="49"/>
  <c r="I126" i="49"/>
  <c r="C127" i="49"/>
  <c r="D127" i="49"/>
  <c r="E127" i="49"/>
  <c r="F127" i="49"/>
  <c r="G127" i="49"/>
  <c r="H127" i="49"/>
  <c r="I127" i="49"/>
  <c r="C128" i="49"/>
  <c r="D128" i="49"/>
  <c r="E128" i="49"/>
  <c r="F128" i="49"/>
  <c r="G128" i="49"/>
  <c r="H128" i="49"/>
  <c r="I128" i="49"/>
  <c r="C129" i="49"/>
  <c r="D129" i="49"/>
  <c r="E129" i="49"/>
  <c r="F129" i="49"/>
  <c r="G129" i="49"/>
  <c r="H129" i="49"/>
  <c r="I129" i="49"/>
  <c r="C130" i="49"/>
  <c r="D130" i="49"/>
  <c r="E130" i="49"/>
  <c r="F130" i="49"/>
  <c r="G130" i="49"/>
  <c r="H130" i="49"/>
  <c r="I130" i="49"/>
  <c r="C131" i="49"/>
  <c r="D131" i="49"/>
  <c r="E131" i="49"/>
  <c r="F131" i="49"/>
  <c r="G131" i="49"/>
  <c r="H131" i="49"/>
  <c r="I131" i="49"/>
  <c r="C132" i="49"/>
  <c r="D132" i="49"/>
  <c r="E132" i="49"/>
  <c r="F132" i="49"/>
  <c r="G132" i="49"/>
  <c r="H132" i="49"/>
  <c r="I132" i="49"/>
  <c r="C133" i="49"/>
  <c r="D133" i="49"/>
  <c r="E133" i="49"/>
  <c r="F133" i="49"/>
  <c r="G133" i="49"/>
  <c r="H133" i="49"/>
  <c r="I133" i="49"/>
  <c r="C134" i="49"/>
  <c r="D134" i="49"/>
  <c r="E134" i="49"/>
  <c r="F134" i="49"/>
  <c r="G134" i="49"/>
  <c r="H134" i="49"/>
  <c r="I134" i="49"/>
  <c r="C135" i="49"/>
  <c r="D135" i="49"/>
  <c r="E135" i="49"/>
  <c r="F135" i="49"/>
  <c r="G135" i="49"/>
  <c r="H135" i="49"/>
  <c r="I135" i="49"/>
  <c r="C136" i="49"/>
  <c r="D136" i="49"/>
  <c r="E136" i="49"/>
  <c r="F136" i="49"/>
  <c r="G136" i="49"/>
  <c r="H136" i="49"/>
  <c r="I136" i="49"/>
  <c r="C137" i="49"/>
  <c r="D137" i="49"/>
  <c r="E137" i="49"/>
  <c r="F137" i="49"/>
  <c r="G137" i="49"/>
  <c r="H137" i="49"/>
  <c r="I137" i="49"/>
  <c r="C138" i="49"/>
  <c r="D138" i="49"/>
  <c r="E138" i="49"/>
  <c r="F138" i="49"/>
  <c r="G138" i="49"/>
  <c r="H138" i="49"/>
  <c r="I138" i="49"/>
  <c r="C139" i="49"/>
  <c r="D139" i="49"/>
  <c r="E139" i="49"/>
  <c r="F139" i="49"/>
  <c r="G139" i="49"/>
  <c r="H139" i="49"/>
  <c r="I139" i="49"/>
  <c r="C140" i="49"/>
  <c r="D140" i="49"/>
  <c r="E140" i="49"/>
  <c r="F140" i="49"/>
  <c r="G140" i="49"/>
  <c r="H140" i="49"/>
  <c r="I140" i="49"/>
  <c r="C141" i="49"/>
  <c r="D141" i="49"/>
  <c r="E141" i="49"/>
  <c r="F141" i="49"/>
  <c r="G141" i="49"/>
  <c r="H141" i="49"/>
  <c r="I141" i="49"/>
  <c r="C142" i="49"/>
  <c r="D142" i="49"/>
  <c r="E142" i="49"/>
  <c r="F142" i="49"/>
  <c r="G142" i="49"/>
  <c r="H142" i="49"/>
  <c r="I142" i="49"/>
  <c r="C143" i="49"/>
  <c r="D143" i="49"/>
  <c r="E143" i="49"/>
  <c r="F143" i="49"/>
  <c r="G143" i="49"/>
  <c r="H143" i="49"/>
  <c r="I143" i="49"/>
  <c r="C144" i="49"/>
  <c r="D144" i="49"/>
  <c r="E144" i="49"/>
  <c r="F144" i="49"/>
  <c r="G144" i="49"/>
  <c r="H144" i="49"/>
  <c r="I144" i="49"/>
  <c r="C145" i="49"/>
  <c r="D145" i="49"/>
  <c r="E145" i="49"/>
  <c r="F145" i="49"/>
  <c r="G145" i="49"/>
  <c r="H145" i="49"/>
  <c r="I145" i="49"/>
  <c r="C146" i="49"/>
  <c r="D146" i="49"/>
  <c r="E146" i="49"/>
  <c r="F146" i="49"/>
  <c r="G146" i="49"/>
  <c r="H146" i="49"/>
  <c r="I146" i="49"/>
  <c r="C147" i="49"/>
  <c r="D147" i="49"/>
  <c r="E147" i="49"/>
  <c r="F147" i="49"/>
  <c r="G147" i="49"/>
  <c r="H147" i="49"/>
  <c r="I147" i="49"/>
  <c r="C148" i="49"/>
  <c r="D148" i="49"/>
  <c r="E148" i="49"/>
  <c r="F148" i="49"/>
  <c r="G148" i="49"/>
  <c r="H148" i="49"/>
  <c r="I148" i="49"/>
  <c r="C149" i="49"/>
  <c r="D149" i="49"/>
  <c r="E149" i="49"/>
  <c r="F149" i="49"/>
  <c r="G149" i="49"/>
  <c r="H149" i="49"/>
  <c r="I149" i="49"/>
  <c r="C150" i="49"/>
  <c r="D150" i="49"/>
  <c r="E150" i="49"/>
  <c r="F150" i="49"/>
  <c r="G150" i="49"/>
  <c r="H150" i="49"/>
  <c r="I150" i="49"/>
  <c r="C151" i="49"/>
  <c r="D151" i="49"/>
  <c r="E151" i="49"/>
  <c r="F151" i="49"/>
  <c r="G151" i="49"/>
  <c r="H151" i="49"/>
  <c r="I151" i="49"/>
  <c r="C152" i="49"/>
  <c r="D152" i="49"/>
  <c r="E152" i="49"/>
  <c r="F152" i="49"/>
  <c r="G152" i="49"/>
  <c r="H152" i="49"/>
  <c r="I152" i="49"/>
  <c r="C153" i="49"/>
  <c r="D153" i="49"/>
  <c r="E153" i="49"/>
  <c r="F153" i="49"/>
  <c r="G153" i="49"/>
  <c r="H153" i="49"/>
  <c r="I153" i="49"/>
  <c r="C154" i="49"/>
  <c r="D154" i="49"/>
  <c r="E154" i="49"/>
  <c r="F154" i="49"/>
  <c r="G154" i="49"/>
  <c r="H154" i="49"/>
  <c r="I154" i="49"/>
  <c r="C155" i="49"/>
  <c r="D155" i="49"/>
  <c r="E155" i="49"/>
  <c r="F155" i="49"/>
  <c r="G155" i="49"/>
  <c r="H155" i="49"/>
  <c r="I155" i="49"/>
  <c r="C156" i="49"/>
  <c r="D156" i="49"/>
  <c r="E156" i="49"/>
  <c r="F156" i="49"/>
  <c r="G156" i="49"/>
  <c r="H156" i="49"/>
  <c r="I156" i="49"/>
  <c r="C157" i="49"/>
  <c r="D157" i="49"/>
  <c r="E157" i="49"/>
  <c r="F157" i="49"/>
  <c r="G157" i="49"/>
  <c r="H157" i="49"/>
  <c r="I157" i="49"/>
  <c r="C158" i="49"/>
  <c r="D158" i="49"/>
  <c r="E158" i="49"/>
  <c r="F158" i="49"/>
  <c r="G158" i="49"/>
  <c r="H158" i="49"/>
  <c r="I158" i="49"/>
  <c r="C159" i="49"/>
  <c r="D159" i="49"/>
  <c r="E159" i="49"/>
  <c r="F159" i="49"/>
  <c r="G159" i="49"/>
  <c r="H159" i="49"/>
  <c r="I159" i="49"/>
  <c r="C160" i="49"/>
  <c r="D160" i="49"/>
  <c r="E160" i="49"/>
  <c r="F160" i="49"/>
  <c r="G160" i="49"/>
  <c r="H160" i="49"/>
  <c r="I160" i="49"/>
  <c r="C161" i="49"/>
  <c r="D161" i="49"/>
  <c r="E161" i="49"/>
  <c r="F161" i="49"/>
  <c r="G161" i="49"/>
  <c r="H161" i="49"/>
  <c r="I161" i="49"/>
  <c r="C162" i="49"/>
  <c r="D162" i="49"/>
  <c r="E162" i="49"/>
  <c r="F162" i="49"/>
  <c r="G162" i="49"/>
  <c r="H162" i="49"/>
  <c r="I162" i="49"/>
  <c r="C163" i="49"/>
  <c r="D163" i="49"/>
  <c r="E163" i="49"/>
  <c r="F163" i="49"/>
  <c r="G163" i="49"/>
  <c r="H163" i="49"/>
  <c r="I163" i="49"/>
  <c r="C164" i="49"/>
  <c r="D164" i="49"/>
  <c r="E164" i="49"/>
  <c r="F164" i="49"/>
  <c r="G164" i="49"/>
  <c r="H164" i="49"/>
  <c r="I164" i="49"/>
  <c r="C165" i="49"/>
  <c r="D165" i="49"/>
  <c r="E165" i="49"/>
  <c r="F165" i="49"/>
  <c r="G165" i="49"/>
  <c r="H165" i="49"/>
  <c r="I165" i="49"/>
  <c r="C166" i="49"/>
  <c r="D166" i="49"/>
  <c r="E166" i="49"/>
  <c r="F166" i="49"/>
  <c r="G166" i="49"/>
  <c r="H166" i="49"/>
  <c r="I166" i="49"/>
  <c r="C167" i="49"/>
  <c r="D167" i="49"/>
  <c r="E167" i="49"/>
  <c r="F167" i="49"/>
  <c r="G167" i="49"/>
  <c r="H167" i="49"/>
  <c r="I167" i="49"/>
  <c r="C168" i="49"/>
  <c r="D168" i="49"/>
  <c r="E168" i="49"/>
  <c r="F168" i="49"/>
  <c r="G168" i="49"/>
  <c r="H168" i="49"/>
  <c r="I168" i="49"/>
  <c r="C169" i="49"/>
  <c r="D169" i="49"/>
  <c r="E169" i="49"/>
  <c r="F169" i="49"/>
  <c r="G169" i="49"/>
  <c r="H169" i="49"/>
  <c r="I169" i="49"/>
  <c r="C170" i="49"/>
  <c r="D170" i="49"/>
  <c r="E170" i="49"/>
  <c r="F170" i="49"/>
  <c r="G170" i="49"/>
  <c r="H170" i="49"/>
  <c r="I170" i="49"/>
  <c r="C171" i="49"/>
  <c r="D171" i="49"/>
  <c r="E171" i="49"/>
  <c r="F171" i="49"/>
  <c r="G171" i="49"/>
  <c r="H171" i="49"/>
  <c r="I171" i="49"/>
  <c r="C172" i="49"/>
  <c r="D172" i="49"/>
  <c r="E172" i="49"/>
  <c r="F172" i="49"/>
  <c r="G172" i="49"/>
  <c r="H172" i="49"/>
  <c r="I172" i="49"/>
  <c r="C173" i="49"/>
  <c r="D173" i="49"/>
  <c r="E173" i="49"/>
  <c r="F173" i="49"/>
  <c r="G173" i="49"/>
  <c r="H173" i="49"/>
  <c r="I173" i="49"/>
  <c r="C174" i="49"/>
  <c r="D174" i="49"/>
  <c r="E174" i="49"/>
  <c r="F174" i="49"/>
  <c r="G174" i="49"/>
  <c r="H174" i="49"/>
  <c r="I174" i="49"/>
  <c r="C175" i="49"/>
  <c r="D175" i="49"/>
  <c r="E175" i="49"/>
  <c r="F175" i="49"/>
  <c r="G175" i="49"/>
  <c r="H175" i="49"/>
  <c r="I175" i="49"/>
  <c r="C176" i="49"/>
  <c r="D176" i="49"/>
  <c r="E176" i="49"/>
  <c r="F176" i="49"/>
  <c r="G176" i="49"/>
  <c r="H176" i="49"/>
  <c r="I176" i="49"/>
  <c r="C177" i="49"/>
  <c r="D177" i="49"/>
  <c r="E177" i="49"/>
  <c r="F177" i="49"/>
  <c r="G177" i="49"/>
  <c r="H177" i="49"/>
  <c r="I177" i="49"/>
  <c r="C178" i="49"/>
  <c r="D178" i="49"/>
  <c r="E178" i="49"/>
  <c r="F178" i="49"/>
  <c r="G178" i="49"/>
  <c r="H178" i="49"/>
  <c r="I178" i="49"/>
  <c r="C179" i="49"/>
  <c r="D179" i="49"/>
  <c r="E179" i="49"/>
  <c r="F179" i="49"/>
  <c r="G179" i="49"/>
  <c r="H179" i="49"/>
  <c r="I179" i="49"/>
  <c r="C180" i="49"/>
  <c r="D180" i="49"/>
  <c r="E180" i="49"/>
  <c r="F180" i="49"/>
  <c r="G180" i="49"/>
  <c r="H180" i="49"/>
  <c r="I180" i="49"/>
  <c r="C181" i="49"/>
  <c r="D181" i="49"/>
  <c r="E181" i="49"/>
  <c r="F181" i="49"/>
  <c r="G181" i="49"/>
  <c r="H181" i="49"/>
  <c r="I181" i="49"/>
  <c r="C182" i="49"/>
  <c r="D182" i="49"/>
  <c r="E182" i="49"/>
  <c r="F182" i="49"/>
  <c r="G182" i="49"/>
  <c r="H182" i="49"/>
  <c r="I182" i="49"/>
  <c r="C183" i="49"/>
  <c r="D183" i="49"/>
  <c r="E183" i="49"/>
  <c r="F183" i="49"/>
  <c r="G183" i="49"/>
  <c r="H183" i="49"/>
  <c r="I183" i="49"/>
  <c r="C184" i="49"/>
  <c r="D184" i="49"/>
  <c r="E184" i="49"/>
  <c r="F184" i="49"/>
  <c r="G184" i="49"/>
  <c r="H184" i="49"/>
  <c r="I184" i="49"/>
  <c r="C185" i="49"/>
  <c r="D185" i="49"/>
  <c r="E185" i="49"/>
  <c r="F185" i="49"/>
  <c r="G185" i="49"/>
  <c r="H185" i="49"/>
  <c r="I185" i="49"/>
  <c r="C186" i="49"/>
  <c r="D186" i="49"/>
  <c r="E186" i="49"/>
  <c r="F186" i="49"/>
  <c r="G186" i="49"/>
  <c r="H186" i="49"/>
  <c r="I186" i="49"/>
  <c r="C187" i="49"/>
  <c r="D187" i="49"/>
  <c r="E187" i="49"/>
  <c r="F187" i="49"/>
  <c r="G187" i="49"/>
  <c r="H187" i="49"/>
  <c r="I187" i="49"/>
  <c r="C188" i="49"/>
  <c r="D188" i="49"/>
  <c r="E188" i="49"/>
  <c r="F188" i="49"/>
  <c r="G188" i="49"/>
  <c r="H188" i="49"/>
  <c r="I188" i="49"/>
  <c r="C189" i="49"/>
  <c r="D189" i="49"/>
  <c r="E189" i="49"/>
  <c r="F189" i="49"/>
  <c r="G189" i="49"/>
  <c r="H189" i="49"/>
  <c r="I189" i="49"/>
  <c r="C190" i="49"/>
  <c r="D190" i="49"/>
  <c r="E190" i="49"/>
  <c r="F190" i="49"/>
  <c r="G190" i="49"/>
  <c r="H190" i="49"/>
  <c r="I190" i="49"/>
  <c r="C191" i="49"/>
  <c r="D191" i="49"/>
  <c r="E191" i="49"/>
  <c r="F191" i="49"/>
  <c r="G191" i="49"/>
  <c r="H191" i="49"/>
  <c r="I191" i="49"/>
  <c r="C192" i="49"/>
  <c r="D192" i="49"/>
  <c r="E192" i="49"/>
  <c r="F192" i="49"/>
  <c r="G192" i="49"/>
  <c r="H192" i="49"/>
  <c r="I192" i="49"/>
  <c r="C193" i="49"/>
  <c r="D193" i="49"/>
  <c r="E193" i="49"/>
  <c r="F193" i="49"/>
  <c r="G193" i="49"/>
  <c r="H193" i="49"/>
  <c r="I193" i="49"/>
  <c r="C194" i="49"/>
  <c r="D194" i="49"/>
  <c r="E194" i="49"/>
  <c r="F194" i="49"/>
  <c r="G194" i="49"/>
  <c r="H194" i="49"/>
  <c r="I194" i="49"/>
  <c r="C195" i="49"/>
  <c r="D195" i="49"/>
  <c r="E195" i="49"/>
  <c r="F195" i="49"/>
  <c r="G195" i="49"/>
  <c r="H195" i="49"/>
  <c r="I195" i="49"/>
  <c r="C196" i="49"/>
  <c r="D196" i="49"/>
  <c r="E196" i="49"/>
  <c r="F196" i="49"/>
  <c r="G196" i="49"/>
  <c r="H196" i="49"/>
  <c r="I196" i="49"/>
  <c r="C197" i="49"/>
  <c r="D197" i="49"/>
  <c r="E197" i="49"/>
  <c r="F197" i="49"/>
  <c r="G197" i="49"/>
  <c r="H197" i="49"/>
  <c r="I197" i="49"/>
  <c r="C198" i="49"/>
  <c r="D198" i="49"/>
  <c r="E198" i="49"/>
  <c r="F198" i="49"/>
  <c r="G198" i="49"/>
  <c r="H198" i="49"/>
  <c r="I198" i="49"/>
  <c r="C199" i="49"/>
  <c r="D199" i="49"/>
  <c r="E199" i="49"/>
  <c r="F199" i="49"/>
  <c r="G199" i="49"/>
  <c r="H199" i="49"/>
  <c r="I199" i="49"/>
  <c r="C200" i="49"/>
  <c r="D200" i="49"/>
  <c r="E200" i="49"/>
  <c r="F200" i="49"/>
  <c r="G200" i="49"/>
  <c r="H200" i="49"/>
  <c r="I200" i="49"/>
  <c r="C201" i="49"/>
  <c r="D201" i="49"/>
  <c r="E201" i="49"/>
  <c r="F201" i="49"/>
  <c r="G201" i="49"/>
  <c r="H201" i="49"/>
  <c r="I201" i="49"/>
  <c r="C202" i="49"/>
  <c r="D202" i="49"/>
  <c r="E202" i="49"/>
  <c r="F202" i="49"/>
  <c r="G202" i="49"/>
  <c r="H202" i="49"/>
  <c r="I202" i="49"/>
  <c r="C203" i="49"/>
  <c r="D203" i="49"/>
  <c r="E203" i="49"/>
  <c r="F203" i="49"/>
  <c r="G203" i="49"/>
  <c r="H203" i="49"/>
  <c r="I203" i="49"/>
  <c r="C204" i="49"/>
  <c r="D204" i="49"/>
  <c r="E204" i="49"/>
  <c r="F204" i="49"/>
  <c r="G204" i="49"/>
  <c r="H204" i="49"/>
  <c r="I204" i="49"/>
  <c r="C205" i="49"/>
  <c r="D205" i="49"/>
  <c r="E205" i="49"/>
  <c r="F205" i="49"/>
  <c r="G205" i="49"/>
  <c r="H205" i="49"/>
  <c r="I205" i="49"/>
  <c r="C206" i="49"/>
  <c r="D206" i="49"/>
  <c r="E206" i="49"/>
  <c r="F206" i="49"/>
  <c r="G206" i="49"/>
  <c r="H206" i="49"/>
  <c r="I206" i="49"/>
  <c r="C207" i="49"/>
  <c r="D207" i="49"/>
  <c r="E207" i="49"/>
  <c r="F207" i="49"/>
  <c r="G207" i="49"/>
  <c r="H207" i="49"/>
  <c r="I207" i="49"/>
  <c r="C208" i="49"/>
  <c r="D208" i="49"/>
  <c r="E208" i="49"/>
  <c r="F208" i="49"/>
  <c r="G208" i="49"/>
  <c r="H208" i="49"/>
  <c r="I208" i="49"/>
  <c r="C209" i="49"/>
  <c r="D209" i="49"/>
  <c r="E209" i="49"/>
  <c r="F209" i="49"/>
  <c r="G209" i="49"/>
  <c r="H209" i="49"/>
  <c r="I209" i="49"/>
  <c r="C210" i="49"/>
  <c r="D210" i="49"/>
  <c r="E210" i="49"/>
  <c r="F210" i="49"/>
  <c r="G210" i="49"/>
  <c r="H210" i="49"/>
  <c r="I210" i="49"/>
  <c r="C211" i="49"/>
  <c r="D211" i="49"/>
  <c r="E211" i="49"/>
  <c r="F211" i="49"/>
  <c r="G211" i="49"/>
  <c r="H211" i="49"/>
  <c r="I211" i="49"/>
  <c r="C212" i="49"/>
  <c r="D212" i="49"/>
  <c r="E212" i="49"/>
  <c r="F212" i="49"/>
  <c r="G212" i="49"/>
  <c r="H212" i="49"/>
  <c r="I212" i="49"/>
  <c r="C213" i="49"/>
  <c r="D213" i="49"/>
  <c r="E213" i="49"/>
  <c r="F213" i="49"/>
  <c r="G213" i="49"/>
  <c r="H213" i="49"/>
  <c r="I213" i="49"/>
  <c r="C214" i="49"/>
  <c r="D214" i="49"/>
  <c r="E214" i="49"/>
  <c r="F214" i="49"/>
  <c r="G214" i="49"/>
  <c r="H214" i="49"/>
  <c r="I214" i="49"/>
  <c r="C215" i="49"/>
  <c r="D215" i="49"/>
  <c r="E215" i="49"/>
  <c r="F215" i="49"/>
  <c r="G215" i="49"/>
  <c r="H215" i="49"/>
  <c r="I215" i="49"/>
  <c r="C216" i="49"/>
  <c r="D216" i="49"/>
  <c r="E216" i="49"/>
  <c r="F216" i="49"/>
  <c r="G216" i="49"/>
  <c r="H216" i="49"/>
  <c r="I216" i="49"/>
  <c r="C217" i="49"/>
  <c r="D217" i="49"/>
  <c r="E217" i="49"/>
  <c r="F217" i="49"/>
  <c r="G217" i="49"/>
  <c r="H217" i="49"/>
  <c r="I217" i="49"/>
  <c r="C218" i="49"/>
  <c r="D218" i="49"/>
  <c r="E218" i="49"/>
  <c r="F218" i="49"/>
  <c r="G218" i="49"/>
  <c r="H218" i="49"/>
  <c r="I218" i="49"/>
  <c r="C219" i="49"/>
  <c r="D219" i="49"/>
  <c r="E219" i="49"/>
  <c r="F219" i="49"/>
  <c r="G219" i="49"/>
  <c r="H219" i="49"/>
  <c r="I219" i="49"/>
  <c r="C220" i="49"/>
  <c r="D220" i="49"/>
  <c r="E220" i="49"/>
  <c r="F220" i="49"/>
  <c r="G220" i="49"/>
  <c r="H220" i="49"/>
  <c r="I220" i="49"/>
  <c r="C221" i="49"/>
  <c r="D221" i="49"/>
  <c r="E221" i="49"/>
  <c r="F221" i="49"/>
  <c r="G221" i="49"/>
  <c r="H221" i="49"/>
  <c r="I221" i="49"/>
  <c r="C222" i="49"/>
  <c r="D222" i="49"/>
  <c r="E222" i="49"/>
  <c r="F222" i="49"/>
  <c r="G222" i="49"/>
  <c r="H222" i="49"/>
  <c r="I222" i="49"/>
  <c r="C223" i="49"/>
  <c r="D223" i="49"/>
  <c r="E223" i="49"/>
  <c r="F223" i="49"/>
  <c r="G223" i="49"/>
  <c r="H223" i="49"/>
  <c r="I223" i="49"/>
  <c r="C224" i="49"/>
  <c r="D224" i="49"/>
  <c r="E224" i="49"/>
  <c r="F224" i="49"/>
  <c r="G224" i="49"/>
  <c r="H224" i="49"/>
  <c r="I224" i="49"/>
  <c r="C225" i="49"/>
  <c r="D225" i="49"/>
  <c r="E225" i="49"/>
  <c r="F225" i="49"/>
  <c r="G225" i="49"/>
  <c r="H225" i="49"/>
  <c r="I225" i="49"/>
  <c r="C226" i="49"/>
  <c r="D226" i="49"/>
  <c r="E226" i="49"/>
  <c r="F226" i="49"/>
  <c r="G226" i="49"/>
  <c r="H226" i="49"/>
  <c r="I226" i="49"/>
  <c r="C227" i="49"/>
  <c r="D227" i="49"/>
  <c r="E227" i="49"/>
  <c r="F227" i="49"/>
  <c r="G227" i="49"/>
  <c r="H227" i="49"/>
  <c r="I227" i="49"/>
  <c r="C228" i="49"/>
  <c r="D228" i="49"/>
  <c r="E228" i="49"/>
  <c r="F228" i="49"/>
  <c r="G228" i="49"/>
  <c r="H228" i="49"/>
  <c r="I228" i="49"/>
  <c r="C229" i="49"/>
  <c r="D229" i="49"/>
  <c r="E229" i="49"/>
  <c r="F229" i="49"/>
  <c r="G229" i="49"/>
  <c r="H229" i="49"/>
  <c r="I229" i="49"/>
  <c r="C230" i="49"/>
  <c r="D230" i="49"/>
  <c r="E230" i="49"/>
  <c r="F230" i="49"/>
  <c r="G230" i="49"/>
  <c r="H230" i="49"/>
  <c r="I230" i="49"/>
  <c r="C231" i="49"/>
  <c r="D231" i="49"/>
  <c r="E231" i="49"/>
  <c r="F231" i="49"/>
  <c r="G231" i="49"/>
  <c r="H231" i="49"/>
  <c r="I231" i="49"/>
  <c r="C232" i="49"/>
  <c r="D232" i="49"/>
  <c r="E232" i="49"/>
  <c r="F232" i="49"/>
  <c r="G232" i="49"/>
  <c r="H232" i="49"/>
  <c r="I232" i="49"/>
  <c r="C233" i="49"/>
  <c r="D233" i="49"/>
  <c r="E233" i="49"/>
  <c r="F233" i="49"/>
  <c r="G233" i="49"/>
  <c r="H233" i="49"/>
  <c r="I233" i="49"/>
  <c r="C234" i="49"/>
  <c r="D234" i="49"/>
  <c r="E234" i="49"/>
  <c r="F234" i="49"/>
  <c r="G234" i="49"/>
  <c r="H234" i="49"/>
  <c r="I234" i="49"/>
  <c r="C235" i="49"/>
  <c r="D235" i="49"/>
  <c r="E235" i="49"/>
  <c r="F235" i="49"/>
  <c r="G235" i="49"/>
  <c r="H235" i="49"/>
  <c r="I235" i="49"/>
  <c r="C236" i="49"/>
  <c r="D236" i="49"/>
  <c r="E236" i="49"/>
  <c r="F236" i="49"/>
  <c r="G236" i="49"/>
  <c r="H236" i="49"/>
  <c r="I236" i="49"/>
  <c r="C237" i="49"/>
  <c r="D237" i="49"/>
  <c r="E237" i="49"/>
  <c r="F237" i="49"/>
  <c r="G237" i="49"/>
  <c r="H237" i="49"/>
  <c r="I237" i="49"/>
  <c r="C238" i="49"/>
  <c r="D238" i="49"/>
  <c r="E238" i="49"/>
  <c r="F238" i="49"/>
  <c r="G238" i="49"/>
  <c r="H238" i="49"/>
  <c r="I238" i="49"/>
  <c r="C239" i="49"/>
  <c r="D239" i="49"/>
  <c r="E239" i="49"/>
  <c r="F239" i="49"/>
  <c r="G239" i="49"/>
  <c r="H239" i="49"/>
  <c r="I239" i="49"/>
  <c r="C240" i="49"/>
  <c r="D240" i="49"/>
  <c r="E240" i="49"/>
  <c r="F240" i="49"/>
  <c r="G240" i="49"/>
  <c r="H240" i="49"/>
  <c r="I240" i="49"/>
  <c r="C241" i="49"/>
  <c r="D241" i="49"/>
  <c r="E241" i="49"/>
  <c r="F241" i="49"/>
  <c r="G241" i="49"/>
  <c r="H241" i="49"/>
  <c r="I241" i="49"/>
  <c r="C242" i="49"/>
  <c r="D242" i="49"/>
  <c r="E242" i="49"/>
  <c r="F242" i="49"/>
  <c r="G242" i="49"/>
  <c r="H242" i="49"/>
  <c r="I242" i="49"/>
  <c r="C243" i="49"/>
  <c r="D243" i="49"/>
  <c r="E243" i="49"/>
  <c r="F243" i="49"/>
  <c r="G243" i="49"/>
  <c r="H243" i="49"/>
  <c r="I243" i="49"/>
  <c r="C244" i="49"/>
  <c r="D244" i="49"/>
  <c r="E244" i="49"/>
  <c r="F244" i="49"/>
  <c r="G244" i="49"/>
  <c r="H244" i="49"/>
  <c r="I244" i="49"/>
  <c r="C245" i="49"/>
  <c r="D245" i="49"/>
  <c r="E245" i="49"/>
  <c r="F245" i="49"/>
  <c r="G245" i="49"/>
  <c r="H245" i="49"/>
  <c r="I245" i="49"/>
  <c r="C246" i="49"/>
  <c r="D246" i="49"/>
  <c r="E246" i="49"/>
  <c r="F246" i="49"/>
  <c r="G246" i="49"/>
  <c r="H246" i="49"/>
  <c r="I246" i="49"/>
  <c r="C247" i="49"/>
  <c r="D247" i="49"/>
  <c r="E247" i="49"/>
  <c r="F247" i="49"/>
  <c r="G247" i="49"/>
  <c r="H247" i="49"/>
  <c r="I247" i="49"/>
  <c r="C248" i="49"/>
  <c r="D248" i="49"/>
  <c r="E248" i="49"/>
  <c r="F248" i="49"/>
  <c r="G248" i="49"/>
  <c r="H248" i="49"/>
  <c r="I248" i="49"/>
  <c r="C249" i="49"/>
  <c r="D249" i="49"/>
  <c r="E249" i="49"/>
  <c r="F249" i="49"/>
  <c r="G249" i="49"/>
  <c r="H249" i="49"/>
  <c r="I249" i="49"/>
  <c r="C250" i="49"/>
  <c r="D250" i="49"/>
  <c r="E250" i="49"/>
  <c r="F250" i="49"/>
  <c r="G250" i="49"/>
  <c r="H250" i="49"/>
  <c r="I250" i="49"/>
  <c r="C251" i="49"/>
  <c r="D251" i="49"/>
  <c r="E251" i="49"/>
  <c r="F251" i="49"/>
  <c r="G251" i="49"/>
  <c r="H251" i="49"/>
  <c r="I251" i="49"/>
  <c r="C252" i="49"/>
  <c r="D252" i="49"/>
  <c r="E252" i="49"/>
  <c r="F252" i="49"/>
  <c r="G252" i="49"/>
  <c r="H252" i="49"/>
  <c r="I252" i="49"/>
  <c r="C253" i="49"/>
  <c r="D253" i="49"/>
  <c r="E253" i="49"/>
  <c r="F253" i="49"/>
  <c r="G253" i="49"/>
  <c r="H253" i="49"/>
  <c r="I253" i="49"/>
  <c r="C254" i="49"/>
  <c r="D254" i="49"/>
  <c r="E254" i="49"/>
  <c r="F254" i="49"/>
  <c r="G254" i="49"/>
  <c r="H254" i="49"/>
  <c r="I254" i="49"/>
  <c r="C255" i="49"/>
  <c r="D255" i="49"/>
  <c r="E255" i="49"/>
  <c r="F255" i="49"/>
  <c r="G255" i="49"/>
  <c r="H255" i="49"/>
  <c r="I255" i="49"/>
  <c r="C256" i="49"/>
  <c r="D256" i="49"/>
  <c r="E256" i="49"/>
  <c r="F256" i="49"/>
  <c r="G256" i="49"/>
  <c r="H256" i="49"/>
  <c r="I256" i="49"/>
  <c r="C257" i="49"/>
  <c r="D257" i="49"/>
  <c r="E257" i="49"/>
  <c r="F257" i="49"/>
  <c r="G257" i="49"/>
  <c r="H257" i="49"/>
  <c r="I257" i="49"/>
  <c r="C258" i="49"/>
  <c r="D258" i="49"/>
  <c r="E258" i="49"/>
  <c r="F258" i="49"/>
  <c r="G258" i="49"/>
  <c r="H258" i="49"/>
  <c r="I258" i="49"/>
  <c r="C259" i="49"/>
  <c r="D259" i="49"/>
  <c r="E259" i="49"/>
  <c r="F259" i="49"/>
  <c r="G259" i="49"/>
  <c r="H259" i="49"/>
  <c r="I259" i="49"/>
  <c r="C260" i="49"/>
  <c r="D260" i="49"/>
  <c r="E260" i="49"/>
  <c r="F260" i="49"/>
  <c r="G260" i="49"/>
  <c r="H260" i="49"/>
  <c r="I260" i="49"/>
  <c r="C261" i="49"/>
  <c r="D261" i="49"/>
  <c r="E261" i="49"/>
  <c r="F261" i="49"/>
  <c r="G261" i="49"/>
  <c r="H261" i="49"/>
  <c r="I261" i="49"/>
  <c r="C262" i="49"/>
  <c r="D262" i="49"/>
  <c r="E262" i="49"/>
  <c r="F262" i="49"/>
  <c r="G262" i="49"/>
  <c r="H262" i="49"/>
  <c r="I262" i="49"/>
  <c r="C263" i="49"/>
  <c r="D263" i="49"/>
  <c r="E263" i="49"/>
  <c r="F263" i="49"/>
  <c r="G263" i="49"/>
  <c r="H263" i="49"/>
  <c r="I263" i="49"/>
  <c r="C264" i="49"/>
  <c r="D264" i="49"/>
  <c r="E264" i="49"/>
  <c r="F264" i="49"/>
  <c r="G264" i="49"/>
  <c r="H264" i="49"/>
  <c r="I264" i="49"/>
  <c r="C265" i="49"/>
  <c r="D265" i="49"/>
  <c r="E265" i="49"/>
  <c r="F265" i="49"/>
  <c r="G265" i="49"/>
  <c r="H265" i="49"/>
  <c r="I265" i="49"/>
  <c r="C266" i="49"/>
  <c r="D266" i="49"/>
  <c r="E266" i="49"/>
  <c r="F266" i="49"/>
  <c r="G266" i="49"/>
  <c r="H266" i="49"/>
  <c r="I266" i="49"/>
  <c r="C267" i="49"/>
  <c r="D267" i="49"/>
  <c r="E267" i="49"/>
  <c r="F267" i="49"/>
  <c r="G267" i="49"/>
  <c r="H267" i="49"/>
  <c r="I267" i="49"/>
  <c r="C268" i="49"/>
  <c r="D268" i="49"/>
  <c r="E268" i="49"/>
  <c r="F268" i="49"/>
  <c r="G268" i="49"/>
  <c r="H268" i="49"/>
  <c r="I268" i="49"/>
  <c r="C269" i="49"/>
  <c r="D269" i="49"/>
  <c r="E269" i="49"/>
  <c r="F269" i="49"/>
  <c r="G269" i="49"/>
  <c r="H269" i="49"/>
  <c r="I269" i="49"/>
  <c r="C270" i="49"/>
  <c r="D270" i="49"/>
  <c r="E270" i="49"/>
  <c r="F270" i="49"/>
  <c r="G270" i="49"/>
  <c r="H270" i="49"/>
  <c r="I270" i="49"/>
  <c r="C271" i="49"/>
  <c r="D271" i="49"/>
  <c r="E271" i="49"/>
  <c r="F271" i="49"/>
  <c r="G271" i="49"/>
  <c r="H271" i="49"/>
  <c r="I271" i="49"/>
  <c r="C272" i="49"/>
  <c r="D272" i="49"/>
  <c r="E272" i="49"/>
  <c r="F272" i="49"/>
  <c r="G272" i="49"/>
  <c r="H272" i="49"/>
  <c r="I272" i="49"/>
  <c r="C273" i="49"/>
  <c r="D273" i="49"/>
  <c r="E273" i="49"/>
  <c r="F273" i="49"/>
  <c r="G273" i="49"/>
  <c r="H273" i="49"/>
  <c r="I273" i="49"/>
  <c r="C274" i="49"/>
  <c r="D274" i="49"/>
  <c r="E274" i="49"/>
  <c r="F274" i="49"/>
  <c r="G274" i="49"/>
  <c r="H274" i="49"/>
  <c r="I274" i="49"/>
  <c r="C275" i="49"/>
  <c r="D275" i="49"/>
  <c r="E275" i="49"/>
  <c r="F275" i="49"/>
  <c r="G275" i="49"/>
  <c r="H275" i="49"/>
  <c r="I275" i="49"/>
  <c r="C276" i="49"/>
  <c r="D276" i="49"/>
  <c r="E276" i="49"/>
  <c r="F276" i="49"/>
  <c r="G276" i="49"/>
  <c r="H276" i="49"/>
  <c r="I276" i="49"/>
  <c r="C277" i="49"/>
  <c r="D277" i="49"/>
  <c r="E277" i="49"/>
  <c r="F277" i="49"/>
  <c r="G277" i="49"/>
  <c r="H277" i="49"/>
  <c r="I277" i="49"/>
  <c r="C278" i="49"/>
  <c r="D278" i="49"/>
  <c r="E278" i="49"/>
  <c r="F278" i="49"/>
  <c r="G278" i="49"/>
  <c r="H278" i="49"/>
  <c r="I278" i="49"/>
  <c r="C279" i="49"/>
  <c r="D279" i="49"/>
  <c r="E279" i="49"/>
  <c r="F279" i="49"/>
  <c r="G279" i="49"/>
  <c r="H279" i="49"/>
  <c r="I279" i="49"/>
  <c r="C280" i="49"/>
  <c r="D280" i="49"/>
  <c r="E280" i="49"/>
  <c r="F280" i="49"/>
  <c r="G280" i="49"/>
  <c r="H280" i="49"/>
  <c r="I280" i="49"/>
  <c r="C281" i="49"/>
  <c r="D281" i="49"/>
  <c r="E281" i="49"/>
  <c r="F281" i="49"/>
  <c r="G281" i="49"/>
  <c r="H281" i="49"/>
  <c r="I281" i="49"/>
  <c r="C282" i="49"/>
  <c r="D282" i="49"/>
  <c r="E282" i="49"/>
  <c r="F282" i="49"/>
  <c r="G282" i="49"/>
  <c r="H282" i="49"/>
  <c r="I282" i="49"/>
  <c r="C283" i="49"/>
  <c r="D283" i="49"/>
  <c r="E283" i="49"/>
  <c r="F283" i="49"/>
  <c r="G283" i="49"/>
  <c r="H283" i="49"/>
  <c r="I283" i="49"/>
  <c r="C284" i="49"/>
  <c r="D284" i="49"/>
  <c r="E284" i="49"/>
  <c r="F284" i="49"/>
  <c r="G284" i="49"/>
  <c r="H284" i="49"/>
  <c r="I284" i="49"/>
  <c r="C285" i="49"/>
  <c r="D285" i="49"/>
  <c r="E285" i="49"/>
  <c r="F285" i="49"/>
  <c r="G285" i="49"/>
  <c r="H285" i="49"/>
  <c r="I285" i="49"/>
  <c r="C286" i="49"/>
  <c r="D286" i="49"/>
  <c r="E286" i="49"/>
  <c r="F286" i="49"/>
  <c r="G286" i="49"/>
  <c r="H286" i="49"/>
  <c r="I286" i="49"/>
  <c r="C287" i="49"/>
  <c r="D287" i="49"/>
  <c r="E287" i="49"/>
  <c r="F287" i="49"/>
  <c r="G287" i="49"/>
  <c r="H287" i="49"/>
  <c r="I287" i="49"/>
  <c r="C288" i="49"/>
  <c r="D288" i="49"/>
  <c r="E288" i="49"/>
  <c r="F288" i="49"/>
  <c r="G288" i="49"/>
  <c r="H288" i="49"/>
  <c r="I288" i="49"/>
  <c r="C289" i="49"/>
  <c r="D289" i="49"/>
  <c r="E289" i="49"/>
  <c r="F289" i="49"/>
  <c r="G289" i="49"/>
  <c r="H289" i="49"/>
  <c r="I289" i="49"/>
  <c r="C290" i="49"/>
  <c r="D290" i="49"/>
  <c r="E290" i="49"/>
  <c r="F290" i="49"/>
  <c r="G290" i="49"/>
  <c r="H290" i="49"/>
  <c r="I290" i="49"/>
  <c r="C291" i="49"/>
  <c r="D291" i="49"/>
  <c r="E291" i="49"/>
  <c r="F291" i="49"/>
  <c r="G291" i="49"/>
  <c r="H291" i="49"/>
  <c r="I291" i="49"/>
  <c r="C292" i="49"/>
  <c r="D292" i="49"/>
  <c r="E292" i="49"/>
  <c r="F292" i="49"/>
  <c r="G292" i="49"/>
  <c r="H292" i="49"/>
  <c r="I292" i="49"/>
  <c r="C293" i="49"/>
  <c r="D293" i="49"/>
  <c r="E293" i="49"/>
  <c r="F293" i="49"/>
  <c r="G293" i="49"/>
  <c r="H293" i="49"/>
  <c r="I293" i="49"/>
  <c r="C294" i="49"/>
  <c r="D294" i="49"/>
  <c r="E294" i="49"/>
  <c r="F294" i="49"/>
  <c r="G294" i="49"/>
  <c r="H294" i="49"/>
  <c r="I294" i="49"/>
  <c r="C295" i="49"/>
  <c r="D295" i="49"/>
  <c r="E295" i="49"/>
  <c r="F295" i="49"/>
  <c r="G295" i="49"/>
  <c r="H295" i="49"/>
  <c r="I295" i="49"/>
  <c r="C296" i="49"/>
  <c r="D296" i="49"/>
  <c r="E296" i="49"/>
  <c r="F296" i="49"/>
  <c r="G296" i="49"/>
  <c r="H296" i="49"/>
  <c r="I296" i="49"/>
  <c r="C297" i="49"/>
  <c r="D297" i="49"/>
  <c r="E297" i="49"/>
  <c r="F297" i="49"/>
  <c r="G297" i="49"/>
  <c r="H297" i="49"/>
  <c r="I297" i="49"/>
  <c r="C298" i="49"/>
  <c r="D298" i="49"/>
  <c r="E298" i="49"/>
  <c r="F298" i="49"/>
  <c r="G298" i="49"/>
  <c r="H298" i="49"/>
  <c r="I298" i="49"/>
  <c r="C299" i="49"/>
  <c r="D299" i="49"/>
  <c r="E299" i="49"/>
  <c r="F299" i="49"/>
  <c r="G299" i="49"/>
  <c r="H299" i="49"/>
  <c r="I299" i="49"/>
  <c r="C300" i="49"/>
  <c r="D300" i="49"/>
  <c r="E300" i="49"/>
  <c r="F300" i="49"/>
  <c r="G300" i="49"/>
  <c r="H300" i="49"/>
  <c r="I300" i="49"/>
  <c r="C301" i="49"/>
  <c r="D301" i="49"/>
  <c r="E301" i="49"/>
  <c r="F301" i="49"/>
  <c r="G301" i="49"/>
  <c r="H301" i="49"/>
  <c r="I301" i="49"/>
  <c r="C302" i="49"/>
  <c r="D302" i="49"/>
  <c r="E302" i="49"/>
  <c r="F302" i="49"/>
  <c r="G302" i="49"/>
  <c r="H302" i="49"/>
  <c r="I302" i="49"/>
  <c r="C303" i="49"/>
  <c r="D303" i="49"/>
  <c r="E303" i="49"/>
  <c r="F303" i="49"/>
  <c r="G303" i="49"/>
  <c r="H303" i="49"/>
  <c r="I303" i="49"/>
  <c r="C304" i="49"/>
  <c r="D304" i="49"/>
  <c r="E304" i="49"/>
  <c r="F304" i="49"/>
  <c r="G304" i="49"/>
  <c r="H304" i="49"/>
  <c r="I304" i="49"/>
  <c r="C305" i="49"/>
  <c r="D305" i="49"/>
  <c r="E305" i="49"/>
  <c r="F305" i="49"/>
  <c r="G305" i="49"/>
  <c r="H305" i="49"/>
  <c r="I305" i="49"/>
  <c r="C306" i="49"/>
  <c r="D306" i="49"/>
  <c r="E306" i="49"/>
  <c r="F306" i="49"/>
  <c r="G306" i="49"/>
  <c r="H306" i="49"/>
  <c r="I306" i="49"/>
  <c r="C307" i="49"/>
  <c r="D307" i="49"/>
  <c r="E307" i="49"/>
  <c r="F307" i="49"/>
  <c r="G307" i="49"/>
  <c r="H307" i="49"/>
  <c r="I307" i="49"/>
  <c r="C308" i="49"/>
  <c r="D308" i="49"/>
  <c r="E308" i="49"/>
  <c r="F308" i="49"/>
  <c r="G308" i="49"/>
  <c r="H308" i="49"/>
  <c r="I308" i="49"/>
  <c r="C309" i="49"/>
  <c r="D309" i="49"/>
  <c r="E309" i="49"/>
  <c r="F309" i="49"/>
  <c r="G309" i="49"/>
  <c r="H309" i="49"/>
  <c r="I309" i="49"/>
  <c r="C310" i="49"/>
  <c r="D310" i="49"/>
  <c r="E310" i="49"/>
  <c r="F310" i="49"/>
  <c r="G310" i="49"/>
  <c r="H310" i="49"/>
  <c r="I310" i="49"/>
  <c r="C311" i="49"/>
  <c r="D311" i="49"/>
  <c r="E311" i="49"/>
  <c r="F311" i="49"/>
  <c r="G311" i="49"/>
  <c r="H311" i="49"/>
  <c r="I311" i="49"/>
  <c r="C312" i="49"/>
  <c r="D312" i="49"/>
  <c r="E312" i="49"/>
  <c r="F312" i="49"/>
  <c r="G312" i="49"/>
  <c r="H312" i="49"/>
  <c r="I312" i="49"/>
  <c r="C313" i="49"/>
  <c r="D313" i="49"/>
  <c r="E313" i="49"/>
  <c r="F313" i="49"/>
  <c r="G313" i="49"/>
  <c r="H313" i="49"/>
  <c r="I313" i="49"/>
  <c r="C314" i="49"/>
  <c r="D314" i="49"/>
  <c r="E314" i="49"/>
  <c r="F314" i="49"/>
  <c r="G314" i="49"/>
  <c r="H314" i="49"/>
  <c r="I314" i="49"/>
  <c r="C315" i="49"/>
  <c r="D315" i="49"/>
  <c r="E315" i="49"/>
  <c r="F315" i="49"/>
  <c r="G315" i="49"/>
  <c r="H315" i="49"/>
  <c r="I315" i="49"/>
  <c r="C316" i="49"/>
  <c r="D316" i="49"/>
  <c r="E316" i="49"/>
  <c r="F316" i="49"/>
  <c r="G316" i="49"/>
  <c r="H316" i="49"/>
  <c r="I316" i="49"/>
  <c r="C317" i="49"/>
  <c r="D317" i="49"/>
  <c r="E317" i="49"/>
  <c r="F317" i="49"/>
  <c r="G317" i="49"/>
  <c r="H317" i="49"/>
  <c r="I317" i="49"/>
  <c r="C318" i="49"/>
  <c r="D318" i="49"/>
  <c r="E318" i="49"/>
  <c r="F318" i="49"/>
  <c r="G318" i="49"/>
  <c r="H318" i="49"/>
  <c r="I318" i="49"/>
  <c r="C319" i="49"/>
  <c r="D319" i="49"/>
  <c r="E319" i="49"/>
  <c r="F319" i="49"/>
  <c r="G319" i="49"/>
  <c r="H319" i="49"/>
  <c r="I319" i="49"/>
  <c r="C320" i="49"/>
  <c r="D320" i="49"/>
  <c r="E320" i="49"/>
  <c r="F320" i="49"/>
  <c r="G320" i="49"/>
  <c r="H320" i="49"/>
  <c r="I320" i="49"/>
  <c r="C321" i="49"/>
  <c r="D321" i="49"/>
  <c r="E321" i="49"/>
  <c r="F321" i="49"/>
  <c r="G321" i="49"/>
  <c r="H321" i="49"/>
  <c r="I321" i="49"/>
  <c r="C322" i="49"/>
  <c r="D322" i="49"/>
  <c r="E322" i="49"/>
  <c r="F322" i="49"/>
  <c r="G322" i="49"/>
  <c r="H322" i="49"/>
  <c r="I322" i="49"/>
  <c r="C323" i="49"/>
  <c r="D323" i="49"/>
  <c r="E323" i="49"/>
  <c r="F323" i="49"/>
  <c r="G323" i="49"/>
  <c r="H323" i="49"/>
  <c r="I323" i="49"/>
  <c r="C324" i="49"/>
  <c r="D324" i="49"/>
  <c r="E324" i="49"/>
  <c r="F324" i="49"/>
  <c r="G324" i="49"/>
  <c r="H324" i="49"/>
  <c r="I324" i="49"/>
  <c r="C325" i="49"/>
  <c r="D325" i="49"/>
  <c r="E325" i="49"/>
  <c r="F325" i="49"/>
  <c r="G325" i="49"/>
  <c r="H325" i="49"/>
  <c r="I325" i="49"/>
  <c r="C326" i="49"/>
  <c r="D326" i="49"/>
  <c r="E326" i="49"/>
  <c r="F326" i="49"/>
  <c r="G326" i="49"/>
  <c r="H326" i="49"/>
  <c r="I326" i="49"/>
  <c r="C327" i="49"/>
  <c r="D327" i="49"/>
  <c r="E327" i="49"/>
  <c r="F327" i="49"/>
  <c r="G327" i="49"/>
  <c r="H327" i="49"/>
  <c r="I327" i="49"/>
  <c r="C328" i="49"/>
  <c r="D328" i="49"/>
  <c r="E328" i="49"/>
  <c r="F328" i="49"/>
  <c r="G328" i="49"/>
  <c r="H328" i="49"/>
  <c r="I328" i="49"/>
  <c r="C329" i="49"/>
  <c r="D329" i="49"/>
  <c r="E329" i="49"/>
  <c r="F329" i="49"/>
  <c r="G329" i="49"/>
  <c r="H329" i="49"/>
  <c r="I329" i="49"/>
  <c r="C330" i="49"/>
  <c r="D330" i="49"/>
  <c r="E330" i="49"/>
  <c r="F330" i="49"/>
  <c r="G330" i="49"/>
  <c r="H330" i="49"/>
  <c r="I330" i="49"/>
  <c r="C331" i="49"/>
  <c r="D331" i="49"/>
  <c r="E331" i="49"/>
  <c r="F331" i="49"/>
  <c r="G331" i="49"/>
  <c r="H331" i="49"/>
  <c r="I331" i="49"/>
  <c r="C332" i="49"/>
  <c r="D332" i="49"/>
  <c r="E332" i="49"/>
  <c r="F332" i="49"/>
  <c r="G332" i="49"/>
  <c r="H332" i="49"/>
  <c r="I332" i="49"/>
  <c r="C333" i="49"/>
  <c r="D333" i="49"/>
  <c r="E333" i="49"/>
  <c r="F333" i="49"/>
  <c r="G333" i="49"/>
  <c r="H333" i="49"/>
  <c r="I333" i="49"/>
  <c r="C334" i="49"/>
  <c r="D334" i="49"/>
  <c r="E334" i="49"/>
  <c r="F334" i="49"/>
  <c r="G334" i="49"/>
  <c r="H334" i="49"/>
  <c r="I334" i="49"/>
  <c r="C335" i="49"/>
  <c r="D335" i="49"/>
  <c r="E335" i="49"/>
  <c r="F335" i="49"/>
  <c r="G335" i="49"/>
  <c r="H335" i="49"/>
  <c r="I335" i="49"/>
  <c r="C336" i="49"/>
  <c r="D336" i="49"/>
  <c r="E336" i="49"/>
  <c r="F336" i="49"/>
  <c r="G336" i="49"/>
  <c r="H336" i="49"/>
  <c r="I336" i="49"/>
  <c r="C337" i="49"/>
  <c r="D337" i="49"/>
  <c r="E337" i="49"/>
  <c r="F337" i="49"/>
  <c r="G337" i="49"/>
  <c r="H337" i="49"/>
  <c r="I337" i="49"/>
  <c r="C338" i="49"/>
  <c r="D338" i="49"/>
  <c r="E338" i="49"/>
  <c r="F338" i="49"/>
  <c r="G338" i="49"/>
  <c r="H338" i="49"/>
  <c r="I338" i="49"/>
  <c r="C339" i="49"/>
  <c r="D339" i="49"/>
  <c r="E339" i="49"/>
  <c r="F339" i="49"/>
  <c r="G339" i="49"/>
  <c r="H339" i="49"/>
  <c r="I339" i="49"/>
  <c r="C340" i="49"/>
  <c r="D340" i="49"/>
  <c r="E340" i="49"/>
  <c r="F340" i="49"/>
  <c r="G340" i="49"/>
  <c r="H340" i="49"/>
  <c r="I340" i="49"/>
  <c r="C341" i="49"/>
  <c r="D341" i="49"/>
  <c r="E341" i="49"/>
  <c r="F341" i="49"/>
  <c r="G341" i="49"/>
  <c r="H341" i="49"/>
  <c r="I341" i="49"/>
  <c r="C342" i="49"/>
  <c r="D342" i="49"/>
  <c r="E342" i="49"/>
  <c r="F342" i="49"/>
  <c r="G342" i="49"/>
  <c r="H342" i="49"/>
  <c r="I342" i="49"/>
  <c r="C343" i="49"/>
  <c r="D343" i="49"/>
  <c r="E343" i="49"/>
  <c r="F343" i="49"/>
  <c r="G343" i="49"/>
  <c r="H343" i="49"/>
  <c r="I343" i="49"/>
  <c r="C344" i="49"/>
  <c r="D344" i="49"/>
  <c r="E344" i="49"/>
  <c r="F344" i="49"/>
  <c r="G344" i="49"/>
  <c r="H344" i="49"/>
  <c r="I344" i="49"/>
  <c r="C345" i="49"/>
  <c r="D345" i="49"/>
  <c r="E345" i="49"/>
  <c r="F345" i="49"/>
  <c r="G345" i="49"/>
  <c r="H345" i="49"/>
  <c r="I345" i="49"/>
  <c r="C346" i="49"/>
  <c r="D346" i="49"/>
  <c r="E346" i="49"/>
  <c r="F346" i="49"/>
  <c r="G346" i="49"/>
  <c r="H346" i="49"/>
  <c r="I346" i="49"/>
  <c r="C347" i="49"/>
  <c r="D347" i="49"/>
  <c r="E347" i="49"/>
  <c r="F347" i="49"/>
  <c r="G347" i="49"/>
  <c r="H347" i="49"/>
  <c r="I347" i="49"/>
  <c r="C348" i="49"/>
  <c r="D348" i="49"/>
  <c r="E348" i="49"/>
  <c r="F348" i="49"/>
  <c r="G348" i="49"/>
  <c r="H348" i="49"/>
  <c r="I348" i="49"/>
  <c r="C349" i="49"/>
  <c r="D349" i="49"/>
  <c r="E349" i="49"/>
  <c r="F349" i="49"/>
  <c r="G349" i="49"/>
  <c r="H349" i="49"/>
  <c r="I349" i="49"/>
  <c r="C350" i="49"/>
  <c r="D350" i="49"/>
  <c r="E350" i="49"/>
  <c r="F350" i="49"/>
  <c r="G350" i="49"/>
  <c r="H350" i="49"/>
  <c r="I350" i="49"/>
  <c r="C351" i="49"/>
  <c r="D351" i="49"/>
  <c r="E351" i="49"/>
  <c r="F351" i="49"/>
  <c r="G351" i="49"/>
  <c r="H351" i="49"/>
  <c r="I351" i="49"/>
  <c r="C352" i="49"/>
  <c r="D352" i="49"/>
  <c r="E352" i="49"/>
  <c r="F352" i="49"/>
  <c r="G352" i="49"/>
  <c r="H352" i="49"/>
  <c r="I352" i="49"/>
  <c r="C353" i="49"/>
  <c r="D353" i="49"/>
  <c r="E353" i="49"/>
  <c r="F353" i="49"/>
  <c r="G353" i="49"/>
  <c r="H353" i="49"/>
  <c r="I353" i="49"/>
  <c r="C354" i="49"/>
  <c r="D354" i="49"/>
  <c r="E354" i="49"/>
  <c r="F354" i="49"/>
  <c r="G354" i="49"/>
  <c r="H354" i="49"/>
  <c r="I354" i="49"/>
  <c r="C355" i="49"/>
  <c r="D355" i="49"/>
  <c r="E355" i="49"/>
  <c r="F355" i="49"/>
  <c r="G355" i="49"/>
  <c r="H355" i="49"/>
  <c r="I355" i="49"/>
  <c r="C356" i="49"/>
  <c r="D356" i="49"/>
  <c r="E356" i="49"/>
  <c r="F356" i="49"/>
  <c r="G356" i="49"/>
  <c r="H356" i="49"/>
  <c r="I356" i="49"/>
  <c r="C357" i="49"/>
  <c r="D357" i="49"/>
  <c r="E357" i="49"/>
  <c r="F357" i="49"/>
  <c r="G357" i="49"/>
  <c r="H357" i="49"/>
  <c r="I357" i="49"/>
  <c r="C358" i="49"/>
  <c r="D358" i="49"/>
  <c r="E358" i="49"/>
  <c r="F358" i="49"/>
  <c r="G358" i="49"/>
  <c r="H358" i="49"/>
  <c r="I358" i="49"/>
  <c r="C359" i="49"/>
  <c r="D359" i="49"/>
  <c r="E359" i="49"/>
  <c r="F359" i="49"/>
  <c r="G359" i="49"/>
  <c r="H359" i="49"/>
  <c r="I359" i="49"/>
  <c r="C360" i="49"/>
  <c r="D360" i="49"/>
  <c r="E360" i="49"/>
  <c r="F360" i="49"/>
  <c r="G360" i="49"/>
  <c r="H360" i="49"/>
  <c r="I360" i="49"/>
  <c r="C361" i="49"/>
  <c r="D361" i="49"/>
  <c r="E361" i="49"/>
  <c r="F361" i="49"/>
  <c r="G361" i="49"/>
  <c r="H361" i="49"/>
  <c r="I361" i="49"/>
  <c r="C362" i="49"/>
  <c r="D362" i="49"/>
  <c r="E362" i="49"/>
  <c r="F362" i="49"/>
  <c r="G362" i="49"/>
  <c r="H362" i="49"/>
  <c r="I362" i="49"/>
  <c r="C363" i="49"/>
  <c r="D363" i="49"/>
  <c r="E363" i="49"/>
  <c r="F363" i="49"/>
  <c r="G363" i="49"/>
  <c r="H363" i="49"/>
  <c r="I363" i="49"/>
  <c r="C364" i="49"/>
  <c r="D364" i="49"/>
  <c r="E364" i="49"/>
  <c r="F364" i="49"/>
  <c r="G364" i="49"/>
  <c r="H364" i="49"/>
  <c r="I364" i="49"/>
  <c r="C365" i="49"/>
  <c r="D365" i="49"/>
  <c r="E365" i="49"/>
  <c r="F365" i="49"/>
  <c r="G365" i="49"/>
  <c r="H365" i="49"/>
  <c r="I365" i="49"/>
  <c r="C366" i="49"/>
  <c r="D366" i="49"/>
  <c r="E366" i="49"/>
  <c r="F366" i="49"/>
  <c r="G366" i="49"/>
  <c r="H366" i="49"/>
  <c r="I366" i="49"/>
  <c r="C367" i="49"/>
  <c r="D367" i="49"/>
  <c r="E367" i="49"/>
  <c r="F367" i="49"/>
  <c r="G367" i="49"/>
  <c r="H367" i="49"/>
  <c r="I367" i="49"/>
  <c r="A284" i="49"/>
  <c r="B284" i="49"/>
  <c r="A285" i="49"/>
  <c r="B285" i="49"/>
  <c r="A286" i="49"/>
  <c r="B286" i="49"/>
  <c r="A287" i="49"/>
  <c r="B287" i="49"/>
  <c r="A288" i="49"/>
  <c r="B288" i="49"/>
  <c r="A289" i="49"/>
  <c r="B289" i="49"/>
  <c r="A290" i="49"/>
  <c r="B290" i="49"/>
  <c r="A291" i="49"/>
  <c r="B291" i="49"/>
  <c r="A292" i="49"/>
  <c r="B292" i="49"/>
  <c r="A293" i="49"/>
  <c r="B293" i="49"/>
  <c r="A294" i="49"/>
  <c r="B294" i="49"/>
  <c r="A295" i="49"/>
  <c r="B295" i="49"/>
  <c r="A296" i="49"/>
  <c r="B296" i="49"/>
  <c r="A297" i="49"/>
  <c r="B297" i="49"/>
  <c r="A298" i="49"/>
  <c r="B298" i="49"/>
  <c r="A299" i="49"/>
  <c r="B299" i="49"/>
  <c r="A300" i="49"/>
  <c r="B300" i="49"/>
  <c r="A301" i="49"/>
  <c r="B301" i="49"/>
  <c r="A302" i="49"/>
  <c r="B302" i="49"/>
  <c r="A303" i="49"/>
  <c r="B303" i="49"/>
  <c r="A304" i="49"/>
  <c r="B304" i="49"/>
  <c r="A305" i="49"/>
  <c r="B305" i="49"/>
  <c r="A306" i="49"/>
  <c r="B306" i="49"/>
  <c r="A307" i="49"/>
  <c r="B307" i="49"/>
  <c r="A308" i="49"/>
  <c r="B308" i="49"/>
  <c r="A309" i="49"/>
  <c r="B309" i="49"/>
  <c r="A310" i="49"/>
  <c r="B310" i="49"/>
  <c r="A311" i="49"/>
  <c r="B311" i="49"/>
  <c r="A312" i="49"/>
  <c r="B312" i="49"/>
  <c r="A313" i="49"/>
  <c r="B313" i="49"/>
  <c r="A314" i="49"/>
  <c r="B314" i="49"/>
  <c r="A315" i="49"/>
  <c r="B315" i="49"/>
  <c r="A316" i="49"/>
  <c r="B316" i="49"/>
  <c r="A317" i="49"/>
  <c r="B317" i="49"/>
  <c r="A318" i="49"/>
  <c r="B318" i="49"/>
  <c r="A319" i="49"/>
  <c r="B319" i="49"/>
  <c r="A320" i="49"/>
  <c r="B320" i="49"/>
  <c r="A321" i="49"/>
  <c r="B321" i="49"/>
  <c r="A322" i="49"/>
  <c r="B322" i="49"/>
  <c r="A323" i="49"/>
  <c r="B323" i="49"/>
  <c r="A324" i="49"/>
  <c r="B324" i="49"/>
  <c r="A325" i="49"/>
  <c r="B325" i="49"/>
  <c r="A326" i="49"/>
  <c r="B326" i="49"/>
  <c r="A327" i="49"/>
  <c r="B327" i="49"/>
  <c r="A328" i="49"/>
  <c r="B328" i="49"/>
  <c r="A329" i="49"/>
  <c r="B329" i="49"/>
  <c r="A330" i="49"/>
  <c r="B330" i="49"/>
  <c r="A331" i="49"/>
  <c r="B331" i="49"/>
  <c r="A332" i="49"/>
  <c r="B332" i="49"/>
  <c r="A333" i="49"/>
  <c r="B333" i="49"/>
  <c r="A334" i="49"/>
  <c r="B334" i="49"/>
  <c r="A335" i="49"/>
  <c r="B335" i="49"/>
  <c r="A336" i="49"/>
  <c r="B336" i="49"/>
  <c r="A337" i="49"/>
  <c r="B337" i="49"/>
  <c r="A338" i="49"/>
  <c r="B338" i="49"/>
  <c r="A339" i="49"/>
  <c r="B339" i="49"/>
  <c r="A340" i="49"/>
  <c r="B340" i="49"/>
  <c r="A341" i="49"/>
  <c r="B341" i="49"/>
  <c r="A342" i="49"/>
  <c r="B342" i="49"/>
  <c r="A343" i="49"/>
  <c r="B343" i="49"/>
  <c r="A344" i="49"/>
  <c r="B344" i="49"/>
  <c r="A345" i="49"/>
  <c r="B345" i="49"/>
  <c r="A346" i="49"/>
  <c r="B346" i="49"/>
  <c r="A347" i="49"/>
  <c r="B347" i="49"/>
  <c r="A348" i="49"/>
  <c r="B348" i="49"/>
  <c r="A349" i="49"/>
  <c r="B349" i="49"/>
  <c r="A350" i="49"/>
  <c r="B350" i="49"/>
  <c r="A351" i="49"/>
  <c r="B351" i="49"/>
  <c r="A352" i="49"/>
  <c r="B352" i="49"/>
  <c r="A353" i="49"/>
  <c r="B353" i="49"/>
  <c r="A354" i="49"/>
  <c r="B354" i="49"/>
  <c r="A355" i="49"/>
  <c r="B355" i="49"/>
  <c r="A356" i="49"/>
  <c r="B356" i="49"/>
  <c r="A357" i="49"/>
  <c r="B357" i="49"/>
  <c r="A358" i="49"/>
  <c r="B358" i="49"/>
  <c r="A359" i="49"/>
  <c r="B359" i="49"/>
  <c r="A360" i="49"/>
  <c r="B360" i="49"/>
  <c r="A361" i="49"/>
  <c r="B361" i="49"/>
  <c r="A362" i="49"/>
  <c r="B362" i="49"/>
  <c r="A363" i="49"/>
  <c r="B363" i="49"/>
  <c r="A364" i="49"/>
  <c r="B364" i="49"/>
  <c r="A365" i="49"/>
  <c r="B365" i="49"/>
  <c r="A366" i="49"/>
  <c r="B366" i="49"/>
  <c r="A367" i="49"/>
  <c r="B367" i="49"/>
  <c r="A159" i="49"/>
  <c r="B159" i="49"/>
  <c r="A160" i="49"/>
  <c r="B160" i="49"/>
  <c r="A161" i="49"/>
  <c r="B161" i="49"/>
  <c r="A162" i="49"/>
  <c r="B162" i="49"/>
  <c r="A163" i="49"/>
  <c r="B163" i="49"/>
  <c r="A164" i="49"/>
  <c r="B164" i="49"/>
  <c r="A165" i="49"/>
  <c r="B165" i="49"/>
  <c r="A166" i="49"/>
  <c r="B166" i="49"/>
  <c r="A167" i="49"/>
  <c r="B167" i="49"/>
  <c r="A168" i="49"/>
  <c r="B168" i="49"/>
  <c r="A169" i="49"/>
  <c r="B169" i="49"/>
  <c r="A170" i="49"/>
  <c r="B170" i="49"/>
  <c r="A171" i="49"/>
  <c r="B171" i="49"/>
  <c r="A172" i="49"/>
  <c r="B172" i="49"/>
  <c r="A173" i="49"/>
  <c r="B173" i="49"/>
  <c r="A174" i="49"/>
  <c r="B174" i="49"/>
  <c r="A175" i="49"/>
  <c r="B175" i="49"/>
  <c r="A176" i="49"/>
  <c r="B176" i="49"/>
  <c r="A177" i="49"/>
  <c r="B177" i="49"/>
  <c r="A178" i="49"/>
  <c r="B178" i="49"/>
  <c r="A179" i="49"/>
  <c r="B179" i="49"/>
  <c r="A180" i="49"/>
  <c r="B180" i="49"/>
  <c r="A181" i="49"/>
  <c r="B181" i="49"/>
  <c r="A182" i="49"/>
  <c r="B182" i="49"/>
  <c r="A183" i="49"/>
  <c r="B183" i="49"/>
  <c r="A184" i="49"/>
  <c r="B184" i="49"/>
  <c r="A185" i="49"/>
  <c r="B185" i="49"/>
  <c r="A186" i="49"/>
  <c r="B186" i="49"/>
  <c r="A187" i="49"/>
  <c r="B187" i="49"/>
  <c r="A188" i="49"/>
  <c r="B188" i="49"/>
  <c r="A189" i="49"/>
  <c r="B189" i="49"/>
  <c r="A190" i="49"/>
  <c r="B190" i="49"/>
  <c r="A191" i="49"/>
  <c r="B191" i="49"/>
  <c r="A192" i="49"/>
  <c r="B192" i="49"/>
  <c r="A193" i="49"/>
  <c r="B193" i="49"/>
  <c r="A194" i="49"/>
  <c r="B194" i="49"/>
  <c r="A195" i="49"/>
  <c r="B195" i="49"/>
  <c r="A196" i="49"/>
  <c r="B196" i="49"/>
  <c r="A197" i="49"/>
  <c r="B197" i="49"/>
  <c r="A198" i="49"/>
  <c r="B198" i="49"/>
  <c r="A199" i="49"/>
  <c r="B199" i="49"/>
  <c r="A200" i="49"/>
  <c r="B200" i="49"/>
  <c r="A201" i="49"/>
  <c r="B201" i="49"/>
  <c r="A202" i="49"/>
  <c r="B202" i="49"/>
  <c r="A203" i="49"/>
  <c r="B203" i="49"/>
  <c r="A204" i="49"/>
  <c r="B204" i="49"/>
  <c r="A205" i="49"/>
  <c r="B205" i="49"/>
  <c r="A206" i="49"/>
  <c r="B206" i="49"/>
  <c r="A207" i="49"/>
  <c r="B207" i="49"/>
  <c r="A208" i="49"/>
  <c r="B208" i="49"/>
  <c r="A209" i="49"/>
  <c r="B209" i="49"/>
  <c r="A210" i="49"/>
  <c r="B210" i="49"/>
  <c r="A211" i="49"/>
  <c r="B211" i="49"/>
  <c r="A212" i="49"/>
  <c r="B212" i="49"/>
  <c r="A213" i="49"/>
  <c r="B213" i="49"/>
  <c r="A214" i="49"/>
  <c r="B214" i="49"/>
  <c r="A215" i="49"/>
  <c r="B215" i="49"/>
  <c r="A216" i="49"/>
  <c r="B216" i="49"/>
  <c r="A217" i="49"/>
  <c r="B217" i="49"/>
  <c r="A218" i="49"/>
  <c r="B218" i="49"/>
  <c r="A219" i="49"/>
  <c r="B219" i="49"/>
  <c r="A220" i="49"/>
  <c r="B220" i="49"/>
  <c r="A221" i="49"/>
  <c r="B221" i="49"/>
  <c r="A222" i="49"/>
  <c r="B222" i="49"/>
  <c r="A223" i="49"/>
  <c r="B223" i="49"/>
  <c r="A224" i="49"/>
  <c r="B224" i="49"/>
  <c r="A225" i="49"/>
  <c r="B225" i="49"/>
  <c r="A226" i="49"/>
  <c r="B226" i="49"/>
  <c r="A227" i="49"/>
  <c r="B227" i="49"/>
  <c r="A228" i="49"/>
  <c r="B228" i="49"/>
  <c r="A229" i="49"/>
  <c r="B229" i="49"/>
  <c r="A230" i="49"/>
  <c r="B230" i="49"/>
  <c r="A231" i="49"/>
  <c r="B231" i="49"/>
  <c r="A232" i="49"/>
  <c r="B232" i="49"/>
  <c r="A233" i="49"/>
  <c r="B233" i="49"/>
  <c r="A234" i="49"/>
  <c r="B234" i="49"/>
  <c r="A235" i="49"/>
  <c r="B235" i="49"/>
  <c r="A236" i="49"/>
  <c r="B236" i="49"/>
  <c r="A237" i="49"/>
  <c r="B237" i="49"/>
  <c r="A238" i="49"/>
  <c r="B238" i="49"/>
  <c r="A239" i="49"/>
  <c r="B239" i="49"/>
  <c r="A240" i="49"/>
  <c r="B240" i="49"/>
  <c r="A241" i="49"/>
  <c r="B241" i="49"/>
  <c r="A242" i="49"/>
  <c r="B242" i="49"/>
  <c r="A243" i="49"/>
  <c r="B243" i="49"/>
  <c r="A244" i="49"/>
  <c r="B244" i="49"/>
  <c r="A245" i="49"/>
  <c r="B245" i="49"/>
  <c r="A246" i="49"/>
  <c r="B246" i="49"/>
  <c r="A247" i="49"/>
  <c r="B247" i="49"/>
  <c r="A248" i="49"/>
  <c r="B248" i="49"/>
  <c r="A249" i="49"/>
  <c r="B249" i="49"/>
  <c r="A250" i="49"/>
  <c r="B250" i="49"/>
  <c r="A251" i="49"/>
  <c r="B251" i="49"/>
  <c r="A252" i="49"/>
  <c r="B252" i="49"/>
  <c r="A253" i="49"/>
  <c r="B253" i="49"/>
  <c r="A254" i="49"/>
  <c r="B254" i="49"/>
  <c r="A255" i="49"/>
  <c r="B255" i="49"/>
  <c r="A256" i="49"/>
  <c r="B256" i="49"/>
  <c r="A257" i="49"/>
  <c r="B257" i="49"/>
  <c r="A258" i="49"/>
  <c r="B258" i="49"/>
  <c r="A259" i="49"/>
  <c r="B259" i="49"/>
  <c r="A260" i="49"/>
  <c r="B260" i="49"/>
  <c r="A261" i="49"/>
  <c r="B261" i="49"/>
  <c r="A262" i="49"/>
  <c r="B262" i="49"/>
  <c r="A263" i="49"/>
  <c r="B263" i="49"/>
  <c r="A264" i="49"/>
  <c r="B264" i="49"/>
  <c r="A265" i="49"/>
  <c r="B265" i="49"/>
  <c r="A266" i="49"/>
  <c r="B266" i="49"/>
  <c r="A267" i="49"/>
  <c r="B267" i="49"/>
  <c r="A268" i="49"/>
  <c r="B268" i="49"/>
  <c r="A269" i="49"/>
  <c r="B269" i="49"/>
  <c r="A270" i="49"/>
  <c r="B270" i="49"/>
  <c r="A271" i="49"/>
  <c r="B271" i="49"/>
  <c r="A272" i="49"/>
  <c r="B272" i="49"/>
  <c r="A273" i="49"/>
  <c r="B273" i="49"/>
  <c r="A274" i="49"/>
  <c r="B274" i="49"/>
  <c r="A275" i="49"/>
  <c r="B275" i="49"/>
  <c r="A276" i="49"/>
  <c r="B276" i="49"/>
  <c r="A277" i="49"/>
  <c r="B277" i="49"/>
  <c r="A278" i="49"/>
  <c r="B278" i="49"/>
  <c r="A279" i="49"/>
  <c r="B279" i="49"/>
  <c r="A280" i="49"/>
  <c r="B280" i="49"/>
  <c r="A281" i="49"/>
  <c r="B281" i="49"/>
  <c r="A282" i="49"/>
  <c r="B282" i="49"/>
  <c r="A283" i="49"/>
  <c r="B283" i="49"/>
  <c r="A5" i="49"/>
  <c r="B5" i="49"/>
  <c r="A6" i="49"/>
  <c r="B6" i="49"/>
  <c r="A7" i="49"/>
  <c r="B7" i="49"/>
  <c r="A8" i="49"/>
  <c r="B8" i="49"/>
  <c r="A9" i="49"/>
  <c r="B9" i="49"/>
  <c r="A10" i="49"/>
  <c r="B10" i="49"/>
  <c r="A11" i="49"/>
  <c r="B11" i="49"/>
  <c r="A12" i="49"/>
  <c r="B12" i="49"/>
  <c r="A13" i="49"/>
  <c r="B13" i="49"/>
  <c r="A14" i="49"/>
  <c r="B14" i="49"/>
  <c r="A15" i="49"/>
  <c r="B15" i="49"/>
  <c r="A16" i="49"/>
  <c r="B16" i="49"/>
  <c r="A17" i="49"/>
  <c r="B17" i="49"/>
  <c r="A18" i="49"/>
  <c r="B18" i="49"/>
  <c r="A19" i="49"/>
  <c r="B19" i="49"/>
  <c r="A20" i="49"/>
  <c r="B20" i="49"/>
  <c r="A21" i="49"/>
  <c r="B21" i="49"/>
  <c r="A22" i="49"/>
  <c r="B22" i="49"/>
  <c r="A23" i="49"/>
  <c r="B23" i="49"/>
  <c r="A24" i="49"/>
  <c r="B24" i="49"/>
  <c r="A25" i="49"/>
  <c r="B25" i="49"/>
  <c r="A26" i="49"/>
  <c r="B26" i="49"/>
  <c r="A27" i="49"/>
  <c r="B27" i="49"/>
  <c r="A28" i="49"/>
  <c r="B28" i="49"/>
  <c r="A29" i="49"/>
  <c r="B29" i="49"/>
  <c r="A30" i="49"/>
  <c r="B30" i="49"/>
  <c r="A31" i="49"/>
  <c r="B31" i="49"/>
  <c r="A32" i="49"/>
  <c r="B32" i="49"/>
  <c r="A33" i="49"/>
  <c r="B33" i="49"/>
  <c r="A34" i="49"/>
  <c r="B34" i="49"/>
  <c r="A35" i="49"/>
  <c r="B35" i="49"/>
  <c r="A36" i="49"/>
  <c r="B36" i="49"/>
  <c r="A37" i="49"/>
  <c r="B37" i="49"/>
  <c r="A38" i="49"/>
  <c r="B38" i="49"/>
  <c r="A39" i="49"/>
  <c r="B39" i="49"/>
  <c r="A40" i="49"/>
  <c r="B40" i="49"/>
  <c r="A41" i="49"/>
  <c r="B41" i="49"/>
  <c r="A42" i="49"/>
  <c r="B42" i="49"/>
  <c r="A43" i="49"/>
  <c r="B43" i="49"/>
  <c r="A44" i="49"/>
  <c r="B44" i="49"/>
  <c r="A45" i="49"/>
  <c r="B45" i="49"/>
  <c r="A46" i="49"/>
  <c r="B46" i="49"/>
  <c r="A47" i="49"/>
  <c r="B47" i="49"/>
  <c r="A48" i="49"/>
  <c r="B48" i="49"/>
  <c r="A49" i="49"/>
  <c r="B49" i="49"/>
  <c r="A50" i="49"/>
  <c r="B50" i="49"/>
  <c r="A51" i="49"/>
  <c r="B51" i="49"/>
  <c r="A52" i="49"/>
  <c r="B52" i="49"/>
  <c r="A53" i="49"/>
  <c r="B53" i="49"/>
  <c r="A54" i="49"/>
  <c r="B54" i="49"/>
  <c r="A55" i="49"/>
  <c r="B55" i="49"/>
  <c r="A56" i="49"/>
  <c r="B56" i="49"/>
  <c r="A57" i="49"/>
  <c r="B57" i="49"/>
  <c r="A58" i="49"/>
  <c r="B58" i="49"/>
  <c r="A59" i="49"/>
  <c r="B59" i="49"/>
  <c r="A60" i="49"/>
  <c r="B60" i="49"/>
  <c r="A61" i="49"/>
  <c r="B61" i="49"/>
  <c r="A62" i="49"/>
  <c r="B62" i="49"/>
  <c r="A63" i="49"/>
  <c r="B63" i="49"/>
  <c r="A64" i="49"/>
  <c r="B64" i="49"/>
  <c r="A65" i="49"/>
  <c r="B65" i="49"/>
  <c r="A66" i="49"/>
  <c r="B66" i="49"/>
  <c r="A67" i="49"/>
  <c r="B67" i="49"/>
  <c r="A68" i="49"/>
  <c r="B68" i="49"/>
  <c r="A69" i="49"/>
  <c r="B69" i="49"/>
  <c r="A70" i="49"/>
  <c r="B70" i="49"/>
  <c r="A71" i="49"/>
  <c r="B71" i="49"/>
  <c r="A72" i="49"/>
  <c r="B72" i="49"/>
  <c r="A73" i="49"/>
  <c r="B73" i="49"/>
  <c r="A74" i="49"/>
  <c r="B74" i="49"/>
  <c r="A75" i="49"/>
  <c r="B75" i="49"/>
  <c r="A76" i="49"/>
  <c r="B76" i="49"/>
  <c r="A77" i="49"/>
  <c r="B77" i="49"/>
  <c r="A78" i="49"/>
  <c r="B78" i="49"/>
  <c r="A79" i="49"/>
  <c r="B79" i="49"/>
  <c r="A80" i="49"/>
  <c r="B80" i="49"/>
  <c r="A81" i="49"/>
  <c r="B81" i="49"/>
  <c r="A82" i="49"/>
  <c r="B82" i="49"/>
  <c r="A83" i="49"/>
  <c r="B83" i="49"/>
  <c r="A84" i="49"/>
  <c r="B84" i="49"/>
  <c r="A85" i="49"/>
  <c r="B85" i="49"/>
  <c r="A86" i="49"/>
  <c r="B86" i="49"/>
  <c r="A87" i="49"/>
  <c r="B87" i="49"/>
  <c r="A88" i="49"/>
  <c r="B88" i="49"/>
  <c r="A89" i="49"/>
  <c r="B89" i="49"/>
  <c r="A90" i="49"/>
  <c r="B90" i="49"/>
  <c r="A91" i="49"/>
  <c r="B91" i="49"/>
  <c r="A92" i="49"/>
  <c r="B92" i="49"/>
  <c r="A93" i="49"/>
  <c r="B93" i="49"/>
  <c r="A94" i="49"/>
  <c r="B94" i="49"/>
  <c r="A95" i="49"/>
  <c r="B95" i="49"/>
  <c r="A96" i="49"/>
  <c r="B96" i="49"/>
  <c r="A97" i="49"/>
  <c r="B97" i="49"/>
  <c r="A98" i="49"/>
  <c r="B98" i="49"/>
  <c r="A99" i="49"/>
  <c r="B99" i="49"/>
  <c r="A100" i="49"/>
  <c r="B100" i="49"/>
  <c r="A101" i="49"/>
  <c r="B101" i="49"/>
  <c r="A102" i="49"/>
  <c r="B102" i="49"/>
  <c r="A103" i="49"/>
  <c r="B103" i="49"/>
  <c r="A104" i="49"/>
  <c r="B104" i="49"/>
  <c r="A105" i="49"/>
  <c r="B105" i="49"/>
  <c r="A106" i="49"/>
  <c r="B106" i="49"/>
  <c r="A107" i="49"/>
  <c r="B107" i="49"/>
  <c r="A108" i="49"/>
  <c r="B108" i="49"/>
  <c r="A109" i="49"/>
  <c r="B109" i="49"/>
  <c r="A110" i="49"/>
  <c r="B110" i="49"/>
  <c r="A111" i="49"/>
  <c r="B111" i="49"/>
  <c r="A112" i="49"/>
  <c r="B112" i="49"/>
  <c r="A113" i="49"/>
  <c r="B113" i="49"/>
  <c r="A114" i="49"/>
  <c r="B114" i="49"/>
  <c r="A115" i="49"/>
  <c r="B115" i="49"/>
  <c r="A116" i="49"/>
  <c r="B116" i="49"/>
  <c r="A117" i="49"/>
  <c r="B117" i="49"/>
  <c r="A118" i="49"/>
  <c r="B118" i="49"/>
  <c r="A119" i="49"/>
  <c r="B119" i="49"/>
  <c r="A120" i="49"/>
  <c r="B120" i="49"/>
  <c r="A121" i="49"/>
  <c r="B121" i="49"/>
  <c r="A122" i="49"/>
  <c r="B122" i="49"/>
  <c r="A123" i="49"/>
  <c r="B123" i="49"/>
  <c r="A124" i="49"/>
  <c r="B124" i="49"/>
  <c r="A125" i="49"/>
  <c r="B125" i="49"/>
  <c r="A126" i="49"/>
  <c r="B126" i="49"/>
  <c r="A127" i="49"/>
  <c r="B127" i="49"/>
  <c r="A128" i="49"/>
  <c r="B128" i="49"/>
  <c r="A129" i="49"/>
  <c r="B129" i="49"/>
  <c r="A130" i="49"/>
  <c r="B130" i="49"/>
  <c r="A131" i="49"/>
  <c r="B131" i="49"/>
  <c r="A132" i="49"/>
  <c r="B132" i="49"/>
  <c r="A133" i="49"/>
  <c r="B133" i="49"/>
  <c r="A134" i="49"/>
  <c r="B134" i="49"/>
  <c r="A135" i="49"/>
  <c r="B135" i="49"/>
  <c r="A136" i="49"/>
  <c r="B136" i="49"/>
  <c r="A137" i="49"/>
  <c r="B137" i="49"/>
  <c r="A138" i="49"/>
  <c r="B138" i="49"/>
  <c r="A139" i="49"/>
  <c r="B139" i="49"/>
  <c r="A140" i="49"/>
  <c r="B140" i="49"/>
  <c r="A141" i="49"/>
  <c r="B141" i="49"/>
  <c r="A142" i="49"/>
  <c r="B142" i="49"/>
  <c r="A143" i="49"/>
  <c r="B143" i="49"/>
  <c r="A144" i="49"/>
  <c r="B144" i="49"/>
  <c r="A145" i="49"/>
  <c r="B145" i="49"/>
  <c r="A146" i="49"/>
  <c r="B146" i="49"/>
  <c r="A147" i="49"/>
  <c r="B147" i="49"/>
  <c r="A148" i="49"/>
  <c r="B148" i="49"/>
  <c r="A149" i="49"/>
  <c r="B149" i="49"/>
  <c r="A150" i="49"/>
  <c r="B150" i="49"/>
  <c r="A151" i="49"/>
  <c r="B151" i="49"/>
  <c r="A152" i="49"/>
  <c r="B152" i="49"/>
  <c r="A153" i="49"/>
  <c r="B153" i="49"/>
  <c r="A154" i="49"/>
  <c r="B154" i="49"/>
  <c r="A155" i="49"/>
  <c r="B155" i="49"/>
  <c r="A156" i="49"/>
  <c r="B156" i="49"/>
  <c r="A157" i="49"/>
  <c r="B157" i="49"/>
  <c r="A158" i="49"/>
  <c r="B158" i="49"/>
  <c r="B4" i="49"/>
  <c r="A4" i="49"/>
  <c r="B3" i="49"/>
  <c r="A3" i="49"/>
  <c r="AB1" i="49"/>
  <c r="O252" i="49" s="1"/>
  <c r="V252" i="49" s="1"/>
  <c r="P351" i="49" l="1"/>
  <c r="W351" i="49" s="1"/>
  <c r="L351" i="49"/>
  <c r="S351" i="49" s="1"/>
  <c r="K347" i="49"/>
  <c r="R347" i="49" s="1"/>
  <c r="M346" i="49"/>
  <c r="T346" i="49" s="1"/>
  <c r="P327" i="49"/>
  <c r="W327" i="49" s="1"/>
  <c r="L327" i="49"/>
  <c r="S327" i="49" s="1"/>
  <c r="P321" i="49"/>
  <c r="W321" i="49" s="1"/>
  <c r="L321" i="49"/>
  <c r="S321" i="49" s="1"/>
  <c r="P311" i="49"/>
  <c r="W311" i="49" s="1"/>
  <c r="L311" i="49"/>
  <c r="S311" i="49" s="1"/>
  <c r="P305" i="49"/>
  <c r="W305" i="49" s="1"/>
  <c r="L305" i="49"/>
  <c r="S305" i="49" s="1"/>
  <c r="K366" i="49"/>
  <c r="R366" i="49" s="1"/>
  <c r="P365" i="49"/>
  <c r="W365" i="49" s="1"/>
  <c r="N360" i="49"/>
  <c r="U360" i="49" s="1"/>
  <c r="J360" i="49"/>
  <c r="Q360" i="49" s="1"/>
  <c r="N354" i="49"/>
  <c r="U354" i="49" s="1"/>
  <c r="J354" i="49"/>
  <c r="Q354" i="49" s="1"/>
  <c r="P348" i="49"/>
  <c r="W348" i="49" s="1"/>
  <c r="L348" i="49"/>
  <c r="S348" i="49" s="1"/>
  <c r="O342" i="49"/>
  <c r="V342" i="49" s="1"/>
  <c r="K341" i="49"/>
  <c r="R341" i="49" s="1"/>
  <c r="N336" i="49"/>
  <c r="U336" i="49" s="1"/>
  <c r="J336" i="49"/>
  <c r="Q336" i="49" s="1"/>
  <c r="N330" i="49"/>
  <c r="U330" i="49" s="1"/>
  <c r="J330" i="49"/>
  <c r="Q330" i="49" s="1"/>
  <c r="P328" i="49"/>
  <c r="W328" i="49" s="1"/>
  <c r="L328" i="49"/>
  <c r="S328" i="49" s="1"/>
  <c r="N324" i="49"/>
  <c r="U324" i="49" s="1"/>
  <c r="J324" i="49"/>
  <c r="Q324" i="49" s="1"/>
  <c r="N314" i="49"/>
  <c r="U314" i="49" s="1"/>
  <c r="J314" i="49"/>
  <c r="Q314" i="49" s="1"/>
  <c r="P312" i="49"/>
  <c r="W312" i="49" s="1"/>
  <c r="L312" i="49"/>
  <c r="S312" i="49" s="1"/>
  <c r="N308" i="49"/>
  <c r="U308" i="49" s="1"/>
  <c r="J308" i="49"/>
  <c r="Q308" i="49" s="1"/>
  <c r="M361" i="49"/>
  <c r="T361" i="49" s="1"/>
  <c r="O360" i="49"/>
  <c r="V360" i="49" s="1"/>
  <c r="K355" i="49"/>
  <c r="R355" i="49" s="1"/>
  <c r="M354" i="49"/>
  <c r="T354" i="49" s="1"/>
  <c r="P349" i="49"/>
  <c r="W349" i="49" s="1"/>
  <c r="L349" i="49"/>
  <c r="S349" i="49" s="1"/>
  <c r="P343" i="49"/>
  <c r="W343" i="49" s="1"/>
  <c r="L343" i="49"/>
  <c r="S343" i="49" s="1"/>
  <c r="M337" i="49"/>
  <c r="T337" i="49" s="1"/>
  <c r="O336" i="49"/>
  <c r="V336" i="49" s="1"/>
  <c r="K331" i="49"/>
  <c r="R331" i="49" s="1"/>
  <c r="M330" i="49"/>
  <c r="T330" i="49" s="1"/>
  <c r="M325" i="49"/>
  <c r="T325" i="49" s="1"/>
  <c r="O324" i="49"/>
  <c r="V324" i="49" s="1"/>
  <c r="K315" i="49"/>
  <c r="R315" i="49" s="1"/>
  <c r="M314" i="49"/>
  <c r="T314" i="49" s="1"/>
  <c r="M309" i="49"/>
  <c r="T309" i="49" s="1"/>
  <c r="O308" i="49"/>
  <c r="V308" i="49" s="1"/>
  <c r="K295" i="49"/>
  <c r="R295" i="49" s="1"/>
  <c r="M295" i="49"/>
  <c r="T295" i="49" s="1"/>
  <c r="M294" i="49"/>
  <c r="T294" i="49" s="1"/>
  <c r="P261" i="49"/>
  <c r="W261" i="49" s="1"/>
  <c r="L261" i="49"/>
  <c r="S261" i="49" s="1"/>
  <c r="M213" i="49"/>
  <c r="T213" i="49" s="1"/>
  <c r="P212" i="49"/>
  <c r="W212" i="49" s="1"/>
  <c r="J211" i="49"/>
  <c r="Q211" i="49" s="1"/>
  <c r="N206" i="49"/>
  <c r="U206" i="49" s="1"/>
  <c r="O205" i="49"/>
  <c r="V205" i="49" s="1"/>
  <c r="J196" i="49"/>
  <c r="Q196" i="49" s="1"/>
  <c r="M196" i="49"/>
  <c r="T196" i="49" s="1"/>
  <c r="P356" i="49"/>
  <c r="W356" i="49" s="1"/>
  <c r="L356" i="49"/>
  <c r="S356" i="49" s="1"/>
  <c r="P350" i="49"/>
  <c r="W350" i="49" s="1"/>
  <c r="L350" i="49"/>
  <c r="S350" i="49" s="1"/>
  <c r="N346" i="49"/>
  <c r="U346" i="49" s="1"/>
  <c r="J346" i="49"/>
  <c r="Q346" i="49" s="1"/>
  <c r="P326" i="49"/>
  <c r="W326" i="49" s="1"/>
  <c r="L326" i="49"/>
  <c r="S326" i="49" s="1"/>
  <c r="P310" i="49"/>
  <c r="W310" i="49" s="1"/>
  <c r="L310" i="49"/>
  <c r="S310" i="49" s="1"/>
  <c r="O365" i="49"/>
  <c r="V365" i="49" s="1"/>
  <c r="K364" i="49"/>
  <c r="R364" i="49" s="1"/>
  <c r="M363" i="49"/>
  <c r="T363" i="49" s="1"/>
  <c r="N363" i="49"/>
  <c r="U363" i="49" s="1"/>
  <c r="J363" i="49"/>
  <c r="Q363" i="49" s="1"/>
  <c r="M360" i="49"/>
  <c r="T360" i="49" s="1"/>
  <c r="O359" i="49"/>
  <c r="V359" i="49" s="1"/>
  <c r="K354" i="49"/>
  <c r="R354" i="49" s="1"/>
  <c r="O353" i="49"/>
  <c r="V353" i="49" s="1"/>
  <c r="N353" i="49"/>
  <c r="U353" i="49" s="1"/>
  <c r="J353" i="49"/>
  <c r="Q353" i="49" s="1"/>
  <c r="K346" i="49"/>
  <c r="R346" i="49" s="1"/>
  <c r="O345" i="49"/>
  <c r="V345" i="49" s="1"/>
  <c r="N345" i="49"/>
  <c r="U345" i="49" s="1"/>
  <c r="J345" i="49"/>
  <c r="Q345" i="49" s="1"/>
  <c r="P342" i="49"/>
  <c r="W342" i="49" s="1"/>
  <c r="L342" i="49"/>
  <c r="S342" i="49" s="1"/>
  <c r="P341" i="49"/>
  <c r="W341" i="49" s="1"/>
  <c r="L341" i="49"/>
  <c r="S341" i="49" s="1"/>
  <c r="K340" i="49"/>
  <c r="R340" i="49" s="1"/>
  <c r="M339" i="49"/>
  <c r="T339" i="49" s="1"/>
  <c r="N339" i="49"/>
  <c r="U339" i="49" s="1"/>
  <c r="J339" i="49"/>
  <c r="Q339" i="49" s="1"/>
  <c r="M336" i="49"/>
  <c r="T336" i="49" s="1"/>
  <c r="O335" i="49"/>
  <c r="V335" i="49" s="1"/>
  <c r="O334" i="49"/>
  <c r="V334" i="49" s="1"/>
  <c r="O333" i="49"/>
  <c r="V333" i="49" s="1"/>
  <c r="N333" i="49"/>
  <c r="U333" i="49" s="1"/>
  <c r="J333" i="49"/>
  <c r="Q333" i="49" s="1"/>
  <c r="K330" i="49"/>
  <c r="R330" i="49" s="1"/>
  <c r="K329" i="49"/>
  <c r="R329" i="49" s="1"/>
  <c r="M324" i="49"/>
  <c r="T324" i="49" s="1"/>
  <c r="M323" i="49"/>
  <c r="T323" i="49" s="1"/>
  <c r="N323" i="49"/>
  <c r="U323" i="49" s="1"/>
  <c r="J323" i="49"/>
  <c r="Q323" i="49" s="1"/>
  <c r="K320" i="49"/>
  <c r="R320" i="49" s="1"/>
  <c r="O319" i="49"/>
  <c r="V319" i="49" s="1"/>
  <c r="O318" i="49"/>
  <c r="V318" i="49" s="1"/>
  <c r="O317" i="49"/>
  <c r="V317" i="49" s="1"/>
  <c r="N317" i="49"/>
  <c r="U317" i="49" s="1"/>
  <c r="J317" i="49"/>
  <c r="Q317" i="49" s="1"/>
  <c r="K314" i="49"/>
  <c r="R314" i="49" s="1"/>
  <c r="K313" i="49"/>
  <c r="R313" i="49" s="1"/>
  <c r="M308" i="49"/>
  <c r="T308" i="49" s="1"/>
  <c r="M307" i="49"/>
  <c r="T307" i="49" s="1"/>
  <c r="N307" i="49"/>
  <c r="U307" i="49" s="1"/>
  <c r="J307" i="49"/>
  <c r="Q307" i="49" s="1"/>
  <c r="K304" i="49"/>
  <c r="R304" i="49" s="1"/>
  <c r="O303" i="49"/>
  <c r="V303" i="49" s="1"/>
  <c r="O302" i="49"/>
  <c r="V302" i="49" s="1"/>
  <c r="O301" i="49"/>
  <c r="V301" i="49" s="1"/>
  <c r="N298" i="49"/>
  <c r="U298" i="49" s="1"/>
  <c r="J298" i="49"/>
  <c r="Q298" i="49" s="1"/>
  <c r="N289" i="49"/>
  <c r="U289" i="49" s="1"/>
  <c r="J289" i="49"/>
  <c r="Q289" i="49" s="1"/>
  <c r="K286" i="49"/>
  <c r="R286" i="49" s="1"/>
  <c r="K283" i="49"/>
  <c r="R283" i="49" s="1"/>
  <c r="M283" i="49"/>
  <c r="T283" i="49" s="1"/>
  <c r="P282" i="49"/>
  <c r="W282" i="49" s="1"/>
  <c r="L282" i="49"/>
  <c r="S282" i="49" s="1"/>
  <c r="N274" i="49"/>
  <c r="U274" i="49" s="1"/>
  <c r="J274" i="49"/>
  <c r="Q274" i="49" s="1"/>
  <c r="L268" i="49"/>
  <c r="S268" i="49" s="1"/>
  <c r="N267" i="49"/>
  <c r="U267" i="49" s="1"/>
  <c r="M258" i="49"/>
  <c r="T258" i="49" s="1"/>
  <c r="P257" i="49"/>
  <c r="W257" i="49" s="1"/>
  <c r="L257" i="49"/>
  <c r="S257" i="49" s="1"/>
  <c r="N252" i="49"/>
  <c r="U252" i="49" s="1"/>
  <c r="J252" i="49"/>
  <c r="Q252" i="49" s="1"/>
  <c r="P250" i="49"/>
  <c r="W250" i="49" s="1"/>
  <c r="L250" i="49"/>
  <c r="S250" i="49" s="1"/>
  <c r="N152" i="49"/>
  <c r="U152" i="49" s="1"/>
  <c r="K147" i="49"/>
  <c r="R147" i="49" s="1"/>
  <c r="L142" i="49"/>
  <c r="S142" i="49" s="1"/>
  <c r="M367" i="49"/>
  <c r="T367" i="49" s="1"/>
  <c r="N367" i="49"/>
  <c r="U367" i="49" s="1"/>
  <c r="J367" i="49"/>
  <c r="Q367" i="49" s="1"/>
  <c r="L365" i="49"/>
  <c r="S365" i="49" s="1"/>
  <c r="P364" i="49"/>
  <c r="W364" i="49" s="1"/>
  <c r="L364" i="49"/>
  <c r="S364" i="49" s="1"/>
  <c r="K363" i="49"/>
  <c r="R363" i="49" s="1"/>
  <c r="M362" i="49"/>
  <c r="T362" i="49" s="1"/>
  <c r="N362" i="49"/>
  <c r="U362" i="49" s="1"/>
  <c r="J362" i="49"/>
  <c r="Q362" i="49" s="1"/>
  <c r="P359" i="49"/>
  <c r="W359" i="49" s="1"/>
  <c r="L359" i="49"/>
  <c r="S359" i="49" s="1"/>
  <c r="O358" i="49"/>
  <c r="V358" i="49" s="1"/>
  <c r="K357" i="49"/>
  <c r="R357" i="49" s="1"/>
  <c r="M353" i="49"/>
  <c r="T353" i="49" s="1"/>
  <c r="O352" i="49"/>
  <c r="V352" i="49" s="1"/>
  <c r="N352" i="49"/>
  <c r="U352" i="49" s="1"/>
  <c r="J352" i="49"/>
  <c r="Q352" i="49" s="1"/>
  <c r="M345" i="49"/>
  <c r="T345" i="49" s="1"/>
  <c r="O344" i="49"/>
  <c r="V344" i="49" s="1"/>
  <c r="N344" i="49"/>
  <c r="U344" i="49" s="1"/>
  <c r="J344" i="49"/>
  <c r="Q344" i="49" s="1"/>
  <c r="P340" i="49"/>
  <c r="W340" i="49" s="1"/>
  <c r="L340" i="49"/>
  <c r="S340" i="49" s="1"/>
  <c r="K339" i="49"/>
  <c r="R339" i="49" s="1"/>
  <c r="M338" i="49"/>
  <c r="T338" i="49" s="1"/>
  <c r="N338" i="49"/>
  <c r="U338" i="49" s="1"/>
  <c r="J338" i="49"/>
  <c r="Q338" i="49" s="1"/>
  <c r="P335" i="49"/>
  <c r="W335" i="49" s="1"/>
  <c r="L335" i="49"/>
  <c r="S335" i="49" s="1"/>
  <c r="P334" i="49"/>
  <c r="W334" i="49" s="1"/>
  <c r="L334" i="49"/>
  <c r="S334" i="49" s="1"/>
  <c r="M333" i="49"/>
  <c r="T333" i="49" s="1"/>
  <c r="O332" i="49"/>
  <c r="V332" i="49" s="1"/>
  <c r="N332" i="49"/>
  <c r="U332" i="49" s="1"/>
  <c r="J332" i="49"/>
  <c r="Q332" i="49" s="1"/>
  <c r="P329" i="49"/>
  <c r="W329" i="49" s="1"/>
  <c r="L329" i="49"/>
  <c r="S329" i="49" s="1"/>
  <c r="K323" i="49"/>
  <c r="R323" i="49" s="1"/>
  <c r="M322" i="49"/>
  <c r="T322" i="49" s="1"/>
  <c r="N322" i="49"/>
  <c r="U322" i="49" s="1"/>
  <c r="J322" i="49"/>
  <c r="Q322" i="49" s="1"/>
  <c r="P320" i="49"/>
  <c r="W320" i="49" s="1"/>
  <c r="L320" i="49"/>
  <c r="S320" i="49" s="1"/>
  <c r="P319" i="49"/>
  <c r="W319" i="49" s="1"/>
  <c r="L319" i="49"/>
  <c r="S319" i="49" s="1"/>
  <c r="P318" i="49"/>
  <c r="W318" i="49" s="1"/>
  <c r="L318" i="49"/>
  <c r="S318" i="49" s="1"/>
  <c r="M317" i="49"/>
  <c r="T317" i="49" s="1"/>
  <c r="O316" i="49"/>
  <c r="V316" i="49" s="1"/>
  <c r="N316" i="49"/>
  <c r="U316" i="49" s="1"/>
  <c r="J316" i="49"/>
  <c r="Q316" i="49" s="1"/>
  <c r="P313" i="49"/>
  <c r="W313" i="49" s="1"/>
  <c r="L313" i="49"/>
  <c r="S313" i="49" s="1"/>
  <c r="K307" i="49"/>
  <c r="R307" i="49" s="1"/>
  <c r="M306" i="49"/>
  <c r="T306" i="49" s="1"/>
  <c r="N306" i="49"/>
  <c r="U306" i="49" s="1"/>
  <c r="J306" i="49"/>
  <c r="Q306" i="49" s="1"/>
  <c r="P304" i="49"/>
  <c r="W304" i="49" s="1"/>
  <c r="L304" i="49"/>
  <c r="S304" i="49" s="1"/>
  <c r="P303" i="49"/>
  <c r="W303" i="49" s="1"/>
  <c r="L303" i="49"/>
  <c r="S303" i="49" s="1"/>
  <c r="P302" i="49"/>
  <c r="W302" i="49" s="1"/>
  <c r="L302" i="49"/>
  <c r="S302" i="49" s="1"/>
  <c r="M301" i="49"/>
  <c r="T301" i="49" s="1"/>
  <c r="O300" i="49"/>
  <c r="V300" i="49" s="1"/>
  <c r="M299" i="49"/>
  <c r="T299" i="49" s="1"/>
  <c r="O298" i="49"/>
  <c r="V298" i="49" s="1"/>
  <c r="O289" i="49"/>
  <c r="V289" i="49" s="1"/>
  <c r="P284" i="49"/>
  <c r="W284" i="49" s="1"/>
  <c r="L284" i="49"/>
  <c r="S284" i="49" s="1"/>
  <c r="N275" i="49"/>
  <c r="U275" i="49" s="1"/>
  <c r="P274" i="49"/>
  <c r="W274" i="49" s="1"/>
  <c r="P269" i="49"/>
  <c r="W269" i="49" s="1"/>
  <c r="L269" i="49"/>
  <c r="S269" i="49" s="1"/>
  <c r="P263" i="49"/>
  <c r="W263" i="49" s="1"/>
  <c r="L263" i="49"/>
  <c r="S263" i="49" s="1"/>
  <c r="O262" i="49"/>
  <c r="V262" i="49" s="1"/>
  <c r="K262" i="49"/>
  <c r="R262" i="49" s="1"/>
  <c r="M254" i="49"/>
  <c r="T254" i="49" s="1"/>
  <c r="M253" i="49"/>
  <c r="T253" i="49" s="1"/>
  <c r="N225" i="49"/>
  <c r="U225" i="49" s="1"/>
  <c r="J225" i="49"/>
  <c r="Q225" i="49" s="1"/>
  <c r="O188" i="49"/>
  <c r="V188" i="49" s="1"/>
  <c r="K188" i="49"/>
  <c r="R188" i="49" s="1"/>
  <c r="K177" i="49"/>
  <c r="R177" i="49" s="1"/>
  <c r="P127" i="49"/>
  <c r="W127" i="49" s="1"/>
  <c r="L128" i="49"/>
  <c r="S128" i="49" s="1"/>
  <c r="N194" i="49"/>
  <c r="U194" i="49" s="1"/>
  <c r="N196" i="49"/>
  <c r="U196" i="49" s="1"/>
  <c r="L197" i="49"/>
  <c r="S197" i="49" s="1"/>
  <c r="M198" i="49"/>
  <c r="T198" i="49" s="1"/>
  <c r="N213" i="49"/>
  <c r="U213" i="49" s="1"/>
  <c r="O214" i="49"/>
  <c r="V214" i="49" s="1"/>
  <c r="O245" i="49"/>
  <c r="V245" i="49" s="1"/>
  <c r="K246" i="49"/>
  <c r="R246" i="49" s="1"/>
  <c r="M247" i="49"/>
  <c r="T247" i="49" s="1"/>
  <c r="K249" i="49"/>
  <c r="R249" i="49" s="1"/>
  <c r="K255" i="49"/>
  <c r="R255" i="49" s="1"/>
  <c r="K256" i="49"/>
  <c r="R256" i="49" s="1"/>
  <c r="O258" i="49"/>
  <c r="V258" i="49" s="1"/>
  <c r="O259" i="49"/>
  <c r="V259" i="49" s="1"/>
  <c r="P260" i="49"/>
  <c r="W260" i="49" s="1"/>
  <c r="N261" i="49"/>
  <c r="U261" i="49" s="1"/>
  <c r="O263" i="49"/>
  <c r="V263" i="49" s="1"/>
  <c r="M268" i="49"/>
  <c r="T268" i="49" s="1"/>
  <c r="J269" i="49"/>
  <c r="Q269" i="49" s="1"/>
  <c r="O275" i="49"/>
  <c r="V275" i="49" s="1"/>
  <c r="M276" i="49"/>
  <c r="T276" i="49" s="1"/>
  <c r="M284" i="49"/>
  <c r="T284" i="49" s="1"/>
  <c r="K285" i="49"/>
  <c r="R285" i="49" s="1"/>
  <c r="M290" i="49"/>
  <c r="T290" i="49" s="1"/>
  <c r="O295" i="49"/>
  <c r="V295" i="49" s="1"/>
  <c r="M296" i="49"/>
  <c r="T296" i="49" s="1"/>
  <c r="O299" i="49"/>
  <c r="V299" i="49" s="1"/>
  <c r="M300" i="49"/>
  <c r="T300" i="49" s="1"/>
  <c r="K125" i="49"/>
  <c r="R125" i="49" s="1"/>
  <c r="P136" i="49"/>
  <c r="W136" i="49" s="1"/>
  <c r="K159" i="49"/>
  <c r="R159" i="49" s="1"/>
  <c r="O169" i="49"/>
  <c r="V169" i="49" s="1"/>
  <c r="K175" i="49"/>
  <c r="R175" i="49" s="1"/>
  <c r="J182" i="49"/>
  <c r="Q182" i="49" s="1"/>
  <c r="N218" i="49"/>
  <c r="U218" i="49" s="1"/>
  <c r="P219" i="49"/>
  <c r="W219" i="49" s="1"/>
  <c r="J220" i="49"/>
  <c r="Q220" i="49" s="1"/>
  <c r="M221" i="49"/>
  <c r="T221" i="49" s="1"/>
  <c r="K227" i="49"/>
  <c r="R227" i="49" s="1"/>
  <c r="O228" i="49"/>
  <c r="V228" i="49" s="1"/>
  <c r="K229" i="49"/>
  <c r="R229" i="49" s="1"/>
  <c r="O230" i="49"/>
  <c r="V230" i="49" s="1"/>
  <c r="M231" i="49"/>
  <c r="T231" i="49" s="1"/>
  <c r="M232" i="49"/>
  <c r="T232" i="49" s="1"/>
  <c r="O234" i="49"/>
  <c r="V234" i="49" s="1"/>
  <c r="M235" i="49"/>
  <c r="T235" i="49" s="1"/>
  <c r="M236" i="49"/>
  <c r="T236" i="49" s="1"/>
  <c r="O238" i="49"/>
  <c r="V238" i="49" s="1"/>
  <c r="M239" i="49"/>
  <c r="T239" i="49" s="1"/>
  <c r="M240" i="49"/>
  <c r="T240" i="49" s="1"/>
  <c r="O242" i="49"/>
  <c r="V242" i="49" s="1"/>
  <c r="O243" i="49"/>
  <c r="V243" i="49" s="1"/>
  <c r="O261" i="49"/>
  <c r="V261" i="49" s="1"/>
  <c r="K265" i="49"/>
  <c r="R265" i="49" s="1"/>
  <c r="L266" i="49"/>
  <c r="S266" i="49" s="1"/>
  <c r="O269" i="49"/>
  <c r="V269" i="49" s="1"/>
  <c r="L270" i="49"/>
  <c r="S270" i="49" s="1"/>
  <c r="K271" i="49"/>
  <c r="R271" i="49" s="1"/>
  <c r="K273" i="49"/>
  <c r="R273" i="49" s="1"/>
  <c r="J277" i="49"/>
  <c r="Q277" i="49" s="1"/>
  <c r="O285" i="49"/>
  <c r="V285" i="49" s="1"/>
  <c r="O286" i="49"/>
  <c r="V286" i="49" s="1"/>
  <c r="O290" i="49"/>
  <c r="V290" i="49" s="1"/>
  <c r="O291" i="49"/>
  <c r="V291" i="49" s="1"/>
  <c r="O296" i="49"/>
  <c r="V296" i="49" s="1"/>
  <c r="M297" i="49"/>
  <c r="T297" i="49" s="1"/>
  <c r="K123" i="49"/>
  <c r="R123" i="49" s="1"/>
  <c r="P163" i="49"/>
  <c r="W163" i="49" s="1"/>
  <c r="P173" i="49"/>
  <c r="W173" i="49" s="1"/>
  <c r="P179" i="49"/>
  <c r="W179" i="49" s="1"/>
  <c r="M180" i="49"/>
  <c r="T180" i="49" s="1"/>
  <c r="M182" i="49"/>
  <c r="T182" i="49" s="1"/>
  <c r="P191" i="49"/>
  <c r="W191" i="49" s="1"/>
  <c r="L201" i="49"/>
  <c r="S201" i="49" s="1"/>
  <c r="O225" i="49"/>
  <c r="V225" i="49" s="1"/>
  <c r="M252" i="49"/>
  <c r="T252" i="49" s="1"/>
  <c r="M266" i="49"/>
  <c r="T266" i="49" s="1"/>
  <c r="K267" i="49"/>
  <c r="R267" i="49" s="1"/>
  <c r="O273" i="49"/>
  <c r="V273" i="49" s="1"/>
  <c r="M274" i="49"/>
  <c r="T274" i="49" s="1"/>
  <c r="O277" i="49"/>
  <c r="V277" i="49" s="1"/>
  <c r="L278" i="49"/>
  <c r="S278" i="49" s="1"/>
  <c r="K279" i="49"/>
  <c r="R279" i="49" s="1"/>
  <c r="M288" i="49"/>
  <c r="T288" i="49" s="1"/>
  <c r="K289" i="49"/>
  <c r="R289" i="49" s="1"/>
  <c r="O292" i="49"/>
  <c r="V292" i="49" s="1"/>
  <c r="O297" i="49"/>
  <c r="V297" i="49" s="1"/>
  <c r="M298" i="49"/>
  <c r="T298" i="49" s="1"/>
  <c r="L367" i="49"/>
  <c r="S367" i="49" s="1"/>
  <c r="N366" i="49"/>
  <c r="U366" i="49" s="1"/>
  <c r="K362" i="49"/>
  <c r="R362" i="49" s="1"/>
  <c r="O361" i="49"/>
  <c r="V361" i="49" s="1"/>
  <c r="N361" i="49"/>
  <c r="U361" i="49" s="1"/>
  <c r="J361" i="49"/>
  <c r="Q361" i="49" s="1"/>
  <c r="P358" i="49"/>
  <c r="W358" i="49" s="1"/>
  <c r="L358" i="49"/>
  <c r="S358" i="49" s="1"/>
  <c r="P357" i="49"/>
  <c r="W357" i="49" s="1"/>
  <c r="L357" i="49"/>
  <c r="S357" i="49" s="1"/>
  <c r="K356" i="49"/>
  <c r="R356" i="49" s="1"/>
  <c r="M355" i="49"/>
  <c r="T355" i="49" s="1"/>
  <c r="N355" i="49"/>
  <c r="U355" i="49" s="1"/>
  <c r="J355" i="49"/>
  <c r="Q355" i="49" s="1"/>
  <c r="M352" i="49"/>
  <c r="T352" i="49" s="1"/>
  <c r="O351" i="49"/>
  <c r="V351" i="49" s="1"/>
  <c r="O350" i="49"/>
  <c r="V350" i="49" s="1"/>
  <c r="K349" i="49"/>
  <c r="R349" i="49" s="1"/>
  <c r="K348" i="49"/>
  <c r="R348" i="49" s="1"/>
  <c r="M347" i="49"/>
  <c r="T347" i="49" s="1"/>
  <c r="N347" i="49"/>
  <c r="U347" i="49" s="1"/>
  <c r="J347" i="49"/>
  <c r="Q347" i="49" s="1"/>
  <c r="M344" i="49"/>
  <c r="T344" i="49" s="1"/>
  <c r="O343" i="49"/>
  <c r="V343" i="49" s="1"/>
  <c r="K338" i="49"/>
  <c r="R338" i="49" s="1"/>
  <c r="O337" i="49"/>
  <c r="V337" i="49" s="1"/>
  <c r="N337" i="49"/>
  <c r="U337" i="49" s="1"/>
  <c r="J337" i="49"/>
  <c r="Q337" i="49" s="1"/>
  <c r="M332" i="49"/>
  <c r="T332" i="49" s="1"/>
  <c r="M331" i="49"/>
  <c r="T331" i="49" s="1"/>
  <c r="N331" i="49"/>
  <c r="U331" i="49" s="1"/>
  <c r="J331" i="49"/>
  <c r="Q331" i="49" s="1"/>
  <c r="K328" i="49"/>
  <c r="R328" i="49" s="1"/>
  <c r="O327" i="49"/>
  <c r="V327" i="49" s="1"/>
  <c r="O326" i="49"/>
  <c r="V326" i="49" s="1"/>
  <c r="O325" i="49"/>
  <c r="V325" i="49" s="1"/>
  <c r="N325" i="49"/>
  <c r="U325" i="49" s="1"/>
  <c r="J325" i="49"/>
  <c r="Q325" i="49" s="1"/>
  <c r="K322" i="49"/>
  <c r="R322" i="49" s="1"/>
  <c r="K321" i="49"/>
  <c r="R321" i="49" s="1"/>
  <c r="M316" i="49"/>
  <c r="T316" i="49" s="1"/>
  <c r="M315" i="49"/>
  <c r="T315" i="49" s="1"/>
  <c r="N315" i="49"/>
  <c r="U315" i="49" s="1"/>
  <c r="J315" i="49"/>
  <c r="Q315" i="49" s="1"/>
  <c r="K312" i="49"/>
  <c r="R312" i="49" s="1"/>
  <c r="O311" i="49"/>
  <c r="V311" i="49" s="1"/>
  <c r="O310" i="49"/>
  <c r="V310" i="49" s="1"/>
  <c r="O309" i="49"/>
  <c r="V309" i="49" s="1"/>
  <c r="N309" i="49"/>
  <c r="U309" i="49" s="1"/>
  <c r="J309" i="49"/>
  <c r="Q309" i="49" s="1"/>
  <c r="K306" i="49"/>
  <c r="R306" i="49" s="1"/>
  <c r="K305" i="49"/>
  <c r="R305" i="49" s="1"/>
  <c r="N292" i="49"/>
  <c r="U292" i="49" s="1"/>
  <c r="J292" i="49"/>
  <c r="Q292" i="49" s="1"/>
  <c r="N301" i="49"/>
  <c r="U301" i="49" s="1"/>
  <c r="J301" i="49"/>
  <c r="Q301" i="49" s="1"/>
  <c r="N297" i="49"/>
  <c r="U297" i="49" s="1"/>
  <c r="J297" i="49"/>
  <c r="Q297" i="49" s="1"/>
  <c r="P294" i="49"/>
  <c r="W294" i="49" s="1"/>
  <c r="L294" i="49"/>
  <c r="S294" i="49" s="1"/>
  <c r="P293" i="49"/>
  <c r="W293" i="49" s="1"/>
  <c r="L293" i="49"/>
  <c r="S293" i="49" s="1"/>
  <c r="N291" i="49"/>
  <c r="U291" i="49" s="1"/>
  <c r="J291" i="49"/>
  <c r="Q291" i="49" s="1"/>
  <c r="M289" i="49"/>
  <c r="T289" i="49" s="1"/>
  <c r="N286" i="49"/>
  <c r="U286" i="49" s="1"/>
  <c r="J286" i="49"/>
  <c r="Q286" i="49" s="1"/>
  <c r="P283" i="49"/>
  <c r="W283" i="49" s="1"/>
  <c r="L283" i="49"/>
  <c r="S283" i="49" s="1"/>
  <c r="K282" i="49"/>
  <c r="R282" i="49" s="1"/>
  <c r="M279" i="49"/>
  <c r="T279" i="49" s="1"/>
  <c r="O276" i="49"/>
  <c r="V276" i="49" s="1"/>
  <c r="K276" i="49"/>
  <c r="R276" i="49" s="1"/>
  <c r="P275" i="49"/>
  <c r="W275" i="49" s="1"/>
  <c r="L275" i="49"/>
  <c r="S275" i="49" s="1"/>
  <c r="N273" i="49"/>
  <c r="U273" i="49" s="1"/>
  <c r="J273" i="49"/>
  <c r="Q273" i="49" s="1"/>
  <c r="N266" i="49"/>
  <c r="U266" i="49" s="1"/>
  <c r="J266" i="49"/>
  <c r="Q266" i="49" s="1"/>
  <c r="O264" i="49"/>
  <c r="V264" i="49" s="1"/>
  <c r="K264" i="49"/>
  <c r="R264" i="49" s="1"/>
  <c r="N240" i="49"/>
  <c r="U240" i="49" s="1"/>
  <c r="J240" i="49"/>
  <c r="Q240" i="49" s="1"/>
  <c r="N236" i="49"/>
  <c r="U236" i="49" s="1"/>
  <c r="J236" i="49"/>
  <c r="Q236" i="49" s="1"/>
  <c r="N232" i="49"/>
  <c r="U232" i="49" s="1"/>
  <c r="J232" i="49"/>
  <c r="Q232" i="49" s="1"/>
  <c r="N228" i="49"/>
  <c r="U228" i="49" s="1"/>
  <c r="J228" i="49"/>
  <c r="Q228" i="49" s="1"/>
  <c r="J218" i="49"/>
  <c r="Q218" i="49" s="1"/>
  <c r="O204" i="49"/>
  <c r="V204" i="49" s="1"/>
  <c r="K204" i="49"/>
  <c r="R204" i="49" s="1"/>
  <c r="M201" i="49"/>
  <c r="T201" i="49" s="1"/>
  <c r="K199" i="49"/>
  <c r="R199" i="49" s="1"/>
  <c r="N193" i="49"/>
  <c r="U193" i="49" s="1"/>
  <c r="J193" i="49"/>
  <c r="Q193" i="49" s="1"/>
  <c r="N300" i="49"/>
  <c r="U300" i="49" s="1"/>
  <c r="J300" i="49"/>
  <c r="Q300" i="49" s="1"/>
  <c r="N296" i="49"/>
  <c r="U296" i="49" s="1"/>
  <c r="J296" i="49"/>
  <c r="Q296" i="49" s="1"/>
  <c r="N290" i="49"/>
  <c r="U290" i="49" s="1"/>
  <c r="J290" i="49"/>
  <c r="Q290" i="49" s="1"/>
  <c r="P288" i="49"/>
  <c r="W288" i="49" s="1"/>
  <c r="L288" i="49"/>
  <c r="S288" i="49" s="1"/>
  <c r="P287" i="49"/>
  <c r="W287" i="49" s="1"/>
  <c r="L287" i="49"/>
  <c r="S287" i="49" s="1"/>
  <c r="N285" i="49"/>
  <c r="U285" i="49" s="1"/>
  <c r="J285" i="49"/>
  <c r="Q285" i="49" s="1"/>
  <c r="P280" i="49"/>
  <c r="W280" i="49" s="1"/>
  <c r="L280" i="49"/>
  <c r="S280" i="49" s="1"/>
  <c r="P279" i="49"/>
  <c r="W279" i="49" s="1"/>
  <c r="L279" i="49"/>
  <c r="S279" i="49" s="1"/>
  <c r="P278" i="49"/>
  <c r="W278" i="49" s="1"/>
  <c r="M277" i="49"/>
  <c r="T277" i="49" s="1"/>
  <c r="N276" i="49"/>
  <c r="U276" i="49" s="1"/>
  <c r="J276" i="49"/>
  <c r="Q276" i="49" s="1"/>
  <c r="M273" i="49"/>
  <c r="T273" i="49" s="1"/>
  <c r="P272" i="49"/>
  <c r="W272" i="49" s="1"/>
  <c r="L272" i="49"/>
  <c r="S272" i="49" s="1"/>
  <c r="M271" i="49"/>
  <c r="T271" i="49" s="1"/>
  <c r="M265" i="49"/>
  <c r="T265" i="49" s="1"/>
  <c r="N264" i="49"/>
  <c r="U264" i="49" s="1"/>
  <c r="J264" i="49"/>
  <c r="Q264" i="49" s="1"/>
  <c r="N247" i="49"/>
  <c r="U247" i="49" s="1"/>
  <c r="J247" i="49"/>
  <c r="Q247" i="49" s="1"/>
  <c r="N245" i="49"/>
  <c r="U245" i="49" s="1"/>
  <c r="J245" i="49"/>
  <c r="Q245" i="49" s="1"/>
  <c r="P241" i="49"/>
  <c r="W241" i="49" s="1"/>
  <c r="L241" i="49"/>
  <c r="S241" i="49" s="1"/>
  <c r="P237" i="49"/>
  <c r="W237" i="49" s="1"/>
  <c r="L237" i="49"/>
  <c r="S237" i="49" s="1"/>
  <c r="P233" i="49"/>
  <c r="W233" i="49" s="1"/>
  <c r="L233" i="49"/>
  <c r="S233" i="49" s="1"/>
  <c r="M220" i="49"/>
  <c r="T220" i="49" s="1"/>
  <c r="O178" i="49"/>
  <c r="V178" i="49" s="1"/>
  <c r="K178" i="49"/>
  <c r="R178" i="49" s="1"/>
  <c r="M175" i="49"/>
  <c r="T175" i="49" s="1"/>
  <c r="P164" i="49"/>
  <c r="W164" i="49" s="1"/>
  <c r="L164" i="49"/>
  <c r="S164" i="49" s="1"/>
  <c r="M159" i="49"/>
  <c r="T159" i="49" s="1"/>
  <c r="N299" i="49"/>
  <c r="U299" i="49" s="1"/>
  <c r="J299" i="49"/>
  <c r="Q299" i="49" s="1"/>
  <c r="N295" i="49"/>
  <c r="U295" i="49" s="1"/>
  <c r="J295" i="49"/>
  <c r="Q295" i="49" s="1"/>
  <c r="K292" i="49"/>
  <c r="R292" i="49" s="1"/>
  <c r="M285" i="49"/>
  <c r="T285" i="49" s="1"/>
  <c r="P281" i="49"/>
  <c r="W281" i="49" s="1"/>
  <c r="L281" i="49"/>
  <c r="S281" i="49" s="1"/>
  <c r="K280" i="49"/>
  <c r="R280" i="49" s="1"/>
  <c r="P277" i="49"/>
  <c r="W277" i="49" s="1"/>
  <c r="L277" i="49"/>
  <c r="S277" i="49" s="1"/>
  <c r="O274" i="49"/>
  <c r="V274" i="49" s="1"/>
  <c r="K274" i="49"/>
  <c r="R274" i="49" s="1"/>
  <c r="O272" i="49"/>
  <c r="V272" i="49" s="1"/>
  <c r="K272" i="49"/>
  <c r="R272" i="49" s="1"/>
  <c r="P271" i="49"/>
  <c r="W271" i="49" s="1"/>
  <c r="L271" i="49"/>
  <c r="S271" i="49" s="1"/>
  <c r="P270" i="49"/>
  <c r="W270" i="49" s="1"/>
  <c r="M269" i="49"/>
  <c r="T269" i="49" s="1"/>
  <c r="N268" i="49"/>
  <c r="U268" i="49" s="1"/>
  <c r="J268" i="49"/>
  <c r="Q268" i="49" s="1"/>
  <c r="P265" i="49"/>
  <c r="W265" i="49" s="1"/>
  <c r="L265" i="49"/>
  <c r="S265" i="49" s="1"/>
  <c r="P262" i="49"/>
  <c r="W262" i="49" s="1"/>
  <c r="N254" i="49"/>
  <c r="U254" i="49" s="1"/>
  <c r="J254" i="49"/>
  <c r="Q254" i="49" s="1"/>
  <c r="P248" i="49"/>
  <c r="W248" i="49" s="1"/>
  <c r="L248" i="49"/>
  <c r="S248" i="49" s="1"/>
  <c r="P243" i="49"/>
  <c r="W243" i="49" s="1"/>
  <c r="L243" i="49"/>
  <c r="S243" i="49" s="1"/>
  <c r="P227" i="49"/>
  <c r="W227" i="49" s="1"/>
  <c r="L227" i="49"/>
  <c r="S227" i="49" s="1"/>
  <c r="O217" i="49"/>
  <c r="V217" i="49" s="1"/>
  <c r="K217" i="49"/>
  <c r="R217" i="49" s="1"/>
  <c r="N205" i="49"/>
  <c r="U205" i="49" s="1"/>
  <c r="P184" i="49"/>
  <c r="W184" i="49" s="1"/>
  <c r="L184" i="49"/>
  <c r="S184" i="49" s="1"/>
  <c r="J366" i="49"/>
  <c r="Q366" i="49" s="1"/>
  <c r="M366" i="49"/>
  <c r="T366" i="49" s="1"/>
  <c r="M365" i="49"/>
  <c r="T365" i="49" s="1"/>
  <c r="N365" i="49"/>
  <c r="U365" i="49" s="1"/>
  <c r="J365" i="49"/>
  <c r="Q365" i="49" s="1"/>
  <c r="O364" i="49"/>
  <c r="V364" i="49" s="1"/>
  <c r="P363" i="49"/>
  <c r="W363" i="49" s="1"/>
  <c r="L363" i="49"/>
  <c r="S363" i="49" s="1"/>
  <c r="P362" i="49"/>
  <c r="W362" i="49" s="1"/>
  <c r="L362" i="49"/>
  <c r="S362" i="49" s="1"/>
  <c r="K361" i="49"/>
  <c r="R361" i="49" s="1"/>
  <c r="K360" i="49"/>
  <c r="R360" i="49" s="1"/>
  <c r="M359" i="49"/>
  <c r="T359" i="49" s="1"/>
  <c r="X359" i="49" s="1"/>
  <c r="N359" i="49"/>
  <c r="U359" i="49" s="1"/>
  <c r="J359" i="49"/>
  <c r="Q359" i="49" s="1"/>
  <c r="M358" i="49"/>
  <c r="T358" i="49" s="1"/>
  <c r="N358" i="49"/>
  <c r="U358" i="49" s="1"/>
  <c r="J358" i="49"/>
  <c r="Q358" i="49" s="1"/>
  <c r="O357" i="49"/>
  <c r="V357" i="49" s="1"/>
  <c r="O356" i="49"/>
  <c r="V356" i="49" s="1"/>
  <c r="P355" i="49"/>
  <c r="W355" i="49" s="1"/>
  <c r="L355" i="49"/>
  <c r="S355" i="49" s="1"/>
  <c r="P354" i="49"/>
  <c r="W354" i="49" s="1"/>
  <c r="L354" i="49"/>
  <c r="S354" i="49" s="1"/>
  <c r="K353" i="49"/>
  <c r="R353" i="49" s="1"/>
  <c r="K352" i="49"/>
  <c r="R352" i="49" s="1"/>
  <c r="M351" i="49"/>
  <c r="T351" i="49" s="1"/>
  <c r="N351" i="49"/>
  <c r="U351" i="49" s="1"/>
  <c r="J351" i="49"/>
  <c r="Q351" i="49" s="1"/>
  <c r="M350" i="49"/>
  <c r="T350" i="49" s="1"/>
  <c r="N350" i="49"/>
  <c r="U350" i="49" s="1"/>
  <c r="J350" i="49"/>
  <c r="Q350" i="49" s="1"/>
  <c r="O349" i="49"/>
  <c r="V349" i="49" s="1"/>
  <c r="O348" i="49"/>
  <c r="V348" i="49" s="1"/>
  <c r="P347" i="49"/>
  <c r="W347" i="49" s="1"/>
  <c r="L347" i="49"/>
  <c r="S347" i="49" s="1"/>
  <c r="P346" i="49"/>
  <c r="W346" i="49" s="1"/>
  <c r="L346" i="49"/>
  <c r="S346" i="49" s="1"/>
  <c r="K345" i="49"/>
  <c r="R345" i="49" s="1"/>
  <c r="K344" i="49"/>
  <c r="R344" i="49" s="1"/>
  <c r="M343" i="49"/>
  <c r="T343" i="49" s="1"/>
  <c r="N343" i="49"/>
  <c r="U343" i="49" s="1"/>
  <c r="J343" i="49"/>
  <c r="Q343" i="49" s="1"/>
  <c r="M342" i="49"/>
  <c r="T342" i="49" s="1"/>
  <c r="N342" i="49"/>
  <c r="U342" i="49" s="1"/>
  <c r="J342" i="49"/>
  <c r="Q342" i="49" s="1"/>
  <c r="O341" i="49"/>
  <c r="V341" i="49" s="1"/>
  <c r="O340" i="49"/>
  <c r="V340" i="49" s="1"/>
  <c r="P339" i="49"/>
  <c r="W339" i="49" s="1"/>
  <c r="X339" i="49" s="1"/>
  <c r="L339" i="49"/>
  <c r="S339" i="49" s="1"/>
  <c r="P338" i="49"/>
  <c r="W338" i="49" s="1"/>
  <c r="L338" i="49"/>
  <c r="S338" i="49" s="1"/>
  <c r="K337" i="49"/>
  <c r="R337" i="49" s="1"/>
  <c r="K336" i="49"/>
  <c r="R336" i="49" s="1"/>
  <c r="M335" i="49"/>
  <c r="T335" i="49" s="1"/>
  <c r="N335" i="49"/>
  <c r="U335" i="49" s="1"/>
  <c r="J335" i="49"/>
  <c r="Q335" i="49" s="1"/>
  <c r="M334" i="49"/>
  <c r="T334" i="49" s="1"/>
  <c r="N334" i="49"/>
  <c r="U334" i="49" s="1"/>
  <c r="J334" i="49"/>
  <c r="Q334" i="49" s="1"/>
  <c r="K333" i="49"/>
  <c r="R333" i="49" s="1"/>
  <c r="K332" i="49"/>
  <c r="R332" i="49" s="1"/>
  <c r="P331" i="49"/>
  <c r="W331" i="49" s="1"/>
  <c r="L331" i="49"/>
  <c r="S331" i="49" s="1"/>
  <c r="P330" i="49"/>
  <c r="W330" i="49" s="1"/>
  <c r="L330" i="49"/>
  <c r="S330" i="49" s="1"/>
  <c r="O329" i="49"/>
  <c r="V329" i="49" s="1"/>
  <c r="O328" i="49"/>
  <c r="V328" i="49" s="1"/>
  <c r="M327" i="49"/>
  <c r="T327" i="49" s="1"/>
  <c r="N327" i="49"/>
  <c r="U327" i="49" s="1"/>
  <c r="J327" i="49"/>
  <c r="Q327" i="49" s="1"/>
  <c r="M326" i="49"/>
  <c r="T326" i="49" s="1"/>
  <c r="N326" i="49"/>
  <c r="U326" i="49" s="1"/>
  <c r="J326" i="49"/>
  <c r="Q326" i="49" s="1"/>
  <c r="K325" i="49"/>
  <c r="R325" i="49" s="1"/>
  <c r="K324" i="49"/>
  <c r="R324" i="49" s="1"/>
  <c r="P323" i="49"/>
  <c r="W323" i="49" s="1"/>
  <c r="L323" i="49"/>
  <c r="S323" i="49" s="1"/>
  <c r="P322" i="49"/>
  <c r="W322" i="49" s="1"/>
  <c r="L322" i="49"/>
  <c r="S322" i="49" s="1"/>
  <c r="O321" i="49"/>
  <c r="V321" i="49" s="1"/>
  <c r="O320" i="49"/>
  <c r="V320" i="49" s="1"/>
  <c r="M319" i="49"/>
  <c r="T319" i="49" s="1"/>
  <c r="N319" i="49"/>
  <c r="U319" i="49" s="1"/>
  <c r="J319" i="49"/>
  <c r="Q319" i="49" s="1"/>
  <c r="M318" i="49"/>
  <c r="T318" i="49" s="1"/>
  <c r="N318" i="49"/>
  <c r="U318" i="49" s="1"/>
  <c r="J318" i="49"/>
  <c r="Q318" i="49" s="1"/>
  <c r="K317" i="49"/>
  <c r="R317" i="49" s="1"/>
  <c r="K316" i="49"/>
  <c r="R316" i="49" s="1"/>
  <c r="P315" i="49"/>
  <c r="W315" i="49" s="1"/>
  <c r="L315" i="49"/>
  <c r="S315" i="49" s="1"/>
  <c r="P314" i="49"/>
  <c r="W314" i="49" s="1"/>
  <c r="L314" i="49"/>
  <c r="S314" i="49" s="1"/>
  <c r="O313" i="49"/>
  <c r="V313" i="49" s="1"/>
  <c r="O312" i="49"/>
  <c r="V312" i="49" s="1"/>
  <c r="M311" i="49"/>
  <c r="T311" i="49" s="1"/>
  <c r="N311" i="49"/>
  <c r="U311" i="49" s="1"/>
  <c r="J311" i="49"/>
  <c r="Q311" i="49" s="1"/>
  <c r="M310" i="49"/>
  <c r="T310" i="49" s="1"/>
  <c r="N310" i="49"/>
  <c r="U310" i="49" s="1"/>
  <c r="J310" i="49"/>
  <c r="Q310" i="49" s="1"/>
  <c r="K309" i="49"/>
  <c r="R309" i="49" s="1"/>
  <c r="K308" i="49"/>
  <c r="R308" i="49" s="1"/>
  <c r="P307" i="49"/>
  <c r="W307" i="49" s="1"/>
  <c r="L307" i="49"/>
  <c r="S307" i="49" s="1"/>
  <c r="P306" i="49"/>
  <c r="W306" i="49" s="1"/>
  <c r="L306" i="49"/>
  <c r="S306" i="49" s="1"/>
  <c r="O305" i="49"/>
  <c r="V305" i="49" s="1"/>
  <c r="O304" i="49"/>
  <c r="V304" i="49" s="1"/>
  <c r="M303" i="49"/>
  <c r="T303" i="49" s="1"/>
  <c r="N303" i="49"/>
  <c r="U303" i="49" s="1"/>
  <c r="J303" i="49"/>
  <c r="Q303" i="49" s="1"/>
  <c r="M302" i="49"/>
  <c r="T302" i="49" s="1"/>
  <c r="N302" i="49"/>
  <c r="U302" i="49" s="1"/>
  <c r="J302" i="49"/>
  <c r="Q302" i="49" s="1"/>
  <c r="K301" i="49"/>
  <c r="R301" i="49" s="1"/>
  <c r="K300" i="49"/>
  <c r="R300" i="49" s="1"/>
  <c r="K299" i="49"/>
  <c r="R299" i="49" s="1"/>
  <c r="K298" i="49"/>
  <c r="R298" i="49" s="1"/>
  <c r="K297" i="49"/>
  <c r="R297" i="49" s="1"/>
  <c r="K296" i="49"/>
  <c r="R296" i="49" s="1"/>
  <c r="P295" i="49"/>
  <c r="W295" i="49" s="1"/>
  <c r="L295" i="49"/>
  <c r="S295" i="49" s="1"/>
  <c r="K294" i="49"/>
  <c r="R294" i="49" s="1"/>
  <c r="O293" i="49"/>
  <c r="V293" i="49" s="1"/>
  <c r="N293" i="49"/>
  <c r="U293" i="49" s="1"/>
  <c r="J293" i="49"/>
  <c r="Q293" i="49" s="1"/>
  <c r="M292" i="49"/>
  <c r="T292" i="49" s="1"/>
  <c r="K291" i="49"/>
  <c r="R291" i="49" s="1"/>
  <c r="M291" i="49"/>
  <c r="T291" i="49" s="1"/>
  <c r="P290" i="49"/>
  <c r="W290" i="49" s="1"/>
  <c r="L290" i="49"/>
  <c r="S290" i="49" s="1"/>
  <c r="P289" i="49"/>
  <c r="W289" i="49" s="1"/>
  <c r="L289" i="49"/>
  <c r="S289" i="49" s="1"/>
  <c r="K288" i="49"/>
  <c r="R288" i="49" s="1"/>
  <c r="O287" i="49"/>
  <c r="V287" i="49" s="1"/>
  <c r="N287" i="49"/>
  <c r="U287" i="49" s="1"/>
  <c r="J287" i="49"/>
  <c r="Q287" i="49" s="1"/>
  <c r="M286" i="49"/>
  <c r="T286" i="49" s="1"/>
  <c r="P285" i="49"/>
  <c r="W285" i="49" s="1"/>
  <c r="L285" i="49"/>
  <c r="S285" i="49" s="1"/>
  <c r="K284" i="49"/>
  <c r="R284" i="49" s="1"/>
  <c r="O282" i="49"/>
  <c r="V282" i="49" s="1"/>
  <c r="N282" i="49"/>
  <c r="U282" i="49" s="1"/>
  <c r="J282" i="49"/>
  <c r="Q282" i="49" s="1"/>
  <c r="O281" i="49"/>
  <c r="V281" i="49" s="1"/>
  <c r="N281" i="49"/>
  <c r="U281" i="49" s="1"/>
  <c r="J281" i="49"/>
  <c r="Q281" i="49" s="1"/>
  <c r="O280" i="49"/>
  <c r="V280" i="49" s="1"/>
  <c r="N280" i="49"/>
  <c r="U280" i="49" s="1"/>
  <c r="J280" i="49"/>
  <c r="Q280" i="49" s="1"/>
  <c r="O279" i="49"/>
  <c r="V279" i="49" s="1"/>
  <c r="X279" i="49" s="1"/>
  <c r="O278" i="49"/>
  <c r="V278" i="49" s="1"/>
  <c r="K278" i="49"/>
  <c r="R278" i="49" s="1"/>
  <c r="N277" i="49"/>
  <c r="U277" i="49" s="1"/>
  <c r="L276" i="49"/>
  <c r="S276" i="49" s="1"/>
  <c r="K275" i="49"/>
  <c r="R275" i="49" s="1"/>
  <c r="L274" i="49"/>
  <c r="S274" i="49" s="1"/>
  <c r="P273" i="49"/>
  <c r="W273" i="49" s="1"/>
  <c r="L273" i="49"/>
  <c r="S273" i="49" s="1"/>
  <c r="X273" i="49" s="1"/>
  <c r="N272" i="49"/>
  <c r="U272" i="49" s="1"/>
  <c r="J272" i="49"/>
  <c r="Q272" i="49" s="1"/>
  <c r="O271" i="49"/>
  <c r="V271" i="49" s="1"/>
  <c r="O270" i="49"/>
  <c r="V270" i="49" s="1"/>
  <c r="K270" i="49"/>
  <c r="R270" i="49" s="1"/>
  <c r="N269" i="49"/>
  <c r="U269" i="49" s="1"/>
  <c r="P268" i="49"/>
  <c r="W268" i="49" s="1"/>
  <c r="J267" i="49"/>
  <c r="Q267" i="49" s="1"/>
  <c r="M267" i="49"/>
  <c r="T267" i="49" s="1"/>
  <c r="M264" i="49"/>
  <c r="T264" i="49" s="1"/>
  <c r="N263" i="49"/>
  <c r="U263" i="49" s="1"/>
  <c r="J263" i="49"/>
  <c r="Q263" i="49" s="1"/>
  <c r="M262" i="49"/>
  <c r="T262" i="49" s="1"/>
  <c r="N262" i="49"/>
  <c r="U262" i="49" s="1"/>
  <c r="J262" i="49"/>
  <c r="Q262" i="49" s="1"/>
  <c r="K261" i="49"/>
  <c r="R261" i="49" s="1"/>
  <c r="L260" i="49"/>
  <c r="S260" i="49" s="1"/>
  <c r="N260" i="49"/>
  <c r="U260" i="49" s="1"/>
  <c r="J260" i="49"/>
  <c r="Q260" i="49" s="1"/>
  <c r="K259" i="49"/>
  <c r="R259" i="49" s="1"/>
  <c r="P256" i="49"/>
  <c r="W256" i="49" s="1"/>
  <c r="L256" i="49"/>
  <c r="S256" i="49" s="1"/>
  <c r="K254" i="49"/>
  <c r="R254" i="49" s="1"/>
  <c r="O251" i="49"/>
  <c r="V251" i="49" s="1"/>
  <c r="P249" i="49"/>
  <c r="W249" i="49" s="1"/>
  <c r="L249" i="49"/>
  <c r="S249" i="49" s="1"/>
  <c r="K247" i="49"/>
  <c r="R247" i="49" s="1"/>
  <c r="M245" i="49"/>
  <c r="T245" i="49" s="1"/>
  <c r="O244" i="49"/>
  <c r="V244" i="49" s="1"/>
  <c r="N244" i="49"/>
  <c r="U244" i="49" s="1"/>
  <c r="J244" i="49"/>
  <c r="Q244" i="49" s="1"/>
  <c r="P242" i="49"/>
  <c r="W242" i="49" s="1"/>
  <c r="L242" i="49"/>
  <c r="S242" i="49" s="1"/>
  <c r="K240" i="49"/>
  <c r="R240" i="49" s="1"/>
  <c r="P238" i="49"/>
  <c r="W238" i="49" s="1"/>
  <c r="L238" i="49"/>
  <c r="S238" i="49" s="1"/>
  <c r="K236" i="49"/>
  <c r="R236" i="49" s="1"/>
  <c r="P234" i="49"/>
  <c r="W234" i="49" s="1"/>
  <c r="L234" i="49"/>
  <c r="S234" i="49" s="1"/>
  <c r="K232" i="49"/>
  <c r="R232" i="49" s="1"/>
  <c r="P230" i="49"/>
  <c r="W230" i="49" s="1"/>
  <c r="L230" i="49"/>
  <c r="S230" i="49" s="1"/>
  <c r="M228" i="49"/>
  <c r="T228" i="49" s="1"/>
  <c r="M225" i="49"/>
  <c r="T225" i="49" s="1"/>
  <c r="M223" i="49"/>
  <c r="T223" i="49" s="1"/>
  <c r="N223" i="49"/>
  <c r="U223" i="49" s="1"/>
  <c r="J223" i="49"/>
  <c r="Q223" i="49" s="1"/>
  <c r="O221" i="49"/>
  <c r="V221" i="49" s="1"/>
  <c r="K221" i="49"/>
  <c r="R221" i="49" s="1"/>
  <c r="L218" i="49"/>
  <c r="S218" i="49" s="1"/>
  <c r="L216" i="49"/>
  <c r="S216" i="49" s="1"/>
  <c r="L211" i="49"/>
  <c r="S211" i="49" s="1"/>
  <c r="L205" i="49"/>
  <c r="S205" i="49" s="1"/>
  <c r="N204" i="49"/>
  <c r="U204" i="49" s="1"/>
  <c r="K203" i="49"/>
  <c r="R203" i="49" s="1"/>
  <c r="M203" i="49"/>
  <c r="T203" i="49" s="1"/>
  <c r="M194" i="49"/>
  <c r="T194" i="49" s="1"/>
  <c r="P193" i="49"/>
  <c r="W193" i="49" s="1"/>
  <c r="P192" i="49"/>
  <c r="W192" i="49" s="1"/>
  <c r="L192" i="49"/>
  <c r="S192" i="49" s="1"/>
  <c r="O189" i="49"/>
  <c r="V189" i="49" s="1"/>
  <c r="N189" i="49"/>
  <c r="U189" i="49" s="1"/>
  <c r="J189" i="49"/>
  <c r="Q189" i="49" s="1"/>
  <c r="N186" i="49"/>
  <c r="U186" i="49" s="1"/>
  <c r="O179" i="49"/>
  <c r="V179" i="49" s="1"/>
  <c r="M177" i="49"/>
  <c r="T177" i="49" s="1"/>
  <c r="O168" i="49"/>
  <c r="V168" i="49" s="1"/>
  <c r="K168" i="49"/>
  <c r="R168" i="49" s="1"/>
  <c r="O146" i="49"/>
  <c r="V146" i="49" s="1"/>
  <c r="K146" i="49"/>
  <c r="R146" i="49" s="1"/>
  <c r="N123" i="49"/>
  <c r="U123" i="49" s="1"/>
  <c r="M124" i="49"/>
  <c r="T124" i="49" s="1"/>
  <c r="N125" i="49"/>
  <c r="U125" i="49" s="1"/>
  <c r="M126" i="49"/>
  <c r="T126" i="49" s="1"/>
  <c r="N127" i="49"/>
  <c r="U127" i="49" s="1"/>
  <c r="M128" i="49"/>
  <c r="T128" i="49" s="1"/>
  <c r="N129" i="49"/>
  <c r="U129" i="49" s="1"/>
  <c r="M130" i="49"/>
  <c r="T130" i="49" s="1"/>
  <c r="L131" i="49"/>
  <c r="S131" i="49" s="1"/>
  <c r="M132" i="49"/>
  <c r="T132" i="49" s="1"/>
  <c r="J133" i="49"/>
  <c r="Q133" i="49" s="1"/>
  <c r="O133" i="49"/>
  <c r="V133" i="49" s="1"/>
  <c r="N134" i="49"/>
  <c r="U134" i="49" s="1"/>
  <c r="L135" i="49"/>
  <c r="S135" i="49" s="1"/>
  <c r="M136" i="49"/>
  <c r="T136" i="49" s="1"/>
  <c r="P137" i="49"/>
  <c r="W137" i="49" s="1"/>
  <c r="M138" i="49"/>
  <c r="T138" i="49" s="1"/>
  <c r="L139" i="49"/>
  <c r="S139" i="49" s="1"/>
  <c r="N140" i="49"/>
  <c r="U140" i="49" s="1"/>
  <c r="P141" i="49"/>
  <c r="W141" i="49" s="1"/>
  <c r="N142" i="49"/>
  <c r="U142" i="49" s="1"/>
  <c r="L143" i="49"/>
  <c r="S143" i="49" s="1"/>
  <c r="J144" i="49"/>
  <c r="Q144" i="49" s="1"/>
  <c r="K145" i="49"/>
  <c r="R145" i="49" s="1"/>
  <c r="N146" i="49"/>
  <c r="U146" i="49" s="1"/>
  <c r="L147" i="49"/>
  <c r="S147" i="49" s="1"/>
  <c r="N148" i="49"/>
  <c r="U148" i="49" s="1"/>
  <c r="O149" i="49"/>
  <c r="V149" i="49" s="1"/>
  <c r="M150" i="49"/>
  <c r="T150" i="49" s="1"/>
  <c r="L151" i="49"/>
  <c r="S151" i="49" s="1"/>
  <c r="J152" i="49"/>
  <c r="Q152" i="49" s="1"/>
  <c r="K153" i="49"/>
  <c r="R153" i="49" s="1"/>
  <c r="J123" i="49"/>
  <c r="Q123" i="49" s="1"/>
  <c r="O123" i="49"/>
  <c r="V123" i="49" s="1"/>
  <c r="N124" i="49"/>
  <c r="U124" i="49" s="1"/>
  <c r="J125" i="49"/>
  <c r="Q125" i="49" s="1"/>
  <c r="O125" i="49"/>
  <c r="V125" i="49" s="1"/>
  <c r="N126" i="49"/>
  <c r="U126" i="49" s="1"/>
  <c r="J127" i="49"/>
  <c r="Q127" i="49" s="1"/>
  <c r="O127" i="49"/>
  <c r="V127" i="49" s="1"/>
  <c r="N128" i="49"/>
  <c r="U128" i="49" s="1"/>
  <c r="J129" i="49"/>
  <c r="Q129" i="49" s="1"/>
  <c r="O129" i="49"/>
  <c r="V129" i="49" s="1"/>
  <c r="N130" i="49"/>
  <c r="U130" i="49" s="1"/>
  <c r="N131" i="49"/>
  <c r="U131" i="49" s="1"/>
  <c r="N132" i="49"/>
  <c r="U132" i="49" s="1"/>
  <c r="K133" i="49"/>
  <c r="R133" i="49" s="1"/>
  <c r="P133" i="49"/>
  <c r="W133" i="49" s="1"/>
  <c r="J134" i="49"/>
  <c r="Q134" i="49" s="1"/>
  <c r="O135" i="49"/>
  <c r="V135" i="49" s="1"/>
  <c r="N136" i="49"/>
  <c r="U136" i="49" s="1"/>
  <c r="K137" i="49"/>
  <c r="R137" i="49" s="1"/>
  <c r="N138" i="49"/>
  <c r="U138" i="49" s="1"/>
  <c r="N139" i="49"/>
  <c r="U139" i="49" s="1"/>
  <c r="P140" i="49"/>
  <c r="W140" i="49" s="1"/>
  <c r="J141" i="49"/>
  <c r="Q141" i="49" s="1"/>
  <c r="P142" i="49"/>
  <c r="W142" i="49" s="1"/>
  <c r="P143" i="49"/>
  <c r="W143" i="49" s="1"/>
  <c r="M144" i="49"/>
  <c r="T144" i="49" s="1"/>
  <c r="L145" i="49"/>
  <c r="S145" i="49" s="1"/>
  <c r="J146" i="49"/>
  <c r="Q146" i="49" s="1"/>
  <c r="N147" i="49"/>
  <c r="U147" i="49" s="1"/>
  <c r="P149" i="49"/>
  <c r="W149" i="49" s="1"/>
  <c r="N150" i="49"/>
  <c r="U150" i="49" s="1"/>
  <c r="O151" i="49"/>
  <c r="V151" i="49" s="1"/>
  <c r="M152" i="49"/>
  <c r="T152" i="49" s="1"/>
  <c r="L153" i="49"/>
  <c r="S153" i="49" s="1"/>
  <c r="J154" i="49"/>
  <c r="Q154" i="49" s="1"/>
  <c r="K155" i="49"/>
  <c r="R155" i="49" s="1"/>
  <c r="L123" i="49"/>
  <c r="S123" i="49" s="1"/>
  <c r="L124" i="49"/>
  <c r="S124" i="49" s="1"/>
  <c r="P125" i="49"/>
  <c r="W125" i="49" s="1"/>
  <c r="P126" i="49"/>
  <c r="W126" i="49" s="1"/>
  <c r="K129" i="49"/>
  <c r="R129" i="49" s="1"/>
  <c r="J130" i="49"/>
  <c r="Q130" i="49" s="1"/>
  <c r="J131" i="49"/>
  <c r="Q131" i="49" s="1"/>
  <c r="N133" i="49"/>
  <c r="U133" i="49" s="1"/>
  <c r="J136" i="49"/>
  <c r="Q136" i="49" s="1"/>
  <c r="O137" i="49"/>
  <c r="V137" i="49" s="1"/>
  <c r="P139" i="49"/>
  <c r="W139" i="49" s="1"/>
  <c r="L141" i="49"/>
  <c r="S141" i="49" s="1"/>
  <c r="P145" i="49"/>
  <c r="W145" i="49" s="1"/>
  <c r="L146" i="49"/>
  <c r="S146" i="49" s="1"/>
  <c r="O147" i="49"/>
  <c r="V147" i="49" s="1"/>
  <c r="K149" i="49"/>
  <c r="R149" i="49" s="1"/>
  <c r="O153" i="49"/>
  <c r="V153" i="49" s="1"/>
  <c r="P155" i="49"/>
  <c r="W155" i="49" s="1"/>
  <c r="N156" i="49"/>
  <c r="U156" i="49" s="1"/>
  <c r="O157" i="49"/>
  <c r="V157" i="49" s="1"/>
  <c r="M158" i="49"/>
  <c r="T158" i="49" s="1"/>
  <c r="L159" i="49"/>
  <c r="S159" i="49" s="1"/>
  <c r="L160" i="49"/>
  <c r="S160" i="49" s="1"/>
  <c r="L161" i="49"/>
  <c r="S161" i="49" s="1"/>
  <c r="N162" i="49"/>
  <c r="U162" i="49" s="1"/>
  <c r="L163" i="49"/>
  <c r="S163" i="49" s="1"/>
  <c r="J164" i="49"/>
  <c r="Q164" i="49" s="1"/>
  <c r="L165" i="49"/>
  <c r="S165" i="49" s="1"/>
  <c r="J166" i="49"/>
  <c r="Q166" i="49" s="1"/>
  <c r="K167" i="49"/>
  <c r="R167" i="49" s="1"/>
  <c r="P169" i="49"/>
  <c r="W169" i="49" s="1"/>
  <c r="N170" i="49"/>
  <c r="U170" i="49" s="1"/>
  <c r="O171" i="49"/>
  <c r="V171" i="49" s="1"/>
  <c r="M172" i="49"/>
  <c r="T172" i="49" s="1"/>
  <c r="L173" i="49"/>
  <c r="S173" i="49" s="1"/>
  <c r="J174" i="49"/>
  <c r="Q174" i="49" s="1"/>
  <c r="P123" i="49"/>
  <c r="W123" i="49" s="1"/>
  <c r="P124" i="49"/>
  <c r="W124" i="49" s="1"/>
  <c r="K127" i="49"/>
  <c r="R127" i="49" s="1"/>
  <c r="J128" i="49"/>
  <c r="Q128" i="49" s="1"/>
  <c r="L129" i="49"/>
  <c r="S129" i="49" s="1"/>
  <c r="L130" i="49"/>
  <c r="S130" i="49" s="1"/>
  <c r="K131" i="49"/>
  <c r="R131" i="49" s="1"/>
  <c r="J132" i="49"/>
  <c r="Q132" i="49" s="1"/>
  <c r="K135" i="49"/>
  <c r="R135" i="49" s="1"/>
  <c r="L136" i="49"/>
  <c r="S136" i="49" s="1"/>
  <c r="J139" i="49"/>
  <c r="Q139" i="49" s="1"/>
  <c r="J140" i="49"/>
  <c r="Q140" i="49" s="1"/>
  <c r="N141" i="49"/>
  <c r="U141" i="49" s="1"/>
  <c r="M146" i="49"/>
  <c r="T146" i="49" s="1"/>
  <c r="P147" i="49"/>
  <c r="W147" i="49" s="1"/>
  <c r="L149" i="49"/>
  <c r="S149" i="49" s="1"/>
  <c r="K151" i="49"/>
  <c r="R151" i="49" s="1"/>
  <c r="P153" i="49"/>
  <c r="W153" i="49" s="1"/>
  <c r="M154" i="49"/>
  <c r="T154" i="49" s="1"/>
  <c r="P157" i="49"/>
  <c r="W157" i="49" s="1"/>
  <c r="N158" i="49"/>
  <c r="U158" i="49" s="1"/>
  <c r="O159" i="49"/>
  <c r="V159" i="49" s="1"/>
  <c r="M160" i="49"/>
  <c r="T160" i="49" s="1"/>
  <c r="N161" i="49"/>
  <c r="U161" i="49" s="1"/>
  <c r="P162" i="49"/>
  <c r="W162" i="49" s="1"/>
  <c r="N163" i="49"/>
  <c r="U163" i="49" s="1"/>
  <c r="N164" i="49"/>
  <c r="U164" i="49" s="1"/>
  <c r="O165" i="49"/>
  <c r="V165" i="49" s="1"/>
  <c r="M166" i="49"/>
  <c r="T166" i="49" s="1"/>
  <c r="L167" i="49"/>
  <c r="S167" i="49" s="1"/>
  <c r="J168" i="49"/>
  <c r="Q168" i="49" s="1"/>
  <c r="K169" i="49"/>
  <c r="R169" i="49" s="1"/>
  <c r="P171" i="49"/>
  <c r="W171" i="49" s="1"/>
  <c r="N172" i="49"/>
  <c r="U172" i="49" s="1"/>
  <c r="O173" i="49"/>
  <c r="V173" i="49" s="1"/>
  <c r="M174" i="49"/>
  <c r="T174" i="49" s="1"/>
  <c r="J126" i="49"/>
  <c r="Q126" i="49" s="1"/>
  <c r="P130" i="49"/>
  <c r="W130" i="49" s="1"/>
  <c r="L134" i="49"/>
  <c r="S134" i="49" s="1"/>
  <c r="J138" i="49"/>
  <c r="Q138" i="49" s="1"/>
  <c r="J142" i="49"/>
  <c r="Q142" i="49" s="1"/>
  <c r="N144" i="49"/>
  <c r="U144" i="49" s="1"/>
  <c r="M148" i="49"/>
  <c r="T148" i="49" s="1"/>
  <c r="M156" i="49"/>
  <c r="T156" i="49" s="1"/>
  <c r="J158" i="49"/>
  <c r="Q158" i="49" s="1"/>
  <c r="J160" i="49"/>
  <c r="Q160" i="49" s="1"/>
  <c r="J161" i="49"/>
  <c r="Q161" i="49" s="1"/>
  <c r="L162" i="49"/>
  <c r="S162" i="49" s="1"/>
  <c r="K165" i="49"/>
  <c r="R165" i="49" s="1"/>
  <c r="P167" i="49"/>
  <c r="W167" i="49" s="1"/>
  <c r="M168" i="49"/>
  <c r="T168" i="49" s="1"/>
  <c r="M170" i="49"/>
  <c r="T170" i="49" s="1"/>
  <c r="J172" i="49"/>
  <c r="Q172" i="49" s="1"/>
  <c r="N174" i="49"/>
  <c r="U174" i="49" s="1"/>
  <c r="O175" i="49"/>
  <c r="V175" i="49" s="1"/>
  <c r="M176" i="49"/>
  <c r="T176" i="49" s="1"/>
  <c r="L177" i="49"/>
  <c r="S177" i="49" s="1"/>
  <c r="J178" i="49"/>
  <c r="Q178" i="49" s="1"/>
  <c r="K179" i="49"/>
  <c r="R179" i="49" s="1"/>
  <c r="P181" i="49"/>
  <c r="W181" i="49" s="1"/>
  <c r="N182" i="49"/>
  <c r="U182" i="49" s="1"/>
  <c r="O183" i="49"/>
  <c r="V183" i="49" s="1"/>
  <c r="M184" i="49"/>
  <c r="T184" i="49" s="1"/>
  <c r="L185" i="49"/>
  <c r="S185" i="49" s="1"/>
  <c r="J186" i="49"/>
  <c r="Q186" i="49" s="1"/>
  <c r="K187" i="49"/>
  <c r="R187" i="49" s="1"/>
  <c r="P189" i="49"/>
  <c r="W189" i="49" s="1"/>
  <c r="N190" i="49"/>
  <c r="U190" i="49" s="1"/>
  <c r="L191" i="49"/>
  <c r="S191" i="49" s="1"/>
  <c r="N192" i="49"/>
  <c r="U192" i="49" s="1"/>
  <c r="O195" i="49"/>
  <c r="V195" i="49" s="1"/>
  <c r="P197" i="49"/>
  <c r="W197" i="49" s="1"/>
  <c r="N198" i="49"/>
  <c r="U198" i="49" s="1"/>
  <c r="L199" i="49"/>
  <c r="S199" i="49" s="1"/>
  <c r="N200" i="49"/>
  <c r="U200" i="49" s="1"/>
  <c r="P201" i="49"/>
  <c r="W201" i="49" s="1"/>
  <c r="N202" i="49"/>
  <c r="U202" i="49" s="1"/>
  <c r="L203" i="49"/>
  <c r="S203" i="49" s="1"/>
  <c r="P204" i="49"/>
  <c r="W204" i="49" s="1"/>
  <c r="P205" i="49"/>
  <c r="W205" i="49" s="1"/>
  <c r="L206" i="49"/>
  <c r="S206" i="49" s="1"/>
  <c r="N207" i="49"/>
  <c r="U207" i="49" s="1"/>
  <c r="L208" i="49"/>
  <c r="S208" i="49" s="1"/>
  <c r="L209" i="49"/>
  <c r="S209" i="49" s="1"/>
  <c r="N210" i="49"/>
  <c r="U210" i="49" s="1"/>
  <c r="M211" i="49"/>
  <c r="T211" i="49" s="1"/>
  <c r="J212" i="49"/>
  <c r="Q212" i="49" s="1"/>
  <c r="L214" i="49"/>
  <c r="S214" i="49" s="1"/>
  <c r="N215" i="49"/>
  <c r="U215" i="49" s="1"/>
  <c r="N216" i="49"/>
  <c r="U216" i="49" s="1"/>
  <c r="P218" i="49"/>
  <c r="W218" i="49" s="1"/>
  <c r="M219" i="49"/>
  <c r="T219" i="49" s="1"/>
  <c r="L220" i="49"/>
  <c r="S220" i="49" s="1"/>
  <c r="N221" i="49"/>
  <c r="U221" i="49" s="1"/>
  <c r="O223" i="49"/>
  <c r="V223" i="49" s="1"/>
  <c r="K224" i="49"/>
  <c r="R224" i="49" s="1"/>
  <c r="M226" i="49"/>
  <c r="T226" i="49" s="1"/>
  <c r="J124" i="49"/>
  <c r="Q124" i="49" s="1"/>
  <c r="L126" i="49"/>
  <c r="S126" i="49" s="1"/>
  <c r="L127" i="49"/>
  <c r="S127" i="49" s="1"/>
  <c r="O131" i="49"/>
  <c r="V131" i="49" s="1"/>
  <c r="M134" i="49"/>
  <c r="T134" i="49" s="1"/>
  <c r="P135" i="49"/>
  <c r="W135" i="49" s="1"/>
  <c r="P138" i="49"/>
  <c r="W138" i="49" s="1"/>
  <c r="K139" i="49"/>
  <c r="R139" i="49" s="1"/>
  <c r="O145" i="49"/>
  <c r="V145" i="49" s="1"/>
  <c r="J147" i="49"/>
  <c r="Q147" i="49" s="1"/>
  <c r="J150" i="49"/>
  <c r="Q150" i="49" s="1"/>
  <c r="P151" i="49"/>
  <c r="W151" i="49" s="1"/>
  <c r="N154" i="49"/>
  <c r="U154" i="49" s="1"/>
  <c r="L155" i="49"/>
  <c r="S155" i="49" s="1"/>
  <c r="K157" i="49"/>
  <c r="R157" i="49" s="1"/>
  <c r="N160" i="49"/>
  <c r="U160" i="49" s="1"/>
  <c r="O161" i="49"/>
  <c r="V161" i="49" s="1"/>
  <c r="P165" i="49"/>
  <c r="W165" i="49" s="1"/>
  <c r="N168" i="49"/>
  <c r="U168" i="49" s="1"/>
  <c r="L169" i="49"/>
  <c r="S169" i="49" s="1"/>
  <c r="K171" i="49"/>
  <c r="R171" i="49" s="1"/>
  <c r="P175" i="49"/>
  <c r="W175" i="49" s="1"/>
  <c r="N176" i="49"/>
  <c r="U176" i="49" s="1"/>
  <c r="O177" i="49"/>
  <c r="V177" i="49" s="1"/>
  <c r="M178" i="49"/>
  <c r="T178" i="49" s="1"/>
  <c r="L179" i="49"/>
  <c r="S179" i="49" s="1"/>
  <c r="J180" i="49"/>
  <c r="Q180" i="49" s="1"/>
  <c r="K181" i="49"/>
  <c r="R181" i="49" s="1"/>
  <c r="P183" i="49"/>
  <c r="W183" i="49" s="1"/>
  <c r="N184" i="49"/>
  <c r="U184" i="49" s="1"/>
  <c r="O185" i="49"/>
  <c r="V185" i="49" s="1"/>
  <c r="M186" i="49"/>
  <c r="T186" i="49" s="1"/>
  <c r="L187" i="49"/>
  <c r="S187" i="49" s="1"/>
  <c r="J188" i="49"/>
  <c r="Q188" i="49" s="1"/>
  <c r="K189" i="49"/>
  <c r="R189" i="49" s="1"/>
  <c r="O191" i="49"/>
  <c r="V191" i="49" s="1"/>
  <c r="J194" i="49"/>
  <c r="Q194" i="49" s="1"/>
  <c r="P195" i="49"/>
  <c r="W195" i="49" s="1"/>
  <c r="K197" i="49"/>
  <c r="R197" i="49" s="1"/>
  <c r="O199" i="49"/>
  <c r="V199" i="49" s="1"/>
  <c r="O203" i="49"/>
  <c r="V203" i="49" s="1"/>
  <c r="J204" i="49"/>
  <c r="Q204" i="49" s="1"/>
  <c r="J205" i="49"/>
  <c r="Q205" i="49" s="1"/>
  <c r="M206" i="49"/>
  <c r="T206" i="49" s="1"/>
  <c r="P207" i="49"/>
  <c r="W207" i="49" s="1"/>
  <c r="N208" i="49"/>
  <c r="U208" i="49" s="1"/>
  <c r="N209" i="49"/>
  <c r="U209" i="49" s="1"/>
  <c r="P210" i="49"/>
  <c r="W210" i="49" s="1"/>
  <c r="N211" i="49"/>
  <c r="U211" i="49" s="1"/>
  <c r="L212" i="49"/>
  <c r="S212" i="49" s="1"/>
  <c r="J213" i="49"/>
  <c r="Q213" i="49" s="1"/>
  <c r="N214" i="49"/>
  <c r="U214" i="49" s="1"/>
  <c r="P215" i="49"/>
  <c r="W215" i="49" s="1"/>
  <c r="O216" i="49"/>
  <c r="V216" i="49" s="1"/>
  <c r="J217" i="49"/>
  <c r="Q217" i="49" s="1"/>
  <c r="K218" i="49"/>
  <c r="R218" i="49" s="1"/>
  <c r="N219" i="49"/>
  <c r="U219" i="49" s="1"/>
  <c r="O220" i="49"/>
  <c r="V220" i="49" s="1"/>
  <c r="J221" i="49"/>
  <c r="Q221" i="49" s="1"/>
  <c r="K222" i="49"/>
  <c r="R222" i="49" s="1"/>
  <c r="M224" i="49"/>
  <c r="T224" i="49" s="1"/>
  <c r="K225" i="49"/>
  <c r="R225" i="49" s="1"/>
  <c r="O226" i="49"/>
  <c r="V226" i="49" s="1"/>
  <c r="L125" i="49"/>
  <c r="S125" i="49" s="1"/>
  <c r="P128" i="49"/>
  <c r="W128" i="49" s="1"/>
  <c r="P129" i="49"/>
  <c r="W129" i="49" s="1"/>
  <c r="L133" i="49"/>
  <c r="S133" i="49" s="1"/>
  <c r="L137" i="49"/>
  <c r="S137" i="49" s="1"/>
  <c r="J148" i="49"/>
  <c r="Q148" i="49" s="1"/>
  <c r="O155" i="49"/>
  <c r="V155" i="49" s="1"/>
  <c r="P161" i="49"/>
  <c r="W161" i="49" s="1"/>
  <c r="O167" i="49"/>
  <c r="V167" i="49" s="1"/>
  <c r="J170" i="49"/>
  <c r="Q170" i="49" s="1"/>
  <c r="L171" i="49"/>
  <c r="S171" i="49" s="1"/>
  <c r="P177" i="49"/>
  <c r="W177" i="49" s="1"/>
  <c r="N180" i="49"/>
  <c r="U180" i="49" s="1"/>
  <c r="L181" i="49"/>
  <c r="S181" i="49" s="1"/>
  <c r="K183" i="49"/>
  <c r="R183" i="49" s="1"/>
  <c r="O187" i="49"/>
  <c r="V187" i="49" s="1"/>
  <c r="J190" i="49"/>
  <c r="Q190" i="49" s="1"/>
  <c r="J192" i="49"/>
  <c r="Q192" i="49" s="1"/>
  <c r="K195" i="49"/>
  <c r="R195" i="49" s="1"/>
  <c r="O197" i="49"/>
  <c r="V197" i="49" s="1"/>
  <c r="P199" i="49"/>
  <c r="W199" i="49" s="1"/>
  <c r="J202" i="49"/>
  <c r="Q202" i="49" s="1"/>
  <c r="P203" i="49"/>
  <c r="W203" i="49" s="1"/>
  <c r="J207" i="49"/>
  <c r="Q207" i="49" s="1"/>
  <c r="P208" i="49"/>
  <c r="W208" i="49" s="1"/>
  <c r="J210" i="49"/>
  <c r="Q210" i="49" s="1"/>
  <c r="P211" i="49"/>
  <c r="W211" i="49" s="1"/>
  <c r="J215" i="49"/>
  <c r="Q215" i="49" s="1"/>
  <c r="P216" i="49"/>
  <c r="W216" i="49" s="1"/>
  <c r="P220" i="49"/>
  <c r="W220" i="49" s="1"/>
  <c r="M222" i="49"/>
  <c r="T222" i="49" s="1"/>
  <c r="M227" i="49"/>
  <c r="T227" i="49" s="1"/>
  <c r="O229" i="49"/>
  <c r="V229" i="49" s="1"/>
  <c r="K230" i="49"/>
  <c r="R230" i="49" s="1"/>
  <c r="O232" i="49"/>
  <c r="V232" i="49" s="1"/>
  <c r="M233" i="49"/>
  <c r="T233" i="49" s="1"/>
  <c r="K234" i="49"/>
  <c r="R234" i="49" s="1"/>
  <c r="O236" i="49"/>
  <c r="V236" i="49" s="1"/>
  <c r="M237" i="49"/>
  <c r="T237" i="49" s="1"/>
  <c r="K238" i="49"/>
  <c r="R238" i="49" s="1"/>
  <c r="O240" i="49"/>
  <c r="V240" i="49" s="1"/>
  <c r="M241" i="49"/>
  <c r="T241" i="49" s="1"/>
  <c r="K242" i="49"/>
  <c r="R242" i="49" s="1"/>
  <c r="K243" i="49"/>
  <c r="R243" i="49" s="1"/>
  <c r="O246" i="49"/>
  <c r="V246" i="49" s="1"/>
  <c r="O247" i="49"/>
  <c r="V247" i="49" s="1"/>
  <c r="M248" i="49"/>
  <c r="T248" i="49" s="1"/>
  <c r="M249" i="49"/>
  <c r="T249" i="49" s="1"/>
  <c r="K250" i="49"/>
  <c r="R250" i="49" s="1"/>
  <c r="K251" i="49"/>
  <c r="R251" i="49" s="1"/>
  <c r="O254" i="49"/>
  <c r="V254" i="49" s="1"/>
  <c r="O255" i="49"/>
  <c r="V255" i="49" s="1"/>
  <c r="M256" i="49"/>
  <c r="T256" i="49" s="1"/>
  <c r="M257" i="49"/>
  <c r="T257" i="49" s="1"/>
  <c r="K258" i="49"/>
  <c r="R258" i="49" s="1"/>
  <c r="P258" i="49"/>
  <c r="W258" i="49" s="1"/>
  <c r="M259" i="49"/>
  <c r="T259" i="49" s="1"/>
  <c r="M260" i="49"/>
  <c r="T260" i="49" s="1"/>
  <c r="J156" i="49"/>
  <c r="Q156" i="49" s="1"/>
  <c r="L157" i="49"/>
  <c r="S157" i="49" s="1"/>
  <c r="J162" i="49"/>
  <c r="Q162" i="49" s="1"/>
  <c r="K173" i="49"/>
  <c r="R173" i="49" s="1"/>
  <c r="J176" i="49"/>
  <c r="Q176" i="49" s="1"/>
  <c r="N178" i="49"/>
  <c r="U178" i="49" s="1"/>
  <c r="O181" i="49"/>
  <c r="V181" i="49" s="1"/>
  <c r="L183" i="49"/>
  <c r="S183" i="49" s="1"/>
  <c r="K185" i="49"/>
  <c r="R185" i="49" s="1"/>
  <c r="P187" i="49"/>
  <c r="W187" i="49" s="1"/>
  <c r="M188" i="49"/>
  <c r="T188" i="49" s="1"/>
  <c r="M190" i="49"/>
  <c r="T190" i="49" s="1"/>
  <c r="L193" i="49"/>
  <c r="S193" i="49" s="1"/>
  <c r="L195" i="49"/>
  <c r="S195" i="49" s="1"/>
  <c r="J198" i="49"/>
  <c r="Q198" i="49" s="1"/>
  <c r="J200" i="49"/>
  <c r="Q200" i="49" s="1"/>
  <c r="M202" i="49"/>
  <c r="T202" i="49" s="1"/>
  <c r="M204" i="49"/>
  <c r="T204" i="49" s="1"/>
  <c r="J206" i="49"/>
  <c r="Q206" i="49" s="1"/>
  <c r="L207" i="49"/>
  <c r="S207" i="49" s="1"/>
  <c r="J209" i="49"/>
  <c r="Q209" i="49" s="1"/>
  <c r="L210" i="49"/>
  <c r="S210" i="49" s="1"/>
  <c r="O212" i="49"/>
  <c r="V212" i="49" s="1"/>
  <c r="K214" i="49"/>
  <c r="R214" i="49" s="1"/>
  <c r="L215" i="49"/>
  <c r="S215" i="49" s="1"/>
  <c r="N217" i="49"/>
  <c r="U217" i="49" s="1"/>
  <c r="J219" i="49"/>
  <c r="Q219" i="49" s="1"/>
  <c r="L221" i="49"/>
  <c r="S221" i="49" s="1"/>
  <c r="O222" i="49"/>
  <c r="V222" i="49" s="1"/>
  <c r="O224" i="49"/>
  <c r="V224" i="49" s="1"/>
  <c r="K226" i="49"/>
  <c r="R226" i="49" s="1"/>
  <c r="O227" i="49"/>
  <c r="V227" i="49" s="1"/>
  <c r="K228" i="49"/>
  <c r="R228" i="49" s="1"/>
  <c r="M230" i="49"/>
  <c r="T230" i="49" s="1"/>
  <c r="K231" i="49"/>
  <c r="R231" i="49" s="1"/>
  <c r="O233" i="49"/>
  <c r="V233" i="49" s="1"/>
  <c r="M234" i="49"/>
  <c r="T234" i="49" s="1"/>
  <c r="K235" i="49"/>
  <c r="R235" i="49" s="1"/>
  <c r="O237" i="49"/>
  <c r="V237" i="49" s="1"/>
  <c r="M238" i="49"/>
  <c r="T238" i="49" s="1"/>
  <c r="K239" i="49"/>
  <c r="R239" i="49" s="1"/>
  <c r="O241" i="49"/>
  <c r="V241" i="49" s="1"/>
  <c r="M242" i="49"/>
  <c r="T242" i="49" s="1"/>
  <c r="M243" i="49"/>
  <c r="T243" i="49" s="1"/>
  <c r="K244" i="49"/>
  <c r="R244" i="49" s="1"/>
  <c r="K245" i="49"/>
  <c r="R245" i="49" s="1"/>
  <c r="O248" i="49"/>
  <c r="V248" i="49" s="1"/>
  <c r="O249" i="49"/>
  <c r="V249" i="49" s="1"/>
  <c r="M250" i="49"/>
  <c r="T250" i="49" s="1"/>
  <c r="M251" i="49"/>
  <c r="T251" i="49" s="1"/>
  <c r="K252" i="49"/>
  <c r="R252" i="49" s="1"/>
  <c r="K253" i="49"/>
  <c r="R253" i="49" s="1"/>
  <c r="O256" i="49"/>
  <c r="V256" i="49" s="1"/>
  <c r="O257" i="49"/>
  <c r="V257" i="49" s="1"/>
  <c r="L258" i="49"/>
  <c r="S258" i="49" s="1"/>
  <c r="N259" i="49"/>
  <c r="U259" i="49" s="1"/>
  <c r="O260" i="49"/>
  <c r="V260" i="49" s="1"/>
  <c r="P367" i="49"/>
  <c r="W367" i="49" s="1"/>
  <c r="O367" i="49"/>
  <c r="V367" i="49" s="1"/>
  <c r="K367" i="49"/>
  <c r="R367" i="49" s="1"/>
  <c r="O366" i="49"/>
  <c r="V366" i="49" s="1"/>
  <c r="P366" i="49"/>
  <c r="W366" i="49" s="1"/>
  <c r="L366" i="49"/>
  <c r="S366" i="49" s="1"/>
  <c r="K365" i="49"/>
  <c r="R365" i="49" s="1"/>
  <c r="M364" i="49"/>
  <c r="T364" i="49" s="1"/>
  <c r="N364" i="49"/>
  <c r="U364" i="49" s="1"/>
  <c r="J364" i="49"/>
  <c r="Q364" i="49" s="1"/>
  <c r="O363" i="49"/>
  <c r="V363" i="49" s="1"/>
  <c r="O362" i="49"/>
  <c r="V362" i="49" s="1"/>
  <c r="P361" i="49"/>
  <c r="W361" i="49" s="1"/>
  <c r="L361" i="49"/>
  <c r="S361" i="49" s="1"/>
  <c r="P360" i="49"/>
  <c r="W360" i="49" s="1"/>
  <c r="L360" i="49"/>
  <c r="S360" i="49" s="1"/>
  <c r="K359" i="49"/>
  <c r="R359" i="49" s="1"/>
  <c r="K358" i="49"/>
  <c r="R358" i="49" s="1"/>
  <c r="M357" i="49"/>
  <c r="T357" i="49" s="1"/>
  <c r="N357" i="49"/>
  <c r="U357" i="49" s="1"/>
  <c r="J357" i="49"/>
  <c r="Q357" i="49" s="1"/>
  <c r="M356" i="49"/>
  <c r="T356" i="49" s="1"/>
  <c r="N356" i="49"/>
  <c r="U356" i="49" s="1"/>
  <c r="J356" i="49"/>
  <c r="Q356" i="49" s="1"/>
  <c r="O355" i="49"/>
  <c r="V355" i="49" s="1"/>
  <c r="O354" i="49"/>
  <c r="V354" i="49" s="1"/>
  <c r="P353" i="49"/>
  <c r="W353" i="49" s="1"/>
  <c r="L353" i="49"/>
  <c r="S353" i="49" s="1"/>
  <c r="P352" i="49"/>
  <c r="W352" i="49" s="1"/>
  <c r="L352" i="49"/>
  <c r="S352" i="49" s="1"/>
  <c r="K351" i="49"/>
  <c r="R351" i="49" s="1"/>
  <c r="K350" i="49"/>
  <c r="R350" i="49" s="1"/>
  <c r="M349" i="49"/>
  <c r="T349" i="49" s="1"/>
  <c r="N349" i="49"/>
  <c r="U349" i="49" s="1"/>
  <c r="J349" i="49"/>
  <c r="Q349" i="49" s="1"/>
  <c r="M348" i="49"/>
  <c r="T348" i="49" s="1"/>
  <c r="N348" i="49"/>
  <c r="U348" i="49" s="1"/>
  <c r="J348" i="49"/>
  <c r="Q348" i="49" s="1"/>
  <c r="O347" i="49"/>
  <c r="V347" i="49" s="1"/>
  <c r="O346" i="49"/>
  <c r="V346" i="49" s="1"/>
  <c r="P345" i="49"/>
  <c r="W345" i="49" s="1"/>
  <c r="L345" i="49"/>
  <c r="S345" i="49" s="1"/>
  <c r="P344" i="49"/>
  <c r="W344" i="49" s="1"/>
  <c r="L344" i="49"/>
  <c r="S344" i="49" s="1"/>
  <c r="K343" i="49"/>
  <c r="R343" i="49" s="1"/>
  <c r="K342" i="49"/>
  <c r="R342" i="49" s="1"/>
  <c r="M341" i="49"/>
  <c r="T341" i="49" s="1"/>
  <c r="N341" i="49"/>
  <c r="U341" i="49" s="1"/>
  <c r="J341" i="49"/>
  <c r="Q341" i="49" s="1"/>
  <c r="M340" i="49"/>
  <c r="T340" i="49" s="1"/>
  <c r="N340" i="49"/>
  <c r="U340" i="49" s="1"/>
  <c r="J340" i="49"/>
  <c r="Q340" i="49" s="1"/>
  <c r="O339" i="49"/>
  <c r="V339" i="49" s="1"/>
  <c r="O338" i="49"/>
  <c r="V338" i="49" s="1"/>
  <c r="P337" i="49"/>
  <c r="W337" i="49" s="1"/>
  <c r="L337" i="49"/>
  <c r="S337" i="49" s="1"/>
  <c r="P336" i="49"/>
  <c r="W336" i="49" s="1"/>
  <c r="L336" i="49"/>
  <c r="S336" i="49" s="1"/>
  <c r="K335" i="49"/>
  <c r="R335" i="49" s="1"/>
  <c r="K334" i="49"/>
  <c r="R334" i="49" s="1"/>
  <c r="P333" i="49"/>
  <c r="W333" i="49" s="1"/>
  <c r="L333" i="49"/>
  <c r="S333" i="49" s="1"/>
  <c r="P332" i="49"/>
  <c r="W332" i="49" s="1"/>
  <c r="L332" i="49"/>
  <c r="S332" i="49" s="1"/>
  <c r="O331" i="49"/>
  <c r="V331" i="49" s="1"/>
  <c r="O330" i="49"/>
  <c r="V330" i="49" s="1"/>
  <c r="M329" i="49"/>
  <c r="T329" i="49" s="1"/>
  <c r="N329" i="49"/>
  <c r="U329" i="49" s="1"/>
  <c r="J329" i="49"/>
  <c r="Q329" i="49" s="1"/>
  <c r="M328" i="49"/>
  <c r="T328" i="49" s="1"/>
  <c r="N328" i="49"/>
  <c r="U328" i="49" s="1"/>
  <c r="J328" i="49"/>
  <c r="Q328" i="49" s="1"/>
  <c r="K327" i="49"/>
  <c r="R327" i="49" s="1"/>
  <c r="K326" i="49"/>
  <c r="R326" i="49" s="1"/>
  <c r="X326" i="49" s="1"/>
  <c r="P325" i="49"/>
  <c r="W325" i="49" s="1"/>
  <c r="L325" i="49"/>
  <c r="S325" i="49" s="1"/>
  <c r="P324" i="49"/>
  <c r="W324" i="49" s="1"/>
  <c r="L324" i="49"/>
  <c r="S324" i="49" s="1"/>
  <c r="O323" i="49"/>
  <c r="V323" i="49" s="1"/>
  <c r="O322" i="49"/>
  <c r="V322" i="49" s="1"/>
  <c r="M321" i="49"/>
  <c r="T321" i="49" s="1"/>
  <c r="N321" i="49"/>
  <c r="U321" i="49" s="1"/>
  <c r="J321" i="49"/>
  <c r="Q321" i="49" s="1"/>
  <c r="M320" i="49"/>
  <c r="T320" i="49" s="1"/>
  <c r="N320" i="49"/>
  <c r="U320" i="49" s="1"/>
  <c r="J320" i="49"/>
  <c r="Q320" i="49" s="1"/>
  <c r="K319" i="49"/>
  <c r="R319" i="49" s="1"/>
  <c r="K318" i="49"/>
  <c r="R318" i="49" s="1"/>
  <c r="P317" i="49"/>
  <c r="W317" i="49" s="1"/>
  <c r="L317" i="49"/>
  <c r="S317" i="49" s="1"/>
  <c r="P316" i="49"/>
  <c r="W316" i="49" s="1"/>
  <c r="L316" i="49"/>
  <c r="S316" i="49" s="1"/>
  <c r="O315" i="49"/>
  <c r="V315" i="49" s="1"/>
  <c r="O314" i="49"/>
  <c r="V314" i="49" s="1"/>
  <c r="M313" i="49"/>
  <c r="T313" i="49" s="1"/>
  <c r="N313" i="49"/>
  <c r="U313" i="49" s="1"/>
  <c r="J313" i="49"/>
  <c r="Q313" i="49" s="1"/>
  <c r="M312" i="49"/>
  <c r="T312" i="49" s="1"/>
  <c r="N312" i="49"/>
  <c r="U312" i="49" s="1"/>
  <c r="J312" i="49"/>
  <c r="Q312" i="49" s="1"/>
  <c r="K311" i="49"/>
  <c r="R311" i="49" s="1"/>
  <c r="K310" i="49"/>
  <c r="R310" i="49" s="1"/>
  <c r="X310" i="49" s="1"/>
  <c r="P309" i="49"/>
  <c r="W309" i="49" s="1"/>
  <c r="L309" i="49"/>
  <c r="S309" i="49" s="1"/>
  <c r="P308" i="49"/>
  <c r="W308" i="49" s="1"/>
  <c r="L308" i="49"/>
  <c r="S308" i="49" s="1"/>
  <c r="O307" i="49"/>
  <c r="V307" i="49" s="1"/>
  <c r="O306" i="49"/>
  <c r="V306" i="49" s="1"/>
  <c r="M305" i="49"/>
  <c r="T305" i="49" s="1"/>
  <c r="N305" i="49"/>
  <c r="U305" i="49" s="1"/>
  <c r="J305" i="49"/>
  <c r="Q305" i="49" s="1"/>
  <c r="M304" i="49"/>
  <c r="T304" i="49" s="1"/>
  <c r="N304" i="49"/>
  <c r="U304" i="49" s="1"/>
  <c r="J304" i="49"/>
  <c r="Q304" i="49" s="1"/>
  <c r="K303" i="49"/>
  <c r="R303" i="49" s="1"/>
  <c r="K302" i="49"/>
  <c r="R302" i="49" s="1"/>
  <c r="P301" i="49"/>
  <c r="W301" i="49" s="1"/>
  <c r="L301" i="49"/>
  <c r="S301" i="49" s="1"/>
  <c r="P300" i="49"/>
  <c r="W300" i="49" s="1"/>
  <c r="L300" i="49"/>
  <c r="S300" i="49" s="1"/>
  <c r="P299" i="49"/>
  <c r="W299" i="49" s="1"/>
  <c r="L299" i="49"/>
  <c r="S299" i="49" s="1"/>
  <c r="P298" i="49"/>
  <c r="W298" i="49" s="1"/>
  <c r="L298" i="49"/>
  <c r="S298" i="49" s="1"/>
  <c r="P297" i="49"/>
  <c r="W297" i="49" s="1"/>
  <c r="L297" i="49"/>
  <c r="S297" i="49" s="1"/>
  <c r="P296" i="49"/>
  <c r="W296" i="49" s="1"/>
  <c r="L296" i="49"/>
  <c r="S296" i="49" s="1"/>
  <c r="O294" i="49"/>
  <c r="V294" i="49" s="1"/>
  <c r="N294" i="49"/>
  <c r="U294" i="49" s="1"/>
  <c r="J294" i="49"/>
  <c r="Q294" i="49" s="1"/>
  <c r="K293" i="49"/>
  <c r="R293" i="49" s="1"/>
  <c r="M293" i="49"/>
  <c r="T293" i="49" s="1"/>
  <c r="P292" i="49"/>
  <c r="W292" i="49" s="1"/>
  <c r="L292" i="49"/>
  <c r="S292" i="49" s="1"/>
  <c r="P291" i="49"/>
  <c r="W291" i="49" s="1"/>
  <c r="L291" i="49"/>
  <c r="S291" i="49" s="1"/>
  <c r="K290" i="49"/>
  <c r="R290" i="49" s="1"/>
  <c r="O288" i="49"/>
  <c r="V288" i="49" s="1"/>
  <c r="N288" i="49"/>
  <c r="U288" i="49" s="1"/>
  <c r="J288" i="49"/>
  <c r="Q288" i="49" s="1"/>
  <c r="K287" i="49"/>
  <c r="R287" i="49" s="1"/>
  <c r="M287" i="49"/>
  <c r="T287" i="49" s="1"/>
  <c r="P286" i="49"/>
  <c r="W286" i="49" s="1"/>
  <c r="L286" i="49"/>
  <c r="S286" i="49" s="1"/>
  <c r="O284" i="49"/>
  <c r="V284" i="49" s="1"/>
  <c r="N284" i="49"/>
  <c r="U284" i="49" s="1"/>
  <c r="J284" i="49"/>
  <c r="Q284" i="49" s="1"/>
  <c r="O283" i="49"/>
  <c r="V283" i="49" s="1"/>
  <c r="N283" i="49"/>
  <c r="U283" i="49" s="1"/>
  <c r="J283" i="49"/>
  <c r="Q283" i="49" s="1"/>
  <c r="M282" i="49"/>
  <c r="T282" i="49" s="1"/>
  <c r="K281" i="49"/>
  <c r="R281" i="49" s="1"/>
  <c r="M281" i="49"/>
  <c r="T281" i="49" s="1"/>
  <c r="M280" i="49"/>
  <c r="T280" i="49" s="1"/>
  <c r="N279" i="49"/>
  <c r="U279" i="49" s="1"/>
  <c r="J279" i="49"/>
  <c r="Q279" i="49" s="1"/>
  <c r="M278" i="49"/>
  <c r="T278" i="49" s="1"/>
  <c r="N278" i="49"/>
  <c r="U278" i="49" s="1"/>
  <c r="J278" i="49"/>
  <c r="Q278" i="49" s="1"/>
  <c r="K277" i="49"/>
  <c r="R277" i="49" s="1"/>
  <c r="P276" i="49"/>
  <c r="W276" i="49" s="1"/>
  <c r="J275" i="49"/>
  <c r="Q275" i="49" s="1"/>
  <c r="M275" i="49"/>
  <c r="T275" i="49" s="1"/>
  <c r="M272" i="49"/>
  <c r="T272" i="49" s="1"/>
  <c r="N271" i="49"/>
  <c r="U271" i="49" s="1"/>
  <c r="J271" i="49"/>
  <c r="Q271" i="49" s="1"/>
  <c r="M270" i="49"/>
  <c r="T270" i="49" s="1"/>
  <c r="N270" i="49"/>
  <c r="U270" i="49" s="1"/>
  <c r="J270" i="49"/>
  <c r="Q270" i="49" s="1"/>
  <c r="K269" i="49"/>
  <c r="R269" i="49" s="1"/>
  <c r="O268" i="49"/>
  <c r="V268" i="49" s="1"/>
  <c r="K268" i="49"/>
  <c r="R268" i="49" s="1"/>
  <c r="O267" i="49"/>
  <c r="V267" i="49" s="1"/>
  <c r="P267" i="49"/>
  <c r="W267" i="49" s="1"/>
  <c r="L267" i="49"/>
  <c r="S267" i="49" s="1"/>
  <c r="P266" i="49"/>
  <c r="W266" i="49" s="1"/>
  <c r="O266" i="49"/>
  <c r="V266" i="49" s="1"/>
  <c r="K266" i="49"/>
  <c r="R266" i="49" s="1"/>
  <c r="O265" i="49"/>
  <c r="V265" i="49" s="1"/>
  <c r="N265" i="49"/>
  <c r="U265" i="49" s="1"/>
  <c r="J265" i="49"/>
  <c r="Q265" i="49" s="1"/>
  <c r="P264" i="49"/>
  <c r="W264" i="49" s="1"/>
  <c r="L264" i="49"/>
  <c r="S264" i="49" s="1"/>
  <c r="K263" i="49"/>
  <c r="R263" i="49" s="1"/>
  <c r="M263" i="49"/>
  <c r="T263" i="49" s="1"/>
  <c r="L262" i="49"/>
  <c r="S262" i="49" s="1"/>
  <c r="J261" i="49"/>
  <c r="Q261" i="49" s="1"/>
  <c r="K260" i="49"/>
  <c r="R260" i="49" s="1"/>
  <c r="P259" i="49"/>
  <c r="W259" i="49" s="1"/>
  <c r="L259" i="49"/>
  <c r="S259" i="49" s="1"/>
  <c r="K257" i="49"/>
  <c r="R257" i="49" s="1"/>
  <c r="M255" i="49"/>
  <c r="T255" i="49" s="1"/>
  <c r="N255" i="49"/>
  <c r="U255" i="49" s="1"/>
  <c r="J255" i="49"/>
  <c r="Q255" i="49" s="1"/>
  <c r="O253" i="49"/>
  <c r="V253" i="49" s="1"/>
  <c r="N253" i="49"/>
  <c r="U253" i="49" s="1"/>
  <c r="J253" i="49"/>
  <c r="Q253" i="49" s="1"/>
  <c r="P251" i="49"/>
  <c r="W251" i="49" s="1"/>
  <c r="L251" i="49"/>
  <c r="S251" i="49" s="1"/>
  <c r="O250" i="49"/>
  <c r="V250" i="49" s="1"/>
  <c r="K248" i="49"/>
  <c r="R248" i="49" s="1"/>
  <c r="M246" i="49"/>
  <c r="T246" i="49" s="1"/>
  <c r="N246" i="49"/>
  <c r="U246" i="49" s="1"/>
  <c r="J246" i="49"/>
  <c r="Q246" i="49" s="1"/>
  <c r="M244" i="49"/>
  <c r="T244" i="49" s="1"/>
  <c r="K241" i="49"/>
  <c r="R241" i="49" s="1"/>
  <c r="O239" i="49"/>
  <c r="V239" i="49" s="1"/>
  <c r="N239" i="49"/>
  <c r="U239" i="49" s="1"/>
  <c r="J239" i="49"/>
  <c r="Q239" i="49" s="1"/>
  <c r="K237" i="49"/>
  <c r="R237" i="49" s="1"/>
  <c r="O235" i="49"/>
  <c r="V235" i="49" s="1"/>
  <c r="N235" i="49"/>
  <c r="U235" i="49" s="1"/>
  <c r="J235" i="49"/>
  <c r="Q235" i="49" s="1"/>
  <c r="K233" i="49"/>
  <c r="R233" i="49" s="1"/>
  <c r="O231" i="49"/>
  <c r="V231" i="49" s="1"/>
  <c r="N231" i="49"/>
  <c r="U231" i="49" s="1"/>
  <c r="J231" i="49"/>
  <c r="Q231" i="49" s="1"/>
  <c r="M229" i="49"/>
  <c r="T229" i="49" s="1"/>
  <c r="N229" i="49"/>
  <c r="U229" i="49" s="1"/>
  <c r="J229" i="49"/>
  <c r="Q229" i="49" s="1"/>
  <c r="K223" i="49"/>
  <c r="R223" i="49" s="1"/>
  <c r="J216" i="49"/>
  <c r="Q216" i="49" s="1"/>
  <c r="M216" i="49"/>
  <c r="T216" i="49" s="1"/>
  <c r="P214" i="49"/>
  <c r="W214" i="49" s="1"/>
  <c r="K212" i="49"/>
  <c r="R212" i="49" s="1"/>
  <c r="P209" i="49"/>
  <c r="W209" i="49" s="1"/>
  <c r="J208" i="49"/>
  <c r="Q208" i="49" s="1"/>
  <c r="M208" i="49"/>
  <c r="T208" i="49" s="1"/>
  <c r="O201" i="49"/>
  <c r="V201" i="49" s="1"/>
  <c r="N201" i="49"/>
  <c r="U201" i="49" s="1"/>
  <c r="J201" i="49"/>
  <c r="Q201" i="49" s="1"/>
  <c r="L189" i="49"/>
  <c r="S189" i="49" s="1"/>
  <c r="N188" i="49"/>
  <c r="U188" i="49" s="1"/>
  <c r="P186" i="49"/>
  <c r="W186" i="49" s="1"/>
  <c r="L186" i="49"/>
  <c r="S186" i="49" s="1"/>
  <c r="P185" i="49"/>
  <c r="W185" i="49" s="1"/>
  <c r="J184" i="49"/>
  <c r="Q184" i="49" s="1"/>
  <c r="X184" i="49" s="1"/>
  <c r="L175" i="49"/>
  <c r="S175" i="49" s="1"/>
  <c r="N175" i="49"/>
  <c r="U175" i="49" s="1"/>
  <c r="J175" i="49"/>
  <c r="Q175" i="49" s="1"/>
  <c r="N166" i="49"/>
  <c r="U166" i="49" s="1"/>
  <c r="P160" i="49"/>
  <c r="W160" i="49" s="1"/>
  <c r="P159" i="49"/>
  <c r="W159" i="49" s="1"/>
  <c r="N157" i="49"/>
  <c r="U157" i="49" s="1"/>
  <c r="J157" i="49"/>
  <c r="Q157" i="49" s="1"/>
  <c r="X157" i="49" s="1"/>
  <c r="O154" i="49"/>
  <c r="V154" i="49" s="1"/>
  <c r="K154" i="49"/>
  <c r="R154" i="49" s="1"/>
  <c r="L140" i="49"/>
  <c r="S140" i="49" s="1"/>
  <c r="O139" i="49"/>
  <c r="V139" i="49" s="1"/>
  <c r="P131" i="49"/>
  <c r="W131" i="49" s="1"/>
  <c r="M261" i="49"/>
  <c r="T261" i="49" s="1"/>
  <c r="N258" i="49"/>
  <c r="U258" i="49" s="1"/>
  <c r="J258" i="49"/>
  <c r="Q258" i="49" s="1"/>
  <c r="P255" i="49"/>
  <c r="W255" i="49" s="1"/>
  <c r="L255" i="49"/>
  <c r="S255" i="49" s="1"/>
  <c r="P254" i="49"/>
  <c r="W254" i="49" s="1"/>
  <c r="L254" i="49"/>
  <c r="S254" i="49" s="1"/>
  <c r="N251" i="49"/>
  <c r="U251" i="49" s="1"/>
  <c r="J251" i="49"/>
  <c r="Q251" i="49" s="1"/>
  <c r="N250" i="49"/>
  <c r="U250" i="49" s="1"/>
  <c r="J250" i="49"/>
  <c r="Q250" i="49" s="1"/>
  <c r="P247" i="49"/>
  <c r="W247" i="49" s="1"/>
  <c r="L247" i="49"/>
  <c r="S247" i="49" s="1"/>
  <c r="P246" i="49"/>
  <c r="W246" i="49" s="1"/>
  <c r="L246" i="49"/>
  <c r="S246" i="49" s="1"/>
  <c r="N243" i="49"/>
  <c r="U243" i="49" s="1"/>
  <c r="J243" i="49"/>
  <c r="Q243" i="49" s="1"/>
  <c r="N242" i="49"/>
  <c r="U242" i="49" s="1"/>
  <c r="J242" i="49"/>
  <c r="Q242" i="49" s="1"/>
  <c r="P240" i="49"/>
  <c r="W240" i="49" s="1"/>
  <c r="L240" i="49"/>
  <c r="S240" i="49" s="1"/>
  <c r="N238" i="49"/>
  <c r="U238" i="49" s="1"/>
  <c r="J238" i="49"/>
  <c r="Q238" i="49" s="1"/>
  <c r="P236" i="49"/>
  <c r="W236" i="49" s="1"/>
  <c r="L236" i="49"/>
  <c r="S236" i="49" s="1"/>
  <c r="N234" i="49"/>
  <c r="U234" i="49" s="1"/>
  <c r="J234" i="49"/>
  <c r="Q234" i="49" s="1"/>
  <c r="P232" i="49"/>
  <c r="W232" i="49" s="1"/>
  <c r="L232" i="49"/>
  <c r="S232" i="49" s="1"/>
  <c r="N230" i="49"/>
  <c r="U230" i="49" s="1"/>
  <c r="J230" i="49"/>
  <c r="Q230" i="49" s="1"/>
  <c r="P229" i="49"/>
  <c r="W229" i="49" s="1"/>
  <c r="L229" i="49"/>
  <c r="S229" i="49" s="1"/>
  <c r="N222" i="49"/>
  <c r="U222" i="49" s="1"/>
  <c r="J222" i="49"/>
  <c r="Q222" i="49" s="1"/>
  <c r="M214" i="49"/>
  <c r="T214" i="49" s="1"/>
  <c r="M209" i="49"/>
  <c r="T209" i="49" s="1"/>
  <c r="M200" i="49"/>
  <c r="T200" i="49" s="1"/>
  <c r="N195" i="49"/>
  <c r="U195" i="49" s="1"/>
  <c r="J195" i="49"/>
  <c r="Q195" i="49" s="1"/>
  <c r="M193" i="49"/>
  <c r="T193" i="49" s="1"/>
  <c r="K191" i="49"/>
  <c r="R191" i="49" s="1"/>
  <c r="O186" i="49"/>
  <c r="V186" i="49" s="1"/>
  <c r="K186" i="49"/>
  <c r="R186" i="49" s="1"/>
  <c r="M185" i="49"/>
  <c r="T185" i="49" s="1"/>
  <c r="N183" i="49"/>
  <c r="U183" i="49" s="1"/>
  <c r="J183" i="49"/>
  <c r="Q183" i="49" s="1"/>
  <c r="N181" i="49"/>
  <c r="U181" i="49" s="1"/>
  <c r="J181" i="49"/>
  <c r="Q181" i="49" s="1"/>
  <c r="O180" i="49"/>
  <c r="V180" i="49" s="1"/>
  <c r="K180" i="49"/>
  <c r="R180" i="49" s="1"/>
  <c r="P174" i="49"/>
  <c r="W174" i="49" s="1"/>
  <c r="L174" i="49"/>
  <c r="S174" i="49" s="1"/>
  <c r="M173" i="49"/>
  <c r="T173" i="49" s="1"/>
  <c r="N171" i="49"/>
  <c r="U171" i="49" s="1"/>
  <c r="X171" i="49" s="1"/>
  <c r="J171" i="49"/>
  <c r="Q171" i="49" s="1"/>
  <c r="M162" i="49"/>
  <c r="T162" i="49" s="1"/>
  <c r="P158" i="49"/>
  <c r="W158" i="49" s="1"/>
  <c r="L158" i="49"/>
  <c r="S158" i="49" s="1"/>
  <c r="N155" i="49"/>
  <c r="U155" i="49" s="1"/>
  <c r="J155" i="49"/>
  <c r="Q155" i="49" s="1"/>
  <c r="O143" i="49"/>
  <c r="V143" i="49" s="1"/>
  <c r="K143" i="49"/>
  <c r="R143" i="49" s="1"/>
  <c r="J259" i="49"/>
  <c r="Q259" i="49" s="1"/>
  <c r="N257" i="49"/>
  <c r="U257" i="49" s="1"/>
  <c r="J257" i="49"/>
  <c r="Q257" i="49" s="1"/>
  <c r="N256" i="49"/>
  <c r="U256" i="49" s="1"/>
  <c r="J256" i="49"/>
  <c r="Q256" i="49" s="1"/>
  <c r="P253" i="49"/>
  <c r="W253" i="49" s="1"/>
  <c r="L253" i="49"/>
  <c r="S253" i="49" s="1"/>
  <c r="P252" i="49"/>
  <c r="W252" i="49" s="1"/>
  <c r="L252" i="49"/>
  <c r="S252" i="49" s="1"/>
  <c r="N249" i="49"/>
  <c r="U249" i="49" s="1"/>
  <c r="J249" i="49"/>
  <c r="Q249" i="49" s="1"/>
  <c r="N248" i="49"/>
  <c r="U248" i="49" s="1"/>
  <c r="J248" i="49"/>
  <c r="Q248" i="49" s="1"/>
  <c r="P245" i="49"/>
  <c r="W245" i="49" s="1"/>
  <c r="L245" i="49"/>
  <c r="S245" i="49" s="1"/>
  <c r="P244" i="49"/>
  <c r="W244" i="49" s="1"/>
  <c r="L244" i="49"/>
  <c r="S244" i="49" s="1"/>
  <c r="N241" i="49"/>
  <c r="U241" i="49" s="1"/>
  <c r="J241" i="49"/>
  <c r="Q241" i="49" s="1"/>
  <c r="P239" i="49"/>
  <c r="W239" i="49" s="1"/>
  <c r="L239" i="49"/>
  <c r="S239" i="49" s="1"/>
  <c r="N237" i="49"/>
  <c r="U237" i="49" s="1"/>
  <c r="J237" i="49"/>
  <c r="Q237" i="49" s="1"/>
  <c r="P235" i="49"/>
  <c r="W235" i="49" s="1"/>
  <c r="L235" i="49"/>
  <c r="S235" i="49" s="1"/>
  <c r="N233" i="49"/>
  <c r="U233" i="49" s="1"/>
  <c r="J233" i="49"/>
  <c r="Q233" i="49" s="1"/>
  <c r="P231" i="49"/>
  <c r="W231" i="49" s="1"/>
  <c r="L231" i="49"/>
  <c r="S231" i="49" s="1"/>
  <c r="P228" i="49"/>
  <c r="W228" i="49" s="1"/>
  <c r="L228" i="49"/>
  <c r="S228" i="49" s="1"/>
  <c r="P226" i="49"/>
  <c r="W226" i="49" s="1"/>
  <c r="L226" i="49"/>
  <c r="S226" i="49" s="1"/>
  <c r="P224" i="49"/>
  <c r="W224" i="49" s="1"/>
  <c r="L224" i="49"/>
  <c r="S224" i="49" s="1"/>
  <c r="L219" i="49"/>
  <c r="S219" i="49" s="1"/>
  <c r="O218" i="49"/>
  <c r="V218" i="49" s="1"/>
  <c r="M215" i="49"/>
  <c r="T215" i="49" s="1"/>
  <c r="O213" i="49"/>
  <c r="V213" i="49" s="1"/>
  <c r="K213" i="49"/>
  <c r="R213" i="49" s="1"/>
  <c r="M210" i="49"/>
  <c r="T210" i="49" s="1"/>
  <c r="M207" i="49"/>
  <c r="T207" i="49" s="1"/>
  <c r="P206" i="49"/>
  <c r="W206" i="49" s="1"/>
  <c r="K205" i="49"/>
  <c r="R205" i="49" s="1"/>
  <c r="P200" i="49"/>
  <c r="W200" i="49" s="1"/>
  <c r="L200" i="49"/>
  <c r="S200" i="49" s="1"/>
  <c r="N197" i="49"/>
  <c r="U197" i="49" s="1"/>
  <c r="J197" i="49"/>
  <c r="Q197" i="49" s="1"/>
  <c r="X197" i="49" s="1"/>
  <c r="M195" i="49"/>
  <c r="T195" i="49" s="1"/>
  <c r="O194" i="49"/>
  <c r="V194" i="49" s="1"/>
  <c r="K194" i="49"/>
  <c r="R194" i="49" s="1"/>
  <c r="M192" i="49"/>
  <c r="T192" i="49" s="1"/>
  <c r="M183" i="49"/>
  <c r="T183" i="49" s="1"/>
  <c r="P178" i="49"/>
  <c r="W178" i="49" s="1"/>
  <c r="L178" i="49"/>
  <c r="S178" i="49" s="1"/>
  <c r="P176" i="49"/>
  <c r="W176" i="49" s="1"/>
  <c r="L176" i="49"/>
  <c r="S176" i="49" s="1"/>
  <c r="O174" i="49"/>
  <c r="V174" i="49" s="1"/>
  <c r="K174" i="49"/>
  <c r="R174" i="49" s="1"/>
  <c r="P172" i="49"/>
  <c r="W172" i="49" s="1"/>
  <c r="L172" i="49"/>
  <c r="S172" i="49" s="1"/>
  <c r="N169" i="49"/>
  <c r="U169" i="49" s="1"/>
  <c r="J169" i="49"/>
  <c r="Q169" i="49" s="1"/>
  <c r="N227" i="49"/>
  <c r="U227" i="49" s="1"/>
  <c r="J227" i="49"/>
  <c r="Q227" i="49" s="1"/>
  <c r="N224" i="49"/>
  <c r="U224" i="49" s="1"/>
  <c r="J224" i="49"/>
  <c r="Q224" i="49" s="1"/>
  <c r="P223" i="49"/>
  <c r="W223" i="49" s="1"/>
  <c r="L223" i="49"/>
  <c r="S223" i="49" s="1"/>
  <c r="K220" i="49"/>
  <c r="R220" i="49" s="1"/>
  <c r="O219" i="49"/>
  <c r="V219" i="49" s="1"/>
  <c r="K219" i="49"/>
  <c r="R219" i="49" s="1"/>
  <c r="M218" i="49"/>
  <c r="T218" i="49" s="1"/>
  <c r="M217" i="49"/>
  <c r="T217" i="49" s="1"/>
  <c r="N212" i="49"/>
  <c r="U212" i="49" s="1"/>
  <c r="O211" i="49"/>
  <c r="V211" i="49" s="1"/>
  <c r="K211" i="49"/>
  <c r="R211" i="49" s="1"/>
  <c r="O209" i="49"/>
  <c r="V209" i="49" s="1"/>
  <c r="K209" i="49"/>
  <c r="R209" i="49" s="1"/>
  <c r="O208" i="49"/>
  <c r="V208" i="49" s="1"/>
  <c r="K208" i="49"/>
  <c r="R208" i="49" s="1"/>
  <c r="O206" i="49"/>
  <c r="V206" i="49" s="1"/>
  <c r="K206" i="49"/>
  <c r="R206" i="49" s="1"/>
  <c r="M205" i="49"/>
  <c r="T205" i="49" s="1"/>
  <c r="P202" i="49"/>
  <c r="W202" i="49" s="1"/>
  <c r="L202" i="49"/>
  <c r="S202" i="49" s="1"/>
  <c r="O200" i="49"/>
  <c r="V200" i="49" s="1"/>
  <c r="K200" i="49"/>
  <c r="R200" i="49" s="1"/>
  <c r="N199" i="49"/>
  <c r="U199" i="49" s="1"/>
  <c r="J199" i="49"/>
  <c r="Q199" i="49" s="1"/>
  <c r="P198" i="49"/>
  <c r="W198" i="49" s="1"/>
  <c r="L198" i="49"/>
  <c r="S198" i="49" s="1"/>
  <c r="M197" i="49"/>
  <c r="T197" i="49" s="1"/>
  <c r="P196" i="49"/>
  <c r="W196" i="49" s="1"/>
  <c r="L196" i="49"/>
  <c r="S196" i="49" s="1"/>
  <c r="O192" i="49"/>
  <c r="V192" i="49" s="1"/>
  <c r="K192" i="49"/>
  <c r="R192" i="49" s="1"/>
  <c r="N191" i="49"/>
  <c r="U191" i="49" s="1"/>
  <c r="J191" i="49"/>
  <c r="Q191" i="49" s="1"/>
  <c r="P190" i="49"/>
  <c r="W190" i="49" s="1"/>
  <c r="L190" i="49"/>
  <c r="S190" i="49" s="1"/>
  <c r="M189" i="49"/>
  <c r="T189" i="49" s="1"/>
  <c r="N187" i="49"/>
  <c r="U187" i="49" s="1"/>
  <c r="J187" i="49"/>
  <c r="Q187" i="49" s="1"/>
  <c r="O184" i="49"/>
  <c r="V184" i="49" s="1"/>
  <c r="K184" i="49"/>
  <c r="R184" i="49" s="1"/>
  <c r="P182" i="49"/>
  <c r="W182" i="49" s="1"/>
  <c r="L182" i="49"/>
  <c r="S182" i="49" s="1"/>
  <c r="M181" i="49"/>
  <c r="T181" i="49" s="1"/>
  <c r="N179" i="49"/>
  <c r="U179" i="49" s="1"/>
  <c r="J179" i="49"/>
  <c r="Q179" i="49" s="1"/>
  <c r="O176" i="49"/>
  <c r="V176" i="49" s="1"/>
  <c r="K176" i="49"/>
  <c r="R176" i="49" s="1"/>
  <c r="M171" i="49"/>
  <c r="T171" i="49" s="1"/>
  <c r="P166" i="49"/>
  <c r="W166" i="49" s="1"/>
  <c r="L166" i="49"/>
  <c r="S166" i="49" s="1"/>
  <c r="O164" i="49"/>
  <c r="V164" i="49" s="1"/>
  <c r="K164" i="49"/>
  <c r="R164" i="49" s="1"/>
  <c r="M157" i="49"/>
  <c r="T157" i="49" s="1"/>
  <c r="P152" i="49"/>
  <c r="W152" i="49" s="1"/>
  <c r="L152" i="49"/>
  <c r="S152" i="49" s="1"/>
  <c r="M147" i="49"/>
  <c r="T147" i="49" s="1"/>
  <c r="O141" i="49"/>
  <c r="V141" i="49" s="1"/>
  <c r="K141" i="49"/>
  <c r="R141" i="49" s="1"/>
  <c r="N226" i="49"/>
  <c r="U226" i="49" s="1"/>
  <c r="J226" i="49"/>
  <c r="Q226" i="49" s="1"/>
  <c r="P225" i="49"/>
  <c r="W225" i="49" s="1"/>
  <c r="L225" i="49"/>
  <c r="S225" i="49" s="1"/>
  <c r="P222" i="49"/>
  <c r="W222" i="49" s="1"/>
  <c r="L222" i="49"/>
  <c r="S222" i="49" s="1"/>
  <c r="P221" i="49"/>
  <c r="W221" i="49" s="1"/>
  <c r="N220" i="49"/>
  <c r="U220" i="49" s="1"/>
  <c r="P217" i="49"/>
  <c r="W217" i="49" s="1"/>
  <c r="L217" i="49"/>
  <c r="S217" i="49" s="1"/>
  <c r="K216" i="49"/>
  <c r="R216" i="49" s="1"/>
  <c r="O215" i="49"/>
  <c r="V215" i="49" s="1"/>
  <c r="K215" i="49"/>
  <c r="R215" i="49" s="1"/>
  <c r="J214" i="49"/>
  <c r="Q214" i="49" s="1"/>
  <c r="P213" i="49"/>
  <c r="W213" i="49" s="1"/>
  <c r="L213" i="49"/>
  <c r="S213" i="49" s="1"/>
  <c r="M212" i="49"/>
  <c r="T212" i="49" s="1"/>
  <c r="O210" i="49"/>
  <c r="V210" i="49" s="1"/>
  <c r="K210" i="49"/>
  <c r="R210" i="49" s="1"/>
  <c r="O207" i="49"/>
  <c r="V207" i="49" s="1"/>
  <c r="K207" i="49"/>
  <c r="R207" i="49" s="1"/>
  <c r="L204" i="49"/>
  <c r="S204" i="49" s="1"/>
  <c r="N203" i="49"/>
  <c r="U203" i="49" s="1"/>
  <c r="J203" i="49"/>
  <c r="Q203" i="49" s="1"/>
  <c r="O202" i="49"/>
  <c r="V202" i="49" s="1"/>
  <c r="K202" i="49"/>
  <c r="R202" i="49" s="1"/>
  <c r="K201" i="49"/>
  <c r="R201" i="49" s="1"/>
  <c r="M199" i="49"/>
  <c r="T199" i="49" s="1"/>
  <c r="O198" i="49"/>
  <c r="V198" i="49" s="1"/>
  <c r="K198" i="49"/>
  <c r="R198" i="49" s="1"/>
  <c r="O196" i="49"/>
  <c r="V196" i="49" s="1"/>
  <c r="K196" i="49"/>
  <c r="R196" i="49" s="1"/>
  <c r="P194" i="49"/>
  <c r="W194" i="49" s="1"/>
  <c r="L194" i="49"/>
  <c r="S194" i="49" s="1"/>
  <c r="O193" i="49"/>
  <c r="V193" i="49" s="1"/>
  <c r="K193" i="49"/>
  <c r="R193" i="49" s="1"/>
  <c r="M191" i="49"/>
  <c r="T191" i="49" s="1"/>
  <c r="O190" i="49"/>
  <c r="V190" i="49" s="1"/>
  <c r="K190" i="49"/>
  <c r="R190" i="49" s="1"/>
  <c r="P188" i="49"/>
  <c r="W188" i="49" s="1"/>
  <c r="L188" i="49"/>
  <c r="S188" i="49" s="1"/>
  <c r="M187" i="49"/>
  <c r="T187" i="49" s="1"/>
  <c r="N185" i="49"/>
  <c r="U185" i="49" s="1"/>
  <c r="J185" i="49"/>
  <c r="Q185" i="49" s="1"/>
  <c r="X185" i="49" s="1"/>
  <c r="O182" i="49"/>
  <c r="V182" i="49" s="1"/>
  <c r="K182" i="49"/>
  <c r="R182" i="49" s="1"/>
  <c r="P180" i="49"/>
  <c r="W180" i="49" s="1"/>
  <c r="L180" i="49"/>
  <c r="S180" i="49" s="1"/>
  <c r="M179" i="49"/>
  <c r="T179" i="49" s="1"/>
  <c r="N177" i="49"/>
  <c r="U177" i="49" s="1"/>
  <c r="J177" i="49"/>
  <c r="Q177" i="49" s="1"/>
  <c r="O166" i="49"/>
  <c r="V166" i="49" s="1"/>
  <c r="K166" i="49"/>
  <c r="R166" i="49" s="1"/>
  <c r="M165" i="49"/>
  <c r="T165" i="49" s="1"/>
  <c r="O163" i="49"/>
  <c r="V163" i="49" s="1"/>
  <c r="K163" i="49"/>
  <c r="R163" i="49" s="1"/>
  <c r="M161" i="49"/>
  <c r="T161" i="49" s="1"/>
  <c r="P150" i="49"/>
  <c r="W150" i="49" s="1"/>
  <c r="L150" i="49"/>
  <c r="S150" i="49" s="1"/>
  <c r="M142" i="49"/>
  <c r="T142" i="49" s="1"/>
  <c r="O172" i="49"/>
  <c r="V172" i="49" s="1"/>
  <c r="K172" i="49"/>
  <c r="R172" i="49" s="1"/>
  <c r="P170" i="49"/>
  <c r="W170" i="49" s="1"/>
  <c r="L170" i="49"/>
  <c r="S170" i="49" s="1"/>
  <c r="M169" i="49"/>
  <c r="T169" i="49" s="1"/>
  <c r="N167" i="49"/>
  <c r="U167" i="49" s="1"/>
  <c r="J167" i="49"/>
  <c r="Q167" i="49" s="1"/>
  <c r="J163" i="49"/>
  <c r="Q163" i="49" s="1"/>
  <c r="K161" i="49"/>
  <c r="R161" i="49" s="1"/>
  <c r="O160" i="49"/>
  <c r="V160" i="49" s="1"/>
  <c r="K160" i="49"/>
  <c r="R160" i="49" s="1"/>
  <c r="O158" i="49"/>
  <c r="V158" i="49" s="1"/>
  <c r="K158" i="49"/>
  <c r="R158" i="49" s="1"/>
  <c r="P156" i="49"/>
  <c r="W156" i="49" s="1"/>
  <c r="L156" i="49"/>
  <c r="S156" i="49" s="1"/>
  <c r="O152" i="49"/>
  <c r="V152" i="49" s="1"/>
  <c r="K152" i="49"/>
  <c r="R152" i="49" s="1"/>
  <c r="M151" i="49"/>
  <c r="T151" i="49" s="1"/>
  <c r="N149" i="49"/>
  <c r="U149" i="49" s="1"/>
  <c r="J149" i="49"/>
  <c r="Q149" i="49" s="1"/>
  <c r="P144" i="49"/>
  <c r="W144" i="49" s="1"/>
  <c r="L144" i="49"/>
  <c r="S144" i="49" s="1"/>
  <c r="M140" i="49"/>
  <c r="T140" i="49" s="1"/>
  <c r="M139" i="49"/>
  <c r="T139" i="49" s="1"/>
  <c r="L138" i="49"/>
  <c r="S138" i="49" s="1"/>
  <c r="M135" i="49"/>
  <c r="T135" i="49" s="1"/>
  <c r="N173" i="49"/>
  <c r="U173" i="49" s="1"/>
  <c r="J173" i="49"/>
  <c r="Q173" i="49" s="1"/>
  <c r="O170" i="49"/>
  <c r="V170" i="49" s="1"/>
  <c r="K170" i="49"/>
  <c r="R170" i="49" s="1"/>
  <c r="P168" i="49"/>
  <c r="W168" i="49" s="1"/>
  <c r="L168" i="49"/>
  <c r="S168" i="49" s="1"/>
  <c r="M167" i="49"/>
  <c r="T167" i="49" s="1"/>
  <c r="N165" i="49"/>
  <c r="U165" i="49" s="1"/>
  <c r="J165" i="49"/>
  <c r="Q165" i="49" s="1"/>
  <c r="M164" i="49"/>
  <c r="T164" i="49" s="1"/>
  <c r="M163" i="49"/>
  <c r="T163" i="49" s="1"/>
  <c r="O162" i="49"/>
  <c r="V162" i="49" s="1"/>
  <c r="K162" i="49"/>
  <c r="R162" i="49" s="1"/>
  <c r="N159" i="49"/>
  <c r="U159" i="49" s="1"/>
  <c r="J159" i="49"/>
  <c r="Q159" i="49" s="1"/>
  <c r="O156" i="49"/>
  <c r="V156" i="49" s="1"/>
  <c r="K156" i="49"/>
  <c r="R156" i="49" s="1"/>
  <c r="M149" i="49"/>
  <c r="T149" i="49" s="1"/>
  <c r="O144" i="49"/>
  <c r="V144" i="49" s="1"/>
  <c r="K144" i="49"/>
  <c r="R144" i="49" s="1"/>
  <c r="N137" i="49"/>
  <c r="U137" i="49" s="1"/>
  <c r="J137" i="49"/>
  <c r="Q137" i="49" s="1"/>
  <c r="O134" i="49"/>
  <c r="V134" i="49" s="1"/>
  <c r="K134" i="49"/>
  <c r="R134" i="49" s="1"/>
  <c r="P132" i="49"/>
  <c r="W132" i="49" s="1"/>
  <c r="L132" i="49"/>
  <c r="S132" i="49" s="1"/>
  <c r="M131" i="49"/>
  <c r="T131" i="49" s="1"/>
  <c r="M155" i="49"/>
  <c r="T155" i="49" s="1"/>
  <c r="N153" i="49"/>
  <c r="U153" i="49" s="1"/>
  <c r="J153" i="49"/>
  <c r="Q153" i="49" s="1"/>
  <c r="O150" i="49"/>
  <c r="V150" i="49" s="1"/>
  <c r="K150" i="49"/>
  <c r="R150" i="49" s="1"/>
  <c r="P148" i="49"/>
  <c r="W148" i="49" s="1"/>
  <c r="L148" i="49"/>
  <c r="S148" i="49" s="1"/>
  <c r="N145" i="49"/>
  <c r="U145" i="49" s="1"/>
  <c r="J145" i="49"/>
  <c r="Q145" i="49" s="1"/>
  <c r="N143" i="49"/>
  <c r="U143" i="49" s="1"/>
  <c r="J143" i="49"/>
  <c r="Q143" i="49" s="1"/>
  <c r="O142" i="49"/>
  <c r="V142" i="49" s="1"/>
  <c r="K142" i="49"/>
  <c r="R142" i="49" s="1"/>
  <c r="M141" i="49"/>
  <c r="T141" i="49" s="1"/>
  <c r="O138" i="49"/>
  <c r="V138" i="49" s="1"/>
  <c r="K138" i="49"/>
  <c r="R138" i="49" s="1"/>
  <c r="M137" i="49"/>
  <c r="T137" i="49" s="1"/>
  <c r="O132" i="49"/>
  <c r="V132" i="49" s="1"/>
  <c r="K132" i="49"/>
  <c r="R132" i="49" s="1"/>
  <c r="M129" i="49"/>
  <c r="T129" i="49" s="1"/>
  <c r="M127" i="49"/>
  <c r="T127" i="49" s="1"/>
  <c r="M125" i="49"/>
  <c r="T125" i="49" s="1"/>
  <c r="M123" i="49"/>
  <c r="T123" i="49" s="1"/>
  <c r="P154" i="49"/>
  <c r="W154" i="49" s="1"/>
  <c r="L154" i="49"/>
  <c r="S154" i="49" s="1"/>
  <c r="M153" i="49"/>
  <c r="T153" i="49" s="1"/>
  <c r="N151" i="49"/>
  <c r="U151" i="49" s="1"/>
  <c r="J151" i="49"/>
  <c r="Q151" i="49" s="1"/>
  <c r="O148" i="49"/>
  <c r="V148" i="49" s="1"/>
  <c r="K148" i="49"/>
  <c r="R148" i="49" s="1"/>
  <c r="P146" i="49"/>
  <c r="W146" i="49" s="1"/>
  <c r="M145" i="49"/>
  <c r="T145" i="49" s="1"/>
  <c r="M143" i="49"/>
  <c r="T143" i="49" s="1"/>
  <c r="O140" i="49"/>
  <c r="V140" i="49" s="1"/>
  <c r="K140" i="49"/>
  <c r="R140" i="49" s="1"/>
  <c r="O136" i="49"/>
  <c r="V136" i="49" s="1"/>
  <c r="K136" i="49"/>
  <c r="R136" i="49" s="1"/>
  <c r="N135" i="49"/>
  <c r="U135" i="49" s="1"/>
  <c r="J135" i="49"/>
  <c r="Q135" i="49" s="1"/>
  <c r="P134" i="49"/>
  <c r="W134" i="49" s="1"/>
  <c r="M133" i="49"/>
  <c r="T133" i="49" s="1"/>
  <c r="O130" i="49"/>
  <c r="V130" i="49" s="1"/>
  <c r="K130" i="49"/>
  <c r="R130" i="49" s="1"/>
  <c r="O128" i="49"/>
  <c r="V128" i="49" s="1"/>
  <c r="K128" i="49"/>
  <c r="R128" i="49" s="1"/>
  <c r="O126" i="49"/>
  <c r="V126" i="49" s="1"/>
  <c r="K126" i="49"/>
  <c r="R126" i="49" s="1"/>
  <c r="O124" i="49"/>
  <c r="V124" i="49" s="1"/>
  <c r="K124" i="49"/>
  <c r="R124" i="49" s="1"/>
  <c r="X180" i="49"/>
  <c r="J19" i="18"/>
  <c r="H19" i="18"/>
  <c r="J18" i="18"/>
  <c r="H18" i="18"/>
  <c r="J17" i="18"/>
  <c r="H17" i="18"/>
  <c r="J15" i="18"/>
  <c r="H15" i="18"/>
  <c r="J13" i="18"/>
  <c r="H13" i="18"/>
  <c r="X178" i="49" l="1"/>
  <c r="X302" i="49"/>
  <c r="X123" i="49"/>
  <c r="X213" i="49"/>
  <c r="X147" i="49"/>
  <c r="X330" i="49"/>
  <c r="X254" i="49"/>
  <c r="X235" i="49"/>
  <c r="X192" i="49"/>
  <c r="X276" i="49"/>
  <c r="X297" i="49"/>
  <c r="X343" i="49"/>
  <c r="X314" i="49"/>
  <c r="X346" i="49"/>
  <c r="X155" i="49"/>
  <c r="X318" i="49"/>
  <c r="X139" i="49"/>
  <c r="X154" i="49"/>
  <c r="X150" i="49"/>
  <c r="X144" i="49"/>
  <c r="X189" i="49"/>
  <c r="X232" i="49"/>
  <c r="X243" i="49"/>
  <c r="X251" i="49"/>
  <c r="X284" i="49"/>
  <c r="X288" i="49"/>
  <c r="X340" i="49"/>
  <c r="X348" i="49"/>
  <c r="X274" i="49"/>
  <c r="X289" i="49"/>
  <c r="X158" i="49"/>
  <c r="X227" i="49"/>
  <c r="X271" i="49"/>
  <c r="X283" i="49"/>
  <c r="X294" i="49"/>
  <c r="X335" i="49"/>
  <c r="X351" i="49"/>
  <c r="X336" i="49"/>
  <c r="X217" i="49"/>
  <c r="X299" i="49"/>
  <c r="X245" i="49"/>
  <c r="X290" i="49"/>
  <c r="X355" i="49"/>
  <c r="X361" i="49"/>
  <c r="X265" i="49"/>
  <c r="X221" i="49"/>
  <c r="X177" i="49"/>
  <c r="X338" i="49"/>
  <c r="X362" i="49"/>
  <c r="X286" i="49"/>
  <c r="X304" i="49"/>
  <c r="X308" i="49"/>
  <c r="X320" i="49"/>
  <c r="X324" i="49"/>
  <c r="X151" i="49"/>
  <c r="X165" i="49"/>
  <c r="X164" i="49"/>
  <c r="X196" i="49"/>
  <c r="X201" i="49"/>
  <c r="X261" i="49"/>
  <c r="X193" i="49"/>
  <c r="X156" i="49"/>
  <c r="X225" i="49"/>
  <c r="X126" i="49"/>
  <c r="X168" i="49"/>
  <c r="X141" i="49"/>
  <c r="X146" i="49"/>
  <c r="X272" i="49"/>
  <c r="X291" i="49"/>
  <c r="X345" i="49"/>
  <c r="X159" i="49"/>
  <c r="X195" i="49"/>
  <c r="X305" i="49"/>
  <c r="X321" i="49"/>
  <c r="X127" i="49"/>
  <c r="X205" i="49"/>
  <c r="X260" i="49"/>
  <c r="X301" i="49"/>
  <c r="X204" i="49"/>
  <c r="X309" i="49"/>
  <c r="X169" i="49"/>
  <c r="X188" i="49"/>
  <c r="X212" i="49"/>
  <c r="X218" i="49"/>
  <c r="X226" i="49"/>
  <c r="X239" i="49"/>
  <c r="X252" i="49"/>
  <c r="X186" i="49"/>
  <c r="X240" i="49"/>
  <c r="X216" i="49"/>
  <c r="X237" i="49"/>
  <c r="X267" i="49"/>
  <c r="X275" i="49"/>
  <c r="X300" i="49"/>
  <c r="X328" i="49"/>
  <c r="X357" i="49"/>
  <c r="X365" i="49"/>
  <c r="X253" i="49"/>
  <c r="X200" i="49"/>
  <c r="X173" i="49"/>
  <c r="X236" i="49"/>
  <c r="X181" i="49"/>
  <c r="X194" i="49"/>
  <c r="X167" i="49"/>
  <c r="X137" i="49"/>
  <c r="X153" i="49"/>
  <c r="X140" i="49"/>
  <c r="X125" i="49"/>
  <c r="X282" i="49"/>
  <c r="X285" i="49"/>
  <c r="X307" i="49"/>
  <c r="X323" i="49"/>
  <c r="X352" i="49"/>
  <c r="X145" i="49"/>
  <c r="X129" i="49"/>
  <c r="X179" i="49"/>
  <c r="X215" i="49"/>
  <c r="X176" i="49"/>
  <c r="X190" i="49"/>
  <c r="X211" i="49"/>
  <c r="X231" i="49"/>
  <c r="X256" i="49"/>
  <c r="X229" i="49"/>
  <c r="X241" i="49"/>
  <c r="X255" i="49"/>
  <c r="X264" i="49"/>
  <c r="X269" i="49"/>
  <c r="X278" i="49"/>
  <c r="X292" i="49"/>
  <c r="X312" i="49"/>
  <c r="X337" i="49"/>
  <c r="X353" i="49"/>
  <c r="X367" i="49"/>
  <c r="X249" i="49"/>
  <c r="X183" i="49"/>
  <c r="X257" i="49"/>
  <c r="X220" i="49"/>
  <c r="X170" i="49"/>
  <c r="X187" i="49"/>
  <c r="X160" i="49"/>
  <c r="X133" i="49"/>
  <c r="X135" i="49"/>
  <c r="X143" i="49"/>
  <c r="X149" i="49"/>
  <c r="X242" i="49"/>
  <c r="X250" i="49"/>
  <c r="X258" i="49"/>
  <c r="X364" i="49"/>
  <c r="X317" i="49"/>
  <c r="X333" i="49"/>
  <c r="X325" i="49"/>
  <c r="X142" i="49"/>
  <c r="X131" i="49"/>
  <c r="X161" i="49"/>
  <c r="X182" i="49"/>
  <c r="X207" i="49"/>
  <c r="X208" i="49"/>
  <c r="X172" i="49"/>
  <c r="X248" i="49"/>
  <c r="X259" i="49"/>
  <c r="X175" i="49"/>
  <c r="X233" i="49"/>
  <c r="X246" i="49"/>
  <c r="X266" i="49"/>
  <c r="X296" i="49"/>
  <c r="X316" i="49"/>
  <c r="X332" i="49"/>
  <c r="X341" i="49"/>
  <c r="X349" i="49"/>
  <c r="X356" i="49"/>
  <c r="X202" i="49"/>
  <c r="X148" i="49"/>
  <c r="X199" i="49"/>
  <c r="X163" i="49"/>
  <c r="X191" i="49"/>
  <c r="X203" i="49"/>
  <c r="X223" i="49"/>
  <c r="X228" i="49"/>
  <c r="X244" i="49"/>
  <c r="X247" i="49"/>
  <c r="X262" i="49"/>
  <c r="X263" i="49"/>
  <c r="X268" i="49"/>
  <c r="X277" i="49"/>
  <c r="X280" i="49"/>
  <c r="X293" i="49"/>
  <c r="X295" i="49"/>
  <c r="X298" i="49"/>
  <c r="X306" i="49"/>
  <c r="X315" i="49"/>
  <c r="X322" i="49"/>
  <c r="X331" i="49"/>
  <c r="X334" i="49"/>
  <c r="X344" i="49"/>
  <c r="X347" i="49"/>
  <c r="X350" i="49"/>
  <c r="X354" i="49"/>
  <c r="X360" i="49"/>
  <c r="X363" i="49"/>
  <c r="X130" i="49"/>
  <c r="X152" i="49"/>
  <c r="X219" i="49"/>
  <c r="X222" i="49"/>
  <c r="X230" i="49"/>
  <c r="X234" i="49"/>
  <c r="X238" i="49"/>
  <c r="X270" i="49"/>
  <c r="X198" i="49"/>
  <c r="X162" i="49"/>
  <c r="X206" i="49"/>
  <c r="X166" i="49"/>
  <c r="X136" i="49"/>
  <c r="X287" i="49"/>
  <c r="X311" i="49"/>
  <c r="X327" i="49"/>
  <c r="X224" i="49"/>
  <c r="X214" i="49"/>
  <c r="X313" i="49"/>
  <c r="X329" i="49"/>
  <c r="X138" i="49"/>
  <c r="X132" i="49"/>
  <c r="X174" i="49"/>
  <c r="X134" i="49"/>
  <c r="X342" i="49"/>
  <c r="X358" i="49"/>
  <c r="X124" i="49"/>
  <c r="X128" i="49"/>
  <c r="X210" i="49"/>
  <c r="X209" i="49"/>
  <c r="X281" i="49"/>
  <c r="X303" i="49"/>
  <c r="X319" i="49"/>
  <c r="X366" i="49"/>
  <c r="BF1" i="12"/>
  <c r="BF1" i="36"/>
  <c r="BF1" i="39"/>
  <c r="E11" i="44" l="1"/>
  <c r="E24" i="44" l="1"/>
  <c r="E21" i="44"/>
  <c r="E20" i="44"/>
  <c r="E19" i="44"/>
  <c r="E18" i="44"/>
  <c r="E17" i="44"/>
  <c r="C24" i="44" l="1"/>
  <c r="C19" i="44"/>
  <c r="E20" i="18"/>
  <c r="E19" i="18"/>
  <c r="D20" i="18"/>
  <c r="D19" i="18"/>
  <c r="E12" i="18"/>
  <c r="D12" i="18"/>
  <c r="A5" i="48" l="1"/>
  <c r="A6" i="48"/>
  <c r="A7" i="48"/>
  <c r="A8" i="48"/>
  <c r="A9" i="48"/>
  <c r="A10" i="48"/>
  <c r="A11" i="48"/>
  <c r="A12" i="48"/>
  <c r="A13" i="48"/>
  <c r="A14" i="48"/>
  <c r="A15" i="48"/>
  <c r="A16" i="48"/>
  <c r="A17" i="48"/>
  <c r="A18" i="48"/>
  <c r="A19" i="48"/>
  <c r="A20" i="48"/>
  <c r="A21" i="48"/>
  <c r="A22" i="48"/>
  <c r="A23" i="48"/>
  <c r="A24" i="48"/>
  <c r="A25" i="48"/>
  <c r="A26" i="48"/>
  <c r="A27" i="48"/>
  <c r="A28" i="48"/>
  <c r="A29" i="48"/>
  <c r="A30" i="48"/>
  <c r="A31" i="48"/>
  <c r="A32" i="48"/>
  <c r="A33" i="48"/>
  <c r="A34" i="48"/>
  <c r="A35" i="48"/>
  <c r="A36" i="48"/>
  <c r="A37" i="48"/>
  <c r="A38" i="48"/>
  <c r="A39" i="48"/>
  <c r="A40" i="48"/>
  <c r="A41" i="48"/>
  <c r="A42" i="48"/>
  <c r="A43" i="48"/>
  <c r="A44" i="48"/>
  <c r="A45" i="48"/>
  <c r="A46" i="48"/>
  <c r="A47" i="48"/>
  <c r="A48" i="48"/>
  <c r="A49" i="48"/>
  <c r="A50" i="48"/>
  <c r="A51" i="48"/>
  <c r="A52" i="48"/>
  <c r="A53" i="48"/>
  <c r="A54" i="48"/>
  <c r="A55" i="48"/>
  <c r="A56" i="48"/>
  <c r="A57" i="48"/>
  <c r="A58" i="48"/>
  <c r="A59" i="48"/>
  <c r="A60" i="48"/>
  <c r="A61" i="48"/>
  <c r="A62" i="48"/>
  <c r="A63" i="48"/>
  <c r="A64" i="48"/>
  <c r="A65" i="48"/>
  <c r="A66" i="48"/>
  <c r="A67" i="48"/>
  <c r="A68" i="48"/>
  <c r="A69" i="48"/>
  <c r="A70" i="48"/>
  <c r="A71" i="48"/>
  <c r="A72" i="48"/>
  <c r="A73" i="48"/>
  <c r="A74" i="48"/>
  <c r="A75" i="48"/>
  <c r="A76" i="48"/>
  <c r="A77" i="48"/>
  <c r="A78" i="48"/>
  <c r="A79" i="48"/>
  <c r="A80" i="48"/>
  <c r="A81" i="48"/>
  <c r="A82" i="48"/>
  <c r="A83" i="48"/>
  <c r="A84" i="48"/>
  <c r="A85" i="48"/>
  <c r="A86" i="48"/>
  <c r="A87" i="48"/>
  <c r="A88" i="48"/>
  <c r="A89" i="48"/>
  <c r="A90" i="48"/>
  <c r="A91" i="48"/>
  <c r="A92" i="48"/>
  <c r="A93" i="48"/>
  <c r="A94" i="48"/>
  <c r="A95" i="48"/>
  <c r="A96" i="48"/>
  <c r="A97" i="48"/>
  <c r="A98" i="48"/>
  <c r="A99" i="48"/>
  <c r="A100" i="48"/>
  <c r="A101" i="48"/>
  <c r="A102" i="48"/>
  <c r="A103" i="48"/>
  <c r="A104" i="48"/>
  <c r="A105" i="48"/>
  <c r="A106" i="48"/>
  <c r="A107" i="48"/>
  <c r="A108" i="48"/>
  <c r="A109" i="48"/>
  <c r="A110" i="48"/>
  <c r="A111" i="48"/>
  <c r="A112" i="48"/>
  <c r="A113" i="48"/>
  <c r="A114" i="48"/>
  <c r="A115" i="48"/>
  <c r="A116" i="48"/>
  <c r="A117" i="48"/>
  <c r="A118" i="48"/>
  <c r="A119" i="48"/>
  <c r="A120" i="48"/>
  <c r="A121" i="48"/>
  <c r="A122" i="48"/>
  <c r="A123" i="48"/>
  <c r="A4" i="48"/>
  <c r="A3" i="48"/>
  <c r="AB1" i="48"/>
  <c r="B7" i="46"/>
  <c r="B6" i="46"/>
  <c r="C5" i="46"/>
  <c r="B5" i="46"/>
  <c r="C4" i="46"/>
  <c r="B4" i="46"/>
  <c r="E1" i="11" l="1"/>
  <c r="D1" i="11"/>
  <c r="N10" i="11"/>
  <c r="N12" i="11"/>
  <c r="N24" i="11"/>
  <c r="BF1" i="38"/>
  <c r="E18" i="18"/>
  <c r="E17" i="18"/>
  <c r="E11" i="18"/>
  <c r="K25" i="11"/>
  <c r="D18" i="18"/>
  <c r="C23" i="44" s="1"/>
  <c r="D17" i="18"/>
  <c r="C22" i="44" s="1"/>
  <c r="D14" i="18"/>
  <c r="D15" i="18"/>
  <c r="D16" i="18"/>
  <c r="D13" i="18"/>
  <c r="D11" i="18"/>
  <c r="C18" i="44" s="1"/>
  <c r="D10" i="18"/>
  <c r="C17" i="44" s="1"/>
  <c r="C21" i="44" l="1"/>
  <c r="K22" i="44"/>
  <c r="H23" i="44"/>
  <c r="I23" i="44"/>
  <c r="U23" i="44" s="1"/>
  <c r="C20" i="44"/>
  <c r="K23" i="44"/>
  <c r="W23" i="44" s="1"/>
  <c r="O14" i="11"/>
  <c r="P7" i="11"/>
  <c r="O7" i="11"/>
  <c r="O5" i="11"/>
  <c r="O6" i="11"/>
  <c r="O8" i="11"/>
  <c r="O9" i="11"/>
  <c r="O4" i="11"/>
  <c r="O10" i="11"/>
  <c r="P10" i="11" s="1"/>
  <c r="O24" i="11"/>
  <c r="Q19" i="11"/>
  <c r="E16" i="18" s="1"/>
  <c r="O18" i="11"/>
  <c r="P18" i="11" s="1"/>
  <c r="Q17" i="11"/>
  <c r="E14" i="18" s="1"/>
  <c r="Q25" i="11"/>
  <c r="Q22" i="11"/>
  <c r="Q20" i="11"/>
  <c r="O16" i="11"/>
  <c r="P16" i="11" s="1"/>
  <c r="O12" i="11"/>
  <c r="N14" i="11"/>
  <c r="P17" i="11"/>
  <c r="N20" i="11"/>
  <c r="O20" i="11"/>
  <c r="N22" i="11"/>
  <c r="O22" i="11" s="1"/>
  <c r="P22" i="11" s="1"/>
  <c r="P20" i="11"/>
  <c r="O25" i="11"/>
  <c r="P25" i="11"/>
  <c r="Q16" i="11" l="1"/>
  <c r="E13" i="18" s="1"/>
  <c r="S22" i="44"/>
  <c r="W22" i="44"/>
  <c r="L23" i="44"/>
  <c r="T23" i="44"/>
  <c r="X23" i="44" s="1"/>
  <c r="O22" i="44"/>
  <c r="P23" i="44"/>
  <c r="S23" i="44"/>
  <c r="O23" i="44"/>
  <c r="Q23" i="44"/>
  <c r="M23" i="44"/>
  <c r="I22" i="44"/>
  <c r="U22" i="44" s="1"/>
  <c r="H22" i="44"/>
  <c r="T22" i="44" s="1"/>
  <c r="AE22" i="44"/>
  <c r="AA22" i="44"/>
  <c r="P24" i="11"/>
  <c r="Q24" i="11"/>
  <c r="P19" i="11"/>
  <c r="Q18" i="11"/>
  <c r="E15" i="18" s="1"/>
  <c r="Q12" i="11"/>
  <c r="P12" i="11"/>
  <c r="Q14" i="11"/>
  <c r="P14" i="11"/>
  <c r="Q10" i="11"/>
  <c r="E10" i="18" s="1"/>
  <c r="A184" i="39"/>
  <c r="B184" i="39"/>
  <c r="C184" i="39"/>
  <c r="D184" i="39"/>
  <c r="U184" i="39" s="1"/>
  <c r="AL184" i="39" s="1"/>
  <c r="E184" i="39"/>
  <c r="F184" i="39"/>
  <c r="G184" i="39"/>
  <c r="H184" i="39"/>
  <c r="Y184" i="39" s="1"/>
  <c r="AP184" i="39" s="1"/>
  <c r="I184" i="39"/>
  <c r="J184" i="39"/>
  <c r="K184" i="39"/>
  <c r="AB184" i="39" s="1"/>
  <c r="AS184" i="39" s="1"/>
  <c r="L184" i="39"/>
  <c r="AC184" i="39" s="1"/>
  <c r="AT184" i="39" s="1"/>
  <c r="M184" i="39"/>
  <c r="N184" i="39"/>
  <c r="O184" i="39"/>
  <c r="AF184" i="39" s="1"/>
  <c r="AW184" i="39" s="1"/>
  <c r="P184" i="39"/>
  <c r="AG184" i="39" s="1"/>
  <c r="AX184" i="39" s="1"/>
  <c r="Q184" i="39"/>
  <c r="R184" i="39"/>
  <c r="S184" i="39"/>
  <c r="AJ184" i="39" s="1"/>
  <c r="BA184" i="39" s="1"/>
  <c r="T184" i="39"/>
  <c r="AK184" i="39" s="1"/>
  <c r="V184" i="39"/>
  <c r="AM184" i="39" s="1"/>
  <c r="W184" i="39"/>
  <c r="AN184" i="39" s="1"/>
  <c r="X184" i="39"/>
  <c r="AO184" i="39" s="1"/>
  <c r="Z184" i="39"/>
  <c r="AQ184" i="39" s="1"/>
  <c r="AA184" i="39"/>
  <c r="AR184" i="39" s="1"/>
  <c r="AD184" i="39"/>
  <c r="AU184" i="39" s="1"/>
  <c r="AE184" i="39"/>
  <c r="AV184" i="39" s="1"/>
  <c r="AH184" i="39"/>
  <c r="AY184" i="39" s="1"/>
  <c r="AI184" i="39"/>
  <c r="AZ184" i="39" s="1"/>
  <c r="A185" i="39"/>
  <c r="B185" i="39"/>
  <c r="E185" i="39"/>
  <c r="V185" i="39" s="1"/>
  <c r="AM185" i="39" s="1"/>
  <c r="F185" i="39"/>
  <c r="W185" i="39" s="1"/>
  <c r="AN185" i="39" s="1"/>
  <c r="I185" i="39"/>
  <c r="J185" i="39"/>
  <c r="AA185" i="39" s="1"/>
  <c r="AR185" i="39" s="1"/>
  <c r="M185" i="39"/>
  <c r="AD185" i="39" s="1"/>
  <c r="AU185" i="39" s="1"/>
  <c r="N185" i="39"/>
  <c r="AE185" i="39" s="1"/>
  <c r="AV185" i="39" s="1"/>
  <c r="Q185" i="39"/>
  <c r="R185" i="39"/>
  <c r="AI185" i="39" s="1"/>
  <c r="AZ185" i="39" s="1"/>
  <c r="Z185" i="39"/>
  <c r="AQ185" i="39" s="1"/>
  <c r="AH185" i="39"/>
  <c r="AY185" i="39" s="1"/>
  <c r="A186" i="39"/>
  <c r="B186" i="39"/>
  <c r="E186" i="39" s="1"/>
  <c r="V186" i="39" s="1"/>
  <c r="AM186" i="39" s="1"/>
  <c r="C186" i="39"/>
  <c r="D186" i="39"/>
  <c r="U186" i="39" s="1"/>
  <c r="AL186" i="39" s="1"/>
  <c r="F186" i="39"/>
  <c r="G186" i="39"/>
  <c r="H186" i="39"/>
  <c r="Y186" i="39" s="1"/>
  <c r="AP186" i="39" s="1"/>
  <c r="J186" i="39"/>
  <c r="K186" i="39"/>
  <c r="L186" i="39"/>
  <c r="AC186" i="39" s="1"/>
  <c r="AT186" i="39" s="1"/>
  <c r="N186" i="39"/>
  <c r="O186" i="39"/>
  <c r="AF186" i="39" s="1"/>
  <c r="AW186" i="39" s="1"/>
  <c r="P186" i="39"/>
  <c r="AG186" i="39" s="1"/>
  <c r="AX186" i="39" s="1"/>
  <c r="R186" i="39"/>
  <c r="S186" i="39"/>
  <c r="T186" i="39"/>
  <c r="AK186" i="39" s="1"/>
  <c r="W186" i="39"/>
  <c r="AN186" i="39" s="1"/>
  <c r="X186" i="39"/>
  <c r="AO186" i="39" s="1"/>
  <c r="AA186" i="39"/>
  <c r="AR186" i="39" s="1"/>
  <c r="AB186" i="39"/>
  <c r="AS186" i="39" s="1"/>
  <c r="AE186" i="39"/>
  <c r="AV186" i="39" s="1"/>
  <c r="AI186" i="39"/>
  <c r="AZ186" i="39" s="1"/>
  <c r="AJ186" i="39"/>
  <c r="BA186" i="39" s="1"/>
  <c r="A187" i="39"/>
  <c r="B187" i="39"/>
  <c r="E187" i="39"/>
  <c r="V187" i="39" s="1"/>
  <c r="AM187" i="39" s="1"/>
  <c r="F187" i="39"/>
  <c r="W187" i="39" s="1"/>
  <c r="AN187" i="39" s="1"/>
  <c r="J187" i="39"/>
  <c r="AA187" i="39" s="1"/>
  <c r="AR187" i="39" s="1"/>
  <c r="M187" i="39"/>
  <c r="N187" i="39"/>
  <c r="AE187" i="39" s="1"/>
  <c r="AV187" i="39" s="1"/>
  <c r="R187" i="39"/>
  <c r="AI187" i="39" s="1"/>
  <c r="AZ187" i="39" s="1"/>
  <c r="AD187" i="39"/>
  <c r="AU187" i="39" s="1"/>
  <c r="A188" i="39"/>
  <c r="B188" i="39"/>
  <c r="E188" i="39" s="1"/>
  <c r="V188" i="39" s="1"/>
  <c r="AM188" i="39" s="1"/>
  <c r="C188" i="39"/>
  <c r="D188" i="39"/>
  <c r="U188" i="39" s="1"/>
  <c r="AL188" i="39" s="1"/>
  <c r="F188" i="39"/>
  <c r="G188" i="39"/>
  <c r="H188" i="39"/>
  <c r="Y188" i="39" s="1"/>
  <c r="AP188" i="39" s="1"/>
  <c r="J188" i="39"/>
  <c r="K188" i="39"/>
  <c r="L188" i="39"/>
  <c r="AC188" i="39" s="1"/>
  <c r="AT188" i="39" s="1"/>
  <c r="N188" i="39"/>
  <c r="O188" i="39"/>
  <c r="AF188" i="39" s="1"/>
  <c r="AW188" i="39" s="1"/>
  <c r="P188" i="39"/>
  <c r="AG188" i="39" s="1"/>
  <c r="AX188" i="39" s="1"/>
  <c r="R188" i="39"/>
  <c r="S188" i="39"/>
  <c r="T188" i="39"/>
  <c r="AK188" i="39" s="1"/>
  <c r="W188" i="39"/>
  <c r="AN188" i="39" s="1"/>
  <c r="X188" i="39"/>
  <c r="AO188" i="39" s="1"/>
  <c r="AA188" i="39"/>
  <c r="AR188" i="39" s="1"/>
  <c r="AB188" i="39"/>
  <c r="AS188" i="39" s="1"/>
  <c r="AE188" i="39"/>
  <c r="AV188" i="39" s="1"/>
  <c r="AI188" i="39"/>
  <c r="AZ188" i="39" s="1"/>
  <c r="AJ188" i="39"/>
  <c r="BA188" i="39" s="1"/>
  <c r="A189" i="39"/>
  <c r="B189" i="39"/>
  <c r="E189" i="39"/>
  <c r="F189" i="39"/>
  <c r="W189" i="39" s="1"/>
  <c r="AN189" i="39" s="1"/>
  <c r="J189" i="39"/>
  <c r="AA189" i="39" s="1"/>
  <c r="AR189" i="39" s="1"/>
  <c r="M189" i="39"/>
  <c r="N189" i="39"/>
  <c r="AE189" i="39" s="1"/>
  <c r="AV189" i="39" s="1"/>
  <c r="R189" i="39"/>
  <c r="AI189" i="39" s="1"/>
  <c r="AZ189" i="39" s="1"/>
  <c r="V189" i="39"/>
  <c r="AM189" i="39" s="1"/>
  <c r="AD189" i="39"/>
  <c r="AU189" i="39" s="1"/>
  <c r="A190" i="39"/>
  <c r="B190" i="39"/>
  <c r="C190" i="39"/>
  <c r="T190" i="39" s="1"/>
  <c r="AK190" i="39" s="1"/>
  <c r="D190" i="39"/>
  <c r="U190" i="39" s="1"/>
  <c r="AL190" i="39" s="1"/>
  <c r="E190" i="39"/>
  <c r="F190" i="39"/>
  <c r="G190" i="39"/>
  <c r="H190" i="39"/>
  <c r="Y190" i="39" s="1"/>
  <c r="AP190" i="39" s="1"/>
  <c r="I190" i="39"/>
  <c r="J190" i="39"/>
  <c r="K190" i="39"/>
  <c r="AB190" i="39" s="1"/>
  <c r="AS190" i="39" s="1"/>
  <c r="L190" i="39"/>
  <c r="AC190" i="39" s="1"/>
  <c r="AT190" i="39" s="1"/>
  <c r="M190" i="39"/>
  <c r="N190" i="39"/>
  <c r="O190" i="39"/>
  <c r="AF190" i="39" s="1"/>
  <c r="AW190" i="39" s="1"/>
  <c r="P190" i="39"/>
  <c r="AG190" i="39" s="1"/>
  <c r="AX190" i="39" s="1"/>
  <c r="Q190" i="39"/>
  <c r="R190" i="39"/>
  <c r="S190" i="39"/>
  <c r="AJ190" i="39" s="1"/>
  <c r="BA190" i="39" s="1"/>
  <c r="V190" i="39"/>
  <c r="AM190" i="39" s="1"/>
  <c r="W190" i="39"/>
  <c r="AN190" i="39" s="1"/>
  <c r="X190" i="39"/>
  <c r="AO190" i="39" s="1"/>
  <c r="Z190" i="39"/>
  <c r="AQ190" i="39" s="1"/>
  <c r="AA190" i="39"/>
  <c r="AR190" i="39" s="1"/>
  <c r="AD190" i="39"/>
  <c r="AU190" i="39" s="1"/>
  <c r="AE190" i="39"/>
  <c r="AV190" i="39" s="1"/>
  <c r="AH190" i="39"/>
  <c r="AY190" i="39" s="1"/>
  <c r="AI190" i="39"/>
  <c r="AZ190" i="39" s="1"/>
  <c r="A191" i="39"/>
  <c r="B191" i="39"/>
  <c r="D191" i="39"/>
  <c r="U191" i="39" s="1"/>
  <c r="AL191" i="39" s="1"/>
  <c r="E191" i="39"/>
  <c r="H191" i="39"/>
  <c r="I191" i="39"/>
  <c r="Z191" i="39" s="1"/>
  <c r="AQ191" i="39" s="1"/>
  <c r="J191" i="39"/>
  <c r="AA191" i="39" s="1"/>
  <c r="AR191" i="39" s="1"/>
  <c r="L191" i="39"/>
  <c r="M191" i="39"/>
  <c r="N191" i="39"/>
  <c r="AE191" i="39" s="1"/>
  <c r="AV191" i="39" s="1"/>
  <c r="P191" i="39"/>
  <c r="Q191" i="39"/>
  <c r="AH191" i="39" s="1"/>
  <c r="AY191" i="39" s="1"/>
  <c r="R191" i="39"/>
  <c r="AI191" i="39" s="1"/>
  <c r="AZ191" i="39" s="1"/>
  <c r="V191" i="39"/>
  <c r="AM191" i="39" s="1"/>
  <c r="Y191" i="39"/>
  <c r="AP191" i="39" s="1"/>
  <c r="AC191" i="39"/>
  <c r="AT191" i="39" s="1"/>
  <c r="AD191" i="39"/>
  <c r="AU191" i="39" s="1"/>
  <c r="AG191" i="39"/>
  <c r="AX191" i="39" s="1"/>
  <c r="A192" i="39"/>
  <c r="B192" i="39"/>
  <c r="E192" i="39" s="1"/>
  <c r="V192" i="39" s="1"/>
  <c r="AM192" i="39" s="1"/>
  <c r="C192" i="39"/>
  <c r="D192" i="39"/>
  <c r="U192" i="39" s="1"/>
  <c r="AL192" i="39" s="1"/>
  <c r="F192" i="39"/>
  <c r="G192" i="39"/>
  <c r="H192" i="39"/>
  <c r="Y192" i="39" s="1"/>
  <c r="AP192" i="39" s="1"/>
  <c r="J192" i="39"/>
  <c r="K192" i="39"/>
  <c r="L192" i="39"/>
  <c r="AC192" i="39" s="1"/>
  <c r="AT192" i="39" s="1"/>
  <c r="N192" i="39"/>
  <c r="O192" i="39"/>
  <c r="AF192" i="39" s="1"/>
  <c r="AW192" i="39" s="1"/>
  <c r="P192" i="39"/>
  <c r="AG192" i="39" s="1"/>
  <c r="AX192" i="39" s="1"/>
  <c r="R192" i="39"/>
  <c r="S192" i="39"/>
  <c r="T192" i="39"/>
  <c r="AK192" i="39" s="1"/>
  <c r="W192" i="39"/>
  <c r="AN192" i="39" s="1"/>
  <c r="X192" i="39"/>
  <c r="AO192" i="39" s="1"/>
  <c r="AA192" i="39"/>
  <c r="AR192" i="39" s="1"/>
  <c r="AB192" i="39"/>
  <c r="AS192" i="39" s="1"/>
  <c r="AE192" i="39"/>
  <c r="AV192" i="39" s="1"/>
  <c r="AI192" i="39"/>
  <c r="AZ192" i="39" s="1"/>
  <c r="AJ192" i="39"/>
  <c r="BA192" i="39" s="1"/>
  <c r="A193" i="39"/>
  <c r="B193" i="39"/>
  <c r="E193" i="39"/>
  <c r="F193" i="39"/>
  <c r="W193" i="39" s="1"/>
  <c r="AN193" i="39" s="1"/>
  <c r="I193" i="39"/>
  <c r="Z193" i="39" s="1"/>
  <c r="AQ193" i="39" s="1"/>
  <c r="J193" i="39"/>
  <c r="AA193" i="39" s="1"/>
  <c r="AR193" i="39" s="1"/>
  <c r="M193" i="39"/>
  <c r="N193" i="39"/>
  <c r="AE193" i="39" s="1"/>
  <c r="AV193" i="39" s="1"/>
  <c r="Q193" i="39"/>
  <c r="AH193" i="39" s="1"/>
  <c r="AY193" i="39" s="1"/>
  <c r="R193" i="39"/>
  <c r="AI193" i="39" s="1"/>
  <c r="AZ193" i="39" s="1"/>
  <c r="V193" i="39"/>
  <c r="AM193" i="39" s="1"/>
  <c r="AD193" i="39"/>
  <c r="AU193" i="39" s="1"/>
  <c r="A194" i="39"/>
  <c r="B194" i="39"/>
  <c r="E194" i="39" s="1"/>
  <c r="V194" i="39" s="1"/>
  <c r="AM194" i="39" s="1"/>
  <c r="C194" i="39"/>
  <c r="D194" i="39"/>
  <c r="U194" i="39" s="1"/>
  <c r="AL194" i="39" s="1"/>
  <c r="F194" i="39"/>
  <c r="G194" i="39"/>
  <c r="H194" i="39"/>
  <c r="Y194" i="39" s="1"/>
  <c r="AP194" i="39" s="1"/>
  <c r="J194" i="39"/>
  <c r="K194" i="39"/>
  <c r="L194" i="39"/>
  <c r="AC194" i="39" s="1"/>
  <c r="AT194" i="39" s="1"/>
  <c r="N194" i="39"/>
  <c r="O194" i="39"/>
  <c r="AF194" i="39" s="1"/>
  <c r="AW194" i="39" s="1"/>
  <c r="P194" i="39"/>
  <c r="AG194" i="39" s="1"/>
  <c r="AX194" i="39" s="1"/>
  <c r="R194" i="39"/>
  <c r="S194" i="39"/>
  <c r="T194" i="39"/>
  <c r="AK194" i="39" s="1"/>
  <c r="W194" i="39"/>
  <c r="AN194" i="39" s="1"/>
  <c r="X194" i="39"/>
  <c r="AO194" i="39" s="1"/>
  <c r="AA194" i="39"/>
  <c r="AR194" i="39" s="1"/>
  <c r="AB194" i="39"/>
  <c r="AS194" i="39" s="1"/>
  <c r="AE194" i="39"/>
  <c r="AV194" i="39" s="1"/>
  <c r="AI194" i="39"/>
  <c r="AZ194" i="39" s="1"/>
  <c r="AJ194" i="39"/>
  <c r="BA194" i="39" s="1"/>
  <c r="A195" i="39"/>
  <c r="B195" i="39"/>
  <c r="E195" i="39"/>
  <c r="V195" i="39" s="1"/>
  <c r="AM195" i="39" s="1"/>
  <c r="F195" i="39"/>
  <c r="W195" i="39" s="1"/>
  <c r="AN195" i="39" s="1"/>
  <c r="J195" i="39"/>
  <c r="AA195" i="39" s="1"/>
  <c r="AR195" i="39" s="1"/>
  <c r="M195" i="39"/>
  <c r="N195" i="39"/>
  <c r="AE195" i="39" s="1"/>
  <c r="AV195" i="39" s="1"/>
  <c r="R195" i="39"/>
  <c r="AI195" i="39" s="1"/>
  <c r="AZ195" i="39" s="1"/>
  <c r="AD195" i="39"/>
  <c r="AU195" i="39" s="1"/>
  <c r="A196" i="39"/>
  <c r="B196" i="39"/>
  <c r="E196" i="39" s="1"/>
  <c r="V196" i="39" s="1"/>
  <c r="AM196" i="39" s="1"/>
  <c r="C196" i="39"/>
  <c r="D196" i="39"/>
  <c r="U196" i="39" s="1"/>
  <c r="AL196" i="39" s="1"/>
  <c r="F196" i="39"/>
  <c r="G196" i="39"/>
  <c r="H196" i="39"/>
  <c r="Y196" i="39" s="1"/>
  <c r="AP196" i="39" s="1"/>
  <c r="J196" i="39"/>
  <c r="K196" i="39"/>
  <c r="L196" i="39"/>
  <c r="AC196" i="39" s="1"/>
  <c r="AT196" i="39" s="1"/>
  <c r="N196" i="39"/>
  <c r="O196" i="39"/>
  <c r="AF196" i="39" s="1"/>
  <c r="AW196" i="39" s="1"/>
  <c r="P196" i="39"/>
  <c r="AG196" i="39" s="1"/>
  <c r="AX196" i="39" s="1"/>
  <c r="R196" i="39"/>
  <c r="S196" i="39"/>
  <c r="T196" i="39"/>
  <c r="AK196" i="39" s="1"/>
  <c r="W196" i="39"/>
  <c r="AN196" i="39" s="1"/>
  <c r="X196" i="39"/>
  <c r="AO196" i="39" s="1"/>
  <c r="AA196" i="39"/>
  <c r="AR196" i="39" s="1"/>
  <c r="AB196" i="39"/>
  <c r="AS196" i="39" s="1"/>
  <c r="AE196" i="39"/>
  <c r="AV196" i="39" s="1"/>
  <c r="AI196" i="39"/>
  <c r="AZ196" i="39" s="1"/>
  <c r="AJ196" i="39"/>
  <c r="BA196" i="39" s="1"/>
  <c r="A197" i="39"/>
  <c r="B197" i="39"/>
  <c r="E197" i="39"/>
  <c r="V197" i="39" s="1"/>
  <c r="AM197" i="39" s="1"/>
  <c r="F197" i="39"/>
  <c r="W197" i="39" s="1"/>
  <c r="AN197" i="39" s="1"/>
  <c r="J197" i="39"/>
  <c r="AA197" i="39" s="1"/>
  <c r="AR197" i="39" s="1"/>
  <c r="M197" i="39"/>
  <c r="N197" i="39"/>
  <c r="AE197" i="39" s="1"/>
  <c r="AV197" i="39" s="1"/>
  <c r="Q197" i="39"/>
  <c r="R197" i="39"/>
  <c r="AI197" i="39" s="1"/>
  <c r="AZ197" i="39" s="1"/>
  <c r="AD197" i="39"/>
  <c r="AU197" i="39" s="1"/>
  <c r="AH197" i="39"/>
  <c r="AY197" i="39" s="1"/>
  <c r="A198" i="39"/>
  <c r="B198" i="39"/>
  <c r="K198" i="39" s="1"/>
  <c r="AB198" i="39" s="1"/>
  <c r="AS198" i="39" s="1"/>
  <c r="L198" i="39"/>
  <c r="AC198" i="39" s="1"/>
  <c r="AT198" i="39" s="1"/>
  <c r="A199" i="39"/>
  <c r="B199" i="39"/>
  <c r="D199" i="39"/>
  <c r="E199" i="39"/>
  <c r="F199" i="39"/>
  <c r="W199" i="39" s="1"/>
  <c r="AN199" i="39" s="1"/>
  <c r="H199" i="39"/>
  <c r="I199" i="39"/>
  <c r="J199" i="39"/>
  <c r="AA199" i="39" s="1"/>
  <c r="AR199" i="39" s="1"/>
  <c r="L199" i="39"/>
  <c r="AC199" i="39" s="1"/>
  <c r="AT199" i="39" s="1"/>
  <c r="M199" i="39"/>
  <c r="N199" i="39"/>
  <c r="AE199" i="39" s="1"/>
  <c r="AV199" i="39" s="1"/>
  <c r="P199" i="39"/>
  <c r="AG199" i="39" s="1"/>
  <c r="AX199" i="39" s="1"/>
  <c r="Q199" i="39"/>
  <c r="AH199" i="39" s="1"/>
  <c r="AY199" i="39" s="1"/>
  <c r="R199" i="39"/>
  <c r="AI199" i="39" s="1"/>
  <c r="AZ199" i="39" s="1"/>
  <c r="U199" i="39"/>
  <c r="AL199" i="39" s="1"/>
  <c r="V199" i="39"/>
  <c r="AM199" i="39" s="1"/>
  <c r="Y199" i="39"/>
  <c r="AP199" i="39" s="1"/>
  <c r="Z199" i="39"/>
  <c r="AQ199" i="39" s="1"/>
  <c r="AD199" i="39"/>
  <c r="AU199" i="39" s="1"/>
  <c r="A200" i="39"/>
  <c r="B200" i="39"/>
  <c r="C200" i="39"/>
  <c r="D200" i="39"/>
  <c r="U200" i="39" s="1"/>
  <c r="AL200" i="39" s="1"/>
  <c r="G200" i="39"/>
  <c r="H200" i="39"/>
  <c r="Y200" i="39" s="1"/>
  <c r="AP200" i="39" s="1"/>
  <c r="J200" i="39"/>
  <c r="AA200" i="39" s="1"/>
  <c r="AR200" i="39" s="1"/>
  <c r="L200" i="39"/>
  <c r="AC200" i="39" s="1"/>
  <c r="AT200" i="39" s="1"/>
  <c r="N200" i="39"/>
  <c r="AE200" i="39" s="1"/>
  <c r="AV200" i="39" s="1"/>
  <c r="O200" i="39"/>
  <c r="AF200" i="39" s="1"/>
  <c r="AW200" i="39" s="1"/>
  <c r="R200" i="39"/>
  <c r="S200" i="39"/>
  <c r="AJ200" i="39" s="1"/>
  <c r="BA200" i="39" s="1"/>
  <c r="T200" i="39"/>
  <c r="AK200" i="39" s="1"/>
  <c r="X200" i="39"/>
  <c r="AO200" i="39" s="1"/>
  <c r="AI200" i="39"/>
  <c r="AZ200" i="39" s="1"/>
  <c r="A201" i="39"/>
  <c r="B201" i="39"/>
  <c r="D201" i="39"/>
  <c r="U201" i="39" s="1"/>
  <c r="AL201" i="39" s="1"/>
  <c r="H201" i="39"/>
  <c r="Y201" i="39" s="1"/>
  <c r="AP201" i="39" s="1"/>
  <c r="I201" i="39"/>
  <c r="Z201" i="39" s="1"/>
  <c r="AQ201" i="39" s="1"/>
  <c r="M201" i="39"/>
  <c r="N201" i="39"/>
  <c r="AE201" i="39" s="1"/>
  <c r="AV201" i="39" s="1"/>
  <c r="R201" i="39"/>
  <c r="AI201" i="39" s="1"/>
  <c r="AZ201" i="39" s="1"/>
  <c r="AD201" i="39"/>
  <c r="AU201" i="39" s="1"/>
  <c r="A202" i="39"/>
  <c r="B202" i="39"/>
  <c r="F202" i="39"/>
  <c r="W202" i="39" s="1"/>
  <c r="AN202" i="39" s="1"/>
  <c r="G202" i="39"/>
  <c r="X202" i="39" s="1"/>
  <c r="AO202" i="39" s="1"/>
  <c r="L202" i="39"/>
  <c r="AC202" i="39" s="1"/>
  <c r="AT202" i="39" s="1"/>
  <c r="P202" i="39"/>
  <c r="AG202" i="39" s="1"/>
  <c r="AX202" i="39" s="1"/>
  <c r="R202" i="39"/>
  <c r="AI202" i="39" s="1"/>
  <c r="AZ202" i="39" s="1"/>
  <c r="A203" i="39"/>
  <c r="B203" i="39"/>
  <c r="C203" i="39"/>
  <c r="D203" i="39"/>
  <c r="E203" i="39"/>
  <c r="V203" i="39" s="1"/>
  <c r="AM203" i="39" s="1"/>
  <c r="F203" i="39"/>
  <c r="G203" i="39"/>
  <c r="H203" i="39"/>
  <c r="I203" i="39"/>
  <c r="Z203" i="39" s="1"/>
  <c r="AQ203" i="39" s="1"/>
  <c r="J203" i="39"/>
  <c r="K203" i="39"/>
  <c r="L203" i="39"/>
  <c r="M203" i="39"/>
  <c r="AD203" i="39" s="1"/>
  <c r="AU203" i="39" s="1"/>
  <c r="N203" i="39"/>
  <c r="O203" i="39"/>
  <c r="P203" i="39"/>
  <c r="Q203" i="39"/>
  <c r="AH203" i="39" s="1"/>
  <c r="AY203" i="39" s="1"/>
  <c r="R203" i="39"/>
  <c r="S203" i="39"/>
  <c r="T203" i="39"/>
  <c r="AK203" i="39" s="1"/>
  <c r="U203" i="39"/>
  <c r="AL203" i="39" s="1"/>
  <c r="W203" i="39"/>
  <c r="AN203" i="39" s="1"/>
  <c r="X203" i="39"/>
  <c r="AO203" i="39" s="1"/>
  <c r="Y203" i="39"/>
  <c r="AP203" i="39" s="1"/>
  <c r="AA203" i="39"/>
  <c r="AR203" i="39" s="1"/>
  <c r="AB203" i="39"/>
  <c r="AS203" i="39" s="1"/>
  <c r="AC203" i="39"/>
  <c r="AT203" i="39" s="1"/>
  <c r="AE203" i="39"/>
  <c r="AV203" i="39" s="1"/>
  <c r="AF203" i="39"/>
  <c r="AW203" i="39" s="1"/>
  <c r="AG203" i="39"/>
  <c r="AX203" i="39" s="1"/>
  <c r="AI203" i="39"/>
  <c r="AZ203" i="39" s="1"/>
  <c r="AJ203" i="39"/>
  <c r="BA203" i="39" s="1"/>
  <c r="A204" i="39"/>
  <c r="B204" i="39"/>
  <c r="G204" i="39"/>
  <c r="X204" i="39" s="1"/>
  <c r="AO204" i="39" s="1"/>
  <c r="J204" i="39"/>
  <c r="AA204" i="39" s="1"/>
  <c r="AR204" i="39" s="1"/>
  <c r="O204" i="39"/>
  <c r="AF204" i="39" s="1"/>
  <c r="AW204" i="39" s="1"/>
  <c r="Q204" i="39"/>
  <c r="AH204" i="39" s="1"/>
  <c r="AY204" i="39" s="1"/>
  <c r="A205" i="39"/>
  <c r="B205" i="39"/>
  <c r="C205" i="39"/>
  <c r="D205" i="39"/>
  <c r="U205" i="39" s="1"/>
  <c r="AL205" i="39" s="1"/>
  <c r="E205" i="39"/>
  <c r="V205" i="39" s="1"/>
  <c r="AM205" i="39" s="1"/>
  <c r="F205" i="39"/>
  <c r="G205" i="39"/>
  <c r="X205" i="39" s="1"/>
  <c r="AO205" i="39" s="1"/>
  <c r="H205" i="39"/>
  <c r="I205" i="39"/>
  <c r="Z205" i="39" s="1"/>
  <c r="AQ205" i="39" s="1"/>
  <c r="J205" i="39"/>
  <c r="K205" i="39"/>
  <c r="AB205" i="39" s="1"/>
  <c r="AS205" i="39" s="1"/>
  <c r="L205" i="39"/>
  <c r="AC205" i="39" s="1"/>
  <c r="AT205" i="39" s="1"/>
  <c r="M205" i="39"/>
  <c r="AD205" i="39" s="1"/>
  <c r="AU205" i="39" s="1"/>
  <c r="N205" i="39"/>
  <c r="O205" i="39"/>
  <c r="AF205" i="39" s="1"/>
  <c r="AW205" i="39" s="1"/>
  <c r="P205" i="39"/>
  <c r="AG205" i="39" s="1"/>
  <c r="AX205" i="39" s="1"/>
  <c r="Q205" i="39"/>
  <c r="AH205" i="39" s="1"/>
  <c r="AY205" i="39" s="1"/>
  <c r="R205" i="39"/>
  <c r="S205" i="39"/>
  <c r="T205" i="39"/>
  <c r="AK205" i="39" s="1"/>
  <c r="W205" i="39"/>
  <c r="AN205" i="39" s="1"/>
  <c r="Y205" i="39"/>
  <c r="AP205" i="39" s="1"/>
  <c r="AA205" i="39"/>
  <c r="AR205" i="39" s="1"/>
  <c r="AE205" i="39"/>
  <c r="AV205" i="39" s="1"/>
  <c r="AI205" i="39"/>
  <c r="AZ205" i="39" s="1"/>
  <c r="AJ205" i="39"/>
  <c r="BA205" i="39" s="1"/>
  <c r="A206" i="39"/>
  <c r="B206" i="39"/>
  <c r="C206" i="39"/>
  <c r="T206" i="39" s="1"/>
  <c r="AK206" i="39" s="1"/>
  <c r="M206" i="39"/>
  <c r="AD206" i="39" s="1"/>
  <c r="AU206" i="39" s="1"/>
  <c r="N206" i="39"/>
  <c r="AE206" i="39" s="1"/>
  <c r="AV206" i="39" s="1"/>
  <c r="A207" i="39"/>
  <c r="B207" i="39"/>
  <c r="C207" i="39"/>
  <c r="D207" i="39"/>
  <c r="E207" i="39"/>
  <c r="V207" i="39" s="1"/>
  <c r="AM207" i="39" s="1"/>
  <c r="F207" i="39"/>
  <c r="G207" i="39"/>
  <c r="H207" i="39"/>
  <c r="I207" i="39"/>
  <c r="Z207" i="39" s="1"/>
  <c r="AQ207" i="39" s="1"/>
  <c r="J207" i="39"/>
  <c r="K207" i="39"/>
  <c r="L207" i="39"/>
  <c r="AC207" i="39" s="1"/>
  <c r="AT207" i="39" s="1"/>
  <c r="M207" i="39"/>
  <c r="AD207" i="39" s="1"/>
  <c r="AU207" i="39" s="1"/>
  <c r="N207" i="39"/>
  <c r="O207" i="39"/>
  <c r="P207" i="39"/>
  <c r="Q207" i="39"/>
  <c r="AH207" i="39" s="1"/>
  <c r="AY207" i="39" s="1"/>
  <c r="R207" i="39"/>
  <c r="S207" i="39"/>
  <c r="T207" i="39"/>
  <c r="AK207" i="39" s="1"/>
  <c r="U207" i="39"/>
  <c r="AL207" i="39" s="1"/>
  <c r="W207" i="39"/>
  <c r="AN207" i="39" s="1"/>
  <c r="X207" i="39"/>
  <c r="AO207" i="39" s="1"/>
  <c r="Y207" i="39"/>
  <c r="AP207" i="39" s="1"/>
  <c r="AA207" i="39"/>
  <c r="AR207" i="39" s="1"/>
  <c r="AB207" i="39"/>
  <c r="AS207" i="39" s="1"/>
  <c r="AE207" i="39"/>
  <c r="AV207" i="39" s="1"/>
  <c r="AF207" i="39"/>
  <c r="AW207" i="39" s="1"/>
  <c r="AG207" i="39"/>
  <c r="AX207" i="39" s="1"/>
  <c r="AI207" i="39"/>
  <c r="AZ207" i="39" s="1"/>
  <c r="AJ207" i="39"/>
  <c r="BA207" i="39" s="1"/>
  <c r="A208" i="39"/>
  <c r="B208" i="39"/>
  <c r="C208" i="39"/>
  <c r="E208" i="39"/>
  <c r="V208" i="39" s="1"/>
  <c r="AM208" i="39" s="1"/>
  <c r="F208" i="39"/>
  <c r="G208" i="39"/>
  <c r="I208" i="39"/>
  <c r="J208" i="39"/>
  <c r="K208" i="39"/>
  <c r="M208" i="39"/>
  <c r="N208" i="39"/>
  <c r="O208" i="39"/>
  <c r="P208" i="39"/>
  <c r="AG208" i="39" s="1"/>
  <c r="AX208" i="39" s="1"/>
  <c r="Q208" i="39"/>
  <c r="R208" i="39"/>
  <c r="S208" i="39"/>
  <c r="T208" i="39"/>
  <c r="AK208" i="39" s="1"/>
  <c r="W208" i="39"/>
  <c r="AN208" i="39" s="1"/>
  <c r="X208" i="39"/>
  <c r="AO208" i="39" s="1"/>
  <c r="Z208" i="39"/>
  <c r="AQ208" i="39" s="1"/>
  <c r="AA208" i="39"/>
  <c r="AR208" i="39" s="1"/>
  <c r="AB208" i="39"/>
  <c r="AS208" i="39" s="1"/>
  <c r="AD208" i="39"/>
  <c r="AU208" i="39" s="1"/>
  <c r="AE208" i="39"/>
  <c r="AV208" i="39" s="1"/>
  <c r="AF208" i="39"/>
  <c r="AW208" i="39" s="1"/>
  <c r="AH208" i="39"/>
  <c r="AY208" i="39" s="1"/>
  <c r="AI208" i="39"/>
  <c r="AZ208" i="39" s="1"/>
  <c r="AJ208" i="39"/>
  <c r="BA208" i="39" s="1"/>
  <c r="A209" i="39"/>
  <c r="B209" i="39"/>
  <c r="Q209" i="39"/>
  <c r="AH209" i="39"/>
  <c r="AY209" i="39" s="1"/>
  <c r="A210" i="39"/>
  <c r="B210" i="39"/>
  <c r="E210" i="39" s="1"/>
  <c r="V210" i="39" s="1"/>
  <c r="AM210" i="39" s="1"/>
  <c r="C210" i="39"/>
  <c r="T210" i="39" s="1"/>
  <c r="AK210" i="39" s="1"/>
  <c r="D210" i="39"/>
  <c r="U210" i="39" s="1"/>
  <c r="AL210" i="39" s="1"/>
  <c r="F210" i="39"/>
  <c r="G210" i="39"/>
  <c r="H210" i="39"/>
  <c r="Y210" i="39" s="1"/>
  <c r="AP210" i="39" s="1"/>
  <c r="J210" i="39"/>
  <c r="K210" i="39"/>
  <c r="AB210" i="39" s="1"/>
  <c r="AS210" i="39" s="1"/>
  <c r="L210" i="39"/>
  <c r="AC210" i="39" s="1"/>
  <c r="AT210" i="39" s="1"/>
  <c r="N210" i="39"/>
  <c r="O210" i="39"/>
  <c r="P210" i="39"/>
  <c r="AG210" i="39" s="1"/>
  <c r="AX210" i="39" s="1"/>
  <c r="R210" i="39"/>
  <c r="S210" i="39"/>
  <c r="AJ210" i="39" s="1"/>
  <c r="BA210" i="39" s="1"/>
  <c r="W210" i="39"/>
  <c r="AN210" i="39" s="1"/>
  <c r="X210" i="39"/>
  <c r="AO210" i="39" s="1"/>
  <c r="AA210" i="39"/>
  <c r="AR210" i="39" s="1"/>
  <c r="AE210" i="39"/>
  <c r="AV210" i="39" s="1"/>
  <c r="AF210" i="39"/>
  <c r="AW210" i="39" s="1"/>
  <c r="AI210" i="39"/>
  <c r="AZ210" i="39" s="1"/>
  <c r="A211" i="39"/>
  <c r="B211" i="39"/>
  <c r="I211" i="39"/>
  <c r="Z211" i="39" s="1"/>
  <c r="AQ211" i="39" s="1"/>
  <c r="A212" i="39"/>
  <c r="B212" i="39"/>
  <c r="E212" i="39" s="1"/>
  <c r="V212" i="39" s="1"/>
  <c r="AM212" i="39" s="1"/>
  <c r="C212" i="39"/>
  <c r="T212" i="39" s="1"/>
  <c r="AK212" i="39" s="1"/>
  <c r="D212" i="39"/>
  <c r="U212" i="39" s="1"/>
  <c r="AL212" i="39" s="1"/>
  <c r="F212" i="39"/>
  <c r="G212" i="39"/>
  <c r="H212" i="39"/>
  <c r="Y212" i="39" s="1"/>
  <c r="AP212" i="39" s="1"/>
  <c r="J212" i="39"/>
  <c r="K212" i="39"/>
  <c r="AB212" i="39" s="1"/>
  <c r="AS212" i="39" s="1"/>
  <c r="L212" i="39"/>
  <c r="AC212" i="39" s="1"/>
  <c r="AT212" i="39" s="1"/>
  <c r="N212" i="39"/>
  <c r="O212" i="39"/>
  <c r="P212" i="39"/>
  <c r="AG212" i="39" s="1"/>
  <c r="AX212" i="39" s="1"/>
  <c r="R212" i="39"/>
  <c r="S212" i="39"/>
  <c r="AJ212" i="39" s="1"/>
  <c r="BA212" i="39" s="1"/>
  <c r="W212" i="39"/>
  <c r="AN212" i="39" s="1"/>
  <c r="X212" i="39"/>
  <c r="AO212" i="39" s="1"/>
  <c r="AA212" i="39"/>
  <c r="AR212" i="39" s="1"/>
  <c r="AE212" i="39"/>
  <c r="AV212" i="39" s="1"/>
  <c r="AF212" i="39"/>
  <c r="AW212" i="39" s="1"/>
  <c r="AI212" i="39"/>
  <c r="AZ212" i="39" s="1"/>
  <c r="A213" i="39"/>
  <c r="B213" i="39"/>
  <c r="I213" i="39"/>
  <c r="Z213" i="39" s="1"/>
  <c r="AQ213" i="39" s="1"/>
  <c r="J213" i="39"/>
  <c r="AA213" i="39" s="1"/>
  <c r="AR213" i="39" s="1"/>
  <c r="Q213" i="39"/>
  <c r="AH213" i="39" s="1"/>
  <c r="AY213" i="39" s="1"/>
  <c r="R213" i="39"/>
  <c r="AI213" i="39" s="1"/>
  <c r="AZ213" i="39" s="1"/>
  <c r="A214" i="39"/>
  <c r="B214" i="39"/>
  <c r="E214" i="39" s="1"/>
  <c r="V214" i="39" s="1"/>
  <c r="AM214" i="39" s="1"/>
  <c r="C214" i="39"/>
  <c r="T214" i="39" s="1"/>
  <c r="AK214" i="39" s="1"/>
  <c r="D214" i="39"/>
  <c r="U214" i="39" s="1"/>
  <c r="AL214" i="39" s="1"/>
  <c r="F214" i="39"/>
  <c r="G214" i="39"/>
  <c r="H214" i="39"/>
  <c r="Y214" i="39" s="1"/>
  <c r="AP214" i="39" s="1"/>
  <c r="J214" i="39"/>
  <c r="K214" i="39"/>
  <c r="AB214" i="39" s="1"/>
  <c r="AS214" i="39" s="1"/>
  <c r="L214" i="39"/>
  <c r="AC214" i="39" s="1"/>
  <c r="AT214" i="39" s="1"/>
  <c r="N214" i="39"/>
  <c r="O214" i="39"/>
  <c r="P214" i="39"/>
  <c r="AG214" i="39" s="1"/>
  <c r="AX214" i="39" s="1"/>
  <c r="R214" i="39"/>
  <c r="S214" i="39"/>
  <c r="AJ214" i="39" s="1"/>
  <c r="BA214" i="39" s="1"/>
  <c r="W214" i="39"/>
  <c r="AN214" i="39" s="1"/>
  <c r="X214" i="39"/>
  <c r="AO214" i="39" s="1"/>
  <c r="AA214" i="39"/>
  <c r="AR214" i="39" s="1"/>
  <c r="AE214" i="39"/>
  <c r="AV214" i="39" s="1"/>
  <c r="AF214" i="39"/>
  <c r="AW214" i="39" s="1"/>
  <c r="AI214" i="39"/>
  <c r="AZ214" i="39" s="1"/>
  <c r="A215" i="39"/>
  <c r="B215" i="39"/>
  <c r="I215" i="39" s="1"/>
  <c r="J215" i="39"/>
  <c r="AA215" i="39" s="1"/>
  <c r="AR215" i="39" s="1"/>
  <c r="Q215" i="39"/>
  <c r="AH215" i="39" s="1"/>
  <c r="AY215" i="39" s="1"/>
  <c r="R215" i="39"/>
  <c r="AI215" i="39" s="1"/>
  <c r="AZ215" i="39" s="1"/>
  <c r="Z215" i="39"/>
  <c r="AQ215" i="39" s="1"/>
  <c r="A216" i="39"/>
  <c r="B216" i="39"/>
  <c r="E216" i="39" s="1"/>
  <c r="V216" i="39" s="1"/>
  <c r="AM216" i="39" s="1"/>
  <c r="C216" i="39"/>
  <c r="T216" i="39" s="1"/>
  <c r="AK216" i="39" s="1"/>
  <c r="D216" i="39"/>
  <c r="U216" i="39" s="1"/>
  <c r="AL216" i="39" s="1"/>
  <c r="F216" i="39"/>
  <c r="G216" i="39"/>
  <c r="X216" i="39" s="1"/>
  <c r="AO216" i="39" s="1"/>
  <c r="H216" i="39"/>
  <c r="Y216" i="39" s="1"/>
  <c r="AP216" i="39" s="1"/>
  <c r="J216" i="39"/>
  <c r="K216" i="39"/>
  <c r="AB216" i="39" s="1"/>
  <c r="AS216" i="39" s="1"/>
  <c r="L216" i="39"/>
  <c r="AC216" i="39" s="1"/>
  <c r="AT216" i="39" s="1"/>
  <c r="N216" i="39"/>
  <c r="O216" i="39"/>
  <c r="P216" i="39"/>
  <c r="AG216" i="39" s="1"/>
  <c r="AX216" i="39" s="1"/>
  <c r="R216" i="39"/>
  <c r="S216" i="39"/>
  <c r="AJ216" i="39" s="1"/>
  <c r="BA216" i="39" s="1"/>
  <c r="W216" i="39"/>
  <c r="AN216" i="39" s="1"/>
  <c r="AA216" i="39"/>
  <c r="AR216" i="39" s="1"/>
  <c r="AE216" i="39"/>
  <c r="AV216" i="39" s="1"/>
  <c r="AF216" i="39"/>
  <c r="AW216" i="39" s="1"/>
  <c r="AI216" i="39"/>
  <c r="AZ216" i="39" s="1"/>
  <c r="A217" i="39"/>
  <c r="B217" i="39"/>
  <c r="A218" i="39"/>
  <c r="B218" i="39"/>
  <c r="F218" i="39"/>
  <c r="W218" i="39" s="1"/>
  <c r="AN218" i="39" s="1"/>
  <c r="G218" i="39"/>
  <c r="X218" i="39" s="1"/>
  <c r="AO218" i="39" s="1"/>
  <c r="K218" i="39"/>
  <c r="L218" i="39"/>
  <c r="AC218" i="39" s="1"/>
  <c r="AT218" i="39" s="1"/>
  <c r="P218" i="39"/>
  <c r="AG218" i="39" s="1"/>
  <c r="AX218" i="39" s="1"/>
  <c r="R218" i="39"/>
  <c r="AI218" i="39" s="1"/>
  <c r="AZ218" i="39" s="1"/>
  <c r="AB218" i="39"/>
  <c r="AS218" i="39" s="1"/>
  <c r="A219" i="39"/>
  <c r="B219" i="39"/>
  <c r="D219" i="39" s="1"/>
  <c r="U219" i="39" s="1"/>
  <c r="AL219" i="39" s="1"/>
  <c r="E219" i="39"/>
  <c r="V219" i="39" s="1"/>
  <c r="AM219" i="39" s="1"/>
  <c r="F219" i="39"/>
  <c r="W219" i="39" s="1"/>
  <c r="AN219" i="39" s="1"/>
  <c r="H219" i="39"/>
  <c r="Y219" i="39" s="1"/>
  <c r="AP219" i="39" s="1"/>
  <c r="J219" i="39"/>
  <c r="AA219" i="39" s="1"/>
  <c r="AR219" i="39" s="1"/>
  <c r="L219" i="39"/>
  <c r="AC219" i="39" s="1"/>
  <c r="AT219" i="39" s="1"/>
  <c r="M219" i="39"/>
  <c r="AD219" i="39" s="1"/>
  <c r="AU219" i="39" s="1"/>
  <c r="P219" i="39"/>
  <c r="Q219" i="39"/>
  <c r="AH219" i="39" s="1"/>
  <c r="AY219" i="39" s="1"/>
  <c r="R219" i="39"/>
  <c r="AI219" i="39" s="1"/>
  <c r="AZ219" i="39" s="1"/>
  <c r="AG219" i="39"/>
  <c r="AX219" i="39" s="1"/>
  <c r="A220" i="39"/>
  <c r="B220" i="39"/>
  <c r="C220" i="39"/>
  <c r="T220" i="39" s="1"/>
  <c r="AK220" i="39" s="1"/>
  <c r="D220" i="39"/>
  <c r="U220" i="39" s="1"/>
  <c r="AL220" i="39" s="1"/>
  <c r="F220" i="39"/>
  <c r="W220" i="39" s="1"/>
  <c r="AN220" i="39" s="1"/>
  <c r="G220" i="39"/>
  <c r="H220" i="39"/>
  <c r="Y220" i="39" s="1"/>
  <c r="AP220" i="39" s="1"/>
  <c r="J220" i="39"/>
  <c r="AA220" i="39" s="1"/>
  <c r="AR220" i="39" s="1"/>
  <c r="K220" i="39"/>
  <c r="AB220" i="39" s="1"/>
  <c r="AS220" i="39" s="1"/>
  <c r="L220" i="39"/>
  <c r="AC220" i="39" s="1"/>
  <c r="AT220" i="39" s="1"/>
  <c r="N220" i="39"/>
  <c r="AE220" i="39" s="1"/>
  <c r="AV220" i="39" s="1"/>
  <c r="O220" i="39"/>
  <c r="AF220" i="39" s="1"/>
  <c r="AW220" i="39" s="1"/>
  <c r="P220" i="39"/>
  <c r="AG220" i="39" s="1"/>
  <c r="AX220" i="39" s="1"/>
  <c r="R220" i="39"/>
  <c r="S220" i="39"/>
  <c r="X220" i="39"/>
  <c r="AO220" i="39" s="1"/>
  <c r="AI220" i="39"/>
  <c r="AZ220" i="39" s="1"/>
  <c r="AJ220" i="39"/>
  <c r="BA220" i="39" s="1"/>
  <c r="A221" i="39"/>
  <c r="B221" i="39"/>
  <c r="I221" i="39"/>
  <c r="Z221" i="39" s="1"/>
  <c r="AQ221" i="39" s="1"/>
  <c r="M221" i="39"/>
  <c r="AD221" i="39" s="1"/>
  <c r="AU221" i="39" s="1"/>
  <c r="A222" i="39"/>
  <c r="B222" i="39"/>
  <c r="F222" i="39" s="1"/>
  <c r="W222" i="39" s="1"/>
  <c r="AN222" i="39" s="1"/>
  <c r="G222" i="39"/>
  <c r="X222" i="39" s="1"/>
  <c r="AO222" i="39" s="1"/>
  <c r="K222" i="39"/>
  <c r="AB222" i="39" s="1"/>
  <c r="AS222" i="39" s="1"/>
  <c r="L222" i="39"/>
  <c r="AC222" i="39" s="1"/>
  <c r="AT222" i="39" s="1"/>
  <c r="R222" i="39"/>
  <c r="AI222" i="39" s="1"/>
  <c r="AZ222" i="39" s="1"/>
  <c r="A223" i="39"/>
  <c r="B223" i="39"/>
  <c r="D223" i="39" s="1"/>
  <c r="E223" i="39"/>
  <c r="V223" i="39" s="1"/>
  <c r="AM223" i="39" s="1"/>
  <c r="F223" i="39"/>
  <c r="W223" i="39" s="1"/>
  <c r="AN223" i="39" s="1"/>
  <c r="H223" i="39"/>
  <c r="Y223" i="39" s="1"/>
  <c r="AP223" i="39" s="1"/>
  <c r="J223" i="39"/>
  <c r="AA223" i="39" s="1"/>
  <c r="AR223" i="39" s="1"/>
  <c r="L223" i="39"/>
  <c r="AC223" i="39" s="1"/>
  <c r="AT223" i="39" s="1"/>
  <c r="M223" i="39"/>
  <c r="AD223" i="39" s="1"/>
  <c r="AU223" i="39" s="1"/>
  <c r="P223" i="39"/>
  <c r="Q223" i="39"/>
  <c r="AH223" i="39" s="1"/>
  <c r="AY223" i="39" s="1"/>
  <c r="R223" i="39"/>
  <c r="AI223" i="39" s="1"/>
  <c r="AZ223" i="39" s="1"/>
  <c r="U223" i="39"/>
  <c r="AL223" i="39" s="1"/>
  <c r="AG223" i="39"/>
  <c r="AX223" i="39" s="1"/>
  <c r="A224" i="39"/>
  <c r="B224" i="39"/>
  <c r="C224" i="39"/>
  <c r="T224" i="39" s="1"/>
  <c r="AK224" i="39" s="1"/>
  <c r="D224" i="39"/>
  <c r="U224" i="39" s="1"/>
  <c r="AL224" i="39" s="1"/>
  <c r="F224" i="39"/>
  <c r="W224" i="39" s="1"/>
  <c r="AN224" i="39" s="1"/>
  <c r="G224" i="39"/>
  <c r="H224" i="39"/>
  <c r="Y224" i="39" s="1"/>
  <c r="AP224" i="39" s="1"/>
  <c r="J224" i="39"/>
  <c r="AA224" i="39" s="1"/>
  <c r="AR224" i="39" s="1"/>
  <c r="K224" i="39"/>
  <c r="AB224" i="39" s="1"/>
  <c r="AS224" i="39" s="1"/>
  <c r="L224" i="39"/>
  <c r="AC224" i="39" s="1"/>
  <c r="AT224" i="39" s="1"/>
  <c r="N224" i="39"/>
  <c r="AE224" i="39" s="1"/>
  <c r="AV224" i="39" s="1"/>
  <c r="O224" i="39"/>
  <c r="AF224" i="39" s="1"/>
  <c r="AW224" i="39" s="1"/>
  <c r="P224" i="39"/>
  <c r="AG224" i="39" s="1"/>
  <c r="AX224" i="39" s="1"/>
  <c r="R224" i="39"/>
  <c r="S224" i="39"/>
  <c r="AJ224" i="39" s="1"/>
  <c r="BA224" i="39" s="1"/>
  <c r="X224" i="39"/>
  <c r="AO224" i="39" s="1"/>
  <c r="AI224" i="39"/>
  <c r="AZ224" i="39" s="1"/>
  <c r="A225" i="39"/>
  <c r="B225" i="39"/>
  <c r="A226" i="39"/>
  <c r="B226" i="39"/>
  <c r="K226" i="39"/>
  <c r="AB226" i="39" s="1"/>
  <c r="AS226" i="39" s="1"/>
  <c r="L226" i="39"/>
  <c r="AC226" i="39" s="1"/>
  <c r="AT226" i="39" s="1"/>
  <c r="A227" i="39"/>
  <c r="B227" i="39"/>
  <c r="D227" i="39" s="1"/>
  <c r="E227" i="39"/>
  <c r="F227" i="39"/>
  <c r="W227" i="39" s="1"/>
  <c r="AN227" i="39" s="1"/>
  <c r="H227" i="39"/>
  <c r="Y227" i="39" s="1"/>
  <c r="AP227" i="39" s="1"/>
  <c r="J227" i="39"/>
  <c r="AA227" i="39" s="1"/>
  <c r="AR227" i="39" s="1"/>
  <c r="L227" i="39"/>
  <c r="AC227" i="39" s="1"/>
  <c r="AT227" i="39" s="1"/>
  <c r="M227" i="39"/>
  <c r="AD227" i="39" s="1"/>
  <c r="AU227" i="39" s="1"/>
  <c r="P227" i="39"/>
  <c r="AG227" i="39" s="1"/>
  <c r="AX227" i="39" s="1"/>
  <c r="Q227" i="39"/>
  <c r="AH227" i="39" s="1"/>
  <c r="AY227" i="39" s="1"/>
  <c r="R227" i="39"/>
  <c r="AI227" i="39" s="1"/>
  <c r="AZ227" i="39" s="1"/>
  <c r="U227" i="39"/>
  <c r="AL227" i="39" s="1"/>
  <c r="V227" i="39"/>
  <c r="AM227" i="39" s="1"/>
  <c r="A228" i="39"/>
  <c r="B228" i="39"/>
  <c r="E228" i="39"/>
  <c r="F228" i="39"/>
  <c r="W228" i="39" s="1"/>
  <c r="AN228" i="39" s="1"/>
  <c r="I228" i="39"/>
  <c r="Z228" i="39" s="1"/>
  <c r="AQ228" i="39" s="1"/>
  <c r="J228" i="39"/>
  <c r="AA228" i="39" s="1"/>
  <c r="AR228" i="39" s="1"/>
  <c r="M228" i="39"/>
  <c r="N228" i="39"/>
  <c r="AE228" i="39" s="1"/>
  <c r="AV228" i="39" s="1"/>
  <c r="Q228" i="39"/>
  <c r="AH228" i="39" s="1"/>
  <c r="AY228" i="39" s="1"/>
  <c r="R228" i="39"/>
  <c r="AI228" i="39" s="1"/>
  <c r="AZ228" i="39" s="1"/>
  <c r="V228" i="39"/>
  <c r="AM228" i="39" s="1"/>
  <c r="AD228" i="39"/>
  <c r="AU228" i="39" s="1"/>
  <c r="A229" i="39"/>
  <c r="B229" i="39"/>
  <c r="C229" i="39"/>
  <c r="D229" i="39"/>
  <c r="U229" i="39" s="1"/>
  <c r="AL229" i="39" s="1"/>
  <c r="E229" i="39"/>
  <c r="V229" i="39" s="1"/>
  <c r="AM229" i="39" s="1"/>
  <c r="F229" i="39"/>
  <c r="G229" i="39"/>
  <c r="X229" i="39" s="1"/>
  <c r="AO229" i="39" s="1"/>
  <c r="H229" i="39"/>
  <c r="Y229" i="39" s="1"/>
  <c r="AP229" i="39" s="1"/>
  <c r="I229" i="39"/>
  <c r="Z229" i="39" s="1"/>
  <c r="AQ229" i="39" s="1"/>
  <c r="J229" i="39"/>
  <c r="K229" i="39"/>
  <c r="L229" i="39"/>
  <c r="AC229" i="39" s="1"/>
  <c r="AT229" i="39" s="1"/>
  <c r="M229" i="39"/>
  <c r="AD229" i="39" s="1"/>
  <c r="AU229" i="39" s="1"/>
  <c r="N229" i="39"/>
  <c r="O229" i="39"/>
  <c r="AF229" i="39" s="1"/>
  <c r="AW229" i="39" s="1"/>
  <c r="P229" i="39"/>
  <c r="AG229" i="39" s="1"/>
  <c r="AX229" i="39" s="1"/>
  <c r="Q229" i="39"/>
  <c r="AH229" i="39" s="1"/>
  <c r="AY229" i="39" s="1"/>
  <c r="R229" i="39"/>
  <c r="S229" i="39"/>
  <c r="T229" i="39"/>
  <c r="AK229" i="39" s="1"/>
  <c r="W229" i="39"/>
  <c r="AN229" i="39" s="1"/>
  <c r="AA229" i="39"/>
  <c r="AR229" i="39" s="1"/>
  <c r="AB229" i="39"/>
  <c r="AS229" i="39" s="1"/>
  <c r="AE229" i="39"/>
  <c r="AV229" i="39" s="1"/>
  <c r="AI229" i="39"/>
  <c r="AZ229" i="39" s="1"/>
  <c r="AJ229" i="39"/>
  <c r="BA229" i="39" s="1"/>
  <c r="A230" i="39"/>
  <c r="B230" i="39"/>
  <c r="E230" i="39"/>
  <c r="F230" i="39"/>
  <c r="W230" i="39" s="1"/>
  <c r="AN230" i="39" s="1"/>
  <c r="I230" i="39"/>
  <c r="Z230" i="39" s="1"/>
  <c r="AQ230" i="39" s="1"/>
  <c r="J230" i="39"/>
  <c r="AA230" i="39" s="1"/>
  <c r="AR230" i="39" s="1"/>
  <c r="M230" i="39"/>
  <c r="N230" i="39"/>
  <c r="AE230" i="39" s="1"/>
  <c r="AV230" i="39" s="1"/>
  <c r="Q230" i="39"/>
  <c r="AH230" i="39" s="1"/>
  <c r="AY230" i="39" s="1"/>
  <c r="R230" i="39"/>
  <c r="AI230" i="39" s="1"/>
  <c r="AZ230" i="39" s="1"/>
  <c r="V230" i="39"/>
  <c r="AM230" i="39" s="1"/>
  <c r="AD230" i="39"/>
  <c r="AU230" i="39" s="1"/>
  <c r="A231" i="39"/>
  <c r="B231" i="39"/>
  <c r="C231" i="39"/>
  <c r="D231" i="39"/>
  <c r="U231" i="39" s="1"/>
  <c r="AL231" i="39" s="1"/>
  <c r="E231" i="39"/>
  <c r="V231" i="39" s="1"/>
  <c r="AM231" i="39" s="1"/>
  <c r="F231" i="39"/>
  <c r="G231" i="39"/>
  <c r="X231" i="39" s="1"/>
  <c r="AO231" i="39" s="1"/>
  <c r="H231" i="39"/>
  <c r="Y231" i="39" s="1"/>
  <c r="AP231" i="39" s="1"/>
  <c r="I231" i="39"/>
  <c r="Z231" i="39" s="1"/>
  <c r="AQ231" i="39" s="1"/>
  <c r="J231" i="39"/>
  <c r="K231" i="39"/>
  <c r="L231" i="39"/>
  <c r="AC231" i="39" s="1"/>
  <c r="AT231" i="39" s="1"/>
  <c r="M231" i="39"/>
  <c r="AD231" i="39" s="1"/>
  <c r="AU231" i="39" s="1"/>
  <c r="N231" i="39"/>
  <c r="O231" i="39"/>
  <c r="AF231" i="39" s="1"/>
  <c r="AW231" i="39" s="1"/>
  <c r="P231" i="39"/>
  <c r="AG231" i="39" s="1"/>
  <c r="AX231" i="39" s="1"/>
  <c r="Q231" i="39"/>
  <c r="AH231" i="39" s="1"/>
  <c r="AY231" i="39" s="1"/>
  <c r="R231" i="39"/>
  <c r="S231" i="39"/>
  <c r="T231" i="39"/>
  <c r="AK231" i="39" s="1"/>
  <c r="W231" i="39"/>
  <c r="AN231" i="39" s="1"/>
  <c r="AA231" i="39"/>
  <c r="AR231" i="39" s="1"/>
  <c r="AB231" i="39"/>
  <c r="AS231" i="39" s="1"/>
  <c r="AE231" i="39"/>
  <c r="AV231" i="39" s="1"/>
  <c r="AI231" i="39"/>
  <c r="AZ231" i="39" s="1"/>
  <c r="AJ231" i="39"/>
  <c r="BA231" i="39" s="1"/>
  <c r="A232" i="39"/>
  <c r="B232" i="39"/>
  <c r="E232" i="39"/>
  <c r="F232" i="39"/>
  <c r="W232" i="39" s="1"/>
  <c r="AN232" i="39" s="1"/>
  <c r="I232" i="39"/>
  <c r="Z232" i="39" s="1"/>
  <c r="AQ232" i="39" s="1"/>
  <c r="J232" i="39"/>
  <c r="AA232" i="39" s="1"/>
  <c r="AR232" i="39" s="1"/>
  <c r="M232" i="39"/>
  <c r="N232" i="39"/>
  <c r="AE232" i="39" s="1"/>
  <c r="AV232" i="39" s="1"/>
  <c r="Q232" i="39"/>
  <c r="AH232" i="39" s="1"/>
  <c r="AY232" i="39" s="1"/>
  <c r="R232" i="39"/>
  <c r="AI232" i="39" s="1"/>
  <c r="AZ232" i="39" s="1"/>
  <c r="V232" i="39"/>
  <c r="AM232" i="39" s="1"/>
  <c r="AD232" i="39"/>
  <c r="AU232" i="39" s="1"/>
  <c r="A233" i="39"/>
  <c r="B233" i="39"/>
  <c r="C233" i="39"/>
  <c r="D233" i="39"/>
  <c r="U233" i="39" s="1"/>
  <c r="AL233" i="39" s="1"/>
  <c r="E233" i="39"/>
  <c r="V233" i="39" s="1"/>
  <c r="AM233" i="39" s="1"/>
  <c r="F233" i="39"/>
  <c r="G233" i="39"/>
  <c r="X233" i="39" s="1"/>
  <c r="AO233" i="39" s="1"/>
  <c r="H233" i="39"/>
  <c r="Y233" i="39" s="1"/>
  <c r="AP233" i="39" s="1"/>
  <c r="I233" i="39"/>
  <c r="Z233" i="39" s="1"/>
  <c r="AQ233" i="39" s="1"/>
  <c r="J233" i="39"/>
  <c r="K233" i="39"/>
  <c r="L233" i="39"/>
  <c r="AC233" i="39" s="1"/>
  <c r="AT233" i="39" s="1"/>
  <c r="M233" i="39"/>
  <c r="AD233" i="39" s="1"/>
  <c r="AU233" i="39" s="1"/>
  <c r="N233" i="39"/>
  <c r="O233" i="39"/>
  <c r="AF233" i="39" s="1"/>
  <c r="AW233" i="39" s="1"/>
  <c r="P233" i="39"/>
  <c r="AG233" i="39" s="1"/>
  <c r="AX233" i="39" s="1"/>
  <c r="Q233" i="39"/>
  <c r="AH233" i="39" s="1"/>
  <c r="AY233" i="39" s="1"/>
  <c r="R233" i="39"/>
  <c r="S233" i="39"/>
  <c r="T233" i="39"/>
  <c r="AK233" i="39" s="1"/>
  <c r="W233" i="39"/>
  <c r="AN233" i="39" s="1"/>
  <c r="AA233" i="39"/>
  <c r="AR233" i="39" s="1"/>
  <c r="AB233" i="39"/>
  <c r="AS233" i="39" s="1"/>
  <c r="AE233" i="39"/>
  <c r="AV233" i="39" s="1"/>
  <c r="AI233" i="39"/>
  <c r="AZ233" i="39" s="1"/>
  <c r="AJ233" i="39"/>
  <c r="BA233" i="39" s="1"/>
  <c r="A234" i="39"/>
  <c r="B234" i="39"/>
  <c r="C234" i="39"/>
  <c r="T234" i="39" s="1"/>
  <c r="AK234" i="39" s="1"/>
  <c r="E234" i="39"/>
  <c r="V234" i="39" s="1"/>
  <c r="AM234" i="39" s="1"/>
  <c r="F234" i="39"/>
  <c r="W234" i="39" s="1"/>
  <c r="AN234" i="39" s="1"/>
  <c r="G234" i="39"/>
  <c r="X234" i="39" s="1"/>
  <c r="AO234" i="39" s="1"/>
  <c r="I234" i="39"/>
  <c r="J234" i="39"/>
  <c r="AA234" i="39" s="1"/>
  <c r="AR234" i="39" s="1"/>
  <c r="K234" i="39"/>
  <c r="AB234" i="39" s="1"/>
  <c r="AS234" i="39" s="1"/>
  <c r="M234" i="39"/>
  <c r="N234" i="39"/>
  <c r="O234" i="39"/>
  <c r="AF234" i="39" s="1"/>
  <c r="AW234" i="39" s="1"/>
  <c r="Q234" i="39"/>
  <c r="AH234" i="39" s="1"/>
  <c r="AY234" i="39" s="1"/>
  <c r="R234" i="39"/>
  <c r="S234" i="39"/>
  <c r="AJ234" i="39" s="1"/>
  <c r="BA234" i="39" s="1"/>
  <c r="Z234" i="39"/>
  <c r="AQ234" i="39" s="1"/>
  <c r="AD234" i="39"/>
  <c r="AU234" i="39" s="1"/>
  <c r="AE234" i="39"/>
  <c r="AV234" i="39" s="1"/>
  <c r="AI234" i="39"/>
  <c r="AZ234" i="39" s="1"/>
  <c r="A235" i="39"/>
  <c r="B235" i="39"/>
  <c r="C235" i="39"/>
  <c r="T235" i="39" s="1"/>
  <c r="AK235" i="39" s="1"/>
  <c r="D235" i="39"/>
  <c r="U235" i="39" s="1"/>
  <c r="AL235" i="39" s="1"/>
  <c r="E235" i="39"/>
  <c r="V235" i="39" s="1"/>
  <c r="AM235" i="39" s="1"/>
  <c r="F235" i="39"/>
  <c r="G235" i="39"/>
  <c r="H235" i="39"/>
  <c r="I235" i="39"/>
  <c r="Z235" i="39" s="1"/>
  <c r="AQ235" i="39" s="1"/>
  <c r="J235" i="39"/>
  <c r="K235" i="39"/>
  <c r="L235" i="39"/>
  <c r="M235" i="39"/>
  <c r="AD235" i="39" s="1"/>
  <c r="AU235" i="39" s="1"/>
  <c r="N235" i="39"/>
  <c r="O235" i="39"/>
  <c r="AF235" i="39" s="1"/>
  <c r="AW235" i="39" s="1"/>
  <c r="P235" i="39"/>
  <c r="Q235" i="39"/>
  <c r="AH235" i="39" s="1"/>
  <c r="AY235" i="39" s="1"/>
  <c r="R235" i="39"/>
  <c r="S235" i="39"/>
  <c r="AJ235" i="39" s="1"/>
  <c r="BA235" i="39" s="1"/>
  <c r="W235" i="39"/>
  <c r="AN235" i="39" s="1"/>
  <c r="X235" i="39"/>
  <c r="AO235" i="39" s="1"/>
  <c r="Y235" i="39"/>
  <c r="AP235" i="39" s="1"/>
  <c r="AA235" i="39"/>
  <c r="AR235" i="39" s="1"/>
  <c r="AB235" i="39"/>
  <c r="AS235" i="39" s="1"/>
  <c r="AC235" i="39"/>
  <c r="AT235" i="39" s="1"/>
  <c r="AE235" i="39"/>
  <c r="AV235" i="39" s="1"/>
  <c r="AG235" i="39"/>
  <c r="AX235" i="39" s="1"/>
  <c r="AI235" i="39"/>
  <c r="AZ235" i="39" s="1"/>
  <c r="A236" i="39"/>
  <c r="B236" i="39"/>
  <c r="K236" i="39"/>
  <c r="AB236" i="39" s="1"/>
  <c r="AS236" i="39" s="1"/>
  <c r="M236" i="39"/>
  <c r="AD236" i="39" s="1"/>
  <c r="AU236" i="39" s="1"/>
  <c r="A237" i="39"/>
  <c r="B237" i="39"/>
  <c r="C237" i="39"/>
  <c r="D237" i="39"/>
  <c r="E237" i="39"/>
  <c r="V237" i="39" s="1"/>
  <c r="AM237" i="39" s="1"/>
  <c r="F237" i="39"/>
  <c r="G237" i="39"/>
  <c r="H237" i="39"/>
  <c r="I237" i="39"/>
  <c r="Z237" i="39" s="1"/>
  <c r="AQ237" i="39" s="1"/>
  <c r="J237" i="39"/>
  <c r="K237" i="39"/>
  <c r="L237" i="39"/>
  <c r="AC237" i="39" s="1"/>
  <c r="AT237" i="39" s="1"/>
  <c r="M237" i="39"/>
  <c r="AD237" i="39" s="1"/>
  <c r="AU237" i="39" s="1"/>
  <c r="N237" i="39"/>
  <c r="O237" i="39"/>
  <c r="P237" i="39"/>
  <c r="AG237" i="39" s="1"/>
  <c r="AX237" i="39" s="1"/>
  <c r="Q237" i="39"/>
  <c r="AH237" i="39" s="1"/>
  <c r="AY237" i="39" s="1"/>
  <c r="R237" i="39"/>
  <c r="S237" i="39"/>
  <c r="T237" i="39"/>
  <c r="AK237" i="39" s="1"/>
  <c r="U237" i="39"/>
  <c r="AL237" i="39" s="1"/>
  <c r="W237" i="39"/>
  <c r="AN237" i="39" s="1"/>
  <c r="X237" i="39"/>
  <c r="AO237" i="39" s="1"/>
  <c r="Y237" i="39"/>
  <c r="AP237" i="39" s="1"/>
  <c r="AA237" i="39"/>
  <c r="AR237" i="39" s="1"/>
  <c r="AB237" i="39"/>
  <c r="AS237" i="39" s="1"/>
  <c r="AE237" i="39"/>
  <c r="AV237" i="39" s="1"/>
  <c r="AF237" i="39"/>
  <c r="AW237" i="39" s="1"/>
  <c r="AI237" i="39"/>
  <c r="AZ237" i="39" s="1"/>
  <c r="AJ237" i="39"/>
  <c r="BA237" i="39" s="1"/>
  <c r="A238" i="39"/>
  <c r="B238" i="39"/>
  <c r="C238" i="39"/>
  <c r="T238" i="39" s="1"/>
  <c r="AK238" i="39" s="1"/>
  <c r="E238" i="39"/>
  <c r="V238" i="39" s="1"/>
  <c r="AM238" i="39" s="1"/>
  <c r="F238" i="39"/>
  <c r="W238" i="39" s="1"/>
  <c r="AN238" i="39" s="1"/>
  <c r="G238" i="39"/>
  <c r="X238" i="39" s="1"/>
  <c r="AO238" i="39" s="1"/>
  <c r="I238" i="39"/>
  <c r="Z238" i="39" s="1"/>
  <c r="AQ238" i="39" s="1"/>
  <c r="J238" i="39"/>
  <c r="AA238" i="39" s="1"/>
  <c r="AR238" i="39" s="1"/>
  <c r="K238" i="39"/>
  <c r="AB238" i="39" s="1"/>
  <c r="AS238" i="39" s="1"/>
  <c r="M238" i="39"/>
  <c r="N238" i="39"/>
  <c r="O238" i="39"/>
  <c r="AF238" i="39" s="1"/>
  <c r="AW238" i="39" s="1"/>
  <c r="Q238" i="39"/>
  <c r="AH238" i="39" s="1"/>
  <c r="AY238" i="39" s="1"/>
  <c r="R238" i="39"/>
  <c r="S238" i="39"/>
  <c r="AJ238" i="39" s="1"/>
  <c r="BA238" i="39" s="1"/>
  <c r="AD238" i="39"/>
  <c r="AU238" i="39" s="1"/>
  <c r="AE238" i="39"/>
  <c r="AV238" i="39" s="1"/>
  <c r="AI238" i="39"/>
  <c r="AZ238" i="39" s="1"/>
  <c r="A239" i="39"/>
  <c r="B239" i="39"/>
  <c r="C239" i="39"/>
  <c r="T239" i="39" s="1"/>
  <c r="AK239" i="39" s="1"/>
  <c r="D239" i="39"/>
  <c r="U239" i="39" s="1"/>
  <c r="AL239" i="39" s="1"/>
  <c r="E239" i="39"/>
  <c r="V239" i="39" s="1"/>
  <c r="AM239" i="39" s="1"/>
  <c r="F239" i="39"/>
  <c r="G239" i="39"/>
  <c r="X239" i="39" s="1"/>
  <c r="AO239" i="39" s="1"/>
  <c r="H239" i="39"/>
  <c r="I239" i="39"/>
  <c r="Z239" i="39" s="1"/>
  <c r="AQ239" i="39" s="1"/>
  <c r="J239" i="39"/>
  <c r="K239" i="39"/>
  <c r="L239" i="39"/>
  <c r="M239" i="39"/>
  <c r="AD239" i="39" s="1"/>
  <c r="AU239" i="39" s="1"/>
  <c r="N239" i="39"/>
  <c r="O239" i="39"/>
  <c r="AF239" i="39" s="1"/>
  <c r="AW239" i="39" s="1"/>
  <c r="P239" i="39"/>
  <c r="Q239" i="39"/>
  <c r="AH239" i="39" s="1"/>
  <c r="AY239" i="39" s="1"/>
  <c r="R239" i="39"/>
  <c r="S239" i="39"/>
  <c r="AJ239" i="39" s="1"/>
  <c r="BA239" i="39" s="1"/>
  <c r="W239" i="39"/>
  <c r="AN239" i="39" s="1"/>
  <c r="Y239" i="39"/>
  <c r="AP239" i="39" s="1"/>
  <c r="AA239" i="39"/>
  <c r="AR239" i="39" s="1"/>
  <c r="AB239" i="39"/>
  <c r="AS239" i="39" s="1"/>
  <c r="AC239" i="39"/>
  <c r="AT239" i="39" s="1"/>
  <c r="AE239" i="39"/>
  <c r="AV239" i="39" s="1"/>
  <c r="AG239" i="39"/>
  <c r="AX239" i="39" s="1"/>
  <c r="AI239" i="39"/>
  <c r="AZ239" i="39" s="1"/>
  <c r="A240" i="39"/>
  <c r="B240" i="39"/>
  <c r="F240" i="39"/>
  <c r="W240" i="39" s="1"/>
  <c r="AN240" i="39" s="1"/>
  <c r="G240" i="39"/>
  <c r="X240" i="39" s="1"/>
  <c r="AO240" i="39" s="1"/>
  <c r="M240" i="39"/>
  <c r="AD240" i="39" s="1"/>
  <c r="AU240" i="39" s="1"/>
  <c r="Q240" i="39"/>
  <c r="AH240" i="39" s="1"/>
  <c r="AY240" i="39" s="1"/>
  <c r="R240" i="39"/>
  <c r="AI240" i="39" s="1"/>
  <c r="AZ240" i="39" s="1"/>
  <c r="A241" i="39"/>
  <c r="B241" i="39"/>
  <c r="C241" i="39"/>
  <c r="D241" i="39"/>
  <c r="E241" i="39"/>
  <c r="V241" i="39" s="1"/>
  <c r="AM241" i="39" s="1"/>
  <c r="F241" i="39"/>
  <c r="G241" i="39"/>
  <c r="H241" i="39"/>
  <c r="I241" i="39"/>
  <c r="Z241" i="39" s="1"/>
  <c r="AQ241" i="39" s="1"/>
  <c r="J241" i="39"/>
  <c r="K241" i="39"/>
  <c r="L241" i="39"/>
  <c r="AC241" i="39" s="1"/>
  <c r="AT241" i="39" s="1"/>
  <c r="M241" i="39"/>
  <c r="AD241" i="39" s="1"/>
  <c r="AU241" i="39" s="1"/>
  <c r="N241" i="39"/>
  <c r="O241" i="39"/>
  <c r="P241" i="39"/>
  <c r="AG241" i="39" s="1"/>
  <c r="AX241" i="39" s="1"/>
  <c r="Q241" i="39"/>
  <c r="AH241" i="39" s="1"/>
  <c r="AY241" i="39" s="1"/>
  <c r="R241" i="39"/>
  <c r="S241" i="39"/>
  <c r="T241" i="39"/>
  <c r="AK241" i="39" s="1"/>
  <c r="U241" i="39"/>
  <c r="AL241" i="39" s="1"/>
  <c r="W241" i="39"/>
  <c r="AN241" i="39" s="1"/>
  <c r="X241" i="39"/>
  <c r="AO241" i="39" s="1"/>
  <c r="Y241" i="39"/>
  <c r="AP241" i="39" s="1"/>
  <c r="AA241" i="39"/>
  <c r="AR241" i="39" s="1"/>
  <c r="AB241" i="39"/>
  <c r="AS241" i="39" s="1"/>
  <c r="AE241" i="39"/>
  <c r="AV241" i="39" s="1"/>
  <c r="AF241" i="39"/>
  <c r="AW241" i="39" s="1"/>
  <c r="AI241" i="39"/>
  <c r="AZ241" i="39" s="1"/>
  <c r="AJ241" i="39"/>
  <c r="BA241" i="39" s="1"/>
  <c r="A242" i="39"/>
  <c r="B242" i="39"/>
  <c r="C242" i="39"/>
  <c r="T242" i="39" s="1"/>
  <c r="AK242" i="39" s="1"/>
  <c r="E242" i="39"/>
  <c r="V242" i="39" s="1"/>
  <c r="AM242" i="39" s="1"/>
  <c r="F242" i="39"/>
  <c r="W242" i="39" s="1"/>
  <c r="AN242" i="39" s="1"/>
  <c r="G242" i="39"/>
  <c r="X242" i="39" s="1"/>
  <c r="AO242" i="39" s="1"/>
  <c r="I242" i="39"/>
  <c r="J242" i="39"/>
  <c r="AA242" i="39" s="1"/>
  <c r="AR242" i="39" s="1"/>
  <c r="K242" i="39"/>
  <c r="AB242" i="39" s="1"/>
  <c r="AS242" i="39" s="1"/>
  <c r="M242" i="39"/>
  <c r="N242" i="39"/>
  <c r="AE242" i="39" s="1"/>
  <c r="AV242" i="39" s="1"/>
  <c r="O242" i="39"/>
  <c r="AF242" i="39" s="1"/>
  <c r="AW242" i="39" s="1"/>
  <c r="Q242" i="39"/>
  <c r="R242" i="39"/>
  <c r="S242" i="39"/>
  <c r="AJ242" i="39" s="1"/>
  <c r="BA242" i="39" s="1"/>
  <c r="Z242" i="39"/>
  <c r="AQ242" i="39" s="1"/>
  <c r="AD242" i="39"/>
  <c r="AU242" i="39" s="1"/>
  <c r="AH242" i="39"/>
  <c r="AY242" i="39" s="1"/>
  <c r="AI242" i="39"/>
  <c r="AZ242" i="39" s="1"/>
  <c r="A243" i="39"/>
  <c r="B243" i="39"/>
  <c r="C243" i="39"/>
  <c r="D243" i="39"/>
  <c r="U243" i="39" s="1"/>
  <c r="AL243" i="39" s="1"/>
  <c r="E243" i="39"/>
  <c r="V243" i="39" s="1"/>
  <c r="AM243" i="39" s="1"/>
  <c r="F243" i="39"/>
  <c r="G243" i="39"/>
  <c r="X243" i="39" s="1"/>
  <c r="AO243" i="39" s="1"/>
  <c r="H243" i="39"/>
  <c r="Y243" i="39" s="1"/>
  <c r="AP243" i="39" s="1"/>
  <c r="I243" i="39"/>
  <c r="Z243" i="39" s="1"/>
  <c r="AQ243" i="39" s="1"/>
  <c r="J243" i="39"/>
  <c r="K243" i="39"/>
  <c r="L243" i="39"/>
  <c r="AC243" i="39" s="1"/>
  <c r="AT243" i="39" s="1"/>
  <c r="M243" i="39"/>
  <c r="AD243" i="39" s="1"/>
  <c r="AU243" i="39" s="1"/>
  <c r="N243" i="39"/>
  <c r="O243" i="39"/>
  <c r="AF243" i="39" s="1"/>
  <c r="AW243" i="39" s="1"/>
  <c r="P243" i="39"/>
  <c r="AG243" i="39" s="1"/>
  <c r="AX243" i="39" s="1"/>
  <c r="Q243" i="39"/>
  <c r="AH243" i="39" s="1"/>
  <c r="AY243" i="39" s="1"/>
  <c r="R243" i="39"/>
  <c r="S243" i="39"/>
  <c r="T243" i="39"/>
  <c r="AK243" i="39" s="1"/>
  <c r="W243" i="39"/>
  <c r="AN243" i="39" s="1"/>
  <c r="AA243" i="39"/>
  <c r="AR243" i="39" s="1"/>
  <c r="AB243" i="39"/>
  <c r="AS243" i="39" s="1"/>
  <c r="AE243" i="39"/>
  <c r="AV243" i="39" s="1"/>
  <c r="AI243" i="39"/>
  <c r="AZ243" i="39" s="1"/>
  <c r="AJ243" i="39"/>
  <c r="BA243" i="39" s="1"/>
  <c r="A244" i="39"/>
  <c r="B244" i="39"/>
  <c r="E244" i="39"/>
  <c r="F244" i="39"/>
  <c r="W244" i="39" s="1"/>
  <c r="AN244" i="39" s="1"/>
  <c r="I244" i="39"/>
  <c r="Z244" i="39" s="1"/>
  <c r="AQ244" i="39" s="1"/>
  <c r="J244" i="39"/>
  <c r="AA244" i="39" s="1"/>
  <c r="AR244" i="39" s="1"/>
  <c r="M244" i="39"/>
  <c r="N244" i="39"/>
  <c r="AE244" i="39" s="1"/>
  <c r="AV244" i="39" s="1"/>
  <c r="Q244" i="39"/>
  <c r="AH244" i="39" s="1"/>
  <c r="AY244" i="39" s="1"/>
  <c r="R244" i="39"/>
  <c r="AI244" i="39" s="1"/>
  <c r="AZ244" i="39" s="1"/>
  <c r="V244" i="39"/>
  <c r="AM244" i="39" s="1"/>
  <c r="AD244" i="39"/>
  <c r="AU244" i="39" s="1"/>
  <c r="A245" i="39"/>
  <c r="B245" i="39"/>
  <c r="C245" i="39"/>
  <c r="D245" i="39"/>
  <c r="U245" i="39" s="1"/>
  <c r="AL245" i="39" s="1"/>
  <c r="E245" i="39"/>
  <c r="V245" i="39" s="1"/>
  <c r="AM245" i="39" s="1"/>
  <c r="F245" i="39"/>
  <c r="G245" i="39"/>
  <c r="X245" i="39" s="1"/>
  <c r="AO245" i="39" s="1"/>
  <c r="H245" i="39"/>
  <c r="Y245" i="39" s="1"/>
  <c r="AP245" i="39" s="1"/>
  <c r="I245" i="39"/>
  <c r="Z245" i="39" s="1"/>
  <c r="AQ245" i="39" s="1"/>
  <c r="J245" i="39"/>
  <c r="K245" i="39"/>
  <c r="L245" i="39"/>
  <c r="AC245" i="39" s="1"/>
  <c r="AT245" i="39" s="1"/>
  <c r="M245" i="39"/>
  <c r="AD245" i="39" s="1"/>
  <c r="AU245" i="39" s="1"/>
  <c r="N245" i="39"/>
  <c r="O245" i="39"/>
  <c r="AF245" i="39" s="1"/>
  <c r="AW245" i="39" s="1"/>
  <c r="P245" i="39"/>
  <c r="AG245" i="39" s="1"/>
  <c r="AX245" i="39" s="1"/>
  <c r="Q245" i="39"/>
  <c r="AH245" i="39" s="1"/>
  <c r="AY245" i="39" s="1"/>
  <c r="R245" i="39"/>
  <c r="S245" i="39"/>
  <c r="T245" i="39"/>
  <c r="AK245" i="39" s="1"/>
  <c r="W245" i="39"/>
  <c r="AN245" i="39" s="1"/>
  <c r="AA245" i="39"/>
  <c r="AR245" i="39" s="1"/>
  <c r="AB245" i="39"/>
  <c r="AS245" i="39" s="1"/>
  <c r="AE245" i="39"/>
  <c r="AV245" i="39" s="1"/>
  <c r="AI245" i="39"/>
  <c r="AZ245" i="39" s="1"/>
  <c r="AJ245" i="39"/>
  <c r="BA245" i="39" s="1"/>
  <c r="A246" i="39"/>
  <c r="B246" i="39"/>
  <c r="E246" i="39"/>
  <c r="F246" i="39"/>
  <c r="W246" i="39" s="1"/>
  <c r="AN246" i="39" s="1"/>
  <c r="I246" i="39"/>
  <c r="Z246" i="39" s="1"/>
  <c r="AQ246" i="39" s="1"/>
  <c r="J246" i="39"/>
  <c r="AA246" i="39" s="1"/>
  <c r="AR246" i="39" s="1"/>
  <c r="M246" i="39"/>
  <c r="N246" i="39"/>
  <c r="AE246" i="39" s="1"/>
  <c r="AV246" i="39" s="1"/>
  <c r="Q246" i="39"/>
  <c r="AH246" i="39" s="1"/>
  <c r="AY246" i="39" s="1"/>
  <c r="R246" i="39"/>
  <c r="AI246" i="39" s="1"/>
  <c r="AZ246" i="39" s="1"/>
  <c r="V246" i="39"/>
  <c r="AM246" i="39" s="1"/>
  <c r="AD246" i="39"/>
  <c r="AU246" i="39" s="1"/>
  <c r="A247" i="39"/>
  <c r="B247" i="39"/>
  <c r="C247" i="39"/>
  <c r="D247" i="39"/>
  <c r="U247" i="39" s="1"/>
  <c r="AL247" i="39" s="1"/>
  <c r="E247" i="39"/>
  <c r="V247" i="39" s="1"/>
  <c r="AM247" i="39" s="1"/>
  <c r="F247" i="39"/>
  <c r="G247" i="39"/>
  <c r="X247" i="39" s="1"/>
  <c r="AO247" i="39" s="1"/>
  <c r="H247" i="39"/>
  <c r="Y247" i="39" s="1"/>
  <c r="AP247" i="39" s="1"/>
  <c r="I247" i="39"/>
  <c r="Z247" i="39" s="1"/>
  <c r="AQ247" i="39" s="1"/>
  <c r="J247" i="39"/>
  <c r="K247" i="39"/>
  <c r="L247" i="39"/>
  <c r="AC247" i="39" s="1"/>
  <c r="AT247" i="39" s="1"/>
  <c r="M247" i="39"/>
  <c r="AD247" i="39" s="1"/>
  <c r="AU247" i="39" s="1"/>
  <c r="N247" i="39"/>
  <c r="O247" i="39"/>
  <c r="AF247" i="39" s="1"/>
  <c r="AW247" i="39" s="1"/>
  <c r="P247" i="39"/>
  <c r="AG247" i="39" s="1"/>
  <c r="AX247" i="39" s="1"/>
  <c r="Q247" i="39"/>
  <c r="AH247" i="39" s="1"/>
  <c r="AY247" i="39" s="1"/>
  <c r="R247" i="39"/>
  <c r="S247" i="39"/>
  <c r="T247" i="39"/>
  <c r="AK247" i="39" s="1"/>
  <c r="W247" i="39"/>
  <c r="AN247" i="39" s="1"/>
  <c r="AA247" i="39"/>
  <c r="AR247" i="39" s="1"/>
  <c r="AB247" i="39"/>
  <c r="AS247" i="39" s="1"/>
  <c r="AE247" i="39"/>
  <c r="AV247" i="39" s="1"/>
  <c r="AI247" i="39"/>
  <c r="AZ247" i="39" s="1"/>
  <c r="AJ247" i="39"/>
  <c r="BA247" i="39" s="1"/>
  <c r="A248" i="39"/>
  <c r="B248" i="39"/>
  <c r="E248" i="39"/>
  <c r="F248" i="39"/>
  <c r="W248" i="39" s="1"/>
  <c r="AN248" i="39" s="1"/>
  <c r="I248" i="39"/>
  <c r="Z248" i="39" s="1"/>
  <c r="AQ248" i="39" s="1"/>
  <c r="J248" i="39"/>
  <c r="AA248" i="39" s="1"/>
  <c r="AR248" i="39" s="1"/>
  <c r="M248" i="39"/>
  <c r="N248" i="39"/>
  <c r="AE248" i="39" s="1"/>
  <c r="AV248" i="39" s="1"/>
  <c r="Q248" i="39"/>
  <c r="AH248" i="39" s="1"/>
  <c r="AY248" i="39" s="1"/>
  <c r="R248" i="39"/>
  <c r="AI248" i="39" s="1"/>
  <c r="AZ248" i="39" s="1"/>
  <c r="V248" i="39"/>
  <c r="AM248" i="39" s="1"/>
  <c r="AD248" i="39"/>
  <c r="AU248" i="39" s="1"/>
  <c r="A249" i="39"/>
  <c r="B249" i="39"/>
  <c r="C249" i="39"/>
  <c r="D249" i="39"/>
  <c r="U249" i="39" s="1"/>
  <c r="AL249" i="39" s="1"/>
  <c r="E249" i="39"/>
  <c r="V249" i="39" s="1"/>
  <c r="AM249" i="39" s="1"/>
  <c r="F249" i="39"/>
  <c r="G249" i="39"/>
  <c r="X249" i="39" s="1"/>
  <c r="AO249" i="39" s="1"/>
  <c r="H249" i="39"/>
  <c r="Y249" i="39" s="1"/>
  <c r="AP249" i="39" s="1"/>
  <c r="I249" i="39"/>
  <c r="Z249" i="39" s="1"/>
  <c r="AQ249" i="39" s="1"/>
  <c r="J249" i="39"/>
  <c r="K249" i="39"/>
  <c r="L249" i="39"/>
  <c r="AC249" i="39" s="1"/>
  <c r="AT249" i="39" s="1"/>
  <c r="M249" i="39"/>
  <c r="AD249" i="39" s="1"/>
  <c r="AU249" i="39" s="1"/>
  <c r="N249" i="39"/>
  <c r="O249" i="39"/>
  <c r="AF249" i="39" s="1"/>
  <c r="AW249" i="39" s="1"/>
  <c r="P249" i="39"/>
  <c r="AG249" i="39" s="1"/>
  <c r="AX249" i="39" s="1"/>
  <c r="Q249" i="39"/>
  <c r="AH249" i="39" s="1"/>
  <c r="AY249" i="39" s="1"/>
  <c r="R249" i="39"/>
  <c r="S249" i="39"/>
  <c r="T249" i="39"/>
  <c r="AK249" i="39" s="1"/>
  <c r="W249" i="39"/>
  <c r="AN249" i="39" s="1"/>
  <c r="AA249" i="39"/>
  <c r="AR249" i="39" s="1"/>
  <c r="AB249" i="39"/>
  <c r="AS249" i="39" s="1"/>
  <c r="AE249" i="39"/>
  <c r="AV249" i="39" s="1"/>
  <c r="AI249" i="39"/>
  <c r="AZ249" i="39" s="1"/>
  <c r="AJ249" i="39"/>
  <c r="BA249" i="39" s="1"/>
  <c r="A250" i="39"/>
  <c r="B250" i="39"/>
  <c r="E250" i="39"/>
  <c r="F250" i="39"/>
  <c r="W250" i="39" s="1"/>
  <c r="AN250" i="39" s="1"/>
  <c r="I250" i="39"/>
  <c r="Z250" i="39" s="1"/>
  <c r="AQ250" i="39" s="1"/>
  <c r="J250" i="39"/>
  <c r="AA250" i="39" s="1"/>
  <c r="AR250" i="39" s="1"/>
  <c r="M250" i="39"/>
  <c r="N250" i="39"/>
  <c r="AE250" i="39" s="1"/>
  <c r="AV250" i="39" s="1"/>
  <c r="Q250" i="39"/>
  <c r="AH250" i="39" s="1"/>
  <c r="AY250" i="39" s="1"/>
  <c r="R250" i="39"/>
  <c r="V250" i="39"/>
  <c r="AM250" i="39" s="1"/>
  <c r="AD250" i="39"/>
  <c r="AU250" i="39" s="1"/>
  <c r="AI250" i="39"/>
  <c r="AZ250" i="39" s="1"/>
  <c r="A251" i="39"/>
  <c r="B251" i="39"/>
  <c r="C251" i="39"/>
  <c r="T251" i="39" s="1"/>
  <c r="AK251" i="39" s="1"/>
  <c r="D251" i="39"/>
  <c r="E251" i="39"/>
  <c r="V251" i="39" s="1"/>
  <c r="AM251" i="39" s="1"/>
  <c r="F251" i="39"/>
  <c r="G251" i="39"/>
  <c r="H251" i="39"/>
  <c r="I251" i="39"/>
  <c r="Z251" i="39" s="1"/>
  <c r="AQ251" i="39" s="1"/>
  <c r="J251" i="39"/>
  <c r="K251" i="39"/>
  <c r="L251" i="39"/>
  <c r="M251" i="39"/>
  <c r="AD251" i="39" s="1"/>
  <c r="AU251" i="39" s="1"/>
  <c r="N251" i="39"/>
  <c r="O251" i="39"/>
  <c r="AF251" i="39" s="1"/>
  <c r="AW251" i="39" s="1"/>
  <c r="P251" i="39"/>
  <c r="Q251" i="39"/>
  <c r="AH251" i="39" s="1"/>
  <c r="AY251" i="39" s="1"/>
  <c r="R251" i="39"/>
  <c r="S251" i="39"/>
  <c r="AJ251" i="39" s="1"/>
  <c r="BA251" i="39" s="1"/>
  <c r="U251" i="39"/>
  <c r="AL251" i="39" s="1"/>
  <c r="W251" i="39"/>
  <c r="AN251" i="39" s="1"/>
  <c r="X251" i="39"/>
  <c r="AO251" i="39" s="1"/>
  <c r="Y251" i="39"/>
  <c r="AP251" i="39" s="1"/>
  <c r="AA251" i="39"/>
  <c r="AR251" i="39" s="1"/>
  <c r="AB251" i="39"/>
  <c r="AS251" i="39" s="1"/>
  <c r="AC251" i="39"/>
  <c r="AT251" i="39" s="1"/>
  <c r="AE251" i="39"/>
  <c r="AV251" i="39" s="1"/>
  <c r="AG251" i="39"/>
  <c r="AX251" i="39" s="1"/>
  <c r="AI251" i="39"/>
  <c r="AZ251" i="39" s="1"/>
  <c r="A252" i="39"/>
  <c r="B252" i="39"/>
  <c r="F252" i="39"/>
  <c r="W252" i="39" s="1"/>
  <c r="AN252" i="39" s="1"/>
  <c r="G252" i="39"/>
  <c r="X252" i="39" s="1"/>
  <c r="AO252" i="39" s="1"/>
  <c r="K252" i="39"/>
  <c r="AB252" i="39" s="1"/>
  <c r="AS252" i="39" s="1"/>
  <c r="M252" i="39"/>
  <c r="AD252" i="39" s="1"/>
  <c r="AU252" i="39" s="1"/>
  <c r="Q252" i="39"/>
  <c r="AH252" i="39" s="1"/>
  <c r="AY252" i="39" s="1"/>
  <c r="R252" i="39"/>
  <c r="AI252" i="39" s="1"/>
  <c r="AZ252" i="39" s="1"/>
  <c r="A253" i="39"/>
  <c r="B253" i="39"/>
  <c r="C253" i="39"/>
  <c r="D253" i="39"/>
  <c r="U253" i="39" s="1"/>
  <c r="AL253" i="39" s="1"/>
  <c r="E253" i="39"/>
  <c r="V253" i="39" s="1"/>
  <c r="AM253" i="39" s="1"/>
  <c r="F253" i="39"/>
  <c r="G253" i="39"/>
  <c r="H253" i="39"/>
  <c r="Y253" i="39" s="1"/>
  <c r="AP253" i="39" s="1"/>
  <c r="I253" i="39"/>
  <c r="Z253" i="39" s="1"/>
  <c r="AQ253" i="39" s="1"/>
  <c r="J253" i="39"/>
  <c r="K253" i="39"/>
  <c r="AB253" i="39" s="1"/>
  <c r="AS253" i="39" s="1"/>
  <c r="L253" i="39"/>
  <c r="AC253" i="39" s="1"/>
  <c r="AT253" i="39" s="1"/>
  <c r="M253" i="39"/>
  <c r="AD253" i="39" s="1"/>
  <c r="AU253" i="39" s="1"/>
  <c r="N253" i="39"/>
  <c r="O253" i="39"/>
  <c r="P253" i="39"/>
  <c r="AG253" i="39" s="1"/>
  <c r="AX253" i="39" s="1"/>
  <c r="Q253" i="39"/>
  <c r="AH253" i="39" s="1"/>
  <c r="AY253" i="39" s="1"/>
  <c r="R253" i="39"/>
  <c r="S253" i="39"/>
  <c r="T253" i="39"/>
  <c r="AK253" i="39" s="1"/>
  <c r="W253" i="39"/>
  <c r="AN253" i="39" s="1"/>
  <c r="X253" i="39"/>
  <c r="AO253" i="39" s="1"/>
  <c r="AA253" i="39"/>
  <c r="AR253" i="39" s="1"/>
  <c r="AE253" i="39"/>
  <c r="AV253" i="39" s="1"/>
  <c r="AF253" i="39"/>
  <c r="AW253" i="39" s="1"/>
  <c r="AI253" i="39"/>
  <c r="AZ253" i="39" s="1"/>
  <c r="AJ253" i="39"/>
  <c r="BA253" i="39" s="1"/>
  <c r="A254" i="39"/>
  <c r="B254" i="39"/>
  <c r="C254" i="39"/>
  <c r="T254" i="39" s="1"/>
  <c r="AK254" i="39" s="1"/>
  <c r="E254" i="39"/>
  <c r="V254" i="39" s="1"/>
  <c r="AM254" i="39" s="1"/>
  <c r="G254" i="39"/>
  <c r="X254" i="39" s="1"/>
  <c r="AO254" i="39" s="1"/>
  <c r="I254" i="39"/>
  <c r="J254" i="39"/>
  <c r="AA254" i="39" s="1"/>
  <c r="AR254" i="39" s="1"/>
  <c r="M254" i="39"/>
  <c r="N254" i="39"/>
  <c r="O254" i="39"/>
  <c r="AF254" i="39" s="1"/>
  <c r="AW254" i="39" s="1"/>
  <c r="R254" i="39"/>
  <c r="S254" i="39"/>
  <c r="AJ254" i="39" s="1"/>
  <c r="BA254" i="39" s="1"/>
  <c r="Z254" i="39"/>
  <c r="AQ254" i="39" s="1"/>
  <c r="AD254" i="39"/>
  <c r="AU254" i="39" s="1"/>
  <c r="AE254" i="39"/>
  <c r="AV254" i="39" s="1"/>
  <c r="AI254" i="39"/>
  <c r="AZ254" i="39" s="1"/>
  <c r="A255" i="39"/>
  <c r="B255" i="39"/>
  <c r="C255" i="39"/>
  <c r="T255" i="39" s="1"/>
  <c r="AK255" i="39" s="1"/>
  <c r="D255" i="39"/>
  <c r="E255" i="39"/>
  <c r="V255" i="39" s="1"/>
  <c r="AM255" i="39" s="1"/>
  <c r="F255" i="39"/>
  <c r="G255" i="39"/>
  <c r="H255" i="39"/>
  <c r="I255" i="39"/>
  <c r="Z255" i="39" s="1"/>
  <c r="AQ255" i="39" s="1"/>
  <c r="J255" i="39"/>
  <c r="K255" i="39"/>
  <c r="L255" i="39"/>
  <c r="M255" i="39"/>
  <c r="AD255" i="39" s="1"/>
  <c r="AU255" i="39" s="1"/>
  <c r="N255" i="39"/>
  <c r="O255" i="39"/>
  <c r="AF255" i="39" s="1"/>
  <c r="AW255" i="39" s="1"/>
  <c r="P255" i="39"/>
  <c r="Q255" i="39"/>
  <c r="AH255" i="39" s="1"/>
  <c r="AY255" i="39" s="1"/>
  <c r="R255" i="39"/>
  <c r="S255" i="39"/>
  <c r="AJ255" i="39" s="1"/>
  <c r="BA255" i="39" s="1"/>
  <c r="U255" i="39"/>
  <c r="AL255" i="39" s="1"/>
  <c r="W255" i="39"/>
  <c r="AN255" i="39" s="1"/>
  <c r="X255" i="39"/>
  <c r="AO255" i="39" s="1"/>
  <c r="Y255" i="39"/>
  <c r="AP255" i="39" s="1"/>
  <c r="AA255" i="39"/>
  <c r="AR255" i="39" s="1"/>
  <c r="AB255" i="39"/>
  <c r="AS255" i="39" s="1"/>
  <c r="AC255" i="39"/>
  <c r="AT255" i="39" s="1"/>
  <c r="AE255" i="39"/>
  <c r="AV255" i="39" s="1"/>
  <c r="AG255" i="39"/>
  <c r="AX255" i="39" s="1"/>
  <c r="AI255" i="39"/>
  <c r="AZ255" i="39" s="1"/>
  <c r="A256" i="39"/>
  <c r="B256" i="39"/>
  <c r="F256" i="39"/>
  <c r="W256" i="39" s="1"/>
  <c r="AN256" i="39" s="1"/>
  <c r="G256" i="39"/>
  <c r="X256" i="39" s="1"/>
  <c r="AO256" i="39" s="1"/>
  <c r="K256" i="39"/>
  <c r="AB256" i="39" s="1"/>
  <c r="AS256" i="39" s="1"/>
  <c r="M256" i="39"/>
  <c r="AD256" i="39" s="1"/>
  <c r="AU256" i="39" s="1"/>
  <c r="Q256" i="39"/>
  <c r="AH256" i="39" s="1"/>
  <c r="AY256" i="39" s="1"/>
  <c r="R256" i="39"/>
  <c r="AI256" i="39" s="1"/>
  <c r="AZ256" i="39" s="1"/>
  <c r="A257" i="39"/>
  <c r="B257" i="39"/>
  <c r="C257" i="39"/>
  <c r="D257" i="39"/>
  <c r="U257" i="39" s="1"/>
  <c r="AL257" i="39" s="1"/>
  <c r="E257" i="39"/>
  <c r="V257" i="39" s="1"/>
  <c r="AM257" i="39" s="1"/>
  <c r="F257" i="39"/>
  <c r="G257" i="39"/>
  <c r="H257" i="39"/>
  <c r="Y257" i="39" s="1"/>
  <c r="AP257" i="39" s="1"/>
  <c r="I257" i="39"/>
  <c r="Z257" i="39" s="1"/>
  <c r="AQ257" i="39" s="1"/>
  <c r="J257" i="39"/>
  <c r="K257" i="39"/>
  <c r="AB257" i="39" s="1"/>
  <c r="AS257" i="39" s="1"/>
  <c r="L257" i="39"/>
  <c r="AC257" i="39" s="1"/>
  <c r="AT257" i="39" s="1"/>
  <c r="M257" i="39"/>
  <c r="AD257" i="39" s="1"/>
  <c r="AU257" i="39" s="1"/>
  <c r="N257" i="39"/>
  <c r="O257" i="39"/>
  <c r="P257" i="39"/>
  <c r="AG257" i="39" s="1"/>
  <c r="AX257" i="39" s="1"/>
  <c r="Q257" i="39"/>
  <c r="AH257" i="39" s="1"/>
  <c r="AY257" i="39" s="1"/>
  <c r="R257" i="39"/>
  <c r="S257" i="39"/>
  <c r="T257" i="39"/>
  <c r="AK257" i="39" s="1"/>
  <c r="W257" i="39"/>
  <c r="AN257" i="39" s="1"/>
  <c r="X257" i="39"/>
  <c r="AO257" i="39" s="1"/>
  <c r="AA257" i="39"/>
  <c r="AR257" i="39" s="1"/>
  <c r="AE257" i="39"/>
  <c r="AV257" i="39" s="1"/>
  <c r="AF257" i="39"/>
  <c r="AW257" i="39" s="1"/>
  <c r="AI257" i="39"/>
  <c r="AZ257" i="39" s="1"/>
  <c r="AJ257" i="39"/>
  <c r="BA257" i="39" s="1"/>
  <c r="A258" i="39"/>
  <c r="B258" i="39"/>
  <c r="C258" i="39"/>
  <c r="T258" i="39" s="1"/>
  <c r="AK258" i="39" s="1"/>
  <c r="E258" i="39"/>
  <c r="V258" i="39" s="1"/>
  <c r="AM258" i="39" s="1"/>
  <c r="G258" i="39"/>
  <c r="X258" i="39" s="1"/>
  <c r="AO258" i="39" s="1"/>
  <c r="I258" i="39"/>
  <c r="Z258" i="39" s="1"/>
  <c r="AQ258" i="39" s="1"/>
  <c r="J258" i="39"/>
  <c r="AA258" i="39" s="1"/>
  <c r="AR258" i="39" s="1"/>
  <c r="M258" i="39"/>
  <c r="N258" i="39"/>
  <c r="O258" i="39"/>
  <c r="AF258" i="39" s="1"/>
  <c r="AW258" i="39" s="1"/>
  <c r="R258" i="39"/>
  <c r="S258" i="39"/>
  <c r="AJ258" i="39" s="1"/>
  <c r="BA258" i="39" s="1"/>
  <c r="AD258" i="39"/>
  <c r="AU258" i="39" s="1"/>
  <c r="AE258" i="39"/>
  <c r="AV258" i="39" s="1"/>
  <c r="AI258" i="39"/>
  <c r="AZ258" i="39" s="1"/>
  <c r="A259" i="39"/>
  <c r="B259" i="39"/>
  <c r="C259" i="39"/>
  <c r="T259" i="39" s="1"/>
  <c r="AK259" i="39" s="1"/>
  <c r="D259" i="39"/>
  <c r="E259" i="39"/>
  <c r="V259" i="39" s="1"/>
  <c r="AM259" i="39" s="1"/>
  <c r="F259" i="39"/>
  <c r="G259" i="39"/>
  <c r="X259" i="39" s="1"/>
  <c r="AO259" i="39" s="1"/>
  <c r="H259" i="39"/>
  <c r="I259" i="39"/>
  <c r="Z259" i="39" s="1"/>
  <c r="AQ259" i="39" s="1"/>
  <c r="J259" i="39"/>
  <c r="K259" i="39"/>
  <c r="AB259" i="39" s="1"/>
  <c r="AS259" i="39" s="1"/>
  <c r="L259" i="39"/>
  <c r="M259" i="39"/>
  <c r="AD259" i="39" s="1"/>
  <c r="AU259" i="39" s="1"/>
  <c r="N259" i="39"/>
  <c r="O259" i="39"/>
  <c r="P259" i="39"/>
  <c r="Q259" i="39"/>
  <c r="AH259" i="39" s="1"/>
  <c r="AY259" i="39" s="1"/>
  <c r="R259" i="39"/>
  <c r="S259" i="39"/>
  <c r="AJ259" i="39" s="1"/>
  <c r="BA259" i="39" s="1"/>
  <c r="U259" i="39"/>
  <c r="AL259" i="39" s="1"/>
  <c r="W259" i="39"/>
  <c r="AN259" i="39" s="1"/>
  <c r="Y259" i="39"/>
  <c r="AP259" i="39" s="1"/>
  <c r="AA259" i="39"/>
  <c r="AR259" i="39" s="1"/>
  <c r="AC259" i="39"/>
  <c r="AT259" i="39" s="1"/>
  <c r="AE259" i="39"/>
  <c r="AV259" i="39" s="1"/>
  <c r="AF259" i="39"/>
  <c r="AW259" i="39" s="1"/>
  <c r="AG259" i="39"/>
  <c r="AX259" i="39" s="1"/>
  <c r="AI259" i="39"/>
  <c r="AZ259" i="39" s="1"/>
  <c r="A260" i="39"/>
  <c r="B260" i="39"/>
  <c r="E260" i="39"/>
  <c r="V260" i="39" s="1"/>
  <c r="AM260" i="39" s="1"/>
  <c r="F260" i="39"/>
  <c r="W260" i="39" s="1"/>
  <c r="AN260" i="39" s="1"/>
  <c r="J260" i="39"/>
  <c r="K260" i="39"/>
  <c r="AB260" i="39" s="1"/>
  <c r="AS260" i="39" s="1"/>
  <c r="M260" i="39"/>
  <c r="AD260" i="39" s="1"/>
  <c r="AU260" i="39" s="1"/>
  <c r="Q260" i="39"/>
  <c r="R260" i="39"/>
  <c r="AI260" i="39" s="1"/>
  <c r="AZ260" i="39" s="1"/>
  <c r="AA260" i="39"/>
  <c r="AR260" i="39" s="1"/>
  <c r="AH260" i="39"/>
  <c r="AY260" i="39" s="1"/>
  <c r="A261" i="39"/>
  <c r="B261" i="39"/>
  <c r="C261" i="39"/>
  <c r="D261" i="39"/>
  <c r="E261" i="39"/>
  <c r="V261" i="39" s="1"/>
  <c r="AM261" i="39" s="1"/>
  <c r="F261" i="39"/>
  <c r="G261" i="39"/>
  <c r="H261" i="39"/>
  <c r="I261" i="39"/>
  <c r="Z261" i="39" s="1"/>
  <c r="AQ261" i="39" s="1"/>
  <c r="J261" i="39"/>
  <c r="K261" i="39"/>
  <c r="AB261" i="39" s="1"/>
  <c r="AS261" i="39" s="1"/>
  <c r="L261" i="39"/>
  <c r="AC261" i="39" s="1"/>
  <c r="AT261" i="39" s="1"/>
  <c r="M261" i="39"/>
  <c r="AD261" i="39" s="1"/>
  <c r="AU261" i="39" s="1"/>
  <c r="N261" i="39"/>
  <c r="O261" i="39"/>
  <c r="P261" i="39"/>
  <c r="AG261" i="39" s="1"/>
  <c r="AX261" i="39" s="1"/>
  <c r="Q261" i="39"/>
  <c r="AH261" i="39" s="1"/>
  <c r="AY261" i="39" s="1"/>
  <c r="R261" i="39"/>
  <c r="S261" i="39"/>
  <c r="AJ261" i="39" s="1"/>
  <c r="BA261" i="39" s="1"/>
  <c r="T261" i="39"/>
  <c r="AK261" i="39" s="1"/>
  <c r="U261" i="39"/>
  <c r="AL261" i="39" s="1"/>
  <c r="W261" i="39"/>
  <c r="AN261" i="39" s="1"/>
  <c r="X261" i="39"/>
  <c r="AO261" i="39" s="1"/>
  <c r="Y261" i="39"/>
  <c r="AP261" i="39" s="1"/>
  <c r="AA261" i="39"/>
  <c r="AR261" i="39" s="1"/>
  <c r="AE261" i="39"/>
  <c r="AV261" i="39" s="1"/>
  <c r="AF261" i="39"/>
  <c r="AW261" i="39" s="1"/>
  <c r="AI261" i="39"/>
  <c r="AZ261" i="39" s="1"/>
  <c r="A262" i="39"/>
  <c r="B262" i="39"/>
  <c r="C262" i="39"/>
  <c r="T262" i="39" s="1"/>
  <c r="AK262" i="39" s="1"/>
  <c r="E262" i="39"/>
  <c r="V262" i="39" s="1"/>
  <c r="AM262" i="39" s="1"/>
  <c r="G262" i="39"/>
  <c r="X262" i="39" s="1"/>
  <c r="AO262" i="39" s="1"/>
  <c r="I262" i="39"/>
  <c r="J262" i="39"/>
  <c r="AA262" i="39" s="1"/>
  <c r="AR262" i="39" s="1"/>
  <c r="M262" i="39"/>
  <c r="AD262" i="39" s="1"/>
  <c r="AU262" i="39" s="1"/>
  <c r="N262" i="39"/>
  <c r="AE262" i="39" s="1"/>
  <c r="AV262" i="39" s="1"/>
  <c r="O262" i="39"/>
  <c r="AF262" i="39" s="1"/>
  <c r="AW262" i="39" s="1"/>
  <c r="R262" i="39"/>
  <c r="S262" i="39"/>
  <c r="AJ262" i="39" s="1"/>
  <c r="BA262" i="39" s="1"/>
  <c r="Z262" i="39"/>
  <c r="AQ262" i="39" s="1"/>
  <c r="AI262" i="39"/>
  <c r="AZ262" i="39" s="1"/>
  <c r="A263" i="39"/>
  <c r="B263" i="39"/>
  <c r="C263" i="39"/>
  <c r="T263" i="39" s="1"/>
  <c r="AK263" i="39" s="1"/>
  <c r="D263" i="39"/>
  <c r="E263" i="39"/>
  <c r="V263" i="39" s="1"/>
  <c r="AM263" i="39" s="1"/>
  <c r="F263" i="39"/>
  <c r="G263" i="39"/>
  <c r="H263" i="39"/>
  <c r="I263" i="39"/>
  <c r="Z263" i="39" s="1"/>
  <c r="AQ263" i="39" s="1"/>
  <c r="J263" i="39"/>
  <c r="K263" i="39"/>
  <c r="L263" i="39"/>
  <c r="M263" i="39"/>
  <c r="AD263" i="39" s="1"/>
  <c r="AU263" i="39" s="1"/>
  <c r="N263" i="39"/>
  <c r="O263" i="39"/>
  <c r="P263" i="39"/>
  <c r="Q263" i="39"/>
  <c r="AH263" i="39" s="1"/>
  <c r="AY263" i="39" s="1"/>
  <c r="R263" i="39"/>
  <c r="S263" i="39"/>
  <c r="AJ263" i="39" s="1"/>
  <c r="BA263" i="39" s="1"/>
  <c r="U263" i="39"/>
  <c r="AL263" i="39" s="1"/>
  <c r="W263" i="39"/>
  <c r="AN263" i="39" s="1"/>
  <c r="X263" i="39"/>
  <c r="AO263" i="39" s="1"/>
  <c r="Y263" i="39"/>
  <c r="AP263" i="39" s="1"/>
  <c r="AA263" i="39"/>
  <c r="AR263" i="39" s="1"/>
  <c r="AB263" i="39"/>
  <c r="AS263" i="39" s="1"/>
  <c r="AC263" i="39"/>
  <c r="AT263" i="39" s="1"/>
  <c r="AE263" i="39"/>
  <c r="AV263" i="39" s="1"/>
  <c r="AF263" i="39"/>
  <c r="AW263" i="39" s="1"/>
  <c r="AG263" i="39"/>
  <c r="AX263" i="39" s="1"/>
  <c r="AI263" i="39"/>
  <c r="AZ263" i="39" s="1"/>
  <c r="A264" i="39"/>
  <c r="B264" i="39"/>
  <c r="G264" i="39"/>
  <c r="X264" i="39" s="1"/>
  <c r="AO264" i="39" s="1"/>
  <c r="Q264" i="39"/>
  <c r="AH264" i="39" s="1"/>
  <c r="AY264" i="39" s="1"/>
  <c r="A265" i="39"/>
  <c r="B265" i="39"/>
  <c r="C265" i="39"/>
  <c r="T265" i="39" s="1"/>
  <c r="AK265" i="39" s="1"/>
  <c r="D265" i="39"/>
  <c r="E265" i="39"/>
  <c r="V265" i="39" s="1"/>
  <c r="AM265" i="39" s="1"/>
  <c r="F265" i="39"/>
  <c r="G265" i="39"/>
  <c r="X265" i="39" s="1"/>
  <c r="AO265" i="39" s="1"/>
  <c r="H265" i="39"/>
  <c r="I265" i="39"/>
  <c r="Z265" i="39" s="1"/>
  <c r="AQ265" i="39" s="1"/>
  <c r="J265" i="39"/>
  <c r="K265" i="39"/>
  <c r="AB265" i="39" s="1"/>
  <c r="AS265" i="39" s="1"/>
  <c r="L265" i="39"/>
  <c r="M265" i="39"/>
  <c r="AD265" i="39" s="1"/>
  <c r="AU265" i="39" s="1"/>
  <c r="N265" i="39"/>
  <c r="O265" i="39"/>
  <c r="AF265" i="39" s="1"/>
  <c r="AW265" i="39" s="1"/>
  <c r="P265" i="39"/>
  <c r="AG265" i="39" s="1"/>
  <c r="AX265" i="39" s="1"/>
  <c r="Q265" i="39"/>
  <c r="AH265" i="39" s="1"/>
  <c r="AY265" i="39" s="1"/>
  <c r="R265" i="39"/>
  <c r="S265" i="39"/>
  <c r="AJ265" i="39" s="1"/>
  <c r="BA265" i="39" s="1"/>
  <c r="U265" i="39"/>
  <c r="AL265" i="39" s="1"/>
  <c r="W265" i="39"/>
  <c r="AN265" i="39" s="1"/>
  <c r="Y265" i="39"/>
  <c r="AP265" i="39" s="1"/>
  <c r="AA265" i="39"/>
  <c r="AR265" i="39" s="1"/>
  <c r="AC265" i="39"/>
  <c r="AT265" i="39" s="1"/>
  <c r="AE265" i="39"/>
  <c r="AV265" i="39" s="1"/>
  <c r="AI265" i="39"/>
  <c r="AZ265" i="39" s="1"/>
  <c r="A266" i="39"/>
  <c r="B266" i="39"/>
  <c r="C266" i="39"/>
  <c r="T266" i="39" s="1"/>
  <c r="AK266" i="39" s="1"/>
  <c r="I266" i="39"/>
  <c r="Z266" i="39" s="1"/>
  <c r="AQ266" i="39" s="1"/>
  <c r="J266" i="39"/>
  <c r="AA266" i="39" s="1"/>
  <c r="AR266" i="39" s="1"/>
  <c r="O266" i="39"/>
  <c r="AF266" i="39" s="1"/>
  <c r="AW266" i="39" s="1"/>
  <c r="R266" i="39"/>
  <c r="AI266" i="39" s="1"/>
  <c r="AZ266" i="39" s="1"/>
  <c r="A267" i="39"/>
  <c r="B267" i="39"/>
  <c r="C267" i="39"/>
  <c r="T267" i="39" s="1"/>
  <c r="AK267" i="39" s="1"/>
  <c r="D267" i="39"/>
  <c r="E267" i="39"/>
  <c r="V267" i="39" s="1"/>
  <c r="AM267" i="39" s="1"/>
  <c r="F267" i="39"/>
  <c r="G267" i="39"/>
  <c r="X267" i="39" s="1"/>
  <c r="AO267" i="39" s="1"/>
  <c r="H267" i="39"/>
  <c r="I267" i="39"/>
  <c r="Z267" i="39" s="1"/>
  <c r="AQ267" i="39" s="1"/>
  <c r="J267" i="39"/>
  <c r="K267" i="39"/>
  <c r="AB267" i="39" s="1"/>
  <c r="AS267" i="39" s="1"/>
  <c r="L267" i="39"/>
  <c r="M267" i="39"/>
  <c r="AD267" i="39" s="1"/>
  <c r="AU267" i="39" s="1"/>
  <c r="N267" i="39"/>
  <c r="O267" i="39"/>
  <c r="AF267" i="39" s="1"/>
  <c r="AW267" i="39" s="1"/>
  <c r="P267" i="39"/>
  <c r="Q267" i="39"/>
  <c r="AH267" i="39" s="1"/>
  <c r="AY267" i="39" s="1"/>
  <c r="R267" i="39"/>
  <c r="S267" i="39"/>
  <c r="AJ267" i="39" s="1"/>
  <c r="BA267" i="39" s="1"/>
  <c r="U267" i="39"/>
  <c r="AL267" i="39" s="1"/>
  <c r="W267" i="39"/>
  <c r="AN267" i="39" s="1"/>
  <c r="Y267" i="39"/>
  <c r="AP267" i="39" s="1"/>
  <c r="AA267" i="39"/>
  <c r="AR267" i="39" s="1"/>
  <c r="AC267" i="39"/>
  <c r="AT267" i="39" s="1"/>
  <c r="AE267" i="39"/>
  <c r="AV267" i="39" s="1"/>
  <c r="AG267" i="39"/>
  <c r="AX267" i="39" s="1"/>
  <c r="AI267" i="39"/>
  <c r="AZ267" i="39" s="1"/>
  <c r="A268" i="39"/>
  <c r="B268" i="39"/>
  <c r="E268" i="39"/>
  <c r="V268" i="39" s="1"/>
  <c r="AM268" i="39" s="1"/>
  <c r="F268" i="39"/>
  <c r="W268" i="39" s="1"/>
  <c r="AN268" i="39" s="1"/>
  <c r="J268" i="39"/>
  <c r="K268" i="39"/>
  <c r="AB268" i="39" s="1"/>
  <c r="AS268" i="39" s="1"/>
  <c r="M268" i="39"/>
  <c r="AD268" i="39" s="1"/>
  <c r="AU268" i="39" s="1"/>
  <c r="Q268" i="39"/>
  <c r="R268" i="39"/>
  <c r="AI268" i="39" s="1"/>
  <c r="AZ268" i="39" s="1"/>
  <c r="AA268" i="39"/>
  <c r="AR268" i="39" s="1"/>
  <c r="AH268" i="39"/>
  <c r="AY268" i="39" s="1"/>
  <c r="A269" i="39"/>
  <c r="B269" i="39"/>
  <c r="C269" i="39"/>
  <c r="D269" i="39"/>
  <c r="U269" i="39" s="1"/>
  <c r="AL269" i="39" s="1"/>
  <c r="E269" i="39"/>
  <c r="V269" i="39" s="1"/>
  <c r="AM269" i="39" s="1"/>
  <c r="F269" i="39"/>
  <c r="G269" i="39"/>
  <c r="H269" i="39"/>
  <c r="I269" i="39"/>
  <c r="Z269" i="39" s="1"/>
  <c r="AQ269" i="39" s="1"/>
  <c r="J269" i="39"/>
  <c r="K269" i="39"/>
  <c r="AB269" i="39" s="1"/>
  <c r="AS269" i="39" s="1"/>
  <c r="L269" i="39"/>
  <c r="AC269" i="39" s="1"/>
  <c r="AT269" i="39" s="1"/>
  <c r="M269" i="39"/>
  <c r="AD269" i="39" s="1"/>
  <c r="AU269" i="39" s="1"/>
  <c r="N269" i="39"/>
  <c r="O269" i="39"/>
  <c r="P269" i="39"/>
  <c r="AG269" i="39" s="1"/>
  <c r="AX269" i="39" s="1"/>
  <c r="Q269" i="39"/>
  <c r="AH269" i="39" s="1"/>
  <c r="AY269" i="39" s="1"/>
  <c r="R269" i="39"/>
  <c r="S269" i="39"/>
  <c r="AJ269" i="39" s="1"/>
  <c r="BA269" i="39" s="1"/>
  <c r="T269" i="39"/>
  <c r="AK269" i="39" s="1"/>
  <c r="W269" i="39"/>
  <c r="AN269" i="39" s="1"/>
  <c r="X269" i="39"/>
  <c r="AO269" i="39" s="1"/>
  <c r="Y269" i="39"/>
  <c r="AP269" i="39" s="1"/>
  <c r="AA269" i="39"/>
  <c r="AR269" i="39" s="1"/>
  <c r="AE269" i="39"/>
  <c r="AV269" i="39" s="1"/>
  <c r="AF269" i="39"/>
  <c r="AW269" i="39" s="1"/>
  <c r="AI269" i="39"/>
  <c r="AZ269" i="39" s="1"/>
  <c r="A270" i="39"/>
  <c r="B270" i="39"/>
  <c r="C270" i="39"/>
  <c r="T270" i="39" s="1"/>
  <c r="AK270" i="39" s="1"/>
  <c r="E270" i="39"/>
  <c r="V270" i="39" s="1"/>
  <c r="AM270" i="39" s="1"/>
  <c r="G270" i="39"/>
  <c r="X270" i="39" s="1"/>
  <c r="AO270" i="39" s="1"/>
  <c r="I270" i="39"/>
  <c r="J270" i="39"/>
  <c r="AA270" i="39" s="1"/>
  <c r="AR270" i="39" s="1"/>
  <c r="M270" i="39"/>
  <c r="AD270" i="39" s="1"/>
  <c r="AU270" i="39" s="1"/>
  <c r="N270" i="39"/>
  <c r="AE270" i="39" s="1"/>
  <c r="AV270" i="39" s="1"/>
  <c r="O270" i="39"/>
  <c r="AF270" i="39" s="1"/>
  <c r="AW270" i="39" s="1"/>
  <c r="R270" i="39"/>
  <c r="S270" i="39"/>
  <c r="AJ270" i="39" s="1"/>
  <c r="BA270" i="39" s="1"/>
  <c r="Z270" i="39"/>
  <c r="AQ270" i="39" s="1"/>
  <c r="AI270" i="39"/>
  <c r="AZ270" i="39" s="1"/>
  <c r="A271" i="39"/>
  <c r="B271" i="39"/>
  <c r="C271" i="39"/>
  <c r="T271" i="39" s="1"/>
  <c r="AK271" i="39" s="1"/>
  <c r="D271" i="39"/>
  <c r="E271" i="39"/>
  <c r="V271" i="39" s="1"/>
  <c r="AM271" i="39" s="1"/>
  <c r="F271" i="39"/>
  <c r="G271" i="39"/>
  <c r="H271" i="39"/>
  <c r="I271" i="39"/>
  <c r="Z271" i="39" s="1"/>
  <c r="AQ271" i="39" s="1"/>
  <c r="J271" i="39"/>
  <c r="K271" i="39"/>
  <c r="L271" i="39"/>
  <c r="M271" i="39"/>
  <c r="AD271" i="39" s="1"/>
  <c r="AU271" i="39" s="1"/>
  <c r="N271" i="39"/>
  <c r="O271" i="39"/>
  <c r="P271" i="39"/>
  <c r="Q271" i="39"/>
  <c r="AH271" i="39" s="1"/>
  <c r="AY271" i="39" s="1"/>
  <c r="R271" i="39"/>
  <c r="S271" i="39"/>
  <c r="AJ271" i="39" s="1"/>
  <c r="BA271" i="39" s="1"/>
  <c r="U271" i="39"/>
  <c r="AL271" i="39" s="1"/>
  <c r="W271" i="39"/>
  <c r="AN271" i="39" s="1"/>
  <c r="X271" i="39"/>
  <c r="AO271" i="39" s="1"/>
  <c r="Y271" i="39"/>
  <c r="AP271" i="39" s="1"/>
  <c r="AA271" i="39"/>
  <c r="AR271" i="39" s="1"/>
  <c r="AB271" i="39"/>
  <c r="AS271" i="39" s="1"/>
  <c r="AC271" i="39"/>
  <c r="AT271" i="39" s="1"/>
  <c r="AE271" i="39"/>
  <c r="AV271" i="39" s="1"/>
  <c r="AF271" i="39"/>
  <c r="AW271" i="39" s="1"/>
  <c r="AG271" i="39"/>
  <c r="AX271" i="39" s="1"/>
  <c r="AI271" i="39"/>
  <c r="AZ271" i="39" s="1"/>
  <c r="A272" i="39"/>
  <c r="B272" i="39"/>
  <c r="G272" i="39"/>
  <c r="X272" i="39" s="1"/>
  <c r="AO272" i="39" s="1"/>
  <c r="J272" i="39"/>
  <c r="AA272" i="39" s="1"/>
  <c r="AR272" i="39" s="1"/>
  <c r="O272" i="39"/>
  <c r="AF272" i="39" s="1"/>
  <c r="AW272" i="39" s="1"/>
  <c r="Q272" i="39"/>
  <c r="AH272" i="39" s="1"/>
  <c r="AY272" i="39" s="1"/>
  <c r="A273" i="39"/>
  <c r="B273" i="39"/>
  <c r="C273" i="39"/>
  <c r="T273" i="39" s="1"/>
  <c r="AK273" i="39" s="1"/>
  <c r="D273" i="39"/>
  <c r="E273" i="39"/>
  <c r="V273" i="39" s="1"/>
  <c r="AM273" i="39" s="1"/>
  <c r="F273" i="39"/>
  <c r="G273" i="39"/>
  <c r="X273" i="39" s="1"/>
  <c r="AO273" i="39" s="1"/>
  <c r="H273" i="39"/>
  <c r="I273" i="39"/>
  <c r="Z273" i="39" s="1"/>
  <c r="AQ273" i="39" s="1"/>
  <c r="J273" i="39"/>
  <c r="K273" i="39"/>
  <c r="AB273" i="39" s="1"/>
  <c r="AS273" i="39" s="1"/>
  <c r="L273" i="39"/>
  <c r="M273" i="39"/>
  <c r="AD273" i="39" s="1"/>
  <c r="AU273" i="39" s="1"/>
  <c r="N273" i="39"/>
  <c r="O273" i="39"/>
  <c r="AF273" i="39" s="1"/>
  <c r="AW273" i="39" s="1"/>
  <c r="P273" i="39"/>
  <c r="AG273" i="39" s="1"/>
  <c r="AX273" i="39" s="1"/>
  <c r="Q273" i="39"/>
  <c r="AH273" i="39" s="1"/>
  <c r="AY273" i="39" s="1"/>
  <c r="R273" i="39"/>
  <c r="S273" i="39"/>
  <c r="U273" i="39"/>
  <c r="AL273" i="39" s="1"/>
  <c r="W273" i="39"/>
  <c r="AN273" i="39" s="1"/>
  <c r="Y273" i="39"/>
  <c r="AP273" i="39" s="1"/>
  <c r="AA273" i="39"/>
  <c r="AR273" i="39" s="1"/>
  <c r="AC273" i="39"/>
  <c r="AT273" i="39" s="1"/>
  <c r="AE273" i="39"/>
  <c r="AV273" i="39" s="1"/>
  <c r="AI273" i="39"/>
  <c r="AZ273" i="39" s="1"/>
  <c r="AJ273" i="39"/>
  <c r="BA273" i="39" s="1"/>
  <c r="A274" i="39"/>
  <c r="B274" i="39"/>
  <c r="C274" i="39"/>
  <c r="T274" i="39" s="1"/>
  <c r="AK274" i="39" s="1"/>
  <c r="R274" i="39"/>
  <c r="AI274" i="39" s="1"/>
  <c r="AZ274" i="39" s="1"/>
  <c r="A275" i="39"/>
  <c r="B275" i="39"/>
  <c r="C275" i="39"/>
  <c r="T275" i="39" s="1"/>
  <c r="AK275" i="39" s="1"/>
  <c r="D275" i="39"/>
  <c r="E275" i="39"/>
  <c r="V275" i="39" s="1"/>
  <c r="AM275" i="39" s="1"/>
  <c r="F275" i="39"/>
  <c r="G275" i="39"/>
  <c r="X275" i="39" s="1"/>
  <c r="AO275" i="39" s="1"/>
  <c r="H275" i="39"/>
  <c r="I275" i="39"/>
  <c r="Z275" i="39" s="1"/>
  <c r="AQ275" i="39" s="1"/>
  <c r="J275" i="39"/>
  <c r="K275" i="39"/>
  <c r="AB275" i="39" s="1"/>
  <c r="AS275" i="39" s="1"/>
  <c r="L275" i="39"/>
  <c r="M275" i="39"/>
  <c r="AD275" i="39" s="1"/>
  <c r="AU275" i="39" s="1"/>
  <c r="N275" i="39"/>
  <c r="O275" i="39"/>
  <c r="P275" i="39"/>
  <c r="Q275" i="39"/>
  <c r="AH275" i="39" s="1"/>
  <c r="AY275" i="39" s="1"/>
  <c r="R275" i="39"/>
  <c r="S275" i="39"/>
  <c r="AJ275" i="39" s="1"/>
  <c r="BA275" i="39" s="1"/>
  <c r="U275" i="39"/>
  <c r="AL275" i="39" s="1"/>
  <c r="W275" i="39"/>
  <c r="AN275" i="39" s="1"/>
  <c r="Y275" i="39"/>
  <c r="AP275" i="39" s="1"/>
  <c r="AA275" i="39"/>
  <c r="AR275" i="39" s="1"/>
  <c r="AC275" i="39"/>
  <c r="AT275" i="39" s="1"/>
  <c r="AE275" i="39"/>
  <c r="AV275" i="39" s="1"/>
  <c r="AF275" i="39"/>
  <c r="AW275" i="39" s="1"/>
  <c r="AG275" i="39"/>
  <c r="AX275" i="39" s="1"/>
  <c r="AI275" i="39"/>
  <c r="AZ275" i="39" s="1"/>
  <c r="A276" i="39"/>
  <c r="B276" i="39"/>
  <c r="E276" i="39"/>
  <c r="V276" i="39" s="1"/>
  <c r="AM276" i="39" s="1"/>
  <c r="F276" i="39"/>
  <c r="W276" i="39" s="1"/>
  <c r="AN276" i="39" s="1"/>
  <c r="J276" i="39"/>
  <c r="K276" i="39"/>
  <c r="AB276" i="39" s="1"/>
  <c r="AS276" i="39" s="1"/>
  <c r="M276" i="39"/>
  <c r="AD276" i="39" s="1"/>
  <c r="AU276" i="39" s="1"/>
  <c r="Q276" i="39"/>
  <c r="R276" i="39"/>
  <c r="AI276" i="39" s="1"/>
  <c r="AZ276" i="39" s="1"/>
  <c r="AA276" i="39"/>
  <c r="AR276" i="39" s="1"/>
  <c r="AH276" i="39"/>
  <c r="AY276" i="39" s="1"/>
  <c r="A277" i="39"/>
  <c r="B277" i="39"/>
  <c r="C277" i="39"/>
  <c r="D277" i="39"/>
  <c r="E277" i="39"/>
  <c r="V277" i="39" s="1"/>
  <c r="AM277" i="39" s="1"/>
  <c r="F277" i="39"/>
  <c r="G277" i="39"/>
  <c r="H277" i="39"/>
  <c r="I277" i="39"/>
  <c r="Z277" i="39" s="1"/>
  <c r="AQ277" i="39" s="1"/>
  <c r="J277" i="39"/>
  <c r="K277" i="39"/>
  <c r="AB277" i="39" s="1"/>
  <c r="AS277" i="39" s="1"/>
  <c r="L277" i="39"/>
  <c r="AC277" i="39" s="1"/>
  <c r="AT277" i="39" s="1"/>
  <c r="M277" i="39"/>
  <c r="AD277" i="39" s="1"/>
  <c r="AU277" i="39" s="1"/>
  <c r="N277" i="39"/>
  <c r="O277" i="39"/>
  <c r="P277" i="39"/>
  <c r="AG277" i="39" s="1"/>
  <c r="AX277" i="39" s="1"/>
  <c r="Q277" i="39"/>
  <c r="AH277" i="39" s="1"/>
  <c r="AY277" i="39" s="1"/>
  <c r="R277" i="39"/>
  <c r="S277" i="39"/>
  <c r="AJ277" i="39" s="1"/>
  <c r="BA277" i="39" s="1"/>
  <c r="T277" i="39"/>
  <c r="AK277" i="39" s="1"/>
  <c r="U277" i="39"/>
  <c r="AL277" i="39" s="1"/>
  <c r="W277" i="39"/>
  <c r="AN277" i="39" s="1"/>
  <c r="X277" i="39"/>
  <c r="AO277" i="39" s="1"/>
  <c r="Y277" i="39"/>
  <c r="AP277" i="39" s="1"/>
  <c r="AA277" i="39"/>
  <c r="AR277" i="39" s="1"/>
  <c r="AE277" i="39"/>
  <c r="AV277" i="39" s="1"/>
  <c r="AF277" i="39"/>
  <c r="AW277" i="39" s="1"/>
  <c r="AI277" i="39"/>
  <c r="AZ277" i="39" s="1"/>
  <c r="A278" i="39"/>
  <c r="B278" i="39"/>
  <c r="C278" i="39"/>
  <c r="T278" i="39" s="1"/>
  <c r="AK278" i="39" s="1"/>
  <c r="E278" i="39"/>
  <c r="V278" i="39" s="1"/>
  <c r="AM278" i="39" s="1"/>
  <c r="G278" i="39"/>
  <c r="X278" i="39" s="1"/>
  <c r="AO278" i="39" s="1"/>
  <c r="I278" i="39"/>
  <c r="J278" i="39"/>
  <c r="AA278" i="39" s="1"/>
  <c r="AR278" i="39" s="1"/>
  <c r="M278" i="39"/>
  <c r="AD278" i="39" s="1"/>
  <c r="AU278" i="39" s="1"/>
  <c r="N278" i="39"/>
  <c r="AE278" i="39" s="1"/>
  <c r="AV278" i="39" s="1"/>
  <c r="O278" i="39"/>
  <c r="AF278" i="39" s="1"/>
  <c r="AW278" i="39" s="1"/>
  <c r="R278" i="39"/>
  <c r="S278" i="39"/>
  <c r="AJ278" i="39" s="1"/>
  <c r="BA278" i="39" s="1"/>
  <c r="Z278" i="39"/>
  <c r="AQ278" i="39" s="1"/>
  <c r="AI278" i="39"/>
  <c r="AZ278" i="39" s="1"/>
  <c r="A279" i="39"/>
  <c r="B279" i="39"/>
  <c r="C279" i="39"/>
  <c r="T279" i="39" s="1"/>
  <c r="AK279" i="39" s="1"/>
  <c r="D279" i="39"/>
  <c r="E279" i="39"/>
  <c r="V279" i="39" s="1"/>
  <c r="AM279" i="39" s="1"/>
  <c r="F279" i="39"/>
  <c r="G279" i="39"/>
  <c r="H279" i="39"/>
  <c r="I279" i="39"/>
  <c r="Z279" i="39" s="1"/>
  <c r="AQ279" i="39" s="1"/>
  <c r="J279" i="39"/>
  <c r="K279" i="39"/>
  <c r="L279" i="39"/>
  <c r="M279" i="39"/>
  <c r="AD279" i="39" s="1"/>
  <c r="AU279" i="39" s="1"/>
  <c r="N279" i="39"/>
  <c r="O279" i="39"/>
  <c r="P279" i="39"/>
  <c r="Q279" i="39"/>
  <c r="AH279" i="39" s="1"/>
  <c r="AY279" i="39" s="1"/>
  <c r="R279" i="39"/>
  <c r="S279" i="39"/>
  <c r="AJ279" i="39" s="1"/>
  <c r="BA279" i="39" s="1"/>
  <c r="U279" i="39"/>
  <c r="AL279" i="39" s="1"/>
  <c r="W279" i="39"/>
  <c r="AN279" i="39" s="1"/>
  <c r="X279" i="39"/>
  <c r="AO279" i="39" s="1"/>
  <c r="Y279" i="39"/>
  <c r="AP279" i="39" s="1"/>
  <c r="AA279" i="39"/>
  <c r="AR279" i="39" s="1"/>
  <c r="AB279" i="39"/>
  <c r="AS279" i="39" s="1"/>
  <c r="AC279" i="39"/>
  <c r="AT279" i="39" s="1"/>
  <c r="AE279" i="39"/>
  <c r="AV279" i="39" s="1"/>
  <c r="AF279" i="39"/>
  <c r="AW279" i="39" s="1"/>
  <c r="AG279" i="39"/>
  <c r="AX279" i="39" s="1"/>
  <c r="AI279" i="39"/>
  <c r="AZ279" i="39" s="1"/>
  <c r="A280" i="39"/>
  <c r="B280" i="39"/>
  <c r="O280" i="39" s="1"/>
  <c r="AF280" i="39" s="1"/>
  <c r="AW280" i="39" s="1"/>
  <c r="G280" i="39"/>
  <c r="X280" i="39" s="1"/>
  <c r="AO280" i="39" s="1"/>
  <c r="Q280" i="39"/>
  <c r="AH280" i="39" s="1"/>
  <c r="AY280" i="39" s="1"/>
  <c r="A281" i="39"/>
  <c r="B281" i="39"/>
  <c r="C281" i="39"/>
  <c r="T281" i="39" s="1"/>
  <c r="AK281" i="39" s="1"/>
  <c r="D281" i="39"/>
  <c r="E281" i="39"/>
  <c r="V281" i="39" s="1"/>
  <c r="AM281" i="39" s="1"/>
  <c r="F281" i="39"/>
  <c r="G281" i="39"/>
  <c r="X281" i="39" s="1"/>
  <c r="AO281" i="39" s="1"/>
  <c r="H281" i="39"/>
  <c r="I281" i="39"/>
  <c r="Z281" i="39" s="1"/>
  <c r="AQ281" i="39" s="1"/>
  <c r="J281" i="39"/>
  <c r="K281" i="39"/>
  <c r="AB281" i="39" s="1"/>
  <c r="AS281" i="39" s="1"/>
  <c r="L281" i="39"/>
  <c r="M281" i="39"/>
  <c r="AD281" i="39" s="1"/>
  <c r="AU281" i="39" s="1"/>
  <c r="N281" i="39"/>
  <c r="O281" i="39"/>
  <c r="AF281" i="39" s="1"/>
  <c r="AW281" i="39" s="1"/>
  <c r="P281" i="39"/>
  <c r="AG281" i="39" s="1"/>
  <c r="AX281" i="39" s="1"/>
  <c r="Q281" i="39"/>
  <c r="AH281" i="39" s="1"/>
  <c r="AY281" i="39" s="1"/>
  <c r="R281" i="39"/>
  <c r="S281" i="39"/>
  <c r="AJ281" i="39" s="1"/>
  <c r="BA281" i="39" s="1"/>
  <c r="U281" i="39"/>
  <c r="AL281" i="39" s="1"/>
  <c r="W281" i="39"/>
  <c r="AN281" i="39" s="1"/>
  <c r="Y281" i="39"/>
  <c r="AP281" i="39" s="1"/>
  <c r="AA281" i="39"/>
  <c r="AR281" i="39" s="1"/>
  <c r="AC281" i="39"/>
  <c r="AT281" i="39" s="1"/>
  <c r="AE281" i="39"/>
  <c r="AV281" i="39" s="1"/>
  <c r="AI281" i="39"/>
  <c r="AZ281" i="39" s="1"/>
  <c r="A282" i="39"/>
  <c r="B282" i="39"/>
  <c r="I282" i="39" s="1"/>
  <c r="Z282" i="39" s="1"/>
  <c r="AQ282" i="39" s="1"/>
  <c r="C282" i="39"/>
  <c r="T282" i="39" s="1"/>
  <c r="AK282" i="39" s="1"/>
  <c r="N282" i="39"/>
  <c r="AE282" i="39"/>
  <c r="AV282" i="39" s="1"/>
  <c r="A283" i="39"/>
  <c r="B283" i="39"/>
  <c r="C283" i="39"/>
  <c r="T283" i="39" s="1"/>
  <c r="AK283" i="39" s="1"/>
  <c r="D283" i="39"/>
  <c r="E283" i="39"/>
  <c r="V283" i="39" s="1"/>
  <c r="AM283" i="39" s="1"/>
  <c r="F283" i="39"/>
  <c r="G283" i="39"/>
  <c r="X283" i="39" s="1"/>
  <c r="AO283" i="39" s="1"/>
  <c r="H283" i="39"/>
  <c r="I283" i="39"/>
  <c r="Z283" i="39" s="1"/>
  <c r="AQ283" i="39" s="1"/>
  <c r="J283" i="39"/>
  <c r="K283" i="39"/>
  <c r="AB283" i="39" s="1"/>
  <c r="AS283" i="39" s="1"/>
  <c r="L283" i="39"/>
  <c r="M283" i="39"/>
  <c r="AD283" i="39" s="1"/>
  <c r="AU283" i="39" s="1"/>
  <c r="N283" i="39"/>
  <c r="O283" i="39"/>
  <c r="P283" i="39"/>
  <c r="Q283" i="39"/>
  <c r="AH283" i="39" s="1"/>
  <c r="AY283" i="39" s="1"/>
  <c r="R283" i="39"/>
  <c r="S283" i="39"/>
  <c r="AJ283" i="39" s="1"/>
  <c r="BA283" i="39" s="1"/>
  <c r="U283" i="39"/>
  <c r="AL283" i="39" s="1"/>
  <c r="W283" i="39"/>
  <c r="AN283" i="39" s="1"/>
  <c r="Y283" i="39"/>
  <c r="AP283" i="39" s="1"/>
  <c r="AA283" i="39"/>
  <c r="AR283" i="39" s="1"/>
  <c r="AC283" i="39"/>
  <c r="AT283" i="39" s="1"/>
  <c r="AE283" i="39"/>
  <c r="AV283" i="39" s="1"/>
  <c r="AF283" i="39"/>
  <c r="AW283" i="39" s="1"/>
  <c r="AG283" i="39"/>
  <c r="AX283" i="39" s="1"/>
  <c r="AI283" i="39"/>
  <c r="AZ283" i="39" s="1"/>
  <c r="A284" i="39"/>
  <c r="B284" i="39"/>
  <c r="E284" i="39"/>
  <c r="V284" i="39" s="1"/>
  <c r="AM284" i="39" s="1"/>
  <c r="F284" i="39"/>
  <c r="W284" i="39" s="1"/>
  <c r="AN284" i="39" s="1"/>
  <c r="K284" i="39"/>
  <c r="AB284" i="39" s="1"/>
  <c r="AS284" i="39" s="1"/>
  <c r="M284" i="39"/>
  <c r="Q284" i="39"/>
  <c r="AH284" i="39" s="1"/>
  <c r="AY284" i="39" s="1"/>
  <c r="AD284" i="39"/>
  <c r="AU284" i="39" s="1"/>
  <c r="A285" i="39"/>
  <c r="B285" i="39"/>
  <c r="C285" i="39"/>
  <c r="T285" i="39" s="1"/>
  <c r="AK285" i="39" s="1"/>
  <c r="D285" i="39"/>
  <c r="E285" i="39"/>
  <c r="V285" i="39" s="1"/>
  <c r="AM285" i="39" s="1"/>
  <c r="F285" i="39"/>
  <c r="G285" i="39"/>
  <c r="X285" i="39" s="1"/>
  <c r="AO285" i="39" s="1"/>
  <c r="H285" i="39"/>
  <c r="I285" i="39"/>
  <c r="Z285" i="39" s="1"/>
  <c r="AQ285" i="39" s="1"/>
  <c r="J285" i="39"/>
  <c r="K285" i="39"/>
  <c r="AB285" i="39" s="1"/>
  <c r="AS285" i="39" s="1"/>
  <c r="L285" i="39"/>
  <c r="M285" i="39"/>
  <c r="AD285" i="39" s="1"/>
  <c r="AU285" i="39" s="1"/>
  <c r="N285" i="39"/>
  <c r="O285" i="39"/>
  <c r="P285" i="39"/>
  <c r="Q285" i="39"/>
  <c r="AH285" i="39" s="1"/>
  <c r="AY285" i="39" s="1"/>
  <c r="R285" i="39"/>
  <c r="S285" i="39"/>
  <c r="AJ285" i="39" s="1"/>
  <c r="BA285" i="39" s="1"/>
  <c r="U285" i="39"/>
  <c r="AL285" i="39" s="1"/>
  <c r="W285" i="39"/>
  <c r="AN285" i="39" s="1"/>
  <c r="Y285" i="39"/>
  <c r="AP285" i="39" s="1"/>
  <c r="AA285" i="39"/>
  <c r="AR285" i="39" s="1"/>
  <c r="AC285" i="39"/>
  <c r="AT285" i="39" s="1"/>
  <c r="AE285" i="39"/>
  <c r="AV285" i="39" s="1"/>
  <c r="AF285" i="39"/>
  <c r="AW285" i="39" s="1"/>
  <c r="AG285" i="39"/>
  <c r="AX285" i="39" s="1"/>
  <c r="AI285" i="39"/>
  <c r="AZ285" i="39" s="1"/>
  <c r="A286" i="39"/>
  <c r="B286" i="39"/>
  <c r="E286" i="39"/>
  <c r="V286" i="39" s="1"/>
  <c r="AM286" i="39" s="1"/>
  <c r="F286" i="39"/>
  <c r="W286" i="39" s="1"/>
  <c r="AN286" i="39" s="1"/>
  <c r="J286" i="39"/>
  <c r="K286" i="39"/>
  <c r="AB286" i="39" s="1"/>
  <c r="AS286" i="39" s="1"/>
  <c r="M286" i="39"/>
  <c r="AD286" i="39" s="1"/>
  <c r="AU286" i="39" s="1"/>
  <c r="Q286" i="39"/>
  <c r="R286" i="39"/>
  <c r="AI286" i="39" s="1"/>
  <c r="AZ286" i="39" s="1"/>
  <c r="AA286" i="39"/>
  <c r="AR286" i="39" s="1"/>
  <c r="AH286" i="39"/>
  <c r="AY286" i="39" s="1"/>
  <c r="A287" i="39"/>
  <c r="B287" i="39"/>
  <c r="C287" i="39"/>
  <c r="D287" i="39"/>
  <c r="E287" i="39"/>
  <c r="V287" i="39" s="1"/>
  <c r="AM287" i="39" s="1"/>
  <c r="F287" i="39"/>
  <c r="G287" i="39"/>
  <c r="H287" i="39"/>
  <c r="I287" i="39"/>
  <c r="Z287" i="39" s="1"/>
  <c r="AQ287" i="39" s="1"/>
  <c r="J287" i="39"/>
  <c r="K287" i="39"/>
  <c r="AB287" i="39" s="1"/>
  <c r="AS287" i="39" s="1"/>
  <c r="L287" i="39"/>
  <c r="AC287" i="39" s="1"/>
  <c r="AT287" i="39" s="1"/>
  <c r="M287" i="39"/>
  <c r="AD287" i="39" s="1"/>
  <c r="AU287" i="39" s="1"/>
  <c r="N287" i="39"/>
  <c r="O287" i="39"/>
  <c r="P287" i="39"/>
  <c r="AG287" i="39" s="1"/>
  <c r="AX287" i="39" s="1"/>
  <c r="Q287" i="39"/>
  <c r="AH287" i="39" s="1"/>
  <c r="AY287" i="39" s="1"/>
  <c r="R287" i="39"/>
  <c r="S287" i="39"/>
  <c r="AJ287" i="39" s="1"/>
  <c r="BA287" i="39" s="1"/>
  <c r="T287" i="39"/>
  <c r="AK287" i="39" s="1"/>
  <c r="U287" i="39"/>
  <c r="AL287" i="39" s="1"/>
  <c r="W287" i="39"/>
  <c r="AN287" i="39" s="1"/>
  <c r="X287" i="39"/>
  <c r="AO287" i="39" s="1"/>
  <c r="Y287" i="39"/>
  <c r="AP287" i="39" s="1"/>
  <c r="AA287" i="39"/>
  <c r="AR287" i="39" s="1"/>
  <c r="AE287" i="39"/>
  <c r="AV287" i="39" s="1"/>
  <c r="AF287" i="39"/>
  <c r="AW287" i="39" s="1"/>
  <c r="AI287" i="39"/>
  <c r="AZ287" i="39" s="1"/>
  <c r="A288" i="39"/>
  <c r="B288" i="39"/>
  <c r="C288" i="39"/>
  <c r="T288" i="39" s="1"/>
  <c r="AK288" i="39" s="1"/>
  <c r="E288" i="39"/>
  <c r="V288" i="39" s="1"/>
  <c r="AM288" i="39" s="1"/>
  <c r="G288" i="39"/>
  <c r="X288" i="39" s="1"/>
  <c r="AO288" i="39" s="1"/>
  <c r="I288" i="39"/>
  <c r="J288" i="39"/>
  <c r="AA288" i="39" s="1"/>
  <c r="AR288" i="39" s="1"/>
  <c r="M288" i="39"/>
  <c r="AD288" i="39" s="1"/>
  <c r="AU288" i="39" s="1"/>
  <c r="N288" i="39"/>
  <c r="AE288" i="39" s="1"/>
  <c r="AV288" i="39" s="1"/>
  <c r="O288" i="39"/>
  <c r="AF288" i="39" s="1"/>
  <c r="AW288" i="39" s="1"/>
  <c r="R288" i="39"/>
  <c r="S288" i="39"/>
  <c r="AJ288" i="39" s="1"/>
  <c r="BA288" i="39" s="1"/>
  <c r="Z288" i="39"/>
  <c r="AQ288" i="39" s="1"/>
  <c r="AI288" i="39"/>
  <c r="AZ288" i="39" s="1"/>
  <c r="A289" i="39"/>
  <c r="B289" i="39"/>
  <c r="C289" i="39"/>
  <c r="T289" i="39" s="1"/>
  <c r="AK289" i="39" s="1"/>
  <c r="D289" i="39"/>
  <c r="E289" i="39"/>
  <c r="V289" i="39" s="1"/>
  <c r="AM289" i="39" s="1"/>
  <c r="F289" i="39"/>
  <c r="G289" i="39"/>
  <c r="H289" i="39"/>
  <c r="I289" i="39"/>
  <c r="Z289" i="39" s="1"/>
  <c r="AQ289" i="39" s="1"/>
  <c r="J289" i="39"/>
  <c r="K289" i="39"/>
  <c r="L289" i="39"/>
  <c r="M289" i="39"/>
  <c r="AD289" i="39" s="1"/>
  <c r="AU289" i="39" s="1"/>
  <c r="N289" i="39"/>
  <c r="O289" i="39"/>
  <c r="P289" i="39"/>
  <c r="Q289" i="39"/>
  <c r="AH289" i="39" s="1"/>
  <c r="AY289" i="39" s="1"/>
  <c r="R289" i="39"/>
  <c r="S289" i="39"/>
  <c r="AJ289" i="39" s="1"/>
  <c r="BA289" i="39" s="1"/>
  <c r="U289" i="39"/>
  <c r="AL289" i="39" s="1"/>
  <c r="W289" i="39"/>
  <c r="AN289" i="39" s="1"/>
  <c r="X289" i="39"/>
  <c r="AO289" i="39" s="1"/>
  <c r="Y289" i="39"/>
  <c r="AP289" i="39" s="1"/>
  <c r="AA289" i="39"/>
  <c r="AR289" i="39" s="1"/>
  <c r="AB289" i="39"/>
  <c r="AS289" i="39" s="1"/>
  <c r="AC289" i="39"/>
  <c r="AT289" i="39" s="1"/>
  <c r="AE289" i="39"/>
  <c r="AV289" i="39" s="1"/>
  <c r="AF289" i="39"/>
  <c r="AW289" i="39" s="1"/>
  <c r="AG289" i="39"/>
  <c r="AX289" i="39" s="1"/>
  <c r="AI289" i="39"/>
  <c r="AZ289" i="39" s="1"/>
  <c r="A290" i="39"/>
  <c r="B290" i="39"/>
  <c r="F290" i="39" s="1"/>
  <c r="W290" i="39" s="1"/>
  <c r="AN290" i="39" s="1"/>
  <c r="J290" i="39"/>
  <c r="AA290" i="39" s="1"/>
  <c r="AR290" i="39" s="1"/>
  <c r="Q290" i="39"/>
  <c r="AH290" i="39" s="1"/>
  <c r="AY290" i="39" s="1"/>
  <c r="A291" i="39"/>
  <c r="B291" i="39"/>
  <c r="C291" i="39"/>
  <c r="T291" i="39" s="1"/>
  <c r="AK291" i="39" s="1"/>
  <c r="D291" i="39"/>
  <c r="E291" i="39"/>
  <c r="V291" i="39" s="1"/>
  <c r="AM291" i="39" s="1"/>
  <c r="F291" i="39"/>
  <c r="G291" i="39"/>
  <c r="H291" i="39"/>
  <c r="I291" i="39"/>
  <c r="Z291" i="39" s="1"/>
  <c r="AQ291" i="39" s="1"/>
  <c r="J291" i="39"/>
  <c r="K291" i="39"/>
  <c r="AB291" i="39" s="1"/>
  <c r="AS291" i="39" s="1"/>
  <c r="L291" i="39"/>
  <c r="M291" i="39"/>
  <c r="N291" i="39"/>
  <c r="O291" i="39"/>
  <c r="AF291" i="39" s="1"/>
  <c r="AW291" i="39" s="1"/>
  <c r="P291" i="39"/>
  <c r="Q291" i="39"/>
  <c r="R291" i="39"/>
  <c r="S291" i="39"/>
  <c r="AJ291" i="39" s="1"/>
  <c r="BA291" i="39" s="1"/>
  <c r="U291" i="39"/>
  <c r="AL291" i="39" s="1"/>
  <c r="W291" i="39"/>
  <c r="AN291" i="39" s="1"/>
  <c r="X291" i="39"/>
  <c r="AO291" i="39" s="1"/>
  <c r="Y291" i="39"/>
  <c r="AP291" i="39" s="1"/>
  <c r="AA291" i="39"/>
  <c r="AR291" i="39" s="1"/>
  <c r="AC291" i="39"/>
  <c r="AT291" i="39" s="1"/>
  <c r="AD291" i="39"/>
  <c r="AU291" i="39" s="1"/>
  <c r="AE291" i="39"/>
  <c r="AV291" i="39" s="1"/>
  <c r="AG291" i="39"/>
  <c r="AX291" i="39" s="1"/>
  <c r="AH291" i="39"/>
  <c r="AY291" i="39" s="1"/>
  <c r="AI291" i="39"/>
  <c r="AZ291" i="39" s="1"/>
  <c r="A292" i="39"/>
  <c r="B292" i="39"/>
  <c r="C292" i="39"/>
  <c r="D292" i="39"/>
  <c r="E292" i="39"/>
  <c r="V292" i="39" s="1"/>
  <c r="AM292" i="39" s="1"/>
  <c r="F292" i="39"/>
  <c r="G292" i="39"/>
  <c r="H292" i="39"/>
  <c r="I292" i="39"/>
  <c r="Z292" i="39" s="1"/>
  <c r="AQ292" i="39" s="1"/>
  <c r="J292" i="39"/>
  <c r="K292" i="39"/>
  <c r="AB292" i="39" s="1"/>
  <c r="AS292" i="39" s="1"/>
  <c r="L292" i="39"/>
  <c r="AC292" i="39" s="1"/>
  <c r="AT292" i="39" s="1"/>
  <c r="M292" i="39"/>
  <c r="AD292" i="39" s="1"/>
  <c r="AU292" i="39" s="1"/>
  <c r="N292" i="39"/>
  <c r="O292" i="39"/>
  <c r="P292" i="39"/>
  <c r="AG292" i="39" s="1"/>
  <c r="AX292" i="39" s="1"/>
  <c r="Q292" i="39"/>
  <c r="AH292" i="39" s="1"/>
  <c r="AY292" i="39" s="1"/>
  <c r="R292" i="39"/>
  <c r="S292" i="39"/>
  <c r="T292" i="39"/>
  <c r="AK292" i="39" s="1"/>
  <c r="U292" i="39"/>
  <c r="AL292" i="39" s="1"/>
  <c r="W292" i="39"/>
  <c r="AN292" i="39" s="1"/>
  <c r="X292" i="39"/>
  <c r="AO292" i="39" s="1"/>
  <c r="Y292" i="39"/>
  <c r="AP292" i="39" s="1"/>
  <c r="AA292" i="39"/>
  <c r="AR292" i="39" s="1"/>
  <c r="AE292" i="39"/>
  <c r="AV292" i="39" s="1"/>
  <c r="AF292" i="39"/>
  <c r="AW292" i="39" s="1"/>
  <c r="AI292" i="39"/>
  <c r="AZ292" i="39" s="1"/>
  <c r="AJ292" i="39"/>
  <c r="BA292" i="39" s="1"/>
  <c r="A293" i="39"/>
  <c r="B293" i="39"/>
  <c r="C293" i="39"/>
  <c r="T293" i="39" s="1"/>
  <c r="AK293" i="39" s="1"/>
  <c r="E293" i="39"/>
  <c r="V293" i="39" s="1"/>
  <c r="AM293" i="39" s="1"/>
  <c r="G293" i="39"/>
  <c r="X293" i="39" s="1"/>
  <c r="AO293" i="39" s="1"/>
  <c r="I293" i="39"/>
  <c r="J293" i="39"/>
  <c r="AA293" i="39" s="1"/>
  <c r="AR293" i="39" s="1"/>
  <c r="M293" i="39"/>
  <c r="N293" i="39"/>
  <c r="O293" i="39"/>
  <c r="AF293" i="39" s="1"/>
  <c r="AW293" i="39" s="1"/>
  <c r="R293" i="39"/>
  <c r="S293" i="39"/>
  <c r="AJ293" i="39" s="1"/>
  <c r="BA293" i="39" s="1"/>
  <c r="Z293" i="39"/>
  <c r="AQ293" i="39" s="1"/>
  <c r="AD293" i="39"/>
  <c r="AU293" i="39" s="1"/>
  <c r="AE293" i="39"/>
  <c r="AV293" i="39" s="1"/>
  <c r="AI293" i="39"/>
  <c r="AZ293" i="39" s="1"/>
  <c r="A294" i="39"/>
  <c r="B294" i="39"/>
  <c r="C294" i="39"/>
  <c r="T294" i="39" s="1"/>
  <c r="AK294" i="39" s="1"/>
  <c r="D294" i="39"/>
  <c r="E294" i="39"/>
  <c r="V294" i="39" s="1"/>
  <c r="AM294" i="39" s="1"/>
  <c r="F294" i="39"/>
  <c r="G294" i="39"/>
  <c r="H294" i="39"/>
  <c r="I294" i="39"/>
  <c r="Z294" i="39" s="1"/>
  <c r="AQ294" i="39" s="1"/>
  <c r="J294" i="39"/>
  <c r="K294" i="39"/>
  <c r="AB294" i="39" s="1"/>
  <c r="AS294" i="39" s="1"/>
  <c r="L294" i="39"/>
  <c r="M294" i="39"/>
  <c r="AD294" i="39" s="1"/>
  <c r="AU294" i="39" s="1"/>
  <c r="N294" i="39"/>
  <c r="O294" i="39"/>
  <c r="AF294" i="39" s="1"/>
  <c r="AW294" i="39" s="1"/>
  <c r="P294" i="39"/>
  <c r="Q294" i="39"/>
  <c r="AH294" i="39" s="1"/>
  <c r="AY294" i="39" s="1"/>
  <c r="R294" i="39"/>
  <c r="S294" i="39"/>
  <c r="AJ294" i="39" s="1"/>
  <c r="BA294" i="39" s="1"/>
  <c r="U294" i="39"/>
  <c r="AL294" i="39" s="1"/>
  <c r="W294" i="39"/>
  <c r="AN294" i="39" s="1"/>
  <c r="X294" i="39"/>
  <c r="AO294" i="39" s="1"/>
  <c r="Y294" i="39"/>
  <c r="AP294" i="39" s="1"/>
  <c r="AA294" i="39"/>
  <c r="AR294" i="39" s="1"/>
  <c r="AC294" i="39"/>
  <c r="AT294" i="39" s="1"/>
  <c r="AE294" i="39"/>
  <c r="AV294" i="39" s="1"/>
  <c r="AG294" i="39"/>
  <c r="AX294" i="39" s="1"/>
  <c r="AI294" i="39"/>
  <c r="AZ294" i="39" s="1"/>
  <c r="A295" i="39"/>
  <c r="B295" i="39"/>
  <c r="G295" i="39"/>
  <c r="X295" i="39" s="1"/>
  <c r="AO295" i="39" s="1"/>
  <c r="M295" i="39"/>
  <c r="AD295" i="39" s="1"/>
  <c r="AU295" i="39" s="1"/>
  <c r="R295" i="39"/>
  <c r="AI295" i="39" s="1"/>
  <c r="AZ295" i="39" s="1"/>
  <c r="A296" i="39"/>
  <c r="B296" i="39"/>
  <c r="C296" i="39"/>
  <c r="D296" i="39"/>
  <c r="E296" i="39"/>
  <c r="V296" i="39" s="1"/>
  <c r="AM296" i="39" s="1"/>
  <c r="F296" i="39"/>
  <c r="G296" i="39"/>
  <c r="H296" i="39"/>
  <c r="I296" i="39"/>
  <c r="Z296" i="39" s="1"/>
  <c r="AQ296" i="39" s="1"/>
  <c r="J296" i="39"/>
  <c r="K296" i="39"/>
  <c r="AB296" i="39" s="1"/>
  <c r="AS296" i="39" s="1"/>
  <c r="L296" i="39"/>
  <c r="AC296" i="39" s="1"/>
  <c r="AT296" i="39" s="1"/>
  <c r="M296" i="39"/>
  <c r="AD296" i="39" s="1"/>
  <c r="AU296" i="39" s="1"/>
  <c r="N296" i="39"/>
  <c r="O296" i="39"/>
  <c r="P296" i="39"/>
  <c r="AG296" i="39" s="1"/>
  <c r="AX296" i="39" s="1"/>
  <c r="Q296" i="39"/>
  <c r="AH296" i="39" s="1"/>
  <c r="AY296" i="39" s="1"/>
  <c r="R296" i="39"/>
  <c r="S296" i="39"/>
  <c r="T296" i="39"/>
  <c r="AK296" i="39" s="1"/>
  <c r="U296" i="39"/>
  <c r="AL296" i="39" s="1"/>
  <c r="W296" i="39"/>
  <c r="AN296" i="39" s="1"/>
  <c r="X296" i="39"/>
  <c r="AO296" i="39" s="1"/>
  <c r="Y296" i="39"/>
  <c r="AP296" i="39" s="1"/>
  <c r="AA296" i="39"/>
  <c r="AR296" i="39" s="1"/>
  <c r="AE296" i="39"/>
  <c r="AV296" i="39" s="1"/>
  <c r="AF296" i="39"/>
  <c r="AW296" i="39" s="1"/>
  <c r="AI296" i="39"/>
  <c r="AZ296" i="39" s="1"/>
  <c r="AJ296" i="39"/>
  <c r="BA296" i="39" s="1"/>
  <c r="A297" i="39"/>
  <c r="B297" i="39"/>
  <c r="C297" i="39"/>
  <c r="T297" i="39" s="1"/>
  <c r="AK297" i="39" s="1"/>
  <c r="E297" i="39"/>
  <c r="V297" i="39" s="1"/>
  <c r="AM297" i="39" s="1"/>
  <c r="G297" i="39"/>
  <c r="X297" i="39" s="1"/>
  <c r="AO297" i="39" s="1"/>
  <c r="I297" i="39"/>
  <c r="J297" i="39"/>
  <c r="AA297" i="39" s="1"/>
  <c r="AR297" i="39" s="1"/>
  <c r="M297" i="39"/>
  <c r="N297" i="39"/>
  <c r="O297" i="39"/>
  <c r="AF297" i="39" s="1"/>
  <c r="AW297" i="39" s="1"/>
  <c r="R297" i="39"/>
  <c r="S297" i="39"/>
  <c r="AJ297" i="39" s="1"/>
  <c r="BA297" i="39" s="1"/>
  <c r="Z297" i="39"/>
  <c r="AQ297" i="39" s="1"/>
  <c r="AD297" i="39"/>
  <c r="AU297" i="39" s="1"/>
  <c r="AE297" i="39"/>
  <c r="AV297" i="39" s="1"/>
  <c r="AI297" i="39"/>
  <c r="AZ297" i="39" s="1"/>
  <c r="A298" i="39"/>
  <c r="B298" i="39"/>
  <c r="C298" i="39"/>
  <c r="T298" i="39" s="1"/>
  <c r="AK298" i="39" s="1"/>
  <c r="D298" i="39"/>
  <c r="E298" i="39"/>
  <c r="V298" i="39" s="1"/>
  <c r="AM298" i="39" s="1"/>
  <c r="F298" i="39"/>
  <c r="G298" i="39"/>
  <c r="H298" i="39"/>
  <c r="I298" i="39"/>
  <c r="Z298" i="39" s="1"/>
  <c r="AQ298" i="39" s="1"/>
  <c r="J298" i="39"/>
  <c r="K298" i="39"/>
  <c r="AB298" i="39" s="1"/>
  <c r="AS298" i="39" s="1"/>
  <c r="L298" i="39"/>
  <c r="M298" i="39"/>
  <c r="AD298" i="39" s="1"/>
  <c r="AU298" i="39" s="1"/>
  <c r="N298" i="39"/>
  <c r="O298" i="39"/>
  <c r="AF298" i="39" s="1"/>
  <c r="AW298" i="39" s="1"/>
  <c r="P298" i="39"/>
  <c r="Q298" i="39"/>
  <c r="AH298" i="39" s="1"/>
  <c r="AY298" i="39" s="1"/>
  <c r="R298" i="39"/>
  <c r="S298" i="39"/>
  <c r="AJ298" i="39" s="1"/>
  <c r="BA298" i="39" s="1"/>
  <c r="U298" i="39"/>
  <c r="AL298" i="39" s="1"/>
  <c r="W298" i="39"/>
  <c r="AN298" i="39" s="1"/>
  <c r="X298" i="39"/>
  <c r="AO298" i="39" s="1"/>
  <c r="Y298" i="39"/>
  <c r="AP298" i="39" s="1"/>
  <c r="AA298" i="39"/>
  <c r="AR298" i="39" s="1"/>
  <c r="AC298" i="39"/>
  <c r="AT298" i="39" s="1"/>
  <c r="AE298" i="39"/>
  <c r="AV298" i="39" s="1"/>
  <c r="AG298" i="39"/>
  <c r="AX298" i="39" s="1"/>
  <c r="AI298" i="39"/>
  <c r="AZ298" i="39" s="1"/>
  <c r="A299" i="39"/>
  <c r="B299" i="39"/>
  <c r="E299" i="39" s="1"/>
  <c r="V299" i="39" s="1"/>
  <c r="AM299" i="39" s="1"/>
  <c r="G299" i="39"/>
  <c r="X299" i="39" s="1"/>
  <c r="AO299" i="39" s="1"/>
  <c r="M299" i="39"/>
  <c r="AD299" i="39" s="1"/>
  <c r="AU299" i="39" s="1"/>
  <c r="R299" i="39"/>
  <c r="AI299" i="39" s="1"/>
  <c r="AZ299" i="39" s="1"/>
  <c r="A300" i="39"/>
  <c r="B300" i="39"/>
  <c r="C300" i="39"/>
  <c r="D300" i="39"/>
  <c r="E300" i="39"/>
  <c r="V300" i="39" s="1"/>
  <c r="AM300" i="39" s="1"/>
  <c r="F300" i="39"/>
  <c r="G300" i="39"/>
  <c r="H300" i="39"/>
  <c r="I300" i="39"/>
  <c r="Z300" i="39" s="1"/>
  <c r="AQ300" i="39" s="1"/>
  <c r="J300" i="39"/>
  <c r="K300" i="39"/>
  <c r="AB300" i="39" s="1"/>
  <c r="AS300" i="39" s="1"/>
  <c r="L300" i="39"/>
  <c r="AC300" i="39" s="1"/>
  <c r="AT300" i="39" s="1"/>
  <c r="M300" i="39"/>
  <c r="AD300" i="39" s="1"/>
  <c r="AU300" i="39" s="1"/>
  <c r="N300" i="39"/>
  <c r="O300" i="39"/>
  <c r="P300" i="39"/>
  <c r="AG300" i="39" s="1"/>
  <c r="AX300" i="39" s="1"/>
  <c r="Q300" i="39"/>
  <c r="AH300" i="39" s="1"/>
  <c r="AY300" i="39" s="1"/>
  <c r="R300" i="39"/>
  <c r="S300" i="39"/>
  <c r="T300" i="39"/>
  <c r="AK300" i="39" s="1"/>
  <c r="U300" i="39"/>
  <c r="AL300" i="39" s="1"/>
  <c r="W300" i="39"/>
  <c r="AN300" i="39" s="1"/>
  <c r="X300" i="39"/>
  <c r="AO300" i="39" s="1"/>
  <c r="Y300" i="39"/>
  <c r="AP300" i="39" s="1"/>
  <c r="AA300" i="39"/>
  <c r="AR300" i="39" s="1"/>
  <c r="AE300" i="39"/>
  <c r="AV300" i="39" s="1"/>
  <c r="AF300" i="39"/>
  <c r="AW300" i="39" s="1"/>
  <c r="AI300" i="39"/>
  <c r="AZ300" i="39" s="1"/>
  <c r="AJ300" i="39"/>
  <c r="BA300" i="39" s="1"/>
  <c r="A301" i="39"/>
  <c r="B301" i="39"/>
  <c r="C301" i="39"/>
  <c r="T301" i="39" s="1"/>
  <c r="AK301" i="39" s="1"/>
  <c r="E301" i="39"/>
  <c r="V301" i="39" s="1"/>
  <c r="AM301" i="39" s="1"/>
  <c r="G301" i="39"/>
  <c r="X301" i="39" s="1"/>
  <c r="AO301" i="39" s="1"/>
  <c r="I301" i="39"/>
  <c r="J301" i="39"/>
  <c r="AA301" i="39" s="1"/>
  <c r="AR301" i="39" s="1"/>
  <c r="M301" i="39"/>
  <c r="N301" i="39"/>
  <c r="O301" i="39"/>
  <c r="AF301" i="39" s="1"/>
  <c r="AW301" i="39" s="1"/>
  <c r="R301" i="39"/>
  <c r="S301" i="39"/>
  <c r="AJ301" i="39" s="1"/>
  <c r="BA301" i="39" s="1"/>
  <c r="Z301" i="39"/>
  <c r="AQ301" i="39" s="1"/>
  <c r="AD301" i="39"/>
  <c r="AU301" i="39" s="1"/>
  <c r="AE301" i="39"/>
  <c r="AV301" i="39" s="1"/>
  <c r="AI301" i="39"/>
  <c r="AZ301" i="39" s="1"/>
  <c r="A302" i="39"/>
  <c r="B302" i="39"/>
  <c r="C302" i="39"/>
  <c r="T302" i="39" s="1"/>
  <c r="AK302" i="39" s="1"/>
  <c r="D302" i="39"/>
  <c r="E302" i="39"/>
  <c r="V302" i="39" s="1"/>
  <c r="AM302" i="39" s="1"/>
  <c r="F302" i="39"/>
  <c r="G302" i="39"/>
  <c r="H302" i="39"/>
  <c r="I302" i="39"/>
  <c r="Z302" i="39" s="1"/>
  <c r="AQ302" i="39" s="1"/>
  <c r="J302" i="39"/>
  <c r="K302" i="39"/>
  <c r="AB302" i="39" s="1"/>
  <c r="AS302" i="39" s="1"/>
  <c r="L302" i="39"/>
  <c r="M302" i="39"/>
  <c r="AD302" i="39" s="1"/>
  <c r="AU302" i="39" s="1"/>
  <c r="N302" i="39"/>
  <c r="O302" i="39"/>
  <c r="AF302" i="39" s="1"/>
  <c r="AW302" i="39" s="1"/>
  <c r="P302" i="39"/>
  <c r="Q302" i="39"/>
  <c r="AH302" i="39" s="1"/>
  <c r="AY302" i="39" s="1"/>
  <c r="R302" i="39"/>
  <c r="S302" i="39"/>
  <c r="AJ302" i="39" s="1"/>
  <c r="BA302" i="39" s="1"/>
  <c r="U302" i="39"/>
  <c r="AL302" i="39" s="1"/>
  <c r="W302" i="39"/>
  <c r="AN302" i="39" s="1"/>
  <c r="X302" i="39"/>
  <c r="AO302" i="39" s="1"/>
  <c r="Y302" i="39"/>
  <c r="AP302" i="39" s="1"/>
  <c r="AA302" i="39"/>
  <c r="AR302" i="39" s="1"/>
  <c r="AC302" i="39"/>
  <c r="AT302" i="39" s="1"/>
  <c r="AE302" i="39"/>
  <c r="AV302" i="39" s="1"/>
  <c r="AG302" i="39"/>
  <c r="AX302" i="39" s="1"/>
  <c r="AI302" i="39"/>
  <c r="AZ302" i="39" s="1"/>
  <c r="A303" i="39"/>
  <c r="B303" i="39"/>
  <c r="G303" i="39"/>
  <c r="X303" i="39" s="1"/>
  <c r="AO303" i="39" s="1"/>
  <c r="M303" i="39"/>
  <c r="AD303" i="39" s="1"/>
  <c r="AU303" i="39" s="1"/>
  <c r="R303" i="39"/>
  <c r="AI303" i="39" s="1"/>
  <c r="AZ303" i="39" s="1"/>
  <c r="A304" i="39"/>
  <c r="B304" i="39"/>
  <c r="C304" i="39"/>
  <c r="D304" i="39"/>
  <c r="E304" i="39"/>
  <c r="V304" i="39" s="1"/>
  <c r="AM304" i="39" s="1"/>
  <c r="F304" i="39"/>
  <c r="G304" i="39"/>
  <c r="H304" i="39"/>
  <c r="I304" i="39"/>
  <c r="Z304" i="39" s="1"/>
  <c r="AQ304" i="39" s="1"/>
  <c r="J304" i="39"/>
  <c r="K304" i="39"/>
  <c r="AB304" i="39" s="1"/>
  <c r="AS304" i="39" s="1"/>
  <c r="L304" i="39"/>
  <c r="AC304" i="39" s="1"/>
  <c r="AT304" i="39" s="1"/>
  <c r="M304" i="39"/>
  <c r="AD304" i="39" s="1"/>
  <c r="AU304" i="39" s="1"/>
  <c r="N304" i="39"/>
  <c r="O304" i="39"/>
  <c r="P304" i="39"/>
  <c r="AG304" i="39" s="1"/>
  <c r="AX304" i="39" s="1"/>
  <c r="Q304" i="39"/>
  <c r="AH304" i="39" s="1"/>
  <c r="AY304" i="39" s="1"/>
  <c r="R304" i="39"/>
  <c r="S304" i="39"/>
  <c r="T304" i="39"/>
  <c r="AK304" i="39" s="1"/>
  <c r="U304" i="39"/>
  <c r="AL304" i="39" s="1"/>
  <c r="W304" i="39"/>
  <c r="AN304" i="39" s="1"/>
  <c r="X304" i="39"/>
  <c r="AO304" i="39" s="1"/>
  <c r="Y304" i="39"/>
  <c r="AP304" i="39" s="1"/>
  <c r="AA304" i="39"/>
  <c r="AR304" i="39" s="1"/>
  <c r="AE304" i="39"/>
  <c r="AV304" i="39" s="1"/>
  <c r="AF304" i="39"/>
  <c r="AW304" i="39" s="1"/>
  <c r="AI304" i="39"/>
  <c r="AZ304" i="39" s="1"/>
  <c r="AJ304" i="39"/>
  <c r="BA304" i="39" s="1"/>
  <c r="A305" i="39"/>
  <c r="B305" i="39"/>
  <c r="C305" i="39"/>
  <c r="T305" i="39" s="1"/>
  <c r="AK305" i="39" s="1"/>
  <c r="E305" i="39"/>
  <c r="V305" i="39" s="1"/>
  <c r="AM305" i="39" s="1"/>
  <c r="G305" i="39"/>
  <c r="X305" i="39" s="1"/>
  <c r="AO305" i="39" s="1"/>
  <c r="I305" i="39"/>
  <c r="J305" i="39"/>
  <c r="AA305" i="39" s="1"/>
  <c r="AR305" i="39" s="1"/>
  <c r="M305" i="39"/>
  <c r="N305" i="39"/>
  <c r="O305" i="39"/>
  <c r="AF305" i="39" s="1"/>
  <c r="AW305" i="39" s="1"/>
  <c r="R305" i="39"/>
  <c r="S305" i="39"/>
  <c r="AJ305" i="39" s="1"/>
  <c r="BA305" i="39" s="1"/>
  <c r="Z305" i="39"/>
  <c r="AQ305" i="39" s="1"/>
  <c r="AD305" i="39"/>
  <c r="AU305" i="39" s="1"/>
  <c r="AE305" i="39"/>
  <c r="AV305" i="39" s="1"/>
  <c r="AI305" i="39"/>
  <c r="AZ305" i="39" s="1"/>
  <c r="A306" i="39"/>
  <c r="B306" i="39"/>
  <c r="C306" i="39"/>
  <c r="T306" i="39" s="1"/>
  <c r="AK306" i="39" s="1"/>
  <c r="D306" i="39"/>
  <c r="E306" i="39"/>
  <c r="V306" i="39" s="1"/>
  <c r="AM306" i="39" s="1"/>
  <c r="F306" i="39"/>
  <c r="G306" i="39"/>
  <c r="H306" i="39"/>
  <c r="I306" i="39"/>
  <c r="Z306" i="39" s="1"/>
  <c r="AQ306" i="39" s="1"/>
  <c r="J306" i="39"/>
  <c r="K306" i="39"/>
  <c r="AB306" i="39" s="1"/>
  <c r="AS306" i="39" s="1"/>
  <c r="L306" i="39"/>
  <c r="M306" i="39"/>
  <c r="AD306" i="39" s="1"/>
  <c r="AU306" i="39" s="1"/>
  <c r="N306" i="39"/>
  <c r="O306" i="39"/>
  <c r="AF306" i="39" s="1"/>
  <c r="AW306" i="39" s="1"/>
  <c r="P306" i="39"/>
  <c r="Q306" i="39"/>
  <c r="AH306" i="39" s="1"/>
  <c r="AY306" i="39" s="1"/>
  <c r="R306" i="39"/>
  <c r="S306" i="39"/>
  <c r="AJ306" i="39" s="1"/>
  <c r="BA306" i="39" s="1"/>
  <c r="U306" i="39"/>
  <c r="AL306" i="39" s="1"/>
  <c r="W306" i="39"/>
  <c r="AN306" i="39" s="1"/>
  <c r="X306" i="39"/>
  <c r="AO306" i="39" s="1"/>
  <c r="Y306" i="39"/>
  <c r="AP306" i="39" s="1"/>
  <c r="AA306" i="39"/>
  <c r="AR306" i="39" s="1"/>
  <c r="AC306" i="39"/>
  <c r="AT306" i="39" s="1"/>
  <c r="AE306" i="39"/>
  <c r="AV306" i="39" s="1"/>
  <c r="AG306" i="39"/>
  <c r="AX306" i="39" s="1"/>
  <c r="AI306" i="39"/>
  <c r="AZ306" i="39" s="1"/>
  <c r="A307" i="39"/>
  <c r="B307" i="39"/>
  <c r="E307" i="39" s="1"/>
  <c r="V307" i="39" s="1"/>
  <c r="AM307" i="39" s="1"/>
  <c r="G307" i="39"/>
  <c r="X307" i="39" s="1"/>
  <c r="AO307" i="39" s="1"/>
  <c r="M307" i="39"/>
  <c r="AD307" i="39" s="1"/>
  <c r="AU307" i="39" s="1"/>
  <c r="R307" i="39"/>
  <c r="AI307" i="39" s="1"/>
  <c r="AZ307" i="39" s="1"/>
  <c r="A308" i="39"/>
  <c r="B308" i="39"/>
  <c r="C308" i="39"/>
  <c r="D308" i="39"/>
  <c r="E308" i="39"/>
  <c r="V308" i="39" s="1"/>
  <c r="AM308" i="39" s="1"/>
  <c r="F308" i="39"/>
  <c r="G308" i="39"/>
  <c r="H308" i="39"/>
  <c r="I308" i="39"/>
  <c r="Z308" i="39" s="1"/>
  <c r="AQ308" i="39" s="1"/>
  <c r="J308" i="39"/>
  <c r="K308" i="39"/>
  <c r="AB308" i="39" s="1"/>
  <c r="AS308" i="39" s="1"/>
  <c r="L308" i="39"/>
  <c r="AC308" i="39" s="1"/>
  <c r="AT308" i="39" s="1"/>
  <c r="M308" i="39"/>
  <c r="AD308" i="39" s="1"/>
  <c r="AU308" i="39" s="1"/>
  <c r="N308" i="39"/>
  <c r="O308" i="39"/>
  <c r="P308" i="39"/>
  <c r="AG308" i="39" s="1"/>
  <c r="AX308" i="39" s="1"/>
  <c r="Q308" i="39"/>
  <c r="AH308" i="39" s="1"/>
  <c r="AY308" i="39" s="1"/>
  <c r="R308" i="39"/>
  <c r="S308" i="39"/>
  <c r="T308" i="39"/>
  <c r="AK308" i="39" s="1"/>
  <c r="U308" i="39"/>
  <c r="AL308" i="39" s="1"/>
  <c r="W308" i="39"/>
  <c r="AN308" i="39" s="1"/>
  <c r="X308" i="39"/>
  <c r="AO308" i="39" s="1"/>
  <c r="Y308" i="39"/>
  <c r="AP308" i="39" s="1"/>
  <c r="AA308" i="39"/>
  <c r="AR308" i="39" s="1"/>
  <c r="AE308" i="39"/>
  <c r="AV308" i="39" s="1"/>
  <c r="AF308" i="39"/>
  <c r="AW308" i="39" s="1"/>
  <c r="AI308" i="39"/>
  <c r="AZ308" i="39" s="1"/>
  <c r="AJ308" i="39"/>
  <c r="BA308" i="39" s="1"/>
  <c r="A309" i="39"/>
  <c r="B309" i="39"/>
  <c r="C309" i="39"/>
  <c r="T309" i="39" s="1"/>
  <c r="AK309" i="39" s="1"/>
  <c r="E309" i="39"/>
  <c r="V309" i="39" s="1"/>
  <c r="AM309" i="39" s="1"/>
  <c r="G309" i="39"/>
  <c r="X309" i="39" s="1"/>
  <c r="AO309" i="39" s="1"/>
  <c r="I309" i="39"/>
  <c r="J309" i="39"/>
  <c r="AA309" i="39" s="1"/>
  <c r="AR309" i="39" s="1"/>
  <c r="M309" i="39"/>
  <c r="N309" i="39"/>
  <c r="O309" i="39"/>
  <c r="AF309" i="39" s="1"/>
  <c r="AW309" i="39" s="1"/>
  <c r="R309" i="39"/>
  <c r="S309" i="39"/>
  <c r="AJ309" i="39" s="1"/>
  <c r="BA309" i="39" s="1"/>
  <c r="Z309" i="39"/>
  <c r="AQ309" i="39" s="1"/>
  <c r="AD309" i="39"/>
  <c r="AU309" i="39" s="1"/>
  <c r="AE309" i="39"/>
  <c r="AV309" i="39" s="1"/>
  <c r="AI309" i="39"/>
  <c r="AZ309" i="39" s="1"/>
  <c r="A310" i="39"/>
  <c r="B310" i="39"/>
  <c r="C310" i="39"/>
  <c r="T310" i="39" s="1"/>
  <c r="AK310" i="39" s="1"/>
  <c r="D310" i="39"/>
  <c r="E310" i="39"/>
  <c r="V310" i="39" s="1"/>
  <c r="AM310" i="39" s="1"/>
  <c r="F310" i="39"/>
  <c r="G310" i="39"/>
  <c r="H310" i="39"/>
  <c r="I310" i="39"/>
  <c r="Z310" i="39" s="1"/>
  <c r="AQ310" i="39" s="1"/>
  <c r="J310" i="39"/>
  <c r="K310" i="39"/>
  <c r="AB310" i="39" s="1"/>
  <c r="AS310" i="39" s="1"/>
  <c r="L310" i="39"/>
  <c r="M310" i="39"/>
  <c r="AD310" i="39" s="1"/>
  <c r="AU310" i="39" s="1"/>
  <c r="N310" i="39"/>
  <c r="O310" i="39"/>
  <c r="AF310" i="39" s="1"/>
  <c r="AW310" i="39" s="1"/>
  <c r="P310" i="39"/>
  <c r="Q310" i="39"/>
  <c r="AH310" i="39" s="1"/>
  <c r="AY310" i="39" s="1"/>
  <c r="R310" i="39"/>
  <c r="S310" i="39"/>
  <c r="AJ310" i="39" s="1"/>
  <c r="BA310" i="39" s="1"/>
  <c r="U310" i="39"/>
  <c r="AL310" i="39" s="1"/>
  <c r="W310" i="39"/>
  <c r="AN310" i="39" s="1"/>
  <c r="X310" i="39"/>
  <c r="AO310" i="39" s="1"/>
  <c r="Y310" i="39"/>
  <c r="AP310" i="39" s="1"/>
  <c r="AA310" i="39"/>
  <c r="AR310" i="39" s="1"/>
  <c r="AC310" i="39"/>
  <c r="AT310" i="39" s="1"/>
  <c r="AE310" i="39"/>
  <c r="AV310" i="39" s="1"/>
  <c r="AG310" i="39"/>
  <c r="AX310" i="39" s="1"/>
  <c r="AI310" i="39"/>
  <c r="AZ310" i="39" s="1"/>
  <c r="A311" i="39"/>
  <c r="B311" i="39"/>
  <c r="G311" i="39"/>
  <c r="X311" i="39" s="1"/>
  <c r="AO311" i="39" s="1"/>
  <c r="M311" i="39"/>
  <c r="AD311" i="39" s="1"/>
  <c r="AU311" i="39" s="1"/>
  <c r="R311" i="39"/>
  <c r="AI311" i="39" s="1"/>
  <c r="AZ311" i="39" s="1"/>
  <c r="A312" i="39"/>
  <c r="B312" i="39"/>
  <c r="C312" i="39"/>
  <c r="D312" i="39"/>
  <c r="E312" i="39"/>
  <c r="V312" i="39" s="1"/>
  <c r="AM312" i="39" s="1"/>
  <c r="F312" i="39"/>
  <c r="G312" i="39"/>
  <c r="H312" i="39"/>
  <c r="I312" i="39"/>
  <c r="Z312" i="39" s="1"/>
  <c r="AQ312" i="39" s="1"/>
  <c r="J312" i="39"/>
  <c r="K312" i="39"/>
  <c r="AB312" i="39" s="1"/>
  <c r="AS312" i="39" s="1"/>
  <c r="L312" i="39"/>
  <c r="AC312" i="39" s="1"/>
  <c r="AT312" i="39" s="1"/>
  <c r="M312" i="39"/>
  <c r="AD312" i="39" s="1"/>
  <c r="AU312" i="39" s="1"/>
  <c r="N312" i="39"/>
  <c r="O312" i="39"/>
  <c r="P312" i="39"/>
  <c r="AG312" i="39" s="1"/>
  <c r="AX312" i="39" s="1"/>
  <c r="Q312" i="39"/>
  <c r="AH312" i="39" s="1"/>
  <c r="AY312" i="39" s="1"/>
  <c r="R312" i="39"/>
  <c r="S312" i="39"/>
  <c r="T312" i="39"/>
  <c r="AK312" i="39" s="1"/>
  <c r="U312" i="39"/>
  <c r="AL312" i="39" s="1"/>
  <c r="W312" i="39"/>
  <c r="AN312" i="39" s="1"/>
  <c r="X312" i="39"/>
  <c r="AO312" i="39" s="1"/>
  <c r="Y312" i="39"/>
  <c r="AP312" i="39" s="1"/>
  <c r="AA312" i="39"/>
  <c r="AR312" i="39" s="1"/>
  <c r="AE312" i="39"/>
  <c r="AV312" i="39" s="1"/>
  <c r="AF312" i="39"/>
  <c r="AW312" i="39" s="1"/>
  <c r="AI312" i="39"/>
  <c r="AZ312" i="39" s="1"/>
  <c r="AJ312" i="39"/>
  <c r="BA312" i="39" s="1"/>
  <c r="A313" i="39"/>
  <c r="B313" i="39"/>
  <c r="C313" i="39"/>
  <c r="T313" i="39" s="1"/>
  <c r="AK313" i="39" s="1"/>
  <c r="E313" i="39"/>
  <c r="V313" i="39" s="1"/>
  <c r="AM313" i="39" s="1"/>
  <c r="G313" i="39"/>
  <c r="X313" i="39" s="1"/>
  <c r="AO313" i="39" s="1"/>
  <c r="I313" i="39"/>
  <c r="J313" i="39"/>
  <c r="AA313" i="39" s="1"/>
  <c r="AR313" i="39" s="1"/>
  <c r="M313" i="39"/>
  <c r="N313" i="39"/>
  <c r="O313" i="39"/>
  <c r="AF313" i="39" s="1"/>
  <c r="AW313" i="39" s="1"/>
  <c r="R313" i="39"/>
  <c r="S313" i="39"/>
  <c r="AJ313" i="39" s="1"/>
  <c r="BA313" i="39" s="1"/>
  <c r="Z313" i="39"/>
  <c r="AQ313" i="39" s="1"/>
  <c r="AD313" i="39"/>
  <c r="AU313" i="39" s="1"/>
  <c r="AE313" i="39"/>
  <c r="AV313" i="39" s="1"/>
  <c r="AI313" i="39"/>
  <c r="AZ313" i="39" s="1"/>
  <c r="A314" i="39"/>
  <c r="B314" i="39"/>
  <c r="C314" i="39"/>
  <c r="T314" i="39" s="1"/>
  <c r="AK314" i="39" s="1"/>
  <c r="D314" i="39"/>
  <c r="E314" i="39"/>
  <c r="V314" i="39" s="1"/>
  <c r="AM314" i="39" s="1"/>
  <c r="F314" i="39"/>
  <c r="G314" i="39"/>
  <c r="H314" i="39"/>
  <c r="I314" i="39"/>
  <c r="Z314" i="39" s="1"/>
  <c r="AQ314" i="39" s="1"/>
  <c r="J314" i="39"/>
  <c r="K314" i="39"/>
  <c r="AB314" i="39" s="1"/>
  <c r="AS314" i="39" s="1"/>
  <c r="L314" i="39"/>
  <c r="M314" i="39"/>
  <c r="AD314" i="39" s="1"/>
  <c r="AU314" i="39" s="1"/>
  <c r="N314" i="39"/>
  <c r="O314" i="39"/>
  <c r="AF314" i="39" s="1"/>
  <c r="AW314" i="39" s="1"/>
  <c r="P314" i="39"/>
  <c r="Q314" i="39"/>
  <c r="AH314" i="39" s="1"/>
  <c r="AY314" i="39" s="1"/>
  <c r="R314" i="39"/>
  <c r="S314" i="39"/>
  <c r="AJ314" i="39" s="1"/>
  <c r="BA314" i="39" s="1"/>
  <c r="U314" i="39"/>
  <c r="AL314" i="39" s="1"/>
  <c r="W314" i="39"/>
  <c r="AN314" i="39" s="1"/>
  <c r="X314" i="39"/>
  <c r="AO314" i="39" s="1"/>
  <c r="Y314" i="39"/>
  <c r="AP314" i="39" s="1"/>
  <c r="AA314" i="39"/>
  <c r="AR314" i="39" s="1"/>
  <c r="AC314" i="39"/>
  <c r="AT314" i="39" s="1"/>
  <c r="AE314" i="39"/>
  <c r="AV314" i="39" s="1"/>
  <c r="AG314" i="39"/>
  <c r="AX314" i="39" s="1"/>
  <c r="AI314" i="39"/>
  <c r="AZ314" i="39" s="1"/>
  <c r="A315" i="39"/>
  <c r="B315" i="39"/>
  <c r="G315" i="39"/>
  <c r="X315" i="39" s="1"/>
  <c r="AO315" i="39" s="1"/>
  <c r="M315" i="39"/>
  <c r="AD315" i="39" s="1"/>
  <c r="AU315" i="39" s="1"/>
  <c r="R315" i="39"/>
  <c r="AI315" i="39" s="1"/>
  <c r="AZ315" i="39" s="1"/>
  <c r="A316" i="39"/>
  <c r="B316" i="39"/>
  <c r="C316" i="39"/>
  <c r="D316" i="39"/>
  <c r="E316" i="39"/>
  <c r="V316" i="39" s="1"/>
  <c r="AM316" i="39" s="1"/>
  <c r="F316" i="39"/>
  <c r="G316" i="39"/>
  <c r="H316" i="39"/>
  <c r="I316" i="39"/>
  <c r="Z316" i="39" s="1"/>
  <c r="AQ316" i="39" s="1"/>
  <c r="J316" i="39"/>
  <c r="K316" i="39"/>
  <c r="AB316" i="39" s="1"/>
  <c r="AS316" i="39" s="1"/>
  <c r="L316" i="39"/>
  <c r="AC316" i="39" s="1"/>
  <c r="AT316" i="39" s="1"/>
  <c r="M316" i="39"/>
  <c r="AD316" i="39" s="1"/>
  <c r="AU316" i="39" s="1"/>
  <c r="N316" i="39"/>
  <c r="O316" i="39"/>
  <c r="P316" i="39"/>
  <c r="AG316" i="39" s="1"/>
  <c r="AX316" i="39" s="1"/>
  <c r="Q316" i="39"/>
  <c r="AH316" i="39" s="1"/>
  <c r="AY316" i="39" s="1"/>
  <c r="R316" i="39"/>
  <c r="S316" i="39"/>
  <c r="T316" i="39"/>
  <c r="AK316" i="39" s="1"/>
  <c r="U316" i="39"/>
  <c r="AL316" i="39" s="1"/>
  <c r="W316" i="39"/>
  <c r="AN316" i="39" s="1"/>
  <c r="X316" i="39"/>
  <c r="AO316" i="39" s="1"/>
  <c r="Y316" i="39"/>
  <c r="AP316" i="39" s="1"/>
  <c r="AA316" i="39"/>
  <c r="AR316" i="39" s="1"/>
  <c r="AE316" i="39"/>
  <c r="AV316" i="39" s="1"/>
  <c r="AF316" i="39"/>
  <c r="AW316" i="39" s="1"/>
  <c r="AI316" i="39"/>
  <c r="AZ316" i="39" s="1"/>
  <c r="AJ316" i="39"/>
  <c r="BA316" i="39" s="1"/>
  <c r="A317" i="39"/>
  <c r="B317" i="39"/>
  <c r="C317" i="39"/>
  <c r="T317" i="39" s="1"/>
  <c r="AK317" i="39" s="1"/>
  <c r="E317" i="39"/>
  <c r="V317" i="39" s="1"/>
  <c r="AM317" i="39" s="1"/>
  <c r="G317" i="39"/>
  <c r="X317" i="39" s="1"/>
  <c r="AO317" i="39" s="1"/>
  <c r="I317" i="39"/>
  <c r="J317" i="39"/>
  <c r="AA317" i="39" s="1"/>
  <c r="AR317" i="39" s="1"/>
  <c r="M317" i="39"/>
  <c r="N317" i="39"/>
  <c r="O317" i="39"/>
  <c r="AF317" i="39" s="1"/>
  <c r="AW317" i="39" s="1"/>
  <c r="R317" i="39"/>
  <c r="S317" i="39"/>
  <c r="AJ317" i="39" s="1"/>
  <c r="BA317" i="39" s="1"/>
  <c r="Z317" i="39"/>
  <c r="AQ317" i="39" s="1"/>
  <c r="AD317" i="39"/>
  <c r="AU317" i="39" s="1"/>
  <c r="AE317" i="39"/>
  <c r="AV317" i="39" s="1"/>
  <c r="AI317" i="39"/>
  <c r="AZ317" i="39" s="1"/>
  <c r="A318" i="39"/>
  <c r="B318" i="39"/>
  <c r="C318" i="39"/>
  <c r="T318" i="39" s="1"/>
  <c r="AK318" i="39" s="1"/>
  <c r="D318" i="39"/>
  <c r="E318" i="39"/>
  <c r="V318" i="39" s="1"/>
  <c r="AM318" i="39" s="1"/>
  <c r="F318" i="39"/>
  <c r="G318" i="39"/>
  <c r="H318" i="39"/>
  <c r="I318" i="39"/>
  <c r="Z318" i="39" s="1"/>
  <c r="AQ318" i="39" s="1"/>
  <c r="J318" i="39"/>
  <c r="K318" i="39"/>
  <c r="AB318" i="39" s="1"/>
  <c r="AS318" i="39" s="1"/>
  <c r="L318" i="39"/>
  <c r="M318" i="39"/>
  <c r="AD318" i="39" s="1"/>
  <c r="AU318" i="39" s="1"/>
  <c r="N318" i="39"/>
  <c r="O318" i="39"/>
  <c r="AF318" i="39" s="1"/>
  <c r="AW318" i="39" s="1"/>
  <c r="P318" i="39"/>
  <c r="Q318" i="39"/>
  <c r="AH318" i="39" s="1"/>
  <c r="AY318" i="39" s="1"/>
  <c r="R318" i="39"/>
  <c r="S318" i="39"/>
  <c r="AJ318" i="39" s="1"/>
  <c r="BA318" i="39" s="1"/>
  <c r="U318" i="39"/>
  <c r="AL318" i="39" s="1"/>
  <c r="W318" i="39"/>
  <c r="AN318" i="39" s="1"/>
  <c r="X318" i="39"/>
  <c r="AO318" i="39" s="1"/>
  <c r="Y318" i="39"/>
  <c r="AP318" i="39" s="1"/>
  <c r="AA318" i="39"/>
  <c r="AR318" i="39" s="1"/>
  <c r="AC318" i="39"/>
  <c r="AT318" i="39" s="1"/>
  <c r="AE318" i="39"/>
  <c r="AV318" i="39" s="1"/>
  <c r="AG318" i="39"/>
  <c r="AX318" i="39" s="1"/>
  <c r="AI318" i="39"/>
  <c r="AZ318" i="39" s="1"/>
  <c r="A319" i="39"/>
  <c r="B319" i="39"/>
  <c r="E319" i="39" s="1"/>
  <c r="V319" i="39" s="1"/>
  <c r="AM319" i="39" s="1"/>
  <c r="G319" i="39"/>
  <c r="X319" i="39" s="1"/>
  <c r="AO319" i="39" s="1"/>
  <c r="M319" i="39"/>
  <c r="AD319" i="39" s="1"/>
  <c r="AU319" i="39" s="1"/>
  <c r="R319" i="39"/>
  <c r="AI319" i="39" s="1"/>
  <c r="AZ319" i="39" s="1"/>
  <c r="A320" i="39"/>
  <c r="B320" i="39"/>
  <c r="C320" i="39"/>
  <c r="D320" i="39"/>
  <c r="E320" i="39"/>
  <c r="V320" i="39" s="1"/>
  <c r="AM320" i="39" s="1"/>
  <c r="F320" i="39"/>
  <c r="G320" i="39"/>
  <c r="H320" i="39"/>
  <c r="I320" i="39"/>
  <c r="Z320" i="39" s="1"/>
  <c r="AQ320" i="39" s="1"/>
  <c r="J320" i="39"/>
  <c r="K320" i="39"/>
  <c r="AB320" i="39" s="1"/>
  <c r="AS320" i="39" s="1"/>
  <c r="L320" i="39"/>
  <c r="AC320" i="39" s="1"/>
  <c r="AT320" i="39" s="1"/>
  <c r="M320" i="39"/>
  <c r="AD320" i="39" s="1"/>
  <c r="AU320" i="39" s="1"/>
  <c r="N320" i="39"/>
  <c r="O320" i="39"/>
  <c r="P320" i="39"/>
  <c r="AG320" i="39" s="1"/>
  <c r="AX320" i="39" s="1"/>
  <c r="Q320" i="39"/>
  <c r="AH320" i="39" s="1"/>
  <c r="AY320" i="39" s="1"/>
  <c r="R320" i="39"/>
  <c r="S320" i="39"/>
  <c r="T320" i="39"/>
  <c r="AK320" i="39" s="1"/>
  <c r="U320" i="39"/>
  <c r="AL320" i="39" s="1"/>
  <c r="W320" i="39"/>
  <c r="AN320" i="39" s="1"/>
  <c r="X320" i="39"/>
  <c r="AO320" i="39" s="1"/>
  <c r="Y320" i="39"/>
  <c r="AP320" i="39" s="1"/>
  <c r="AA320" i="39"/>
  <c r="AR320" i="39" s="1"/>
  <c r="AE320" i="39"/>
  <c r="AV320" i="39" s="1"/>
  <c r="AF320" i="39"/>
  <c r="AW320" i="39" s="1"/>
  <c r="AI320" i="39"/>
  <c r="AZ320" i="39" s="1"/>
  <c r="AJ320" i="39"/>
  <c r="BA320" i="39" s="1"/>
  <c r="A321" i="39"/>
  <c r="B321" i="39"/>
  <c r="C321" i="39"/>
  <c r="T321" i="39" s="1"/>
  <c r="AK321" i="39" s="1"/>
  <c r="E321" i="39"/>
  <c r="V321" i="39" s="1"/>
  <c r="AM321" i="39" s="1"/>
  <c r="G321" i="39"/>
  <c r="X321" i="39" s="1"/>
  <c r="AO321" i="39" s="1"/>
  <c r="I321" i="39"/>
  <c r="J321" i="39"/>
  <c r="AA321" i="39" s="1"/>
  <c r="AR321" i="39" s="1"/>
  <c r="M321" i="39"/>
  <c r="N321" i="39"/>
  <c r="O321" i="39"/>
  <c r="AF321" i="39" s="1"/>
  <c r="AW321" i="39" s="1"/>
  <c r="R321" i="39"/>
  <c r="S321" i="39"/>
  <c r="AJ321" i="39" s="1"/>
  <c r="BA321" i="39" s="1"/>
  <c r="Z321" i="39"/>
  <c r="AQ321" i="39" s="1"/>
  <c r="AD321" i="39"/>
  <c r="AU321" i="39" s="1"/>
  <c r="AE321" i="39"/>
  <c r="AV321" i="39" s="1"/>
  <c r="AI321" i="39"/>
  <c r="AZ321" i="39" s="1"/>
  <c r="A322" i="39"/>
  <c r="B322" i="39"/>
  <c r="C322" i="39"/>
  <c r="T322" i="39" s="1"/>
  <c r="AK322" i="39" s="1"/>
  <c r="D322" i="39"/>
  <c r="E322" i="39"/>
  <c r="V322" i="39" s="1"/>
  <c r="AM322" i="39" s="1"/>
  <c r="F322" i="39"/>
  <c r="G322" i="39"/>
  <c r="H322" i="39"/>
  <c r="I322" i="39"/>
  <c r="Z322" i="39" s="1"/>
  <c r="AQ322" i="39" s="1"/>
  <c r="J322" i="39"/>
  <c r="K322" i="39"/>
  <c r="AB322" i="39" s="1"/>
  <c r="AS322" i="39" s="1"/>
  <c r="L322" i="39"/>
  <c r="M322" i="39"/>
  <c r="AD322" i="39" s="1"/>
  <c r="AU322" i="39" s="1"/>
  <c r="N322" i="39"/>
  <c r="O322" i="39"/>
  <c r="AF322" i="39" s="1"/>
  <c r="AW322" i="39" s="1"/>
  <c r="P322" i="39"/>
  <c r="Q322" i="39"/>
  <c r="AH322" i="39" s="1"/>
  <c r="AY322" i="39" s="1"/>
  <c r="R322" i="39"/>
  <c r="S322" i="39"/>
  <c r="AJ322" i="39" s="1"/>
  <c r="BA322" i="39" s="1"/>
  <c r="U322" i="39"/>
  <c r="AL322" i="39" s="1"/>
  <c r="W322" i="39"/>
  <c r="AN322" i="39" s="1"/>
  <c r="X322" i="39"/>
  <c r="AO322" i="39" s="1"/>
  <c r="Y322" i="39"/>
  <c r="AP322" i="39" s="1"/>
  <c r="AA322" i="39"/>
  <c r="AR322" i="39" s="1"/>
  <c r="AC322" i="39"/>
  <c r="AT322" i="39" s="1"/>
  <c r="AE322" i="39"/>
  <c r="AV322" i="39" s="1"/>
  <c r="AG322" i="39"/>
  <c r="AX322" i="39" s="1"/>
  <c r="AI322" i="39"/>
  <c r="AZ322" i="39" s="1"/>
  <c r="A323" i="39"/>
  <c r="B323" i="39"/>
  <c r="G323" i="39"/>
  <c r="X323" i="39" s="1"/>
  <c r="AO323" i="39" s="1"/>
  <c r="M323" i="39"/>
  <c r="AD323" i="39" s="1"/>
  <c r="AU323" i="39" s="1"/>
  <c r="R323" i="39"/>
  <c r="AI323" i="39" s="1"/>
  <c r="AZ323" i="39" s="1"/>
  <c r="A324" i="39"/>
  <c r="B324" i="39"/>
  <c r="C324" i="39"/>
  <c r="D324" i="39"/>
  <c r="E324" i="39"/>
  <c r="V324" i="39" s="1"/>
  <c r="AM324" i="39" s="1"/>
  <c r="F324" i="39"/>
  <c r="G324" i="39"/>
  <c r="H324" i="39"/>
  <c r="I324" i="39"/>
  <c r="Z324" i="39" s="1"/>
  <c r="AQ324" i="39" s="1"/>
  <c r="J324" i="39"/>
  <c r="K324" i="39"/>
  <c r="AB324" i="39" s="1"/>
  <c r="AS324" i="39" s="1"/>
  <c r="L324" i="39"/>
  <c r="AC324" i="39" s="1"/>
  <c r="AT324" i="39" s="1"/>
  <c r="M324" i="39"/>
  <c r="AD324" i="39" s="1"/>
  <c r="AU324" i="39" s="1"/>
  <c r="N324" i="39"/>
  <c r="O324" i="39"/>
  <c r="P324" i="39"/>
  <c r="AG324" i="39" s="1"/>
  <c r="AX324" i="39" s="1"/>
  <c r="Q324" i="39"/>
  <c r="AH324" i="39" s="1"/>
  <c r="AY324" i="39" s="1"/>
  <c r="R324" i="39"/>
  <c r="S324" i="39"/>
  <c r="T324" i="39"/>
  <c r="AK324" i="39" s="1"/>
  <c r="U324" i="39"/>
  <c r="AL324" i="39" s="1"/>
  <c r="W324" i="39"/>
  <c r="AN324" i="39" s="1"/>
  <c r="X324" i="39"/>
  <c r="AO324" i="39" s="1"/>
  <c r="Y324" i="39"/>
  <c r="AP324" i="39" s="1"/>
  <c r="AA324" i="39"/>
  <c r="AR324" i="39" s="1"/>
  <c r="AE324" i="39"/>
  <c r="AV324" i="39" s="1"/>
  <c r="AF324" i="39"/>
  <c r="AW324" i="39" s="1"/>
  <c r="AI324" i="39"/>
  <c r="AZ324" i="39" s="1"/>
  <c r="AJ324" i="39"/>
  <c r="BA324" i="39" s="1"/>
  <c r="A325" i="39"/>
  <c r="B325" i="39"/>
  <c r="C325" i="39"/>
  <c r="T325" i="39" s="1"/>
  <c r="AK325" i="39" s="1"/>
  <c r="E325" i="39"/>
  <c r="V325" i="39" s="1"/>
  <c r="AM325" i="39" s="1"/>
  <c r="G325" i="39"/>
  <c r="X325" i="39" s="1"/>
  <c r="AO325" i="39" s="1"/>
  <c r="I325" i="39"/>
  <c r="J325" i="39"/>
  <c r="AA325" i="39" s="1"/>
  <c r="AR325" i="39" s="1"/>
  <c r="M325" i="39"/>
  <c r="N325" i="39"/>
  <c r="O325" i="39"/>
  <c r="AF325" i="39" s="1"/>
  <c r="AW325" i="39" s="1"/>
  <c r="R325" i="39"/>
  <c r="S325" i="39"/>
  <c r="AJ325" i="39" s="1"/>
  <c r="BA325" i="39" s="1"/>
  <c r="Z325" i="39"/>
  <c r="AQ325" i="39" s="1"/>
  <c r="AD325" i="39"/>
  <c r="AU325" i="39" s="1"/>
  <c r="AE325" i="39"/>
  <c r="AV325" i="39" s="1"/>
  <c r="AI325" i="39"/>
  <c r="AZ325" i="39" s="1"/>
  <c r="A326" i="39"/>
  <c r="B326" i="39"/>
  <c r="C326" i="39"/>
  <c r="T326" i="39" s="1"/>
  <c r="AK326" i="39" s="1"/>
  <c r="D326" i="39"/>
  <c r="E326" i="39"/>
  <c r="V326" i="39" s="1"/>
  <c r="AM326" i="39" s="1"/>
  <c r="F326" i="39"/>
  <c r="G326" i="39"/>
  <c r="H326" i="39"/>
  <c r="I326" i="39"/>
  <c r="Z326" i="39" s="1"/>
  <c r="AQ326" i="39" s="1"/>
  <c r="J326" i="39"/>
  <c r="K326" i="39"/>
  <c r="AB326" i="39" s="1"/>
  <c r="AS326" i="39" s="1"/>
  <c r="L326" i="39"/>
  <c r="M326" i="39"/>
  <c r="AD326" i="39" s="1"/>
  <c r="AU326" i="39" s="1"/>
  <c r="N326" i="39"/>
  <c r="O326" i="39"/>
  <c r="AF326" i="39" s="1"/>
  <c r="AW326" i="39" s="1"/>
  <c r="P326" i="39"/>
  <c r="Q326" i="39"/>
  <c r="AH326" i="39" s="1"/>
  <c r="AY326" i="39" s="1"/>
  <c r="R326" i="39"/>
  <c r="S326" i="39"/>
  <c r="AJ326" i="39" s="1"/>
  <c r="BA326" i="39" s="1"/>
  <c r="U326" i="39"/>
  <c r="AL326" i="39" s="1"/>
  <c r="W326" i="39"/>
  <c r="AN326" i="39" s="1"/>
  <c r="X326" i="39"/>
  <c r="AO326" i="39" s="1"/>
  <c r="Y326" i="39"/>
  <c r="AP326" i="39" s="1"/>
  <c r="AA326" i="39"/>
  <c r="AR326" i="39" s="1"/>
  <c r="AC326" i="39"/>
  <c r="AT326" i="39" s="1"/>
  <c r="AE326" i="39"/>
  <c r="AV326" i="39" s="1"/>
  <c r="AG326" i="39"/>
  <c r="AX326" i="39" s="1"/>
  <c r="AI326" i="39"/>
  <c r="AZ326" i="39" s="1"/>
  <c r="A327" i="39"/>
  <c r="B327" i="39"/>
  <c r="E327" i="39" s="1"/>
  <c r="V327" i="39" s="1"/>
  <c r="AM327" i="39" s="1"/>
  <c r="G327" i="39"/>
  <c r="X327" i="39" s="1"/>
  <c r="AO327" i="39" s="1"/>
  <c r="M327" i="39"/>
  <c r="AD327" i="39" s="1"/>
  <c r="AU327" i="39" s="1"/>
  <c r="R327" i="39"/>
  <c r="AI327" i="39" s="1"/>
  <c r="AZ327" i="39" s="1"/>
  <c r="A328" i="39"/>
  <c r="B328" i="39"/>
  <c r="C328" i="39"/>
  <c r="D328" i="39"/>
  <c r="E328" i="39"/>
  <c r="V328" i="39" s="1"/>
  <c r="AM328" i="39" s="1"/>
  <c r="F328" i="39"/>
  <c r="G328" i="39"/>
  <c r="H328" i="39"/>
  <c r="I328" i="39"/>
  <c r="Z328" i="39" s="1"/>
  <c r="AQ328" i="39" s="1"/>
  <c r="J328" i="39"/>
  <c r="K328" i="39"/>
  <c r="AB328" i="39" s="1"/>
  <c r="AS328" i="39" s="1"/>
  <c r="L328" i="39"/>
  <c r="AC328" i="39" s="1"/>
  <c r="AT328" i="39" s="1"/>
  <c r="M328" i="39"/>
  <c r="AD328" i="39" s="1"/>
  <c r="AU328" i="39" s="1"/>
  <c r="N328" i="39"/>
  <c r="O328" i="39"/>
  <c r="P328" i="39"/>
  <c r="AG328" i="39" s="1"/>
  <c r="AX328" i="39" s="1"/>
  <c r="Q328" i="39"/>
  <c r="AH328" i="39" s="1"/>
  <c r="AY328" i="39" s="1"/>
  <c r="R328" i="39"/>
  <c r="S328" i="39"/>
  <c r="T328" i="39"/>
  <c r="AK328" i="39" s="1"/>
  <c r="U328" i="39"/>
  <c r="AL328" i="39" s="1"/>
  <c r="W328" i="39"/>
  <c r="AN328" i="39" s="1"/>
  <c r="X328" i="39"/>
  <c r="AO328" i="39" s="1"/>
  <c r="Y328" i="39"/>
  <c r="AP328" i="39" s="1"/>
  <c r="AA328" i="39"/>
  <c r="AR328" i="39" s="1"/>
  <c r="AE328" i="39"/>
  <c r="AV328" i="39" s="1"/>
  <c r="AF328" i="39"/>
  <c r="AW328" i="39" s="1"/>
  <c r="AI328" i="39"/>
  <c r="AZ328" i="39" s="1"/>
  <c r="AJ328" i="39"/>
  <c r="BA328" i="39" s="1"/>
  <c r="A329" i="39"/>
  <c r="B329" i="39"/>
  <c r="C329" i="39"/>
  <c r="T329" i="39" s="1"/>
  <c r="AK329" i="39" s="1"/>
  <c r="E329" i="39"/>
  <c r="V329" i="39" s="1"/>
  <c r="AM329" i="39" s="1"/>
  <c r="G329" i="39"/>
  <c r="X329" i="39" s="1"/>
  <c r="AO329" i="39" s="1"/>
  <c r="I329" i="39"/>
  <c r="J329" i="39"/>
  <c r="AA329" i="39" s="1"/>
  <c r="AR329" i="39" s="1"/>
  <c r="M329" i="39"/>
  <c r="N329" i="39"/>
  <c r="O329" i="39"/>
  <c r="AF329" i="39" s="1"/>
  <c r="AW329" i="39" s="1"/>
  <c r="R329" i="39"/>
  <c r="S329" i="39"/>
  <c r="AJ329" i="39" s="1"/>
  <c r="BA329" i="39" s="1"/>
  <c r="Z329" i="39"/>
  <c r="AQ329" i="39" s="1"/>
  <c r="AD329" i="39"/>
  <c r="AU329" i="39" s="1"/>
  <c r="AE329" i="39"/>
  <c r="AV329" i="39" s="1"/>
  <c r="AI329" i="39"/>
  <c r="AZ329" i="39" s="1"/>
  <c r="A330" i="39"/>
  <c r="B330" i="39"/>
  <c r="C330" i="39"/>
  <c r="T330" i="39" s="1"/>
  <c r="AK330" i="39" s="1"/>
  <c r="D330" i="39"/>
  <c r="E330" i="39"/>
  <c r="V330" i="39" s="1"/>
  <c r="AM330" i="39" s="1"/>
  <c r="F330" i="39"/>
  <c r="G330" i="39"/>
  <c r="H330" i="39"/>
  <c r="I330" i="39"/>
  <c r="Z330" i="39" s="1"/>
  <c r="AQ330" i="39" s="1"/>
  <c r="J330" i="39"/>
  <c r="K330" i="39"/>
  <c r="AB330" i="39" s="1"/>
  <c r="AS330" i="39" s="1"/>
  <c r="L330" i="39"/>
  <c r="M330" i="39"/>
  <c r="AD330" i="39" s="1"/>
  <c r="AU330" i="39" s="1"/>
  <c r="N330" i="39"/>
  <c r="O330" i="39"/>
  <c r="AF330" i="39" s="1"/>
  <c r="AW330" i="39" s="1"/>
  <c r="P330" i="39"/>
  <c r="Q330" i="39"/>
  <c r="AH330" i="39" s="1"/>
  <c r="AY330" i="39" s="1"/>
  <c r="R330" i="39"/>
  <c r="S330" i="39"/>
  <c r="AJ330" i="39" s="1"/>
  <c r="BA330" i="39" s="1"/>
  <c r="U330" i="39"/>
  <c r="AL330" i="39" s="1"/>
  <c r="W330" i="39"/>
  <c r="AN330" i="39" s="1"/>
  <c r="X330" i="39"/>
  <c r="AO330" i="39" s="1"/>
  <c r="Y330" i="39"/>
  <c r="AP330" i="39" s="1"/>
  <c r="AA330" i="39"/>
  <c r="AR330" i="39" s="1"/>
  <c r="AC330" i="39"/>
  <c r="AT330" i="39" s="1"/>
  <c r="AE330" i="39"/>
  <c r="AV330" i="39" s="1"/>
  <c r="AG330" i="39"/>
  <c r="AX330" i="39" s="1"/>
  <c r="AI330" i="39"/>
  <c r="AZ330" i="39" s="1"/>
  <c r="A331" i="39"/>
  <c r="B331" i="39"/>
  <c r="G331" i="39"/>
  <c r="X331" i="39" s="1"/>
  <c r="AO331" i="39" s="1"/>
  <c r="M331" i="39"/>
  <c r="AD331" i="39" s="1"/>
  <c r="AU331" i="39" s="1"/>
  <c r="R331" i="39"/>
  <c r="AI331" i="39" s="1"/>
  <c r="AZ331" i="39" s="1"/>
  <c r="A332" i="39"/>
  <c r="B332" i="39"/>
  <c r="C332" i="39"/>
  <c r="D332" i="39"/>
  <c r="E332" i="39"/>
  <c r="V332" i="39" s="1"/>
  <c r="AM332" i="39" s="1"/>
  <c r="F332" i="39"/>
  <c r="G332" i="39"/>
  <c r="H332" i="39"/>
  <c r="I332" i="39"/>
  <c r="Z332" i="39" s="1"/>
  <c r="AQ332" i="39" s="1"/>
  <c r="J332" i="39"/>
  <c r="K332" i="39"/>
  <c r="AB332" i="39" s="1"/>
  <c r="AS332" i="39" s="1"/>
  <c r="L332" i="39"/>
  <c r="AC332" i="39" s="1"/>
  <c r="AT332" i="39" s="1"/>
  <c r="M332" i="39"/>
  <c r="AD332" i="39" s="1"/>
  <c r="AU332" i="39" s="1"/>
  <c r="N332" i="39"/>
  <c r="O332" i="39"/>
  <c r="P332" i="39"/>
  <c r="AG332" i="39" s="1"/>
  <c r="AX332" i="39" s="1"/>
  <c r="Q332" i="39"/>
  <c r="AH332" i="39" s="1"/>
  <c r="AY332" i="39" s="1"/>
  <c r="R332" i="39"/>
  <c r="S332" i="39"/>
  <c r="T332" i="39"/>
  <c r="AK332" i="39" s="1"/>
  <c r="U332" i="39"/>
  <c r="AL332" i="39" s="1"/>
  <c r="W332" i="39"/>
  <c r="AN332" i="39" s="1"/>
  <c r="X332" i="39"/>
  <c r="AO332" i="39" s="1"/>
  <c r="Y332" i="39"/>
  <c r="AP332" i="39" s="1"/>
  <c r="AA332" i="39"/>
  <c r="AR332" i="39" s="1"/>
  <c r="AE332" i="39"/>
  <c r="AV332" i="39" s="1"/>
  <c r="AF332" i="39"/>
  <c r="AW332" i="39" s="1"/>
  <c r="AI332" i="39"/>
  <c r="AZ332" i="39" s="1"/>
  <c r="AJ332" i="39"/>
  <c r="BA332" i="39" s="1"/>
  <c r="A333" i="39"/>
  <c r="B333" i="39"/>
  <c r="C333" i="39"/>
  <c r="T333" i="39" s="1"/>
  <c r="AK333" i="39" s="1"/>
  <c r="E333" i="39"/>
  <c r="V333" i="39" s="1"/>
  <c r="AM333" i="39" s="1"/>
  <c r="G333" i="39"/>
  <c r="I333" i="39"/>
  <c r="Z333" i="39" s="1"/>
  <c r="AQ333" i="39" s="1"/>
  <c r="J333" i="39"/>
  <c r="AA333" i="39" s="1"/>
  <c r="AR333" i="39" s="1"/>
  <c r="M333" i="39"/>
  <c r="AD333" i="39" s="1"/>
  <c r="AU333" i="39" s="1"/>
  <c r="N333" i="39"/>
  <c r="AE333" i="39" s="1"/>
  <c r="AV333" i="39" s="1"/>
  <c r="O333" i="39"/>
  <c r="AF333" i="39" s="1"/>
  <c r="AW333" i="39" s="1"/>
  <c r="R333" i="39"/>
  <c r="S333" i="39"/>
  <c r="X333" i="39"/>
  <c r="AO333" i="39" s="1"/>
  <c r="AI333" i="39"/>
  <c r="AZ333" i="39" s="1"/>
  <c r="AJ333" i="39"/>
  <c r="BA333" i="39" s="1"/>
  <c r="A334" i="39"/>
  <c r="B334" i="39"/>
  <c r="D334" i="39" s="1"/>
  <c r="U334" i="39" s="1"/>
  <c r="AL334" i="39" s="1"/>
  <c r="C334" i="39"/>
  <c r="T334" i="39" s="1"/>
  <c r="AK334" i="39" s="1"/>
  <c r="F334" i="39"/>
  <c r="G334" i="39"/>
  <c r="X334" i="39" s="1"/>
  <c r="AO334" i="39" s="1"/>
  <c r="J334" i="39"/>
  <c r="K334" i="39"/>
  <c r="AB334" i="39" s="1"/>
  <c r="AS334" i="39" s="1"/>
  <c r="N334" i="39"/>
  <c r="O334" i="39"/>
  <c r="AF334" i="39" s="1"/>
  <c r="AW334" i="39" s="1"/>
  <c r="R334" i="39"/>
  <c r="S334" i="39"/>
  <c r="AJ334" i="39" s="1"/>
  <c r="BA334" i="39" s="1"/>
  <c r="W334" i="39"/>
  <c r="AN334" i="39" s="1"/>
  <c r="AA334" i="39"/>
  <c r="AR334" i="39" s="1"/>
  <c r="AE334" i="39"/>
  <c r="AV334" i="39" s="1"/>
  <c r="AI334" i="39"/>
  <c r="AZ334" i="39" s="1"/>
  <c r="A335" i="39"/>
  <c r="B335" i="39"/>
  <c r="C335" i="39"/>
  <c r="D335" i="39"/>
  <c r="E335" i="39"/>
  <c r="V335" i="39" s="1"/>
  <c r="AM335" i="39" s="1"/>
  <c r="F335" i="39"/>
  <c r="G335" i="39"/>
  <c r="H335" i="39"/>
  <c r="I335" i="39"/>
  <c r="Z335" i="39" s="1"/>
  <c r="AQ335" i="39" s="1"/>
  <c r="J335" i="39"/>
  <c r="K335" i="39"/>
  <c r="L335" i="39"/>
  <c r="M335" i="39"/>
  <c r="AD335" i="39" s="1"/>
  <c r="AU335" i="39" s="1"/>
  <c r="N335" i="39"/>
  <c r="O335" i="39"/>
  <c r="P335" i="39"/>
  <c r="Q335" i="39"/>
  <c r="AH335" i="39" s="1"/>
  <c r="AY335" i="39" s="1"/>
  <c r="R335" i="39"/>
  <c r="S335" i="39"/>
  <c r="T335" i="39"/>
  <c r="AK335" i="39" s="1"/>
  <c r="U335" i="39"/>
  <c r="AL335" i="39" s="1"/>
  <c r="W335" i="39"/>
  <c r="AN335" i="39" s="1"/>
  <c r="X335" i="39"/>
  <c r="AO335" i="39" s="1"/>
  <c r="Y335" i="39"/>
  <c r="AP335" i="39" s="1"/>
  <c r="AA335" i="39"/>
  <c r="AR335" i="39" s="1"/>
  <c r="AB335" i="39"/>
  <c r="AS335" i="39" s="1"/>
  <c r="AC335" i="39"/>
  <c r="AT335" i="39" s="1"/>
  <c r="AE335" i="39"/>
  <c r="AV335" i="39" s="1"/>
  <c r="AF335" i="39"/>
  <c r="AW335" i="39" s="1"/>
  <c r="AG335" i="39"/>
  <c r="AX335" i="39" s="1"/>
  <c r="AI335" i="39"/>
  <c r="AZ335" i="39" s="1"/>
  <c r="AJ335" i="39"/>
  <c r="BA335" i="39" s="1"/>
  <c r="A336" i="39"/>
  <c r="B336" i="39"/>
  <c r="D336" i="39" s="1"/>
  <c r="U336" i="39" s="1"/>
  <c r="AL336" i="39" s="1"/>
  <c r="C336" i="39"/>
  <c r="T336" i="39" s="1"/>
  <c r="AK336" i="39" s="1"/>
  <c r="F336" i="39"/>
  <c r="G336" i="39"/>
  <c r="X336" i="39" s="1"/>
  <c r="AO336" i="39" s="1"/>
  <c r="J336" i="39"/>
  <c r="K336" i="39"/>
  <c r="AB336" i="39" s="1"/>
  <c r="AS336" i="39" s="1"/>
  <c r="N336" i="39"/>
  <c r="O336" i="39"/>
  <c r="AF336" i="39" s="1"/>
  <c r="AW336" i="39" s="1"/>
  <c r="R336" i="39"/>
  <c r="S336" i="39"/>
  <c r="AJ336" i="39" s="1"/>
  <c r="BA336" i="39" s="1"/>
  <c r="W336" i="39"/>
  <c r="AN336" i="39" s="1"/>
  <c r="AA336" i="39"/>
  <c r="AR336" i="39" s="1"/>
  <c r="AE336" i="39"/>
  <c r="AV336" i="39" s="1"/>
  <c r="AI336" i="39"/>
  <c r="AZ336" i="39" s="1"/>
  <c r="A337" i="39"/>
  <c r="B337" i="39"/>
  <c r="C337" i="39"/>
  <c r="D337" i="39"/>
  <c r="E337" i="39"/>
  <c r="V337" i="39" s="1"/>
  <c r="AM337" i="39" s="1"/>
  <c r="F337" i="39"/>
  <c r="G337" i="39"/>
  <c r="H337" i="39"/>
  <c r="I337" i="39"/>
  <c r="Z337" i="39" s="1"/>
  <c r="AQ337" i="39" s="1"/>
  <c r="J337" i="39"/>
  <c r="K337" i="39"/>
  <c r="L337" i="39"/>
  <c r="M337" i="39"/>
  <c r="AD337" i="39" s="1"/>
  <c r="AU337" i="39" s="1"/>
  <c r="N337" i="39"/>
  <c r="O337" i="39"/>
  <c r="P337" i="39"/>
  <c r="Q337" i="39"/>
  <c r="AH337" i="39" s="1"/>
  <c r="AY337" i="39" s="1"/>
  <c r="R337" i="39"/>
  <c r="S337" i="39"/>
  <c r="T337" i="39"/>
  <c r="AK337" i="39" s="1"/>
  <c r="U337" i="39"/>
  <c r="AL337" i="39" s="1"/>
  <c r="W337" i="39"/>
  <c r="AN337" i="39" s="1"/>
  <c r="X337" i="39"/>
  <c r="AO337" i="39" s="1"/>
  <c r="Y337" i="39"/>
  <c r="AP337" i="39" s="1"/>
  <c r="AA337" i="39"/>
  <c r="AR337" i="39" s="1"/>
  <c r="AB337" i="39"/>
  <c r="AS337" i="39" s="1"/>
  <c r="AC337" i="39"/>
  <c r="AT337" i="39" s="1"/>
  <c r="AE337" i="39"/>
  <c r="AV337" i="39" s="1"/>
  <c r="AF337" i="39"/>
  <c r="AW337" i="39" s="1"/>
  <c r="AG337" i="39"/>
  <c r="AX337" i="39" s="1"/>
  <c r="AI337" i="39"/>
  <c r="AZ337" i="39" s="1"/>
  <c r="AJ337" i="39"/>
  <c r="BA337" i="39" s="1"/>
  <c r="A338" i="39"/>
  <c r="B338" i="39"/>
  <c r="D338" i="39" s="1"/>
  <c r="U338" i="39" s="1"/>
  <c r="AL338" i="39" s="1"/>
  <c r="C338" i="39"/>
  <c r="T338" i="39" s="1"/>
  <c r="AK338" i="39" s="1"/>
  <c r="F338" i="39"/>
  <c r="G338" i="39"/>
  <c r="X338" i="39" s="1"/>
  <c r="AO338" i="39" s="1"/>
  <c r="J338" i="39"/>
  <c r="K338" i="39"/>
  <c r="AB338" i="39" s="1"/>
  <c r="AS338" i="39" s="1"/>
  <c r="N338" i="39"/>
  <c r="O338" i="39"/>
  <c r="AF338" i="39" s="1"/>
  <c r="AW338" i="39" s="1"/>
  <c r="R338" i="39"/>
  <c r="S338" i="39"/>
  <c r="AJ338" i="39" s="1"/>
  <c r="BA338" i="39" s="1"/>
  <c r="W338" i="39"/>
  <c r="AN338" i="39" s="1"/>
  <c r="AA338" i="39"/>
  <c r="AR338" i="39" s="1"/>
  <c r="AE338" i="39"/>
  <c r="AV338" i="39" s="1"/>
  <c r="AI338" i="39"/>
  <c r="AZ338" i="39" s="1"/>
  <c r="A339" i="39"/>
  <c r="B339" i="39"/>
  <c r="C339" i="39"/>
  <c r="D339" i="39"/>
  <c r="E339" i="39"/>
  <c r="V339" i="39" s="1"/>
  <c r="AM339" i="39" s="1"/>
  <c r="F339" i="39"/>
  <c r="G339" i="39"/>
  <c r="H339" i="39"/>
  <c r="I339" i="39"/>
  <c r="Z339" i="39" s="1"/>
  <c r="AQ339" i="39" s="1"/>
  <c r="J339" i="39"/>
  <c r="K339" i="39"/>
  <c r="L339" i="39"/>
  <c r="M339" i="39"/>
  <c r="AD339" i="39" s="1"/>
  <c r="AU339" i="39" s="1"/>
  <c r="N339" i="39"/>
  <c r="O339" i="39"/>
  <c r="P339" i="39"/>
  <c r="Q339" i="39"/>
  <c r="AH339" i="39" s="1"/>
  <c r="AY339" i="39" s="1"/>
  <c r="R339" i="39"/>
  <c r="S339" i="39"/>
  <c r="T339" i="39"/>
  <c r="AK339" i="39" s="1"/>
  <c r="U339" i="39"/>
  <c r="AL339" i="39" s="1"/>
  <c r="W339" i="39"/>
  <c r="AN339" i="39" s="1"/>
  <c r="X339" i="39"/>
  <c r="AO339" i="39" s="1"/>
  <c r="Y339" i="39"/>
  <c r="AP339" i="39" s="1"/>
  <c r="AA339" i="39"/>
  <c r="AR339" i="39" s="1"/>
  <c r="AB339" i="39"/>
  <c r="AS339" i="39" s="1"/>
  <c r="AC339" i="39"/>
  <c r="AT339" i="39" s="1"/>
  <c r="AE339" i="39"/>
  <c r="AV339" i="39" s="1"/>
  <c r="AF339" i="39"/>
  <c r="AW339" i="39" s="1"/>
  <c r="AG339" i="39"/>
  <c r="AX339" i="39" s="1"/>
  <c r="AI339" i="39"/>
  <c r="AZ339" i="39" s="1"/>
  <c r="AJ339" i="39"/>
  <c r="BA339" i="39" s="1"/>
  <c r="A340" i="39"/>
  <c r="B340" i="39"/>
  <c r="D340" i="39" s="1"/>
  <c r="U340" i="39" s="1"/>
  <c r="AL340" i="39" s="1"/>
  <c r="C340" i="39"/>
  <c r="T340" i="39" s="1"/>
  <c r="AK340" i="39" s="1"/>
  <c r="F340" i="39"/>
  <c r="G340" i="39"/>
  <c r="X340" i="39" s="1"/>
  <c r="AO340" i="39" s="1"/>
  <c r="J340" i="39"/>
  <c r="K340" i="39"/>
  <c r="AB340" i="39" s="1"/>
  <c r="AS340" i="39" s="1"/>
  <c r="N340" i="39"/>
  <c r="O340" i="39"/>
  <c r="AF340" i="39" s="1"/>
  <c r="AW340" i="39" s="1"/>
  <c r="R340" i="39"/>
  <c r="S340" i="39"/>
  <c r="AJ340" i="39" s="1"/>
  <c r="BA340" i="39" s="1"/>
  <c r="W340" i="39"/>
  <c r="AN340" i="39" s="1"/>
  <c r="AA340" i="39"/>
  <c r="AR340" i="39" s="1"/>
  <c r="AE340" i="39"/>
  <c r="AV340" i="39" s="1"/>
  <c r="AI340" i="39"/>
  <c r="AZ340" i="39" s="1"/>
  <c r="A341" i="39"/>
  <c r="B341" i="39"/>
  <c r="C341" i="39"/>
  <c r="D341" i="39"/>
  <c r="E341" i="39"/>
  <c r="V341" i="39" s="1"/>
  <c r="AM341" i="39" s="1"/>
  <c r="F341" i="39"/>
  <c r="G341" i="39"/>
  <c r="H341" i="39"/>
  <c r="I341" i="39"/>
  <c r="Z341" i="39" s="1"/>
  <c r="AQ341" i="39" s="1"/>
  <c r="J341" i="39"/>
  <c r="K341" i="39"/>
  <c r="L341" i="39"/>
  <c r="M341" i="39"/>
  <c r="AD341" i="39" s="1"/>
  <c r="AU341" i="39" s="1"/>
  <c r="N341" i="39"/>
  <c r="O341" i="39"/>
  <c r="P341" i="39"/>
  <c r="Q341" i="39"/>
  <c r="AH341" i="39" s="1"/>
  <c r="AY341" i="39" s="1"/>
  <c r="R341" i="39"/>
  <c r="S341" i="39"/>
  <c r="T341" i="39"/>
  <c r="AK341" i="39" s="1"/>
  <c r="U341" i="39"/>
  <c r="AL341" i="39" s="1"/>
  <c r="W341" i="39"/>
  <c r="AN341" i="39" s="1"/>
  <c r="X341" i="39"/>
  <c r="AO341" i="39" s="1"/>
  <c r="Y341" i="39"/>
  <c r="AP341" i="39" s="1"/>
  <c r="AA341" i="39"/>
  <c r="AR341" i="39" s="1"/>
  <c r="AB341" i="39"/>
  <c r="AS341" i="39" s="1"/>
  <c r="AC341" i="39"/>
  <c r="AT341" i="39" s="1"/>
  <c r="AE341" i="39"/>
  <c r="AV341" i="39" s="1"/>
  <c r="AF341" i="39"/>
  <c r="AW341" i="39" s="1"/>
  <c r="AG341" i="39"/>
  <c r="AX341" i="39" s="1"/>
  <c r="AI341" i="39"/>
  <c r="AZ341" i="39" s="1"/>
  <c r="AJ341" i="39"/>
  <c r="BA341" i="39" s="1"/>
  <c r="A342" i="39"/>
  <c r="B342" i="39"/>
  <c r="D342" i="39" s="1"/>
  <c r="U342" i="39" s="1"/>
  <c r="AL342" i="39" s="1"/>
  <c r="C342" i="39"/>
  <c r="T342" i="39" s="1"/>
  <c r="AK342" i="39" s="1"/>
  <c r="F342" i="39"/>
  <c r="G342" i="39"/>
  <c r="X342" i="39" s="1"/>
  <c r="AO342" i="39" s="1"/>
  <c r="J342" i="39"/>
  <c r="K342" i="39"/>
  <c r="AB342" i="39" s="1"/>
  <c r="AS342" i="39" s="1"/>
  <c r="N342" i="39"/>
  <c r="O342" i="39"/>
  <c r="AF342" i="39" s="1"/>
  <c r="AW342" i="39" s="1"/>
  <c r="R342" i="39"/>
  <c r="S342" i="39"/>
  <c r="AJ342" i="39" s="1"/>
  <c r="BA342" i="39" s="1"/>
  <c r="W342" i="39"/>
  <c r="AN342" i="39" s="1"/>
  <c r="AA342" i="39"/>
  <c r="AR342" i="39" s="1"/>
  <c r="AE342" i="39"/>
  <c r="AV342" i="39" s="1"/>
  <c r="AI342" i="39"/>
  <c r="AZ342" i="39" s="1"/>
  <c r="A343" i="39"/>
  <c r="B343" i="39"/>
  <c r="C343" i="39"/>
  <c r="D343" i="39"/>
  <c r="E343" i="39"/>
  <c r="V343" i="39" s="1"/>
  <c r="AM343" i="39" s="1"/>
  <c r="F343" i="39"/>
  <c r="G343" i="39"/>
  <c r="H343" i="39"/>
  <c r="I343" i="39"/>
  <c r="Z343" i="39" s="1"/>
  <c r="AQ343" i="39" s="1"/>
  <c r="J343" i="39"/>
  <c r="K343" i="39"/>
  <c r="L343" i="39"/>
  <c r="M343" i="39"/>
  <c r="AD343" i="39" s="1"/>
  <c r="AU343" i="39" s="1"/>
  <c r="N343" i="39"/>
  <c r="O343" i="39"/>
  <c r="P343" i="39"/>
  <c r="Q343" i="39"/>
  <c r="AH343" i="39" s="1"/>
  <c r="AY343" i="39" s="1"/>
  <c r="R343" i="39"/>
  <c r="S343" i="39"/>
  <c r="T343" i="39"/>
  <c r="AK343" i="39" s="1"/>
  <c r="U343" i="39"/>
  <c r="AL343" i="39" s="1"/>
  <c r="W343" i="39"/>
  <c r="AN343" i="39" s="1"/>
  <c r="X343" i="39"/>
  <c r="AO343" i="39" s="1"/>
  <c r="Y343" i="39"/>
  <c r="AP343" i="39" s="1"/>
  <c r="AA343" i="39"/>
  <c r="AR343" i="39" s="1"/>
  <c r="AB343" i="39"/>
  <c r="AS343" i="39" s="1"/>
  <c r="AC343" i="39"/>
  <c r="AT343" i="39" s="1"/>
  <c r="AE343" i="39"/>
  <c r="AV343" i="39" s="1"/>
  <c r="AF343" i="39"/>
  <c r="AW343" i="39" s="1"/>
  <c r="AG343" i="39"/>
  <c r="AX343" i="39" s="1"/>
  <c r="AI343" i="39"/>
  <c r="AZ343" i="39" s="1"/>
  <c r="AJ343" i="39"/>
  <c r="BA343" i="39" s="1"/>
  <c r="A344" i="39"/>
  <c r="B344" i="39"/>
  <c r="D344" i="39" s="1"/>
  <c r="U344" i="39" s="1"/>
  <c r="AL344" i="39" s="1"/>
  <c r="C344" i="39"/>
  <c r="T344" i="39" s="1"/>
  <c r="AK344" i="39" s="1"/>
  <c r="F344" i="39"/>
  <c r="G344" i="39"/>
  <c r="X344" i="39" s="1"/>
  <c r="AO344" i="39" s="1"/>
  <c r="J344" i="39"/>
  <c r="K344" i="39"/>
  <c r="AB344" i="39" s="1"/>
  <c r="AS344" i="39" s="1"/>
  <c r="N344" i="39"/>
  <c r="O344" i="39"/>
  <c r="AF344" i="39" s="1"/>
  <c r="AW344" i="39" s="1"/>
  <c r="R344" i="39"/>
  <c r="S344" i="39"/>
  <c r="AJ344" i="39" s="1"/>
  <c r="BA344" i="39" s="1"/>
  <c r="W344" i="39"/>
  <c r="AN344" i="39" s="1"/>
  <c r="AA344" i="39"/>
  <c r="AR344" i="39" s="1"/>
  <c r="AE344" i="39"/>
  <c r="AV344" i="39" s="1"/>
  <c r="AI344" i="39"/>
  <c r="AZ344" i="39" s="1"/>
  <c r="A345" i="39"/>
  <c r="B345" i="39"/>
  <c r="C345" i="39"/>
  <c r="D345" i="39"/>
  <c r="E345" i="39"/>
  <c r="V345" i="39" s="1"/>
  <c r="AM345" i="39" s="1"/>
  <c r="F345" i="39"/>
  <c r="G345" i="39"/>
  <c r="H345" i="39"/>
  <c r="I345" i="39"/>
  <c r="Z345" i="39" s="1"/>
  <c r="AQ345" i="39" s="1"/>
  <c r="J345" i="39"/>
  <c r="K345" i="39"/>
  <c r="L345" i="39"/>
  <c r="M345" i="39"/>
  <c r="AD345" i="39" s="1"/>
  <c r="AU345" i="39" s="1"/>
  <c r="N345" i="39"/>
  <c r="O345" i="39"/>
  <c r="P345" i="39"/>
  <c r="Q345" i="39"/>
  <c r="AH345" i="39" s="1"/>
  <c r="AY345" i="39" s="1"/>
  <c r="R345" i="39"/>
  <c r="S345" i="39"/>
  <c r="T345" i="39"/>
  <c r="AK345" i="39" s="1"/>
  <c r="U345" i="39"/>
  <c r="AL345" i="39" s="1"/>
  <c r="W345" i="39"/>
  <c r="AN345" i="39" s="1"/>
  <c r="X345" i="39"/>
  <c r="AO345" i="39" s="1"/>
  <c r="Y345" i="39"/>
  <c r="AP345" i="39" s="1"/>
  <c r="AA345" i="39"/>
  <c r="AR345" i="39" s="1"/>
  <c r="AB345" i="39"/>
  <c r="AS345" i="39" s="1"/>
  <c r="AC345" i="39"/>
  <c r="AT345" i="39" s="1"/>
  <c r="AE345" i="39"/>
  <c r="AV345" i="39" s="1"/>
  <c r="AF345" i="39"/>
  <c r="AW345" i="39" s="1"/>
  <c r="AG345" i="39"/>
  <c r="AX345" i="39" s="1"/>
  <c r="AI345" i="39"/>
  <c r="AZ345" i="39" s="1"/>
  <c r="AJ345" i="39"/>
  <c r="BA345" i="39" s="1"/>
  <c r="A346" i="39"/>
  <c r="B346" i="39"/>
  <c r="D346" i="39" s="1"/>
  <c r="U346" i="39" s="1"/>
  <c r="AL346" i="39" s="1"/>
  <c r="C346" i="39"/>
  <c r="T346" i="39" s="1"/>
  <c r="AK346" i="39" s="1"/>
  <c r="G346" i="39"/>
  <c r="X346" i="39" s="1"/>
  <c r="AO346" i="39" s="1"/>
  <c r="J346" i="39"/>
  <c r="K346" i="39"/>
  <c r="AB346" i="39" s="1"/>
  <c r="AS346" i="39" s="1"/>
  <c r="N346" i="39"/>
  <c r="O346" i="39"/>
  <c r="AF346" i="39" s="1"/>
  <c r="AW346" i="39" s="1"/>
  <c r="R346" i="39"/>
  <c r="S346" i="39"/>
  <c r="AJ346" i="39" s="1"/>
  <c r="BA346" i="39" s="1"/>
  <c r="AA346" i="39"/>
  <c r="AR346" i="39" s="1"/>
  <c r="AE346" i="39"/>
  <c r="AV346" i="39" s="1"/>
  <c r="AI346" i="39"/>
  <c r="AZ346" i="39" s="1"/>
  <c r="A347" i="39"/>
  <c r="B347" i="39"/>
  <c r="C347" i="39"/>
  <c r="D347" i="39"/>
  <c r="E347" i="39"/>
  <c r="V347" i="39" s="1"/>
  <c r="AM347" i="39" s="1"/>
  <c r="F347" i="39"/>
  <c r="G347" i="39"/>
  <c r="H347" i="39"/>
  <c r="I347" i="39"/>
  <c r="Z347" i="39" s="1"/>
  <c r="AQ347" i="39" s="1"/>
  <c r="J347" i="39"/>
  <c r="K347" i="39"/>
  <c r="L347" i="39"/>
  <c r="M347" i="39"/>
  <c r="AD347" i="39" s="1"/>
  <c r="AU347" i="39" s="1"/>
  <c r="N347" i="39"/>
  <c r="O347" i="39"/>
  <c r="P347" i="39"/>
  <c r="Q347" i="39"/>
  <c r="AH347" i="39" s="1"/>
  <c r="AY347" i="39" s="1"/>
  <c r="R347" i="39"/>
  <c r="S347" i="39"/>
  <c r="T347" i="39"/>
  <c r="AK347" i="39" s="1"/>
  <c r="U347" i="39"/>
  <c r="AL347" i="39" s="1"/>
  <c r="W347" i="39"/>
  <c r="AN347" i="39" s="1"/>
  <c r="X347" i="39"/>
  <c r="AO347" i="39" s="1"/>
  <c r="Y347" i="39"/>
  <c r="AP347" i="39" s="1"/>
  <c r="AA347" i="39"/>
  <c r="AR347" i="39" s="1"/>
  <c r="AB347" i="39"/>
  <c r="AS347" i="39" s="1"/>
  <c r="AC347" i="39"/>
  <c r="AT347" i="39" s="1"/>
  <c r="AE347" i="39"/>
  <c r="AV347" i="39" s="1"/>
  <c r="AF347" i="39"/>
  <c r="AW347" i="39" s="1"/>
  <c r="AG347" i="39"/>
  <c r="AX347" i="39" s="1"/>
  <c r="AI347" i="39"/>
  <c r="AZ347" i="39" s="1"/>
  <c r="AJ347" i="39"/>
  <c r="BA347" i="39" s="1"/>
  <c r="A348" i="39"/>
  <c r="B348" i="39"/>
  <c r="D348" i="39" s="1"/>
  <c r="U348" i="39" s="1"/>
  <c r="AL348" i="39" s="1"/>
  <c r="C348" i="39"/>
  <c r="T348" i="39" s="1"/>
  <c r="AK348" i="39" s="1"/>
  <c r="F348" i="39"/>
  <c r="G348" i="39"/>
  <c r="X348" i="39" s="1"/>
  <c r="AO348" i="39" s="1"/>
  <c r="J348" i="39"/>
  <c r="K348" i="39"/>
  <c r="AB348" i="39" s="1"/>
  <c r="AS348" i="39" s="1"/>
  <c r="N348" i="39"/>
  <c r="O348" i="39"/>
  <c r="AF348" i="39" s="1"/>
  <c r="AW348" i="39" s="1"/>
  <c r="R348" i="39"/>
  <c r="S348" i="39"/>
  <c r="AJ348" i="39" s="1"/>
  <c r="BA348" i="39" s="1"/>
  <c r="W348" i="39"/>
  <c r="AN348" i="39" s="1"/>
  <c r="AA348" i="39"/>
  <c r="AR348" i="39" s="1"/>
  <c r="AE348" i="39"/>
  <c r="AV348" i="39" s="1"/>
  <c r="AI348" i="39"/>
  <c r="AZ348" i="39" s="1"/>
  <c r="A349" i="39"/>
  <c r="B349" i="39"/>
  <c r="C349" i="39"/>
  <c r="D349" i="39"/>
  <c r="E349" i="39"/>
  <c r="V349" i="39" s="1"/>
  <c r="AM349" i="39" s="1"/>
  <c r="F349" i="39"/>
  <c r="G349" i="39"/>
  <c r="H349" i="39"/>
  <c r="I349" i="39"/>
  <c r="Z349" i="39" s="1"/>
  <c r="AQ349" i="39" s="1"/>
  <c r="J349" i="39"/>
  <c r="K349" i="39"/>
  <c r="L349" i="39"/>
  <c r="M349" i="39"/>
  <c r="AD349" i="39" s="1"/>
  <c r="AU349" i="39" s="1"/>
  <c r="N349" i="39"/>
  <c r="O349" i="39"/>
  <c r="P349" i="39"/>
  <c r="Q349" i="39"/>
  <c r="AH349" i="39" s="1"/>
  <c r="AY349" i="39" s="1"/>
  <c r="R349" i="39"/>
  <c r="S349" i="39"/>
  <c r="T349" i="39"/>
  <c r="AK349" i="39" s="1"/>
  <c r="U349" i="39"/>
  <c r="AL349" i="39" s="1"/>
  <c r="W349" i="39"/>
  <c r="AN349" i="39" s="1"/>
  <c r="X349" i="39"/>
  <c r="AO349" i="39" s="1"/>
  <c r="Y349" i="39"/>
  <c r="AP349" i="39" s="1"/>
  <c r="AA349" i="39"/>
  <c r="AR349" i="39" s="1"/>
  <c r="AB349" i="39"/>
  <c r="AS349" i="39" s="1"/>
  <c r="AC349" i="39"/>
  <c r="AT349" i="39" s="1"/>
  <c r="AE349" i="39"/>
  <c r="AV349" i="39" s="1"/>
  <c r="AF349" i="39"/>
  <c r="AW349" i="39" s="1"/>
  <c r="AG349" i="39"/>
  <c r="AX349" i="39" s="1"/>
  <c r="AI349" i="39"/>
  <c r="AZ349" i="39" s="1"/>
  <c r="AJ349" i="39"/>
  <c r="BA349" i="39" s="1"/>
  <c r="A350" i="39"/>
  <c r="B350" i="39"/>
  <c r="D350" i="39" s="1"/>
  <c r="U350" i="39" s="1"/>
  <c r="AL350" i="39" s="1"/>
  <c r="C350" i="39"/>
  <c r="T350" i="39" s="1"/>
  <c r="AK350" i="39" s="1"/>
  <c r="F350" i="39"/>
  <c r="G350" i="39"/>
  <c r="X350" i="39" s="1"/>
  <c r="AO350" i="39" s="1"/>
  <c r="J350" i="39"/>
  <c r="K350" i="39"/>
  <c r="AB350" i="39" s="1"/>
  <c r="AS350" i="39" s="1"/>
  <c r="N350" i="39"/>
  <c r="O350" i="39"/>
  <c r="AF350" i="39" s="1"/>
  <c r="AW350" i="39" s="1"/>
  <c r="R350" i="39"/>
  <c r="S350" i="39"/>
  <c r="AJ350" i="39" s="1"/>
  <c r="BA350" i="39" s="1"/>
  <c r="W350" i="39"/>
  <c r="AN350" i="39" s="1"/>
  <c r="AA350" i="39"/>
  <c r="AR350" i="39" s="1"/>
  <c r="AE350" i="39"/>
  <c r="AV350" i="39" s="1"/>
  <c r="AI350" i="39"/>
  <c r="AZ350" i="39" s="1"/>
  <c r="A351" i="39"/>
  <c r="B351" i="39"/>
  <c r="C351" i="39"/>
  <c r="D351" i="39"/>
  <c r="E351" i="39"/>
  <c r="V351" i="39" s="1"/>
  <c r="AM351" i="39" s="1"/>
  <c r="F351" i="39"/>
  <c r="G351" i="39"/>
  <c r="H351" i="39"/>
  <c r="I351" i="39"/>
  <c r="Z351" i="39" s="1"/>
  <c r="AQ351" i="39" s="1"/>
  <c r="J351" i="39"/>
  <c r="K351" i="39"/>
  <c r="L351" i="39"/>
  <c r="M351" i="39"/>
  <c r="AD351" i="39" s="1"/>
  <c r="AU351" i="39" s="1"/>
  <c r="N351" i="39"/>
  <c r="O351" i="39"/>
  <c r="P351" i="39"/>
  <c r="Q351" i="39"/>
  <c r="AH351" i="39" s="1"/>
  <c r="AY351" i="39" s="1"/>
  <c r="R351" i="39"/>
  <c r="S351" i="39"/>
  <c r="T351" i="39"/>
  <c r="AK351" i="39" s="1"/>
  <c r="U351" i="39"/>
  <c r="AL351" i="39" s="1"/>
  <c r="W351" i="39"/>
  <c r="AN351" i="39" s="1"/>
  <c r="X351" i="39"/>
  <c r="AO351" i="39" s="1"/>
  <c r="Y351" i="39"/>
  <c r="AP351" i="39" s="1"/>
  <c r="AA351" i="39"/>
  <c r="AR351" i="39" s="1"/>
  <c r="AB351" i="39"/>
  <c r="AS351" i="39" s="1"/>
  <c r="AC351" i="39"/>
  <c r="AT351" i="39" s="1"/>
  <c r="AE351" i="39"/>
  <c r="AV351" i="39" s="1"/>
  <c r="AF351" i="39"/>
  <c r="AW351" i="39" s="1"/>
  <c r="AG351" i="39"/>
  <c r="AX351" i="39" s="1"/>
  <c r="AI351" i="39"/>
  <c r="AZ351" i="39" s="1"/>
  <c r="AJ351" i="39"/>
  <c r="BA351" i="39" s="1"/>
  <c r="A352" i="39"/>
  <c r="B352" i="39"/>
  <c r="D352" i="39" s="1"/>
  <c r="U352" i="39" s="1"/>
  <c r="AL352" i="39" s="1"/>
  <c r="C352" i="39"/>
  <c r="T352" i="39" s="1"/>
  <c r="AK352" i="39" s="1"/>
  <c r="F352" i="39"/>
  <c r="G352" i="39"/>
  <c r="X352" i="39" s="1"/>
  <c r="AO352" i="39" s="1"/>
  <c r="J352" i="39"/>
  <c r="K352" i="39"/>
  <c r="AB352" i="39" s="1"/>
  <c r="AS352" i="39" s="1"/>
  <c r="N352" i="39"/>
  <c r="O352" i="39"/>
  <c r="AF352" i="39" s="1"/>
  <c r="AW352" i="39" s="1"/>
  <c r="R352" i="39"/>
  <c r="S352" i="39"/>
  <c r="AJ352" i="39" s="1"/>
  <c r="BA352" i="39" s="1"/>
  <c r="W352" i="39"/>
  <c r="AN352" i="39" s="1"/>
  <c r="AA352" i="39"/>
  <c r="AR352" i="39" s="1"/>
  <c r="AE352" i="39"/>
  <c r="AV352" i="39" s="1"/>
  <c r="AI352" i="39"/>
  <c r="AZ352" i="39" s="1"/>
  <c r="A353" i="39"/>
  <c r="B353" i="39"/>
  <c r="C353" i="39"/>
  <c r="D353" i="39"/>
  <c r="E353" i="39"/>
  <c r="V353" i="39" s="1"/>
  <c r="AM353" i="39" s="1"/>
  <c r="F353" i="39"/>
  <c r="G353" i="39"/>
  <c r="H353" i="39"/>
  <c r="I353" i="39"/>
  <c r="Z353" i="39" s="1"/>
  <c r="AQ353" i="39" s="1"/>
  <c r="J353" i="39"/>
  <c r="K353" i="39"/>
  <c r="L353" i="39"/>
  <c r="M353" i="39"/>
  <c r="AD353" i="39" s="1"/>
  <c r="AU353" i="39" s="1"/>
  <c r="N353" i="39"/>
  <c r="O353" i="39"/>
  <c r="P353" i="39"/>
  <c r="Q353" i="39"/>
  <c r="AH353" i="39" s="1"/>
  <c r="AY353" i="39" s="1"/>
  <c r="R353" i="39"/>
  <c r="S353" i="39"/>
  <c r="T353" i="39"/>
  <c r="AK353" i="39" s="1"/>
  <c r="U353" i="39"/>
  <c r="AL353" i="39" s="1"/>
  <c r="W353" i="39"/>
  <c r="AN353" i="39" s="1"/>
  <c r="X353" i="39"/>
  <c r="AO353" i="39" s="1"/>
  <c r="Y353" i="39"/>
  <c r="AP353" i="39" s="1"/>
  <c r="AA353" i="39"/>
  <c r="AR353" i="39" s="1"/>
  <c r="AB353" i="39"/>
  <c r="AS353" i="39" s="1"/>
  <c r="AC353" i="39"/>
  <c r="AT353" i="39" s="1"/>
  <c r="AE353" i="39"/>
  <c r="AV353" i="39" s="1"/>
  <c r="AF353" i="39"/>
  <c r="AW353" i="39" s="1"/>
  <c r="AG353" i="39"/>
  <c r="AX353" i="39" s="1"/>
  <c r="AI353" i="39"/>
  <c r="AZ353" i="39" s="1"/>
  <c r="AJ353" i="39"/>
  <c r="BA353" i="39" s="1"/>
  <c r="A354" i="39"/>
  <c r="B354" i="39"/>
  <c r="D354" i="39" s="1"/>
  <c r="U354" i="39" s="1"/>
  <c r="AL354" i="39" s="1"/>
  <c r="C354" i="39"/>
  <c r="T354" i="39" s="1"/>
  <c r="AK354" i="39" s="1"/>
  <c r="F354" i="39"/>
  <c r="G354" i="39"/>
  <c r="X354" i="39" s="1"/>
  <c r="AO354" i="39" s="1"/>
  <c r="J354" i="39"/>
  <c r="K354" i="39"/>
  <c r="AB354" i="39" s="1"/>
  <c r="AS354" i="39" s="1"/>
  <c r="N354" i="39"/>
  <c r="O354" i="39"/>
  <c r="AF354" i="39" s="1"/>
  <c r="AW354" i="39" s="1"/>
  <c r="R354" i="39"/>
  <c r="S354" i="39"/>
  <c r="AJ354" i="39" s="1"/>
  <c r="BA354" i="39" s="1"/>
  <c r="W354" i="39"/>
  <c r="AN354" i="39" s="1"/>
  <c r="AA354" i="39"/>
  <c r="AR354" i="39" s="1"/>
  <c r="AE354" i="39"/>
  <c r="AV354" i="39" s="1"/>
  <c r="AI354" i="39"/>
  <c r="AZ354" i="39" s="1"/>
  <c r="A355" i="39"/>
  <c r="B355" i="39"/>
  <c r="C355" i="39"/>
  <c r="D355" i="39"/>
  <c r="E355" i="39"/>
  <c r="V355" i="39" s="1"/>
  <c r="AM355" i="39" s="1"/>
  <c r="F355" i="39"/>
  <c r="G355" i="39"/>
  <c r="H355" i="39"/>
  <c r="I355" i="39"/>
  <c r="Z355" i="39" s="1"/>
  <c r="AQ355" i="39" s="1"/>
  <c r="J355" i="39"/>
  <c r="K355" i="39"/>
  <c r="L355" i="39"/>
  <c r="M355" i="39"/>
  <c r="AD355" i="39" s="1"/>
  <c r="AU355" i="39" s="1"/>
  <c r="N355" i="39"/>
  <c r="O355" i="39"/>
  <c r="P355" i="39"/>
  <c r="Q355" i="39"/>
  <c r="AH355" i="39" s="1"/>
  <c r="AY355" i="39" s="1"/>
  <c r="R355" i="39"/>
  <c r="S355" i="39"/>
  <c r="T355" i="39"/>
  <c r="AK355" i="39" s="1"/>
  <c r="U355" i="39"/>
  <c r="AL355" i="39" s="1"/>
  <c r="W355" i="39"/>
  <c r="AN355" i="39" s="1"/>
  <c r="X355" i="39"/>
  <c r="AO355" i="39" s="1"/>
  <c r="Y355" i="39"/>
  <c r="AP355" i="39" s="1"/>
  <c r="AA355" i="39"/>
  <c r="AR355" i="39" s="1"/>
  <c r="AB355" i="39"/>
  <c r="AS355" i="39" s="1"/>
  <c r="AC355" i="39"/>
  <c r="AT355" i="39" s="1"/>
  <c r="AE355" i="39"/>
  <c r="AV355" i="39" s="1"/>
  <c r="AF355" i="39"/>
  <c r="AW355" i="39" s="1"/>
  <c r="AG355" i="39"/>
  <c r="AX355" i="39" s="1"/>
  <c r="AI355" i="39"/>
  <c r="AZ355" i="39" s="1"/>
  <c r="AJ355" i="39"/>
  <c r="BA355" i="39" s="1"/>
  <c r="A356" i="39"/>
  <c r="B356" i="39"/>
  <c r="D356" i="39" s="1"/>
  <c r="U356" i="39" s="1"/>
  <c r="AL356" i="39" s="1"/>
  <c r="C356" i="39"/>
  <c r="T356" i="39" s="1"/>
  <c r="AK356" i="39" s="1"/>
  <c r="F356" i="39"/>
  <c r="G356" i="39"/>
  <c r="X356" i="39" s="1"/>
  <c r="AO356" i="39" s="1"/>
  <c r="J356" i="39"/>
  <c r="K356" i="39"/>
  <c r="AB356" i="39" s="1"/>
  <c r="AS356" i="39" s="1"/>
  <c r="N356" i="39"/>
  <c r="O356" i="39"/>
  <c r="AF356" i="39" s="1"/>
  <c r="AW356" i="39" s="1"/>
  <c r="R356" i="39"/>
  <c r="S356" i="39"/>
  <c r="AJ356" i="39" s="1"/>
  <c r="BA356" i="39" s="1"/>
  <c r="W356" i="39"/>
  <c r="AN356" i="39" s="1"/>
  <c r="AA356" i="39"/>
  <c r="AR356" i="39" s="1"/>
  <c r="AE356" i="39"/>
  <c r="AV356" i="39" s="1"/>
  <c r="AI356" i="39"/>
  <c r="AZ356" i="39" s="1"/>
  <c r="A357" i="39"/>
  <c r="B357" i="39"/>
  <c r="C357" i="39"/>
  <c r="D357" i="39"/>
  <c r="E357" i="39"/>
  <c r="V357" i="39" s="1"/>
  <c r="AM357" i="39" s="1"/>
  <c r="F357" i="39"/>
  <c r="G357" i="39"/>
  <c r="H357" i="39"/>
  <c r="I357" i="39"/>
  <c r="Z357" i="39" s="1"/>
  <c r="AQ357" i="39" s="1"/>
  <c r="J357" i="39"/>
  <c r="K357" i="39"/>
  <c r="L357" i="39"/>
  <c r="M357" i="39"/>
  <c r="AD357" i="39" s="1"/>
  <c r="AU357" i="39" s="1"/>
  <c r="N357" i="39"/>
  <c r="O357" i="39"/>
  <c r="P357" i="39"/>
  <c r="Q357" i="39"/>
  <c r="AH357" i="39" s="1"/>
  <c r="AY357" i="39" s="1"/>
  <c r="R357" i="39"/>
  <c r="S357" i="39"/>
  <c r="T357" i="39"/>
  <c r="AK357" i="39" s="1"/>
  <c r="U357" i="39"/>
  <c r="AL357" i="39" s="1"/>
  <c r="W357" i="39"/>
  <c r="AN357" i="39" s="1"/>
  <c r="X357" i="39"/>
  <c r="AO357" i="39" s="1"/>
  <c r="Y357" i="39"/>
  <c r="AP357" i="39" s="1"/>
  <c r="AA357" i="39"/>
  <c r="AR357" i="39" s="1"/>
  <c r="AB357" i="39"/>
  <c r="AS357" i="39" s="1"/>
  <c r="AC357" i="39"/>
  <c r="AT357" i="39" s="1"/>
  <c r="AE357" i="39"/>
  <c r="AV357" i="39" s="1"/>
  <c r="AF357" i="39"/>
  <c r="AW357" i="39" s="1"/>
  <c r="AG357" i="39"/>
  <c r="AX357" i="39" s="1"/>
  <c r="AI357" i="39"/>
  <c r="AZ357" i="39" s="1"/>
  <c r="AJ357" i="39"/>
  <c r="BA357" i="39" s="1"/>
  <c r="A358" i="39"/>
  <c r="B358" i="39"/>
  <c r="D358" i="39" s="1"/>
  <c r="U358" i="39" s="1"/>
  <c r="AL358" i="39" s="1"/>
  <c r="C358" i="39"/>
  <c r="T358" i="39" s="1"/>
  <c r="AK358" i="39" s="1"/>
  <c r="G358" i="39"/>
  <c r="X358" i="39" s="1"/>
  <c r="AO358" i="39" s="1"/>
  <c r="J358" i="39"/>
  <c r="K358" i="39"/>
  <c r="AB358" i="39" s="1"/>
  <c r="AS358" i="39" s="1"/>
  <c r="N358" i="39"/>
  <c r="O358" i="39"/>
  <c r="AF358" i="39" s="1"/>
  <c r="AW358" i="39" s="1"/>
  <c r="R358" i="39"/>
  <c r="S358" i="39"/>
  <c r="AJ358" i="39" s="1"/>
  <c r="BA358" i="39" s="1"/>
  <c r="AA358" i="39"/>
  <c r="AR358" i="39" s="1"/>
  <c r="AE358" i="39"/>
  <c r="AV358" i="39" s="1"/>
  <c r="AI358" i="39"/>
  <c r="AZ358" i="39" s="1"/>
  <c r="A359" i="39"/>
  <c r="B359" i="39"/>
  <c r="C359" i="39"/>
  <c r="D359" i="39"/>
  <c r="E359" i="39"/>
  <c r="V359" i="39" s="1"/>
  <c r="AM359" i="39" s="1"/>
  <c r="F359" i="39"/>
  <c r="G359" i="39"/>
  <c r="H359" i="39"/>
  <c r="I359" i="39"/>
  <c r="Z359" i="39" s="1"/>
  <c r="AQ359" i="39" s="1"/>
  <c r="J359" i="39"/>
  <c r="K359" i="39"/>
  <c r="L359" i="39"/>
  <c r="M359" i="39"/>
  <c r="AD359" i="39" s="1"/>
  <c r="AU359" i="39" s="1"/>
  <c r="N359" i="39"/>
  <c r="O359" i="39"/>
  <c r="P359" i="39"/>
  <c r="Q359" i="39"/>
  <c r="AH359" i="39" s="1"/>
  <c r="AY359" i="39" s="1"/>
  <c r="R359" i="39"/>
  <c r="S359" i="39"/>
  <c r="T359" i="39"/>
  <c r="AK359" i="39" s="1"/>
  <c r="U359" i="39"/>
  <c r="AL359" i="39" s="1"/>
  <c r="W359" i="39"/>
  <c r="AN359" i="39" s="1"/>
  <c r="X359" i="39"/>
  <c r="AO359" i="39" s="1"/>
  <c r="Y359" i="39"/>
  <c r="AP359" i="39" s="1"/>
  <c r="AA359" i="39"/>
  <c r="AR359" i="39" s="1"/>
  <c r="AB359" i="39"/>
  <c r="AS359" i="39" s="1"/>
  <c r="AC359" i="39"/>
  <c r="AT359" i="39" s="1"/>
  <c r="AE359" i="39"/>
  <c r="AV359" i="39" s="1"/>
  <c r="AF359" i="39"/>
  <c r="AW359" i="39" s="1"/>
  <c r="AG359" i="39"/>
  <c r="AX359" i="39" s="1"/>
  <c r="AI359" i="39"/>
  <c r="AZ359" i="39" s="1"/>
  <c r="AJ359" i="39"/>
  <c r="BA359" i="39" s="1"/>
  <c r="A360" i="39"/>
  <c r="B360" i="39"/>
  <c r="D360" i="39" s="1"/>
  <c r="U360" i="39" s="1"/>
  <c r="AL360" i="39" s="1"/>
  <c r="C360" i="39"/>
  <c r="T360" i="39" s="1"/>
  <c r="AK360" i="39" s="1"/>
  <c r="F360" i="39"/>
  <c r="G360" i="39"/>
  <c r="X360" i="39" s="1"/>
  <c r="AO360" i="39" s="1"/>
  <c r="J360" i="39"/>
  <c r="K360" i="39"/>
  <c r="AB360" i="39" s="1"/>
  <c r="AS360" i="39" s="1"/>
  <c r="N360" i="39"/>
  <c r="O360" i="39"/>
  <c r="AF360" i="39" s="1"/>
  <c r="AW360" i="39" s="1"/>
  <c r="R360" i="39"/>
  <c r="S360" i="39"/>
  <c r="AJ360" i="39" s="1"/>
  <c r="BA360" i="39" s="1"/>
  <c r="W360" i="39"/>
  <c r="AN360" i="39" s="1"/>
  <c r="AA360" i="39"/>
  <c r="AR360" i="39" s="1"/>
  <c r="AE360" i="39"/>
  <c r="AV360" i="39" s="1"/>
  <c r="AI360" i="39"/>
  <c r="AZ360" i="39" s="1"/>
  <c r="A361" i="39"/>
  <c r="B361" i="39"/>
  <c r="C361" i="39"/>
  <c r="D361" i="39"/>
  <c r="E361" i="39"/>
  <c r="V361" i="39" s="1"/>
  <c r="AM361" i="39" s="1"/>
  <c r="F361" i="39"/>
  <c r="G361" i="39"/>
  <c r="H361" i="39"/>
  <c r="I361" i="39"/>
  <c r="Z361" i="39" s="1"/>
  <c r="AQ361" i="39" s="1"/>
  <c r="J361" i="39"/>
  <c r="K361" i="39"/>
  <c r="L361" i="39"/>
  <c r="M361" i="39"/>
  <c r="AD361" i="39" s="1"/>
  <c r="AU361" i="39" s="1"/>
  <c r="N361" i="39"/>
  <c r="O361" i="39"/>
  <c r="P361" i="39"/>
  <c r="Q361" i="39"/>
  <c r="AH361" i="39" s="1"/>
  <c r="AY361" i="39" s="1"/>
  <c r="R361" i="39"/>
  <c r="S361" i="39"/>
  <c r="T361" i="39"/>
  <c r="AK361" i="39" s="1"/>
  <c r="U361" i="39"/>
  <c r="AL361" i="39" s="1"/>
  <c r="W361" i="39"/>
  <c r="AN361" i="39" s="1"/>
  <c r="X361" i="39"/>
  <c r="AO361" i="39" s="1"/>
  <c r="Y361" i="39"/>
  <c r="AP361" i="39" s="1"/>
  <c r="AA361" i="39"/>
  <c r="AR361" i="39" s="1"/>
  <c r="AB361" i="39"/>
  <c r="AS361" i="39" s="1"/>
  <c r="AC361" i="39"/>
  <c r="AT361" i="39" s="1"/>
  <c r="AE361" i="39"/>
  <c r="AV361" i="39" s="1"/>
  <c r="AF361" i="39"/>
  <c r="AW361" i="39" s="1"/>
  <c r="AG361" i="39"/>
  <c r="AX361" i="39" s="1"/>
  <c r="AI361" i="39"/>
  <c r="AZ361" i="39" s="1"/>
  <c r="AJ361" i="39"/>
  <c r="BA361" i="39" s="1"/>
  <c r="A362" i="39"/>
  <c r="B362" i="39"/>
  <c r="D362" i="39" s="1"/>
  <c r="U362" i="39" s="1"/>
  <c r="AL362" i="39" s="1"/>
  <c r="C362" i="39"/>
  <c r="T362" i="39" s="1"/>
  <c r="AK362" i="39" s="1"/>
  <c r="F362" i="39"/>
  <c r="G362" i="39"/>
  <c r="X362" i="39" s="1"/>
  <c r="AO362" i="39" s="1"/>
  <c r="J362" i="39"/>
  <c r="K362" i="39"/>
  <c r="AB362" i="39" s="1"/>
  <c r="AS362" i="39" s="1"/>
  <c r="N362" i="39"/>
  <c r="O362" i="39"/>
  <c r="AF362" i="39" s="1"/>
  <c r="AW362" i="39" s="1"/>
  <c r="R362" i="39"/>
  <c r="S362" i="39"/>
  <c r="AJ362" i="39" s="1"/>
  <c r="BA362" i="39" s="1"/>
  <c r="W362" i="39"/>
  <c r="AN362" i="39" s="1"/>
  <c r="AA362" i="39"/>
  <c r="AR362" i="39" s="1"/>
  <c r="AE362" i="39"/>
  <c r="AV362" i="39" s="1"/>
  <c r="AI362" i="39"/>
  <c r="AZ362" i="39" s="1"/>
  <c r="A363" i="39"/>
  <c r="B363" i="39"/>
  <c r="C363" i="39"/>
  <c r="D363" i="39"/>
  <c r="E363" i="39"/>
  <c r="V363" i="39" s="1"/>
  <c r="AM363" i="39" s="1"/>
  <c r="F363" i="39"/>
  <c r="G363" i="39"/>
  <c r="H363" i="39"/>
  <c r="I363" i="39"/>
  <c r="Z363" i="39" s="1"/>
  <c r="AQ363" i="39" s="1"/>
  <c r="J363" i="39"/>
  <c r="K363" i="39"/>
  <c r="L363" i="39"/>
  <c r="M363" i="39"/>
  <c r="AD363" i="39" s="1"/>
  <c r="AU363" i="39" s="1"/>
  <c r="N363" i="39"/>
  <c r="O363" i="39"/>
  <c r="P363" i="39"/>
  <c r="Q363" i="39"/>
  <c r="AH363" i="39" s="1"/>
  <c r="AY363" i="39" s="1"/>
  <c r="R363" i="39"/>
  <c r="S363" i="39"/>
  <c r="T363" i="39"/>
  <c r="AK363" i="39" s="1"/>
  <c r="U363" i="39"/>
  <c r="AL363" i="39" s="1"/>
  <c r="W363" i="39"/>
  <c r="AN363" i="39" s="1"/>
  <c r="X363" i="39"/>
  <c r="AO363" i="39" s="1"/>
  <c r="Y363" i="39"/>
  <c r="AP363" i="39" s="1"/>
  <c r="AA363" i="39"/>
  <c r="AR363" i="39" s="1"/>
  <c r="AB363" i="39"/>
  <c r="AS363" i="39" s="1"/>
  <c r="AC363" i="39"/>
  <c r="AT363" i="39" s="1"/>
  <c r="AE363" i="39"/>
  <c r="AV363" i="39" s="1"/>
  <c r="AF363" i="39"/>
  <c r="AW363" i="39" s="1"/>
  <c r="AG363" i="39"/>
  <c r="AX363" i="39" s="1"/>
  <c r="AI363" i="39"/>
  <c r="AZ363" i="39" s="1"/>
  <c r="AJ363" i="39"/>
  <c r="BA363" i="39" s="1"/>
  <c r="A364" i="39"/>
  <c r="B364" i="39"/>
  <c r="D364" i="39" s="1"/>
  <c r="U364" i="39" s="1"/>
  <c r="AL364" i="39" s="1"/>
  <c r="C364" i="39"/>
  <c r="T364" i="39" s="1"/>
  <c r="AK364" i="39" s="1"/>
  <c r="F364" i="39"/>
  <c r="G364" i="39"/>
  <c r="X364" i="39" s="1"/>
  <c r="AO364" i="39" s="1"/>
  <c r="J364" i="39"/>
  <c r="K364" i="39"/>
  <c r="AB364" i="39" s="1"/>
  <c r="AS364" i="39" s="1"/>
  <c r="N364" i="39"/>
  <c r="O364" i="39"/>
  <c r="AF364" i="39" s="1"/>
  <c r="AW364" i="39" s="1"/>
  <c r="R364" i="39"/>
  <c r="S364" i="39"/>
  <c r="AJ364" i="39" s="1"/>
  <c r="BA364" i="39" s="1"/>
  <c r="W364" i="39"/>
  <c r="AN364" i="39" s="1"/>
  <c r="AA364" i="39"/>
  <c r="AR364" i="39" s="1"/>
  <c r="AE364" i="39"/>
  <c r="AV364" i="39" s="1"/>
  <c r="AI364" i="39"/>
  <c r="AZ364" i="39" s="1"/>
  <c r="A365" i="39"/>
  <c r="B365" i="39"/>
  <c r="C365" i="39"/>
  <c r="D365" i="39"/>
  <c r="E365" i="39"/>
  <c r="V365" i="39" s="1"/>
  <c r="AM365" i="39" s="1"/>
  <c r="F365" i="39"/>
  <c r="G365" i="39"/>
  <c r="H365" i="39"/>
  <c r="I365" i="39"/>
  <c r="Z365" i="39" s="1"/>
  <c r="AQ365" i="39" s="1"/>
  <c r="J365" i="39"/>
  <c r="K365" i="39"/>
  <c r="L365" i="39"/>
  <c r="M365" i="39"/>
  <c r="AD365" i="39" s="1"/>
  <c r="AU365" i="39" s="1"/>
  <c r="N365" i="39"/>
  <c r="O365" i="39"/>
  <c r="P365" i="39"/>
  <c r="Q365" i="39"/>
  <c r="AH365" i="39" s="1"/>
  <c r="AY365" i="39" s="1"/>
  <c r="R365" i="39"/>
  <c r="S365" i="39"/>
  <c r="T365" i="39"/>
  <c r="AK365" i="39" s="1"/>
  <c r="U365" i="39"/>
  <c r="AL365" i="39" s="1"/>
  <c r="W365" i="39"/>
  <c r="AN365" i="39" s="1"/>
  <c r="X365" i="39"/>
  <c r="AO365" i="39" s="1"/>
  <c r="Y365" i="39"/>
  <c r="AP365" i="39" s="1"/>
  <c r="AA365" i="39"/>
  <c r="AR365" i="39" s="1"/>
  <c r="AB365" i="39"/>
  <c r="AS365" i="39" s="1"/>
  <c r="AC365" i="39"/>
  <c r="AT365" i="39" s="1"/>
  <c r="AE365" i="39"/>
  <c r="AV365" i="39" s="1"/>
  <c r="AF365" i="39"/>
  <c r="AW365" i="39" s="1"/>
  <c r="AG365" i="39"/>
  <c r="AX365" i="39" s="1"/>
  <c r="AI365" i="39"/>
  <c r="AZ365" i="39" s="1"/>
  <c r="AJ365" i="39"/>
  <c r="BA365" i="39" s="1"/>
  <c r="A366" i="39"/>
  <c r="B366" i="39"/>
  <c r="D366" i="39" s="1"/>
  <c r="U366" i="39" s="1"/>
  <c r="AL366" i="39" s="1"/>
  <c r="C366" i="39"/>
  <c r="T366" i="39" s="1"/>
  <c r="AK366" i="39" s="1"/>
  <c r="F366" i="39"/>
  <c r="G366" i="39"/>
  <c r="X366" i="39" s="1"/>
  <c r="AO366" i="39" s="1"/>
  <c r="J366" i="39"/>
  <c r="K366" i="39"/>
  <c r="AB366" i="39" s="1"/>
  <c r="AS366" i="39" s="1"/>
  <c r="N366" i="39"/>
  <c r="O366" i="39"/>
  <c r="AF366" i="39" s="1"/>
  <c r="AW366" i="39" s="1"/>
  <c r="R366" i="39"/>
  <c r="S366" i="39"/>
  <c r="AJ366" i="39" s="1"/>
  <c r="BA366" i="39" s="1"/>
  <c r="W366" i="39"/>
  <c r="AN366" i="39" s="1"/>
  <c r="AA366" i="39"/>
  <c r="AR366" i="39" s="1"/>
  <c r="AE366" i="39"/>
  <c r="AV366" i="39" s="1"/>
  <c r="AI366" i="39"/>
  <c r="AZ366" i="39" s="1"/>
  <c r="A367" i="39"/>
  <c r="B367" i="39"/>
  <c r="C367" i="39"/>
  <c r="D367" i="39"/>
  <c r="E367" i="39"/>
  <c r="V367" i="39" s="1"/>
  <c r="AM367" i="39" s="1"/>
  <c r="F367" i="39"/>
  <c r="G367" i="39"/>
  <c r="H367" i="39"/>
  <c r="I367" i="39"/>
  <c r="Z367" i="39" s="1"/>
  <c r="AQ367" i="39" s="1"/>
  <c r="J367" i="39"/>
  <c r="K367" i="39"/>
  <c r="L367" i="39"/>
  <c r="M367" i="39"/>
  <c r="AD367" i="39" s="1"/>
  <c r="AU367" i="39" s="1"/>
  <c r="N367" i="39"/>
  <c r="O367" i="39"/>
  <c r="P367" i="39"/>
  <c r="Q367" i="39"/>
  <c r="AH367" i="39" s="1"/>
  <c r="AY367" i="39" s="1"/>
  <c r="R367" i="39"/>
  <c r="S367" i="39"/>
  <c r="T367" i="39"/>
  <c r="AK367" i="39" s="1"/>
  <c r="U367" i="39"/>
  <c r="AL367" i="39" s="1"/>
  <c r="W367" i="39"/>
  <c r="AN367" i="39" s="1"/>
  <c r="X367" i="39"/>
  <c r="AO367" i="39" s="1"/>
  <c r="Y367" i="39"/>
  <c r="AP367" i="39" s="1"/>
  <c r="AA367" i="39"/>
  <c r="AR367" i="39" s="1"/>
  <c r="AB367" i="39"/>
  <c r="AS367" i="39" s="1"/>
  <c r="AC367" i="39"/>
  <c r="AT367" i="39" s="1"/>
  <c r="AE367" i="39"/>
  <c r="AV367" i="39" s="1"/>
  <c r="AF367" i="39"/>
  <c r="AW367" i="39" s="1"/>
  <c r="AG367" i="39"/>
  <c r="AX367" i="39" s="1"/>
  <c r="AI367" i="39"/>
  <c r="AZ367" i="39" s="1"/>
  <c r="AJ367" i="39"/>
  <c r="BA367" i="39" s="1"/>
  <c r="A5" i="39"/>
  <c r="B5" i="39"/>
  <c r="A6" i="39"/>
  <c r="B6" i="39"/>
  <c r="A7" i="39"/>
  <c r="B7" i="39"/>
  <c r="A8" i="39"/>
  <c r="B8" i="39"/>
  <c r="A9" i="39"/>
  <c r="B9" i="39"/>
  <c r="A10" i="39"/>
  <c r="B10" i="39"/>
  <c r="A11" i="39"/>
  <c r="B11" i="39"/>
  <c r="A12" i="39"/>
  <c r="B12" i="39"/>
  <c r="A13" i="39"/>
  <c r="B13" i="39"/>
  <c r="A14" i="39"/>
  <c r="B14" i="39"/>
  <c r="A15" i="39"/>
  <c r="B15" i="39"/>
  <c r="A16" i="39"/>
  <c r="B16" i="39"/>
  <c r="A17" i="39"/>
  <c r="B17" i="39"/>
  <c r="A18" i="39"/>
  <c r="B18" i="39"/>
  <c r="A19" i="39"/>
  <c r="B19" i="39"/>
  <c r="A20" i="39"/>
  <c r="B20" i="39"/>
  <c r="A21" i="39"/>
  <c r="B21" i="39"/>
  <c r="A22" i="39"/>
  <c r="B22" i="39"/>
  <c r="A23" i="39"/>
  <c r="B23" i="39"/>
  <c r="A24" i="39"/>
  <c r="B24" i="39"/>
  <c r="A25" i="39"/>
  <c r="B25" i="39"/>
  <c r="A26" i="39"/>
  <c r="B26" i="39"/>
  <c r="A27" i="39"/>
  <c r="B27" i="39"/>
  <c r="A28" i="39"/>
  <c r="B28" i="39"/>
  <c r="A29" i="39"/>
  <c r="B29" i="39"/>
  <c r="A30" i="39"/>
  <c r="B30" i="39"/>
  <c r="A31" i="39"/>
  <c r="B31" i="39"/>
  <c r="A32" i="39"/>
  <c r="B32" i="39"/>
  <c r="A33" i="39"/>
  <c r="B33" i="39"/>
  <c r="A34" i="39"/>
  <c r="B34" i="39"/>
  <c r="A35" i="39"/>
  <c r="B35" i="39"/>
  <c r="A36" i="39"/>
  <c r="B36" i="39"/>
  <c r="A37" i="39"/>
  <c r="B37" i="39"/>
  <c r="A38" i="39"/>
  <c r="B38" i="39"/>
  <c r="A39" i="39"/>
  <c r="B39" i="39"/>
  <c r="A40" i="39"/>
  <c r="B40" i="39"/>
  <c r="A41" i="39"/>
  <c r="B41" i="39"/>
  <c r="A42" i="39"/>
  <c r="B42" i="39"/>
  <c r="A43" i="39"/>
  <c r="B43" i="39"/>
  <c r="A44" i="39"/>
  <c r="B44" i="39"/>
  <c r="A45" i="39"/>
  <c r="B45" i="39"/>
  <c r="A46" i="39"/>
  <c r="B46" i="39"/>
  <c r="A47" i="39"/>
  <c r="B47" i="39"/>
  <c r="A48" i="39"/>
  <c r="B48" i="39"/>
  <c r="A49" i="39"/>
  <c r="B49" i="39"/>
  <c r="A50" i="39"/>
  <c r="B50" i="39"/>
  <c r="A51" i="39"/>
  <c r="B51" i="39"/>
  <c r="A52" i="39"/>
  <c r="B52" i="39"/>
  <c r="A53" i="39"/>
  <c r="B53" i="39"/>
  <c r="A54" i="39"/>
  <c r="B54" i="39"/>
  <c r="A55" i="39"/>
  <c r="B55" i="39"/>
  <c r="A56" i="39"/>
  <c r="B56" i="39"/>
  <c r="A57" i="39"/>
  <c r="B57" i="39"/>
  <c r="A58" i="39"/>
  <c r="B58" i="39"/>
  <c r="A59" i="39"/>
  <c r="B59" i="39"/>
  <c r="A60" i="39"/>
  <c r="B60" i="39"/>
  <c r="A61" i="39"/>
  <c r="B61" i="39"/>
  <c r="A62" i="39"/>
  <c r="B62" i="39"/>
  <c r="A63" i="39"/>
  <c r="B63" i="39"/>
  <c r="A64" i="39"/>
  <c r="B64" i="39"/>
  <c r="A65" i="39"/>
  <c r="B65" i="39"/>
  <c r="A66" i="39"/>
  <c r="B66" i="39"/>
  <c r="A67" i="39"/>
  <c r="B67" i="39"/>
  <c r="A68" i="39"/>
  <c r="B68" i="39"/>
  <c r="A69" i="39"/>
  <c r="B69" i="39"/>
  <c r="A70" i="39"/>
  <c r="B70" i="39"/>
  <c r="A71" i="39"/>
  <c r="B71" i="39"/>
  <c r="A72" i="39"/>
  <c r="B72" i="39"/>
  <c r="A73" i="39"/>
  <c r="B73" i="39"/>
  <c r="A74" i="39"/>
  <c r="B74" i="39"/>
  <c r="A75" i="39"/>
  <c r="B75" i="39"/>
  <c r="A76" i="39"/>
  <c r="B76" i="39"/>
  <c r="A77" i="39"/>
  <c r="B77" i="39"/>
  <c r="A78" i="39"/>
  <c r="B78" i="39"/>
  <c r="A79" i="39"/>
  <c r="B79" i="39"/>
  <c r="A80" i="39"/>
  <c r="B80" i="39"/>
  <c r="A81" i="39"/>
  <c r="B81" i="39"/>
  <c r="A82" i="39"/>
  <c r="B82" i="39"/>
  <c r="A83" i="39"/>
  <c r="B83" i="39"/>
  <c r="A84" i="39"/>
  <c r="B84" i="39"/>
  <c r="A85" i="39"/>
  <c r="B85" i="39"/>
  <c r="A86" i="39"/>
  <c r="B86" i="39"/>
  <c r="A87" i="39"/>
  <c r="B87" i="39"/>
  <c r="A88" i="39"/>
  <c r="B88" i="39"/>
  <c r="A89" i="39"/>
  <c r="B89" i="39"/>
  <c r="A90" i="39"/>
  <c r="B90" i="39"/>
  <c r="A91" i="39"/>
  <c r="B91" i="39"/>
  <c r="A92" i="39"/>
  <c r="B92" i="39"/>
  <c r="A93" i="39"/>
  <c r="B93" i="39"/>
  <c r="A94" i="39"/>
  <c r="B94" i="39"/>
  <c r="A95" i="39"/>
  <c r="B95" i="39"/>
  <c r="A96" i="39"/>
  <c r="B96" i="39"/>
  <c r="A97" i="39"/>
  <c r="B97" i="39"/>
  <c r="A98" i="39"/>
  <c r="B98" i="39"/>
  <c r="A99" i="39"/>
  <c r="B99" i="39"/>
  <c r="A100" i="39"/>
  <c r="B100" i="39"/>
  <c r="A101" i="39"/>
  <c r="B101" i="39"/>
  <c r="A102" i="39"/>
  <c r="B102" i="39"/>
  <c r="A103" i="39"/>
  <c r="B103" i="39"/>
  <c r="A104" i="39"/>
  <c r="B104" i="39"/>
  <c r="A105" i="39"/>
  <c r="B105" i="39"/>
  <c r="A106" i="39"/>
  <c r="B106" i="39"/>
  <c r="A107" i="39"/>
  <c r="B107" i="39"/>
  <c r="A108" i="39"/>
  <c r="B108" i="39"/>
  <c r="A109" i="39"/>
  <c r="B109" i="39"/>
  <c r="A110" i="39"/>
  <c r="B110" i="39"/>
  <c r="A111" i="39"/>
  <c r="B111" i="39"/>
  <c r="A112" i="39"/>
  <c r="B112" i="39"/>
  <c r="A113" i="39"/>
  <c r="B113" i="39"/>
  <c r="A114" i="39"/>
  <c r="B114" i="39"/>
  <c r="A115" i="39"/>
  <c r="B115" i="39"/>
  <c r="A116" i="39"/>
  <c r="B116" i="39"/>
  <c r="A117" i="39"/>
  <c r="B117" i="39"/>
  <c r="A118" i="39"/>
  <c r="B118" i="39"/>
  <c r="A119" i="39"/>
  <c r="B119" i="39"/>
  <c r="A120" i="39"/>
  <c r="B120" i="39"/>
  <c r="A121" i="39"/>
  <c r="B121" i="39"/>
  <c r="A122" i="39"/>
  <c r="B122" i="39"/>
  <c r="A123" i="39"/>
  <c r="B123" i="39"/>
  <c r="A124" i="39"/>
  <c r="B124" i="39"/>
  <c r="A125" i="39"/>
  <c r="B125" i="39"/>
  <c r="A126" i="39"/>
  <c r="B126" i="39"/>
  <c r="A127" i="39"/>
  <c r="B127" i="39"/>
  <c r="A128" i="39"/>
  <c r="B128" i="39"/>
  <c r="A129" i="39"/>
  <c r="B129" i="39"/>
  <c r="A130" i="39"/>
  <c r="B130" i="39"/>
  <c r="A131" i="39"/>
  <c r="B131" i="39"/>
  <c r="A132" i="39"/>
  <c r="B132" i="39"/>
  <c r="A133" i="39"/>
  <c r="B133" i="39"/>
  <c r="A134" i="39"/>
  <c r="B134" i="39"/>
  <c r="A135" i="39"/>
  <c r="B135" i="39"/>
  <c r="A136" i="39"/>
  <c r="B136" i="39"/>
  <c r="A137" i="39"/>
  <c r="B137" i="39"/>
  <c r="A138" i="39"/>
  <c r="B138" i="39"/>
  <c r="A139" i="39"/>
  <c r="B139" i="39"/>
  <c r="A140" i="39"/>
  <c r="B140" i="39"/>
  <c r="A141" i="39"/>
  <c r="B141" i="39"/>
  <c r="A142" i="39"/>
  <c r="B142" i="39"/>
  <c r="A143" i="39"/>
  <c r="B143" i="39"/>
  <c r="A144" i="39"/>
  <c r="B144" i="39"/>
  <c r="A145" i="39"/>
  <c r="B145" i="39"/>
  <c r="A146" i="39"/>
  <c r="B146" i="39"/>
  <c r="A147" i="39"/>
  <c r="B147" i="39"/>
  <c r="A148" i="39"/>
  <c r="B148" i="39"/>
  <c r="A149" i="39"/>
  <c r="B149" i="39"/>
  <c r="A150" i="39"/>
  <c r="B150" i="39"/>
  <c r="A151" i="39"/>
  <c r="B151" i="39"/>
  <c r="A152" i="39"/>
  <c r="B152" i="39"/>
  <c r="A153" i="39"/>
  <c r="B153" i="39"/>
  <c r="A154" i="39"/>
  <c r="B154" i="39"/>
  <c r="A155" i="39"/>
  <c r="B155" i="39"/>
  <c r="A156" i="39"/>
  <c r="B156" i="39"/>
  <c r="A157" i="39"/>
  <c r="B157" i="39"/>
  <c r="A158" i="39"/>
  <c r="B158" i="39"/>
  <c r="A159" i="39"/>
  <c r="B159" i="39"/>
  <c r="A160" i="39"/>
  <c r="B160" i="39"/>
  <c r="A161" i="39"/>
  <c r="B161" i="39"/>
  <c r="A162" i="39"/>
  <c r="B162" i="39"/>
  <c r="A163" i="39"/>
  <c r="B163" i="39"/>
  <c r="A164" i="39"/>
  <c r="B164" i="39"/>
  <c r="A165" i="39"/>
  <c r="B165" i="39"/>
  <c r="A166" i="39"/>
  <c r="B166" i="39"/>
  <c r="A167" i="39"/>
  <c r="B167" i="39"/>
  <c r="A168" i="39"/>
  <c r="B168" i="39"/>
  <c r="A169" i="39"/>
  <c r="B169" i="39"/>
  <c r="A170" i="39"/>
  <c r="B170" i="39"/>
  <c r="A171" i="39"/>
  <c r="B171" i="39"/>
  <c r="A172" i="39"/>
  <c r="B172" i="39"/>
  <c r="A173" i="39"/>
  <c r="B173" i="39"/>
  <c r="A174" i="39"/>
  <c r="B174" i="39"/>
  <c r="A175" i="39"/>
  <c r="B175" i="39"/>
  <c r="A176" i="39"/>
  <c r="B176" i="39"/>
  <c r="A177" i="39"/>
  <c r="B177" i="39"/>
  <c r="A178" i="39"/>
  <c r="B178" i="39"/>
  <c r="A179" i="39"/>
  <c r="B179" i="39"/>
  <c r="A180" i="39"/>
  <c r="B180" i="39"/>
  <c r="A181" i="39"/>
  <c r="B181" i="39"/>
  <c r="A182" i="39"/>
  <c r="B182" i="39"/>
  <c r="A183" i="39"/>
  <c r="B183" i="39"/>
  <c r="B4" i="39"/>
  <c r="A4" i="39"/>
  <c r="B3" i="39"/>
  <c r="A3" i="39"/>
  <c r="AB23" i="44" l="1"/>
  <c r="AC23" i="44"/>
  <c r="Y23" i="44"/>
  <c r="L22" i="44"/>
  <c r="P22" i="44"/>
  <c r="AE23" i="44"/>
  <c r="AA23" i="44"/>
  <c r="M22" i="44"/>
  <c r="Q22" i="44"/>
  <c r="BB184" i="39"/>
  <c r="BB314" i="39"/>
  <c r="BB298" i="39"/>
  <c r="BB365" i="39"/>
  <c r="BB361" i="39"/>
  <c r="BB345" i="39"/>
  <c r="BB343" i="39"/>
  <c r="BB341" i="39"/>
  <c r="BB337" i="39"/>
  <c r="BB335" i="39"/>
  <c r="BB318" i="39"/>
  <c r="BB302" i="39"/>
  <c r="BB287" i="39"/>
  <c r="BB265" i="39"/>
  <c r="BB322" i="39"/>
  <c r="BB306" i="39"/>
  <c r="BB283" i="39"/>
  <c r="BB330" i="39"/>
  <c r="BB291" i="39"/>
  <c r="BB367" i="39"/>
  <c r="BB363" i="39"/>
  <c r="BB359" i="39"/>
  <c r="BB339" i="39"/>
  <c r="BB357" i="39"/>
  <c r="BB355" i="39"/>
  <c r="BB353" i="39"/>
  <c r="BB351" i="39"/>
  <c r="BB349" i="39"/>
  <c r="BB347" i="39"/>
  <c r="BB326" i="39"/>
  <c r="BB310" i="39"/>
  <c r="BB294" i="39"/>
  <c r="BB281" i="39"/>
  <c r="BB267" i="39"/>
  <c r="D331" i="39"/>
  <c r="U331" i="39" s="1"/>
  <c r="AL331" i="39" s="1"/>
  <c r="H331" i="39"/>
  <c r="Y331" i="39" s="1"/>
  <c r="AP331" i="39" s="1"/>
  <c r="L331" i="39"/>
  <c r="AC331" i="39" s="1"/>
  <c r="AT331" i="39" s="1"/>
  <c r="P331" i="39"/>
  <c r="AG331" i="39" s="1"/>
  <c r="AX331" i="39" s="1"/>
  <c r="BB328" i="39"/>
  <c r="BB324" i="39"/>
  <c r="D323" i="39"/>
  <c r="U323" i="39" s="1"/>
  <c r="AL323" i="39" s="1"/>
  <c r="H323" i="39"/>
  <c r="Y323" i="39" s="1"/>
  <c r="AP323" i="39" s="1"/>
  <c r="L323" i="39"/>
  <c r="AC323" i="39" s="1"/>
  <c r="AT323" i="39" s="1"/>
  <c r="P323" i="39"/>
  <c r="AG323" i="39" s="1"/>
  <c r="AX323" i="39" s="1"/>
  <c r="D315" i="39"/>
  <c r="U315" i="39" s="1"/>
  <c r="AL315" i="39" s="1"/>
  <c r="H315" i="39"/>
  <c r="Y315" i="39" s="1"/>
  <c r="AP315" i="39" s="1"/>
  <c r="L315" i="39"/>
  <c r="AC315" i="39" s="1"/>
  <c r="AT315" i="39" s="1"/>
  <c r="P315" i="39"/>
  <c r="AG315" i="39" s="1"/>
  <c r="AX315" i="39" s="1"/>
  <c r="BB312" i="39"/>
  <c r="D311" i="39"/>
  <c r="U311" i="39" s="1"/>
  <c r="AL311" i="39" s="1"/>
  <c r="H311" i="39"/>
  <c r="Y311" i="39" s="1"/>
  <c r="AP311" i="39" s="1"/>
  <c r="L311" i="39"/>
  <c r="AC311" i="39" s="1"/>
  <c r="AT311" i="39" s="1"/>
  <c r="P311" i="39"/>
  <c r="AG311" i="39" s="1"/>
  <c r="AX311" i="39" s="1"/>
  <c r="BB308" i="39"/>
  <c r="D303" i="39"/>
  <c r="U303" i="39" s="1"/>
  <c r="AL303" i="39" s="1"/>
  <c r="H303" i="39"/>
  <c r="Y303" i="39" s="1"/>
  <c r="AP303" i="39" s="1"/>
  <c r="L303" i="39"/>
  <c r="AC303" i="39" s="1"/>
  <c r="AT303" i="39" s="1"/>
  <c r="P303" i="39"/>
  <c r="AG303" i="39" s="1"/>
  <c r="AX303" i="39" s="1"/>
  <c r="BB300" i="39"/>
  <c r="D295" i="39"/>
  <c r="U295" i="39" s="1"/>
  <c r="AL295" i="39" s="1"/>
  <c r="H295" i="39"/>
  <c r="Y295" i="39" s="1"/>
  <c r="AP295" i="39" s="1"/>
  <c r="L295" i="39"/>
  <c r="AC295" i="39" s="1"/>
  <c r="AT295" i="39" s="1"/>
  <c r="P295" i="39"/>
  <c r="AG295" i="39" s="1"/>
  <c r="AX295" i="39" s="1"/>
  <c r="BB292" i="39"/>
  <c r="BB269" i="39"/>
  <c r="C217" i="39"/>
  <c r="T217" i="39" s="1"/>
  <c r="AK217" i="39" s="1"/>
  <c r="G217" i="39"/>
  <c r="X217" i="39" s="1"/>
  <c r="AO217" i="39" s="1"/>
  <c r="K217" i="39"/>
  <c r="AB217" i="39" s="1"/>
  <c r="AS217" i="39" s="1"/>
  <c r="O217" i="39"/>
  <c r="AF217" i="39" s="1"/>
  <c r="AW217" i="39" s="1"/>
  <c r="S217" i="39"/>
  <c r="AJ217" i="39" s="1"/>
  <c r="BA217" i="39" s="1"/>
  <c r="D217" i="39"/>
  <c r="U217" i="39" s="1"/>
  <c r="AL217" i="39" s="1"/>
  <c r="H217" i="39"/>
  <c r="Y217" i="39" s="1"/>
  <c r="AP217" i="39" s="1"/>
  <c r="L217" i="39"/>
  <c r="AC217" i="39" s="1"/>
  <c r="AT217" i="39" s="1"/>
  <c r="P217" i="39"/>
  <c r="AG217" i="39" s="1"/>
  <c r="AX217" i="39" s="1"/>
  <c r="E217" i="39"/>
  <c r="V217" i="39" s="1"/>
  <c r="AM217" i="39" s="1"/>
  <c r="M217" i="39"/>
  <c r="AD217" i="39" s="1"/>
  <c r="AU217" i="39" s="1"/>
  <c r="F217" i="39"/>
  <c r="W217" i="39" s="1"/>
  <c r="AN217" i="39" s="1"/>
  <c r="N217" i="39"/>
  <c r="AE217" i="39" s="1"/>
  <c r="AV217" i="39" s="1"/>
  <c r="I217" i="39"/>
  <c r="Z217" i="39" s="1"/>
  <c r="AQ217" i="39" s="1"/>
  <c r="J217" i="39"/>
  <c r="AA217" i="39" s="1"/>
  <c r="AR217" i="39" s="1"/>
  <c r="Q217" i="39"/>
  <c r="AH217" i="39" s="1"/>
  <c r="AY217" i="39" s="1"/>
  <c r="R217" i="39"/>
  <c r="AI217" i="39" s="1"/>
  <c r="AZ217" i="39" s="1"/>
  <c r="F358" i="39"/>
  <c r="W358" i="39" s="1"/>
  <c r="AN358" i="39" s="1"/>
  <c r="K323" i="39"/>
  <c r="AB323" i="39" s="1"/>
  <c r="AS323" i="39" s="1"/>
  <c r="F323" i="39"/>
  <c r="W323" i="39" s="1"/>
  <c r="AN323" i="39" s="1"/>
  <c r="Q319" i="39"/>
  <c r="AH319" i="39" s="1"/>
  <c r="AY319" i="39" s="1"/>
  <c r="Q315" i="39"/>
  <c r="AH315" i="39" s="1"/>
  <c r="AY315" i="39" s="1"/>
  <c r="Q307" i="39"/>
  <c r="AH307" i="39" s="1"/>
  <c r="AY307" i="39" s="1"/>
  <c r="F307" i="39"/>
  <c r="W307" i="39" s="1"/>
  <c r="AN307" i="39" s="1"/>
  <c r="Q303" i="39"/>
  <c r="AH303" i="39" s="1"/>
  <c r="AY303" i="39" s="1"/>
  <c r="K303" i="39"/>
  <c r="AB303" i="39" s="1"/>
  <c r="AS303" i="39" s="1"/>
  <c r="F303" i="39"/>
  <c r="W303" i="39" s="1"/>
  <c r="AN303" i="39" s="1"/>
  <c r="Q299" i="39"/>
  <c r="AH299" i="39" s="1"/>
  <c r="AY299" i="39" s="1"/>
  <c r="K299" i="39"/>
  <c r="AB299" i="39" s="1"/>
  <c r="AS299" i="39" s="1"/>
  <c r="F299" i="39"/>
  <c r="W299" i="39" s="1"/>
  <c r="AN299" i="39" s="1"/>
  <c r="Q295" i="39"/>
  <c r="AH295" i="39" s="1"/>
  <c r="AY295" i="39" s="1"/>
  <c r="K295" i="39"/>
  <c r="AB295" i="39" s="1"/>
  <c r="AS295" i="39" s="1"/>
  <c r="F295" i="39"/>
  <c r="W295" i="39" s="1"/>
  <c r="AN295" i="39" s="1"/>
  <c r="O290" i="39"/>
  <c r="AF290" i="39" s="1"/>
  <c r="AW290" i="39" s="1"/>
  <c r="G290" i="39"/>
  <c r="X290" i="39" s="1"/>
  <c r="AO290" i="39" s="1"/>
  <c r="J282" i="39"/>
  <c r="AA282" i="39" s="1"/>
  <c r="AR282" i="39" s="1"/>
  <c r="D274" i="39"/>
  <c r="U274" i="39" s="1"/>
  <c r="H274" i="39"/>
  <c r="Y274" i="39" s="1"/>
  <c r="AP274" i="39" s="1"/>
  <c r="L274" i="39"/>
  <c r="AC274" i="39" s="1"/>
  <c r="AT274" i="39" s="1"/>
  <c r="P274" i="39"/>
  <c r="AG274" i="39" s="1"/>
  <c r="AX274" i="39" s="1"/>
  <c r="F274" i="39"/>
  <c r="W274" i="39" s="1"/>
  <c r="AN274" i="39" s="1"/>
  <c r="K274" i="39"/>
  <c r="AB274" i="39" s="1"/>
  <c r="AS274" i="39" s="1"/>
  <c r="Q274" i="39"/>
  <c r="AH274" i="39" s="1"/>
  <c r="AY274" i="39" s="1"/>
  <c r="E274" i="39"/>
  <c r="V274" i="39" s="1"/>
  <c r="AM274" i="39" s="1"/>
  <c r="M274" i="39"/>
  <c r="AD274" i="39" s="1"/>
  <c r="AU274" i="39" s="1"/>
  <c r="S274" i="39"/>
  <c r="AJ274" i="39" s="1"/>
  <c r="BA274" i="39" s="1"/>
  <c r="G274" i="39"/>
  <c r="X274" i="39" s="1"/>
  <c r="AO274" i="39" s="1"/>
  <c r="N274" i="39"/>
  <c r="AE274" i="39" s="1"/>
  <c r="AV274" i="39" s="1"/>
  <c r="D264" i="39"/>
  <c r="U264" i="39" s="1"/>
  <c r="AL264" i="39" s="1"/>
  <c r="H264" i="39"/>
  <c r="Y264" i="39" s="1"/>
  <c r="AP264" i="39" s="1"/>
  <c r="L264" i="39"/>
  <c r="AC264" i="39" s="1"/>
  <c r="AT264" i="39" s="1"/>
  <c r="P264" i="39"/>
  <c r="AG264" i="39" s="1"/>
  <c r="AX264" i="39" s="1"/>
  <c r="C264" i="39"/>
  <c r="T264" i="39" s="1"/>
  <c r="AK264" i="39" s="1"/>
  <c r="I264" i="39"/>
  <c r="Z264" i="39" s="1"/>
  <c r="AQ264" i="39" s="1"/>
  <c r="N264" i="39"/>
  <c r="AE264" i="39" s="1"/>
  <c r="AV264" i="39" s="1"/>
  <c r="S264" i="39"/>
  <c r="AJ264" i="39" s="1"/>
  <c r="BA264" i="39" s="1"/>
  <c r="E264" i="39"/>
  <c r="V264" i="39" s="1"/>
  <c r="AM264" i="39" s="1"/>
  <c r="K264" i="39"/>
  <c r="AB264" i="39" s="1"/>
  <c r="AS264" i="39" s="1"/>
  <c r="R264" i="39"/>
  <c r="AI264" i="39" s="1"/>
  <c r="AZ264" i="39" s="1"/>
  <c r="F264" i="39"/>
  <c r="W264" i="39" s="1"/>
  <c r="AN264" i="39" s="1"/>
  <c r="M264" i="39"/>
  <c r="AD264" i="39" s="1"/>
  <c r="AU264" i="39" s="1"/>
  <c r="BB259" i="39"/>
  <c r="BB257" i="39"/>
  <c r="BB253" i="39"/>
  <c r="M366" i="39"/>
  <c r="AD366" i="39" s="1"/>
  <c r="AU366" i="39" s="1"/>
  <c r="Q364" i="39"/>
  <c r="AH364" i="39" s="1"/>
  <c r="AY364" i="39" s="1"/>
  <c r="I364" i="39"/>
  <c r="Z364" i="39" s="1"/>
  <c r="AQ364" i="39" s="1"/>
  <c r="E364" i="39"/>
  <c r="V364" i="39" s="1"/>
  <c r="AM364" i="39" s="1"/>
  <c r="Q362" i="39"/>
  <c r="AH362" i="39" s="1"/>
  <c r="AY362" i="39" s="1"/>
  <c r="I362" i="39"/>
  <c r="Z362" i="39" s="1"/>
  <c r="AQ362" i="39" s="1"/>
  <c r="Q360" i="39"/>
  <c r="AH360" i="39" s="1"/>
  <c r="AY360" i="39" s="1"/>
  <c r="I360" i="39"/>
  <c r="Z360" i="39" s="1"/>
  <c r="AQ360" i="39" s="1"/>
  <c r="E360" i="39"/>
  <c r="V360" i="39" s="1"/>
  <c r="M358" i="39"/>
  <c r="AD358" i="39" s="1"/>
  <c r="AU358" i="39" s="1"/>
  <c r="M356" i="39"/>
  <c r="AD356" i="39" s="1"/>
  <c r="AU356" i="39" s="1"/>
  <c r="E356" i="39"/>
  <c r="V356" i="39" s="1"/>
  <c r="Q354" i="39"/>
  <c r="AH354" i="39" s="1"/>
  <c r="AY354" i="39" s="1"/>
  <c r="I354" i="39"/>
  <c r="Z354" i="39" s="1"/>
  <c r="AQ354" i="39" s="1"/>
  <c r="Q352" i="39"/>
  <c r="AH352" i="39" s="1"/>
  <c r="AY352" i="39" s="1"/>
  <c r="I352" i="39"/>
  <c r="Z352" i="39" s="1"/>
  <c r="AQ352" i="39" s="1"/>
  <c r="M350" i="39"/>
  <c r="AD350" i="39" s="1"/>
  <c r="AU350" i="39" s="1"/>
  <c r="E350" i="39"/>
  <c r="V350" i="39" s="1"/>
  <c r="M348" i="39"/>
  <c r="AD348" i="39" s="1"/>
  <c r="AU348" i="39" s="1"/>
  <c r="M346" i="39"/>
  <c r="AD346" i="39" s="1"/>
  <c r="AU346" i="39" s="1"/>
  <c r="M344" i="39"/>
  <c r="AD344" i="39" s="1"/>
  <c r="AU344" i="39" s="1"/>
  <c r="E344" i="39"/>
  <c r="V344" i="39" s="1"/>
  <c r="M342" i="39"/>
  <c r="AD342" i="39" s="1"/>
  <c r="AU342" i="39" s="1"/>
  <c r="E342" i="39"/>
  <c r="V342" i="39" s="1"/>
  <c r="Q340" i="39"/>
  <c r="AH340" i="39" s="1"/>
  <c r="AY340" i="39" s="1"/>
  <c r="I340" i="39"/>
  <c r="Z340" i="39" s="1"/>
  <c r="AQ340" i="39" s="1"/>
  <c r="Q338" i="39"/>
  <c r="AH338" i="39" s="1"/>
  <c r="AY338" i="39" s="1"/>
  <c r="M338" i="39"/>
  <c r="AD338" i="39" s="1"/>
  <c r="AU338" i="39" s="1"/>
  <c r="I338" i="39"/>
  <c r="Z338" i="39" s="1"/>
  <c r="AQ338" i="39" s="1"/>
  <c r="E338" i="39"/>
  <c r="V338" i="39" s="1"/>
  <c r="Q336" i="39"/>
  <c r="AH336" i="39" s="1"/>
  <c r="AY336" i="39" s="1"/>
  <c r="M336" i="39"/>
  <c r="AD336" i="39" s="1"/>
  <c r="AU336" i="39" s="1"/>
  <c r="I336" i="39"/>
  <c r="Z336" i="39" s="1"/>
  <c r="AQ336" i="39" s="1"/>
  <c r="E336" i="39"/>
  <c r="V336" i="39" s="1"/>
  <c r="Q334" i="39"/>
  <c r="AH334" i="39" s="1"/>
  <c r="AY334" i="39" s="1"/>
  <c r="M334" i="39"/>
  <c r="AD334" i="39" s="1"/>
  <c r="AU334" i="39" s="1"/>
  <c r="I334" i="39"/>
  <c r="Z334" i="39" s="1"/>
  <c r="AQ334" i="39" s="1"/>
  <c r="E334" i="39"/>
  <c r="V334" i="39" s="1"/>
  <c r="D333" i="39"/>
  <c r="U333" i="39" s="1"/>
  <c r="AL333" i="39" s="1"/>
  <c r="H333" i="39"/>
  <c r="Y333" i="39" s="1"/>
  <c r="AP333" i="39" s="1"/>
  <c r="L333" i="39"/>
  <c r="AC333" i="39" s="1"/>
  <c r="AT333" i="39" s="1"/>
  <c r="P333" i="39"/>
  <c r="AG333" i="39" s="1"/>
  <c r="AX333" i="39" s="1"/>
  <c r="O331" i="39"/>
  <c r="AF331" i="39" s="1"/>
  <c r="AW331" i="39" s="1"/>
  <c r="J331" i="39"/>
  <c r="AA331" i="39" s="1"/>
  <c r="AR331" i="39" s="1"/>
  <c r="E331" i="39"/>
  <c r="V331" i="39" s="1"/>
  <c r="AM331" i="39" s="1"/>
  <c r="D329" i="39"/>
  <c r="U329" i="39" s="1"/>
  <c r="H329" i="39"/>
  <c r="Y329" i="39" s="1"/>
  <c r="AP329" i="39" s="1"/>
  <c r="L329" i="39"/>
  <c r="AC329" i="39" s="1"/>
  <c r="AT329" i="39" s="1"/>
  <c r="P329" i="39"/>
  <c r="AG329" i="39" s="1"/>
  <c r="AX329" i="39" s="1"/>
  <c r="O327" i="39"/>
  <c r="AF327" i="39" s="1"/>
  <c r="AW327" i="39" s="1"/>
  <c r="J327" i="39"/>
  <c r="AA327" i="39" s="1"/>
  <c r="AR327" i="39" s="1"/>
  <c r="D325" i="39"/>
  <c r="U325" i="39" s="1"/>
  <c r="H325" i="39"/>
  <c r="Y325" i="39" s="1"/>
  <c r="AP325" i="39" s="1"/>
  <c r="L325" i="39"/>
  <c r="AC325" i="39" s="1"/>
  <c r="AT325" i="39" s="1"/>
  <c r="P325" i="39"/>
  <c r="AG325" i="39" s="1"/>
  <c r="AX325" i="39" s="1"/>
  <c r="O323" i="39"/>
  <c r="AF323" i="39" s="1"/>
  <c r="AW323" i="39" s="1"/>
  <c r="J323" i="39"/>
  <c r="AA323" i="39" s="1"/>
  <c r="AR323" i="39" s="1"/>
  <c r="E323" i="39"/>
  <c r="V323" i="39" s="1"/>
  <c r="AM323" i="39" s="1"/>
  <c r="D321" i="39"/>
  <c r="U321" i="39" s="1"/>
  <c r="H321" i="39"/>
  <c r="Y321" i="39" s="1"/>
  <c r="AP321" i="39" s="1"/>
  <c r="L321" i="39"/>
  <c r="AC321" i="39" s="1"/>
  <c r="AT321" i="39" s="1"/>
  <c r="P321" i="39"/>
  <c r="AG321" i="39" s="1"/>
  <c r="AX321" i="39" s="1"/>
  <c r="O319" i="39"/>
  <c r="AF319" i="39" s="1"/>
  <c r="AW319" i="39" s="1"/>
  <c r="J319" i="39"/>
  <c r="AA319" i="39" s="1"/>
  <c r="AR319" i="39" s="1"/>
  <c r="D317" i="39"/>
  <c r="U317" i="39" s="1"/>
  <c r="H317" i="39"/>
  <c r="Y317" i="39" s="1"/>
  <c r="AP317" i="39" s="1"/>
  <c r="L317" i="39"/>
  <c r="AC317" i="39" s="1"/>
  <c r="AT317" i="39" s="1"/>
  <c r="P317" i="39"/>
  <c r="AG317" i="39" s="1"/>
  <c r="AX317" i="39" s="1"/>
  <c r="O315" i="39"/>
  <c r="AF315" i="39" s="1"/>
  <c r="AW315" i="39" s="1"/>
  <c r="J315" i="39"/>
  <c r="AA315" i="39" s="1"/>
  <c r="AR315" i="39" s="1"/>
  <c r="E315" i="39"/>
  <c r="V315" i="39" s="1"/>
  <c r="AM315" i="39" s="1"/>
  <c r="D313" i="39"/>
  <c r="U313" i="39" s="1"/>
  <c r="AL313" i="39" s="1"/>
  <c r="H313" i="39"/>
  <c r="Y313" i="39" s="1"/>
  <c r="AP313" i="39" s="1"/>
  <c r="L313" i="39"/>
  <c r="AC313" i="39" s="1"/>
  <c r="AT313" i="39" s="1"/>
  <c r="P313" i="39"/>
  <c r="AG313" i="39" s="1"/>
  <c r="AX313" i="39" s="1"/>
  <c r="O311" i="39"/>
  <c r="AF311" i="39" s="1"/>
  <c r="AW311" i="39" s="1"/>
  <c r="J311" i="39"/>
  <c r="AA311" i="39" s="1"/>
  <c r="AR311" i="39" s="1"/>
  <c r="E311" i="39"/>
  <c r="V311" i="39" s="1"/>
  <c r="AM311" i="39" s="1"/>
  <c r="D309" i="39"/>
  <c r="U309" i="39" s="1"/>
  <c r="H309" i="39"/>
  <c r="Y309" i="39" s="1"/>
  <c r="AP309" i="39" s="1"/>
  <c r="L309" i="39"/>
  <c r="AC309" i="39" s="1"/>
  <c r="AT309" i="39" s="1"/>
  <c r="P309" i="39"/>
  <c r="AG309" i="39" s="1"/>
  <c r="AX309" i="39" s="1"/>
  <c r="O307" i="39"/>
  <c r="AF307" i="39" s="1"/>
  <c r="AW307" i="39" s="1"/>
  <c r="J307" i="39"/>
  <c r="AA307" i="39" s="1"/>
  <c r="AR307" i="39" s="1"/>
  <c r="D305" i="39"/>
  <c r="U305" i="39" s="1"/>
  <c r="H305" i="39"/>
  <c r="Y305" i="39" s="1"/>
  <c r="AP305" i="39" s="1"/>
  <c r="L305" i="39"/>
  <c r="AC305" i="39" s="1"/>
  <c r="AT305" i="39" s="1"/>
  <c r="P305" i="39"/>
  <c r="AG305" i="39" s="1"/>
  <c r="AX305" i="39" s="1"/>
  <c r="O303" i="39"/>
  <c r="AF303" i="39" s="1"/>
  <c r="AW303" i="39" s="1"/>
  <c r="J303" i="39"/>
  <c r="AA303" i="39" s="1"/>
  <c r="AR303" i="39" s="1"/>
  <c r="E303" i="39"/>
  <c r="V303" i="39" s="1"/>
  <c r="AM303" i="39" s="1"/>
  <c r="D301" i="39"/>
  <c r="U301" i="39" s="1"/>
  <c r="AL301" i="39" s="1"/>
  <c r="H301" i="39"/>
  <c r="Y301" i="39" s="1"/>
  <c r="AP301" i="39" s="1"/>
  <c r="L301" i="39"/>
  <c r="AC301" i="39" s="1"/>
  <c r="AT301" i="39" s="1"/>
  <c r="P301" i="39"/>
  <c r="AG301" i="39" s="1"/>
  <c r="AX301" i="39" s="1"/>
  <c r="O299" i="39"/>
  <c r="AF299" i="39" s="1"/>
  <c r="AW299" i="39" s="1"/>
  <c r="J299" i="39"/>
  <c r="AA299" i="39" s="1"/>
  <c r="AR299" i="39" s="1"/>
  <c r="D297" i="39"/>
  <c r="U297" i="39" s="1"/>
  <c r="H297" i="39"/>
  <c r="Y297" i="39" s="1"/>
  <c r="AP297" i="39" s="1"/>
  <c r="L297" i="39"/>
  <c r="AC297" i="39" s="1"/>
  <c r="AT297" i="39" s="1"/>
  <c r="P297" i="39"/>
  <c r="AG297" i="39" s="1"/>
  <c r="AX297" i="39" s="1"/>
  <c r="O295" i="39"/>
  <c r="AF295" i="39" s="1"/>
  <c r="AW295" i="39" s="1"/>
  <c r="J295" i="39"/>
  <c r="AA295" i="39" s="1"/>
  <c r="AR295" i="39" s="1"/>
  <c r="E295" i="39"/>
  <c r="V295" i="39" s="1"/>
  <c r="AM295" i="39" s="1"/>
  <c r="D293" i="39"/>
  <c r="U293" i="39" s="1"/>
  <c r="H293" i="39"/>
  <c r="Y293" i="39" s="1"/>
  <c r="AP293" i="39" s="1"/>
  <c r="L293" i="39"/>
  <c r="AC293" i="39" s="1"/>
  <c r="AT293" i="39" s="1"/>
  <c r="P293" i="39"/>
  <c r="AG293" i="39" s="1"/>
  <c r="AX293" i="39" s="1"/>
  <c r="M290" i="39"/>
  <c r="AD290" i="39" s="1"/>
  <c r="AU290" i="39" s="1"/>
  <c r="D286" i="39"/>
  <c r="U286" i="39" s="1"/>
  <c r="AL286" i="39" s="1"/>
  <c r="H286" i="39"/>
  <c r="Y286" i="39" s="1"/>
  <c r="AP286" i="39" s="1"/>
  <c r="L286" i="39"/>
  <c r="AC286" i="39" s="1"/>
  <c r="AT286" i="39" s="1"/>
  <c r="P286" i="39"/>
  <c r="AG286" i="39" s="1"/>
  <c r="AX286" i="39" s="1"/>
  <c r="C286" i="39"/>
  <c r="T286" i="39" s="1"/>
  <c r="AK286" i="39" s="1"/>
  <c r="I286" i="39"/>
  <c r="Z286" i="39" s="1"/>
  <c r="AQ286" i="39" s="1"/>
  <c r="N286" i="39"/>
  <c r="AE286" i="39" s="1"/>
  <c r="AV286" i="39" s="1"/>
  <c r="S286" i="39"/>
  <c r="AJ286" i="39" s="1"/>
  <c r="BA286" i="39" s="1"/>
  <c r="D284" i="39"/>
  <c r="U284" i="39" s="1"/>
  <c r="AL284" i="39" s="1"/>
  <c r="H284" i="39"/>
  <c r="Y284" i="39" s="1"/>
  <c r="AP284" i="39" s="1"/>
  <c r="L284" i="39"/>
  <c r="AC284" i="39" s="1"/>
  <c r="AT284" i="39" s="1"/>
  <c r="P284" i="39"/>
  <c r="AG284" i="39" s="1"/>
  <c r="AX284" i="39" s="1"/>
  <c r="C284" i="39"/>
  <c r="T284" i="39" s="1"/>
  <c r="AK284" i="39" s="1"/>
  <c r="I284" i="39"/>
  <c r="Z284" i="39" s="1"/>
  <c r="AQ284" i="39" s="1"/>
  <c r="N284" i="39"/>
  <c r="AE284" i="39" s="1"/>
  <c r="AV284" i="39" s="1"/>
  <c r="S284" i="39"/>
  <c r="AJ284" i="39" s="1"/>
  <c r="BA284" i="39" s="1"/>
  <c r="G284" i="39"/>
  <c r="X284" i="39" s="1"/>
  <c r="AO284" i="39" s="1"/>
  <c r="O284" i="39"/>
  <c r="AF284" i="39" s="1"/>
  <c r="AW284" i="39" s="1"/>
  <c r="R282" i="39"/>
  <c r="AI282" i="39" s="1"/>
  <c r="AZ282" i="39" s="1"/>
  <c r="BB277" i="39"/>
  <c r="J274" i="39"/>
  <c r="AA274" i="39" s="1"/>
  <c r="AR274" i="39" s="1"/>
  <c r="O264" i="39"/>
  <c r="AF264" i="39" s="1"/>
  <c r="AW264" i="39" s="1"/>
  <c r="BB261" i="39"/>
  <c r="BB243" i="39"/>
  <c r="BB332" i="39"/>
  <c r="D327" i="39"/>
  <c r="U327" i="39" s="1"/>
  <c r="AL327" i="39" s="1"/>
  <c r="H327" i="39"/>
  <c r="Y327" i="39" s="1"/>
  <c r="AP327" i="39" s="1"/>
  <c r="L327" i="39"/>
  <c r="AC327" i="39" s="1"/>
  <c r="AT327" i="39" s="1"/>
  <c r="P327" i="39"/>
  <c r="AG327" i="39" s="1"/>
  <c r="AX327" i="39" s="1"/>
  <c r="BB320" i="39"/>
  <c r="D319" i="39"/>
  <c r="U319" i="39" s="1"/>
  <c r="AL319" i="39" s="1"/>
  <c r="H319" i="39"/>
  <c r="Y319" i="39" s="1"/>
  <c r="AP319" i="39" s="1"/>
  <c r="L319" i="39"/>
  <c r="AC319" i="39" s="1"/>
  <c r="AT319" i="39" s="1"/>
  <c r="P319" i="39"/>
  <c r="AG319" i="39" s="1"/>
  <c r="AX319" i="39" s="1"/>
  <c r="BB316" i="39"/>
  <c r="D307" i="39"/>
  <c r="U307" i="39" s="1"/>
  <c r="AL307" i="39" s="1"/>
  <c r="H307" i="39"/>
  <c r="Y307" i="39" s="1"/>
  <c r="AP307" i="39" s="1"/>
  <c r="L307" i="39"/>
  <c r="AC307" i="39" s="1"/>
  <c r="AT307" i="39" s="1"/>
  <c r="P307" i="39"/>
  <c r="AG307" i="39" s="1"/>
  <c r="AX307" i="39" s="1"/>
  <c r="BB304" i="39"/>
  <c r="D299" i="39"/>
  <c r="U299" i="39" s="1"/>
  <c r="AL299" i="39" s="1"/>
  <c r="H299" i="39"/>
  <c r="Y299" i="39" s="1"/>
  <c r="AP299" i="39" s="1"/>
  <c r="L299" i="39"/>
  <c r="AC299" i="39" s="1"/>
  <c r="AT299" i="39" s="1"/>
  <c r="P299" i="39"/>
  <c r="AG299" i="39" s="1"/>
  <c r="AX299" i="39" s="1"/>
  <c r="BB296" i="39"/>
  <c r="D290" i="39"/>
  <c r="U290" i="39" s="1"/>
  <c r="AL290" i="39" s="1"/>
  <c r="H290" i="39"/>
  <c r="Y290" i="39" s="1"/>
  <c r="AP290" i="39" s="1"/>
  <c r="L290" i="39"/>
  <c r="AC290" i="39" s="1"/>
  <c r="AT290" i="39" s="1"/>
  <c r="P290" i="39"/>
  <c r="AG290" i="39" s="1"/>
  <c r="AX290" i="39" s="1"/>
  <c r="C290" i="39"/>
  <c r="T290" i="39" s="1"/>
  <c r="AK290" i="39" s="1"/>
  <c r="I290" i="39"/>
  <c r="Z290" i="39" s="1"/>
  <c r="AQ290" i="39" s="1"/>
  <c r="N290" i="39"/>
  <c r="AE290" i="39" s="1"/>
  <c r="AV290" i="39" s="1"/>
  <c r="S290" i="39"/>
  <c r="AJ290" i="39" s="1"/>
  <c r="BA290" i="39" s="1"/>
  <c r="BB273" i="39"/>
  <c r="F346" i="39"/>
  <c r="W346" i="39" s="1"/>
  <c r="Q331" i="39"/>
  <c r="AH331" i="39" s="1"/>
  <c r="AY331" i="39" s="1"/>
  <c r="K331" i="39"/>
  <c r="AB331" i="39" s="1"/>
  <c r="AS331" i="39" s="1"/>
  <c r="F331" i="39"/>
  <c r="W331" i="39" s="1"/>
  <c r="AN331" i="39" s="1"/>
  <c r="Q327" i="39"/>
  <c r="AH327" i="39" s="1"/>
  <c r="AY327" i="39" s="1"/>
  <c r="K327" i="39"/>
  <c r="AB327" i="39" s="1"/>
  <c r="AS327" i="39" s="1"/>
  <c r="F327" i="39"/>
  <c r="W327" i="39" s="1"/>
  <c r="AN327" i="39" s="1"/>
  <c r="Q323" i="39"/>
  <c r="AH323" i="39" s="1"/>
  <c r="AY323" i="39" s="1"/>
  <c r="K319" i="39"/>
  <c r="AB319" i="39" s="1"/>
  <c r="AS319" i="39" s="1"/>
  <c r="F319" i="39"/>
  <c r="W319" i="39" s="1"/>
  <c r="AN319" i="39" s="1"/>
  <c r="K315" i="39"/>
  <c r="AB315" i="39" s="1"/>
  <c r="AS315" i="39" s="1"/>
  <c r="F315" i="39"/>
  <c r="W315" i="39" s="1"/>
  <c r="AN315" i="39" s="1"/>
  <c r="Q311" i="39"/>
  <c r="AH311" i="39" s="1"/>
  <c r="AY311" i="39" s="1"/>
  <c r="K311" i="39"/>
  <c r="AB311" i="39" s="1"/>
  <c r="AS311" i="39" s="1"/>
  <c r="F311" i="39"/>
  <c r="W311" i="39" s="1"/>
  <c r="AN311" i="39" s="1"/>
  <c r="K307" i="39"/>
  <c r="AB307" i="39" s="1"/>
  <c r="AS307" i="39" s="1"/>
  <c r="BB285" i="39"/>
  <c r="D282" i="39"/>
  <c r="U282" i="39" s="1"/>
  <c r="H282" i="39"/>
  <c r="Y282" i="39" s="1"/>
  <c r="AP282" i="39" s="1"/>
  <c r="L282" i="39"/>
  <c r="AC282" i="39" s="1"/>
  <c r="AT282" i="39" s="1"/>
  <c r="P282" i="39"/>
  <c r="AG282" i="39" s="1"/>
  <c r="AX282" i="39" s="1"/>
  <c r="F282" i="39"/>
  <c r="W282" i="39" s="1"/>
  <c r="AN282" i="39" s="1"/>
  <c r="K282" i="39"/>
  <c r="AB282" i="39" s="1"/>
  <c r="AS282" i="39" s="1"/>
  <c r="Q282" i="39"/>
  <c r="AH282" i="39" s="1"/>
  <c r="AY282" i="39" s="1"/>
  <c r="E282" i="39"/>
  <c r="V282" i="39" s="1"/>
  <c r="AM282" i="39" s="1"/>
  <c r="M282" i="39"/>
  <c r="AD282" i="39" s="1"/>
  <c r="AU282" i="39" s="1"/>
  <c r="S282" i="39"/>
  <c r="AJ282" i="39" s="1"/>
  <c r="BA282" i="39" s="1"/>
  <c r="D280" i="39"/>
  <c r="U280" i="39" s="1"/>
  <c r="AL280" i="39" s="1"/>
  <c r="H280" i="39"/>
  <c r="Y280" i="39" s="1"/>
  <c r="AP280" i="39" s="1"/>
  <c r="L280" i="39"/>
  <c r="AC280" i="39" s="1"/>
  <c r="AT280" i="39" s="1"/>
  <c r="P280" i="39"/>
  <c r="AG280" i="39" s="1"/>
  <c r="AX280" i="39" s="1"/>
  <c r="C280" i="39"/>
  <c r="T280" i="39" s="1"/>
  <c r="AK280" i="39" s="1"/>
  <c r="I280" i="39"/>
  <c r="Z280" i="39" s="1"/>
  <c r="AQ280" i="39" s="1"/>
  <c r="N280" i="39"/>
  <c r="AE280" i="39" s="1"/>
  <c r="AV280" i="39" s="1"/>
  <c r="S280" i="39"/>
  <c r="AJ280" i="39" s="1"/>
  <c r="BA280" i="39" s="1"/>
  <c r="E280" i="39"/>
  <c r="V280" i="39" s="1"/>
  <c r="AM280" i="39" s="1"/>
  <c r="K280" i="39"/>
  <c r="AB280" i="39" s="1"/>
  <c r="AS280" i="39" s="1"/>
  <c r="R280" i="39"/>
  <c r="AI280" i="39" s="1"/>
  <c r="AZ280" i="39" s="1"/>
  <c r="F280" i="39"/>
  <c r="W280" i="39" s="1"/>
  <c r="AN280" i="39" s="1"/>
  <c r="M280" i="39"/>
  <c r="AD280" i="39" s="1"/>
  <c r="AU280" i="39" s="1"/>
  <c r="BB275" i="39"/>
  <c r="O274" i="39"/>
  <c r="AF274" i="39" s="1"/>
  <c r="AW274" i="39" s="1"/>
  <c r="BB245" i="39"/>
  <c r="Q366" i="39"/>
  <c r="AH366" i="39" s="1"/>
  <c r="AY366" i="39" s="1"/>
  <c r="I366" i="39"/>
  <c r="Z366" i="39" s="1"/>
  <c r="AQ366" i="39" s="1"/>
  <c r="E366" i="39"/>
  <c r="V366" i="39" s="1"/>
  <c r="M364" i="39"/>
  <c r="AD364" i="39" s="1"/>
  <c r="AU364" i="39" s="1"/>
  <c r="M362" i="39"/>
  <c r="AD362" i="39" s="1"/>
  <c r="AU362" i="39" s="1"/>
  <c r="E362" i="39"/>
  <c r="V362" i="39" s="1"/>
  <c r="M360" i="39"/>
  <c r="AD360" i="39" s="1"/>
  <c r="AU360" i="39" s="1"/>
  <c r="Q358" i="39"/>
  <c r="AH358" i="39" s="1"/>
  <c r="AY358" i="39" s="1"/>
  <c r="I358" i="39"/>
  <c r="Z358" i="39" s="1"/>
  <c r="AQ358" i="39" s="1"/>
  <c r="E358" i="39"/>
  <c r="V358" i="39" s="1"/>
  <c r="Q356" i="39"/>
  <c r="AH356" i="39" s="1"/>
  <c r="AY356" i="39" s="1"/>
  <c r="I356" i="39"/>
  <c r="Z356" i="39" s="1"/>
  <c r="AQ356" i="39" s="1"/>
  <c r="M354" i="39"/>
  <c r="AD354" i="39" s="1"/>
  <c r="AU354" i="39" s="1"/>
  <c r="E354" i="39"/>
  <c r="V354" i="39" s="1"/>
  <c r="M352" i="39"/>
  <c r="AD352" i="39" s="1"/>
  <c r="AU352" i="39" s="1"/>
  <c r="E352" i="39"/>
  <c r="V352" i="39" s="1"/>
  <c r="Q350" i="39"/>
  <c r="AH350" i="39" s="1"/>
  <c r="AY350" i="39" s="1"/>
  <c r="I350" i="39"/>
  <c r="Z350" i="39" s="1"/>
  <c r="AQ350" i="39" s="1"/>
  <c r="Q348" i="39"/>
  <c r="AH348" i="39" s="1"/>
  <c r="AY348" i="39" s="1"/>
  <c r="I348" i="39"/>
  <c r="Z348" i="39" s="1"/>
  <c r="AQ348" i="39" s="1"/>
  <c r="E348" i="39"/>
  <c r="V348" i="39" s="1"/>
  <c r="AM348" i="39" s="1"/>
  <c r="Q346" i="39"/>
  <c r="AH346" i="39" s="1"/>
  <c r="AY346" i="39" s="1"/>
  <c r="I346" i="39"/>
  <c r="Z346" i="39" s="1"/>
  <c r="AQ346" i="39" s="1"/>
  <c r="E346" i="39"/>
  <c r="V346" i="39" s="1"/>
  <c r="AM346" i="39" s="1"/>
  <c r="Q344" i="39"/>
  <c r="AH344" i="39" s="1"/>
  <c r="AY344" i="39" s="1"/>
  <c r="I344" i="39"/>
  <c r="Z344" i="39" s="1"/>
  <c r="AQ344" i="39" s="1"/>
  <c r="Q342" i="39"/>
  <c r="AH342" i="39" s="1"/>
  <c r="AY342" i="39" s="1"/>
  <c r="I342" i="39"/>
  <c r="Z342" i="39" s="1"/>
  <c r="AQ342" i="39" s="1"/>
  <c r="M340" i="39"/>
  <c r="AD340" i="39" s="1"/>
  <c r="AU340" i="39" s="1"/>
  <c r="E340" i="39"/>
  <c r="V340" i="39" s="1"/>
  <c r="P366" i="39"/>
  <c r="AG366" i="39" s="1"/>
  <c r="AX366" i="39" s="1"/>
  <c r="L366" i="39"/>
  <c r="AC366" i="39" s="1"/>
  <c r="AT366" i="39" s="1"/>
  <c r="H366" i="39"/>
  <c r="Y366" i="39" s="1"/>
  <c r="AP366" i="39" s="1"/>
  <c r="P364" i="39"/>
  <c r="AG364" i="39" s="1"/>
  <c r="AX364" i="39" s="1"/>
  <c r="L364" i="39"/>
  <c r="AC364" i="39" s="1"/>
  <c r="H364" i="39"/>
  <c r="Y364" i="39" s="1"/>
  <c r="AP364" i="39" s="1"/>
  <c r="P362" i="39"/>
  <c r="AG362" i="39" s="1"/>
  <c r="AX362" i="39" s="1"/>
  <c r="L362" i="39"/>
  <c r="AC362" i="39" s="1"/>
  <c r="AT362" i="39" s="1"/>
  <c r="H362" i="39"/>
  <c r="Y362" i="39" s="1"/>
  <c r="AP362" i="39" s="1"/>
  <c r="P360" i="39"/>
  <c r="AG360" i="39" s="1"/>
  <c r="AX360" i="39" s="1"/>
  <c r="L360" i="39"/>
  <c r="AC360" i="39" s="1"/>
  <c r="AT360" i="39" s="1"/>
  <c r="H360" i="39"/>
  <c r="Y360" i="39" s="1"/>
  <c r="AP360" i="39" s="1"/>
  <c r="P358" i="39"/>
  <c r="AG358" i="39" s="1"/>
  <c r="AX358" i="39" s="1"/>
  <c r="L358" i="39"/>
  <c r="AC358" i="39" s="1"/>
  <c r="AT358" i="39" s="1"/>
  <c r="H358" i="39"/>
  <c r="Y358" i="39" s="1"/>
  <c r="AP358" i="39" s="1"/>
  <c r="P356" i="39"/>
  <c r="AG356" i="39" s="1"/>
  <c r="AX356" i="39" s="1"/>
  <c r="L356" i="39"/>
  <c r="AC356" i="39" s="1"/>
  <c r="AT356" i="39" s="1"/>
  <c r="H356" i="39"/>
  <c r="Y356" i="39" s="1"/>
  <c r="AP356" i="39" s="1"/>
  <c r="P354" i="39"/>
  <c r="AG354" i="39" s="1"/>
  <c r="AX354" i="39" s="1"/>
  <c r="L354" i="39"/>
  <c r="AC354" i="39" s="1"/>
  <c r="AT354" i="39" s="1"/>
  <c r="H354" i="39"/>
  <c r="Y354" i="39" s="1"/>
  <c r="AP354" i="39" s="1"/>
  <c r="P352" i="39"/>
  <c r="AG352" i="39" s="1"/>
  <c r="AX352" i="39" s="1"/>
  <c r="L352" i="39"/>
  <c r="AC352" i="39" s="1"/>
  <c r="AT352" i="39" s="1"/>
  <c r="H352" i="39"/>
  <c r="Y352" i="39" s="1"/>
  <c r="AP352" i="39" s="1"/>
  <c r="P350" i="39"/>
  <c r="AG350" i="39" s="1"/>
  <c r="AX350" i="39" s="1"/>
  <c r="L350" i="39"/>
  <c r="AC350" i="39" s="1"/>
  <c r="AT350" i="39" s="1"/>
  <c r="H350" i="39"/>
  <c r="Y350" i="39" s="1"/>
  <c r="AP350" i="39" s="1"/>
  <c r="P348" i="39"/>
  <c r="AG348" i="39" s="1"/>
  <c r="AX348" i="39" s="1"/>
  <c r="L348" i="39"/>
  <c r="AC348" i="39" s="1"/>
  <c r="H348" i="39"/>
  <c r="Y348" i="39" s="1"/>
  <c r="AP348" i="39" s="1"/>
  <c r="P346" i="39"/>
  <c r="AG346" i="39" s="1"/>
  <c r="AX346" i="39" s="1"/>
  <c r="L346" i="39"/>
  <c r="AC346" i="39" s="1"/>
  <c r="AT346" i="39" s="1"/>
  <c r="H346" i="39"/>
  <c r="Y346" i="39" s="1"/>
  <c r="AP346" i="39" s="1"/>
  <c r="P344" i="39"/>
  <c r="AG344" i="39" s="1"/>
  <c r="AX344" i="39" s="1"/>
  <c r="L344" i="39"/>
  <c r="AC344" i="39" s="1"/>
  <c r="AT344" i="39" s="1"/>
  <c r="H344" i="39"/>
  <c r="Y344" i="39" s="1"/>
  <c r="AP344" i="39" s="1"/>
  <c r="P342" i="39"/>
  <c r="AG342" i="39" s="1"/>
  <c r="AX342" i="39" s="1"/>
  <c r="L342" i="39"/>
  <c r="AC342" i="39" s="1"/>
  <c r="AT342" i="39" s="1"/>
  <c r="H342" i="39"/>
  <c r="Y342" i="39" s="1"/>
  <c r="AP342" i="39" s="1"/>
  <c r="P340" i="39"/>
  <c r="AG340" i="39" s="1"/>
  <c r="AX340" i="39" s="1"/>
  <c r="L340" i="39"/>
  <c r="AC340" i="39" s="1"/>
  <c r="AT340" i="39" s="1"/>
  <c r="H340" i="39"/>
  <c r="Y340" i="39" s="1"/>
  <c r="AP340" i="39" s="1"/>
  <c r="P338" i="39"/>
  <c r="AG338" i="39" s="1"/>
  <c r="AX338" i="39" s="1"/>
  <c r="L338" i="39"/>
  <c r="AC338" i="39" s="1"/>
  <c r="AT338" i="39" s="1"/>
  <c r="H338" i="39"/>
  <c r="Y338" i="39" s="1"/>
  <c r="AP338" i="39" s="1"/>
  <c r="P336" i="39"/>
  <c r="AG336" i="39" s="1"/>
  <c r="AX336" i="39" s="1"/>
  <c r="L336" i="39"/>
  <c r="AC336" i="39" s="1"/>
  <c r="AT336" i="39" s="1"/>
  <c r="H336" i="39"/>
  <c r="Y336" i="39" s="1"/>
  <c r="AP336" i="39" s="1"/>
  <c r="P334" i="39"/>
  <c r="AG334" i="39" s="1"/>
  <c r="AX334" i="39" s="1"/>
  <c r="L334" i="39"/>
  <c r="AC334" i="39" s="1"/>
  <c r="AT334" i="39" s="1"/>
  <c r="H334" i="39"/>
  <c r="Y334" i="39" s="1"/>
  <c r="AP334" i="39" s="1"/>
  <c r="Q333" i="39"/>
  <c r="AH333" i="39" s="1"/>
  <c r="AY333" i="39" s="1"/>
  <c r="K333" i="39"/>
  <c r="AB333" i="39" s="1"/>
  <c r="F333" i="39"/>
  <c r="W333" i="39" s="1"/>
  <c r="AN333" i="39" s="1"/>
  <c r="S331" i="39"/>
  <c r="AJ331" i="39" s="1"/>
  <c r="BA331" i="39" s="1"/>
  <c r="N331" i="39"/>
  <c r="AE331" i="39" s="1"/>
  <c r="AV331" i="39" s="1"/>
  <c r="I331" i="39"/>
  <c r="Z331" i="39" s="1"/>
  <c r="AQ331" i="39" s="1"/>
  <c r="C331" i="39"/>
  <c r="T331" i="39" s="1"/>
  <c r="AK331" i="39" s="1"/>
  <c r="Q329" i="39"/>
  <c r="AH329" i="39" s="1"/>
  <c r="AY329" i="39" s="1"/>
  <c r="K329" i="39"/>
  <c r="AB329" i="39" s="1"/>
  <c r="AS329" i="39" s="1"/>
  <c r="F329" i="39"/>
  <c r="W329" i="39" s="1"/>
  <c r="AN329" i="39" s="1"/>
  <c r="S327" i="39"/>
  <c r="AJ327" i="39" s="1"/>
  <c r="BA327" i="39" s="1"/>
  <c r="N327" i="39"/>
  <c r="AE327" i="39" s="1"/>
  <c r="AV327" i="39" s="1"/>
  <c r="I327" i="39"/>
  <c r="Z327" i="39" s="1"/>
  <c r="AQ327" i="39" s="1"/>
  <c r="C327" i="39"/>
  <c r="T327" i="39" s="1"/>
  <c r="Q325" i="39"/>
  <c r="AH325" i="39" s="1"/>
  <c r="AY325" i="39" s="1"/>
  <c r="K325" i="39"/>
  <c r="AB325" i="39" s="1"/>
  <c r="AS325" i="39" s="1"/>
  <c r="F325" i="39"/>
  <c r="W325" i="39" s="1"/>
  <c r="AN325" i="39" s="1"/>
  <c r="S323" i="39"/>
  <c r="AJ323" i="39" s="1"/>
  <c r="BA323" i="39" s="1"/>
  <c r="N323" i="39"/>
  <c r="AE323" i="39" s="1"/>
  <c r="AV323" i="39" s="1"/>
  <c r="I323" i="39"/>
  <c r="Z323" i="39" s="1"/>
  <c r="AQ323" i="39" s="1"/>
  <c r="C323" i="39"/>
  <c r="T323" i="39" s="1"/>
  <c r="AK323" i="39" s="1"/>
  <c r="Q321" i="39"/>
  <c r="AH321" i="39" s="1"/>
  <c r="AY321" i="39" s="1"/>
  <c r="K321" i="39"/>
  <c r="AB321" i="39" s="1"/>
  <c r="AS321" i="39" s="1"/>
  <c r="F321" i="39"/>
  <c r="W321" i="39" s="1"/>
  <c r="AN321" i="39" s="1"/>
  <c r="S319" i="39"/>
  <c r="AJ319" i="39" s="1"/>
  <c r="BA319" i="39" s="1"/>
  <c r="N319" i="39"/>
  <c r="AE319" i="39" s="1"/>
  <c r="AV319" i="39" s="1"/>
  <c r="I319" i="39"/>
  <c r="Z319" i="39" s="1"/>
  <c r="AQ319" i="39" s="1"/>
  <c r="C319" i="39"/>
  <c r="T319" i="39" s="1"/>
  <c r="AK319" i="39" s="1"/>
  <c r="Q317" i="39"/>
  <c r="AH317" i="39" s="1"/>
  <c r="AY317" i="39" s="1"/>
  <c r="K317" i="39"/>
  <c r="AB317" i="39" s="1"/>
  <c r="AS317" i="39" s="1"/>
  <c r="F317" i="39"/>
  <c r="W317" i="39" s="1"/>
  <c r="AN317" i="39" s="1"/>
  <c r="S315" i="39"/>
  <c r="AJ315" i="39" s="1"/>
  <c r="BA315" i="39" s="1"/>
  <c r="N315" i="39"/>
  <c r="AE315" i="39" s="1"/>
  <c r="AV315" i="39" s="1"/>
  <c r="I315" i="39"/>
  <c r="Z315" i="39" s="1"/>
  <c r="AQ315" i="39" s="1"/>
  <c r="C315" i="39"/>
  <c r="T315" i="39" s="1"/>
  <c r="AK315" i="39" s="1"/>
  <c r="Q313" i="39"/>
  <c r="AH313" i="39" s="1"/>
  <c r="AY313" i="39" s="1"/>
  <c r="K313" i="39"/>
  <c r="AB313" i="39" s="1"/>
  <c r="AS313" i="39" s="1"/>
  <c r="F313" i="39"/>
  <c r="W313" i="39" s="1"/>
  <c r="S311" i="39"/>
  <c r="AJ311" i="39" s="1"/>
  <c r="BA311" i="39" s="1"/>
  <c r="N311" i="39"/>
  <c r="AE311" i="39" s="1"/>
  <c r="AV311" i="39" s="1"/>
  <c r="I311" i="39"/>
  <c r="Z311" i="39" s="1"/>
  <c r="AQ311" i="39" s="1"/>
  <c r="C311" i="39"/>
  <c r="T311" i="39" s="1"/>
  <c r="Q309" i="39"/>
  <c r="AH309" i="39" s="1"/>
  <c r="AY309" i="39" s="1"/>
  <c r="K309" i="39"/>
  <c r="AB309" i="39" s="1"/>
  <c r="AS309" i="39" s="1"/>
  <c r="F309" i="39"/>
  <c r="W309" i="39" s="1"/>
  <c r="AN309" i="39" s="1"/>
  <c r="S307" i="39"/>
  <c r="AJ307" i="39" s="1"/>
  <c r="BA307" i="39" s="1"/>
  <c r="N307" i="39"/>
  <c r="AE307" i="39" s="1"/>
  <c r="AV307" i="39" s="1"/>
  <c r="I307" i="39"/>
  <c r="Z307" i="39" s="1"/>
  <c r="AQ307" i="39" s="1"/>
  <c r="C307" i="39"/>
  <c r="T307" i="39" s="1"/>
  <c r="AK307" i="39" s="1"/>
  <c r="Q305" i="39"/>
  <c r="AH305" i="39" s="1"/>
  <c r="AY305" i="39" s="1"/>
  <c r="K305" i="39"/>
  <c r="AB305" i="39" s="1"/>
  <c r="AS305" i="39" s="1"/>
  <c r="F305" i="39"/>
  <c r="W305" i="39" s="1"/>
  <c r="AN305" i="39" s="1"/>
  <c r="S303" i="39"/>
  <c r="AJ303" i="39" s="1"/>
  <c r="BA303" i="39" s="1"/>
  <c r="N303" i="39"/>
  <c r="AE303" i="39" s="1"/>
  <c r="AV303" i="39" s="1"/>
  <c r="I303" i="39"/>
  <c r="Z303" i="39" s="1"/>
  <c r="AQ303" i="39" s="1"/>
  <c r="C303" i="39"/>
  <c r="T303" i="39" s="1"/>
  <c r="AK303" i="39" s="1"/>
  <c r="Q301" i="39"/>
  <c r="AH301" i="39" s="1"/>
  <c r="AY301" i="39" s="1"/>
  <c r="K301" i="39"/>
  <c r="AB301" i="39" s="1"/>
  <c r="F301" i="39"/>
  <c r="W301" i="39" s="1"/>
  <c r="AN301" i="39" s="1"/>
  <c r="S299" i="39"/>
  <c r="AJ299" i="39" s="1"/>
  <c r="BA299" i="39" s="1"/>
  <c r="N299" i="39"/>
  <c r="AE299" i="39" s="1"/>
  <c r="AV299" i="39" s="1"/>
  <c r="I299" i="39"/>
  <c r="Z299" i="39" s="1"/>
  <c r="AQ299" i="39" s="1"/>
  <c r="C299" i="39"/>
  <c r="T299" i="39" s="1"/>
  <c r="AK299" i="39" s="1"/>
  <c r="Q297" i="39"/>
  <c r="AH297" i="39" s="1"/>
  <c r="AY297" i="39" s="1"/>
  <c r="K297" i="39"/>
  <c r="AB297" i="39" s="1"/>
  <c r="AS297" i="39" s="1"/>
  <c r="F297" i="39"/>
  <c r="W297" i="39" s="1"/>
  <c r="AN297" i="39" s="1"/>
  <c r="S295" i="39"/>
  <c r="AJ295" i="39" s="1"/>
  <c r="BA295" i="39" s="1"/>
  <c r="N295" i="39"/>
  <c r="AE295" i="39" s="1"/>
  <c r="AV295" i="39" s="1"/>
  <c r="I295" i="39"/>
  <c r="Z295" i="39" s="1"/>
  <c r="AQ295" i="39" s="1"/>
  <c r="C295" i="39"/>
  <c r="T295" i="39" s="1"/>
  <c r="Q293" i="39"/>
  <c r="AH293" i="39" s="1"/>
  <c r="AY293" i="39" s="1"/>
  <c r="K293" i="39"/>
  <c r="AB293" i="39" s="1"/>
  <c r="AS293" i="39" s="1"/>
  <c r="F293" i="39"/>
  <c r="W293" i="39" s="1"/>
  <c r="AN293" i="39" s="1"/>
  <c r="R290" i="39"/>
  <c r="AI290" i="39" s="1"/>
  <c r="AZ290" i="39" s="1"/>
  <c r="K290" i="39"/>
  <c r="AB290" i="39" s="1"/>
  <c r="AS290" i="39" s="1"/>
  <c r="E290" i="39"/>
  <c r="V290" i="39" s="1"/>
  <c r="AM290" i="39" s="1"/>
  <c r="BB289" i="39"/>
  <c r="D288" i="39"/>
  <c r="U288" i="39" s="1"/>
  <c r="H288" i="39"/>
  <c r="Y288" i="39" s="1"/>
  <c r="AP288" i="39" s="1"/>
  <c r="L288" i="39"/>
  <c r="AC288" i="39" s="1"/>
  <c r="AT288" i="39" s="1"/>
  <c r="P288" i="39"/>
  <c r="AG288" i="39" s="1"/>
  <c r="AX288" i="39" s="1"/>
  <c r="F288" i="39"/>
  <c r="W288" i="39" s="1"/>
  <c r="AN288" i="39" s="1"/>
  <c r="K288" i="39"/>
  <c r="AB288" i="39" s="1"/>
  <c r="AS288" i="39" s="1"/>
  <c r="Q288" i="39"/>
  <c r="AH288" i="39" s="1"/>
  <c r="AY288" i="39" s="1"/>
  <c r="O286" i="39"/>
  <c r="AF286" i="39" s="1"/>
  <c r="AW286" i="39" s="1"/>
  <c r="G286" i="39"/>
  <c r="X286" i="39" s="1"/>
  <c r="AO286" i="39" s="1"/>
  <c r="R284" i="39"/>
  <c r="AI284" i="39" s="1"/>
  <c r="AZ284" i="39" s="1"/>
  <c r="J284" i="39"/>
  <c r="AA284" i="39" s="1"/>
  <c r="AR284" i="39" s="1"/>
  <c r="O282" i="39"/>
  <c r="AF282" i="39" s="1"/>
  <c r="AW282" i="39" s="1"/>
  <c r="G282" i="39"/>
  <c r="X282" i="39" s="1"/>
  <c r="AO282" i="39" s="1"/>
  <c r="J280" i="39"/>
  <c r="AA280" i="39" s="1"/>
  <c r="AR280" i="39" s="1"/>
  <c r="I274" i="39"/>
  <c r="Z274" i="39" s="1"/>
  <c r="AQ274" i="39" s="1"/>
  <c r="D272" i="39"/>
  <c r="U272" i="39" s="1"/>
  <c r="AL272" i="39" s="1"/>
  <c r="H272" i="39"/>
  <c r="Y272" i="39" s="1"/>
  <c r="AP272" i="39" s="1"/>
  <c r="L272" i="39"/>
  <c r="AC272" i="39" s="1"/>
  <c r="AT272" i="39" s="1"/>
  <c r="P272" i="39"/>
  <c r="AG272" i="39" s="1"/>
  <c r="AX272" i="39" s="1"/>
  <c r="C272" i="39"/>
  <c r="T272" i="39" s="1"/>
  <c r="AK272" i="39" s="1"/>
  <c r="I272" i="39"/>
  <c r="Z272" i="39" s="1"/>
  <c r="AQ272" i="39" s="1"/>
  <c r="N272" i="39"/>
  <c r="AE272" i="39" s="1"/>
  <c r="AV272" i="39" s="1"/>
  <c r="S272" i="39"/>
  <c r="AJ272" i="39" s="1"/>
  <c r="BA272" i="39" s="1"/>
  <c r="E272" i="39"/>
  <c r="V272" i="39" s="1"/>
  <c r="AM272" i="39" s="1"/>
  <c r="K272" i="39"/>
  <c r="AB272" i="39" s="1"/>
  <c r="AS272" i="39" s="1"/>
  <c r="R272" i="39"/>
  <c r="AI272" i="39" s="1"/>
  <c r="AZ272" i="39" s="1"/>
  <c r="F272" i="39"/>
  <c r="W272" i="39" s="1"/>
  <c r="AN272" i="39" s="1"/>
  <c r="M272" i="39"/>
  <c r="AD272" i="39" s="1"/>
  <c r="AU272" i="39" s="1"/>
  <c r="D266" i="39"/>
  <c r="U266" i="39" s="1"/>
  <c r="H266" i="39"/>
  <c r="Y266" i="39" s="1"/>
  <c r="AP266" i="39" s="1"/>
  <c r="L266" i="39"/>
  <c r="AC266" i="39" s="1"/>
  <c r="AT266" i="39" s="1"/>
  <c r="P266" i="39"/>
  <c r="AG266" i="39" s="1"/>
  <c r="AX266" i="39" s="1"/>
  <c r="F266" i="39"/>
  <c r="W266" i="39" s="1"/>
  <c r="AN266" i="39" s="1"/>
  <c r="K266" i="39"/>
  <c r="AB266" i="39" s="1"/>
  <c r="AS266" i="39" s="1"/>
  <c r="Q266" i="39"/>
  <c r="AH266" i="39" s="1"/>
  <c r="AY266" i="39" s="1"/>
  <c r="E266" i="39"/>
  <c r="V266" i="39" s="1"/>
  <c r="AM266" i="39" s="1"/>
  <c r="M266" i="39"/>
  <c r="AD266" i="39" s="1"/>
  <c r="AU266" i="39" s="1"/>
  <c r="S266" i="39"/>
  <c r="AJ266" i="39" s="1"/>
  <c r="BA266" i="39" s="1"/>
  <c r="G266" i="39"/>
  <c r="X266" i="39" s="1"/>
  <c r="AO266" i="39" s="1"/>
  <c r="N266" i="39"/>
  <c r="AE266" i="39" s="1"/>
  <c r="AV266" i="39" s="1"/>
  <c r="J264" i="39"/>
  <c r="AA264" i="39" s="1"/>
  <c r="AR264" i="39" s="1"/>
  <c r="BB239" i="39"/>
  <c r="BB237" i="39"/>
  <c r="C225" i="39"/>
  <c r="T225" i="39" s="1"/>
  <c r="AK225" i="39" s="1"/>
  <c r="G225" i="39"/>
  <c r="X225" i="39" s="1"/>
  <c r="AO225" i="39" s="1"/>
  <c r="K225" i="39"/>
  <c r="AB225" i="39" s="1"/>
  <c r="AS225" i="39" s="1"/>
  <c r="O225" i="39"/>
  <c r="AF225" i="39" s="1"/>
  <c r="AW225" i="39" s="1"/>
  <c r="S225" i="39"/>
  <c r="AJ225" i="39" s="1"/>
  <c r="BA225" i="39" s="1"/>
  <c r="E225" i="39"/>
  <c r="V225" i="39" s="1"/>
  <c r="AM225" i="39" s="1"/>
  <c r="J225" i="39"/>
  <c r="AA225" i="39" s="1"/>
  <c r="AR225" i="39" s="1"/>
  <c r="P225" i="39"/>
  <c r="AG225" i="39" s="1"/>
  <c r="AX225" i="39" s="1"/>
  <c r="F225" i="39"/>
  <c r="W225" i="39" s="1"/>
  <c r="AN225" i="39" s="1"/>
  <c r="L225" i="39"/>
  <c r="AC225" i="39" s="1"/>
  <c r="AT225" i="39" s="1"/>
  <c r="Q225" i="39"/>
  <c r="AH225" i="39" s="1"/>
  <c r="AY225" i="39" s="1"/>
  <c r="H225" i="39"/>
  <c r="Y225" i="39" s="1"/>
  <c r="AP225" i="39" s="1"/>
  <c r="R225" i="39"/>
  <c r="AI225" i="39" s="1"/>
  <c r="AZ225" i="39" s="1"/>
  <c r="I225" i="39"/>
  <c r="Z225" i="39" s="1"/>
  <c r="AQ225" i="39" s="1"/>
  <c r="M225" i="39"/>
  <c r="AD225" i="39" s="1"/>
  <c r="AU225" i="39" s="1"/>
  <c r="N225" i="39"/>
  <c r="AE225" i="39" s="1"/>
  <c r="AV225" i="39" s="1"/>
  <c r="D225" i="39"/>
  <c r="U225" i="39" s="1"/>
  <c r="AL225" i="39" s="1"/>
  <c r="D276" i="39"/>
  <c r="U276" i="39" s="1"/>
  <c r="AL276" i="39" s="1"/>
  <c r="H276" i="39"/>
  <c r="Y276" i="39" s="1"/>
  <c r="AP276" i="39" s="1"/>
  <c r="L276" i="39"/>
  <c r="AC276" i="39" s="1"/>
  <c r="AT276" i="39" s="1"/>
  <c r="P276" i="39"/>
  <c r="AG276" i="39" s="1"/>
  <c r="AX276" i="39" s="1"/>
  <c r="C276" i="39"/>
  <c r="T276" i="39" s="1"/>
  <c r="AK276" i="39" s="1"/>
  <c r="I276" i="39"/>
  <c r="Z276" i="39" s="1"/>
  <c r="AQ276" i="39" s="1"/>
  <c r="N276" i="39"/>
  <c r="AE276" i="39" s="1"/>
  <c r="AV276" i="39" s="1"/>
  <c r="S276" i="39"/>
  <c r="AJ276" i="39" s="1"/>
  <c r="BA276" i="39" s="1"/>
  <c r="D268" i="39"/>
  <c r="U268" i="39" s="1"/>
  <c r="AL268" i="39" s="1"/>
  <c r="H268" i="39"/>
  <c r="Y268" i="39" s="1"/>
  <c r="AP268" i="39" s="1"/>
  <c r="L268" i="39"/>
  <c r="AC268" i="39" s="1"/>
  <c r="AT268" i="39" s="1"/>
  <c r="P268" i="39"/>
  <c r="AG268" i="39" s="1"/>
  <c r="AX268" i="39" s="1"/>
  <c r="C268" i="39"/>
  <c r="T268" i="39" s="1"/>
  <c r="AK268" i="39" s="1"/>
  <c r="I268" i="39"/>
  <c r="Z268" i="39" s="1"/>
  <c r="AQ268" i="39" s="1"/>
  <c r="N268" i="39"/>
  <c r="AE268" i="39" s="1"/>
  <c r="AV268" i="39" s="1"/>
  <c r="S268" i="39"/>
  <c r="AJ268" i="39" s="1"/>
  <c r="BA268" i="39" s="1"/>
  <c r="D260" i="39"/>
  <c r="U260" i="39" s="1"/>
  <c r="AL260" i="39" s="1"/>
  <c r="H260" i="39"/>
  <c r="Y260" i="39" s="1"/>
  <c r="AP260" i="39" s="1"/>
  <c r="L260" i="39"/>
  <c r="AC260" i="39" s="1"/>
  <c r="AT260" i="39" s="1"/>
  <c r="P260" i="39"/>
  <c r="AG260" i="39" s="1"/>
  <c r="AX260" i="39" s="1"/>
  <c r="C260" i="39"/>
  <c r="T260" i="39" s="1"/>
  <c r="AK260" i="39" s="1"/>
  <c r="I260" i="39"/>
  <c r="Z260" i="39" s="1"/>
  <c r="AQ260" i="39" s="1"/>
  <c r="N260" i="39"/>
  <c r="AE260" i="39" s="1"/>
  <c r="AV260" i="39" s="1"/>
  <c r="S260" i="39"/>
  <c r="AJ260" i="39" s="1"/>
  <c r="BA260" i="39" s="1"/>
  <c r="BB249" i="39"/>
  <c r="BB241" i="39"/>
  <c r="D236" i="39"/>
  <c r="U236" i="39" s="1"/>
  <c r="AL236" i="39" s="1"/>
  <c r="H236" i="39"/>
  <c r="Y236" i="39" s="1"/>
  <c r="AP236" i="39" s="1"/>
  <c r="L236" i="39"/>
  <c r="AC236" i="39" s="1"/>
  <c r="AT236" i="39" s="1"/>
  <c r="P236" i="39"/>
  <c r="AG236" i="39" s="1"/>
  <c r="AX236" i="39" s="1"/>
  <c r="C236" i="39"/>
  <c r="T236" i="39" s="1"/>
  <c r="AK236" i="39" s="1"/>
  <c r="I236" i="39"/>
  <c r="Z236" i="39" s="1"/>
  <c r="AQ236" i="39" s="1"/>
  <c r="N236" i="39"/>
  <c r="AE236" i="39" s="1"/>
  <c r="AV236" i="39" s="1"/>
  <c r="S236" i="39"/>
  <c r="AJ236" i="39" s="1"/>
  <c r="BA236" i="39" s="1"/>
  <c r="E236" i="39"/>
  <c r="V236" i="39" s="1"/>
  <c r="AM236" i="39" s="1"/>
  <c r="J236" i="39"/>
  <c r="AA236" i="39" s="1"/>
  <c r="AR236" i="39" s="1"/>
  <c r="O236" i="39"/>
  <c r="AF236" i="39" s="1"/>
  <c r="AW236" i="39" s="1"/>
  <c r="F236" i="39"/>
  <c r="W236" i="39" s="1"/>
  <c r="AN236" i="39" s="1"/>
  <c r="Q236" i="39"/>
  <c r="AH236" i="39" s="1"/>
  <c r="AY236" i="39" s="1"/>
  <c r="G236" i="39"/>
  <c r="X236" i="39" s="1"/>
  <c r="AO236" i="39" s="1"/>
  <c r="R236" i="39"/>
  <c r="AI236" i="39" s="1"/>
  <c r="AZ236" i="39" s="1"/>
  <c r="C211" i="39"/>
  <c r="T211" i="39" s="1"/>
  <c r="AK211" i="39" s="1"/>
  <c r="G211" i="39"/>
  <c r="X211" i="39" s="1"/>
  <c r="AO211" i="39" s="1"/>
  <c r="K211" i="39"/>
  <c r="AB211" i="39" s="1"/>
  <c r="AS211" i="39" s="1"/>
  <c r="O211" i="39"/>
  <c r="AF211" i="39" s="1"/>
  <c r="AW211" i="39" s="1"/>
  <c r="S211" i="39"/>
  <c r="AJ211" i="39" s="1"/>
  <c r="BA211" i="39" s="1"/>
  <c r="D211" i="39"/>
  <c r="U211" i="39" s="1"/>
  <c r="AL211" i="39" s="1"/>
  <c r="H211" i="39"/>
  <c r="Y211" i="39" s="1"/>
  <c r="AP211" i="39" s="1"/>
  <c r="L211" i="39"/>
  <c r="AC211" i="39" s="1"/>
  <c r="AT211" i="39" s="1"/>
  <c r="P211" i="39"/>
  <c r="AG211" i="39" s="1"/>
  <c r="AX211" i="39" s="1"/>
  <c r="E211" i="39"/>
  <c r="V211" i="39" s="1"/>
  <c r="AM211" i="39" s="1"/>
  <c r="M211" i="39"/>
  <c r="AD211" i="39" s="1"/>
  <c r="AU211" i="39" s="1"/>
  <c r="F211" i="39"/>
  <c r="W211" i="39" s="1"/>
  <c r="AN211" i="39" s="1"/>
  <c r="N211" i="39"/>
  <c r="AE211" i="39" s="1"/>
  <c r="AV211" i="39" s="1"/>
  <c r="J211" i="39"/>
  <c r="AA211" i="39" s="1"/>
  <c r="AR211" i="39" s="1"/>
  <c r="Q211" i="39"/>
  <c r="AH211" i="39" s="1"/>
  <c r="AY211" i="39" s="1"/>
  <c r="R211" i="39"/>
  <c r="AI211" i="39" s="1"/>
  <c r="AZ211" i="39" s="1"/>
  <c r="C209" i="39"/>
  <c r="T209" i="39" s="1"/>
  <c r="AK209" i="39" s="1"/>
  <c r="G209" i="39"/>
  <c r="X209" i="39" s="1"/>
  <c r="AO209" i="39" s="1"/>
  <c r="K209" i="39"/>
  <c r="AB209" i="39" s="1"/>
  <c r="AS209" i="39" s="1"/>
  <c r="O209" i="39"/>
  <c r="AF209" i="39" s="1"/>
  <c r="AW209" i="39" s="1"/>
  <c r="S209" i="39"/>
  <c r="AJ209" i="39" s="1"/>
  <c r="BA209" i="39" s="1"/>
  <c r="D209" i="39"/>
  <c r="U209" i="39" s="1"/>
  <c r="AL209" i="39" s="1"/>
  <c r="H209" i="39"/>
  <c r="Y209" i="39" s="1"/>
  <c r="AP209" i="39" s="1"/>
  <c r="L209" i="39"/>
  <c r="AC209" i="39" s="1"/>
  <c r="AT209" i="39" s="1"/>
  <c r="P209" i="39"/>
  <c r="AG209" i="39" s="1"/>
  <c r="AX209" i="39" s="1"/>
  <c r="E209" i="39"/>
  <c r="V209" i="39" s="1"/>
  <c r="AM209" i="39" s="1"/>
  <c r="M209" i="39"/>
  <c r="AD209" i="39" s="1"/>
  <c r="AU209" i="39" s="1"/>
  <c r="F209" i="39"/>
  <c r="W209" i="39" s="1"/>
  <c r="AN209" i="39" s="1"/>
  <c r="N209" i="39"/>
  <c r="AE209" i="39" s="1"/>
  <c r="AV209" i="39" s="1"/>
  <c r="I209" i="39"/>
  <c r="Z209" i="39" s="1"/>
  <c r="AQ209" i="39" s="1"/>
  <c r="J209" i="39"/>
  <c r="AA209" i="39" s="1"/>
  <c r="AR209" i="39" s="1"/>
  <c r="R209" i="39"/>
  <c r="AI209" i="39" s="1"/>
  <c r="AZ209" i="39" s="1"/>
  <c r="BB279" i="39"/>
  <c r="D278" i="39"/>
  <c r="U278" i="39" s="1"/>
  <c r="H278" i="39"/>
  <c r="Y278" i="39" s="1"/>
  <c r="AP278" i="39" s="1"/>
  <c r="L278" i="39"/>
  <c r="AC278" i="39" s="1"/>
  <c r="AT278" i="39" s="1"/>
  <c r="P278" i="39"/>
  <c r="AG278" i="39" s="1"/>
  <c r="AX278" i="39" s="1"/>
  <c r="F278" i="39"/>
  <c r="W278" i="39" s="1"/>
  <c r="AN278" i="39" s="1"/>
  <c r="K278" i="39"/>
  <c r="AB278" i="39" s="1"/>
  <c r="AS278" i="39" s="1"/>
  <c r="Q278" i="39"/>
  <c r="AH278" i="39" s="1"/>
  <c r="AY278" i="39" s="1"/>
  <c r="O276" i="39"/>
  <c r="AF276" i="39" s="1"/>
  <c r="AW276" i="39" s="1"/>
  <c r="G276" i="39"/>
  <c r="X276" i="39" s="1"/>
  <c r="AO276" i="39" s="1"/>
  <c r="BB271" i="39"/>
  <c r="D270" i="39"/>
  <c r="U270" i="39" s="1"/>
  <c r="AL270" i="39" s="1"/>
  <c r="H270" i="39"/>
  <c r="Y270" i="39" s="1"/>
  <c r="AP270" i="39" s="1"/>
  <c r="L270" i="39"/>
  <c r="AC270" i="39" s="1"/>
  <c r="P270" i="39"/>
  <c r="AG270" i="39" s="1"/>
  <c r="AX270" i="39" s="1"/>
  <c r="F270" i="39"/>
  <c r="W270" i="39" s="1"/>
  <c r="AN270" i="39" s="1"/>
  <c r="K270" i="39"/>
  <c r="AB270" i="39" s="1"/>
  <c r="AS270" i="39" s="1"/>
  <c r="Q270" i="39"/>
  <c r="AH270" i="39" s="1"/>
  <c r="AY270" i="39" s="1"/>
  <c r="O268" i="39"/>
  <c r="AF268" i="39" s="1"/>
  <c r="AW268" i="39" s="1"/>
  <c r="G268" i="39"/>
  <c r="X268" i="39" s="1"/>
  <c r="AO268" i="39" s="1"/>
  <c r="BB263" i="39"/>
  <c r="D262" i="39"/>
  <c r="U262" i="39" s="1"/>
  <c r="H262" i="39"/>
  <c r="Y262" i="39" s="1"/>
  <c r="AP262" i="39" s="1"/>
  <c r="L262" i="39"/>
  <c r="AC262" i="39" s="1"/>
  <c r="AT262" i="39" s="1"/>
  <c r="P262" i="39"/>
  <c r="AG262" i="39" s="1"/>
  <c r="AX262" i="39" s="1"/>
  <c r="F262" i="39"/>
  <c r="W262" i="39" s="1"/>
  <c r="AN262" i="39" s="1"/>
  <c r="K262" i="39"/>
  <c r="AB262" i="39" s="1"/>
  <c r="AS262" i="39" s="1"/>
  <c r="Q262" i="39"/>
  <c r="AH262" i="39" s="1"/>
  <c r="AY262" i="39" s="1"/>
  <c r="O260" i="39"/>
  <c r="AF260" i="39" s="1"/>
  <c r="AW260" i="39" s="1"/>
  <c r="G260" i="39"/>
  <c r="X260" i="39" s="1"/>
  <c r="AO260" i="39" s="1"/>
  <c r="D256" i="39"/>
  <c r="U256" i="39" s="1"/>
  <c r="AL256" i="39" s="1"/>
  <c r="H256" i="39"/>
  <c r="Y256" i="39" s="1"/>
  <c r="AP256" i="39" s="1"/>
  <c r="L256" i="39"/>
  <c r="AC256" i="39" s="1"/>
  <c r="AT256" i="39" s="1"/>
  <c r="P256" i="39"/>
  <c r="AG256" i="39" s="1"/>
  <c r="AX256" i="39" s="1"/>
  <c r="C256" i="39"/>
  <c r="T256" i="39" s="1"/>
  <c r="AK256" i="39" s="1"/>
  <c r="I256" i="39"/>
  <c r="Z256" i="39" s="1"/>
  <c r="AQ256" i="39" s="1"/>
  <c r="N256" i="39"/>
  <c r="AE256" i="39" s="1"/>
  <c r="AV256" i="39" s="1"/>
  <c r="S256" i="39"/>
  <c r="AJ256" i="39" s="1"/>
  <c r="BA256" i="39" s="1"/>
  <c r="E256" i="39"/>
  <c r="V256" i="39" s="1"/>
  <c r="AM256" i="39" s="1"/>
  <c r="J256" i="39"/>
  <c r="AA256" i="39" s="1"/>
  <c r="AR256" i="39" s="1"/>
  <c r="O256" i="39"/>
  <c r="AF256" i="39" s="1"/>
  <c r="AW256" i="39" s="1"/>
  <c r="BB255" i="39"/>
  <c r="D252" i="39"/>
  <c r="U252" i="39" s="1"/>
  <c r="AL252" i="39" s="1"/>
  <c r="H252" i="39"/>
  <c r="Y252" i="39" s="1"/>
  <c r="AP252" i="39" s="1"/>
  <c r="L252" i="39"/>
  <c r="AC252" i="39" s="1"/>
  <c r="AT252" i="39" s="1"/>
  <c r="P252" i="39"/>
  <c r="AG252" i="39" s="1"/>
  <c r="AX252" i="39" s="1"/>
  <c r="C252" i="39"/>
  <c r="T252" i="39" s="1"/>
  <c r="AK252" i="39" s="1"/>
  <c r="I252" i="39"/>
  <c r="Z252" i="39" s="1"/>
  <c r="AQ252" i="39" s="1"/>
  <c r="N252" i="39"/>
  <c r="AE252" i="39" s="1"/>
  <c r="AV252" i="39" s="1"/>
  <c r="S252" i="39"/>
  <c r="AJ252" i="39" s="1"/>
  <c r="BA252" i="39" s="1"/>
  <c r="E252" i="39"/>
  <c r="V252" i="39" s="1"/>
  <c r="AM252" i="39" s="1"/>
  <c r="J252" i="39"/>
  <c r="AA252" i="39" s="1"/>
  <c r="AR252" i="39" s="1"/>
  <c r="O252" i="39"/>
  <c r="AF252" i="39" s="1"/>
  <c r="AW252" i="39" s="1"/>
  <c r="BB251" i="39"/>
  <c r="BB247" i="39"/>
  <c r="D258" i="39"/>
  <c r="U258" i="39" s="1"/>
  <c r="H258" i="39"/>
  <c r="Y258" i="39" s="1"/>
  <c r="AP258" i="39" s="1"/>
  <c r="L258" i="39"/>
  <c r="AC258" i="39" s="1"/>
  <c r="AT258" i="39" s="1"/>
  <c r="P258" i="39"/>
  <c r="AG258" i="39" s="1"/>
  <c r="AX258" i="39" s="1"/>
  <c r="D254" i="39"/>
  <c r="U254" i="39" s="1"/>
  <c r="AL254" i="39" s="1"/>
  <c r="H254" i="39"/>
  <c r="Y254" i="39" s="1"/>
  <c r="L254" i="39"/>
  <c r="AC254" i="39" s="1"/>
  <c r="AT254" i="39" s="1"/>
  <c r="P254" i="39"/>
  <c r="AG254" i="39" s="1"/>
  <c r="AX254" i="39" s="1"/>
  <c r="D240" i="39"/>
  <c r="U240" i="39" s="1"/>
  <c r="AL240" i="39" s="1"/>
  <c r="H240" i="39"/>
  <c r="Y240" i="39" s="1"/>
  <c r="AP240" i="39" s="1"/>
  <c r="L240" i="39"/>
  <c r="AC240" i="39" s="1"/>
  <c r="AT240" i="39" s="1"/>
  <c r="P240" i="39"/>
  <c r="AG240" i="39" s="1"/>
  <c r="AX240" i="39" s="1"/>
  <c r="C240" i="39"/>
  <c r="T240" i="39" s="1"/>
  <c r="AK240" i="39" s="1"/>
  <c r="I240" i="39"/>
  <c r="Z240" i="39" s="1"/>
  <c r="AQ240" i="39" s="1"/>
  <c r="N240" i="39"/>
  <c r="AE240" i="39" s="1"/>
  <c r="AV240" i="39" s="1"/>
  <c r="S240" i="39"/>
  <c r="AJ240" i="39" s="1"/>
  <c r="BA240" i="39" s="1"/>
  <c r="E240" i="39"/>
  <c r="V240" i="39" s="1"/>
  <c r="AM240" i="39" s="1"/>
  <c r="J240" i="39"/>
  <c r="AA240" i="39" s="1"/>
  <c r="AR240" i="39" s="1"/>
  <c r="O240" i="39"/>
  <c r="AF240" i="39" s="1"/>
  <c r="AW240" i="39" s="1"/>
  <c r="BB233" i="39"/>
  <c r="BB231" i="39"/>
  <c r="BB229" i="39"/>
  <c r="E226" i="39"/>
  <c r="V226" i="39" s="1"/>
  <c r="AM226" i="39" s="1"/>
  <c r="I226" i="39"/>
  <c r="Z226" i="39" s="1"/>
  <c r="AQ226" i="39" s="1"/>
  <c r="M226" i="39"/>
  <c r="AD226" i="39" s="1"/>
  <c r="AU226" i="39" s="1"/>
  <c r="Q226" i="39"/>
  <c r="AH226" i="39" s="1"/>
  <c r="AY226" i="39" s="1"/>
  <c r="C226" i="39"/>
  <c r="T226" i="39" s="1"/>
  <c r="AK226" i="39" s="1"/>
  <c r="H226" i="39"/>
  <c r="Y226" i="39" s="1"/>
  <c r="AP226" i="39" s="1"/>
  <c r="N226" i="39"/>
  <c r="AE226" i="39" s="1"/>
  <c r="AV226" i="39" s="1"/>
  <c r="S226" i="39"/>
  <c r="AJ226" i="39" s="1"/>
  <c r="BA226" i="39" s="1"/>
  <c r="D226" i="39"/>
  <c r="U226" i="39" s="1"/>
  <c r="AL226" i="39" s="1"/>
  <c r="J226" i="39"/>
  <c r="AA226" i="39" s="1"/>
  <c r="AR226" i="39" s="1"/>
  <c r="O226" i="39"/>
  <c r="AF226" i="39" s="1"/>
  <c r="AW226" i="39" s="1"/>
  <c r="F226" i="39"/>
  <c r="W226" i="39" s="1"/>
  <c r="AN226" i="39" s="1"/>
  <c r="P226" i="39"/>
  <c r="AG226" i="39" s="1"/>
  <c r="AX226" i="39" s="1"/>
  <c r="G226" i="39"/>
  <c r="X226" i="39" s="1"/>
  <c r="AO226" i="39" s="1"/>
  <c r="R226" i="39"/>
  <c r="AI226" i="39" s="1"/>
  <c r="AZ226" i="39" s="1"/>
  <c r="C221" i="39"/>
  <c r="T221" i="39" s="1"/>
  <c r="AK221" i="39" s="1"/>
  <c r="G221" i="39"/>
  <c r="X221" i="39" s="1"/>
  <c r="AO221" i="39" s="1"/>
  <c r="K221" i="39"/>
  <c r="AB221" i="39" s="1"/>
  <c r="AS221" i="39" s="1"/>
  <c r="O221" i="39"/>
  <c r="AF221" i="39" s="1"/>
  <c r="AW221" i="39" s="1"/>
  <c r="S221" i="39"/>
  <c r="AJ221" i="39" s="1"/>
  <c r="BA221" i="39" s="1"/>
  <c r="E221" i="39"/>
  <c r="V221" i="39" s="1"/>
  <c r="AM221" i="39" s="1"/>
  <c r="J221" i="39"/>
  <c r="AA221" i="39" s="1"/>
  <c r="AR221" i="39" s="1"/>
  <c r="P221" i="39"/>
  <c r="AG221" i="39" s="1"/>
  <c r="AX221" i="39" s="1"/>
  <c r="F221" i="39"/>
  <c r="W221" i="39" s="1"/>
  <c r="AN221" i="39" s="1"/>
  <c r="L221" i="39"/>
  <c r="AC221" i="39" s="1"/>
  <c r="AT221" i="39" s="1"/>
  <c r="Q221" i="39"/>
  <c r="AH221" i="39" s="1"/>
  <c r="AY221" i="39" s="1"/>
  <c r="D221" i="39"/>
  <c r="U221" i="39" s="1"/>
  <c r="AL221" i="39" s="1"/>
  <c r="N221" i="39"/>
  <c r="AE221" i="39" s="1"/>
  <c r="AV221" i="39" s="1"/>
  <c r="H221" i="39"/>
  <c r="Y221" i="39" s="1"/>
  <c r="AP221" i="39" s="1"/>
  <c r="R221" i="39"/>
  <c r="AI221" i="39" s="1"/>
  <c r="AZ221" i="39" s="1"/>
  <c r="Q258" i="39"/>
  <c r="AH258" i="39" s="1"/>
  <c r="AY258" i="39" s="1"/>
  <c r="K258" i="39"/>
  <c r="AB258" i="39" s="1"/>
  <c r="AS258" i="39" s="1"/>
  <c r="F258" i="39"/>
  <c r="W258" i="39" s="1"/>
  <c r="AN258" i="39" s="1"/>
  <c r="Q254" i="39"/>
  <c r="AH254" i="39" s="1"/>
  <c r="AY254" i="39" s="1"/>
  <c r="K254" i="39"/>
  <c r="AB254" i="39" s="1"/>
  <c r="AS254" i="39" s="1"/>
  <c r="F254" i="39"/>
  <c r="W254" i="39" s="1"/>
  <c r="AN254" i="39" s="1"/>
  <c r="C250" i="39"/>
  <c r="T250" i="39" s="1"/>
  <c r="AK250" i="39" s="1"/>
  <c r="G250" i="39"/>
  <c r="X250" i="39" s="1"/>
  <c r="AO250" i="39" s="1"/>
  <c r="K250" i="39"/>
  <c r="AB250" i="39" s="1"/>
  <c r="AS250" i="39" s="1"/>
  <c r="O250" i="39"/>
  <c r="AF250" i="39" s="1"/>
  <c r="AW250" i="39" s="1"/>
  <c r="S250" i="39"/>
  <c r="AJ250" i="39" s="1"/>
  <c r="BA250" i="39" s="1"/>
  <c r="D250" i="39"/>
  <c r="U250" i="39" s="1"/>
  <c r="AL250" i="39" s="1"/>
  <c r="H250" i="39"/>
  <c r="Y250" i="39" s="1"/>
  <c r="AP250" i="39" s="1"/>
  <c r="L250" i="39"/>
  <c r="AC250" i="39" s="1"/>
  <c r="AT250" i="39" s="1"/>
  <c r="P250" i="39"/>
  <c r="AG250" i="39" s="1"/>
  <c r="AX250" i="39" s="1"/>
  <c r="C248" i="39"/>
  <c r="T248" i="39" s="1"/>
  <c r="AK248" i="39" s="1"/>
  <c r="G248" i="39"/>
  <c r="X248" i="39" s="1"/>
  <c r="AO248" i="39" s="1"/>
  <c r="K248" i="39"/>
  <c r="AB248" i="39" s="1"/>
  <c r="AS248" i="39" s="1"/>
  <c r="O248" i="39"/>
  <c r="AF248" i="39" s="1"/>
  <c r="AW248" i="39" s="1"/>
  <c r="S248" i="39"/>
  <c r="AJ248" i="39" s="1"/>
  <c r="BA248" i="39" s="1"/>
  <c r="D248" i="39"/>
  <c r="U248" i="39" s="1"/>
  <c r="AL248" i="39" s="1"/>
  <c r="H248" i="39"/>
  <c r="Y248" i="39" s="1"/>
  <c r="AP248" i="39" s="1"/>
  <c r="L248" i="39"/>
  <c r="AC248" i="39" s="1"/>
  <c r="AT248" i="39" s="1"/>
  <c r="P248" i="39"/>
  <c r="AG248" i="39" s="1"/>
  <c r="AX248" i="39" s="1"/>
  <c r="C246" i="39"/>
  <c r="T246" i="39" s="1"/>
  <c r="AK246" i="39" s="1"/>
  <c r="G246" i="39"/>
  <c r="X246" i="39" s="1"/>
  <c r="AO246" i="39" s="1"/>
  <c r="K246" i="39"/>
  <c r="AB246" i="39" s="1"/>
  <c r="AS246" i="39" s="1"/>
  <c r="O246" i="39"/>
  <c r="AF246" i="39" s="1"/>
  <c r="AW246" i="39" s="1"/>
  <c r="S246" i="39"/>
  <c r="AJ246" i="39" s="1"/>
  <c r="BA246" i="39" s="1"/>
  <c r="D246" i="39"/>
  <c r="U246" i="39" s="1"/>
  <c r="AL246" i="39" s="1"/>
  <c r="H246" i="39"/>
  <c r="Y246" i="39" s="1"/>
  <c r="AP246" i="39" s="1"/>
  <c r="L246" i="39"/>
  <c r="AC246" i="39" s="1"/>
  <c r="AT246" i="39" s="1"/>
  <c r="P246" i="39"/>
  <c r="AG246" i="39" s="1"/>
  <c r="AX246" i="39" s="1"/>
  <c r="C244" i="39"/>
  <c r="T244" i="39" s="1"/>
  <c r="AK244" i="39" s="1"/>
  <c r="G244" i="39"/>
  <c r="X244" i="39" s="1"/>
  <c r="AO244" i="39" s="1"/>
  <c r="K244" i="39"/>
  <c r="AB244" i="39" s="1"/>
  <c r="AS244" i="39" s="1"/>
  <c r="O244" i="39"/>
  <c r="AF244" i="39" s="1"/>
  <c r="AW244" i="39" s="1"/>
  <c r="S244" i="39"/>
  <c r="AJ244" i="39" s="1"/>
  <c r="BA244" i="39" s="1"/>
  <c r="D244" i="39"/>
  <c r="U244" i="39" s="1"/>
  <c r="AL244" i="39" s="1"/>
  <c r="H244" i="39"/>
  <c r="Y244" i="39" s="1"/>
  <c r="AP244" i="39" s="1"/>
  <c r="L244" i="39"/>
  <c r="AC244" i="39" s="1"/>
  <c r="AT244" i="39" s="1"/>
  <c r="P244" i="39"/>
  <c r="AG244" i="39" s="1"/>
  <c r="AX244" i="39" s="1"/>
  <c r="K240" i="39"/>
  <c r="AB240" i="39" s="1"/>
  <c r="AS240" i="39" s="1"/>
  <c r="BB235" i="39"/>
  <c r="D242" i="39"/>
  <c r="U242" i="39" s="1"/>
  <c r="AL242" i="39" s="1"/>
  <c r="H242" i="39"/>
  <c r="Y242" i="39" s="1"/>
  <c r="AP242" i="39" s="1"/>
  <c r="L242" i="39"/>
  <c r="AC242" i="39" s="1"/>
  <c r="AT242" i="39" s="1"/>
  <c r="P242" i="39"/>
  <c r="AG242" i="39" s="1"/>
  <c r="AX242" i="39" s="1"/>
  <c r="D238" i="39"/>
  <c r="U238" i="39" s="1"/>
  <c r="H238" i="39"/>
  <c r="Y238" i="39" s="1"/>
  <c r="AP238" i="39" s="1"/>
  <c r="L238" i="39"/>
  <c r="AC238" i="39" s="1"/>
  <c r="AT238" i="39" s="1"/>
  <c r="P238" i="39"/>
  <c r="AG238" i="39" s="1"/>
  <c r="AX238" i="39" s="1"/>
  <c r="D234" i="39"/>
  <c r="U234" i="39" s="1"/>
  <c r="AL234" i="39" s="1"/>
  <c r="H234" i="39"/>
  <c r="Y234" i="39" s="1"/>
  <c r="AP234" i="39" s="1"/>
  <c r="L234" i="39"/>
  <c r="AC234" i="39" s="1"/>
  <c r="AT234" i="39" s="1"/>
  <c r="P234" i="39"/>
  <c r="AG234" i="39" s="1"/>
  <c r="C232" i="39"/>
  <c r="T232" i="39" s="1"/>
  <c r="AK232" i="39" s="1"/>
  <c r="G232" i="39"/>
  <c r="X232" i="39" s="1"/>
  <c r="AO232" i="39" s="1"/>
  <c r="K232" i="39"/>
  <c r="AB232" i="39" s="1"/>
  <c r="AS232" i="39" s="1"/>
  <c r="O232" i="39"/>
  <c r="AF232" i="39" s="1"/>
  <c r="AW232" i="39" s="1"/>
  <c r="S232" i="39"/>
  <c r="AJ232" i="39" s="1"/>
  <c r="BA232" i="39" s="1"/>
  <c r="D232" i="39"/>
  <c r="U232" i="39" s="1"/>
  <c r="AL232" i="39" s="1"/>
  <c r="H232" i="39"/>
  <c r="Y232" i="39" s="1"/>
  <c r="AP232" i="39" s="1"/>
  <c r="L232" i="39"/>
  <c r="AC232" i="39" s="1"/>
  <c r="AT232" i="39" s="1"/>
  <c r="P232" i="39"/>
  <c r="AG232" i="39" s="1"/>
  <c r="AX232" i="39" s="1"/>
  <c r="C230" i="39"/>
  <c r="T230" i="39" s="1"/>
  <c r="AK230" i="39" s="1"/>
  <c r="G230" i="39"/>
  <c r="X230" i="39" s="1"/>
  <c r="AO230" i="39" s="1"/>
  <c r="K230" i="39"/>
  <c r="AB230" i="39" s="1"/>
  <c r="AS230" i="39" s="1"/>
  <c r="O230" i="39"/>
  <c r="AF230" i="39" s="1"/>
  <c r="AW230" i="39" s="1"/>
  <c r="S230" i="39"/>
  <c r="AJ230" i="39" s="1"/>
  <c r="BA230" i="39" s="1"/>
  <c r="D230" i="39"/>
  <c r="U230" i="39" s="1"/>
  <c r="AL230" i="39" s="1"/>
  <c r="H230" i="39"/>
  <c r="Y230" i="39" s="1"/>
  <c r="AP230" i="39" s="1"/>
  <c r="L230" i="39"/>
  <c r="AC230" i="39" s="1"/>
  <c r="AT230" i="39" s="1"/>
  <c r="P230" i="39"/>
  <c r="AG230" i="39" s="1"/>
  <c r="AX230" i="39" s="1"/>
  <c r="C228" i="39"/>
  <c r="T228" i="39" s="1"/>
  <c r="AK228" i="39" s="1"/>
  <c r="G228" i="39"/>
  <c r="X228" i="39" s="1"/>
  <c r="AO228" i="39" s="1"/>
  <c r="K228" i="39"/>
  <c r="AB228" i="39" s="1"/>
  <c r="AS228" i="39" s="1"/>
  <c r="O228" i="39"/>
  <c r="AF228" i="39" s="1"/>
  <c r="AW228" i="39" s="1"/>
  <c r="S228" i="39"/>
  <c r="AJ228" i="39" s="1"/>
  <c r="BA228" i="39" s="1"/>
  <c r="D228" i="39"/>
  <c r="U228" i="39" s="1"/>
  <c r="AL228" i="39" s="1"/>
  <c r="H228" i="39"/>
  <c r="Y228" i="39" s="1"/>
  <c r="AP228" i="39" s="1"/>
  <c r="L228" i="39"/>
  <c r="AC228" i="39" s="1"/>
  <c r="AT228" i="39" s="1"/>
  <c r="P228" i="39"/>
  <c r="AG228" i="39" s="1"/>
  <c r="AX228" i="39" s="1"/>
  <c r="P222" i="39"/>
  <c r="AG222" i="39" s="1"/>
  <c r="AX222" i="39" s="1"/>
  <c r="E218" i="39"/>
  <c r="V218" i="39" s="1"/>
  <c r="AM218" i="39" s="1"/>
  <c r="I218" i="39"/>
  <c r="Z218" i="39" s="1"/>
  <c r="AQ218" i="39" s="1"/>
  <c r="M218" i="39"/>
  <c r="AD218" i="39" s="1"/>
  <c r="AU218" i="39" s="1"/>
  <c r="Q218" i="39"/>
  <c r="AH218" i="39" s="1"/>
  <c r="AY218" i="39" s="1"/>
  <c r="C218" i="39"/>
  <c r="T218" i="39" s="1"/>
  <c r="AK218" i="39" s="1"/>
  <c r="H218" i="39"/>
  <c r="Y218" i="39" s="1"/>
  <c r="AP218" i="39" s="1"/>
  <c r="N218" i="39"/>
  <c r="AE218" i="39" s="1"/>
  <c r="AV218" i="39" s="1"/>
  <c r="S218" i="39"/>
  <c r="AJ218" i="39" s="1"/>
  <c r="BA218" i="39" s="1"/>
  <c r="D218" i="39"/>
  <c r="U218" i="39" s="1"/>
  <c r="AL218" i="39" s="1"/>
  <c r="J218" i="39"/>
  <c r="AA218" i="39" s="1"/>
  <c r="AR218" i="39" s="1"/>
  <c r="O218" i="39"/>
  <c r="AF218" i="39" s="1"/>
  <c r="AW218" i="39" s="1"/>
  <c r="C213" i="39"/>
  <c r="T213" i="39" s="1"/>
  <c r="AK213" i="39" s="1"/>
  <c r="G213" i="39"/>
  <c r="X213" i="39" s="1"/>
  <c r="AO213" i="39" s="1"/>
  <c r="K213" i="39"/>
  <c r="AB213" i="39" s="1"/>
  <c r="AS213" i="39" s="1"/>
  <c r="O213" i="39"/>
  <c r="AF213" i="39" s="1"/>
  <c r="AW213" i="39" s="1"/>
  <c r="S213" i="39"/>
  <c r="AJ213" i="39" s="1"/>
  <c r="BA213" i="39" s="1"/>
  <c r="D213" i="39"/>
  <c r="U213" i="39" s="1"/>
  <c r="AL213" i="39" s="1"/>
  <c r="H213" i="39"/>
  <c r="Y213" i="39" s="1"/>
  <c r="AP213" i="39" s="1"/>
  <c r="L213" i="39"/>
  <c r="AC213" i="39" s="1"/>
  <c r="AT213" i="39" s="1"/>
  <c r="P213" i="39"/>
  <c r="AG213" i="39" s="1"/>
  <c r="AX213" i="39" s="1"/>
  <c r="E213" i="39"/>
  <c r="V213" i="39" s="1"/>
  <c r="AM213" i="39" s="1"/>
  <c r="M213" i="39"/>
  <c r="AD213" i="39" s="1"/>
  <c r="AU213" i="39" s="1"/>
  <c r="F213" i="39"/>
  <c r="W213" i="39" s="1"/>
  <c r="AN213" i="39" s="1"/>
  <c r="N213" i="39"/>
  <c r="AE213" i="39" s="1"/>
  <c r="AV213" i="39" s="1"/>
  <c r="BB205" i="39"/>
  <c r="E222" i="39"/>
  <c r="V222" i="39" s="1"/>
  <c r="AM222" i="39" s="1"/>
  <c r="I222" i="39"/>
  <c r="Z222" i="39" s="1"/>
  <c r="AQ222" i="39" s="1"/>
  <c r="M222" i="39"/>
  <c r="AD222" i="39" s="1"/>
  <c r="AU222" i="39" s="1"/>
  <c r="Q222" i="39"/>
  <c r="AH222" i="39" s="1"/>
  <c r="AY222" i="39" s="1"/>
  <c r="C222" i="39"/>
  <c r="T222" i="39" s="1"/>
  <c r="AK222" i="39" s="1"/>
  <c r="H222" i="39"/>
  <c r="Y222" i="39" s="1"/>
  <c r="AP222" i="39" s="1"/>
  <c r="N222" i="39"/>
  <c r="AE222" i="39" s="1"/>
  <c r="AV222" i="39" s="1"/>
  <c r="S222" i="39"/>
  <c r="AJ222" i="39" s="1"/>
  <c r="BA222" i="39" s="1"/>
  <c r="D222" i="39"/>
  <c r="U222" i="39" s="1"/>
  <c r="AL222" i="39" s="1"/>
  <c r="J222" i="39"/>
  <c r="AA222" i="39" s="1"/>
  <c r="AR222" i="39" s="1"/>
  <c r="O222" i="39"/>
  <c r="AF222" i="39" s="1"/>
  <c r="AW222" i="39" s="1"/>
  <c r="C215" i="39"/>
  <c r="T215" i="39" s="1"/>
  <c r="AK215" i="39" s="1"/>
  <c r="G215" i="39"/>
  <c r="X215" i="39" s="1"/>
  <c r="AO215" i="39" s="1"/>
  <c r="K215" i="39"/>
  <c r="AB215" i="39" s="1"/>
  <c r="AS215" i="39" s="1"/>
  <c r="O215" i="39"/>
  <c r="AF215" i="39" s="1"/>
  <c r="AW215" i="39" s="1"/>
  <c r="S215" i="39"/>
  <c r="AJ215" i="39" s="1"/>
  <c r="BA215" i="39" s="1"/>
  <c r="D215" i="39"/>
  <c r="U215" i="39" s="1"/>
  <c r="AL215" i="39" s="1"/>
  <c r="H215" i="39"/>
  <c r="Y215" i="39" s="1"/>
  <c r="AP215" i="39" s="1"/>
  <c r="L215" i="39"/>
  <c r="AC215" i="39" s="1"/>
  <c r="AT215" i="39" s="1"/>
  <c r="P215" i="39"/>
  <c r="AG215" i="39" s="1"/>
  <c r="AX215" i="39" s="1"/>
  <c r="E215" i="39"/>
  <c r="V215" i="39" s="1"/>
  <c r="AM215" i="39" s="1"/>
  <c r="M215" i="39"/>
  <c r="AD215" i="39" s="1"/>
  <c r="AU215" i="39" s="1"/>
  <c r="F215" i="39"/>
  <c r="W215" i="39" s="1"/>
  <c r="AN215" i="39" s="1"/>
  <c r="N215" i="39"/>
  <c r="AE215" i="39" s="1"/>
  <c r="AV215" i="39" s="1"/>
  <c r="D206" i="39"/>
  <c r="U206" i="39" s="1"/>
  <c r="H206" i="39"/>
  <c r="Y206" i="39" s="1"/>
  <c r="AP206" i="39" s="1"/>
  <c r="L206" i="39"/>
  <c r="AC206" i="39" s="1"/>
  <c r="AT206" i="39" s="1"/>
  <c r="P206" i="39"/>
  <c r="AG206" i="39" s="1"/>
  <c r="AX206" i="39" s="1"/>
  <c r="E206" i="39"/>
  <c r="V206" i="39" s="1"/>
  <c r="AM206" i="39" s="1"/>
  <c r="J206" i="39"/>
  <c r="AA206" i="39" s="1"/>
  <c r="AR206" i="39" s="1"/>
  <c r="O206" i="39"/>
  <c r="AF206" i="39" s="1"/>
  <c r="AW206" i="39" s="1"/>
  <c r="F206" i="39"/>
  <c r="W206" i="39" s="1"/>
  <c r="AN206" i="39" s="1"/>
  <c r="K206" i="39"/>
  <c r="AB206" i="39" s="1"/>
  <c r="AS206" i="39" s="1"/>
  <c r="Q206" i="39"/>
  <c r="AH206" i="39" s="1"/>
  <c r="AY206" i="39" s="1"/>
  <c r="G206" i="39"/>
  <c r="X206" i="39" s="1"/>
  <c r="AO206" i="39" s="1"/>
  <c r="R206" i="39"/>
  <c r="AI206" i="39" s="1"/>
  <c r="AZ206" i="39" s="1"/>
  <c r="I206" i="39"/>
  <c r="Z206" i="39" s="1"/>
  <c r="AQ206" i="39" s="1"/>
  <c r="S206" i="39"/>
  <c r="AJ206" i="39" s="1"/>
  <c r="BA206" i="39" s="1"/>
  <c r="N227" i="39"/>
  <c r="AE227" i="39" s="1"/>
  <c r="AV227" i="39" s="1"/>
  <c r="I227" i="39"/>
  <c r="Z227" i="39" s="1"/>
  <c r="AQ227" i="39" s="1"/>
  <c r="E224" i="39"/>
  <c r="V224" i="39" s="1"/>
  <c r="I224" i="39"/>
  <c r="Z224" i="39" s="1"/>
  <c r="AQ224" i="39" s="1"/>
  <c r="M224" i="39"/>
  <c r="AD224" i="39" s="1"/>
  <c r="AU224" i="39" s="1"/>
  <c r="Q224" i="39"/>
  <c r="AH224" i="39" s="1"/>
  <c r="AY224" i="39" s="1"/>
  <c r="N223" i="39"/>
  <c r="AE223" i="39" s="1"/>
  <c r="AV223" i="39" s="1"/>
  <c r="I223" i="39"/>
  <c r="Z223" i="39" s="1"/>
  <c r="AQ223" i="39" s="1"/>
  <c r="E220" i="39"/>
  <c r="V220" i="39" s="1"/>
  <c r="I220" i="39"/>
  <c r="Z220" i="39" s="1"/>
  <c r="AQ220" i="39" s="1"/>
  <c r="M220" i="39"/>
  <c r="AD220" i="39" s="1"/>
  <c r="AU220" i="39" s="1"/>
  <c r="Q220" i="39"/>
  <c r="AH220" i="39" s="1"/>
  <c r="AY220" i="39" s="1"/>
  <c r="N219" i="39"/>
  <c r="AE219" i="39" s="1"/>
  <c r="AV219" i="39" s="1"/>
  <c r="I219" i="39"/>
  <c r="Z219" i="39" s="1"/>
  <c r="AQ219" i="39" s="1"/>
  <c r="BB207" i="39"/>
  <c r="D204" i="39"/>
  <c r="U204" i="39" s="1"/>
  <c r="AL204" i="39" s="1"/>
  <c r="H204" i="39"/>
  <c r="Y204" i="39" s="1"/>
  <c r="AP204" i="39" s="1"/>
  <c r="L204" i="39"/>
  <c r="AC204" i="39" s="1"/>
  <c r="AT204" i="39" s="1"/>
  <c r="P204" i="39"/>
  <c r="AG204" i="39" s="1"/>
  <c r="AX204" i="39" s="1"/>
  <c r="E204" i="39"/>
  <c r="V204" i="39" s="1"/>
  <c r="AM204" i="39" s="1"/>
  <c r="I204" i="39"/>
  <c r="Z204" i="39" s="1"/>
  <c r="AQ204" i="39" s="1"/>
  <c r="M204" i="39"/>
  <c r="AD204" i="39" s="1"/>
  <c r="AU204" i="39" s="1"/>
  <c r="C204" i="39"/>
  <c r="T204" i="39" s="1"/>
  <c r="AK204" i="39" s="1"/>
  <c r="K204" i="39"/>
  <c r="AB204" i="39" s="1"/>
  <c r="AS204" i="39" s="1"/>
  <c r="R204" i="39"/>
  <c r="AI204" i="39" s="1"/>
  <c r="AZ204" i="39" s="1"/>
  <c r="F204" i="39"/>
  <c r="W204" i="39" s="1"/>
  <c r="AN204" i="39" s="1"/>
  <c r="N204" i="39"/>
  <c r="AE204" i="39" s="1"/>
  <c r="AV204" i="39" s="1"/>
  <c r="S204" i="39"/>
  <c r="AJ204" i="39" s="1"/>
  <c r="BA204" i="39" s="1"/>
  <c r="C227" i="39"/>
  <c r="T227" i="39" s="1"/>
  <c r="AK227" i="39" s="1"/>
  <c r="G227" i="39"/>
  <c r="X227" i="39" s="1"/>
  <c r="AO227" i="39" s="1"/>
  <c r="K227" i="39"/>
  <c r="AB227" i="39" s="1"/>
  <c r="AS227" i="39" s="1"/>
  <c r="O227" i="39"/>
  <c r="AF227" i="39" s="1"/>
  <c r="AW227" i="39" s="1"/>
  <c r="S227" i="39"/>
  <c r="AJ227" i="39" s="1"/>
  <c r="BA227" i="39" s="1"/>
  <c r="C223" i="39"/>
  <c r="T223" i="39" s="1"/>
  <c r="AK223" i="39" s="1"/>
  <c r="G223" i="39"/>
  <c r="X223" i="39" s="1"/>
  <c r="AO223" i="39" s="1"/>
  <c r="K223" i="39"/>
  <c r="AB223" i="39" s="1"/>
  <c r="AS223" i="39" s="1"/>
  <c r="O223" i="39"/>
  <c r="AF223" i="39" s="1"/>
  <c r="AW223" i="39" s="1"/>
  <c r="S223" i="39"/>
  <c r="AJ223" i="39" s="1"/>
  <c r="BA223" i="39" s="1"/>
  <c r="C219" i="39"/>
  <c r="T219" i="39" s="1"/>
  <c r="AK219" i="39" s="1"/>
  <c r="G219" i="39"/>
  <c r="X219" i="39" s="1"/>
  <c r="AO219" i="39" s="1"/>
  <c r="K219" i="39"/>
  <c r="AB219" i="39" s="1"/>
  <c r="AS219" i="39" s="1"/>
  <c r="O219" i="39"/>
  <c r="AF219" i="39" s="1"/>
  <c r="AW219" i="39" s="1"/>
  <c r="S219" i="39"/>
  <c r="AJ219" i="39" s="1"/>
  <c r="BA219" i="39" s="1"/>
  <c r="E198" i="39"/>
  <c r="V198" i="39" s="1"/>
  <c r="AM198" i="39" s="1"/>
  <c r="I198" i="39"/>
  <c r="Z198" i="39" s="1"/>
  <c r="AQ198" i="39" s="1"/>
  <c r="M198" i="39"/>
  <c r="AD198" i="39" s="1"/>
  <c r="AU198" i="39" s="1"/>
  <c r="Q198" i="39"/>
  <c r="AH198" i="39" s="1"/>
  <c r="AY198" i="39" s="1"/>
  <c r="C198" i="39"/>
  <c r="T198" i="39" s="1"/>
  <c r="AK198" i="39" s="1"/>
  <c r="H198" i="39"/>
  <c r="Y198" i="39" s="1"/>
  <c r="AP198" i="39" s="1"/>
  <c r="N198" i="39"/>
  <c r="AE198" i="39" s="1"/>
  <c r="AV198" i="39" s="1"/>
  <c r="S198" i="39"/>
  <c r="AJ198" i="39" s="1"/>
  <c r="BA198" i="39" s="1"/>
  <c r="D198" i="39"/>
  <c r="U198" i="39" s="1"/>
  <c r="AL198" i="39" s="1"/>
  <c r="J198" i="39"/>
  <c r="AA198" i="39" s="1"/>
  <c r="AR198" i="39" s="1"/>
  <c r="O198" i="39"/>
  <c r="AF198" i="39" s="1"/>
  <c r="AW198" i="39" s="1"/>
  <c r="F198" i="39"/>
  <c r="W198" i="39" s="1"/>
  <c r="AN198" i="39" s="1"/>
  <c r="P198" i="39"/>
  <c r="AG198" i="39" s="1"/>
  <c r="AX198" i="39" s="1"/>
  <c r="G198" i="39"/>
  <c r="X198" i="39" s="1"/>
  <c r="AO198" i="39" s="1"/>
  <c r="R198" i="39"/>
  <c r="AI198" i="39" s="1"/>
  <c r="AZ198" i="39" s="1"/>
  <c r="BB190" i="39"/>
  <c r="BB203" i="39"/>
  <c r="E202" i="39"/>
  <c r="V202" i="39" s="1"/>
  <c r="AM202" i="39" s="1"/>
  <c r="I202" i="39"/>
  <c r="Z202" i="39" s="1"/>
  <c r="AQ202" i="39" s="1"/>
  <c r="M202" i="39"/>
  <c r="AD202" i="39" s="1"/>
  <c r="AU202" i="39" s="1"/>
  <c r="Q202" i="39"/>
  <c r="AH202" i="39" s="1"/>
  <c r="AY202" i="39" s="1"/>
  <c r="C202" i="39"/>
  <c r="T202" i="39" s="1"/>
  <c r="AK202" i="39" s="1"/>
  <c r="H202" i="39"/>
  <c r="Y202" i="39" s="1"/>
  <c r="AP202" i="39" s="1"/>
  <c r="N202" i="39"/>
  <c r="AE202" i="39" s="1"/>
  <c r="AV202" i="39" s="1"/>
  <c r="S202" i="39"/>
  <c r="AJ202" i="39" s="1"/>
  <c r="BA202" i="39" s="1"/>
  <c r="D202" i="39"/>
  <c r="U202" i="39" s="1"/>
  <c r="AL202" i="39" s="1"/>
  <c r="J202" i="39"/>
  <c r="AA202" i="39" s="1"/>
  <c r="AR202" i="39" s="1"/>
  <c r="O202" i="39"/>
  <c r="AF202" i="39" s="1"/>
  <c r="AW202" i="39" s="1"/>
  <c r="Q216" i="39"/>
  <c r="AH216" i="39" s="1"/>
  <c r="AY216" i="39" s="1"/>
  <c r="M216" i="39"/>
  <c r="AD216" i="39" s="1"/>
  <c r="AU216" i="39" s="1"/>
  <c r="I216" i="39"/>
  <c r="Z216" i="39" s="1"/>
  <c r="Q214" i="39"/>
  <c r="AH214" i="39" s="1"/>
  <c r="AY214" i="39" s="1"/>
  <c r="M214" i="39"/>
  <c r="AD214" i="39" s="1"/>
  <c r="AU214" i="39" s="1"/>
  <c r="I214" i="39"/>
  <c r="Z214" i="39" s="1"/>
  <c r="Q212" i="39"/>
  <c r="AH212" i="39" s="1"/>
  <c r="AY212" i="39" s="1"/>
  <c r="M212" i="39"/>
  <c r="AD212" i="39" s="1"/>
  <c r="AU212" i="39" s="1"/>
  <c r="I212" i="39"/>
  <c r="Z212" i="39" s="1"/>
  <c r="Q210" i="39"/>
  <c r="AH210" i="39" s="1"/>
  <c r="AY210" i="39" s="1"/>
  <c r="M210" i="39"/>
  <c r="AD210" i="39" s="1"/>
  <c r="AU210" i="39" s="1"/>
  <c r="I210" i="39"/>
  <c r="Z210" i="39" s="1"/>
  <c r="D208" i="39"/>
  <c r="U208" i="39" s="1"/>
  <c r="H208" i="39"/>
  <c r="Y208" i="39" s="1"/>
  <c r="AP208" i="39" s="1"/>
  <c r="L208" i="39"/>
  <c r="AC208" i="39" s="1"/>
  <c r="AT208" i="39" s="1"/>
  <c r="K202" i="39"/>
  <c r="AB202" i="39" s="1"/>
  <c r="AS202" i="39" s="1"/>
  <c r="C201" i="39"/>
  <c r="T201" i="39" s="1"/>
  <c r="AK201" i="39" s="1"/>
  <c r="G201" i="39"/>
  <c r="X201" i="39" s="1"/>
  <c r="AO201" i="39" s="1"/>
  <c r="K201" i="39"/>
  <c r="AB201" i="39" s="1"/>
  <c r="AS201" i="39" s="1"/>
  <c r="O201" i="39"/>
  <c r="AF201" i="39" s="1"/>
  <c r="AW201" i="39" s="1"/>
  <c r="S201" i="39"/>
  <c r="AJ201" i="39" s="1"/>
  <c r="BA201" i="39" s="1"/>
  <c r="E201" i="39"/>
  <c r="V201" i="39" s="1"/>
  <c r="AM201" i="39" s="1"/>
  <c r="J201" i="39"/>
  <c r="AA201" i="39" s="1"/>
  <c r="AR201" i="39" s="1"/>
  <c r="P201" i="39"/>
  <c r="AG201" i="39" s="1"/>
  <c r="AX201" i="39" s="1"/>
  <c r="F201" i="39"/>
  <c r="W201" i="39" s="1"/>
  <c r="AN201" i="39" s="1"/>
  <c r="L201" i="39"/>
  <c r="AC201" i="39" s="1"/>
  <c r="AT201" i="39" s="1"/>
  <c r="Q201" i="39"/>
  <c r="AH201" i="39" s="1"/>
  <c r="AY201" i="39" s="1"/>
  <c r="E200" i="39"/>
  <c r="V200" i="39" s="1"/>
  <c r="AM200" i="39" s="1"/>
  <c r="I200" i="39"/>
  <c r="Z200" i="39" s="1"/>
  <c r="AQ200" i="39" s="1"/>
  <c r="M200" i="39"/>
  <c r="AD200" i="39" s="1"/>
  <c r="Q200" i="39"/>
  <c r="AH200" i="39" s="1"/>
  <c r="AY200" i="39" s="1"/>
  <c r="C197" i="39"/>
  <c r="T197" i="39" s="1"/>
  <c r="AK197" i="39" s="1"/>
  <c r="G197" i="39"/>
  <c r="X197" i="39" s="1"/>
  <c r="AO197" i="39" s="1"/>
  <c r="K197" i="39"/>
  <c r="AB197" i="39" s="1"/>
  <c r="AS197" i="39" s="1"/>
  <c r="O197" i="39"/>
  <c r="AF197" i="39" s="1"/>
  <c r="AW197" i="39" s="1"/>
  <c r="S197" i="39"/>
  <c r="AJ197" i="39" s="1"/>
  <c r="BA197" i="39" s="1"/>
  <c r="D197" i="39"/>
  <c r="U197" i="39" s="1"/>
  <c r="AL197" i="39" s="1"/>
  <c r="H197" i="39"/>
  <c r="Y197" i="39" s="1"/>
  <c r="AP197" i="39" s="1"/>
  <c r="L197" i="39"/>
  <c r="AC197" i="39" s="1"/>
  <c r="AT197" i="39" s="1"/>
  <c r="C195" i="39"/>
  <c r="T195" i="39" s="1"/>
  <c r="AK195" i="39" s="1"/>
  <c r="G195" i="39"/>
  <c r="X195" i="39" s="1"/>
  <c r="AO195" i="39" s="1"/>
  <c r="K195" i="39"/>
  <c r="AB195" i="39" s="1"/>
  <c r="AS195" i="39" s="1"/>
  <c r="O195" i="39"/>
  <c r="AF195" i="39" s="1"/>
  <c r="AW195" i="39" s="1"/>
  <c r="S195" i="39"/>
  <c r="AJ195" i="39" s="1"/>
  <c r="BA195" i="39" s="1"/>
  <c r="D195" i="39"/>
  <c r="U195" i="39" s="1"/>
  <c r="AL195" i="39" s="1"/>
  <c r="H195" i="39"/>
  <c r="Y195" i="39" s="1"/>
  <c r="AP195" i="39" s="1"/>
  <c r="L195" i="39"/>
  <c r="AC195" i="39" s="1"/>
  <c r="AT195" i="39" s="1"/>
  <c r="P195" i="39"/>
  <c r="AG195" i="39" s="1"/>
  <c r="AX195" i="39" s="1"/>
  <c r="C193" i="39"/>
  <c r="T193" i="39" s="1"/>
  <c r="AK193" i="39" s="1"/>
  <c r="G193" i="39"/>
  <c r="X193" i="39" s="1"/>
  <c r="AO193" i="39" s="1"/>
  <c r="K193" i="39"/>
  <c r="AB193" i="39" s="1"/>
  <c r="AS193" i="39" s="1"/>
  <c r="O193" i="39"/>
  <c r="AF193" i="39" s="1"/>
  <c r="AW193" i="39" s="1"/>
  <c r="S193" i="39"/>
  <c r="AJ193" i="39" s="1"/>
  <c r="BA193" i="39" s="1"/>
  <c r="D193" i="39"/>
  <c r="U193" i="39" s="1"/>
  <c r="AL193" i="39" s="1"/>
  <c r="H193" i="39"/>
  <c r="Y193" i="39" s="1"/>
  <c r="AP193" i="39" s="1"/>
  <c r="L193" i="39"/>
  <c r="AC193" i="39" s="1"/>
  <c r="AT193" i="39" s="1"/>
  <c r="P193" i="39"/>
  <c r="AG193" i="39" s="1"/>
  <c r="AX193" i="39" s="1"/>
  <c r="P200" i="39"/>
  <c r="AG200" i="39" s="1"/>
  <c r="AX200" i="39" s="1"/>
  <c r="K200" i="39"/>
  <c r="AB200" i="39" s="1"/>
  <c r="AS200" i="39" s="1"/>
  <c r="F200" i="39"/>
  <c r="W200" i="39" s="1"/>
  <c r="AN200" i="39" s="1"/>
  <c r="C199" i="39"/>
  <c r="T199" i="39" s="1"/>
  <c r="AK199" i="39" s="1"/>
  <c r="G199" i="39"/>
  <c r="X199" i="39" s="1"/>
  <c r="AO199" i="39" s="1"/>
  <c r="K199" i="39"/>
  <c r="AB199" i="39" s="1"/>
  <c r="AS199" i="39" s="1"/>
  <c r="O199" i="39"/>
  <c r="AF199" i="39" s="1"/>
  <c r="AW199" i="39" s="1"/>
  <c r="S199" i="39"/>
  <c r="AJ199" i="39" s="1"/>
  <c r="BA199" i="39" s="1"/>
  <c r="P197" i="39"/>
  <c r="AG197" i="39" s="1"/>
  <c r="AX197" i="39" s="1"/>
  <c r="I197" i="39"/>
  <c r="Z197" i="39" s="1"/>
  <c r="AQ197" i="39" s="1"/>
  <c r="Q195" i="39"/>
  <c r="AH195" i="39" s="1"/>
  <c r="AY195" i="39" s="1"/>
  <c r="I195" i="39"/>
  <c r="Z195" i="39" s="1"/>
  <c r="AQ195" i="39" s="1"/>
  <c r="C191" i="39"/>
  <c r="T191" i="39" s="1"/>
  <c r="AK191" i="39" s="1"/>
  <c r="G191" i="39"/>
  <c r="X191" i="39" s="1"/>
  <c r="AO191" i="39" s="1"/>
  <c r="C189" i="39"/>
  <c r="T189" i="39" s="1"/>
  <c r="AK189" i="39" s="1"/>
  <c r="G189" i="39"/>
  <c r="X189" i="39" s="1"/>
  <c r="AO189" i="39" s="1"/>
  <c r="K189" i="39"/>
  <c r="AB189" i="39" s="1"/>
  <c r="AS189" i="39" s="1"/>
  <c r="O189" i="39"/>
  <c r="AF189" i="39" s="1"/>
  <c r="AW189" i="39" s="1"/>
  <c r="S189" i="39"/>
  <c r="AJ189" i="39" s="1"/>
  <c r="BA189" i="39" s="1"/>
  <c r="D189" i="39"/>
  <c r="U189" i="39" s="1"/>
  <c r="AL189" i="39" s="1"/>
  <c r="H189" i="39"/>
  <c r="Y189" i="39" s="1"/>
  <c r="AP189" i="39" s="1"/>
  <c r="L189" i="39"/>
  <c r="AC189" i="39" s="1"/>
  <c r="AT189" i="39" s="1"/>
  <c r="P189" i="39"/>
  <c r="AG189" i="39" s="1"/>
  <c r="AX189" i="39" s="1"/>
  <c r="C187" i="39"/>
  <c r="T187" i="39" s="1"/>
  <c r="AK187" i="39" s="1"/>
  <c r="G187" i="39"/>
  <c r="X187" i="39" s="1"/>
  <c r="AO187" i="39" s="1"/>
  <c r="K187" i="39"/>
  <c r="AB187" i="39" s="1"/>
  <c r="AS187" i="39" s="1"/>
  <c r="O187" i="39"/>
  <c r="AF187" i="39" s="1"/>
  <c r="AW187" i="39" s="1"/>
  <c r="S187" i="39"/>
  <c r="AJ187" i="39" s="1"/>
  <c r="BA187" i="39" s="1"/>
  <c r="D187" i="39"/>
  <c r="U187" i="39" s="1"/>
  <c r="AL187" i="39" s="1"/>
  <c r="H187" i="39"/>
  <c r="Y187" i="39" s="1"/>
  <c r="AP187" i="39" s="1"/>
  <c r="L187" i="39"/>
  <c r="AC187" i="39" s="1"/>
  <c r="AT187" i="39" s="1"/>
  <c r="P187" i="39"/>
  <c r="AG187" i="39" s="1"/>
  <c r="AX187" i="39" s="1"/>
  <c r="C185" i="39"/>
  <c r="T185" i="39" s="1"/>
  <c r="AK185" i="39" s="1"/>
  <c r="G185" i="39"/>
  <c r="X185" i="39" s="1"/>
  <c r="AO185" i="39" s="1"/>
  <c r="K185" i="39"/>
  <c r="AB185" i="39" s="1"/>
  <c r="AS185" i="39" s="1"/>
  <c r="O185" i="39"/>
  <c r="AF185" i="39" s="1"/>
  <c r="AW185" i="39" s="1"/>
  <c r="S185" i="39"/>
  <c r="AJ185" i="39" s="1"/>
  <c r="BA185" i="39" s="1"/>
  <c r="D185" i="39"/>
  <c r="U185" i="39" s="1"/>
  <c r="AL185" i="39" s="1"/>
  <c r="H185" i="39"/>
  <c r="Y185" i="39" s="1"/>
  <c r="AP185" i="39" s="1"/>
  <c r="L185" i="39"/>
  <c r="AC185" i="39" s="1"/>
  <c r="AT185" i="39" s="1"/>
  <c r="P185" i="39"/>
  <c r="AG185" i="39" s="1"/>
  <c r="AX185" i="39" s="1"/>
  <c r="Q196" i="39"/>
  <c r="AH196" i="39" s="1"/>
  <c r="AY196" i="39" s="1"/>
  <c r="M196" i="39"/>
  <c r="AD196" i="39" s="1"/>
  <c r="AU196" i="39" s="1"/>
  <c r="I196" i="39"/>
  <c r="Z196" i="39" s="1"/>
  <c r="Q194" i="39"/>
  <c r="AH194" i="39" s="1"/>
  <c r="AY194" i="39" s="1"/>
  <c r="M194" i="39"/>
  <c r="AD194" i="39" s="1"/>
  <c r="AU194" i="39" s="1"/>
  <c r="I194" i="39"/>
  <c r="Z194" i="39" s="1"/>
  <c r="AQ194" i="39" s="1"/>
  <c r="Q192" i="39"/>
  <c r="AH192" i="39" s="1"/>
  <c r="AY192" i="39" s="1"/>
  <c r="M192" i="39"/>
  <c r="AD192" i="39" s="1"/>
  <c r="I192" i="39"/>
  <c r="Z192" i="39" s="1"/>
  <c r="AQ192" i="39" s="1"/>
  <c r="S191" i="39"/>
  <c r="AJ191" i="39" s="1"/>
  <c r="BA191" i="39" s="1"/>
  <c r="O191" i="39"/>
  <c r="AF191" i="39" s="1"/>
  <c r="AW191" i="39" s="1"/>
  <c r="K191" i="39"/>
  <c r="AB191" i="39" s="1"/>
  <c r="AS191" i="39" s="1"/>
  <c r="F191" i="39"/>
  <c r="W191" i="39" s="1"/>
  <c r="AN191" i="39" s="1"/>
  <c r="Q189" i="39"/>
  <c r="AH189" i="39" s="1"/>
  <c r="AY189" i="39" s="1"/>
  <c r="I189" i="39"/>
  <c r="Z189" i="39" s="1"/>
  <c r="AQ189" i="39" s="1"/>
  <c r="Q187" i="39"/>
  <c r="AH187" i="39" s="1"/>
  <c r="AY187" i="39" s="1"/>
  <c r="I187" i="39"/>
  <c r="Z187" i="39" s="1"/>
  <c r="AQ187" i="39" s="1"/>
  <c r="Q188" i="39"/>
  <c r="AH188" i="39" s="1"/>
  <c r="AY188" i="39" s="1"/>
  <c r="M188" i="39"/>
  <c r="AD188" i="39" s="1"/>
  <c r="I188" i="39"/>
  <c r="Z188" i="39" s="1"/>
  <c r="AQ188" i="39" s="1"/>
  <c r="Q186" i="39"/>
  <c r="AH186" i="39" s="1"/>
  <c r="AY186" i="39" s="1"/>
  <c r="M186" i="39"/>
  <c r="AD186" i="39" s="1"/>
  <c r="AU186" i="39" s="1"/>
  <c r="I186" i="39"/>
  <c r="Z186" i="39" s="1"/>
  <c r="L16" i="11"/>
  <c r="BB194" i="39" l="1"/>
  <c r="Y22" i="44"/>
  <c r="AC22" i="44"/>
  <c r="X22" i="44"/>
  <c r="AB22" i="44"/>
  <c r="AL262" i="39"/>
  <c r="BB262" i="39" s="1"/>
  <c r="AT270" i="39"/>
  <c r="BB270" i="39" s="1"/>
  <c r="AL278" i="39"/>
  <c r="BB278" i="39" s="1"/>
  <c r="AL309" i="39"/>
  <c r="BB309" i="39" s="1"/>
  <c r="AL321" i="39"/>
  <c r="BB321" i="39" s="1"/>
  <c r="AQ216" i="39"/>
  <c r="BB216" i="39" s="1"/>
  <c r="AL206" i="39"/>
  <c r="BB206" i="39" s="1"/>
  <c r="AP254" i="39"/>
  <c r="BB254" i="39" s="1"/>
  <c r="AM352" i="39"/>
  <c r="BB352" i="39" s="1"/>
  <c r="AM336" i="39"/>
  <c r="BB336" i="39" s="1"/>
  <c r="AM338" i="39"/>
  <c r="BB338" i="39" s="1"/>
  <c r="AM344" i="39"/>
  <c r="BB344" i="39" s="1"/>
  <c r="AU192" i="39"/>
  <c r="BB192" i="39" s="1"/>
  <c r="AU200" i="39"/>
  <c r="BB200" i="39" s="1"/>
  <c r="AQ214" i="39"/>
  <c r="BB214" i="39" s="1"/>
  <c r="AL238" i="39"/>
  <c r="BB238" i="39" s="1"/>
  <c r="AL258" i="39"/>
  <c r="BB258" i="39" s="1"/>
  <c r="AL266" i="39"/>
  <c r="BB266" i="39" s="1"/>
  <c r="AL288" i="39"/>
  <c r="BB288" i="39" s="1"/>
  <c r="AK295" i="39"/>
  <c r="BB295" i="39" s="1"/>
  <c r="AS301" i="39"/>
  <c r="BB301" i="39" s="1"/>
  <c r="AK311" i="39"/>
  <c r="BB311" i="39" s="1"/>
  <c r="AN313" i="39"/>
  <c r="BB313" i="39" s="1"/>
  <c r="AK327" i="39"/>
  <c r="BB327" i="39" s="1"/>
  <c r="AS333" i="39"/>
  <c r="BB333" i="39" s="1"/>
  <c r="AT348" i="39"/>
  <c r="BB348" i="39" s="1"/>
  <c r="AT364" i="39"/>
  <c r="BB364" i="39" s="1"/>
  <c r="AM366" i="39"/>
  <c r="BB366" i="39" s="1"/>
  <c r="AL282" i="39"/>
  <c r="BB282" i="39" s="1"/>
  <c r="AL293" i="39"/>
  <c r="BB293" i="39" s="1"/>
  <c r="AL305" i="39"/>
  <c r="BB305" i="39" s="1"/>
  <c r="AL317" i="39"/>
  <c r="BB317" i="39" s="1"/>
  <c r="AM360" i="39"/>
  <c r="BB360" i="39" s="1"/>
  <c r="AL274" i="39"/>
  <c r="BB274" i="39" s="1"/>
  <c r="AQ210" i="39"/>
  <c r="BB210" i="39" s="1"/>
  <c r="AM224" i="39"/>
  <c r="BB224" i="39" s="1"/>
  <c r="AL297" i="39"/>
  <c r="BB297" i="39" s="1"/>
  <c r="AL329" i="39"/>
  <c r="BB329" i="39" s="1"/>
  <c r="AM334" i="39"/>
  <c r="BB334" i="39" s="1"/>
  <c r="AM350" i="39"/>
  <c r="BB350" i="39" s="1"/>
  <c r="AQ186" i="39"/>
  <c r="BB186" i="39" s="1"/>
  <c r="AU188" i="39"/>
  <c r="BB188" i="39" s="1"/>
  <c r="AQ196" i="39"/>
  <c r="BB196" i="39" s="1"/>
  <c r="AL208" i="39"/>
  <c r="BB208" i="39" s="1"/>
  <c r="AQ212" i="39"/>
  <c r="BB212" i="39" s="1"/>
  <c r="AM220" i="39"/>
  <c r="BB220" i="39" s="1"/>
  <c r="AX234" i="39"/>
  <c r="BB234" i="39" s="1"/>
  <c r="AM340" i="39"/>
  <c r="BB340" i="39" s="1"/>
  <c r="AM354" i="39"/>
  <c r="BB354" i="39" s="1"/>
  <c r="AM358" i="39"/>
  <c r="BB358" i="39" s="1"/>
  <c r="AM362" i="39"/>
  <c r="BB362" i="39" s="1"/>
  <c r="AN346" i="39"/>
  <c r="BB346" i="39" s="1"/>
  <c r="AL325" i="39"/>
  <c r="BB325" i="39" s="1"/>
  <c r="AM342" i="39"/>
  <c r="BB342" i="39" s="1"/>
  <c r="AM356" i="39"/>
  <c r="BB356" i="39" s="1"/>
  <c r="BB187" i="39"/>
  <c r="BB227" i="39"/>
  <c r="BB213" i="39"/>
  <c r="BB284" i="39"/>
  <c r="BB286" i="39"/>
  <c r="BB189" i="39"/>
  <c r="BB193" i="39"/>
  <c r="BB201" i="39"/>
  <c r="BB215" i="39"/>
  <c r="BB248" i="39"/>
  <c r="BB209" i="39"/>
  <c r="BB211" i="39"/>
  <c r="BB272" i="39"/>
  <c r="BB323" i="39"/>
  <c r="BB264" i="39"/>
  <c r="BB195" i="39"/>
  <c r="BB197" i="39"/>
  <c r="BB219" i="39"/>
  <c r="BB204" i="39"/>
  <c r="BB230" i="39"/>
  <c r="BB250" i="39"/>
  <c r="BB303" i="39"/>
  <c r="BB319" i="39"/>
  <c r="BB280" i="39"/>
  <c r="BB199" i="39"/>
  <c r="BB202" i="39"/>
  <c r="BB222" i="39"/>
  <c r="BB246" i="39"/>
  <c r="BB221" i="39"/>
  <c r="BB225" i="39"/>
  <c r="BB198" i="39"/>
  <c r="BB228" i="39"/>
  <c r="BB240" i="39"/>
  <c r="BB236" i="39"/>
  <c r="BB307" i="39"/>
  <c r="BB185" i="39"/>
  <c r="BB191" i="39"/>
  <c r="BB223" i="39"/>
  <c r="BB218" i="39"/>
  <c r="BB232" i="39"/>
  <c r="BB242" i="39"/>
  <c r="BB244" i="39"/>
  <c r="BB226" i="39"/>
  <c r="BB252" i="39"/>
  <c r="BB256" i="39"/>
  <c r="BB260" i="39"/>
  <c r="BB268" i="39"/>
  <c r="BB276" i="39"/>
  <c r="BB299" i="39"/>
  <c r="BB315" i="39"/>
  <c r="BB331" i="39"/>
  <c r="BB290" i="39"/>
  <c r="BB217" i="39"/>
  <c r="K18" i="11"/>
  <c r="K16" i="11"/>
  <c r="K15" i="11" l="1"/>
  <c r="M18" i="11"/>
  <c r="L18" i="11"/>
  <c r="K12" i="11" l="1"/>
  <c r="K10" i="11"/>
  <c r="N25" i="11" l="1"/>
  <c r="K9" i="11"/>
  <c r="K20" i="11"/>
  <c r="K24" i="11"/>
  <c r="K22" i="11"/>
  <c r="K5" i="11"/>
  <c r="K8" i="11"/>
  <c r="H363" i="37"/>
  <c r="G363" i="37"/>
  <c r="H362" i="37"/>
  <c r="G362" i="37"/>
  <c r="H361" i="37"/>
  <c r="G361" i="37"/>
  <c r="H360" i="37"/>
  <c r="G360" i="37"/>
  <c r="H359" i="37"/>
  <c r="G359" i="37"/>
  <c r="H358" i="37"/>
  <c r="G358" i="37"/>
  <c r="H357" i="37"/>
  <c r="G357" i="37"/>
  <c r="H356" i="37"/>
  <c r="G356" i="37"/>
  <c r="H355" i="37"/>
  <c r="G355" i="37"/>
  <c r="H354" i="37"/>
  <c r="G354" i="37"/>
  <c r="H353" i="37"/>
  <c r="G353" i="37"/>
  <c r="H352" i="37"/>
  <c r="G352" i="37"/>
  <c r="H351" i="37"/>
  <c r="G351" i="37"/>
  <c r="H350" i="37"/>
  <c r="G350" i="37"/>
  <c r="H349" i="37"/>
  <c r="G349" i="37"/>
  <c r="H348" i="37"/>
  <c r="G348" i="37"/>
  <c r="H347" i="37"/>
  <c r="G347" i="37"/>
  <c r="H346" i="37"/>
  <c r="G346" i="37"/>
  <c r="H345" i="37"/>
  <c r="G345" i="37"/>
  <c r="H344" i="37"/>
  <c r="G344" i="37"/>
  <c r="H343" i="37"/>
  <c r="G343" i="37"/>
  <c r="H342" i="37"/>
  <c r="G342" i="37"/>
  <c r="H341" i="37"/>
  <c r="G341" i="37"/>
  <c r="H340" i="37"/>
  <c r="G340" i="37"/>
  <c r="H339" i="37"/>
  <c r="G339" i="37"/>
  <c r="H338" i="37"/>
  <c r="G338" i="37"/>
  <c r="H337" i="37"/>
  <c r="G337" i="37"/>
  <c r="H336" i="37"/>
  <c r="G336" i="37"/>
  <c r="H335" i="37"/>
  <c r="G335" i="37"/>
  <c r="H334" i="37"/>
  <c r="G334" i="37"/>
  <c r="H333" i="37"/>
  <c r="G333" i="37"/>
  <c r="H332" i="37"/>
  <c r="G332" i="37"/>
  <c r="H331" i="37"/>
  <c r="G331" i="37"/>
  <c r="H330" i="37"/>
  <c r="G330" i="37"/>
  <c r="H329" i="37"/>
  <c r="G329" i="37"/>
  <c r="H328" i="37"/>
  <c r="G328" i="37"/>
  <c r="H327" i="37"/>
  <c r="G327" i="37"/>
  <c r="H326" i="37"/>
  <c r="G326" i="37"/>
  <c r="H325" i="37"/>
  <c r="G325" i="37"/>
  <c r="H324" i="37"/>
  <c r="G324" i="37"/>
  <c r="H323" i="37"/>
  <c r="G323" i="37"/>
  <c r="H322" i="37"/>
  <c r="G322" i="37"/>
  <c r="H321" i="37"/>
  <c r="G321" i="37"/>
  <c r="H320" i="37"/>
  <c r="G320" i="37"/>
  <c r="H319" i="37"/>
  <c r="G319" i="37"/>
  <c r="H318" i="37"/>
  <c r="G318" i="37"/>
  <c r="H317" i="37"/>
  <c r="G317" i="37"/>
  <c r="H316" i="37"/>
  <c r="G316" i="37"/>
  <c r="H315" i="37"/>
  <c r="G315" i="37"/>
  <c r="H314" i="37"/>
  <c r="G314" i="37"/>
  <c r="H313" i="37"/>
  <c r="G313" i="37"/>
  <c r="H312" i="37"/>
  <c r="G312" i="37"/>
  <c r="H311" i="37"/>
  <c r="G311" i="37"/>
  <c r="H310" i="37"/>
  <c r="G310" i="37"/>
  <c r="H309" i="37"/>
  <c r="G309" i="37"/>
  <c r="H308" i="37"/>
  <c r="G308" i="37"/>
  <c r="H307" i="37"/>
  <c r="G307" i="37"/>
  <c r="H306" i="37"/>
  <c r="G306" i="37"/>
  <c r="H305" i="37"/>
  <c r="G305" i="37"/>
  <c r="H304" i="37"/>
  <c r="G304" i="37"/>
  <c r="H303" i="37"/>
  <c r="G303" i="37"/>
  <c r="H302" i="37"/>
  <c r="G302" i="37"/>
  <c r="H301" i="37"/>
  <c r="G301" i="37"/>
  <c r="H300" i="37"/>
  <c r="G300" i="37"/>
  <c r="H299" i="37"/>
  <c r="G299" i="37"/>
  <c r="H298" i="37"/>
  <c r="G298" i="37"/>
  <c r="H297" i="37"/>
  <c r="G297" i="37"/>
  <c r="H296" i="37"/>
  <c r="G296" i="37"/>
  <c r="H295" i="37"/>
  <c r="G295" i="37"/>
  <c r="H294" i="37"/>
  <c r="G294" i="37"/>
  <c r="H293" i="37"/>
  <c r="G293" i="37"/>
  <c r="H292" i="37"/>
  <c r="G292" i="37"/>
  <c r="H291" i="37"/>
  <c r="G291" i="37"/>
  <c r="H290" i="37"/>
  <c r="G290" i="37"/>
  <c r="H289" i="37"/>
  <c r="G289" i="37"/>
  <c r="H288" i="37"/>
  <c r="G288" i="37"/>
  <c r="H287" i="37"/>
  <c r="G287" i="37"/>
  <c r="H286" i="37"/>
  <c r="G286" i="37"/>
  <c r="H285" i="37"/>
  <c r="G285" i="37"/>
  <c r="H284" i="37"/>
  <c r="G284" i="37"/>
  <c r="H283" i="37"/>
  <c r="G283" i="37"/>
  <c r="H282" i="37"/>
  <c r="G282" i="37"/>
  <c r="H281" i="37"/>
  <c r="G281" i="37"/>
  <c r="H280" i="37"/>
  <c r="G280" i="37"/>
  <c r="H279" i="37"/>
  <c r="G279" i="37"/>
  <c r="H278" i="37"/>
  <c r="G278" i="37"/>
  <c r="H277" i="37"/>
  <c r="G277" i="37"/>
  <c r="H276" i="37"/>
  <c r="G276" i="37"/>
  <c r="H275" i="37"/>
  <c r="G275" i="37"/>
  <c r="H274" i="37"/>
  <c r="G274" i="37"/>
  <c r="H273" i="37"/>
  <c r="G273" i="37"/>
  <c r="H272" i="37"/>
  <c r="G272" i="37"/>
  <c r="H271" i="37"/>
  <c r="G271" i="37"/>
  <c r="H270" i="37"/>
  <c r="G270" i="37"/>
  <c r="H269" i="37"/>
  <c r="G269" i="37"/>
  <c r="H268" i="37"/>
  <c r="G268" i="37"/>
  <c r="H267" i="37"/>
  <c r="G267" i="37"/>
  <c r="H266" i="37"/>
  <c r="G266" i="37"/>
  <c r="H265" i="37"/>
  <c r="G265" i="37"/>
  <c r="H264" i="37"/>
  <c r="G264" i="37"/>
  <c r="H263" i="37"/>
  <c r="G263" i="37"/>
  <c r="H262" i="37"/>
  <c r="G262" i="37"/>
  <c r="H261" i="37"/>
  <c r="G261" i="37"/>
  <c r="H260" i="37"/>
  <c r="G260" i="37"/>
  <c r="H259" i="37"/>
  <c r="G259" i="37"/>
  <c r="H258" i="37"/>
  <c r="G258" i="37"/>
  <c r="H257" i="37"/>
  <c r="G257" i="37"/>
  <c r="H256" i="37"/>
  <c r="G256" i="37"/>
  <c r="H255" i="37"/>
  <c r="G255" i="37"/>
  <c r="H254" i="37"/>
  <c r="G254" i="37"/>
  <c r="H253" i="37"/>
  <c r="G253" i="37"/>
  <c r="H252" i="37"/>
  <c r="G252" i="37"/>
  <c r="H251" i="37"/>
  <c r="G251" i="37"/>
  <c r="H250" i="37"/>
  <c r="G250" i="37"/>
  <c r="H249" i="37"/>
  <c r="G249" i="37"/>
  <c r="H248" i="37"/>
  <c r="G248" i="37"/>
  <c r="H247" i="37"/>
  <c r="G247" i="37"/>
  <c r="H246" i="37"/>
  <c r="G246" i="37"/>
  <c r="H245" i="37"/>
  <c r="G245" i="37"/>
  <c r="H244" i="37"/>
  <c r="G244" i="37"/>
  <c r="H243" i="37"/>
  <c r="G243" i="37"/>
  <c r="H242" i="37"/>
  <c r="G242" i="37"/>
  <c r="H241" i="37"/>
  <c r="G241" i="37"/>
  <c r="H240" i="37"/>
  <c r="G240" i="37"/>
  <c r="H239" i="37"/>
  <c r="G239" i="37"/>
  <c r="H238" i="37"/>
  <c r="G238" i="37"/>
  <c r="H237" i="37"/>
  <c r="G237" i="37"/>
  <c r="H236" i="37"/>
  <c r="G236" i="37"/>
  <c r="H235" i="37"/>
  <c r="G235" i="37"/>
  <c r="H234" i="37"/>
  <c r="G234" i="37"/>
  <c r="H233" i="37"/>
  <c r="G233" i="37"/>
  <c r="H232" i="37"/>
  <c r="G232" i="37"/>
  <c r="H231" i="37"/>
  <c r="G231" i="37"/>
  <c r="H230" i="37"/>
  <c r="G230" i="37"/>
  <c r="H229" i="37"/>
  <c r="G229" i="37"/>
  <c r="H228" i="37"/>
  <c r="G228" i="37"/>
  <c r="H227" i="37"/>
  <c r="G227" i="37"/>
  <c r="H226" i="37"/>
  <c r="G226" i="37"/>
  <c r="H225" i="37"/>
  <c r="G225" i="37"/>
  <c r="H224" i="37"/>
  <c r="G224" i="37"/>
  <c r="H223" i="37"/>
  <c r="G223" i="37"/>
  <c r="H222" i="37"/>
  <c r="G222" i="37"/>
  <c r="H221" i="37"/>
  <c r="G221" i="37"/>
  <c r="H220" i="37"/>
  <c r="G220" i="37"/>
  <c r="H219" i="37"/>
  <c r="G219" i="37"/>
  <c r="H218" i="37"/>
  <c r="G218" i="37"/>
  <c r="H217" i="37"/>
  <c r="G217" i="37"/>
  <c r="H216" i="37"/>
  <c r="G216" i="37"/>
  <c r="H215" i="37"/>
  <c r="G215" i="37"/>
  <c r="H214" i="37"/>
  <c r="G214" i="37"/>
  <c r="H213" i="37"/>
  <c r="G213" i="37"/>
  <c r="H212" i="37"/>
  <c r="G212" i="37"/>
  <c r="H211" i="37"/>
  <c r="G211" i="37"/>
  <c r="H210" i="37"/>
  <c r="G210" i="37"/>
  <c r="H209" i="37"/>
  <c r="G209" i="37"/>
  <c r="H208" i="37"/>
  <c r="G208" i="37"/>
  <c r="H207" i="37"/>
  <c r="G207" i="37"/>
  <c r="H206" i="37"/>
  <c r="G206" i="37"/>
  <c r="H205" i="37"/>
  <c r="G205" i="37"/>
  <c r="H204" i="37"/>
  <c r="G204" i="37"/>
  <c r="H203" i="37"/>
  <c r="G203" i="37"/>
  <c r="H202" i="37"/>
  <c r="G202" i="37"/>
  <c r="H201" i="37"/>
  <c r="G201" i="37"/>
  <c r="H200" i="37"/>
  <c r="G200" i="37"/>
  <c r="H199" i="37"/>
  <c r="G199" i="37"/>
  <c r="H198" i="37"/>
  <c r="G198" i="37"/>
  <c r="H197" i="37"/>
  <c r="G197" i="37"/>
  <c r="H196" i="37"/>
  <c r="G196" i="37"/>
  <c r="H195" i="37"/>
  <c r="G195" i="37"/>
  <c r="H194" i="37"/>
  <c r="G194" i="37"/>
  <c r="H193" i="37"/>
  <c r="G193" i="37"/>
  <c r="H192" i="37"/>
  <c r="G192" i="37"/>
  <c r="H191" i="37"/>
  <c r="G191" i="37"/>
  <c r="H190" i="37"/>
  <c r="G190" i="37"/>
  <c r="H189" i="37"/>
  <c r="G189" i="37"/>
  <c r="H188" i="37"/>
  <c r="G188" i="37"/>
  <c r="H187" i="37"/>
  <c r="G187" i="37"/>
  <c r="H186" i="37"/>
  <c r="G186" i="37"/>
  <c r="H185" i="37"/>
  <c r="G185" i="37"/>
  <c r="H184" i="37"/>
  <c r="G184" i="37"/>
  <c r="H183" i="37"/>
  <c r="G183" i="37"/>
  <c r="H182" i="37"/>
  <c r="G182" i="37"/>
  <c r="H181" i="37"/>
  <c r="G181" i="37"/>
  <c r="H180" i="37"/>
  <c r="G180" i="37"/>
  <c r="H179" i="37"/>
  <c r="G179" i="37"/>
  <c r="H178" i="37"/>
  <c r="G178" i="37"/>
  <c r="H177" i="37"/>
  <c r="G177" i="37"/>
  <c r="H176" i="37"/>
  <c r="G176" i="37"/>
  <c r="H175" i="37"/>
  <c r="G175" i="37"/>
  <c r="H174" i="37"/>
  <c r="G174" i="37"/>
  <c r="H173" i="37"/>
  <c r="G173" i="37"/>
  <c r="H172" i="37"/>
  <c r="G172" i="37"/>
  <c r="H171" i="37"/>
  <c r="G171" i="37"/>
  <c r="H170" i="37"/>
  <c r="G170" i="37"/>
  <c r="H169" i="37"/>
  <c r="G169" i="37"/>
  <c r="H168" i="37"/>
  <c r="G168" i="37"/>
  <c r="H167" i="37"/>
  <c r="G167" i="37"/>
  <c r="H166" i="37"/>
  <c r="G166" i="37"/>
  <c r="H165" i="37"/>
  <c r="G165" i="37"/>
  <c r="H164" i="37"/>
  <c r="G164" i="37"/>
  <c r="H163" i="37"/>
  <c r="G163" i="37"/>
  <c r="H162" i="37"/>
  <c r="G162" i="37"/>
  <c r="H161" i="37"/>
  <c r="G161" i="37"/>
  <c r="H160" i="37"/>
  <c r="G160" i="37"/>
  <c r="H159" i="37"/>
  <c r="G159" i="37"/>
  <c r="H158" i="37"/>
  <c r="G158" i="37"/>
  <c r="H157" i="37"/>
  <c r="G157" i="37"/>
  <c r="H156" i="37"/>
  <c r="G156" i="37"/>
  <c r="H155" i="37"/>
  <c r="G155" i="37"/>
  <c r="H154" i="37"/>
  <c r="G154" i="37"/>
  <c r="H153" i="37"/>
  <c r="G153" i="37"/>
  <c r="H152" i="37"/>
  <c r="G152" i="37"/>
  <c r="H151" i="37"/>
  <c r="G151" i="37"/>
  <c r="H150" i="37"/>
  <c r="G150" i="37"/>
  <c r="H149" i="37"/>
  <c r="G149" i="37"/>
  <c r="H148" i="37"/>
  <c r="G148" i="37"/>
  <c r="H147" i="37"/>
  <c r="G147" i="37"/>
  <c r="H146" i="37"/>
  <c r="G146" i="37"/>
  <c r="H145" i="37"/>
  <c r="G145" i="37"/>
  <c r="H144" i="37"/>
  <c r="G144" i="37"/>
  <c r="H143" i="37"/>
  <c r="G143" i="37"/>
  <c r="H142" i="37"/>
  <c r="G142" i="37"/>
  <c r="H141" i="37"/>
  <c r="G141" i="37"/>
  <c r="H140" i="37"/>
  <c r="G140" i="37"/>
  <c r="H139" i="37"/>
  <c r="G139" i="37"/>
  <c r="H138" i="37"/>
  <c r="G138" i="37"/>
  <c r="H137" i="37"/>
  <c r="G137" i="37"/>
  <c r="H136" i="37"/>
  <c r="G136" i="37"/>
  <c r="H135" i="37"/>
  <c r="G135" i="37"/>
  <c r="H134" i="37"/>
  <c r="G134" i="37"/>
  <c r="H133" i="37"/>
  <c r="G133" i="37"/>
  <c r="H132" i="37"/>
  <c r="G132" i="37"/>
  <c r="H131" i="37"/>
  <c r="G131" i="37"/>
  <c r="H130" i="37"/>
  <c r="G130" i="37"/>
  <c r="H129" i="37"/>
  <c r="G129" i="37"/>
  <c r="H128" i="37"/>
  <c r="G128" i="37"/>
  <c r="H127" i="37"/>
  <c r="G127" i="37"/>
  <c r="H126" i="37"/>
  <c r="G126" i="37"/>
  <c r="H125" i="37"/>
  <c r="G125" i="37"/>
  <c r="H124" i="37"/>
  <c r="G124" i="37"/>
  <c r="H123" i="37"/>
  <c r="G123" i="37"/>
  <c r="H122" i="37"/>
  <c r="G122" i="37"/>
  <c r="H121" i="37"/>
  <c r="G121" i="37"/>
  <c r="H120" i="37"/>
  <c r="G120" i="37"/>
  <c r="H119" i="37"/>
  <c r="G119" i="37"/>
  <c r="H118" i="37"/>
  <c r="G118" i="37"/>
  <c r="H117" i="37"/>
  <c r="G117" i="37"/>
  <c r="H116" i="37"/>
  <c r="G116" i="37"/>
  <c r="H115" i="37"/>
  <c r="G115" i="37"/>
  <c r="H114" i="37"/>
  <c r="G114" i="37"/>
  <c r="H113" i="37"/>
  <c r="G113" i="37"/>
  <c r="H112" i="37"/>
  <c r="G112" i="37"/>
  <c r="H111" i="37"/>
  <c r="G111" i="37"/>
  <c r="H110" i="37"/>
  <c r="G110" i="37"/>
  <c r="H109" i="37"/>
  <c r="G109" i="37"/>
  <c r="H108" i="37"/>
  <c r="G108" i="37"/>
  <c r="H107" i="37"/>
  <c r="G107" i="37"/>
  <c r="H106" i="37"/>
  <c r="G106" i="37"/>
  <c r="H105" i="37"/>
  <c r="G105" i="37"/>
  <c r="H104" i="37"/>
  <c r="G104" i="37"/>
  <c r="H103" i="37"/>
  <c r="G103" i="37"/>
  <c r="H102" i="37"/>
  <c r="G102" i="37"/>
  <c r="H101" i="37"/>
  <c r="G101" i="37"/>
  <c r="H100" i="37"/>
  <c r="G100" i="37"/>
  <c r="H99" i="37"/>
  <c r="G99" i="37"/>
  <c r="H98" i="37"/>
  <c r="G98" i="37"/>
  <c r="H97" i="37"/>
  <c r="G97" i="37"/>
  <c r="H96" i="37"/>
  <c r="G96" i="37"/>
  <c r="H95" i="37"/>
  <c r="G95" i="37"/>
  <c r="H94" i="37"/>
  <c r="G94" i="37"/>
  <c r="H93" i="37"/>
  <c r="G93" i="37"/>
  <c r="H92" i="37"/>
  <c r="G92" i="37"/>
  <c r="H91" i="37"/>
  <c r="G91" i="37"/>
  <c r="H90" i="37"/>
  <c r="G90" i="37"/>
  <c r="H89" i="37"/>
  <c r="G89" i="37"/>
  <c r="H88" i="37"/>
  <c r="G88" i="37"/>
  <c r="H87" i="37"/>
  <c r="G87" i="37"/>
  <c r="H86" i="37"/>
  <c r="G86" i="37"/>
  <c r="H85" i="37"/>
  <c r="G85" i="37"/>
  <c r="H84" i="37"/>
  <c r="G84" i="37"/>
  <c r="H83" i="37"/>
  <c r="G83" i="37"/>
  <c r="H82" i="37"/>
  <c r="G82" i="37"/>
  <c r="H81" i="37"/>
  <c r="G81" i="37"/>
  <c r="H80" i="37"/>
  <c r="G80" i="37"/>
  <c r="H79" i="37"/>
  <c r="G79" i="37"/>
  <c r="H78" i="37"/>
  <c r="G78" i="37"/>
  <c r="H77" i="37"/>
  <c r="G77" i="37"/>
  <c r="H76" i="37"/>
  <c r="G76" i="37"/>
  <c r="H75" i="37"/>
  <c r="G75" i="37"/>
  <c r="H74" i="37"/>
  <c r="G74" i="37"/>
  <c r="H73" i="37"/>
  <c r="G73" i="37"/>
  <c r="H72" i="37"/>
  <c r="G72" i="37"/>
  <c r="H71" i="37"/>
  <c r="G71" i="37"/>
  <c r="H70" i="37"/>
  <c r="G70" i="37"/>
  <c r="H69" i="37"/>
  <c r="G69" i="37"/>
  <c r="H68" i="37"/>
  <c r="G68" i="37"/>
  <c r="H67" i="37"/>
  <c r="G67" i="37"/>
  <c r="H66" i="37"/>
  <c r="G66" i="37"/>
  <c r="H65" i="37"/>
  <c r="G65" i="37"/>
  <c r="H64" i="37"/>
  <c r="G64" i="37"/>
  <c r="H63" i="37"/>
  <c r="G63" i="37"/>
  <c r="H62" i="37"/>
  <c r="G62" i="37"/>
  <c r="H61" i="37"/>
  <c r="G61" i="37"/>
  <c r="H60" i="37"/>
  <c r="G60" i="37"/>
  <c r="H59" i="37"/>
  <c r="G59" i="37"/>
  <c r="H58" i="37"/>
  <c r="G58" i="37"/>
  <c r="H57" i="37"/>
  <c r="G57" i="37"/>
  <c r="H56" i="37"/>
  <c r="G56" i="37"/>
  <c r="H55" i="37"/>
  <c r="G55" i="37"/>
  <c r="H54" i="37"/>
  <c r="G54" i="37"/>
  <c r="H53" i="37"/>
  <c r="G53" i="37"/>
  <c r="H52" i="37"/>
  <c r="G52" i="37"/>
  <c r="H51" i="37"/>
  <c r="G51" i="37"/>
  <c r="H50" i="37"/>
  <c r="G50" i="37"/>
  <c r="H49" i="37"/>
  <c r="G49" i="37"/>
  <c r="H48" i="37"/>
  <c r="G48" i="37"/>
  <c r="H47" i="37"/>
  <c r="G47" i="37"/>
  <c r="H46" i="37"/>
  <c r="G46" i="37"/>
  <c r="H45" i="37"/>
  <c r="G45" i="37"/>
  <c r="H44" i="37"/>
  <c r="G44" i="37"/>
  <c r="H43" i="37"/>
  <c r="G43" i="37"/>
  <c r="H42" i="37"/>
  <c r="G42" i="37"/>
  <c r="H41" i="37"/>
  <c r="G41" i="37"/>
  <c r="H40" i="37"/>
  <c r="G40" i="37"/>
  <c r="H39" i="37"/>
  <c r="G39" i="37"/>
  <c r="H38" i="37"/>
  <c r="G38" i="37"/>
  <c r="H37" i="37"/>
  <c r="G37" i="37"/>
  <c r="H36" i="37"/>
  <c r="G36" i="37"/>
  <c r="H35" i="37"/>
  <c r="G35" i="37"/>
  <c r="H34" i="37"/>
  <c r="G34" i="37"/>
  <c r="H33" i="37"/>
  <c r="G33" i="37"/>
  <c r="H32" i="37"/>
  <c r="G32" i="37"/>
  <c r="H31" i="37"/>
  <c r="G31" i="37"/>
  <c r="H30" i="37"/>
  <c r="G30" i="37"/>
  <c r="H29" i="37"/>
  <c r="G29" i="37"/>
  <c r="H28" i="37"/>
  <c r="G28" i="37"/>
  <c r="H27" i="37"/>
  <c r="G27" i="37"/>
  <c r="H26" i="37"/>
  <c r="G26" i="37"/>
  <c r="H25" i="37"/>
  <c r="G25" i="37"/>
  <c r="H24" i="37"/>
  <c r="G24" i="37"/>
  <c r="H23" i="37"/>
  <c r="G23" i="37"/>
  <c r="H22" i="37"/>
  <c r="G22" i="37"/>
  <c r="H21" i="37"/>
  <c r="G21" i="37"/>
  <c r="H20" i="37"/>
  <c r="G20" i="37"/>
  <c r="H19" i="37"/>
  <c r="G19" i="37"/>
  <c r="H18" i="37"/>
  <c r="G18" i="37"/>
  <c r="H17" i="37"/>
  <c r="G17" i="37"/>
  <c r="H16" i="37"/>
  <c r="G16" i="37"/>
  <c r="H15" i="37"/>
  <c r="G15" i="37"/>
  <c r="H14" i="37"/>
  <c r="G14" i="37"/>
  <c r="H13" i="37"/>
  <c r="G13" i="37"/>
  <c r="H12" i="37"/>
  <c r="G12" i="37"/>
  <c r="H11" i="37"/>
  <c r="G11" i="37"/>
  <c r="H10" i="37"/>
  <c r="G10" i="37"/>
  <c r="H9" i="37"/>
  <c r="G9" i="37"/>
  <c r="H8" i="37"/>
  <c r="G8" i="37"/>
  <c r="H7" i="37"/>
  <c r="G7" i="37"/>
  <c r="H6" i="37"/>
  <c r="G6" i="37"/>
  <c r="H5" i="37"/>
  <c r="G5" i="37"/>
  <c r="H4" i="37"/>
  <c r="G4" i="37"/>
  <c r="J3" i="37"/>
  <c r="H3" i="37"/>
  <c r="G3" i="37"/>
  <c r="J3" i="20"/>
  <c r="A3" i="12" s="1"/>
  <c r="G363" i="20"/>
  <c r="H363" i="20"/>
  <c r="G364" i="20"/>
  <c r="H364" i="20"/>
  <c r="G365" i="20"/>
  <c r="H365" i="20"/>
  <c r="G4" i="20"/>
  <c r="H4" i="20"/>
  <c r="G5" i="20"/>
  <c r="H5" i="20"/>
  <c r="G6" i="20"/>
  <c r="H6" i="20"/>
  <c r="G7" i="20"/>
  <c r="H7" i="20"/>
  <c r="G8" i="20"/>
  <c r="H8" i="20"/>
  <c r="G9" i="20"/>
  <c r="H9" i="20"/>
  <c r="G10" i="20"/>
  <c r="H10" i="20"/>
  <c r="G11" i="20"/>
  <c r="H11" i="20"/>
  <c r="G12" i="20"/>
  <c r="H12" i="20"/>
  <c r="G13" i="20"/>
  <c r="H13" i="20"/>
  <c r="G14" i="20"/>
  <c r="H14" i="20"/>
  <c r="G15" i="20"/>
  <c r="H15" i="20"/>
  <c r="G16" i="20"/>
  <c r="H16" i="20"/>
  <c r="G17" i="20"/>
  <c r="H17" i="20"/>
  <c r="G18" i="20"/>
  <c r="H18" i="20"/>
  <c r="G19" i="20"/>
  <c r="H19" i="20"/>
  <c r="G20" i="20"/>
  <c r="H20" i="20"/>
  <c r="G21" i="20"/>
  <c r="H21" i="20"/>
  <c r="G22" i="20"/>
  <c r="H22" i="20"/>
  <c r="G23" i="20"/>
  <c r="H23" i="20"/>
  <c r="G24" i="20"/>
  <c r="H24" i="20"/>
  <c r="G25" i="20"/>
  <c r="H25" i="20"/>
  <c r="G26" i="20"/>
  <c r="H26" i="20"/>
  <c r="G27" i="20"/>
  <c r="H27" i="20"/>
  <c r="G28" i="20"/>
  <c r="H28" i="20"/>
  <c r="G29" i="20"/>
  <c r="H29" i="20"/>
  <c r="G30" i="20"/>
  <c r="H30" i="20"/>
  <c r="G31" i="20"/>
  <c r="H31" i="20"/>
  <c r="G32" i="20"/>
  <c r="H32" i="20"/>
  <c r="G33" i="20"/>
  <c r="H33" i="20"/>
  <c r="G34" i="20"/>
  <c r="H34" i="20"/>
  <c r="G35" i="20"/>
  <c r="H35" i="20"/>
  <c r="G36" i="20"/>
  <c r="H36" i="20"/>
  <c r="G37" i="20"/>
  <c r="H37" i="20"/>
  <c r="G38" i="20"/>
  <c r="H38" i="20"/>
  <c r="G39" i="20"/>
  <c r="H39" i="20"/>
  <c r="G40" i="20"/>
  <c r="H40" i="20"/>
  <c r="G41" i="20"/>
  <c r="H41" i="20"/>
  <c r="G42" i="20"/>
  <c r="H42" i="20"/>
  <c r="G43" i="20"/>
  <c r="H43" i="20"/>
  <c r="G44" i="20"/>
  <c r="H44" i="20"/>
  <c r="G45" i="20"/>
  <c r="H45" i="20"/>
  <c r="G46" i="20"/>
  <c r="H46" i="20"/>
  <c r="G47" i="20"/>
  <c r="H47" i="20"/>
  <c r="G48" i="20"/>
  <c r="H48" i="20"/>
  <c r="G49" i="20"/>
  <c r="H49" i="20"/>
  <c r="G50" i="20"/>
  <c r="H50" i="20"/>
  <c r="G51" i="20"/>
  <c r="H51" i="20"/>
  <c r="G52" i="20"/>
  <c r="H52" i="20"/>
  <c r="G53" i="20"/>
  <c r="H53" i="20"/>
  <c r="G54" i="20"/>
  <c r="H54" i="20"/>
  <c r="G55" i="20"/>
  <c r="H55" i="20"/>
  <c r="G56" i="20"/>
  <c r="H56" i="20"/>
  <c r="G57" i="20"/>
  <c r="H57" i="20"/>
  <c r="G58" i="20"/>
  <c r="H58" i="20"/>
  <c r="G59" i="20"/>
  <c r="H59" i="20"/>
  <c r="G60" i="20"/>
  <c r="H60" i="20"/>
  <c r="G61" i="20"/>
  <c r="H61" i="20"/>
  <c r="G62" i="20"/>
  <c r="H62" i="20"/>
  <c r="G63" i="20"/>
  <c r="H63" i="20"/>
  <c r="G64" i="20"/>
  <c r="H64" i="20"/>
  <c r="G65" i="20"/>
  <c r="H65" i="20"/>
  <c r="G66" i="20"/>
  <c r="H66" i="20"/>
  <c r="G67" i="20"/>
  <c r="H67" i="20"/>
  <c r="G68" i="20"/>
  <c r="H68" i="20"/>
  <c r="G69" i="20"/>
  <c r="H69" i="20"/>
  <c r="G70" i="20"/>
  <c r="H70" i="20"/>
  <c r="G71" i="20"/>
  <c r="H71" i="20"/>
  <c r="G72" i="20"/>
  <c r="H72" i="20"/>
  <c r="G73" i="20"/>
  <c r="H73" i="20"/>
  <c r="G74" i="20"/>
  <c r="H74" i="20"/>
  <c r="G75" i="20"/>
  <c r="H75" i="20"/>
  <c r="G76" i="20"/>
  <c r="H76" i="20"/>
  <c r="G77" i="20"/>
  <c r="H77" i="20"/>
  <c r="G78" i="20"/>
  <c r="H78" i="20"/>
  <c r="G79" i="20"/>
  <c r="H79" i="20"/>
  <c r="G80" i="20"/>
  <c r="H80" i="20"/>
  <c r="G81" i="20"/>
  <c r="H81" i="20"/>
  <c r="G82" i="20"/>
  <c r="H82" i="20"/>
  <c r="G83" i="20"/>
  <c r="H83" i="20"/>
  <c r="G84" i="20"/>
  <c r="H84" i="20"/>
  <c r="G85" i="20"/>
  <c r="H85" i="20"/>
  <c r="G86" i="20"/>
  <c r="H86" i="20"/>
  <c r="G87" i="20"/>
  <c r="H87" i="20"/>
  <c r="G88" i="20"/>
  <c r="H88" i="20"/>
  <c r="G89" i="20"/>
  <c r="H89" i="20"/>
  <c r="G90" i="20"/>
  <c r="H90" i="20"/>
  <c r="G91" i="20"/>
  <c r="H91" i="20"/>
  <c r="G92" i="20"/>
  <c r="H92" i="20"/>
  <c r="G93" i="20"/>
  <c r="H93" i="20"/>
  <c r="G94" i="20"/>
  <c r="H94" i="20"/>
  <c r="G95" i="20"/>
  <c r="H95" i="20"/>
  <c r="G96" i="20"/>
  <c r="H96" i="20"/>
  <c r="G97" i="20"/>
  <c r="H97" i="20"/>
  <c r="G98" i="20"/>
  <c r="H98" i="20"/>
  <c r="G99" i="20"/>
  <c r="H99" i="20"/>
  <c r="G100" i="20"/>
  <c r="H100" i="20"/>
  <c r="G101" i="20"/>
  <c r="H101" i="20"/>
  <c r="G102" i="20"/>
  <c r="H102" i="20"/>
  <c r="G103" i="20"/>
  <c r="H103" i="20"/>
  <c r="G104" i="20"/>
  <c r="H104" i="20"/>
  <c r="G105" i="20"/>
  <c r="H105" i="20"/>
  <c r="G106" i="20"/>
  <c r="H106" i="20"/>
  <c r="G107" i="20"/>
  <c r="H107" i="20"/>
  <c r="G108" i="20"/>
  <c r="H108" i="20"/>
  <c r="G109" i="20"/>
  <c r="H109" i="20"/>
  <c r="G110" i="20"/>
  <c r="H110" i="20"/>
  <c r="G111" i="20"/>
  <c r="H111" i="20"/>
  <c r="G112" i="20"/>
  <c r="H112" i="20"/>
  <c r="G113" i="20"/>
  <c r="H113" i="20"/>
  <c r="G114" i="20"/>
  <c r="H114" i="20"/>
  <c r="G115" i="20"/>
  <c r="H115" i="20"/>
  <c r="G116" i="20"/>
  <c r="H116" i="20"/>
  <c r="G117" i="20"/>
  <c r="H117" i="20"/>
  <c r="G118" i="20"/>
  <c r="H118" i="20"/>
  <c r="G119" i="20"/>
  <c r="H119" i="20"/>
  <c r="G120" i="20"/>
  <c r="H120" i="20"/>
  <c r="G121" i="20"/>
  <c r="H121" i="20"/>
  <c r="G122" i="20"/>
  <c r="H122" i="20"/>
  <c r="G123" i="20"/>
  <c r="H123" i="20"/>
  <c r="G124" i="20"/>
  <c r="H124" i="20"/>
  <c r="G125" i="20"/>
  <c r="H125" i="20"/>
  <c r="G126" i="20"/>
  <c r="H126" i="20"/>
  <c r="G127" i="20"/>
  <c r="H127" i="20"/>
  <c r="G128" i="20"/>
  <c r="H128" i="20"/>
  <c r="G129" i="20"/>
  <c r="H129" i="20"/>
  <c r="G130" i="20"/>
  <c r="H130" i="20"/>
  <c r="G131" i="20"/>
  <c r="H131" i="20"/>
  <c r="G132" i="20"/>
  <c r="H132" i="20"/>
  <c r="G133" i="20"/>
  <c r="H133" i="20"/>
  <c r="G134" i="20"/>
  <c r="H134" i="20"/>
  <c r="G135" i="20"/>
  <c r="H135" i="20"/>
  <c r="G136" i="20"/>
  <c r="H136" i="20"/>
  <c r="G137" i="20"/>
  <c r="H137" i="20"/>
  <c r="G138" i="20"/>
  <c r="H138" i="20"/>
  <c r="G139" i="20"/>
  <c r="H139" i="20"/>
  <c r="G140" i="20"/>
  <c r="H140" i="20"/>
  <c r="G141" i="20"/>
  <c r="H141" i="20"/>
  <c r="G142" i="20"/>
  <c r="H142" i="20"/>
  <c r="G143" i="20"/>
  <c r="H143" i="20"/>
  <c r="G144" i="20"/>
  <c r="H144" i="20"/>
  <c r="G145" i="20"/>
  <c r="H145" i="20"/>
  <c r="G146" i="20"/>
  <c r="H146" i="20"/>
  <c r="G147" i="20"/>
  <c r="H147" i="20"/>
  <c r="G148" i="20"/>
  <c r="H148" i="20"/>
  <c r="G149" i="20"/>
  <c r="H149" i="20"/>
  <c r="G150" i="20"/>
  <c r="H150" i="20"/>
  <c r="G151" i="20"/>
  <c r="H151" i="20"/>
  <c r="G152" i="20"/>
  <c r="H152" i="20"/>
  <c r="G153" i="20"/>
  <c r="H153" i="20"/>
  <c r="G154" i="20"/>
  <c r="H154" i="20"/>
  <c r="G155" i="20"/>
  <c r="H155" i="20"/>
  <c r="G156" i="20"/>
  <c r="H156" i="20"/>
  <c r="G157" i="20"/>
  <c r="H157" i="20"/>
  <c r="G158" i="20"/>
  <c r="H158" i="20"/>
  <c r="G159" i="20"/>
  <c r="H159" i="20"/>
  <c r="G160" i="20"/>
  <c r="H160" i="20"/>
  <c r="G161" i="20"/>
  <c r="H161" i="20"/>
  <c r="G162" i="20"/>
  <c r="H162" i="20"/>
  <c r="G163" i="20"/>
  <c r="H163" i="20"/>
  <c r="G164" i="20"/>
  <c r="H164" i="20"/>
  <c r="G165" i="20"/>
  <c r="H165" i="20"/>
  <c r="G166" i="20"/>
  <c r="H166" i="20"/>
  <c r="G167" i="20"/>
  <c r="H167" i="20"/>
  <c r="G168" i="20"/>
  <c r="H168" i="20"/>
  <c r="G169" i="20"/>
  <c r="H169" i="20"/>
  <c r="G170" i="20"/>
  <c r="H170" i="20"/>
  <c r="G171" i="20"/>
  <c r="H171" i="20"/>
  <c r="G172" i="20"/>
  <c r="H172" i="20"/>
  <c r="G173" i="20"/>
  <c r="H173" i="20"/>
  <c r="G174" i="20"/>
  <c r="H174" i="20"/>
  <c r="G175" i="20"/>
  <c r="H175" i="20"/>
  <c r="G176" i="20"/>
  <c r="H176" i="20"/>
  <c r="G177" i="20"/>
  <c r="H177" i="20"/>
  <c r="G178" i="20"/>
  <c r="H178" i="20"/>
  <c r="G179" i="20"/>
  <c r="H179" i="20"/>
  <c r="G180" i="20"/>
  <c r="H180" i="20"/>
  <c r="G181" i="20"/>
  <c r="H181" i="20"/>
  <c r="G182" i="20"/>
  <c r="H182" i="20"/>
  <c r="G183" i="20"/>
  <c r="H183" i="20"/>
  <c r="G184" i="20"/>
  <c r="H184" i="20"/>
  <c r="G185" i="20"/>
  <c r="H185" i="20"/>
  <c r="G186" i="20"/>
  <c r="H186" i="20"/>
  <c r="G187" i="20"/>
  <c r="H187" i="20"/>
  <c r="G188" i="20"/>
  <c r="H188" i="20"/>
  <c r="G189" i="20"/>
  <c r="H189" i="20"/>
  <c r="G190" i="20"/>
  <c r="H190" i="20"/>
  <c r="G191" i="20"/>
  <c r="H191" i="20"/>
  <c r="G192" i="20"/>
  <c r="H192" i="20"/>
  <c r="G193" i="20"/>
  <c r="H193" i="20"/>
  <c r="G194" i="20"/>
  <c r="H194" i="20"/>
  <c r="G195" i="20"/>
  <c r="H195" i="20"/>
  <c r="G196" i="20"/>
  <c r="H196" i="20"/>
  <c r="G197" i="20"/>
  <c r="H197" i="20"/>
  <c r="G198" i="20"/>
  <c r="H198" i="20"/>
  <c r="G199" i="20"/>
  <c r="H199" i="20"/>
  <c r="G200" i="20"/>
  <c r="H200" i="20"/>
  <c r="G201" i="20"/>
  <c r="H201" i="20"/>
  <c r="G202" i="20"/>
  <c r="H202" i="20"/>
  <c r="G203" i="20"/>
  <c r="H203" i="20"/>
  <c r="G204" i="20"/>
  <c r="H204" i="20"/>
  <c r="G205" i="20"/>
  <c r="H205" i="20"/>
  <c r="G206" i="20"/>
  <c r="H206" i="20"/>
  <c r="G207" i="20"/>
  <c r="H207" i="20"/>
  <c r="G208" i="20"/>
  <c r="H208" i="20"/>
  <c r="G209" i="20"/>
  <c r="H209" i="20"/>
  <c r="G210" i="20"/>
  <c r="H210" i="20"/>
  <c r="G211" i="20"/>
  <c r="H211" i="20"/>
  <c r="G212" i="20"/>
  <c r="H212" i="20"/>
  <c r="G213" i="20"/>
  <c r="H213" i="20"/>
  <c r="G214" i="20"/>
  <c r="H214" i="20"/>
  <c r="G215" i="20"/>
  <c r="H215" i="20"/>
  <c r="G216" i="20"/>
  <c r="H216" i="20"/>
  <c r="G217" i="20"/>
  <c r="H217" i="20"/>
  <c r="G218" i="20"/>
  <c r="H218" i="20"/>
  <c r="G219" i="20"/>
  <c r="H219" i="20"/>
  <c r="G220" i="20"/>
  <c r="H220" i="20"/>
  <c r="G221" i="20"/>
  <c r="H221" i="20"/>
  <c r="G222" i="20"/>
  <c r="H222" i="20"/>
  <c r="G223" i="20"/>
  <c r="H223" i="20"/>
  <c r="G224" i="20"/>
  <c r="H224" i="20"/>
  <c r="G225" i="20"/>
  <c r="H225" i="20"/>
  <c r="G226" i="20"/>
  <c r="H226" i="20"/>
  <c r="G227" i="20"/>
  <c r="H227" i="20"/>
  <c r="G228" i="20"/>
  <c r="H228" i="20"/>
  <c r="G229" i="20"/>
  <c r="H229" i="20"/>
  <c r="G230" i="20"/>
  <c r="H230" i="20"/>
  <c r="G231" i="20"/>
  <c r="H231" i="20"/>
  <c r="G232" i="20"/>
  <c r="H232" i="20"/>
  <c r="G233" i="20"/>
  <c r="H233" i="20"/>
  <c r="G234" i="20"/>
  <c r="H234" i="20"/>
  <c r="G235" i="20"/>
  <c r="H235" i="20"/>
  <c r="G236" i="20"/>
  <c r="H236" i="20"/>
  <c r="G237" i="20"/>
  <c r="H237" i="20"/>
  <c r="G238" i="20"/>
  <c r="H238" i="20"/>
  <c r="G239" i="20"/>
  <c r="H239" i="20"/>
  <c r="G240" i="20"/>
  <c r="H240" i="20"/>
  <c r="G241" i="20"/>
  <c r="H241" i="20"/>
  <c r="G242" i="20"/>
  <c r="H242" i="20"/>
  <c r="G243" i="20"/>
  <c r="H243" i="20"/>
  <c r="G244" i="20"/>
  <c r="H244" i="20"/>
  <c r="G245" i="20"/>
  <c r="H245" i="20"/>
  <c r="G246" i="20"/>
  <c r="H246" i="20"/>
  <c r="G247" i="20"/>
  <c r="H247" i="20"/>
  <c r="G248" i="20"/>
  <c r="H248" i="20"/>
  <c r="G249" i="20"/>
  <c r="H249" i="20"/>
  <c r="G250" i="20"/>
  <c r="H250" i="20"/>
  <c r="G251" i="20"/>
  <c r="H251" i="20"/>
  <c r="G252" i="20"/>
  <c r="H252" i="20"/>
  <c r="G253" i="20"/>
  <c r="H253" i="20"/>
  <c r="G254" i="20"/>
  <c r="H254" i="20"/>
  <c r="G255" i="20"/>
  <c r="H255" i="20"/>
  <c r="G256" i="20"/>
  <c r="H256" i="20"/>
  <c r="G257" i="20"/>
  <c r="H257" i="20"/>
  <c r="G258" i="20"/>
  <c r="H258" i="20"/>
  <c r="G259" i="20"/>
  <c r="H259" i="20"/>
  <c r="G260" i="20"/>
  <c r="H260" i="20"/>
  <c r="G261" i="20"/>
  <c r="H261" i="20"/>
  <c r="G262" i="20"/>
  <c r="H262" i="20"/>
  <c r="G263" i="20"/>
  <c r="H263" i="20"/>
  <c r="G264" i="20"/>
  <c r="H264" i="20"/>
  <c r="G265" i="20"/>
  <c r="H265" i="20"/>
  <c r="G266" i="20"/>
  <c r="H266" i="20"/>
  <c r="G267" i="20"/>
  <c r="H267" i="20"/>
  <c r="G268" i="20"/>
  <c r="H268" i="20"/>
  <c r="G269" i="20"/>
  <c r="H269" i="20"/>
  <c r="G270" i="20"/>
  <c r="H270" i="20"/>
  <c r="G271" i="20"/>
  <c r="H271" i="20"/>
  <c r="G272" i="20"/>
  <c r="H272" i="20"/>
  <c r="G273" i="20"/>
  <c r="H273" i="20"/>
  <c r="G274" i="20"/>
  <c r="H274" i="20"/>
  <c r="G275" i="20"/>
  <c r="H275" i="20"/>
  <c r="G276" i="20"/>
  <c r="H276" i="20"/>
  <c r="G277" i="20"/>
  <c r="H277" i="20"/>
  <c r="G278" i="20"/>
  <c r="H278" i="20"/>
  <c r="G279" i="20"/>
  <c r="H279" i="20"/>
  <c r="G280" i="20"/>
  <c r="H280" i="20"/>
  <c r="G281" i="20"/>
  <c r="H281" i="20"/>
  <c r="G282" i="20"/>
  <c r="H282" i="20"/>
  <c r="G283" i="20"/>
  <c r="H283" i="20"/>
  <c r="G284" i="20"/>
  <c r="H284" i="20"/>
  <c r="G285" i="20"/>
  <c r="H285" i="20"/>
  <c r="G286" i="20"/>
  <c r="H286" i="20"/>
  <c r="G287" i="20"/>
  <c r="H287" i="20"/>
  <c r="G288" i="20"/>
  <c r="H288" i="20"/>
  <c r="G289" i="20"/>
  <c r="H289" i="20"/>
  <c r="G290" i="20"/>
  <c r="H290" i="20"/>
  <c r="G291" i="20"/>
  <c r="H291" i="20"/>
  <c r="G292" i="20"/>
  <c r="H292" i="20"/>
  <c r="G293" i="20"/>
  <c r="H293" i="20"/>
  <c r="G294" i="20"/>
  <c r="H294" i="20"/>
  <c r="G295" i="20"/>
  <c r="H295" i="20"/>
  <c r="G296" i="20"/>
  <c r="H296" i="20"/>
  <c r="G297" i="20"/>
  <c r="H297" i="20"/>
  <c r="G298" i="20"/>
  <c r="H298" i="20"/>
  <c r="G299" i="20"/>
  <c r="H299" i="20"/>
  <c r="G300" i="20"/>
  <c r="H300" i="20"/>
  <c r="G301" i="20"/>
  <c r="H301" i="20"/>
  <c r="G302" i="20"/>
  <c r="H302" i="20"/>
  <c r="G303" i="20"/>
  <c r="H303" i="20"/>
  <c r="G304" i="20"/>
  <c r="H304" i="20"/>
  <c r="G305" i="20"/>
  <c r="H305" i="20"/>
  <c r="G306" i="20"/>
  <c r="H306" i="20"/>
  <c r="G307" i="20"/>
  <c r="H307" i="20"/>
  <c r="G308" i="20"/>
  <c r="H308" i="20"/>
  <c r="G309" i="20"/>
  <c r="H309" i="20"/>
  <c r="G310" i="20"/>
  <c r="H310" i="20"/>
  <c r="G311" i="20"/>
  <c r="H311" i="20"/>
  <c r="G312" i="20"/>
  <c r="H312" i="20"/>
  <c r="G313" i="20"/>
  <c r="H313" i="20"/>
  <c r="G314" i="20"/>
  <c r="H314" i="20"/>
  <c r="G315" i="20"/>
  <c r="H315" i="20"/>
  <c r="G316" i="20"/>
  <c r="H316" i="20"/>
  <c r="G317" i="20"/>
  <c r="H317" i="20"/>
  <c r="G318" i="20"/>
  <c r="H318" i="20"/>
  <c r="G319" i="20"/>
  <c r="H319" i="20"/>
  <c r="G320" i="20"/>
  <c r="H320" i="20"/>
  <c r="G321" i="20"/>
  <c r="H321" i="20"/>
  <c r="G322" i="20"/>
  <c r="H322" i="20"/>
  <c r="G323" i="20"/>
  <c r="H323" i="20"/>
  <c r="G324" i="20"/>
  <c r="H324" i="20"/>
  <c r="G325" i="20"/>
  <c r="H325" i="20"/>
  <c r="G326" i="20"/>
  <c r="H326" i="20"/>
  <c r="G327" i="20"/>
  <c r="H327" i="20"/>
  <c r="G328" i="20"/>
  <c r="H328" i="20"/>
  <c r="G329" i="20"/>
  <c r="H329" i="20"/>
  <c r="G330" i="20"/>
  <c r="H330" i="20"/>
  <c r="G331" i="20"/>
  <c r="H331" i="20"/>
  <c r="G332" i="20"/>
  <c r="H332" i="20"/>
  <c r="G333" i="20"/>
  <c r="H333" i="20"/>
  <c r="G334" i="20"/>
  <c r="H334" i="20"/>
  <c r="G335" i="20"/>
  <c r="H335" i="20"/>
  <c r="G336" i="20"/>
  <c r="H336" i="20"/>
  <c r="G337" i="20"/>
  <c r="H337" i="20"/>
  <c r="G338" i="20"/>
  <c r="H338" i="20"/>
  <c r="G339" i="20"/>
  <c r="H339" i="20"/>
  <c r="G340" i="20"/>
  <c r="H340" i="20"/>
  <c r="G341" i="20"/>
  <c r="H341" i="20"/>
  <c r="G342" i="20"/>
  <c r="H342" i="20"/>
  <c r="G343" i="20"/>
  <c r="H343" i="20"/>
  <c r="G344" i="20"/>
  <c r="H344" i="20"/>
  <c r="G345" i="20"/>
  <c r="H345" i="20"/>
  <c r="G346" i="20"/>
  <c r="H346" i="20"/>
  <c r="G347" i="20"/>
  <c r="H347" i="20"/>
  <c r="G348" i="20"/>
  <c r="H348" i="20"/>
  <c r="G349" i="20"/>
  <c r="H349" i="20"/>
  <c r="G350" i="20"/>
  <c r="H350" i="20"/>
  <c r="G351" i="20"/>
  <c r="H351" i="20"/>
  <c r="G352" i="20"/>
  <c r="H352" i="20"/>
  <c r="G353" i="20"/>
  <c r="H353" i="20"/>
  <c r="G354" i="20"/>
  <c r="H354" i="20"/>
  <c r="G355" i="20"/>
  <c r="H355" i="20"/>
  <c r="G356" i="20"/>
  <c r="H356" i="20"/>
  <c r="G357" i="20"/>
  <c r="H357" i="20"/>
  <c r="G358" i="20"/>
  <c r="H358" i="20"/>
  <c r="G359" i="20"/>
  <c r="H359" i="20"/>
  <c r="G360" i="20"/>
  <c r="H360" i="20"/>
  <c r="G361" i="20"/>
  <c r="H361" i="20"/>
  <c r="G362" i="20"/>
  <c r="H362" i="20"/>
  <c r="H3" i="20"/>
  <c r="G3" i="20"/>
  <c r="H366" i="35"/>
  <c r="G366" i="35"/>
  <c r="H365" i="35"/>
  <c r="G365" i="35"/>
  <c r="H364" i="35"/>
  <c r="G364" i="35"/>
  <c r="H363" i="35"/>
  <c r="G363" i="35"/>
  <c r="H362" i="35"/>
  <c r="G362" i="35"/>
  <c r="H361" i="35"/>
  <c r="G361" i="35"/>
  <c r="H360" i="35"/>
  <c r="G360" i="35"/>
  <c r="H359" i="35"/>
  <c r="G359" i="35"/>
  <c r="H358" i="35"/>
  <c r="G358" i="35"/>
  <c r="H357" i="35"/>
  <c r="G357" i="35"/>
  <c r="H356" i="35"/>
  <c r="G356" i="35"/>
  <c r="H355" i="35"/>
  <c r="G355" i="35"/>
  <c r="H354" i="35"/>
  <c r="G354" i="35"/>
  <c r="H353" i="35"/>
  <c r="G353" i="35"/>
  <c r="H352" i="35"/>
  <c r="G352" i="35"/>
  <c r="H351" i="35"/>
  <c r="G351" i="35"/>
  <c r="H350" i="35"/>
  <c r="G350" i="35"/>
  <c r="H349" i="35"/>
  <c r="G349" i="35"/>
  <c r="H348" i="35"/>
  <c r="G348" i="35"/>
  <c r="H347" i="35"/>
  <c r="G347" i="35"/>
  <c r="H346" i="35"/>
  <c r="G346" i="35"/>
  <c r="H345" i="35"/>
  <c r="G345" i="35"/>
  <c r="H344" i="35"/>
  <c r="G344" i="35"/>
  <c r="H343" i="35"/>
  <c r="G343" i="35"/>
  <c r="H342" i="35"/>
  <c r="G342" i="35"/>
  <c r="H341" i="35"/>
  <c r="G341" i="35"/>
  <c r="H340" i="35"/>
  <c r="G340" i="35"/>
  <c r="H339" i="35"/>
  <c r="G339" i="35"/>
  <c r="H338" i="35"/>
  <c r="G338" i="35"/>
  <c r="H337" i="35"/>
  <c r="G337" i="35"/>
  <c r="H336" i="35"/>
  <c r="G336" i="35"/>
  <c r="H335" i="35"/>
  <c r="G335" i="35"/>
  <c r="H334" i="35"/>
  <c r="G334" i="35"/>
  <c r="H333" i="35"/>
  <c r="G333" i="35"/>
  <c r="H332" i="35"/>
  <c r="G332" i="35"/>
  <c r="H331" i="35"/>
  <c r="G331" i="35"/>
  <c r="H330" i="35"/>
  <c r="G330" i="35"/>
  <c r="H329" i="35"/>
  <c r="G329" i="35"/>
  <c r="H328" i="35"/>
  <c r="G328" i="35"/>
  <c r="H327" i="35"/>
  <c r="G327" i="35"/>
  <c r="H326" i="35"/>
  <c r="G326" i="35"/>
  <c r="H325" i="35"/>
  <c r="G325" i="35"/>
  <c r="H324" i="35"/>
  <c r="G324" i="35"/>
  <c r="H323" i="35"/>
  <c r="G323" i="35"/>
  <c r="H322" i="35"/>
  <c r="G322" i="35"/>
  <c r="H321" i="35"/>
  <c r="G321" i="35"/>
  <c r="H320" i="35"/>
  <c r="G320" i="35"/>
  <c r="H319" i="35"/>
  <c r="G319" i="35"/>
  <c r="H318" i="35"/>
  <c r="G318" i="35"/>
  <c r="H317" i="35"/>
  <c r="G317" i="35"/>
  <c r="H316" i="35"/>
  <c r="G316" i="35"/>
  <c r="H315" i="35"/>
  <c r="G315" i="35"/>
  <c r="H314" i="35"/>
  <c r="G314" i="35"/>
  <c r="H313" i="35"/>
  <c r="G313" i="35"/>
  <c r="H312" i="35"/>
  <c r="G312" i="35"/>
  <c r="H311" i="35"/>
  <c r="G311" i="35"/>
  <c r="H310" i="35"/>
  <c r="G310" i="35"/>
  <c r="H309" i="35"/>
  <c r="G309" i="35"/>
  <c r="H308" i="35"/>
  <c r="G308" i="35"/>
  <c r="H307" i="35"/>
  <c r="G307" i="35"/>
  <c r="H306" i="35"/>
  <c r="G306" i="35"/>
  <c r="H305" i="35"/>
  <c r="G305" i="35"/>
  <c r="H304" i="35"/>
  <c r="G304" i="35"/>
  <c r="H303" i="35"/>
  <c r="G303" i="35"/>
  <c r="H302" i="35"/>
  <c r="G302" i="35"/>
  <c r="H301" i="35"/>
  <c r="G301" i="35"/>
  <c r="H300" i="35"/>
  <c r="G300" i="35"/>
  <c r="H299" i="35"/>
  <c r="G299" i="35"/>
  <c r="H298" i="35"/>
  <c r="G298" i="35"/>
  <c r="H297" i="35"/>
  <c r="G297" i="35"/>
  <c r="H296" i="35"/>
  <c r="G296" i="35"/>
  <c r="H295" i="35"/>
  <c r="G295" i="35"/>
  <c r="H294" i="35"/>
  <c r="G294" i="35"/>
  <c r="H293" i="35"/>
  <c r="G293" i="35"/>
  <c r="H292" i="35"/>
  <c r="G292" i="35"/>
  <c r="H291" i="35"/>
  <c r="G291" i="35"/>
  <c r="H290" i="35"/>
  <c r="G290" i="35"/>
  <c r="H289" i="35"/>
  <c r="G289" i="35"/>
  <c r="H288" i="35"/>
  <c r="G288" i="35"/>
  <c r="H287" i="35"/>
  <c r="G287" i="35"/>
  <c r="H286" i="35"/>
  <c r="G286" i="35"/>
  <c r="H285" i="35"/>
  <c r="G285" i="35"/>
  <c r="H284" i="35"/>
  <c r="G284" i="35"/>
  <c r="H283" i="35"/>
  <c r="G283" i="35"/>
  <c r="H282" i="35"/>
  <c r="G282" i="35"/>
  <c r="H281" i="35"/>
  <c r="G281" i="35"/>
  <c r="H280" i="35"/>
  <c r="G280" i="35"/>
  <c r="H279" i="35"/>
  <c r="G279" i="35"/>
  <c r="H278" i="35"/>
  <c r="G278" i="35"/>
  <c r="H277" i="35"/>
  <c r="G277" i="35"/>
  <c r="H276" i="35"/>
  <c r="G276" i="35"/>
  <c r="H275" i="35"/>
  <c r="G275" i="35"/>
  <c r="H274" i="35"/>
  <c r="G274" i="35"/>
  <c r="H273" i="35"/>
  <c r="G273" i="35"/>
  <c r="H272" i="35"/>
  <c r="G272" i="35"/>
  <c r="H271" i="35"/>
  <c r="G271" i="35"/>
  <c r="H270" i="35"/>
  <c r="G270" i="35"/>
  <c r="H269" i="35"/>
  <c r="G269" i="35"/>
  <c r="H268" i="35"/>
  <c r="G268" i="35"/>
  <c r="H267" i="35"/>
  <c r="G267" i="35"/>
  <c r="H266" i="35"/>
  <c r="G266" i="35"/>
  <c r="H265" i="35"/>
  <c r="G265" i="35"/>
  <c r="H264" i="35"/>
  <c r="G264" i="35"/>
  <c r="H263" i="35"/>
  <c r="G263" i="35"/>
  <c r="H262" i="35"/>
  <c r="G262" i="35"/>
  <c r="H261" i="35"/>
  <c r="G261" i="35"/>
  <c r="H260" i="35"/>
  <c r="G260" i="35"/>
  <c r="H259" i="35"/>
  <c r="G259" i="35"/>
  <c r="H258" i="35"/>
  <c r="G258" i="35"/>
  <c r="H257" i="35"/>
  <c r="G257" i="35"/>
  <c r="H256" i="35"/>
  <c r="G256" i="35"/>
  <c r="H255" i="35"/>
  <c r="G255" i="35"/>
  <c r="H254" i="35"/>
  <c r="G254" i="35"/>
  <c r="H253" i="35"/>
  <c r="G253" i="35"/>
  <c r="H252" i="35"/>
  <c r="G252" i="35"/>
  <c r="H251" i="35"/>
  <c r="G251" i="35"/>
  <c r="H250" i="35"/>
  <c r="G250" i="35"/>
  <c r="H249" i="35"/>
  <c r="G249" i="35"/>
  <c r="H248" i="35"/>
  <c r="G248" i="35"/>
  <c r="H247" i="35"/>
  <c r="G247" i="35"/>
  <c r="H246" i="35"/>
  <c r="G246" i="35"/>
  <c r="H245" i="35"/>
  <c r="G245" i="35"/>
  <c r="H244" i="35"/>
  <c r="G244" i="35"/>
  <c r="H243" i="35"/>
  <c r="G243" i="35"/>
  <c r="H242" i="35"/>
  <c r="G242" i="35"/>
  <c r="H241" i="35"/>
  <c r="G241" i="35"/>
  <c r="H240" i="35"/>
  <c r="G240" i="35"/>
  <c r="H239" i="35"/>
  <c r="G239" i="35"/>
  <c r="H238" i="35"/>
  <c r="G238" i="35"/>
  <c r="H237" i="35"/>
  <c r="G237" i="35"/>
  <c r="H236" i="35"/>
  <c r="G236" i="35"/>
  <c r="H235" i="35"/>
  <c r="G235" i="35"/>
  <c r="H234" i="35"/>
  <c r="G234" i="35"/>
  <c r="H233" i="35"/>
  <c r="G233" i="35"/>
  <c r="H232" i="35"/>
  <c r="G232" i="35"/>
  <c r="H231" i="35"/>
  <c r="G231" i="35"/>
  <c r="H230" i="35"/>
  <c r="G230" i="35"/>
  <c r="H229" i="35"/>
  <c r="G229" i="35"/>
  <c r="H228" i="35"/>
  <c r="G228" i="35"/>
  <c r="H227" i="35"/>
  <c r="G227" i="35"/>
  <c r="H226" i="35"/>
  <c r="G226" i="35"/>
  <c r="H225" i="35"/>
  <c r="G225" i="35"/>
  <c r="H224" i="35"/>
  <c r="G224" i="35"/>
  <c r="H223" i="35"/>
  <c r="G223" i="35"/>
  <c r="H222" i="35"/>
  <c r="G222" i="35"/>
  <c r="H221" i="35"/>
  <c r="G221" i="35"/>
  <c r="H220" i="35"/>
  <c r="G220" i="35"/>
  <c r="H219" i="35"/>
  <c r="G219" i="35"/>
  <c r="H218" i="35"/>
  <c r="G218" i="35"/>
  <c r="H217" i="35"/>
  <c r="G217" i="35"/>
  <c r="H216" i="35"/>
  <c r="G216" i="35"/>
  <c r="H215" i="35"/>
  <c r="G215" i="35"/>
  <c r="H214" i="35"/>
  <c r="G214" i="35"/>
  <c r="H213" i="35"/>
  <c r="G213" i="35"/>
  <c r="H212" i="35"/>
  <c r="G212" i="35"/>
  <c r="H211" i="35"/>
  <c r="G211" i="35"/>
  <c r="H210" i="35"/>
  <c r="G210" i="35"/>
  <c r="H209" i="35"/>
  <c r="G209" i="35"/>
  <c r="H208" i="35"/>
  <c r="G208" i="35"/>
  <c r="H207" i="35"/>
  <c r="G207" i="35"/>
  <c r="H206" i="35"/>
  <c r="G206" i="35"/>
  <c r="H205" i="35"/>
  <c r="G205" i="35"/>
  <c r="H204" i="35"/>
  <c r="G204" i="35"/>
  <c r="H203" i="35"/>
  <c r="G203" i="35"/>
  <c r="H202" i="35"/>
  <c r="G202" i="35"/>
  <c r="H201" i="35"/>
  <c r="G201" i="35"/>
  <c r="H200" i="35"/>
  <c r="G200" i="35"/>
  <c r="H199" i="35"/>
  <c r="G199" i="35"/>
  <c r="H198" i="35"/>
  <c r="G198" i="35"/>
  <c r="H197" i="35"/>
  <c r="G197" i="35"/>
  <c r="H196" i="35"/>
  <c r="G196" i="35"/>
  <c r="H195" i="35"/>
  <c r="G195" i="35"/>
  <c r="H194" i="35"/>
  <c r="G194" i="35"/>
  <c r="H193" i="35"/>
  <c r="G193" i="35"/>
  <c r="H192" i="35"/>
  <c r="G192" i="35"/>
  <c r="H191" i="35"/>
  <c r="G191" i="35"/>
  <c r="H190" i="35"/>
  <c r="G190" i="35"/>
  <c r="H189" i="35"/>
  <c r="G189" i="35"/>
  <c r="H188" i="35"/>
  <c r="G188" i="35"/>
  <c r="H187" i="35"/>
  <c r="G187" i="35"/>
  <c r="H186" i="35"/>
  <c r="G186" i="35"/>
  <c r="H185" i="35"/>
  <c r="G185" i="35"/>
  <c r="H184" i="35"/>
  <c r="G184" i="35"/>
  <c r="H183" i="35"/>
  <c r="G183" i="35"/>
  <c r="H182" i="35"/>
  <c r="G182" i="35"/>
  <c r="H181" i="35"/>
  <c r="G181" i="35"/>
  <c r="H180" i="35"/>
  <c r="G180" i="35"/>
  <c r="H179" i="35"/>
  <c r="G179" i="35"/>
  <c r="H178" i="35"/>
  <c r="G178" i="35"/>
  <c r="H177" i="35"/>
  <c r="G177" i="35"/>
  <c r="H176" i="35"/>
  <c r="G176" i="35"/>
  <c r="H175" i="35"/>
  <c r="G175" i="35"/>
  <c r="H174" i="35"/>
  <c r="G174" i="35"/>
  <c r="H173" i="35"/>
  <c r="G173" i="35"/>
  <c r="H172" i="35"/>
  <c r="G172" i="35"/>
  <c r="H171" i="35"/>
  <c r="G171" i="35"/>
  <c r="H170" i="35"/>
  <c r="G170" i="35"/>
  <c r="H169" i="35"/>
  <c r="G169" i="35"/>
  <c r="H168" i="35"/>
  <c r="G168" i="35"/>
  <c r="H167" i="35"/>
  <c r="G167" i="35"/>
  <c r="H166" i="35"/>
  <c r="G166" i="35"/>
  <c r="H165" i="35"/>
  <c r="G165" i="35"/>
  <c r="H164" i="35"/>
  <c r="G164" i="35"/>
  <c r="H163" i="35"/>
  <c r="G163" i="35"/>
  <c r="H162" i="35"/>
  <c r="G162" i="35"/>
  <c r="H161" i="35"/>
  <c r="G161" i="35"/>
  <c r="H160" i="35"/>
  <c r="G160" i="35"/>
  <c r="H159" i="35"/>
  <c r="G159" i="35"/>
  <c r="H158" i="35"/>
  <c r="G158" i="35"/>
  <c r="H157" i="35"/>
  <c r="G157" i="35"/>
  <c r="H156" i="35"/>
  <c r="G156" i="35"/>
  <c r="H155" i="35"/>
  <c r="G155" i="35"/>
  <c r="H154" i="35"/>
  <c r="G154" i="35"/>
  <c r="H153" i="35"/>
  <c r="G153" i="35"/>
  <c r="H152" i="35"/>
  <c r="G152" i="35"/>
  <c r="H151" i="35"/>
  <c r="G151" i="35"/>
  <c r="H150" i="35"/>
  <c r="G150" i="35"/>
  <c r="H149" i="35"/>
  <c r="G149" i="35"/>
  <c r="H148" i="35"/>
  <c r="G148" i="35"/>
  <c r="H147" i="35"/>
  <c r="G147" i="35"/>
  <c r="H146" i="35"/>
  <c r="G146" i="35"/>
  <c r="H145" i="35"/>
  <c r="G145" i="35"/>
  <c r="H144" i="35"/>
  <c r="G144" i="35"/>
  <c r="H143" i="35"/>
  <c r="G143" i="35"/>
  <c r="H142" i="35"/>
  <c r="G142" i="35"/>
  <c r="H141" i="35"/>
  <c r="G141" i="35"/>
  <c r="H140" i="35"/>
  <c r="G140" i="35"/>
  <c r="H139" i="35"/>
  <c r="G139" i="35"/>
  <c r="H138" i="35"/>
  <c r="G138" i="35"/>
  <c r="H137" i="35"/>
  <c r="G137" i="35"/>
  <c r="H136" i="35"/>
  <c r="G136" i="35"/>
  <c r="H135" i="35"/>
  <c r="G135" i="35"/>
  <c r="H134" i="35"/>
  <c r="G134" i="35"/>
  <c r="H133" i="35"/>
  <c r="G133" i="35"/>
  <c r="H132" i="35"/>
  <c r="G132" i="35"/>
  <c r="H131" i="35"/>
  <c r="G131" i="35"/>
  <c r="H130" i="35"/>
  <c r="G130" i="35"/>
  <c r="H129" i="35"/>
  <c r="G129" i="35"/>
  <c r="H128" i="35"/>
  <c r="G128" i="35"/>
  <c r="H127" i="35"/>
  <c r="G127" i="35"/>
  <c r="H126" i="35"/>
  <c r="G126" i="35"/>
  <c r="H125" i="35"/>
  <c r="G125" i="35"/>
  <c r="H124" i="35"/>
  <c r="G124" i="35"/>
  <c r="H123" i="35"/>
  <c r="G123" i="35"/>
  <c r="H122" i="35"/>
  <c r="G122" i="35"/>
  <c r="H121" i="35"/>
  <c r="G121" i="35"/>
  <c r="H120" i="35"/>
  <c r="G120" i="35"/>
  <c r="H119" i="35"/>
  <c r="G119" i="35"/>
  <c r="H118" i="35"/>
  <c r="G118" i="35"/>
  <c r="H117" i="35"/>
  <c r="G117" i="35"/>
  <c r="H116" i="35"/>
  <c r="G116" i="35"/>
  <c r="H115" i="35"/>
  <c r="G115" i="35"/>
  <c r="H114" i="35"/>
  <c r="G114" i="35"/>
  <c r="H113" i="35"/>
  <c r="G113" i="35"/>
  <c r="H112" i="35"/>
  <c r="G112" i="35"/>
  <c r="H111" i="35"/>
  <c r="G111" i="35"/>
  <c r="H110" i="35"/>
  <c r="G110" i="35"/>
  <c r="H109" i="35"/>
  <c r="G109" i="35"/>
  <c r="H108" i="35"/>
  <c r="G108" i="35"/>
  <c r="H107" i="35"/>
  <c r="G107" i="35"/>
  <c r="H106" i="35"/>
  <c r="G106" i="35"/>
  <c r="H105" i="35"/>
  <c r="G105" i="35"/>
  <c r="H104" i="35"/>
  <c r="G104" i="35"/>
  <c r="H103" i="35"/>
  <c r="G103" i="35"/>
  <c r="H102" i="35"/>
  <c r="G102" i="35"/>
  <c r="H101" i="35"/>
  <c r="G101" i="35"/>
  <c r="H100" i="35"/>
  <c r="G100" i="35"/>
  <c r="H99" i="35"/>
  <c r="G99" i="35"/>
  <c r="H98" i="35"/>
  <c r="G98" i="35"/>
  <c r="H97" i="35"/>
  <c r="G97" i="35"/>
  <c r="H96" i="35"/>
  <c r="G96" i="35"/>
  <c r="H95" i="35"/>
  <c r="G95" i="35"/>
  <c r="H94" i="35"/>
  <c r="G94" i="35"/>
  <c r="H93" i="35"/>
  <c r="G93" i="35"/>
  <c r="H92" i="35"/>
  <c r="G92" i="35"/>
  <c r="H91" i="35"/>
  <c r="G91" i="35"/>
  <c r="H90" i="35"/>
  <c r="G90" i="35"/>
  <c r="H89" i="35"/>
  <c r="G89" i="35"/>
  <c r="H88" i="35"/>
  <c r="G88" i="35"/>
  <c r="H87" i="35"/>
  <c r="G87" i="35"/>
  <c r="H86" i="35"/>
  <c r="G86" i="35"/>
  <c r="H85" i="35"/>
  <c r="G85" i="35"/>
  <c r="H84" i="35"/>
  <c r="G84" i="35"/>
  <c r="H83" i="35"/>
  <c r="G83" i="35"/>
  <c r="H82" i="35"/>
  <c r="G82" i="35"/>
  <c r="H81" i="35"/>
  <c r="G81" i="35"/>
  <c r="H80" i="35"/>
  <c r="G80" i="35"/>
  <c r="H79" i="35"/>
  <c r="G79" i="35"/>
  <c r="H78" i="35"/>
  <c r="G78" i="35"/>
  <c r="H77" i="35"/>
  <c r="G77" i="35"/>
  <c r="H76" i="35"/>
  <c r="G76" i="35"/>
  <c r="H75" i="35"/>
  <c r="G75" i="35"/>
  <c r="H74" i="35"/>
  <c r="G74" i="35"/>
  <c r="H73" i="35"/>
  <c r="G73" i="35"/>
  <c r="H72" i="35"/>
  <c r="G72" i="35"/>
  <c r="H71" i="35"/>
  <c r="G71" i="35"/>
  <c r="H70" i="35"/>
  <c r="G70" i="35"/>
  <c r="H69" i="35"/>
  <c r="G69" i="35"/>
  <c r="H68" i="35"/>
  <c r="G68" i="35"/>
  <c r="H67" i="35"/>
  <c r="G67" i="35"/>
  <c r="H66" i="35"/>
  <c r="G66" i="35"/>
  <c r="H65" i="35"/>
  <c r="G65" i="35"/>
  <c r="H64" i="35"/>
  <c r="G64" i="35"/>
  <c r="H63" i="35"/>
  <c r="G63" i="35"/>
  <c r="H62" i="35"/>
  <c r="G62" i="35"/>
  <c r="H61" i="35"/>
  <c r="G61" i="35"/>
  <c r="H60" i="35"/>
  <c r="G60" i="35"/>
  <c r="H59" i="35"/>
  <c r="G59" i="35"/>
  <c r="H58" i="35"/>
  <c r="G58" i="35"/>
  <c r="H57" i="35"/>
  <c r="G57" i="35"/>
  <c r="H56" i="35"/>
  <c r="G56" i="35"/>
  <c r="H55" i="35"/>
  <c r="G55" i="35"/>
  <c r="H54" i="35"/>
  <c r="G54" i="35"/>
  <c r="H53" i="35"/>
  <c r="G53" i="35"/>
  <c r="H52" i="35"/>
  <c r="G52" i="35"/>
  <c r="H51" i="35"/>
  <c r="G51" i="35"/>
  <c r="H50" i="35"/>
  <c r="G50" i="35"/>
  <c r="H49" i="35"/>
  <c r="G49" i="35"/>
  <c r="H48" i="35"/>
  <c r="G48" i="35"/>
  <c r="H47" i="35"/>
  <c r="G47" i="35"/>
  <c r="H46" i="35"/>
  <c r="G46" i="35"/>
  <c r="H45" i="35"/>
  <c r="G45" i="35"/>
  <c r="H44" i="35"/>
  <c r="G44" i="35"/>
  <c r="H43" i="35"/>
  <c r="G43" i="35"/>
  <c r="H42" i="35"/>
  <c r="G42" i="35"/>
  <c r="H41" i="35"/>
  <c r="G41" i="35"/>
  <c r="H40" i="35"/>
  <c r="G40" i="35"/>
  <c r="H39" i="35"/>
  <c r="G39" i="35"/>
  <c r="H38" i="35"/>
  <c r="G38" i="35"/>
  <c r="H37" i="35"/>
  <c r="G37" i="35"/>
  <c r="H36" i="35"/>
  <c r="G36" i="35"/>
  <c r="H35" i="35"/>
  <c r="G35" i="35"/>
  <c r="H34" i="35"/>
  <c r="G34" i="35"/>
  <c r="H33" i="35"/>
  <c r="G33" i="35"/>
  <c r="H32" i="35"/>
  <c r="G32" i="35"/>
  <c r="H31" i="35"/>
  <c r="G31" i="35"/>
  <c r="H30" i="35"/>
  <c r="G30" i="35"/>
  <c r="H29" i="35"/>
  <c r="G29" i="35"/>
  <c r="H28" i="35"/>
  <c r="G28" i="35"/>
  <c r="H27" i="35"/>
  <c r="G27" i="35"/>
  <c r="H26" i="35"/>
  <c r="G26" i="35"/>
  <c r="H25" i="35"/>
  <c r="G25" i="35"/>
  <c r="H24" i="35"/>
  <c r="G24" i="35"/>
  <c r="H23" i="35"/>
  <c r="G23" i="35"/>
  <c r="H22" i="35"/>
  <c r="G22" i="35"/>
  <c r="H21" i="35"/>
  <c r="G21" i="35"/>
  <c r="H20" i="35"/>
  <c r="G20" i="35"/>
  <c r="H19" i="35"/>
  <c r="G19" i="35"/>
  <c r="H18" i="35"/>
  <c r="G18" i="35"/>
  <c r="H17" i="35"/>
  <c r="G17" i="35"/>
  <c r="H16" i="35"/>
  <c r="G16" i="35"/>
  <c r="H15" i="35"/>
  <c r="G15" i="35"/>
  <c r="H14" i="35"/>
  <c r="G14" i="35"/>
  <c r="H13" i="35"/>
  <c r="G13" i="35"/>
  <c r="H12" i="35"/>
  <c r="G12" i="35"/>
  <c r="H11" i="35"/>
  <c r="G11" i="35"/>
  <c r="H10" i="35"/>
  <c r="G10" i="35"/>
  <c r="H9" i="35"/>
  <c r="G9" i="35"/>
  <c r="H8" i="35"/>
  <c r="G8" i="35"/>
  <c r="H7" i="35"/>
  <c r="G7" i="35"/>
  <c r="H6" i="35"/>
  <c r="G6" i="35"/>
  <c r="H5" i="35"/>
  <c r="G5" i="35"/>
  <c r="H4" i="35"/>
  <c r="G4" i="35"/>
  <c r="J3" i="35"/>
  <c r="J4" i="35" s="1"/>
  <c r="A4" i="36" s="1"/>
  <c r="H3" i="35"/>
  <c r="G3" i="35"/>
  <c r="A3" i="36" l="1"/>
  <c r="J4" i="20"/>
  <c r="J4" i="37"/>
  <c r="A4" i="38" s="1"/>
  <c r="A3" i="38"/>
  <c r="K3" i="37"/>
  <c r="K4" i="37"/>
  <c r="J5" i="37"/>
  <c r="A5" i="38" s="1"/>
  <c r="K3" i="20"/>
  <c r="K4" i="20"/>
  <c r="K3" i="35"/>
  <c r="B3" i="50" s="1"/>
  <c r="K4" i="35"/>
  <c r="B4" i="50" s="1"/>
  <c r="J5" i="35"/>
  <c r="A5" i="36" s="1"/>
  <c r="E5" i="10"/>
  <c r="D4" i="18"/>
  <c r="C12" i="44" s="1"/>
  <c r="N5" i="11"/>
  <c r="Q5" i="11" s="1"/>
  <c r="E4" i="18" s="1"/>
  <c r="K6" i="11"/>
  <c r="D5" i="18" s="1"/>
  <c r="C13" i="44" s="1"/>
  <c r="N6" i="11"/>
  <c r="Q6" i="11" s="1"/>
  <c r="E5" i="18" s="1"/>
  <c r="K7" i="11"/>
  <c r="D6" i="18" s="1"/>
  <c r="C14" i="44" s="1"/>
  <c r="N7" i="11"/>
  <c r="Q7" i="11" s="1"/>
  <c r="E6" i="18" s="1"/>
  <c r="D7" i="18"/>
  <c r="C15" i="44" s="1"/>
  <c r="N8" i="11"/>
  <c r="Q8" i="11" s="1"/>
  <c r="E7" i="18" s="1"/>
  <c r="D8" i="18"/>
  <c r="C16" i="44" s="1"/>
  <c r="N9" i="11"/>
  <c r="Q9" i="11" s="1"/>
  <c r="E8" i="18" s="1"/>
  <c r="K4" i="11"/>
  <c r="D3" i="18" s="1"/>
  <c r="C11" i="44" s="1"/>
  <c r="N4" i="11"/>
  <c r="Q4" i="11" s="1"/>
  <c r="E3" i="18" s="1"/>
  <c r="L12" i="11"/>
  <c r="M12" i="11" s="1"/>
  <c r="L10" i="11"/>
  <c r="I9" i="11"/>
  <c r="I6" i="11"/>
  <c r="L24" i="11"/>
  <c r="M24" i="11" s="1"/>
  <c r="L22" i="11"/>
  <c r="M22" i="11" s="1"/>
  <c r="L20" i="11"/>
  <c r="M20" i="11" s="1"/>
  <c r="M16" i="11"/>
  <c r="M10" i="11"/>
  <c r="I8" i="11"/>
  <c r="D8650" i="8"/>
  <c r="E8" i="10"/>
  <c r="E7" i="10"/>
  <c r="E6" i="10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4" i="8"/>
  <c r="H3" i="50" l="1"/>
  <c r="O3" i="50" s="1"/>
  <c r="V3" i="50" s="1"/>
  <c r="D3" i="50"/>
  <c r="K3" i="50" s="1"/>
  <c r="R3" i="50" s="1"/>
  <c r="G3" i="50"/>
  <c r="N3" i="50" s="1"/>
  <c r="U3" i="50" s="1"/>
  <c r="C3" i="50"/>
  <c r="J3" i="50" s="1"/>
  <c r="Q3" i="50" s="1"/>
  <c r="E3" i="50"/>
  <c r="L3" i="50" s="1"/>
  <c r="S3" i="50" s="1"/>
  <c r="F3" i="50"/>
  <c r="M3" i="50" s="1"/>
  <c r="T3" i="50" s="1"/>
  <c r="I3" i="50"/>
  <c r="P3" i="50" s="1"/>
  <c r="W3" i="50" s="1"/>
  <c r="H4" i="50"/>
  <c r="O4" i="50" s="1"/>
  <c r="V4" i="50" s="1"/>
  <c r="D4" i="50"/>
  <c r="K4" i="50" s="1"/>
  <c r="R4" i="50" s="1"/>
  <c r="E4" i="50"/>
  <c r="L4" i="50" s="1"/>
  <c r="S4" i="50" s="1"/>
  <c r="G4" i="50"/>
  <c r="N4" i="50" s="1"/>
  <c r="U4" i="50" s="1"/>
  <c r="C4" i="50"/>
  <c r="J4" i="50" s="1"/>
  <c r="Q4" i="50" s="1"/>
  <c r="I4" i="50"/>
  <c r="P4" i="50" s="1"/>
  <c r="W4" i="50" s="1"/>
  <c r="F4" i="50"/>
  <c r="M4" i="50" s="1"/>
  <c r="T4" i="50" s="1"/>
  <c r="B3" i="48"/>
  <c r="G3" i="48" s="1"/>
  <c r="N3" i="48" s="1"/>
  <c r="U3" i="48" s="1"/>
  <c r="B4" i="48"/>
  <c r="G4" i="48" s="1"/>
  <c r="N4" i="48" s="1"/>
  <c r="U4" i="48" s="1"/>
  <c r="B4" i="38"/>
  <c r="R4" i="38" s="1"/>
  <c r="AI4" i="38" s="1"/>
  <c r="AZ4" i="38" s="1"/>
  <c r="B3" i="38"/>
  <c r="L3" i="38" s="1"/>
  <c r="AC3" i="38" s="1"/>
  <c r="AT3" i="38" s="1"/>
  <c r="B3" i="12"/>
  <c r="K3" i="12" s="1"/>
  <c r="AB3" i="12" s="1"/>
  <c r="AS3" i="12" s="1"/>
  <c r="B4" i="12"/>
  <c r="B3" i="36"/>
  <c r="B4" i="36"/>
  <c r="P4" i="11"/>
  <c r="P9" i="11"/>
  <c r="P6" i="11"/>
  <c r="P5" i="11"/>
  <c r="P8" i="11"/>
  <c r="J5" i="20"/>
  <c r="A4" i="12"/>
  <c r="K5" i="37"/>
  <c r="J6" i="37"/>
  <c r="A6" i="38" s="1"/>
  <c r="J6" i="35"/>
  <c r="A6" i="36" s="1"/>
  <c r="K5" i="35"/>
  <c r="B5" i="50" s="1"/>
  <c r="X3" i="50" l="1"/>
  <c r="X4" i="50"/>
  <c r="F4" i="48"/>
  <c r="M4" i="48" s="1"/>
  <c r="T4" i="48" s="1"/>
  <c r="C3" i="48"/>
  <c r="J3" i="48" s="1"/>
  <c r="Q3" i="48" s="1"/>
  <c r="F3" i="48"/>
  <c r="M3" i="48" s="1"/>
  <c r="T3" i="48" s="1"/>
  <c r="E3" i="48"/>
  <c r="L3" i="48" s="1"/>
  <c r="S3" i="48" s="1"/>
  <c r="D3" i="48"/>
  <c r="K3" i="48" s="1"/>
  <c r="R3" i="48" s="1"/>
  <c r="H3" i="48"/>
  <c r="O3" i="48" s="1"/>
  <c r="V3" i="48" s="1"/>
  <c r="I3" i="48"/>
  <c r="P3" i="48" s="1"/>
  <c r="W3" i="48" s="1"/>
  <c r="C4" i="48"/>
  <c r="J4" i="48" s="1"/>
  <c r="Q4" i="48" s="1"/>
  <c r="D4" i="48"/>
  <c r="K4" i="48" s="1"/>
  <c r="R4" i="48" s="1"/>
  <c r="I4" i="49"/>
  <c r="P4" i="49" s="1"/>
  <c r="W4" i="49" s="1"/>
  <c r="E4" i="49"/>
  <c r="L4" i="49" s="1"/>
  <c r="S4" i="49" s="1"/>
  <c r="H4" i="49"/>
  <c r="O4" i="49" s="1"/>
  <c r="V4" i="49" s="1"/>
  <c r="D4" i="49"/>
  <c r="K4" i="49" s="1"/>
  <c r="R4" i="49" s="1"/>
  <c r="G4" i="49"/>
  <c r="N4" i="49" s="1"/>
  <c r="U4" i="49" s="1"/>
  <c r="C4" i="49"/>
  <c r="J4" i="49" s="1"/>
  <c r="Q4" i="49" s="1"/>
  <c r="F4" i="49"/>
  <c r="M4" i="49" s="1"/>
  <c r="T4" i="49" s="1"/>
  <c r="I4" i="48"/>
  <c r="P4" i="48" s="1"/>
  <c r="W4" i="48" s="1"/>
  <c r="H4" i="48"/>
  <c r="O4" i="48" s="1"/>
  <c r="V4" i="48" s="1"/>
  <c r="I3" i="49"/>
  <c r="P3" i="49" s="1"/>
  <c r="W3" i="49" s="1"/>
  <c r="E3" i="49"/>
  <c r="L3" i="49" s="1"/>
  <c r="S3" i="49" s="1"/>
  <c r="H3" i="49"/>
  <c r="O3" i="49" s="1"/>
  <c r="V3" i="49" s="1"/>
  <c r="D3" i="49"/>
  <c r="K3" i="49" s="1"/>
  <c r="R3" i="49" s="1"/>
  <c r="C3" i="49"/>
  <c r="J3" i="49" s="1"/>
  <c r="Q3" i="49" s="1"/>
  <c r="F3" i="49"/>
  <c r="M3" i="49" s="1"/>
  <c r="T3" i="49" s="1"/>
  <c r="G3" i="49"/>
  <c r="N3" i="49" s="1"/>
  <c r="U3" i="49" s="1"/>
  <c r="E4" i="48"/>
  <c r="L4" i="48" s="1"/>
  <c r="S4" i="48" s="1"/>
  <c r="G4" i="38"/>
  <c r="X4" i="38" s="1"/>
  <c r="AO4" i="38" s="1"/>
  <c r="E4" i="38"/>
  <c r="V4" i="38" s="1"/>
  <c r="AM4" i="38" s="1"/>
  <c r="D4" i="38"/>
  <c r="U4" i="38" s="1"/>
  <c r="AL4" i="38" s="1"/>
  <c r="F4" i="38"/>
  <c r="W4" i="38" s="1"/>
  <c r="AN4" i="38" s="1"/>
  <c r="M4" i="38"/>
  <c r="AD4" i="38" s="1"/>
  <c r="AU4" i="38" s="1"/>
  <c r="L4" i="38"/>
  <c r="AC4" i="38" s="1"/>
  <c r="AT4" i="38" s="1"/>
  <c r="O4" i="38"/>
  <c r="AF4" i="38" s="1"/>
  <c r="AW4" i="38" s="1"/>
  <c r="N4" i="38"/>
  <c r="AE4" i="38" s="1"/>
  <c r="AV4" i="38" s="1"/>
  <c r="I4" i="38"/>
  <c r="Z4" i="38" s="1"/>
  <c r="AQ4" i="38" s="1"/>
  <c r="Q4" i="38"/>
  <c r="AH4" i="38" s="1"/>
  <c r="AY4" i="38" s="1"/>
  <c r="H4" i="38"/>
  <c r="Y4" i="38" s="1"/>
  <c r="AP4" i="38" s="1"/>
  <c r="P4" i="38"/>
  <c r="AG4" i="38" s="1"/>
  <c r="AX4" i="38" s="1"/>
  <c r="C4" i="38"/>
  <c r="T4" i="38" s="1"/>
  <c r="AK4" i="38" s="1"/>
  <c r="K4" i="38"/>
  <c r="AB4" i="38" s="1"/>
  <c r="AS4" i="38" s="1"/>
  <c r="S4" i="38"/>
  <c r="AJ4" i="38" s="1"/>
  <c r="BA4" i="38" s="1"/>
  <c r="J4" i="38"/>
  <c r="AA4" i="38" s="1"/>
  <c r="AR4" i="38" s="1"/>
  <c r="Q3" i="38"/>
  <c r="AH3" i="38" s="1"/>
  <c r="AY3" i="38" s="1"/>
  <c r="P3" i="38"/>
  <c r="AG3" i="38" s="1"/>
  <c r="AX3" i="38" s="1"/>
  <c r="I3" i="38"/>
  <c r="Z3" i="38" s="1"/>
  <c r="AQ3" i="38" s="1"/>
  <c r="H3" i="38"/>
  <c r="Y3" i="38" s="1"/>
  <c r="AP3" i="38" s="1"/>
  <c r="G3" i="38"/>
  <c r="X3" i="38" s="1"/>
  <c r="AO3" i="38" s="1"/>
  <c r="F3" i="38"/>
  <c r="W3" i="38" s="1"/>
  <c r="AN3" i="38" s="1"/>
  <c r="O3" i="38"/>
  <c r="AF3" i="38" s="1"/>
  <c r="AW3" i="38" s="1"/>
  <c r="N3" i="38"/>
  <c r="AE3" i="38" s="1"/>
  <c r="AV3" i="38" s="1"/>
  <c r="P3" i="12"/>
  <c r="AG3" i="12" s="1"/>
  <c r="AX3" i="12" s="1"/>
  <c r="E3" i="12"/>
  <c r="V3" i="12" s="1"/>
  <c r="AM3" i="12" s="1"/>
  <c r="C3" i="12"/>
  <c r="T3" i="12" s="1"/>
  <c r="AK3" i="12" s="1"/>
  <c r="C3" i="38"/>
  <c r="T3" i="38" s="1"/>
  <c r="AK3" i="38" s="1"/>
  <c r="K3" i="38"/>
  <c r="AB3" i="38" s="1"/>
  <c r="AS3" i="38" s="1"/>
  <c r="S3" i="38"/>
  <c r="AJ3" i="38" s="1"/>
  <c r="BA3" i="38" s="1"/>
  <c r="J3" i="38"/>
  <c r="AA3" i="38" s="1"/>
  <c r="AR3" i="38" s="1"/>
  <c r="R3" i="38"/>
  <c r="AI3" i="38" s="1"/>
  <c r="AZ3" i="38" s="1"/>
  <c r="E3" i="38"/>
  <c r="V3" i="38" s="1"/>
  <c r="AM3" i="38" s="1"/>
  <c r="M3" i="38"/>
  <c r="AD3" i="38" s="1"/>
  <c r="AU3" i="38" s="1"/>
  <c r="D3" i="38"/>
  <c r="U3" i="38" s="1"/>
  <c r="AL3" i="38" s="1"/>
  <c r="B5" i="38"/>
  <c r="R5" i="38" s="1"/>
  <c r="AI5" i="38" s="1"/>
  <c r="AZ5" i="38" s="1"/>
  <c r="B5" i="36"/>
  <c r="Q4" i="39"/>
  <c r="AH4" i="39" s="1"/>
  <c r="AY4" i="39" s="1"/>
  <c r="M4" i="39"/>
  <c r="AD4" i="39" s="1"/>
  <c r="AU4" i="39" s="1"/>
  <c r="I4" i="39"/>
  <c r="Z4" i="39" s="1"/>
  <c r="AQ4" i="39" s="1"/>
  <c r="E4" i="39"/>
  <c r="V4" i="39" s="1"/>
  <c r="AM4" i="39" s="1"/>
  <c r="P4" i="39"/>
  <c r="AG4" i="39" s="1"/>
  <c r="AX4" i="39" s="1"/>
  <c r="L4" i="39"/>
  <c r="AC4" i="39" s="1"/>
  <c r="AT4" i="39" s="1"/>
  <c r="H4" i="39"/>
  <c r="Y4" i="39" s="1"/>
  <c r="AP4" i="39" s="1"/>
  <c r="D4" i="39"/>
  <c r="U4" i="39" s="1"/>
  <c r="AL4" i="39" s="1"/>
  <c r="S4" i="39"/>
  <c r="AJ4" i="39" s="1"/>
  <c r="BA4" i="39" s="1"/>
  <c r="K4" i="39"/>
  <c r="AB4" i="39" s="1"/>
  <c r="AS4" i="39" s="1"/>
  <c r="C4" i="39"/>
  <c r="T4" i="39" s="1"/>
  <c r="AK4" i="39" s="1"/>
  <c r="R4" i="39"/>
  <c r="AI4" i="39" s="1"/>
  <c r="AZ4" i="39" s="1"/>
  <c r="O4" i="39"/>
  <c r="AF4" i="39" s="1"/>
  <c r="AW4" i="39" s="1"/>
  <c r="J4" i="39"/>
  <c r="AA4" i="39" s="1"/>
  <c r="AR4" i="39" s="1"/>
  <c r="G4" i="39"/>
  <c r="X4" i="39" s="1"/>
  <c r="AO4" i="39" s="1"/>
  <c r="N4" i="39"/>
  <c r="AE4" i="39" s="1"/>
  <c r="AV4" i="39" s="1"/>
  <c r="F4" i="39"/>
  <c r="W4" i="39" s="1"/>
  <c r="AN4" i="39" s="1"/>
  <c r="S3" i="39"/>
  <c r="AJ3" i="39" s="1"/>
  <c r="BA3" i="39" s="1"/>
  <c r="O3" i="39"/>
  <c r="AF3" i="39" s="1"/>
  <c r="AW3" i="39" s="1"/>
  <c r="K3" i="39"/>
  <c r="AB3" i="39" s="1"/>
  <c r="AS3" i="39" s="1"/>
  <c r="G3" i="39"/>
  <c r="X3" i="39" s="1"/>
  <c r="AO3" i="39" s="1"/>
  <c r="C3" i="39"/>
  <c r="T3" i="39" s="1"/>
  <c r="AK3" i="39" s="1"/>
  <c r="R3" i="39"/>
  <c r="AI3" i="39" s="1"/>
  <c r="AZ3" i="39" s="1"/>
  <c r="N3" i="39"/>
  <c r="AE3" i="39" s="1"/>
  <c r="AV3" i="39" s="1"/>
  <c r="J3" i="39"/>
  <c r="AA3" i="39" s="1"/>
  <c r="AR3" i="39" s="1"/>
  <c r="F3" i="39"/>
  <c r="W3" i="39" s="1"/>
  <c r="AN3" i="39" s="1"/>
  <c r="L3" i="39"/>
  <c r="AC3" i="39" s="1"/>
  <c r="AT3" i="39" s="1"/>
  <c r="D3" i="39"/>
  <c r="U3" i="39" s="1"/>
  <c r="AL3" i="39" s="1"/>
  <c r="I3" i="39"/>
  <c r="Z3" i="39" s="1"/>
  <c r="AQ3" i="39" s="1"/>
  <c r="H3" i="39"/>
  <c r="Y3" i="39" s="1"/>
  <c r="AP3" i="39" s="1"/>
  <c r="Q3" i="39"/>
  <c r="AH3" i="39" s="1"/>
  <c r="AY3" i="39" s="1"/>
  <c r="P3" i="39"/>
  <c r="AG3" i="39" s="1"/>
  <c r="AX3" i="39" s="1"/>
  <c r="M3" i="39"/>
  <c r="AD3" i="39" s="1"/>
  <c r="AU3" i="39" s="1"/>
  <c r="E3" i="39"/>
  <c r="V3" i="39" s="1"/>
  <c r="AM3" i="39" s="1"/>
  <c r="A5" i="12"/>
  <c r="J6" i="20"/>
  <c r="K5" i="20"/>
  <c r="K6" i="37"/>
  <c r="J7" i="37"/>
  <c r="A7" i="38" s="1"/>
  <c r="R3" i="12"/>
  <c r="AI3" i="12" s="1"/>
  <c r="AZ3" i="12" s="1"/>
  <c r="D3" i="12"/>
  <c r="U3" i="12" s="1"/>
  <c r="AL3" i="12" s="1"/>
  <c r="F3" i="12"/>
  <c r="W3" i="12" s="1"/>
  <c r="AN3" i="12" s="1"/>
  <c r="S3" i="12"/>
  <c r="AJ3" i="12" s="1"/>
  <c r="BA3" i="12" s="1"/>
  <c r="K6" i="35"/>
  <c r="B6" i="50" s="1"/>
  <c r="J7" i="35"/>
  <c r="A7" i="36" s="1"/>
  <c r="O3" i="12"/>
  <c r="AF3" i="12" s="1"/>
  <c r="AW3" i="12" s="1"/>
  <c r="Q3" i="12"/>
  <c r="AH3" i="12" s="1"/>
  <c r="AY3" i="12" s="1"/>
  <c r="L3" i="12"/>
  <c r="AC3" i="12" s="1"/>
  <c r="AT3" i="12" s="1"/>
  <c r="M3" i="12"/>
  <c r="AD3" i="12" s="1"/>
  <c r="AU3" i="12" s="1"/>
  <c r="J3" i="12"/>
  <c r="AA3" i="12" s="1"/>
  <c r="AR3" i="12" s="1"/>
  <c r="N3" i="12"/>
  <c r="AE3" i="12" s="1"/>
  <c r="AV3" i="12" s="1"/>
  <c r="H3" i="12"/>
  <c r="Y3" i="12" s="1"/>
  <c r="AP3" i="12" s="1"/>
  <c r="I3" i="12"/>
  <c r="Z3" i="12" s="1"/>
  <c r="AQ3" i="12" s="1"/>
  <c r="G3" i="12"/>
  <c r="X3" i="12" s="1"/>
  <c r="AO3" i="12" s="1"/>
  <c r="M4" i="12"/>
  <c r="AD4" i="12" s="1"/>
  <c r="AU4" i="12" s="1"/>
  <c r="E4" i="12"/>
  <c r="V4" i="12" s="1"/>
  <c r="AM4" i="12" s="1"/>
  <c r="D4" i="12"/>
  <c r="U4" i="12" s="1"/>
  <c r="AL4" i="12" s="1"/>
  <c r="H4" i="12"/>
  <c r="Y4" i="12" s="1"/>
  <c r="AP4" i="12" s="1"/>
  <c r="O4" i="12"/>
  <c r="AF4" i="12" s="1"/>
  <c r="AW4" i="12" s="1"/>
  <c r="G4" i="12"/>
  <c r="X4" i="12" s="1"/>
  <c r="AO4" i="12" s="1"/>
  <c r="F4" i="12"/>
  <c r="W4" i="12" s="1"/>
  <c r="AN4" i="12" s="1"/>
  <c r="J4" i="12"/>
  <c r="AA4" i="12" s="1"/>
  <c r="AR4" i="12" s="1"/>
  <c r="I4" i="12"/>
  <c r="Z4" i="12" s="1"/>
  <c r="AQ4" i="12" s="1"/>
  <c r="P4" i="12"/>
  <c r="AG4" i="12" s="1"/>
  <c r="AX4" i="12" s="1"/>
  <c r="K4" i="12"/>
  <c r="AB4" i="12" s="1"/>
  <c r="AS4" i="12" s="1"/>
  <c r="R4" i="12"/>
  <c r="AI4" i="12" s="1"/>
  <c r="AZ4" i="12" s="1"/>
  <c r="L4" i="12"/>
  <c r="AC4" i="12" s="1"/>
  <c r="AT4" i="12" s="1"/>
  <c r="C4" i="12"/>
  <c r="T4" i="12" s="1"/>
  <c r="AK4" i="12" s="1"/>
  <c r="Q4" i="12"/>
  <c r="AH4" i="12" s="1"/>
  <c r="AY4" i="12" s="1"/>
  <c r="S4" i="12"/>
  <c r="AJ4" i="12" s="1"/>
  <c r="BA4" i="12" s="1"/>
  <c r="N4" i="12"/>
  <c r="AE4" i="12" s="1"/>
  <c r="AV4" i="12" s="1"/>
  <c r="H5" i="50" l="1"/>
  <c r="O5" i="50" s="1"/>
  <c r="V5" i="50" s="1"/>
  <c r="D5" i="50"/>
  <c r="K5" i="50" s="1"/>
  <c r="R5" i="50" s="1"/>
  <c r="E5" i="50"/>
  <c r="L5" i="50" s="1"/>
  <c r="S5" i="50" s="1"/>
  <c r="G5" i="50"/>
  <c r="N5" i="50" s="1"/>
  <c r="U5" i="50" s="1"/>
  <c r="C5" i="50"/>
  <c r="J5" i="50" s="1"/>
  <c r="Q5" i="50" s="1"/>
  <c r="I5" i="50"/>
  <c r="P5" i="50" s="1"/>
  <c r="W5" i="50" s="1"/>
  <c r="F5" i="50"/>
  <c r="M5" i="50" s="1"/>
  <c r="T5" i="50" s="1"/>
  <c r="X3" i="48"/>
  <c r="X4" i="49"/>
  <c r="X3" i="49"/>
  <c r="X4" i="48"/>
  <c r="B5" i="48"/>
  <c r="G5" i="48" s="1"/>
  <c r="N5" i="48" s="1"/>
  <c r="U5" i="48" s="1"/>
  <c r="BB4" i="38"/>
  <c r="J5" i="38"/>
  <c r="AA5" i="38" s="1"/>
  <c r="AR5" i="38" s="1"/>
  <c r="C5" i="38"/>
  <c r="T5" i="38" s="1"/>
  <c r="AK5" i="38" s="1"/>
  <c r="Q5" i="38"/>
  <c r="AH5" i="38" s="1"/>
  <c r="AY5" i="38" s="1"/>
  <c r="S5" i="38"/>
  <c r="AJ5" i="38" s="1"/>
  <c r="BA5" i="38" s="1"/>
  <c r="M5" i="38"/>
  <c r="AD5" i="38" s="1"/>
  <c r="AU5" i="38" s="1"/>
  <c r="O5" i="38"/>
  <c r="AF5" i="38" s="1"/>
  <c r="AW5" i="38" s="1"/>
  <c r="L5" i="38"/>
  <c r="AC5" i="38" s="1"/>
  <c r="AT5" i="38" s="1"/>
  <c r="E5" i="38"/>
  <c r="V5" i="38" s="1"/>
  <c r="AM5" i="38" s="1"/>
  <c r="P5" i="38"/>
  <c r="AG5" i="38" s="1"/>
  <c r="AX5" i="38" s="1"/>
  <c r="N5" i="38"/>
  <c r="AE5" i="38" s="1"/>
  <c r="AV5" i="38" s="1"/>
  <c r="K5" i="38"/>
  <c r="AB5" i="38" s="1"/>
  <c r="AS5" i="38" s="1"/>
  <c r="D5" i="38"/>
  <c r="U5" i="38" s="1"/>
  <c r="AL5" i="38" s="1"/>
  <c r="F5" i="38"/>
  <c r="W5" i="38" s="1"/>
  <c r="AN5" i="38" s="1"/>
  <c r="G5" i="38"/>
  <c r="X5" i="38" s="1"/>
  <c r="AO5" i="38" s="1"/>
  <c r="H5" i="38"/>
  <c r="Y5" i="38" s="1"/>
  <c r="AP5" i="38" s="1"/>
  <c r="I5" i="38"/>
  <c r="Z5" i="38" s="1"/>
  <c r="AQ5" i="38" s="1"/>
  <c r="BB3" i="38"/>
  <c r="B6" i="38"/>
  <c r="R6" i="38" s="1"/>
  <c r="AI6" i="38" s="1"/>
  <c r="AZ6" i="38" s="1"/>
  <c r="B5" i="12"/>
  <c r="O5" i="12" s="1"/>
  <c r="AF5" i="12" s="1"/>
  <c r="AW5" i="12" s="1"/>
  <c r="BB3" i="39"/>
  <c r="B6" i="36"/>
  <c r="O6" i="36" s="1"/>
  <c r="AF6" i="36" s="1"/>
  <c r="AW6" i="36" s="1"/>
  <c r="S5" i="39"/>
  <c r="AJ5" i="39" s="1"/>
  <c r="BA5" i="39" s="1"/>
  <c r="O5" i="39"/>
  <c r="AF5" i="39" s="1"/>
  <c r="AW5" i="39" s="1"/>
  <c r="K5" i="39"/>
  <c r="AB5" i="39" s="1"/>
  <c r="AS5" i="39" s="1"/>
  <c r="G5" i="39"/>
  <c r="X5" i="39" s="1"/>
  <c r="AO5" i="39" s="1"/>
  <c r="C5" i="39"/>
  <c r="T5" i="39" s="1"/>
  <c r="AK5" i="39" s="1"/>
  <c r="R5" i="39"/>
  <c r="AI5" i="39" s="1"/>
  <c r="AZ5" i="39" s="1"/>
  <c r="N5" i="39"/>
  <c r="AE5" i="39" s="1"/>
  <c r="AV5" i="39" s="1"/>
  <c r="J5" i="39"/>
  <c r="AA5" i="39" s="1"/>
  <c r="AR5" i="39" s="1"/>
  <c r="F5" i="39"/>
  <c r="W5" i="39" s="1"/>
  <c r="AN5" i="39" s="1"/>
  <c r="M5" i="39"/>
  <c r="AD5" i="39" s="1"/>
  <c r="AU5" i="39" s="1"/>
  <c r="E5" i="39"/>
  <c r="V5" i="39" s="1"/>
  <c r="AM5" i="39" s="1"/>
  <c r="D5" i="39"/>
  <c r="U5" i="39" s="1"/>
  <c r="AL5" i="39" s="1"/>
  <c r="Q5" i="39"/>
  <c r="AH5" i="39" s="1"/>
  <c r="AY5" i="39" s="1"/>
  <c r="L5" i="39"/>
  <c r="AC5" i="39" s="1"/>
  <c r="AT5" i="39" s="1"/>
  <c r="I5" i="39"/>
  <c r="Z5" i="39" s="1"/>
  <c r="AQ5" i="39" s="1"/>
  <c r="P5" i="39"/>
  <c r="AG5" i="39" s="1"/>
  <c r="AX5" i="39" s="1"/>
  <c r="H5" i="39"/>
  <c r="Y5" i="39" s="1"/>
  <c r="AP5" i="39" s="1"/>
  <c r="BB4" i="39"/>
  <c r="J7" i="20"/>
  <c r="A6" i="12"/>
  <c r="K6" i="20"/>
  <c r="K7" i="37"/>
  <c r="J8" i="37"/>
  <c r="A8" i="38" s="1"/>
  <c r="BB3" i="12"/>
  <c r="S5" i="36"/>
  <c r="AJ5" i="36" s="1"/>
  <c r="BA5" i="36" s="1"/>
  <c r="Q5" i="36"/>
  <c r="AH5" i="36" s="1"/>
  <c r="AY5" i="36" s="1"/>
  <c r="O5" i="36"/>
  <c r="AF5" i="36" s="1"/>
  <c r="AW5" i="36" s="1"/>
  <c r="M5" i="36"/>
  <c r="AD5" i="36" s="1"/>
  <c r="AU5" i="36" s="1"/>
  <c r="K5" i="36"/>
  <c r="AB5" i="36" s="1"/>
  <c r="AS5" i="36" s="1"/>
  <c r="I5" i="36"/>
  <c r="Z5" i="36" s="1"/>
  <c r="AQ5" i="36" s="1"/>
  <c r="G5" i="36"/>
  <c r="X5" i="36" s="1"/>
  <c r="AO5" i="36" s="1"/>
  <c r="E5" i="36"/>
  <c r="V5" i="36" s="1"/>
  <c r="AM5" i="36" s="1"/>
  <c r="C5" i="36"/>
  <c r="T5" i="36" s="1"/>
  <c r="AK5" i="36" s="1"/>
  <c r="R5" i="36"/>
  <c r="AI5" i="36" s="1"/>
  <c r="AZ5" i="36" s="1"/>
  <c r="P5" i="36"/>
  <c r="AG5" i="36" s="1"/>
  <c r="AX5" i="36" s="1"/>
  <c r="N5" i="36"/>
  <c r="AE5" i="36" s="1"/>
  <c r="AV5" i="36" s="1"/>
  <c r="L5" i="36"/>
  <c r="AC5" i="36" s="1"/>
  <c r="AT5" i="36" s="1"/>
  <c r="J5" i="36"/>
  <c r="AA5" i="36" s="1"/>
  <c r="AR5" i="36" s="1"/>
  <c r="H5" i="36"/>
  <c r="Y5" i="36" s="1"/>
  <c r="AP5" i="36" s="1"/>
  <c r="F5" i="36"/>
  <c r="W5" i="36" s="1"/>
  <c r="AN5" i="36" s="1"/>
  <c r="D5" i="36"/>
  <c r="U5" i="36" s="1"/>
  <c r="AL5" i="36" s="1"/>
  <c r="S3" i="36"/>
  <c r="AJ3" i="36" s="1"/>
  <c r="BA3" i="36" s="1"/>
  <c r="Q3" i="36"/>
  <c r="AH3" i="36" s="1"/>
  <c r="AY3" i="36" s="1"/>
  <c r="O3" i="36"/>
  <c r="AF3" i="36" s="1"/>
  <c r="AW3" i="36" s="1"/>
  <c r="M3" i="36"/>
  <c r="AD3" i="36" s="1"/>
  <c r="AU3" i="36" s="1"/>
  <c r="K3" i="36"/>
  <c r="AB3" i="36" s="1"/>
  <c r="AS3" i="36" s="1"/>
  <c r="I3" i="36"/>
  <c r="Z3" i="36" s="1"/>
  <c r="AQ3" i="36" s="1"/>
  <c r="G3" i="36"/>
  <c r="X3" i="36" s="1"/>
  <c r="AO3" i="36" s="1"/>
  <c r="E3" i="36"/>
  <c r="V3" i="36" s="1"/>
  <c r="AM3" i="36" s="1"/>
  <c r="C3" i="36"/>
  <c r="T3" i="36" s="1"/>
  <c r="AK3" i="36" s="1"/>
  <c r="R3" i="36"/>
  <c r="AI3" i="36" s="1"/>
  <c r="AZ3" i="36" s="1"/>
  <c r="P3" i="36"/>
  <c r="AG3" i="36" s="1"/>
  <c r="AX3" i="36" s="1"/>
  <c r="N3" i="36"/>
  <c r="AE3" i="36" s="1"/>
  <c r="AV3" i="36" s="1"/>
  <c r="L3" i="36"/>
  <c r="AC3" i="36" s="1"/>
  <c r="AT3" i="36" s="1"/>
  <c r="J3" i="36"/>
  <c r="AA3" i="36" s="1"/>
  <c r="AR3" i="36" s="1"/>
  <c r="H3" i="36"/>
  <c r="Y3" i="36" s="1"/>
  <c r="AP3" i="36" s="1"/>
  <c r="F3" i="36"/>
  <c r="W3" i="36" s="1"/>
  <c r="AN3" i="36" s="1"/>
  <c r="D3" i="36"/>
  <c r="U3" i="36" s="1"/>
  <c r="AL3" i="36" s="1"/>
  <c r="S4" i="36"/>
  <c r="AJ4" i="36" s="1"/>
  <c r="BA4" i="36" s="1"/>
  <c r="Q4" i="36"/>
  <c r="AH4" i="36" s="1"/>
  <c r="AY4" i="36" s="1"/>
  <c r="O4" i="36"/>
  <c r="AF4" i="36" s="1"/>
  <c r="AW4" i="36" s="1"/>
  <c r="M4" i="36"/>
  <c r="AD4" i="36" s="1"/>
  <c r="AU4" i="36" s="1"/>
  <c r="K4" i="36"/>
  <c r="AB4" i="36" s="1"/>
  <c r="AS4" i="36" s="1"/>
  <c r="I4" i="36"/>
  <c r="Z4" i="36" s="1"/>
  <c r="AQ4" i="36" s="1"/>
  <c r="G4" i="36"/>
  <c r="X4" i="36" s="1"/>
  <c r="AO4" i="36" s="1"/>
  <c r="E4" i="36"/>
  <c r="V4" i="36" s="1"/>
  <c r="AM4" i="36" s="1"/>
  <c r="C4" i="36"/>
  <c r="T4" i="36" s="1"/>
  <c r="AK4" i="36" s="1"/>
  <c r="R4" i="36"/>
  <c r="AI4" i="36" s="1"/>
  <c r="AZ4" i="36" s="1"/>
  <c r="P4" i="36"/>
  <c r="AG4" i="36" s="1"/>
  <c r="AX4" i="36" s="1"/>
  <c r="N4" i="36"/>
  <c r="AE4" i="36" s="1"/>
  <c r="AV4" i="36" s="1"/>
  <c r="L4" i="36"/>
  <c r="AC4" i="36" s="1"/>
  <c r="AT4" i="36" s="1"/>
  <c r="J4" i="36"/>
  <c r="AA4" i="36" s="1"/>
  <c r="AR4" i="36" s="1"/>
  <c r="H4" i="36"/>
  <c r="Y4" i="36" s="1"/>
  <c r="AP4" i="36" s="1"/>
  <c r="F4" i="36"/>
  <c r="W4" i="36" s="1"/>
  <c r="AN4" i="36" s="1"/>
  <c r="D4" i="36"/>
  <c r="U4" i="36" s="1"/>
  <c r="AL4" i="36" s="1"/>
  <c r="J8" i="35"/>
  <c r="A8" i="36" s="1"/>
  <c r="K7" i="35"/>
  <c r="B7" i="50" s="1"/>
  <c r="BB4" i="12"/>
  <c r="H6" i="50" l="1"/>
  <c r="O6" i="50" s="1"/>
  <c r="V6" i="50" s="1"/>
  <c r="D6" i="50"/>
  <c r="K6" i="50" s="1"/>
  <c r="R6" i="50" s="1"/>
  <c r="E6" i="50"/>
  <c r="L6" i="50" s="1"/>
  <c r="S6" i="50" s="1"/>
  <c r="G6" i="50"/>
  <c r="N6" i="50" s="1"/>
  <c r="U6" i="50" s="1"/>
  <c r="C6" i="50"/>
  <c r="J6" i="50" s="1"/>
  <c r="Q6" i="50" s="1"/>
  <c r="I6" i="50"/>
  <c r="P6" i="50" s="1"/>
  <c r="W6" i="50" s="1"/>
  <c r="F6" i="50"/>
  <c r="M6" i="50" s="1"/>
  <c r="T6" i="50" s="1"/>
  <c r="X5" i="50"/>
  <c r="D5" i="48"/>
  <c r="K5" i="48" s="1"/>
  <c r="R5" i="48" s="1"/>
  <c r="E5" i="48"/>
  <c r="L5" i="48" s="1"/>
  <c r="S5" i="48" s="1"/>
  <c r="F5" i="48"/>
  <c r="M5" i="48" s="1"/>
  <c r="T5" i="48" s="1"/>
  <c r="H5" i="48"/>
  <c r="O5" i="48" s="1"/>
  <c r="V5" i="48" s="1"/>
  <c r="I5" i="48"/>
  <c r="P5" i="48" s="1"/>
  <c r="W5" i="48" s="1"/>
  <c r="B6" i="48"/>
  <c r="G6" i="48" s="1"/>
  <c r="N6" i="48" s="1"/>
  <c r="U6" i="48" s="1"/>
  <c r="C5" i="48"/>
  <c r="J5" i="48" s="1"/>
  <c r="Q5" i="48" s="1"/>
  <c r="I5" i="49"/>
  <c r="P5" i="49" s="1"/>
  <c r="W5" i="49" s="1"/>
  <c r="E5" i="49"/>
  <c r="L5" i="49" s="1"/>
  <c r="S5" i="49" s="1"/>
  <c r="H5" i="49"/>
  <c r="O5" i="49" s="1"/>
  <c r="V5" i="49" s="1"/>
  <c r="D5" i="49"/>
  <c r="K5" i="49" s="1"/>
  <c r="R5" i="49" s="1"/>
  <c r="G5" i="49"/>
  <c r="N5" i="49" s="1"/>
  <c r="U5" i="49" s="1"/>
  <c r="F5" i="49"/>
  <c r="M5" i="49" s="1"/>
  <c r="T5" i="49" s="1"/>
  <c r="C5" i="49"/>
  <c r="J5" i="49" s="1"/>
  <c r="Q5" i="49" s="1"/>
  <c r="N6" i="38"/>
  <c r="AE6" i="38" s="1"/>
  <c r="AV6" i="38" s="1"/>
  <c r="M6" i="38"/>
  <c r="AD6" i="38" s="1"/>
  <c r="AU6" i="38" s="1"/>
  <c r="O6" i="38"/>
  <c r="AF6" i="38" s="1"/>
  <c r="AW6" i="38" s="1"/>
  <c r="F6" i="38"/>
  <c r="W6" i="38" s="1"/>
  <c r="AN6" i="38" s="1"/>
  <c r="G6" i="38"/>
  <c r="X6" i="38" s="1"/>
  <c r="AO6" i="38" s="1"/>
  <c r="L6" i="38"/>
  <c r="AC6" i="38" s="1"/>
  <c r="AT6" i="38" s="1"/>
  <c r="E6" i="38"/>
  <c r="V6" i="38" s="1"/>
  <c r="AM6" i="38" s="1"/>
  <c r="D6" i="38"/>
  <c r="U6" i="38" s="1"/>
  <c r="AL6" i="38" s="1"/>
  <c r="Q5" i="12"/>
  <c r="AH5" i="12" s="1"/>
  <c r="AY5" i="12" s="1"/>
  <c r="R5" i="12"/>
  <c r="AI5" i="12" s="1"/>
  <c r="AZ5" i="12" s="1"/>
  <c r="I6" i="38"/>
  <c r="Z6" i="38" s="1"/>
  <c r="AQ6" i="38" s="1"/>
  <c r="Q6" i="38"/>
  <c r="AH6" i="38" s="1"/>
  <c r="AY6" i="38" s="1"/>
  <c r="H6" i="38"/>
  <c r="Y6" i="38" s="1"/>
  <c r="AP6" i="38" s="1"/>
  <c r="P6" i="38"/>
  <c r="AG6" i="38" s="1"/>
  <c r="AX6" i="38" s="1"/>
  <c r="C6" i="38"/>
  <c r="T6" i="38" s="1"/>
  <c r="AK6" i="38" s="1"/>
  <c r="K6" i="38"/>
  <c r="AB6" i="38" s="1"/>
  <c r="AS6" i="38" s="1"/>
  <c r="S6" i="38"/>
  <c r="AJ6" i="38" s="1"/>
  <c r="BA6" i="38" s="1"/>
  <c r="J6" i="38"/>
  <c r="AA6" i="38" s="1"/>
  <c r="AR6" i="38" s="1"/>
  <c r="BB5" i="38"/>
  <c r="D5" i="12"/>
  <c r="U5" i="12" s="1"/>
  <c r="AL5" i="12" s="1"/>
  <c r="L5" i="12"/>
  <c r="AC5" i="12" s="1"/>
  <c r="AT5" i="12" s="1"/>
  <c r="I5" i="12"/>
  <c r="Z5" i="12" s="1"/>
  <c r="AQ5" i="12" s="1"/>
  <c r="P5" i="12"/>
  <c r="AG5" i="12" s="1"/>
  <c r="AX5" i="12" s="1"/>
  <c r="N5" i="12"/>
  <c r="AE5" i="12" s="1"/>
  <c r="AV5" i="12" s="1"/>
  <c r="J5" i="12"/>
  <c r="AA5" i="12" s="1"/>
  <c r="AR5" i="12" s="1"/>
  <c r="K5" i="12"/>
  <c r="AB5" i="12" s="1"/>
  <c r="AS5" i="12" s="1"/>
  <c r="E5" i="12"/>
  <c r="V5" i="12" s="1"/>
  <c r="AM5" i="12" s="1"/>
  <c r="M5" i="12"/>
  <c r="AD5" i="12" s="1"/>
  <c r="AU5" i="12" s="1"/>
  <c r="H5" i="12"/>
  <c r="Y5" i="12" s="1"/>
  <c r="AP5" i="12" s="1"/>
  <c r="C5" i="12"/>
  <c r="T5" i="12" s="1"/>
  <c r="AK5" i="12" s="1"/>
  <c r="G5" i="12"/>
  <c r="X5" i="12" s="1"/>
  <c r="AO5" i="12" s="1"/>
  <c r="S5" i="12"/>
  <c r="AJ5" i="12" s="1"/>
  <c r="BA5" i="12" s="1"/>
  <c r="F5" i="12"/>
  <c r="W5" i="12" s="1"/>
  <c r="AN5" i="12" s="1"/>
  <c r="B7" i="38"/>
  <c r="R7" i="38" s="1"/>
  <c r="AI7" i="38" s="1"/>
  <c r="AZ7" i="38" s="1"/>
  <c r="B6" i="12"/>
  <c r="I6" i="12" s="1"/>
  <c r="Z6" i="12" s="1"/>
  <c r="AQ6" i="12" s="1"/>
  <c r="S6" i="36"/>
  <c r="AJ6" i="36" s="1"/>
  <c r="BA6" i="36" s="1"/>
  <c r="Q6" i="36"/>
  <c r="AH6" i="36" s="1"/>
  <c r="AY6" i="36" s="1"/>
  <c r="D6" i="36"/>
  <c r="U6" i="36" s="1"/>
  <c r="AL6" i="36" s="1"/>
  <c r="R6" i="36"/>
  <c r="AI6" i="36" s="1"/>
  <c r="AZ6" i="36" s="1"/>
  <c r="C6" i="36"/>
  <c r="T6" i="36" s="1"/>
  <c r="AK6" i="36" s="1"/>
  <c r="J6" i="36"/>
  <c r="AA6" i="36" s="1"/>
  <c r="AR6" i="36" s="1"/>
  <c r="I6" i="36"/>
  <c r="Z6" i="36" s="1"/>
  <c r="AQ6" i="36" s="1"/>
  <c r="L6" i="36"/>
  <c r="AC6" i="36" s="1"/>
  <c r="AT6" i="36" s="1"/>
  <c r="K6" i="36"/>
  <c r="AB6" i="36" s="1"/>
  <c r="AS6" i="36" s="1"/>
  <c r="F6" i="36"/>
  <c r="W6" i="36" s="1"/>
  <c r="AN6" i="36" s="1"/>
  <c r="N6" i="36"/>
  <c r="AE6" i="36" s="1"/>
  <c r="AV6" i="36" s="1"/>
  <c r="E6" i="36"/>
  <c r="V6" i="36" s="1"/>
  <c r="AM6" i="36" s="1"/>
  <c r="M6" i="36"/>
  <c r="AD6" i="36" s="1"/>
  <c r="AU6" i="36" s="1"/>
  <c r="H6" i="36"/>
  <c r="Y6" i="36" s="1"/>
  <c r="AP6" i="36" s="1"/>
  <c r="P6" i="36"/>
  <c r="AG6" i="36" s="1"/>
  <c r="AX6" i="36" s="1"/>
  <c r="G6" i="36"/>
  <c r="X6" i="36" s="1"/>
  <c r="AO6" i="36" s="1"/>
  <c r="BB5" i="39"/>
  <c r="Q6" i="39"/>
  <c r="AH6" i="39" s="1"/>
  <c r="AY6" i="39" s="1"/>
  <c r="M6" i="39"/>
  <c r="AD6" i="39" s="1"/>
  <c r="AU6" i="39" s="1"/>
  <c r="I6" i="39"/>
  <c r="Z6" i="39" s="1"/>
  <c r="AQ6" i="39" s="1"/>
  <c r="E6" i="39"/>
  <c r="V6" i="39" s="1"/>
  <c r="AM6" i="39" s="1"/>
  <c r="P6" i="39"/>
  <c r="AG6" i="39" s="1"/>
  <c r="AX6" i="39" s="1"/>
  <c r="L6" i="39"/>
  <c r="AC6" i="39" s="1"/>
  <c r="AT6" i="39" s="1"/>
  <c r="H6" i="39"/>
  <c r="Y6" i="39" s="1"/>
  <c r="AP6" i="39" s="1"/>
  <c r="D6" i="39"/>
  <c r="U6" i="39" s="1"/>
  <c r="AL6" i="39" s="1"/>
  <c r="N6" i="39"/>
  <c r="AE6" i="39" s="1"/>
  <c r="AV6" i="39" s="1"/>
  <c r="F6" i="39"/>
  <c r="W6" i="39" s="1"/>
  <c r="AN6" i="39" s="1"/>
  <c r="S6" i="39"/>
  <c r="AJ6" i="39" s="1"/>
  <c r="BA6" i="39" s="1"/>
  <c r="C6" i="39"/>
  <c r="T6" i="39" s="1"/>
  <c r="AK6" i="39" s="1"/>
  <c r="R6" i="39"/>
  <c r="AI6" i="39" s="1"/>
  <c r="AZ6" i="39" s="1"/>
  <c r="K6" i="39"/>
  <c r="AB6" i="39" s="1"/>
  <c r="AS6" i="39" s="1"/>
  <c r="J6" i="39"/>
  <c r="AA6" i="39" s="1"/>
  <c r="AR6" i="39" s="1"/>
  <c r="O6" i="39"/>
  <c r="AF6" i="39" s="1"/>
  <c r="AW6" i="39" s="1"/>
  <c r="G6" i="39"/>
  <c r="X6" i="39" s="1"/>
  <c r="AO6" i="39" s="1"/>
  <c r="B7" i="36"/>
  <c r="I7" i="36" s="1"/>
  <c r="Z7" i="36" s="1"/>
  <c r="AQ7" i="36" s="1"/>
  <c r="J8" i="20"/>
  <c r="A7" i="12"/>
  <c r="K7" i="20"/>
  <c r="K8" i="37"/>
  <c r="J9" i="37"/>
  <c r="A9" i="38" s="1"/>
  <c r="BB5" i="36"/>
  <c r="BB4" i="36"/>
  <c r="BB3" i="36"/>
  <c r="K8" i="35"/>
  <c r="B8" i="50" s="1"/>
  <c r="J9" i="35"/>
  <c r="A9" i="36" s="1"/>
  <c r="H7" i="50" l="1"/>
  <c r="O7" i="50" s="1"/>
  <c r="V7" i="50" s="1"/>
  <c r="D7" i="50"/>
  <c r="K7" i="50" s="1"/>
  <c r="R7" i="50" s="1"/>
  <c r="I7" i="50"/>
  <c r="P7" i="50" s="1"/>
  <c r="W7" i="50" s="1"/>
  <c r="G7" i="50"/>
  <c r="N7" i="50" s="1"/>
  <c r="U7" i="50" s="1"/>
  <c r="C7" i="50"/>
  <c r="J7" i="50" s="1"/>
  <c r="Q7" i="50" s="1"/>
  <c r="E7" i="50"/>
  <c r="L7" i="50" s="1"/>
  <c r="S7" i="50" s="1"/>
  <c r="F7" i="50"/>
  <c r="M7" i="50" s="1"/>
  <c r="T7" i="50" s="1"/>
  <c r="X6" i="50"/>
  <c r="X5" i="48"/>
  <c r="E6" i="48"/>
  <c r="L6" i="48" s="1"/>
  <c r="S6" i="48" s="1"/>
  <c r="F6" i="48"/>
  <c r="M6" i="48" s="1"/>
  <c r="T6" i="48" s="1"/>
  <c r="D6" i="48"/>
  <c r="K6" i="48" s="1"/>
  <c r="R6" i="48" s="1"/>
  <c r="B7" i="48"/>
  <c r="G7" i="48" s="1"/>
  <c r="N7" i="48" s="1"/>
  <c r="U7" i="48" s="1"/>
  <c r="I6" i="48"/>
  <c r="P6" i="48" s="1"/>
  <c r="W6" i="48" s="1"/>
  <c r="H6" i="48"/>
  <c r="O6" i="48" s="1"/>
  <c r="V6" i="48" s="1"/>
  <c r="C6" i="48"/>
  <c r="J6" i="48" s="1"/>
  <c r="Q6" i="48" s="1"/>
  <c r="X5" i="49"/>
  <c r="I6" i="49"/>
  <c r="P6" i="49" s="1"/>
  <c r="W6" i="49" s="1"/>
  <c r="E6" i="49"/>
  <c r="L6" i="49" s="1"/>
  <c r="S6" i="49" s="1"/>
  <c r="H6" i="49"/>
  <c r="O6" i="49" s="1"/>
  <c r="V6" i="49" s="1"/>
  <c r="D6" i="49"/>
  <c r="K6" i="49" s="1"/>
  <c r="R6" i="49" s="1"/>
  <c r="F6" i="49"/>
  <c r="M6" i="49" s="1"/>
  <c r="T6" i="49" s="1"/>
  <c r="G6" i="49"/>
  <c r="N6" i="49" s="1"/>
  <c r="U6" i="49" s="1"/>
  <c r="C6" i="49"/>
  <c r="J6" i="49" s="1"/>
  <c r="Q6" i="49" s="1"/>
  <c r="D7" i="48"/>
  <c r="K7" i="48" s="1"/>
  <c r="R7" i="48" s="1"/>
  <c r="D6" i="12"/>
  <c r="U6" i="12" s="1"/>
  <c r="AL6" i="12" s="1"/>
  <c r="K7" i="38"/>
  <c r="AB7" i="38" s="1"/>
  <c r="AS7" i="38" s="1"/>
  <c r="R6" i="12"/>
  <c r="AI6" i="12" s="1"/>
  <c r="AZ6" i="12" s="1"/>
  <c r="E6" i="12"/>
  <c r="V6" i="12" s="1"/>
  <c r="AM6" i="12" s="1"/>
  <c r="N6" i="12"/>
  <c r="AE6" i="12" s="1"/>
  <c r="AV6" i="12" s="1"/>
  <c r="BB6" i="38"/>
  <c r="L7" i="38"/>
  <c r="AC7" i="38" s="1"/>
  <c r="AT7" i="38" s="1"/>
  <c r="M7" i="38"/>
  <c r="AD7" i="38" s="1"/>
  <c r="AU7" i="38" s="1"/>
  <c r="J7" i="38"/>
  <c r="AA7" i="38" s="1"/>
  <c r="AR7" i="38" s="1"/>
  <c r="I7" i="38"/>
  <c r="Z7" i="38" s="1"/>
  <c r="AQ7" i="38" s="1"/>
  <c r="F7" i="38"/>
  <c r="W7" i="38" s="1"/>
  <c r="AN7" i="38" s="1"/>
  <c r="G7" i="38"/>
  <c r="X7" i="38" s="1"/>
  <c r="AO7" i="38" s="1"/>
  <c r="H7" i="38"/>
  <c r="Y7" i="38" s="1"/>
  <c r="AP7" i="38" s="1"/>
  <c r="S7" i="38"/>
  <c r="AJ7" i="38" s="1"/>
  <c r="BA7" i="38" s="1"/>
  <c r="C7" i="38"/>
  <c r="T7" i="38" s="1"/>
  <c r="AK7" i="38" s="1"/>
  <c r="D7" i="38"/>
  <c r="U7" i="38" s="1"/>
  <c r="AL7" i="38" s="1"/>
  <c r="E7" i="38"/>
  <c r="V7" i="38" s="1"/>
  <c r="AM7" i="38" s="1"/>
  <c r="N7" i="38"/>
  <c r="AE7" i="38" s="1"/>
  <c r="AV7" i="38" s="1"/>
  <c r="O7" i="38"/>
  <c r="AF7" i="38" s="1"/>
  <c r="AW7" i="38" s="1"/>
  <c r="P7" i="38"/>
  <c r="AG7" i="38" s="1"/>
  <c r="AX7" i="38" s="1"/>
  <c r="Q7" i="38"/>
  <c r="AH7" i="38" s="1"/>
  <c r="AY7" i="38" s="1"/>
  <c r="J6" i="12"/>
  <c r="AA6" i="12" s="1"/>
  <c r="AR6" i="12" s="1"/>
  <c r="O6" i="12"/>
  <c r="AF6" i="12" s="1"/>
  <c r="AW6" i="12" s="1"/>
  <c r="L6" i="12"/>
  <c r="AC6" i="12" s="1"/>
  <c r="AT6" i="12" s="1"/>
  <c r="M6" i="12"/>
  <c r="AD6" i="12" s="1"/>
  <c r="AU6" i="12" s="1"/>
  <c r="S6" i="12"/>
  <c r="AJ6" i="12" s="1"/>
  <c r="BA6" i="12" s="1"/>
  <c r="F6" i="12"/>
  <c r="W6" i="12" s="1"/>
  <c r="AN6" i="12" s="1"/>
  <c r="C6" i="12"/>
  <c r="T6" i="12" s="1"/>
  <c r="AK6" i="12" s="1"/>
  <c r="K6" i="12"/>
  <c r="AB6" i="12" s="1"/>
  <c r="AS6" i="12" s="1"/>
  <c r="BB5" i="12"/>
  <c r="G6" i="12"/>
  <c r="X6" i="12" s="1"/>
  <c r="AO6" i="12" s="1"/>
  <c r="Q6" i="12"/>
  <c r="AH6" i="12" s="1"/>
  <c r="AY6" i="12" s="1"/>
  <c r="H6" i="12"/>
  <c r="Y6" i="12" s="1"/>
  <c r="AP6" i="12" s="1"/>
  <c r="P6" i="12"/>
  <c r="AG6" i="12" s="1"/>
  <c r="AX6" i="12" s="1"/>
  <c r="B8" i="38"/>
  <c r="Q8" i="38" s="1"/>
  <c r="AH8" i="38" s="1"/>
  <c r="AY8" i="38" s="1"/>
  <c r="B7" i="12"/>
  <c r="L7" i="12" s="1"/>
  <c r="AC7" i="12" s="1"/>
  <c r="AT7" i="12" s="1"/>
  <c r="BB6" i="36"/>
  <c r="M7" i="36"/>
  <c r="AD7" i="36" s="1"/>
  <c r="AU7" i="36" s="1"/>
  <c r="Q7" i="36"/>
  <c r="AH7" i="36" s="1"/>
  <c r="AY7" i="36" s="1"/>
  <c r="D7" i="36"/>
  <c r="U7" i="36" s="1"/>
  <c r="AL7" i="36" s="1"/>
  <c r="O7" i="36"/>
  <c r="AF7" i="36" s="1"/>
  <c r="AW7" i="36" s="1"/>
  <c r="S7" i="36"/>
  <c r="AJ7" i="36" s="1"/>
  <c r="BA7" i="36" s="1"/>
  <c r="P7" i="36"/>
  <c r="AG7" i="36" s="1"/>
  <c r="AX7" i="36" s="1"/>
  <c r="N7" i="36"/>
  <c r="AE7" i="36" s="1"/>
  <c r="AV7" i="36" s="1"/>
  <c r="C7" i="36"/>
  <c r="T7" i="36" s="1"/>
  <c r="AK7" i="36" s="1"/>
  <c r="R7" i="36"/>
  <c r="AI7" i="36" s="1"/>
  <c r="AZ7" i="36" s="1"/>
  <c r="H7" i="36"/>
  <c r="Y7" i="36" s="1"/>
  <c r="AP7" i="36" s="1"/>
  <c r="G7" i="36"/>
  <c r="X7" i="36" s="1"/>
  <c r="AO7" i="36" s="1"/>
  <c r="F7" i="36"/>
  <c r="W7" i="36" s="1"/>
  <c r="AN7" i="36" s="1"/>
  <c r="E7" i="36"/>
  <c r="V7" i="36" s="1"/>
  <c r="AM7" i="36" s="1"/>
  <c r="L7" i="36"/>
  <c r="AC7" i="36" s="1"/>
  <c r="AT7" i="36" s="1"/>
  <c r="K7" i="36"/>
  <c r="AB7" i="36" s="1"/>
  <c r="AS7" i="36" s="1"/>
  <c r="J7" i="36"/>
  <c r="AA7" i="36" s="1"/>
  <c r="AR7" i="36" s="1"/>
  <c r="B8" i="36"/>
  <c r="J8" i="36" s="1"/>
  <c r="AA8" i="36" s="1"/>
  <c r="AR8" i="36" s="1"/>
  <c r="S7" i="39"/>
  <c r="AJ7" i="39" s="1"/>
  <c r="BA7" i="39" s="1"/>
  <c r="O7" i="39"/>
  <c r="AF7" i="39" s="1"/>
  <c r="AW7" i="39" s="1"/>
  <c r="K7" i="39"/>
  <c r="AB7" i="39" s="1"/>
  <c r="AS7" i="39" s="1"/>
  <c r="G7" i="39"/>
  <c r="X7" i="39" s="1"/>
  <c r="AO7" i="39" s="1"/>
  <c r="C7" i="39"/>
  <c r="T7" i="39" s="1"/>
  <c r="AK7" i="39" s="1"/>
  <c r="R7" i="39"/>
  <c r="AI7" i="39" s="1"/>
  <c r="AZ7" i="39" s="1"/>
  <c r="N7" i="39"/>
  <c r="AE7" i="39" s="1"/>
  <c r="AV7" i="39" s="1"/>
  <c r="J7" i="39"/>
  <c r="AA7" i="39" s="1"/>
  <c r="AR7" i="39" s="1"/>
  <c r="F7" i="39"/>
  <c r="W7" i="39" s="1"/>
  <c r="AN7" i="39" s="1"/>
  <c r="P7" i="39"/>
  <c r="AG7" i="39" s="1"/>
  <c r="AX7" i="39" s="1"/>
  <c r="H7" i="39"/>
  <c r="Y7" i="39" s="1"/>
  <c r="AP7" i="39" s="1"/>
  <c r="M7" i="39"/>
  <c r="AD7" i="39" s="1"/>
  <c r="AU7" i="39" s="1"/>
  <c r="L7" i="39"/>
  <c r="AC7" i="39" s="1"/>
  <c r="AT7" i="39" s="1"/>
  <c r="E7" i="39"/>
  <c r="V7" i="39" s="1"/>
  <c r="AM7" i="39" s="1"/>
  <c r="D7" i="39"/>
  <c r="U7" i="39" s="1"/>
  <c r="AL7" i="39" s="1"/>
  <c r="Q7" i="39"/>
  <c r="AH7" i="39" s="1"/>
  <c r="AY7" i="39" s="1"/>
  <c r="I7" i="39"/>
  <c r="Z7" i="39" s="1"/>
  <c r="AQ7" i="39" s="1"/>
  <c r="BB6" i="39"/>
  <c r="J9" i="20"/>
  <c r="A8" i="12"/>
  <c r="K8" i="20"/>
  <c r="K9" i="37"/>
  <c r="J10" i="37"/>
  <c r="A10" i="38" s="1"/>
  <c r="J10" i="35"/>
  <c r="A10" i="36" s="1"/>
  <c r="K9" i="35"/>
  <c r="B9" i="50" s="1"/>
  <c r="X7" i="50" l="1"/>
  <c r="E7" i="48"/>
  <c r="L7" i="48" s="1"/>
  <c r="S7" i="48" s="1"/>
  <c r="F7" i="48"/>
  <c r="M7" i="48" s="1"/>
  <c r="T7" i="48" s="1"/>
  <c r="I8" i="50"/>
  <c r="P8" i="50" s="1"/>
  <c r="W8" i="50" s="1"/>
  <c r="E8" i="50"/>
  <c r="L8" i="50" s="1"/>
  <c r="S8" i="50" s="1"/>
  <c r="F8" i="50"/>
  <c r="M8" i="50" s="1"/>
  <c r="T8" i="50" s="1"/>
  <c r="H8" i="50"/>
  <c r="O8" i="50" s="1"/>
  <c r="V8" i="50" s="1"/>
  <c r="D8" i="50"/>
  <c r="K8" i="50" s="1"/>
  <c r="R8" i="50" s="1"/>
  <c r="G8" i="50"/>
  <c r="N8" i="50" s="1"/>
  <c r="U8" i="50" s="1"/>
  <c r="C8" i="50"/>
  <c r="J8" i="50" s="1"/>
  <c r="Q8" i="50" s="1"/>
  <c r="H7" i="48"/>
  <c r="O7" i="48" s="1"/>
  <c r="V7" i="48" s="1"/>
  <c r="I7" i="48"/>
  <c r="P7" i="48" s="1"/>
  <c r="W7" i="48" s="1"/>
  <c r="C7" i="48"/>
  <c r="J7" i="48" s="1"/>
  <c r="X6" i="48"/>
  <c r="I7" i="49"/>
  <c r="P7" i="49" s="1"/>
  <c r="W7" i="49" s="1"/>
  <c r="E7" i="49"/>
  <c r="L7" i="49" s="1"/>
  <c r="S7" i="49" s="1"/>
  <c r="H7" i="49"/>
  <c r="O7" i="49" s="1"/>
  <c r="V7" i="49" s="1"/>
  <c r="D7" i="49"/>
  <c r="K7" i="49" s="1"/>
  <c r="R7" i="49" s="1"/>
  <c r="C7" i="49"/>
  <c r="J7" i="49" s="1"/>
  <c r="Q7" i="49" s="1"/>
  <c r="F7" i="49"/>
  <c r="M7" i="49" s="1"/>
  <c r="T7" i="49" s="1"/>
  <c r="G7" i="49"/>
  <c r="N7" i="49" s="1"/>
  <c r="U7" i="49" s="1"/>
  <c r="X6" i="49"/>
  <c r="B8" i="48"/>
  <c r="I8" i="48" s="1"/>
  <c r="P8" i="48" s="1"/>
  <c r="W8" i="48" s="1"/>
  <c r="D8" i="38"/>
  <c r="U8" i="38" s="1"/>
  <c r="AL8" i="38" s="1"/>
  <c r="Q7" i="48"/>
  <c r="C8" i="38"/>
  <c r="T8" i="38" s="1"/>
  <c r="AK8" i="38" s="1"/>
  <c r="R8" i="38"/>
  <c r="AI8" i="38" s="1"/>
  <c r="AZ8" i="38" s="1"/>
  <c r="S8" i="38"/>
  <c r="AJ8" i="38" s="1"/>
  <c r="BA8" i="38" s="1"/>
  <c r="E7" i="12"/>
  <c r="V7" i="12" s="1"/>
  <c r="AM7" i="12" s="1"/>
  <c r="O7" i="12"/>
  <c r="AF7" i="12" s="1"/>
  <c r="AW7" i="12" s="1"/>
  <c r="I7" i="12"/>
  <c r="Z7" i="12" s="1"/>
  <c r="AQ7" i="12" s="1"/>
  <c r="J7" i="12"/>
  <c r="AA7" i="12" s="1"/>
  <c r="AR7" i="12" s="1"/>
  <c r="G7" i="12"/>
  <c r="X7" i="12" s="1"/>
  <c r="AO7" i="12" s="1"/>
  <c r="N7" i="12"/>
  <c r="AE7" i="12" s="1"/>
  <c r="AV7" i="12" s="1"/>
  <c r="S7" i="12"/>
  <c r="AJ7" i="12" s="1"/>
  <c r="BA7" i="12" s="1"/>
  <c r="C7" i="12"/>
  <c r="T7" i="12" s="1"/>
  <c r="AK7" i="12" s="1"/>
  <c r="H7" i="12"/>
  <c r="Y7" i="12" s="1"/>
  <c r="AP7" i="12" s="1"/>
  <c r="P7" i="12"/>
  <c r="AG7" i="12" s="1"/>
  <c r="AX7" i="12" s="1"/>
  <c r="R7" i="12"/>
  <c r="AI7" i="12" s="1"/>
  <c r="AZ7" i="12" s="1"/>
  <c r="M7" i="12"/>
  <c r="AD7" i="12" s="1"/>
  <c r="AU7" i="12" s="1"/>
  <c r="K7" i="12"/>
  <c r="AB7" i="12" s="1"/>
  <c r="AS7" i="12" s="1"/>
  <c r="Q7" i="12"/>
  <c r="AH7" i="12" s="1"/>
  <c r="AY7" i="12" s="1"/>
  <c r="D7" i="12"/>
  <c r="U7" i="12" s="1"/>
  <c r="AL7" i="12" s="1"/>
  <c r="F7" i="12"/>
  <c r="W7" i="12" s="1"/>
  <c r="AN7" i="12" s="1"/>
  <c r="M8" i="38"/>
  <c r="AD8" i="38" s="1"/>
  <c r="AU8" i="38" s="1"/>
  <c r="N8" i="38"/>
  <c r="AE8" i="38" s="1"/>
  <c r="AV8" i="38" s="1"/>
  <c r="O8" i="38"/>
  <c r="AF8" i="38" s="1"/>
  <c r="AW8" i="38" s="1"/>
  <c r="P8" i="38"/>
  <c r="AG8" i="38" s="1"/>
  <c r="AX8" i="38" s="1"/>
  <c r="I8" i="38"/>
  <c r="Z8" i="38" s="1"/>
  <c r="AQ8" i="38" s="1"/>
  <c r="J8" i="38"/>
  <c r="AA8" i="38" s="1"/>
  <c r="AR8" i="38" s="1"/>
  <c r="K8" i="38"/>
  <c r="AB8" i="38" s="1"/>
  <c r="AS8" i="38" s="1"/>
  <c r="L8" i="38"/>
  <c r="AC8" i="38" s="1"/>
  <c r="AT8" i="38" s="1"/>
  <c r="E8" i="38"/>
  <c r="V8" i="38" s="1"/>
  <c r="AM8" i="38" s="1"/>
  <c r="F8" i="38"/>
  <c r="W8" i="38" s="1"/>
  <c r="AN8" i="38" s="1"/>
  <c r="G8" i="38"/>
  <c r="X8" i="38" s="1"/>
  <c r="AO8" i="38" s="1"/>
  <c r="H8" i="38"/>
  <c r="Y8" i="38" s="1"/>
  <c r="AP8" i="38" s="1"/>
  <c r="BB6" i="12"/>
  <c r="BB7" i="38"/>
  <c r="B9" i="38"/>
  <c r="S9" i="38" s="1"/>
  <c r="AJ9" i="38" s="1"/>
  <c r="BA9" i="38" s="1"/>
  <c r="B8" i="12"/>
  <c r="E8" i="12" s="1"/>
  <c r="V8" i="12" s="1"/>
  <c r="AM8" i="12" s="1"/>
  <c r="P8" i="36"/>
  <c r="AG8" i="36" s="1"/>
  <c r="AX8" i="36" s="1"/>
  <c r="BB7" i="36"/>
  <c r="N8" i="36"/>
  <c r="AE8" i="36" s="1"/>
  <c r="AV8" i="36" s="1"/>
  <c r="O8" i="36"/>
  <c r="AF8" i="36" s="1"/>
  <c r="AW8" i="36" s="1"/>
  <c r="Q8" i="36"/>
  <c r="AH8" i="36" s="1"/>
  <c r="AY8" i="36" s="1"/>
  <c r="D8" i="36"/>
  <c r="U8" i="36" s="1"/>
  <c r="AL8" i="36" s="1"/>
  <c r="S8" i="36"/>
  <c r="AJ8" i="36" s="1"/>
  <c r="BA8" i="36" s="1"/>
  <c r="I8" i="36"/>
  <c r="Z8" i="36" s="1"/>
  <c r="AQ8" i="36" s="1"/>
  <c r="H8" i="36"/>
  <c r="Y8" i="36" s="1"/>
  <c r="AP8" i="36" s="1"/>
  <c r="G8" i="36"/>
  <c r="X8" i="36" s="1"/>
  <c r="AO8" i="36" s="1"/>
  <c r="F8" i="36"/>
  <c r="W8" i="36" s="1"/>
  <c r="AN8" i="36" s="1"/>
  <c r="E8" i="36"/>
  <c r="V8" i="36" s="1"/>
  <c r="AM8" i="36" s="1"/>
  <c r="C8" i="36"/>
  <c r="T8" i="36" s="1"/>
  <c r="AK8" i="36" s="1"/>
  <c r="R8" i="36"/>
  <c r="AI8" i="36" s="1"/>
  <c r="AZ8" i="36" s="1"/>
  <c r="M8" i="36"/>
  <c r="AD8" i="36" s="1"/>
  <c r="AU8" i="36" s="1"/>
  <c r="L8" i="36"/>
  <c r="AC8" i="36" s="1"/>
  <c r="AT8" i="36" s="1"/>
  <c r="K8" i="36"/>
  <c r="AB8" i="36" s="1"/>
  <c r="AS8" i="36" s="1"/>
  <c r="BB7" i="39"/>
  <c r="R8" i="39"/>
  <c r="AI8" i="39" s="1"/>
  <c r="AZ8" i="39" s="1"/>
  <c r="N8" i="39"/>
  <c r="AE8" i="39" s="1"/>
  <c r="AV8" i="39" s="1"/>
  <c r="J8" i="39"/>
  <c r="AA8" i="39" s="1"/>
  <c r="AR8" i="39" s="1"/>
  <c r="F8" i="39"/>
  <c r="W8" i="39" s="1"/>
  <c r="AN8" i="39" s="1"/>
  <c r="Q8" i="39"/>
  <c r="AH8" i="39" s="1"/>
  <c r="AY8" i="39" s="1"/>
  <c r="M8" i="39"/>
  <c r="AD8" i="39" s="1"/>
  <c r="AU8" i="39" s="1"/>
  <c r="I8" i="39"/>
  <c r="Z8" i="39" s="1"/>
  <c r="AQ8" i="39" s="1"/>
  <c r="E8" i="39"/>
  <c r="V8" i="39" s="1"/>
  <c r="AM8" i="39" s="1"/>
  <c r="L8" i="39"/>
  <c r="AC8" i="39" s="1"/>
  <c r="AT8" i="39" s="1"/>
  <c r="D8" i="39"/>
  <c r="U8" i="39" s="1"/>
  <c r="AL8" i="39" s="1"/>
  <c r="K8" i="39"/>
  <c r="AB8" i="39" s="1"/>
  <c r="AS8" i="39" s="1"/>
  <c r="H8" i="39"/>
  <c r="Y8" i="39" s="1"/>
  <c r="AP8" i="39" s="1"/>
  <c r="O8" i="39"/>
  <c r="AF8" i="39" s="1"/>
  <c r="AW8" i="39" s="1"/>
  <c r="S8" i="39"/>
  <c r="AJ8" i="39" s="1"/>
  <c r="BA8" i="39" s="1"/>
  <c r="C8" i="39"/>
  <c r="T8" i="39" s="1"/>
  <c r="AK8" i="39" s="1"/>
  <c r="P8" i="39"/>
  <c r="AG8" i="39" s="1"/>
  <c r="AX8" i="39" s="1"/>
  <c r="G8" i="39"/>
  <c r="X8" i="39" s="1"/>
  <c r="AO8" i="39" s="1"/>
  <c r="B9" i="36"/>
  <c r="F9" i="36" s="1"/>
  <c r="W9" i="36" s="1"/>
  <c r="AN9" i="36" s="1"/>
  <c r="J10" i="20"/>
  <c r="A9" i="12"/>
  <c r="K9" i="20"/>
  <c r="K10" i="37"/>
  <c r="J11" i="37"/>
  <c r="A11" i="38" s="1"/>
  <c r="K10" i="35"/>
  <c r="B10" i="50" s="1"/>
  <c r="J11" i="35"/>
  <c r="A11" i="36" s="1"/>
  <c r="X8" i="50" l="1"/>
  <c r="I9" i="50"/>
  <c r="P9" i="50" s="1"/>
  <c r="W9" i="50" s="1"/>
  <c r="E9" i="50"/>
  <c r="L9" i="50" s="1"/>
  <c r="S9" i="50" s="1"/>
  <c r="H9" i="50"/>
  <c r="O9" i="50" s="1"/>
  <c r="V9" i="50" s="1"/>
  <c r="D9" i="50"/>
  <c r="K9" i="50" s="1"/>
  <c r="R9" i="50" s="1"/>
  <c r="F9" i="50"/>
  <c r="M9" i="50" s="1"/>
  <c r="T9" i="50" s="1"/>
  <c r="G9" i="50"/>
  <c r="N9" i="50" s="1"/>
  <c r="U9" i="50" s="1"/>
  <c r="C9" i="50"/>
  <c r="J9" i="50" s="1"/>
  <c r="Q9" i="50" s="1"/>
  <c r="X7" i="48"/>
  <c r="F8" i="48"/>
  <c r="M8" i="48" s="1"/>
  <c r="T8" i="48" s="1"/>
  <c r="C8" i="48"/>
  <c r="J8" i="48" s="1"/>
  <c r="Q8" i="48" s="1"/>
  <c r="G8" i="48"/>
  <c r="N8" i="48" s="1"/>
  <c r="U8" i="48" s="1"/>
  <c r="E8" i="48"/>
  <c r="L8" i="48" s="1"/>
  <c r="S8" i="48" s="1"/>
  <c r="H8" i="48"/>
  <c r="O8" i="48" s="1"/>
  <c r="V8" i="48" s="1"/>
  <c r="B9" i="48"/>
  <c r="I9" i="48" s="1"/>
  <c r="P9" i="48" s="1"/>
  <c r="W9" i="48" s="1"/>
  <c r="D8" i="48"/>
  <c r="K8" i="48" s="1"/>
  <c r="R8" i="48" s="1"/>
  <c r="F8" i="49"/>
  <c r="M8" i="49" s="1"/>
  <c r="T8" i="49" s="1"/>
  <c r="I8" i="49"/>
  <c r="P8" i="49" s="1"/>
  <c r="W8" i="49" s="1"/>
  <c r="E8" i="49"/>
  <c r="L8" i="49" s="1"/>
  <c r="S8" i="49" s="1"/>
  <c r="G8" i="49"/>
  <c r="N8" i="49" s="1"/>
  <c r="U8" i="49" s="1"/>
  <c r="D8" i="49"/>
  <c r="K8" i="49" s="1"/>
  <c r="R8" i="49" s="1"/>
  <c r="H8" i="49"/>
  <c r="O8" i="49" s="1"/>
  <c r="V8" i="49" s="1"/>
  <c r="C8" i="49"/>
  <c r="J8" i="49" s="1"/>
  <c r="Q8" i="49" s="1"/>
  <c r="X7" i="49"/>
  <c r="I8" i="12"/>
  <c r="Z8" i="12" s="1"/>
  <c r="AQ8" i="12" s="1"/>
  <c r="M8" i="12"/>
  <c r="AD8" i="12" s="1"/>
  <c r="AU8" i="12" s="1"/>
  <c r="G8" i="12"/>
  <c r="X8" i="12" s="1"/>
  <c r="AO8" i="12" s="1"/>
  <c r="O8" i="12"/>
  <c r="AF8" i="12" s="1"/>
  <c r="AW8" i="12" s="1"/>
  <c r="H8" i="12"/>
  <c r="Y8" i="12" s="1"/>
  <c r="AP8" i="12" s="1"/>
  <c r="S8" i="12"/>
  <c r="AJ8" i="12" s="1"/>
  <c r="BA8" i="12" s="1"/>
  <c r="K8" i="12"/>
  <c r="AB8" i="12" s="1"/>
  <c r="AS8" i="12" s="1"/>
  <c r="BB7" i="12"/>
  <c r="P8" i="12"/>
  <c r="AG8" i="12" s="1"/>
  <c r="AX8" i="12" s="1"/>
  <c r="R8" i="12"/>
  <c r="AI8" i="12" s="1"/>
  <c r="AZ8" i="12" s="1"/>
  <c r="O9" i="38"/>
  <c r="AF9" i="38" s="1"/>
  <c r="AW9" i="38" s="1"/>
  <c r="Q9" i="38"/>
  <c r="AH9" i="38" s="1"/>
  <c r="AY9" i="38" s="1"/>
  <c r="E9" i="38"/>
  <c r="V9" i="38" s="1"/>
  <c r="AM9" i="38" s="1"/>
  <c r="Q8" i="12"/>
  <c r="AH8" i="12" s="1"/>
  <c r="AY8" i="12" s="1"/>
  <c r="L8" i="12"/>
  <c r="AC8" i="12" s="1"/>
  <c r="AT8" i="12" s="1"/>
  <c r="F8" i="12"/>
  <c r="W8" i="12" s="1"/>
  <c r="AN8" i="12" s="1"/>
  <c r="J8" i="12"/>
  <c r="AA8" i="12" s="1"/>
  <c r="AR8" i="12" s="1"/>
  <c r="L9" i="38"/>
  <c r="AC9" i="38" s="1"/>
  <c r="AT9" i="38" s="1"/>
  <c r="D8" i="12"/>
  <c r="U8" i="12" s="1"/>
  <c r="AL8" i="12" s="1"/>
  <c r="N8" i="12"/>
  <c r="AE8" i="12" s="1"/>
  <c r="AV8" i="12" s="1"/>
  <c r="C8" i="12"/>
  <c r="T8" i="12" s="1"/>
  <c r="AK8" i="12" s="1"/>
  <c r="K9" i="38"/>
  <c r="AB9" i="38" s="1"/>
  <c r="AS9" i="38" s="1"/>
  <c r="I9" i="38"/>
  <c r="Z9" i="38" s="1"/>
  <c r="AQ9" i="38" s="1"/>
  <c r="BB8" i="38"/>
  <c r="P9" i="38"/>
  <c r="AG9" i="38" s="1"/>
  <c r="AX9" i="38" s="1"/>
  <c r="M9" i="38"/>
  <c r="AD9" i="38" s="1"/>
  <c r="AU9" i="38" s="1"/>
  <c r="G9" i="38"/>
  <c r="X9" i="38" s="1"/>
  <c r="AO9" i="38" s="1"/>
  <c r="H9" i="38"/>
  <c r="Y9" i="38" s="1"/>
  <c r="AP9" i="38" s="1"/>
  <c r="R9" i="38"/>
  <c r="AI9" i="38" s="1"/>
  <c r="AZ9" i="38" s="1"/>
  <c r="N9" i="38"/>
  <c r="AE9" i="38" s="1"/>
  <c r="AV9" i="38" s="1"/>
  <c r="C9" i="38"/>
  <c r="T9" i="38" s="1"/>
  <c r="AK9" i="38" s="1"/>
  <c r="D9" i="38"/>
  <c r="U9" i="38" s="1"/>
  <c r="AL9" i="38" s="1"/>
  <c r="J9" i="38"/>
  <c r="AA9" i="38" s="1"/>
  <c r="AR9" i="38" s="1"/>
  <c r="F9" i="38"/>
  <c r="W9" i="38" s="1"/>
  <c r="AN9" i="38" s="1"/>
  <c r="B10" i="38"/>
  <c r="S10" i="38" s="1"/>
  <c r="AJ10" i="38" s="1"/>
  <c r="BA10" i="38" s="1"/>
  <c r="B9" i="12"/>
  <c r="J9" i="12" s="1"/>
  <c r="AA9" i="12" s="1"/>
  <c r="AR9" i="12" s="1"/>
  <c r="M9" i="36"/>
  <c r="AD9" i="36" s="1"/>
  <c r="AU9" i="36" s="1"/>
  <c r="L9" i="36"/>
  <c r="AC9" i="36" s="1"/>
  <c r="AT9" i="36" s="1"/>
  <c r="K9" i="36"/>
  <c r="AB9" i="36" s="1"/>
  <c r="AS9" i="36" s="1"/>
  <c r="J9" i="36"/>
  <c r="AA9" i="36" s="1"/>
  <c r="AR9" i="36" s="1"/>
  <c r="BB8" i="36"/>
  <c r="Q9" i="36"/>
  <c r="AH9" i="36" s="1"/>
  <c r="AY9" i="36" s="1"/>
  <c r="E9" i="36"/>
  <c r="V9" i="36" s="1"/>
  <c r="AM9" i="36" s="1"/>
  <c r="D9" i="36"/>
  <c r="U9" i="36" s="1"/>
  <c r="AL9" i="36" s="1"/>
  <c r="C9" i="36"/>
  <c r="T9" i="36" s="1"/>
  <c r="AK9" i="36" s="1"/>
  <c r="S9" i="36"/>
  <c r="AJ9" i="36" s="1"/>
  <c r="BA9" i="36" s="1"/>
  <c r="R9" i="36"/>
  <c r="AI9" i="36" s="1"/>
  <c r="AZ9" i="36" s="1"/>
  <c r="P9" i="36"/>
  <c r="AG9" i="36" s="1"/>
  <c r="AX9" i="36" s="1"/>
  <c r="O9" i="36"/>
  <c r="AF9" i="36" s="1"/>
  <c r="AW9" i="36" s="1"/>
  <c r="N9" i="36"/>
  <c r="AE9" i="36" s="1"/>
  <c r="AV9" i="36" s="1"/>
  <c r="I9" i="36"/>
  <c r="Z9" i="36" s="1"/>
  <c r="AQ9" i="36" s="1"/>
  <c r="H9" i="36"/>
  <c r="Y9" i="36" s="1"/>
  <c r="AP9" i="36" s="1"/>
  <c r="G9" i="36"/>
  <c r="X9" i="36" s="1"/>
  <c r="AO9" i="36" s="1"/>
  <c r="P9" i="39"/>
  <c r="AG9" i="39" s="1"/>
  <c r="AX9" i="39" s="1"/>
  <c r="L9" i="39"/>
  <c r="AC9" i="39" s="1"/>
  <c r="AT9" i="39" s="1"/>
  <c r="H9" i="39"/>
  <c r="Y9" i="39" s="1"/>
  <c r="AP9" i="39" s="1"/>
  <c r="D9" i="39"/>
  <c r="U9" i="39" s="1"/>
  <c r="AL9" i="39" s="1"/>
  <c r="S9" i="39"/>
  <c r="AJ9" i="39" s="1"/>
  <c r="BA9" i="39" s="1"/>
  <c r="O9" i="39"/>
  <c r="AF9" i="39" s="1"/>
  <c r="AW9" i="39" s="1"/>
  <c r="K9" i="39"/>
  <c r="AB9" i="39" s="1"/>
  <c r="AS9" i="39" s="1"/>
  <c r="G9" i="39"/>
  <c r="X9" i="39" s="1"/>
  <c r="AO9" i="39" s="1"/>
  <c r="C9" i="39"/>
  <c r="T9" i="39" s="1"/>
  <c r="AK9" i="39" s="1"/>
  <c r="N9" i="39"/>
  <c r="AE9" i="39" s="1"/>
  <c r="AV9" i="39" s="1"/>
  <c r="F9" i="39"/>
  <c r="W9" i="39" s="1"/>
  <c r="AN9" i="39" s="1"/>
  <c r="E9" i="39"/>
  <c r="V9" i="39" s="1"/>
  <c r="AM9" i="39" s="1"/>
  <c r="R9" i="39"/>
  <c r="AI9" i="39" s="1"/>
  <c r="AZ9" i="39" s="1"/>
  <c r="Q9" i="39"/>
  <c r="AH9" i="39" s="1"/>
  <c r="AY9" i="39" s="1"/>
  <c r="M9" i="39"/>
  <c r="AD9" i="39" s="1"/>
  <c r="AU9" i="39" s="1"/>
  <c r="J9" i="39"/>
  <c r="AA9" i="39" s="1"/>
  <c r="AR9" i="39" s="1"/>
  <c r="I9" i="39"/>
  <c r="Z9" i="39" s="1"/>
  <c r="AQ9" i="39" s="1"/>
  <c r="BB8" i="39"/>
  <c r="B10" i="36"/>
  <c r="D10" i="36" s="1"/>
  <c r="U10" i="36" s="1"/>
  <c r="AL10" i="36" s="1"/>
  <c r="J11" i="20"/>
  <c r="A10" i="12"/>
  <c r="K10" i="20"/>
  <c r="K11" i="37"/>
  <c r="J12" i="37"/>
  <c r="A12" i="38" s="1"/>
  <c r="J12" i="35"/>
  <c r="A12" i="36" s="1"/>
  <c r="K11" i="35"/>
  <c r="B11" i="50" s="1"/>
  <c r="I10" i="50" l="1"/>
  <c r="P10" i="50" s="1"/>
  <c r="W10" i="50" s="1"/>
  <c r="E10" i="50"/>
  <c r="L10" i="50" s="1"/>
  <c r="S10" i="50" s="1"/>
  <c r="F10" i="50"/>
  <c r="M10" i="50" s="1"/>
  <c r="T10" i="50" s="1"/>
  <c r="H10" i="50"/>
  <c r="O10" i="50" s="1"/>
  <c r="V10" i="50" s="1"/>
  <c r="D10" i="50"/>
  <c r="K10" i="50" s="1"/>
  <c r="R10" i="50" s="1"/>
  <c r="G10" i="50"/>
  <c r="N10" i="50" s="1"/>
  <c r="U10" i="50" s="1"/>
  <c r="C10" i="50"/>
  <c r="J10" i="50" s="1"/>
  <c r="Q10" i="50" s="1"/>
  <c r="X9" i="50"/>
  <c r="E9" i="48"/>
  <c r="L9" i="48" s="1"/>
  <c r="S9" i="48" s="1"/>
  <c r="C9" i="48"/>
  <c r="J9" i="48" s="1"/>
  <c r="Q9" i="48" s="1"/>
  <c r="B10" i="48"/>
  <c r="E10" i="48" s="1"/>
  <c r="L10" i="48" s="1"/>
  <c r="S10" i="48" s="1"/>
  <c r="X8" i="48"/>
  <c r="G9" i="48"/>
  <c r="N9" i="48" s="1"/>
  <c r="U9" i="48" s="1"/>
  <c r="F9" i="48"/>
  <c r="M9" i="48" s="1"/>
  <c r="T9" i="48" s="1"/>
  <c r="H9" i="48"/>
  <c r="O9" i="48" s="1"/>
  <c r="V9" i="48" s="1"/>
  <c r="D9" i="48"/>
  <c r="K9" i="48" s="1"/>
  <c r="R9" i="48" s="1"/>
  <c r="X8" i="49"/>
  <c r="F9" i="49"/>
  <c r="M9" i="49" s="1"/>
  <c r="T9" i="49" s="1"/>
  <c r="I9" i="49"/>
  <c r="P9" i="49" s="1"/>
  <c r="W9" i="49" s="1"/>
  <c r="E9" i="49"/>
  <c r="L9" i="49" s="1"/>
  <c r="S9" i="49" s="1"/>
  <c r="D9" i="49"/>
  <c r="K9" i="49" s="1"/>
  <c r="R9" i="49" s="1"/>
  <c r="G9" i="49"/>
  <c r="N9" i="49" s="1"/>
  <c r="U9" i="49" s="1"/>
  <c r="C9" i="49"/>
  <c r="J9" i="49" s="1"/>
  <c r="Q9" i="49" s="1"/>
  <c r="H9" i="49"/>
  <c r="O9" i="49" s="1"/>
  <c r="V9" i="49" s="1"/>
  <c r="M10" i="38"/>
  <c r="AD10" i="38" s="1"/>
  <c r="AU10" i="38" s="1"/>
  <c r="H10" i="38"/>
  <c r="Y10" i="38" s="1"/>
  <c r="AP10" i="38" s="1"/>
  <c r="K9" i="12"/>
  <c r="AB9" i="12" s="1"/>
  <c r="AS9" i="12" s="1"/>
  <c r="K10" i="38"/>
  <c r="AB10" i="38" s="1"/>
  <c r="AS10" i="38" s="1"/>
  <c r="N10" i="38"/>
  <c r="AE10" i="38" s="1"/>
  <c r="AV10" i="38" s="1"/>
  <c r="Q9" i="12"/>
  <c r="AH9" i="12" s="1"/>
  <c r="AY9" i="12" s="1"/>
  <c r="L10" i="38"/>
  <c r="AC10" i="38" s="1"/>
  <c r="AT10" i="38" s="1"/>
  <c r="J10" i="38"/>
  <c r="AA10" i="38" s="1"/>
  <c r="AR10" i="38" s="1"/>
  <c r="P9" i="12"/>
  <c r="AG9" i="12" s="1"/>
  <c r="AX9" i="12" s="1"/>
  <c r="G9" i="12"/>
  <c r="X9" i="12" s="1"/>
  <c r="AO9" i="12" s="1"/>
  <c r="BB8" i="12"/>
  <c r="L9" i="12"/>
  <c r="AC9" i="12" s="1"/>
  <c r="AT9" i="12" s="1"/>
  <c r="E9" i="12"/>
  <c r="V9" i="12" s="1"/>
  <c r="AM9" i="12" s="1"/>
  <c r="O9" i="12"/>
  <c r="AF9" i="12" s="1"/>
  <c r="AW9" i="12" s="1"/>
  <c r="C9" i="12"/>
  <c r="T9" i="12" s="1"/>
  <c r="AK9" i="12" s="1"/>
  <c r="G10" i="38"/>
  <c r="X10" i="38" s="1"/>
  <c r="AO10" i="38" s="1"/>
  <c r="I10" i="38"/>
  <c r="Z10" i="38" s="1"/>
  <c r="AQ10" i="38" s="1"/>
  <c r="F9" i="12"/>
  <c r="W9" i="12" s="1"/>
  <c r="AN9" i="12" s="1"/>
  <c r="I9" i="12"/>
  <c r="Z9" i="12" s="1"/>
  <c r="AQ9" i="12" s="1"/>
  <c r="H9" i="12"/>
  <c r="Y9" i="12" s="1"/>
  <c r="AP9" i="12" s="1"/>
  <c r="S9" i="12"/>
  <c r="AJ9" i="12" s="1"/>
  <c r="BA9" i="12" s="1"/>
  <c r="R9" i="12"/>
  <c r="AI9" i="12" s="1"/>
  <c r="AZ9" i="12" s="1"/>
  <c r="D9" i="12"/>
  <c r="U9" i="12" s="1"/>
  <c r="AL9" i="12" s="1"/>
  <c r="M9" i="12"/>
  <c r="AD9" i="12" s="1"/>
  <c r="AU9" i="12" s="1"/>
  <c r="N9" i="12"/>
  <c r="AE9" i="12" s="1"/>
  <c r="AV9" i="12" s="1"/>
  <c r="BB9" i="38"/>
  <c r="C10" i="38"/>
  <c r="T10" i="38" s="1"/>
  <c r="AK10" i="38" s="1"/>
  <c r="D10" i="38"/>
  <c r="U10" i="38" s="1"/>
  <c r="AL10" i="38" s="1"/>
  <c r="E10" i="38"/>
  <c r="V10" i="38" s="1"/>
  <c r="AM10" i="38" s="1"/>
  <c r="F10" i="38"/>
  <c r="W10" i="38" s="1"/>
  <c r="AN10" i="38" s="1"/>
  <c r="O10" i="38"/>
  <c r="AF10" i="38" s="1"/>
  <c r="AW10" i="38" s="1"/>
  <c r="P10" i="38"/>
  <c r="AG10" i="38" s="1"/>
  <c r="AX10" i="38" s="1"/>
  <c r="Q10" i="38"/>
  <c r="AH10" i="38" s="1"/>
  <c r="AY10" i="38" s="1"/>
  <c r="R10" i="38"/>
  <c r="AI10" i="38" s="1"/>
  <c r="AZ10" i="38" s="1"/>
  <c r="B11" i="38"/>
  <c r="Q11" i="38" s="1"/>
  <c r="AH11" i="38" s="1"/>
  <c r="AY11" i="38" s="1"/>
  <c r="B10" i="12"/>
  <c r="F10" i="12" s="1"/>
  <c r="W10" i="12" s="1"/>
  <c r="AN10" i="12" s="1"/>
  <c r="J10" i="36"/>
  <c r="AA10" i="36" s="1"/>
  <c r="AR10" i="36" s="1"/>
  <c r="H10" i="36"/>
  <c r="Y10" i="36" s="1"/>
  <c r="AP10" i="36" s="1"/>
  <c r="N10" i="36"/>
  <c r="AE10" i="36" s="1"/>
  <c r="AV10" i="36" s="1"/>
  <c r="I10" i="36"/>
  <c r="Z10" i="36" s="1"/>
  <c r="AQ10" i="36" s="1"/>
  <c r="L10" i="36"/>
  <c r="AC10" i="36" s="1"/>
  <c r="AT10" i="36" s="1"/>
  <c r="K10" i="36"/>
  <c r="AB10" i="36" s="1"/>
  <c r="AS10" i="36" s="1"/>
  <c r="O10" i="36"/>
  <c r="AF10" i="36" s="1"/>
  <c r="AW10" i="36" s="1"/>
  <c r="M10" i="36"/>
  <c r="AD10" i="36" s="1"/>
  <c r="AU10" i="36" s="1"/>
  <c r="BB9" i="36"/>
  <c r="C10" i="36"/>
  <c r="T10" i="36" s="1"/>
  <c r="AK10" i="36" s="1"/>
  <c r="S10" i="36"/>
  <c r="AJ10" i="36" s="1"/>
  <c r="BA10" i="36" s="1"/>
  <c r="R10" i="36"/>
  <c r="AI10" i="36" s="1"/>
  <c r="AZ10" i="36" s="1"/>
  <c r="Q10" i="36"/>
  <c r="AH10" i="36" s="1"/>
  <c r="AY10" i="36" s="1"/>
  <c r="P10" i="36"/>
  <c r="AG10" i="36" s="1"/>
  <c r="AX10" i="36" s="1"/>
  <c r="G10" i="36"/>
  <c r="X10" i="36" s="1"/>
  <c r="AO10" i="36" s="1"/>
  <c r="F10" i="36"/>
  <c r="W10" i="36" s="1"/>
  <c r="AN10" i="36" s="1"/>
  <c r="E10" i="36"/>
  <c r="V10" i="36" s="1"/>
  <c r="AM10" i="36" s="1"/>
  <c r="B11" i="36"/>
  <c r="P11" i="36" s="1"/>
  <c r="AG11" i="36" s="1"/>
  <c r="AX11" i="36" s="1"/>
  <c r="R10" i="39"/>
  <c r="AI10" i="39" s="1"/>
  <c r="AZ10" i="39" s="1"/>
  <c r="N10" i="39"/>
  <c r="AE10" i="39" s="1"/>
  <c r="AV10" i="39" s="1"/>
  <c r="J10" i="39"/>
  <c r="AA10" i="39" s="1"/>
  <c r="AR10" i="39" s="1"/>
  <c r="F10" i="39"/>
  <c r="W10" i="39" s="1"/>
  <c r="AN10" i="39" s="1"/>
  <c r="Q10" i="39"/>
  <c r="AH10" i="39" s="1"/>
  <c r="AY10" i="39" s="1"/>
  <c r="M10" i="39"/>
  <c r="AD10" i="39" s="1"/>
  <c r="AU10" i="39" s="1"/>
  <c r="I10" i="39"/>
  <c r="Z10" i="39" s="1"/>
  <c r="AQ10" i="39" s="1"/>
  <c r="E10" i="39"/>
  <c r="V10" i="39" s="1"/>
  <c r="AM10" i="39" s="1"/>
  <c r="O10" i="39"/>
  <c r="AF10" i="39" s="1"/>
  <c r="AW10" i="39" s="1"/>
  <c r="G10" i="39"/>
  <c r="X10" i="39" s="1"/>
  <c r="AO10" i="39" s="1"/>
  <c r="D10" i="39"/>
  <c r="U10" i="39" s="1"/>
  <c r="AL10" i="39" s="1"/>
  <c r="K10" i="39"/>
  <c r="AB10" i="39" s="1"/>
  <c r="AS10" i="39" s="1"/>
  <c r="P10" i="39"/>
  <c r="AG10" i="39" s="1"/>
  <c r="AX10" i="39" s="1"/>
  <c r="L10" i="39"/>
  <c r="AC10" i="39" s="1"/>
  <c r="AT10" i="39" s="1"/>
  <c r="S10" i="39"/>
  <c r="AJ10" i="39" s="1"/>
  <c r="BA10" i="39" s="1"/>
  <c r="C10" i="39"/>
  <c r="T10" i="39" s="1"/>
  <c r="AK10" i="39" s="1"/>
  <c r="H10" i="39"/>
  <c r="Y10" i="39" s="1"/>
  <c r="AP10" i="39" s="1"/>
  <c r="BB9" i="39"/>
  <c r="J12" i="20"/>
  <c r="A11" i="12"/>
  <c r="K11" i="20"/>
  <c r="K12" i="37"/>
  <c r="J13" i="37"/>
  <c r="A13" i="38" s="1"/>
  <c r="K12" i="35"/>
  <c r="B12" i="50" s="1"/>
  <c r="J13" i="35"/>
  <c r="A13" i="36" s="1"/>
  <c r="I11" i="50" l="1"/>
  <c r="P11" i="50" s="1"/>
  <c r="W11" i="50" s="1"/>
  <c r="E11" i="50"/>
  <c r="L11" i="50" s="1"/>
  <c r="S11" i="50" s="1"/>
  <c r="H11" i="50"/>
  <c r="O11" i="50" s="1"/>
  <c r="V11" i="50" s="1"/>
  <c r="D11" i="50"/>
  <c r="K11" i="50" s="1"/>
  <c r="R11" i="50" s="1"/>
  <c r="F11" i="50"/>
  <c r="M11" i="50" s="1"/>
  <c r="T11" i="50" s="1"/>
  <c r="G11" i="50"/>
  <c r="N11" i="50" s="1"/>
  <c r="U11" i="50" s="1"/>
  <c r="C11" i="50"/>
  <c r="J11" i="50" s="1"/>
  <c r="Q11" i="50" s="1"/>
  <c r="X10" i="50"/>
  <c r="D10" i="48"/>
  <c r="K10" i="48" s="1"/>
  <c r="R10" i="48" s="1"/>
  <c r="G10" i="48"/>
  <c r="N10" i="48" s="1"/>
  <c r="U10" i="48" s="1"/>
  <c r="H10" i="48"/>
  <c r="O10" i="48" s="1"/>
  <c r="V10" i="48" s="1"/>
  <c r="F10" i="48"/>
  <c r="M10" i="48" s="1"/>
  <c r="T10" i="48" s="1"/>
  <c r="C10" i="48"/>
  <c r="J10" i="48" s="1"/>
  <c r="Q10" i="48" s="1"/>
  <c r="I10" i="48"/>
  <c r="P10" i="48" s="1"/>
  <c r="W10" i="48" s="1"/>
  <c r="X9" i="48"/>
  <c r="X9" i="49"/>
  <c r="B11" i="48"/>
  <c r="G11" i="48" s="1"/>
  <c r="N11" i="48" s="1"/>
  <c r="U11" i="48" s="1"/>
  <c r="F10" i="49"/>
  <c r="M10" i="49" s="1"/>
  <c r="T10" i="49" s="1"/>
  <c r="I10" i="49"/>
  <c r="P10" i="49" s="1"/>
  <c r="W10" i="49" s="1"/>
  <c r="E10" i="49"/>
  <c r="L10" i="49" s="1"/>
  <c r="S10" i="49" s="1"/>
  <c r="C10" i="49"/>
  <c r="J10" i="49" s="1"/>
  <c r="Q10" i="49" s="1"/>
  <c r="H10" i="49"/>
  <c r="O10" i="49" s="1"/>
  <c r="V10" i="49" s="1"/>
  <c r="G10" i="49"/>
  <c r="N10" i="49" s="1"/>
  <c r="U10" i="49" s="1"/>
  <c r="D10" i="49"/>
  <c r="K10" i="49" s="1"/>
  <c r="R10" i="49" s="1"/>
  <c r="K11" i="38"/>
  <c r="AB11" i="38" s="1"/>
  <c r="AS11" i="38" s="1"/>
  <c r="I11" i="38"/>
  <c r="Z11" i="38" s="1"/>
  <c r="AQ11" i="38" s="1"/>
  <c r="Q10" i="12"/>
  <c r="AH10" i="12" s="1"/>
  <c r="AY10" i="12" s="1"/>
  <c r="G10" i="12"/>
  <c r="X10" i="12" s="1"/>
  <c r="AO10" i="12" s="1"/>
  <c r="K10" i="12"/>
  <c r="AB10" i="12" s="1"/>
  <c r="AS10" i="12" s="1"/>
  <c r="N10" i="12"/>
  <c r="AE10" i="12" s="1"/>
  <c r="AV10" i="12" s="1"/>
  <c r="P10" i="12"/>
  <c r="AG10" i="12" s="1"/>
  <c r="AX10" i="12" s="1"/>
  <c r="O10" i="12"/>
  <c r="AF10" i="12" s="1"/>
  <c r="AW10" i="12" s="1"/>
  <c r="D10" i="12"/>
  <c r="U10" i="12" s="1"/>
  <c r="AL10" i="12" s="1"/>
  <c r="J10" i="12"/>
  <c r="AA10" i="12" s="1"/>
  <c r="AR10" i="12" s="1"/>
  <c r="L10" i="12"/>
  <c r="AC10" i="12" s="1"/>
  <c r="AT10" i="12" s="1"/>
  <c r="M10" i="12"/>
  <c r="AD10" i="12" s="1"/>
  <c r="AU10" i="12" s="1"/>
  <c r="H10" i="12"/>
  <c r="Y10" i="12" s="1"/>
  <c r="AP10" i="12" s="1"/>
  <c r="C10" i="12"/>
  <c r="T10" i="12" s="1"/>
  <c r="AK10" i="12" s="1"/>
  <c r="R10" i="12"/>
  <c r="AI10" i="12" s="1"/>
  <c r="AZ10" i="12" s="1"/>
  <c r="E10" i="12"/>
  <c r="V10" i="12" s="1"/>
  <c r="AM10" i="12" s="1"/>
  <c r="S10" i="12"/>
  <c r="AJ10" i="12" s="1"/>
  <c r="BA10" i="12" s="1"/>
  <c r="I10" i="12"/>
  <c r="Z10" i="12" s="1"/>
  <c r="AQ10" i="12" s="1"/>
  <c r="BB9" i="12"/>
  <c r="E11" i="38"/>
  <c r="V11" i="38" s="1"/>
  <c r="AM11" i="38" s="1"/>
  <c r="G11" i="38"/>
  <c r="X11" i="38" s="1"/>
  <c r="AO11" i="38" s="1"/>
  <c r="J11" i="38"/>
  <c r="AA11" i="38" s="1"/>
  <c r="AR11" i="38" s="1"/>
  <c r="L11" i="38"/>
  <c r="AC11" i="38" s="1"/>
  <c r="AT11" i="38" s="1"/>
  <c r="F11" i="38"/>
  <c r="W11" i="38" s="1"/>
  <c r="AN11" i="38" s="1"/>
  <c r="H11" i="38"/>
  <c r="Y11" i="38" s="1"/>
  <c r="AP11" i="38" s="1"/>
  <c r="BB10" i="38"/>
  <c r="R11" i="38"/>
  <c r="AI11" i="38" s="1"/>
  <c r="AZ11" i="38" s="1"/>
  <c r="S11" i="38"/>
  <c r="AJ11" i="38" s="1"/>
  <c r="BA11" i="38" s="1"/>
  <c r="C11" i="38"/>
  <c r="T11" i="38" s="1"/>
  <c r="AK11" i="38" s="1"/>
  <c r="D11" i="38"/>
  <c r="U11" i="38" s="1"/>
  <c r="AL11" i="38" s="1"/>
  <c r="M11" i="38"/>
  <c r="AD11" i="38" s="1"/>
  <c r="AU11" i="38" s="1"/>
  <c r="N11" i="38"/>
  <c r="AE11" i="38" s="1"/>
  <c r="AV11" i="38" s="1"/>
  <c r="O11" i="38"/>
  <c r="AF11" i="38" s="1"/>
  <c r="AW11" i="38" s="1"/>
  <c r="P11" i="38"/>
  <c r="AG11" i="38" s="1"/>
  <c r="AX11" i="38" s="1"/>
  <c r="B12" i="38"/>
  <c r="S12" i="38" s="1"/>
  <c r="AJ12" i="38" s="1"/>
  <c r="BA12" i="38" s="1"/>
  <c r="B11" i="12"/>
  <c r="G11" i="12" s="1"/>
  <c r="X11" i="12" s="1"/>
  <c r="AO11" i="12" s="1"/>
  <c r="G11" i="36"/>
  <c r="X11" i="36" s="1"/>
  <c r="AO11" i="36" s="1"/>
  <c r="F11" i="36"/>
  <c r="W11" i="36" s="1"/>
  <c r="AN11" i="36" s="1"/>
  <c r="E11" i="36"/>
  <c r="V11" i="36" s="1"/>
  <c r="AM11" i="36" s="1"/>
  <c r="D11" i="36"/>
  <c r="U11" i="36" s="1"/>
  <c r="AL11" i="36" s="1"/>
  <c r="K11" i="36"/>
  <c r="AB11" i="36" s="1"/>
  <c r="AS11" i="36" s="1"/>
  <c r="J11" i="36"/>
  <c r="AA11" i="36" s="1"/>
  <c r="AR11" i="36" s="1"/>
  <c r="I11" i="36"/>
  <c r="Z11" i="36" s="1"/>
  <c r="AQ11" i="36" s="1"/>
  <c r="H11" i="36"/>
  <c r="Y11" i="36" s="1"/>
  <c r="AP11" i="36" s="1"/>
  <c r="BB10" i="36"/>
  <c r="O11" i="36"/>
  <c r="AF11" i="36" s="1"/>
  <c r="AW11" i="36" s="1"/>
  <c r="N11" i="36"/>
  <c r="AE11" i="36" s="1"/>
  <c r="AV11" i="36" s="1"/>
  <c r="M11" i="36"/>
  <c r="AD11" i="36" s="1"/>
  <c r="AU11" i="36" s="1"/>
  <c r="L11" i="36"/>
  <c r="AC11" i="36" s="1"/>
  <c r="AT11" i="36" s="1"/>
  <c r="C11" i="36"/>
  <c r="T11" i="36" s="1"/>
  <c r="AK11" i="36" s="1"/>
  <c r="S11" i="36"/>
  <c r="AJ11" i="36" s="1"/>
  <c r="BA11" i="36" s="1"/>
  <c r="R11" i="36"/>
  <c r="AI11" i="36" s="1"/>
  <c r="AZ11" i="36" s="1"/>
  <c r="Q11" i="36"/>
  <c r="AH11" i="36" s="1"/>
  <c r="AY11" i="36" s="1"/>
  <c r="BB10" i="39"/>
  <c r="P11" i="39"/>
  <c r="AG11" i="39" s="1"/>
  <c r="AX11" i="39" s="1"/>
  <c r="L11" i="39"/>
  <c r="AC11" i="39" s="1"/>
  <c r="AT11" i="39" s="1"/>
  <c r="H11" i="39"/>
  <c r="Y11" i="39" s="1"/>
  <c r="AP11" i="39" s="1"/>
  <c r="D11" i="39"/>
  <c r="U11" i="39" s="1"/>
  <c r="AL11" i="39" s="1"/>
  <c r="S11" i="39"/>
  <c r="AJ11" i="39" s="1"/>
  <c r="BA11" i="39" s="1"/>
  <c r="O11" i="39"/>
  <c r="AF11" i="39" s="1"/>
  <c r="AW11" i="39" s="1"/>
  <c r="K11" i="39"/>
  <c r="AB11" i="39" s="1"/>
  <c r="AS11" i="39" s="1"/>
  <c r="G11" i="39"/>
  <c r="X11" i="39" s="1"/>
  <c r="AO11" i="39" s="1"/>
  <c r="C11" i="39"/>
  <c r="T11" i="39" s="1"/>
  <c r="AK11" i="39" s="1"/>
  <c r="Q11" i="39"/>
  <c r="AH11" i="39" s="1"/>
  <c r="AY11" i="39" s="1"/>
  <c r="I11" i="39"/>
  <c r="Z11" i="39" s="1"/>
  <c r="AQ11" i="39" s="1"/>
  <c r="N11" i="39"/>
  <c r="AE11" i="39" s="1"/>
  <c r="AV11" i="39" s="1"/>
  <c r="E11" i="39"/>
  <c r="V11" i="39" s="1"/>
  <c r="AM11" i="39" s="1"/>
  <c r="J11" i="39"/>
  <c r="AA11" i="39" s="1"/>
  <c r="AR11" i="39" s="1"/>
  <c r="F11" i="39"/>
  <c r="W11" i="39" s="1"/>
  <c r="AN11" i="39" s="1"/>
  <c r="M11" i="39"/>
  <c r="AD11" i="39" s="1"/>
  <c r="AU11" i="39" s="1"/>
  <c r="R11" i="39"/>
  <c r="AI11" i="39" s="1"/>
  <c r="AZ11" i="39" s="1"/>
  <c r="B12" i="36"/>
  <c r="H12" i="36" s="1"/>
  <c r="Y12" i="36" s="1"/>
  <c r="AP12" i="36" s="1"/>
  <c r="J13" i="20"/>
  <c r="A12" i="12"/>
  <c r="K12" i="20"/>
  <c r="K13" i="37"/>
  <c r="J14" i="37"/>
  <c r="A14" i="38" s="1"/>
  <c r="J14" i="35"/>
  <c r="A14" i="36" s="1"/>
  <c r="K13" i="35"/>
  <c r="B13" i="50" s="1"/>
  <c r="X11" i="50" l="1"/>
  <c r="I12" i="50"/>
  <c r="P12" i="50" s="1"/>
  <c r="W12" i="50" s="1"/>
  <c r="E12" i="50"/>
  <c r="L12" i="50" s="1"/>
  <c r="S12" i="50" s="1"/>
  <c r="F12" i="50"/>
  <c r="M12" i="50" s="1"/>
  <c r="T12" i="50" s="1"/>
  <c r="H12" i="50"/>
  <c r="O12" i="50" s="1"/>
  <c r="V12" i="50" s="1"/>
  <c r="D12" i="50"/>
  <c r="K12" i="50" s="1"/>
  <c r="R12" i="50" s="1"/>
  <c r="G12" i="50"/>
  <c r="N12" i="50" s="1"/>
  <c r="U12" i="50" s="1"/>
  <c r="C12" i="50"/>
  <c r="J12" i="50" s="1"/>
  <c r="Q12" i="50" s="1"/>
  <c r="X10" i="48"/>
  <c r="C11" i="48"/>
  <c r="J11" i="48" s="1"/>
  <c r="Q11" i="48" s="1"/>
  <c r="I11" i="48"/>
  <c r="P11" i="48" s="1"/>
  <c r="W11" i="48" s="1"/>
  <c r="D11" i="48"/>
  <c r="K11" i="48" s="1"/>
  <c r="R11" i="48" s="1"/>
  <c r="F11" i="48"/>
  <c r="M11" i="48" s="1"/>
  <c r="T11" i="48" s="1"/>
  <c r="E11" i="48"/>
  <c r="L11" i="48" s="1"/>
  <c r="S11" i="48" s="1"/>
  <c r="H11" i="48"/>
  <c r="O11" i="48" s="1"/>
  <c r="V11" i="48" s="1"/>
  <c r="X10" i="49"/>
  <c r="F11" i="49"/>
  <c r="M11" i="49" s="1"/>
  <c r="T11" i="49" s="1"/>
  <c r="I11" i="49"/>
  <c r="P11" i="49" s="1"/>
  <c r="W11" i="49" s="1"/>
  <c r="E11" i="49"/>
  <c r="L11" i="49" s="1"/>
  <c r="S11" i="49" s="1"/>
  <c r="H11" i="49"/>
  <c r="O11" i="49" s="1"/>
  <c r="V11" i="49" s="1"/>
  <c r="G11" i="49"/>
  <c r="N11" i="49" s="1"/>
  <c r="U11" i="49" s="1"/>
  <c r="D11" i="49"/>
  <c r="K11" i="49" s="1"/>
  <c r="R11" i="49" s="1"/>
  <c r="C11" i="49"/>
  <c r="J11" i="49" s="1"/>
  <c r="Q11" i="49" s="1"/>
  <c r="B12" i="48"/>
  <c r="H12" i="48" s="1"/>
  <c r="O12" i="48" s="1"/>
  <c r="V12" i="48" s="1"/>
  <c r="J11" i="12"/>
  <c r="AA11" i="12" s="1"/>
  <c r="AR11" i="12" s="1"/>
  <c r="H11" i="12"/>
  <c r="Y11" i="12" s="1"/>
  <c r="AP11" i="12" s="1"/>
  <c r="N12" i="38"/>
  <c r="AE12" i="38" s="1"/>
  <c r="AV12" i="38" s="1"/>
  <c r="K12" i="38"/>
  <c r="AB12" i="38" s="1"/>
  <c r="AS12" i="38" s="1"/>
  <c r="BB10" i="12"/>
  <c r="L12" i="38"/>
  <c r="AC12" i="38" s="1"/>
  <c r="AT12" i="38" s="1"/>
  <c r="J12" i="38"/>
  <c r="AA12" i="38" s="1"/>
  <c r="AR12" i="38" s="1"/>
  <c r="H12" i="38"/>
  <c r="Y12" i="38" s="1"/>
  <c r="AP12" i="38" s="1"/>
  <c r="M12" i="38"/>
  <c r="AD12" i="38" s="1"/>
  <c r="AU12" i="38" s="1"/>
  <c r="L11" i="12"/>
  <c r="AC11" i="12" s="1"/>
  <c r="AT11" i="12" s="1"/>
  <c r="Q11" i="12"/>
  <c r="AH11" i="12" s="1"/>
  <c r="AY11" i="12" s="1"/>
  <c r="O11" i="12"/>
  <c r="AF11" i="12" s="1"/>
  <c r="AW11" i="12" s="1"/>
  <c r="F11" i="12"/>
  <c r="W11" i="12" s="1"/>
  <c r="AN11" i="12" s="1"/>
  <c r="K11" i="12"/>
  <c r="AB11" i="12" s="1"/>
  <c r="AS11" i="12" s="1"/>
  <c r="E11" i="12"/>
  <c r="V11" i="12" s="1"/>
  <c r="AM11" i="12" s="1"/>
  <c r="N11" i="12"/>
  <c r="AE11" i="12" s="1"/>
  <c r="AV11" i="12" s="1"/>
  <c r="S11" i="12"/>
  <c r="AJ11" i="12" s="1"/>
  <c r="BA11" i="12" s="1"/>
  <c r="I11" i="12"/>
  <c r="Z11" i="12" s="1"/>
  <c r="AQ11" i="12" s="1"/>
  <c r="C11" i="12"/>
  <c r="T11" i="12" s="1"/>
  <c r="AK11" i="12" s="1"/>
  <c r="G12" i="38"/>
  <c r="X12" i="38" s="1"/>
  <c r="AO12" i="38" s="1"/>
  <c r="I12" i="38"/>
  <c r="Z12" i="38" s="1"/>
  <c r="AQ12" i="38" s="1"/>
  <c r="R11" i="12"/>
  <c r="AI11" i="12" s="1"/>
  <c r="AZ11" i="12" s="1"/>
  <c r="M11" i="12"/>
  <c r="AD11" i="12" s="1"/>
  <c r="AU11" i="12" s="1"/>
  <c r="P11" i="12"/>
  <c r="AG11" i="12" s="1"/>
  <c r="AX11" i="12" s="1"/>
  <c r="D11" i="12"/>
  <c r="U11" i="12" s="1"/>
  <c r="AL11" i="12" s="1"/>
  <c r="BB11" i="38"/>
  <c r="D12" i="38"/>
  <c r="U12" i="38" s="1"/>
  <c r="AL12" i="38" s="1"/>
  <c r="E12" i="38"/>
  <c r="V12" i="38" s="1"/>
  <c r="AM12" i="38" s="1"/>
  <c r="F12" i="38"/>
  <c r="W12" i="38" s="1"/>
  <c r="AN12" i="38" s="1"/>
  <c r="C12" i="38"/>
  <c r="T12" i="38" s="1"/>
  <c r="AK12" i="38" s="1"/>
  <c r="O12" i="38"/>
  <c r="AF12" i="38" s="1"/>
  <c r="AW12" i="38" s="1"/>
  <c r="P12" i="38"/>
  <c r="AG12" i="38" s="1"/>
  <c r="AX12" i="38" s="1"/>
  <c r="Q12" i="38"/>
  <c r="AH12" i="38" s="1"/>
  <c r="AY12" i="38" s="1"/>
  <c r="R12" i="38"/>
  <c r="AI12" i="38" s="1"/>
  <c r="AZ12" i="38" s="1"/>
  <c r="B13" i="38"/>
  <c r="S13" i="38" s="1"/>
  <c r="AJ13" i="38" s="1"/>
  <c r="BA13" i="38" s="1"/>
  <c r="B12" i="12"/>
  <c r="M12" i="12" s="1"/>
  <c r="AD12" i="12" s="1"/>
  <c r="AU12" i="12" s="1"/>
  <c r="C12" i="36"/>
  <c r="T12" i="36" s="1"/>
  <c r="AK12" i="36" s="1"/>
  <c r="R12" i="36"/>
  <c r="AI12" i="36" s="1"/>
  <c r="AZ12" i="36" s="1"/>
  <c r="BB11" i="36"/>
  <c r="P12" i="36"/>
  <c r="AG12" i="36" s="1"/>
  <c r="AX12" i="36" s="1"/>
  <c r="O12" i="36"/>
  <c r="AF12" i="36" s="1"/>
  <c r="AW12" i="36" s="1"/>
  <c r="M12" i="36"/>
  <c r="AD12" i="36" s="1"/>
  <c r="AU12" i="36" s="1"/>
  <c r="S12" i="36"/>
  <c r="AJ12" i="36" s="1"/>
  <c r="BA12" i="36" s="1"/>
  <c r="Q12" i="36"/>
  <c r="AH12" i="36" s="1"/>
  <c r="AY12" i="36" s="1"/>
  <c r="N12" i="36"/>
  <c r="AE12" i="36" s="1"/>
  <c r="AV12" i="36" s="1"/>
  <c r="L12" i="36"/>
  <c r="AC12" i="36" s="1"/>
  <c r="AT12" i="36" s="1"/>
  <c r="G12" i="36"/>
  <c r="X12" i="36" s="1"/>
  <c r="AO12" i="36" s="1"/>
  <c r="F12" i="36"/>
  <c r="W12" i="36" s="1"/>
  <c r="AN12" i="36" s="1"/>
  <c r="E12" i="36"/>
  <c r="V12" i="36" s="1"/>
  <c r="AM12" i="36" s="1"/>
  <c r="D12" i="36"/>
  <c r="U12" i="36" s="1"/>
  <c r="AL12" i="36" s="1"/>
  <c r="K12" i="36"/>
  <c r="AB12" i="36" s="1"/>
  <c r="AS12" i="36" s="1"/>
  <c r="J12" i="36"/>
  <c r="AA12" i="36" s="1"/>
  <c r="AR12" i="36" s="1"/>
  <c r="I12" i="36"/>
  <c r="Z12" i="36" s="1"/>
  <c r="AQ12" i="36" s="1"/>
  <c r="R12" i="39"/>
  <c r="AI12" i="39" s="1"/>
  <c r="AZ12" i="39" s="1"/>
  <c r="N12" i="39"/>
  <c r="AE12" i="39" s="1"/>
  <c r="AV12" i="39" s="1"/>
  <c r="J12" i="39"/>
  <c r="AA12" i="39" s="1"/>
  <c r="AR12" i="39" s="1"/>
  <c r="F12" i="39"/>
  <c r="W12" i="39" s="1"/>
  <c r="AN12" i="39" s="1"/>
  <c r="Q12" i="39"/>
  <c r="AH12" i="39" s="1"/>
  <c r="AY12" i="39" s="1"/>
  <c r="M12" i="39"/>
  <c r="AD12" i="39" s="1"/>
  <c r="AU12" i="39" s="1"/>
  <c r="I12" i="39"/>
  <c r="Z12" i="39" s="1"/>
  <c r="AQ12" i="39" s="1"/>
  <c r="E12" i="39"/>
  <c r="V12" i="39" s="1"/>
  <c r="AM12" i="39" s="1"/>
  <c r="P12" i="39"/>
  <c r="AG12" i="39" s="1"/>
  <c r="AX12" i="39" s="1"/>
  <c r="H12" i="39"/>
  <c r="Y12" i="39" s="1"/>
  <c r="AP12" i="39" s="1"/>
  <c r="O12" i="39"/>
  <c r="AF12" i="39" s="1"/>
  <c r="AW12" i="39" s="1"/>
  <c r="L12" i="39"/>
  <c r="AC12" i="39" s="1"/>
  <c r="AT12" i="39" s="1"/>
  <c r="S12" i="39"/>
  <c r="AJ12" i="39" s="1"/>
  <c r="BA12" i="39" s="1"/>
  <c r="C12" i="39"/>
  <c r="T12" i="39" s="1"/>
  <c r="AK12" i="39" s="1"/>
  <c r="G12" i="39"/>
  <c r="X12" i="39" s="1"/>
  <c r="AO12" i="39" s="1"/>
  <c r="D12" i="39"/>
  <c r="U12" i="39" s="1"/>
  <c r="AL12" i="39" s="1"/>
  <c r="K12" i="39"/>
  <c r="AB12" i="39" s="1"/>
  <c r="AS12" i="39" s="1"/>
  <c r="B13" i="36"/>
  <c r="D13" i="36" s="1"/>
  <c r="U13" i="36" s="1"/>
  <c r="AL13" i="36" s="1"/>
  <c r="BB11" i="39"/>
  <c r="J14" i="20"/>
  <c r="A13" i="12"/>
  <c r="K13" i="20"/>
  <c r="K14" i="37"/>
  <c r="J15" i="37"/>
  <c r="A15" i="38" s="1"/>
  <c r="J15" i="35"/>
  <c r="A15" i="36" s="1"/>
  <c r="K14" i="35"/>
  <c r="B14" i="50" s="1"/>
  <c r="X12" i="50" l="1"/>
  <c r="I13" i="50"/>
  <c r="P13" i="50" s="1"/>
  <c r="W13" i="50" s="1"/>
  <c r="E13" i="50"/>
  <c r="L13" i="50" s="1"/>
  <c r="S13" i="50" s="1"/>
  <c r="H13" i="50"/>
  <c r="O13" i="50" s="1"/>
  <c r="V13" i="50" s="1"/>
  <c r="D13" i="50"/>
  <c r="K13" i="50" s="1"/>
  <c r="R13" i="50" s="1"/>
  <c r="F13" i="50"/>
  <c r="M13" i="50" s="1"/>
  <c r="T13" i="50" s="1"/>
  <c r="G13" i="50"/>
  <c r="N13" i="50" s="1"/>
  <c r="U13" i="50" s="1"/>
  <c r="C13" i="50"/>
  <c r="J13" i="50" s="1"/>
  <c r="Q13" i="50" s="1"/>
  <c r="X11" i="48"/>
  <c r="I12" i="48"/>
  <c r="P12" i="48" s="1"/>
  <c r="W12" i="48" s="1"/>
  <c r="D12" i="48"/>
  <c r="K12" i="48" s="1"/>
  <c r="R12" i="48" s="1"/>
  <c r="F12" i="48"/>
  <c r="M12" i="48" s="1"/>
  <c r="T12" i="48" s="1"/>
  <c r="C12" i="48"/>
  <c r="J12" i="48" s="1"/>
  <c r="Q12" i="48" s="1"/>
  <c r="X11" i="49"/>
  <c r="B13" i="48"/>
  <c r="I13" i="48" s="1"/>
  <c r="P13" i="48" s="1"/>
  <c r="W13" i="48" s="1"/>
  <c r="G12" i="48"/>
  <c r="N12" i="48" s="1"/>
  <c r="U12" i="48" s="1"/>
  <c r="E12" i="48"/>
  <c r="L12" i="48" s="1"/>
  <c r="S12" i="48" s="1"/>
  <c r="F12" i="49"/>
  <c r="M12" i="49" s="1"/>
  <c r="T12" i="49" s="1"/>
  <c r="I12" i="49"/>
  <c r="P12" i="49" s="1"/>
  <c r="W12" i="49" s="1"/>
  <c r="E12" i="49"/>
  <c r="L12" i="49" s="1"/>
  <c r="S12" i="49" s="1"/>
  <c r="G12" i="49"/>
  <c r="N12" i="49" s="1"/>
  <c r="U12" i="49" s="1"/>
  <c r="H12" i="49"/>
  <c r="O12" i="49" s="1"/>
  <c r="V12" i="49" s="1"/>
  <c r="D12" i="49"/>
  <c r="K12" i="49" s="1"/>
  <c r="R12" i="49" s="1"/>
  <c r="C12" i="49"/>
  <c r="J12" i="49" s="1"/>
  <c r="Q12" i="49" s="1"/>
  <c r="R13" i="38"/>
  <c r="AI13" i="38" s="1"/>
  <c r="AZ13" i="38" s="1"/>
  <c r="BB11" i="12"/>
  <c r="P12" i="12"/>
  <c r="AG12" i="12" s="1"/>
  <c r="AX12" i="12" s="1"/>
  <c r="J12" i="12"/>
  <c r="AA12" i="12" s="1"/>
  <c r="AR12" i="12" s="1"/>
  <c r="F12" i="12"/>
  <c r="W12" i="12" s="1"/>
  <c r="AN12" i="12" s="1"/>
  <c r="O12" i="12"/>
  <c r="AF12" i="12" s="1"/>
  <c r="AW12" i="12" s="1"/>
  <c r="O13" i="38"/>
  <c r="AF13" i="38" s="1"/>
  <c r="AW13" i="38" s="1"/>
  <c r="P13" i="38"/>
  <c r="AG13" i="38" s="1"/>
  <c r="AX13" i="38" s="1"/>
  <c r="Q13" i="38"/>
  <c r="AH13" i="38" s="1"/>
  <c r="AY13" i="38" s="1"/>
  <c r="K13" i="38"/>
  <c r="AB13" i="38" s="1"/>
  <c r="AS13" i="38" s="1"/>
  <c r="L13" i="38"/>
  <c r="AC13" i="38" s="1"/>
  <c r="AT13" i="38" s="1"/>
  <c r="M13" i="38"/>
  <c r="AD13" i="38" s="1"/>
  <c r="AU13" i="38" s="1"/>
  <c r="N13" i="38"/>
  <c r="AE13" i="38" s="1"/>
  <c r="AV13" i="38" s="1"/>
  <c r="G13" i="38"/>
  <c r="X13" i="38" s="1"/>
  <c r="AO13" i="38" s="1"/>
  <c r="H13" i="38"/>
  <c r="Y13" i="38" s="1"/>
  <c r="AP13" i="38" s="1"/>
  <c r="I13" i="38"/>
  <c r="Z13" i="38" s="1"/>
  <c r="AQ13" i="38" s="1"/>
  <c r="J13" i="38"/>
  <c r="AA13" i="38" s="1"/>
  <c r="AR13" i="38" s="1"/>
  <c r="C13" i="38"/>
  <c r="T13" i="38" s="1"/>
  <c r="AK13" i="38" s="1"/>
  <c r="D13" i="38"/>
  <c r="U13" i="38" s="1"/>
  <c r="AL13" i="38" s="1"/>
  <c r="E13" i="38"/>
  <c r="V13" i="38" s="1"/>
  <c r="AM13" i="38" s="1"/>
  <c r="F13" i="38"/>
  <c r="W13" i="38" s="1"/>
  <c r="AN13" i="38" s="1"/>
  <c r="Q12" i="12"/>
  <c r="AH12" i="12" s="1"/>
  <c r="AY12" i="12" s="1"/>
  <c r="E12" i="12"/>
  <c r="V12" i="12" s="1"/>
  <c r="AM12" i="12" s="1"/>
  <c r="S12" i="12"/>
  <c r="AJ12" i="12" s="1"/>
  <c r="BA12" i="12" s="1"/>
  <c r="C12" i="12"/>
  <c r="T12" i="12" s="1"/>
  <c r="AK12" i="12" s="1"/>
  <c r="H12" i="12"/>
  <c r="Y12" i="12" s="1"/>
  <c r="AP12" i="12" s="1"/>
  <c r="R12" i="12"/>
  <c r="AI12" i="12" s="1"/>
  <c r="AZ12" i="12" s="1"/>
  <c r="G12" i="12"/>
  <c r="X12" i="12" s="1"/>
  <c r="AO12" i="12" s="1"/>
  <c r="I12" i="12"/>
  <c r="Z12" i="12" s="1"/>
  <c r="AQ12" i="12" s="1"/>
  <c r="L12" i="12"/>
  <c r="AC12" i="12" s="1"/>
  <c r="AT12" i="12" s="1"/>
  <c r="D12" i="12"/>
  <c r="U12" i="12" s="1"/>
  <c r="AL12" i="12" s="1"/>
  <c r="K12" i="12"/>
  <c r="AB12" i="12" s="1"/>
  <c r="AS12" i="12" s="1"/>
  <c r="N12" i="12"/>
  <c r="AE12" i="12" s="1"/>
  <c r="AV12" i="12" s="1"/>
  <c r="BB12" i="38"/>
  <c r="B14" i="38"/>
  <c r="S14" i="38" s="1"/>
  <c r="AJ14" i="38" s="1"/>
  <c r="BA14" i="38" s="1"/>
  <c r="B13" i="12"/>
  <c r="J13" i="12" s="1"/>
  <c r="AA13" i="12" s="1"/>
  <c r="AR13" i="12" s="1"/>
  <c r="J13" i="36"/>
  <c r="AA13" i="36" s="1"/>
  <c r="AR13" i="36" s="1"/>
  <c r="M13" i="36"/>
  <c r="AD13" i="36" s="1"/>
  <c r="AU13" i="36" s="1"/>
  <c r="H13" i="36"/>
  <c r="Y13" i="36" s="1"/>
  <c r="AP13" i="36" s="1"/>
  <c r="O13" i="36"/>
  <c r="AF13" i="36" s="1"/>
  <c r="AW13" i="36" s="1"/>
  <c r="N13" i="36"/>
  <c r="AE13" i="36" s="1"/>
  <c r="AV13" i="36" s="1"/>
  <c r="L13" i="36"/>
  <c r="AC13" i="36" s="1"/>
  <c r="AT13" i="36" s="1"/>
  <c r="K13" i="36"/>
  <c r="AB13" i="36" s="1"/>
  <c r="AS13" i="36" s="1"/>
  <c r="I13" i="36"/>
  <c r="Z13" i="36" s="1"/>
  <c r="AQ13" i="36" s="1"/>
  <c r="S13" i="36"/>
  <c r="AJ13" i="36" s="1"/>
  <c r="BA13" i="36" s="1"/>
  <c r="P13" i="36"/>
  <c r="AG13" i="36" s="1"/>
  <c r="AX13" i="36" s="1"/>
  <c r="C13" i="36"/>
  <c r="T13" i="36" s="1"/>
  <c r="AK13" i="36" s="1"/>
  <c r="R13" i="36"/>
  <c r="AI13" i="36" s="1"/>
  <c r="AZ13" i="36" s="1"/>
  <c r="Q13" i="36"/>
  <c r="AH13" i="36" s="1"/>
  <c r="AY13" i="36" s="1"/>
  <c r="G13" i="36"/>
  <c r="X13" i="36" s="1"/>
  <c r="AO13" i="36" s="1"/>
  <c r="F13" i="36"/>
  <c r="W13" i="36" s="1"/>
  <c r="AN13" i="36" s="1"/>
  <c r="E13" i="36"/>
  <c r="V13" i="36" s="1"/>
  <c r="AM13" i="36" s="1"/>
  <c r="BB12" i="36"/>
  <c r="P13" i="39"/>
  <c r="AG13" i="39" s="1"/>
  <c r="AX13" i="39" s="1"/>
  <c r="L13" i="39"/>
  <c r="AC13" i="39" s="1"/>
  <c r="AT13" i="39" s="1"/>
  <c r="H13" i="39"/>
  <c r="Y13" i="39" s="1"/>
  <c r="AP13" i="39" s="1"/>
  <c r="D13" i="39"/>
  <c r="U13" i="39" s="1"/>
  <c r="AL13" i="39" s="1"/>
  <c r="S13" i="39"/>
  <c r="AJ13" i="39" s="1"/>
  <c r="BA13" i="39" s="1"/>
  <c r="O13" i="39"/>
  <c r="AF13" i="39" s="1"/>
  <c r="AW13" i="39" s="1"/>
  <c r="K13" i="39"/>
  <c r="AB13" i="39" s="1"/>
  <c r="AS13" i="39" s="1"/>
  <c r="G13" i="39"/>
  <c r="X13" i="39" s="1"/>
  <c r="AO13" i="39" s="1"/>
  <c r="C13" i="39"/>
  <c r="T13" i="39" s="1"/>
  <c r="AK13" i="39" s="1"/>
  <c r="R13" i="39"/>
  <c r="AI13" i="39" s="1"/>
  <c r="AZ13" i="39" s="1"/>
  <c r="J13" i="39"/>
  <c r="AA13" i="39" s="1"/>
  <c r="AR13" i="39" s="1"/>
  <c r="I13" i="39"/>
  <c r="Z13" i="39" s="1"/>
  <c r="AQ13" i="39" s="1"/>
  <c r="F13" i="39"/>
  <c r="W13" i="39" s="1"/>
  <c r="AN13" i="39" s="1"/>
  <c r="M13" i="39"/>
  <c r="AD13" i="39" s="1"/>
  <c r="AU13" i="39" s="1"/>
  <c r="Q13" i="39"/>
  <c r="AH13" i="39" s="1"/>
  <c r="AY13" i="39" s="1"/>
  <c r="N13" i="39"/>
  <c r="AE13" i="39" s="1"/>
  <c r="AV13" i="39" s="1"/>
  <c r="E13" i="39"/>
  <c r="V13" i="39" s="1"/>
  <c r="AM13" i="39" s="1"/>
  <c r="BB12" i="39"/>
  <c r="B14" i="36"/>
  <c r="J14" i="36" s="1"/>
  <c r="AA14" i="36" s="1"/>
  <c r="AR14" i="36" s="1"/>
  <c r="J15" i="20"/>
  <c r="A14" i="12"/>
  <c r="K14" i="20"/>
  <c r="K15" i="37"/>
  <c r="J16" i="37"/>
  <c r="A16" i="38" s="1"/>
  <c r="K15" i="35"/>
  <c r="B15" i="50" s="1"/>
  <c r="J16" i="35"/>
  <c r="A16" i="36" s="1"/>
  <c r="X13" i="50" l="1"/>
  <c r="I14" i="50"/>
  <c r="P14" i="50" s="1"/>
  <c r="W14" i="50" s="1"/>
  <c r="E14" i="50"/>
  <c r="L14" i="50" s="1"/>
  <c r="S14" i="50" s="1"/>
  <c r="H14" i="50"/>
  <c r="O14" i="50" s="1"/>
  <c r="V14" i="50" s="1"/>
  <c r="D14" i="50"/>
  <c r="K14" i="50" s="1"/>
  <c r="R14" i="50" s="1"/>
  <c r="G14" i="50"/>
  <c r="N14" i="50" s="1"/>
  <c r="U14" i="50" s="1"/>
  <c r="C14" i="50"/>
  <c r="J14" i="50" s="1"/>
  <c r="Q14" i="50" s="1"/>
  <c r="F14" i="50"/>
  <c r="M14" i="50" s="1"/>
  <c r="T14" i="50" s="1"/>
  <c r="C13" i="48"/>
  <c r="J13" i="48" s="1"/>
  <c r="Q13" i="48" s="1"/>
  <c r="X12" i="48"/>
  <c r="E13" i="48"/>
  <c r="L13" i="48" s="1"/>
  <c r="S13" i="48" s="1"/>
  <c r="G13" i="48"/>
  <c r="N13" i="48" s="1"/>
  <c r="U13" i="48" s="1"/>
  <c r="D13" i="48"/>
  <c r="K13" i="48" s="1"/>
  <c r="R13" i="48" s="1"/>
  <c r="H13" i="48"/>
  <c r="O13" i="48" s="1"/>
  <c r="V13" i="48" s="1"/>
  <c r="B14" i="48"/>
  <c r="G14" i="48" s="1"/>
  <c r="N14" i="48" s="1"/>
  <c r="U14" i="48" s="1"/>
  <c r="X12" i="49"/>
  <c r="F13" i="48"/>
  <c r="M13" i="48" s="1"/>
  <c r="T13" i="48" s="1"/>
  <c r="F13" i="49"/>
  <c r="M13" i="49" s="1"/>
  <c r="T13" i="49" s="1"/>
  <c r="I13" i="49"/>
  <c r="P13" i="49" s="1"/>
  <c r="W13" i="49" s="1"/>
  <c r="E13" i="49"/>
  <c r="L13" i="49" s="1"/>
  <c r="S13" i="49" s="1"/>
  <c r="D13" i="49"/>
  <c r="K13" i="49" s="1"/>
  <c r="R13" i="49" s="1"/>
  <c r="C13" i="49"/>
  <c r="J13" i="49" s="1"/>
  <c r="Q13" i="49" s="1"/>
  <c r="G13" i="49"/>
  <c r="N13" i="49" s="1"/>
  <c r="U13" i="49" s="1"/>
  <c r="H13" i="49"/>
  <c r="O13" i="49" s="1"/>
  <c r="V13" i="49" s="1"/>
  <c r="M13" i="12"/>
  <c r="AD13" i="12" s="1"/>
  <c r="AU13" i="12" s="1"/>
  <c r="C14" i="38"/>
  <c r="T14" i="38" s="1"/>
  <c r="AK14" i="38" s="1"/>
  <c r="F13" i="12"/>
  <c r="W13" i="12" s="1"/>
  <c r="AN13" i="12" s="1"/>
  <c r="D13" i="12"/>
  <c r="U13" i="12" s="1"/>
  <c r="AL13" i="12" s="1"/>
  <c r="O13" i="12"/>
  <c r="AF13" i="12" s="1"/>
  <c r="AW13" i="12" s="1"/>
  <c r="N13" i="12"/>
  <c r="AE13" i="12" s="1"/>
  <c r="AV13" i="12" s="1"/>
  <c r="R13" i="12"/>
  <c r="AI13" i="12" s="1"/>
  <c r="AZ13" i="12" s="1"/>
  <c r="H13" i="12"/>
  <c r="Y13" i="12" s="1"/>
  <c r="AP13" i="12" s="1"/>
  <c r="I13" i="12"/>
  <c r="Z13" i="12" s="1"/>
  <c r="AQ13" i="12" s="1"/>
  <c r="S13" i="12"/>
  <c r="AJ13" i="12" s="1"/>
  <c r="BA13" i="12" s="1"/>
  <c r="D14" i="38"/>
  <c r="U14" i="38" s="1"/>
  <c r="AL14" i="38" s="1"/>
  <c r="E14" i="38"/>
  <c r="V14" i="38" s="1"/>
  <c r="AM14" i="38" s="1"/>
  <c r="F14" i="38"/>
  <c r="W14" i="38" s="1"/>
  <c r="AN14" i="38" s="1"/>
  <c r="K13" i="12"/>
  <c r="AB13" i="12" s="1"/>
  <c r="AS13" i="12" s="1"/>
  <c r="E13" i="12"/>
  <c r="V13" i="12" s="1"/>
  <c r="AM13" i="12" s="1"/>
  <c r="C13" i="12"/>
  <c r="T13" i="12" s="1"/>
  <c r="AK13" i="12" s="1"/>
  <c r="L13" i="12"/>
  <c r="AC13" i="12" s="1"/>
  <c r="AT13" i="12" s="1"/>
  <c r="Q13" i="12"/>
  <c r="AH13" i="12" s="1"/>
  <c r="AY13" i="12" s="1"/>
  <c r="P13" i="12"/>
  <c r="AG13" i="12" s="1"/>
  <c r="AX13" i="12" s="1"/>
  <c r="G13" i="12"/>
  <c r="X13" i="12" s="1"/>
  <c r="AO13" i="12" s="1"/>
  <c r="O14" i="38"/>
  <c r="AF14" i="38" s="1"/>
  <c r="AW14" i="38" s="1"/>
  <c r="P14" i="38"/>
  <c r="AG14" i="38" s="1"/>
  <c r="AX14" i="38" s="1"/>
  <c r="Q14" i="38"/>
  <c r="AH14" i="38" s="1"/>
  <c r="AY14" i="38" s="1"/>
  <c r="R14" i="38"/>
  <c r="AI14" i="38" s="1"/>
  <c r="AZ14" i="38" s="1"/>
  <c r="BB13" i="38"/>
  <c r="K14" i="38"/>
  <c r="AB14" i="38" s="1"/>
  <c r="AS14" i="38" s="1"/>
  <c r="L14" i="38"/>
  <c r="AC14" i="38" s="1"/>
  <c r="AT14" i="38" s="1"/>
  <c r="M14" i="38"/>
  <c r="AD14" i="38" s="1"/>
  <c r="AU14" i="38" s="1"/>
  <c r="N14" i="38"/>
  <c r="AE14" i="38" s="1"/>
  <c r="AV14" i="38" s="1"/>
  <c r="G14" i="38"/>
  <c r="X14" i="38" s="1"/>
  <c r="AO14" i="38" s="1"/>
  <c r="H14" i="38"/>
  <c r="Y14" i="38" s="1"/>
  <c r="AP14" i="38" s="1"/>
  <c r="I14" i="38"/>
  <c r="Z14" i="38" s="1"/>
  <c r="AQ14" i="38" s="1"/>
  <c r="J14" i="38"/>
  <c r="AA14" i="38" s="1"/>
  <c r="AR14" i="38" s="1"/>
  <c r="BB12" i="12"/>
  <c r="B15" i="38"/>
  <c r="S15" i="38" s="1"/>
  <c r="AJ15" i="38" s="1"/>
  <c r="BA15" i="38" s="1"/>
  <c r="B14" i="12"/>
  <c r="D14" i="12" s="1"/>
  <c r="U14" i="12" s="1"/>
  <c r="AL14" i="12" s="1"/>
  <c r="BB13" i="36"/>
  <c r="R14" i="36"/>
  <c r="AI14" i="36" s="1"/>
  <c r="AZ14" i="36" s="1"/>
  <c r="E14" i="36"/>
  <c r="V14" i="36" s="1"/>
  <c r="AM14" i="36" s="1"/>
  <c r="C14" i="36"/>
  <c r="T14" i="36" s="1"/>
  <c r="AK14" i="36" s="1"/>
  <c r="Q14" i="36"/>
  <c r="AH14" i="36" s="1"/>
  <c r="AY14" i="36" s="1"/>
  <c r="O14" i="36"/>
  <c r="AF14" i="36" s="1"/>
  <c r="AW14" i="36" s="1"/>
  <c r="D14" i="36"/>
  <c r="U14" i="36" s="1"/>
  <c r="AL14" i="36" s="1"/>
  <c r="S14" i="36"/>
  <c r="AJ14" i="36" s="1"/>
  <c r="BA14" i="36" s="1"/>
  <c r="P14" i="36"/>
  <c r="AG14" i="36" s="1"/>
  <c r="AX14" i="36" s="1"/>
  <c r="N14" i="36"/>
  <c r="AE14" i="36" s="1"/>
  <c r="AV14" i="36" s="1"/>
  <c r="I14" i="36"/>
  <c r="Z14" i="36" s="1"/>
  <c r="AQ14" i="36" s="1"/>
  <c r="H14" i="36"/>
  <c r="Y14" i="36" s="1"/>
  <c r="AP14" i="36" s="1"/>
  <c r="G14" i="36"/>
  <c r="X14" i="36" s="1"/>
  <c r="AO14" i="36" s="1"/>
  <c r="F14" i="36"/>
  <c r="W14" i="36" s="1"/>
  <c r="AN14" i="36" s="1"/>
  <c r="M14" i="36"/>
  <c r="AD14" i="36" s="1"/>
  <c r="AU14" i="36" s="1"/>
  <c r="L14" i="36"/>
  <c r="AC14" i="36" s="1"/>
  <c r="AT14" i="36" s="1"/>
  <c r="K14" i="36"/>
  <c r="AB14" i="36" s="1"/>
  <c r="AS14" i="36" s="1"/>
  <c r="BB13" i="39"/>
  <c r="B15" i="36"/>
  <c r="F15" i="36" s="1"/>
  <c r="W15" i="36" s="1"/>
  <c r="AN15" i="36" s="1"/>
  <c r="R14" i="39"/>
  <c r="AI14" i="39" s="1"/>
  <c r="AZ14" i="39" s="1"/>
  <c r="N14" i="39"/>
  <c r="AE14" i="39" s="1"/>
  <c r="AV14" i="39" s="1"/>
  <c r="J14" i="39"/>
  <c r="AA14" i="39" s="1"/>
  <c r="AR14" i="39" s="1"/>
  <c r="F14" i="39"/>
  <c r="W14" i="39" s="1"/>
  <c r="AN14" i="39" s="1"/>
  <c r="Q14" i="39"/>
  <c r="AH14" i="39" s="1"/>
  <c r="AY14" i="39" s="1"/>
  <c r="M14" i="39"/>
  <c r="AD14" i="39" s="1"/>
  <c r="AU14" i="39" s="1"/>
  <c r="I14" i="39"/>
  <c r="Z14" i="39" s="1"/>
  <c r="AQ14" i="39" s="1"/>
  <c r="E14" i="39"/>
  <c r="V14" i="39" s="1"/>
  <c r="AM14" i="39" s="1"/>
  <c r="S14" i="39"/>
  <c r="AJ14" i="39" s="1"/>
  <c r="BA14" i="39" s="1"/>
  <c r="K14" i="39"/>
  <c r="AB14" i="39" s="1"/>
  <c r="AS14" i="39" s="1"/>
  <c r="C14" i="39"/>
  <c r="T14" i="39" s="1"/>
  <c r="AK14" i="39" s="1"/>
  <c r="P14" i="39"/>
  <c r="AG14" i="39" s="1"/>
  <c r="AX14" i="39" s="1"/>
  <c r="G14" i="39"/>
  <c r="X14" i="39" s="1"/>
  <c r="AO14" i="39" s="1"/>
  <c r="D14" i="39"/>
  <c r="U14" i="39" s="1"/>
  <c r="AL14" i="39" s="1"/>
  <c r="H14" i="39"/>
  <c r="Y14" i="39" s="1"/>
  <c r="AP14" i="39" s="1"/>
  <c r="O14" i="39"/>
  <c r="AF14" i="39" s="1"/>
  <c r="AW14" i="39" s="1"/>
  <c r="L14" i="39"/>
  <c r="AC14" i="39" s="1"/>
  <c r="AT14" i="39" s="1"/>
  <c r="J16" i="20"/>
  <c r="A15" i="12"/>
  <c r="K15" i="20"/>
  <c r="K16" i="37"/>
  <c r="J17" i="37"/>
  <c r="A17" i="38" s="1"/>
  <c r="K16" i="35"/>
  <c r="B16" i="50" s="1"/>
  <c r="J17" i="35"/>
  <c r="A17" i="36" s="1"/>
  <c r="X14" i="50" l="1"/>
  <c r="I15" i="50"/>
  <c r="P15" i="50" s="1"/>
  <c r="W15" i="50" s="1"/>
  <c r="E15" i="50"/>
  <c r="L15" i="50" s="1"/>
  <c r="S15" i="50" s="1"/>
  <c r="H15" i="50"/>
  <c r="O15" i="50" s="1"/>
  <c r="V15" i="50" s="1"/>
  <c r="D15" i="50"/>
  <c r="K15" i="50" s="1"/>
  <c r="R15" i="50" s="1"/>
  <c r="F15" i="50"/>
  <c r="M15" i="50" s="1"/>
  <c r="T15" i="50" s="1"/>
  <c r="G15" i="50"/>
  <c r="N15" i="50" s="1"/>
  <c r="U15" i="50" s="1"/>
  <c r="C15" i="50"/>
  <c r="J15" i="50" s="1"/>
  <c r="Q15" i="50" s="1"/>
  <c r="H14" i="48"/>
  <c r="O14" i="48" s="1"/>
  <c r="V14" i="48" s="1"/>
  <c r="D14" i="48"/>
  <c r="K14" i="48" s="1"/>
  <c r="R14" i="48" s="1"/>
  <c r="X13" i="48"/>
  <c r="C14" i="48"/>
  <c r="J14" i="48" s="1"/>
  <c r="Q14" i="48" s="1"/>
  <c r="I14" i="48"/>
  <c r="P14" i="48" s="1"/>
  <c r="W14" i="48" s="1"/>
  <c r="X13" i="49"/>
  <c r="E14" i="48"/>
  <c r="L14" i="48" s="1"/>
  <c r="S14" i="48" s="1"/>
  <c r="B15" i="48"/>
  <c r="E15" i="48" s="1"/>
  <c r="L15" i="48" s="1"/>
  <c r="S15" i="48" s="1"/>
  <c r="F14" i="48"/>
  <c r="M14" i="48" s="1"/>
  <c r="T14" i="48" s="1"/>
  <c r="F14" i="49"/>
  <c r="M14" i="49" s="1"/>
  <c r="T14" i="49" s="1"/>
  <c r="I14" i="49"/>
  <c r="P14" i="49" s="1"/>
  <c r="W14" i="49" s="1"/>
  <c r="E14" i="49"/>
  <c r="L14" i="49" s="1"/>
  <c r="S14" i="49" s="1"/>
  <c r="C14" i="49"/>
  <c r="J14" i="49" s="1"/>
  <c r="Q14" i="49" s="1"/>
  <c r="H14" i="49"/>
  <c r="O14" i="49" s="1"/>
  <c r="V14" i="49" s="1"/>
  <c r="G14" i="49"/>
  <c r="N14" i="49" s="1"/>
  <c r="U14" i="49" s="1"/>
  <c r="D14" i="49"/>
  <c r="K14" i="49" s="1"/>
  <c r="R14" i="49" s="1"/>
  <c r="I15" i="38"/>
  <c r="Z15" i="38" s="1"/>
  <c r="AQ15" i="38" s="1"/>
  <c r="P15" i="38"/>
  <c r="AG15" i="38" s="1"/>
  <c r="AX15" i="38" s="1"/>
  <c r="BB13" i="12"/>
  <c r="O15" i="38"/>
  <c r="AF15" i="38" s="1"/>
  <c r="AW15" i="38" s="1"/>
  <c r="H15" i="38"/>
  <c r="Y15" i="38" s="1"/>
  <c r="AP15" i="38" s="1"/>
  <c r="E15" i="38"/>
  <c r="V15" i="38" s="1"/>
  <c r="AM15" i="38" s="1"/>
  <c r="G15" i="38"/>
  <c r="X15" i="38" s="1"/>
  <c r="AO15" i="38" s="1"/>
  <c r="D15" i="38"/>
  <c r="U15" i="38" s="1"/>
  <c r="AL15" i="38" s="1"/>
  <c r="J15" i="38"/>
  <c r="AA15" i="38" s="1"/>
  <c r="AR15" i="38" s="1"/>
  <c r="C15" i="38"/>
  <c r="T15" i="38" s="1"/>
  <c r="AK15" i="38" s="1"/>
  <c r="Q15" i="38"/>
  <c r="AH15" i="38" s="1"/>
  <c r="AY15" i="38" s="1"/>
  <c r="F15" i="38"/>
  <c r="W15" i="38" s="1"/>
  <c r="AN15" i="38" s="1"/>
  <c r="R15" i="38"/>
  <c r="AI15" i="38" s="1"/>
  <c r="AZ15" i="38" s="1"/>
  <c r="K15" i="38"/>
  <c r="AB15" i="38" s="1"/>
  <c r="AS15" i="38" s="1"/>
  <c r="L15" i="38"/>
  <c r="AC15" i="38" s="1"/>
  <c r="AT15" i="38" s="1"/>
  <c r="M15" i="38"/>
  <c r="AD15" i="38" s="1"/>
  <c r="AU15" i="38" s="1"/>
  <c r="N15" i="38"/>
  <c r="AE15" i="38" s="1"/>
  <c r="AV15" i="38" s="1"/>
  <c r="BB14" i="38"/>
  <c r="O14" i="12"/>
  <c r="AF14" i="12" s="1"/>
  <c r="AW14" i="12" s="1"/>
  <c r="N14" i="12"/>
  <c r="AE14" i="12" s="1"/>
  <c r="AV14" i="12" s="1"/>
  <c r="P14" i="12"/>
  <c r="AG14" i="12" s="1"/>
  <c r="AX14" i="12" s="1"/>
  <c r="M14" i="12"/>
  <c r="AD14" i="12" s="1"/>
  <c r="AU14" i="12" s="1"/>
  <c r="J14" i="12"/>
  <c r="AA14" i="12" s="1"/>
  <c r="AR14" i="12" s="1"/>
  <c r="S14" i="12"/>
  <c r="AJ14" i="12" s="1"/>
  <c r="BA14" i="12" s="1"/>
  <c r="G14" i="12"/>
  <c r="X14" i="12" s="1"/>
  <c r="AO14" i="12" s="1"/>
  <c r="R14" i="12"/>
  <c r="AI14" i="12" s="1"/>
  <c r="AZ14" i="12" s="1"/>
  <c r="I14" i="12"/>
  <c r="Z14" i="12" s="1"/>
  <c r="AQ14" i="12" s="1"/>
  <c r="E14" i="12"/>
  <c r="V14" i="12" s="1"/>
  <c r="AM14" i="12" s="1"/>
  <c r="C14" i="12"/>
  <c r="T14" i="12" s="1"/>
  <c r="AK14" i="12" s="1"/>
  <c r="H14" i="12"/>
  <c r="Y14" i="12" s="1"/>
  <c r="AP14" i="12" s="1"/>
  <c r="L14" i="12"/>
  <c r="AC14" i="12" s="1"/>
  <c r="AT14" i="12" s="1"/>
  <c r="F14" i="12"/>
  <c r="W14" i="12" s="1"/>
  <c r="AN14" i="12" s="1"/>
  <c r="K14" i="12"/>
  <c r="AB14" i="12" s="1"/>
  <c r="AS14" i="12" s="1"/>
  <c r="Q14" i="12"/>
  <c r="AH14" i="12" s="1"/>
  <c r="AY14" i="12" s="1"/>
  <c r="B16" i="38"/>
  <c r="Q16" i="38" s="1"/>
  <c r="AH16" i="38" s="1"/>
  <c r="AY16" i="38" s="1"/>
  <c r="B15" i="12"/>
  <c r="R15" i="12" s="1"/>
  <c r="AI15" i="12" s="1"/>
  <c r="AZ15" i="12" s="1"/>
  <c r="L15" i="36"/>
  <c r="AC15" i="36" s="1"/>
  <c r="AT15" i="36" s="1"/>
  <c r="O15" i="36"/>
  <c r="AF15" i="36" s="1"/>
  <c r="AW15" i="36" s="1"/>
  <c r="J15" i="36"/>
  <c r="AA15" i="36" s="1"/>
  <c r="AR15" i="36" s="1"/>
  <c r="Q15" i="36"/>
  <c r="AH15" i="36" s="1"/>
  <c r="AY15" i="36" s="1"/>
  <c r="P15" i="36"/>
  <c r="AG15" i="36" s="1"/>
  <c r="AX15" i="36" s="1"/>
  <c r="N15" i="36"/>
  <c r="AE15" i="36" s="1"/>
  <c r="AV15" i="36" s="1"/>
  <c r="M15" i="36"/>
  <c r="AD15" i="36" s="1"/>
  <c r="AU15" i="36" s="1"/>
  <c r="K15" i="36"/>
  <c r="AB15" i="36" s="1"/>
  <c r="AS15" i="36" s="1"/>
  <c r="E15" i="36"/>
  <c r="V15" i="36" s="1"/>
  <c r="AM15" i="36" s="1"/>
  <c r="D15" i="36"/>
  <c r="U15" i="36" s="1"/>
  <c r="AL15" i="36" s="1"/>
  <c r="C15" i="36"/>
  <c r="T15" i="36" s="1"/>
  <c r="AK15" i="36" s="1"/>
  <c r="S15" i="36"/>
  <c r="AJ15" i="36" s="1"/>
  <c r="BA15" i="36" s="1"/>
  <c r="R15" i="36"/>
  <c r="AI15" i="36" s="1"/>
  <c r="AZ15" i="36" s="1"/>
  <c r="I15" i="36"/>
  <c r="Z15" i="36" s="1"/>
  <c r="AQ15" i="36" s="1"/>
  <c r="H15" i="36"/>
  <c r="Y15" i="36" s="1"/>
  <c r="AP15" i="36" s="1"/>
  <c r="G15" i="36"/>
  <c r="X15" i="36" s="1"/>
  <c r="AO15" i="36" s="1"/>
  <c r="BB14" i="36"/>
  <c r="P15" i="39"/>
  <c r="AG15" i="39" s="1"/>
  <c r="AX15" i="39" s="1"/>
  <c r="L15" i="39"/>
  <c r="AC15" i="39" s="1"/>
  <c r="AT15" i="39" s="1"/>
  <c r="H15" i="39"/>
  <c r="Y15" i="39" s="1"/>
  <c r="AP15" i="39" s="1"/>
  <c r="D15" i="39"/>
  <c r="U15" i="39" s="1"/>
  <c r="AL15" i="39" s="1"/>
  <c r="S15" i="39"/>
  <c r="AJ15" i="39" s="1"/>
  <c r="BA15" i="39" s="1"/>
  <c r="O15" i="39"/>
  <c r="AF15" i="39" s="1"/>
  <c r="AW15" i="39" s="1"/>
  <c r="K15" i="39"/>
  <c r="AB15" i="39" s="1"/>
  <c r="AS15" i="39" s="1"/>
  <c r="G15" i="39"/>
  <c r="X15" i="39" s="1"/>
  <c r="AO15" i="39" s="1"/>
  <c r="C15" i="39"/>
  <c r="T15" i="39" s="1"/>
  <c r="AK15" i="39" s="1"/>
  <c r="M15" i="39"/>
  <c r="AD15" i="39" s="1"/>
  <c r="AU15" i="39" s="1"/>
  <c r="E15" i="39"/>
  <c r="V15" i="39" s="1"/>
  <c r="AM15" i="39" s="1"/>
  <c r="J15" i="39"/>
  <c r="AA15" i="39" s="1"/>
  <c r="AR15" i="39" s="1"/>
  <c r="I15" i="39"/>
  <c r="Z15" i="39" s="1"/>
  <c r="AQ15" i="39" s="1"/>
  <c r="R15" i="39"/>
  <c r="AI15" i="39" s="1"/>
  <c r="AZ15" i="39" s="1"/>
  <c r="Q15" i="39"/>
  <c r="AH15" i="39" s="1"/>
  <c r="AY15" i="39" s="1"/>
  <c r="N15" i="39"/>
  <c r="AE15" i="39" s="1"/>
  <c r="AV15" i="39" s="1"/>
  <c r="F15" i="39"/>
  <c r="W15" i="39" s="1"/>
  <c r="AN15" i="39" s="1"/>
  <c r="B16" i="36"/>
  <c r="F16" i="36" s="1"/>
  <c r="W16" i="36" s="1"/>
  <c r="AN16" i="36" s="1"/>
  <c r="BB14" i="39"/>
  <c r="J17" i="20"/>
  <c r="A16" i="12"/>
  <c r="K16" i="20"/>
  <c r="K17" i="37"/>
  <c r="J18" i="37"/>
  <c r="A18" i="38" s="1"/>
  <c r="K17" i="35"/>
  <c r="B17" i="50" s="1"/>
  <c r="J18" i="35"/>
  <c r="A18" i="36" s="1"/>
  <c r="X15" i="50" l="1"/>
  <c r="I16" i="50"/>
  <c r="P16" i="50" s="1"/>
  <c r="W16" i="50" s="1"/>
  <c r="E16" i="50"/>
  <c r="L16" i="50" s="1"/>
  <c r="S16" i="50" s="1"/>
  <c r="H16" i="50"/>
  <c r="O16" i="50" s="1"/>
  <c r="V16" i="50" s="1"/>
  <c r="D16" i="50"/>
  <c r="K16" i="50" s="1"/>
  <c r="R16" i="50" s="1"/>
  <c r="F16" i="50"/>
  <c r="M16" i="50" s="1"/>
  <c r="T16" i="50" s="1"/>
  <c r="G16" i="50"/>
  <c r="N16" i="50" s="1"/>
  <c r="U16" i="50" s="1"/>
  <c r="C16" i="50"/>
  <c r="J16" i="50" s="1"/>
  <c r="Q16" i="50" s="1"/>
  <c r="H15" i="48"/>
  <c r="O15" i="48" s="1"/>
  <c r="V15" i="48" s="1"/>
  <c r="C15" i="48"/>
  <c r="J15" i="48" s="1"/>
  <c r="Q15" i="48" s="1"/>
  <c r="D15" i="48"/>
  <c r="K15" i="48" s="1"/>
  <c r="R15" i="48" s="1"/>
  <c r="G15" i="48"/>
  <c r="N15" i="48" s="1"/>
  <c r="U15" i="48" s="1"/>
  <c r="I15" i="48"/>
  <c r="P15" i="48" s="1"/>
  <c r="W15" i="48" s="1"/>
  <c r="F15" i="48"/>
  <c r="M15" i="48" s="1"/>
  <c r="T15" i="48" s="1"/>
  <c r="X14" i="48"/>
  <c r="X14" i="49"/>
  <c r="B16" i="48"/>
  <c r="E16" i="48" s="1"/>
  <c r="L16" i="48" s="1"/>
  <c r="S16" i="48" s="1"/>
  <c r="F15" i="49"/>
  <c r="M15" i="49" s="1"/>
  <c r="T15" i="49" s="1"/>
  <c r="I15" i="49"/>
  <c r="P15" i="49" s="1"/>
  <c r="W15" i="49" s="1"/>
  <c r="E15" i="49"/>
  <c r="L15" i="49" s="1"/>
  <c r="S15" i="49" s="1"/>
  <c r="H15" i="49"/>
  <c r="O15" i="49" s="1"/>
  <c r="V15" i="49" s="1"/>
  <c r="G15" i="49"/>
  <c r="N15" i="49" s="1"/>
  <c r="U15" i="49" s="1"/>
  <c r="D15" i="49"/>
  <c r="K15" i="49" s="1"/>
  <c r="R15" i="49" s="1"/>
  <c r="C15" i="49"/>
  <c r="J15" i="49" s="1"/>
  <c r="Q15" i="49" s="1"/>
  <c r="D16" i="38"/>
  <c r="U16" i="38" s="1"/>
  <c r="AL16" i="38" s="1"/>
  <c r="S16" i="38"/>
  <c r="AJ16" i="38" s="1"/>
  <c r="BA16" i="38" s="1"/>
  <c r="Q15" i="12"/>
  <c r="AH15" i="12" s="1"/>
  <c r="AY15" i="12" s="1"/>
  <c r="G15" i="12"/>
  <c r="X15" i="12" s="1"/>
  <c r="AO15" i="12" s="1"/>
  <c r="K15" i="12"/>
  <c r="AB15" i="12" s="1"/>
  <c r="AS15" i="12" s="1"/>
  <c r="C15" i="12"/>
  <c r="T15" i="12" s="1"/>
  <c r="AK15" i="12" s="1"/>
  <c r="R16" i="38"/>
  <c r="AI16" i="38" s="1"/>
  <c r="AZ16" i="38" s="1"/>
  <c r="C16" i="38"/>
  <c r="T16" i="38" s="1"/>
  <c r="AK16" i="38" s="1"/>
  <c r="M16" i="38"/>
  <c r="AD16" i="38" s="1"/>
  <c r="AU16" i="38" s="1"/>
  <c r="N16" i="38"/>
  <c r="AE16" i="38" s="1"/>
  <c r="AV16" i="38" s="1"/>
  <c r="O16" i="38"/>
  <c r="AF16" i="38" s="1"/>
  <c r="AW16" i="38" s="1"/>
  <c r="P16" i="38"/>
  <c r="AG16" i="38" s="1"/>
  <c r="AX16" i="38" s="1"/>
  <c r="I16" i="38"/>
  <c r="Z16" i="38" s="1"/>
  <c r="AQ16" i="38" s="1"/>
  <c r="L16" i="38"/>
  <c r="AC16" i="38" s="1"/>
  <c r="AT16" i="38" s="1"/>
  <c r="J16" i="38"/>
  <c r="AA16" i="38" s="1"/>
  <c r="AR16" i="38" s="1"/>
  <c r="K16" i="38"/>
  <c r="AB16" i="38" s="1"/>
  <c r="AS16" i="38" s="1"/>
  <c r="E16" i="38"/>
  <c r="V16" i="38" s="1"/>
  <c r="AM16" i="38" s="1"/>
  <c r="F16" i="38"/>
  <c r="W16" i="38" s="1"/>
  <c r="AN16" i="38" s="1"/>
  <c r="G16" i="38"/>
  <c r="X16" i="38" s="1"/>
  <c r="AO16" i="38" s="1"/>
  <c r="H16" i="38"/>
  <c r="Y16" i="38" s="1"/>
  <c r="AP16" i="38" s="1"/>
  <c r="BB15" i="38"/>
  <c r="E15" i="12"/>
  <c r="V15" i="12" s="1"/>
  <c r="AM15" i="12" s="1"/>
  <c r="H15" i="12"/>
  <c r="Y15" i="12" s="1"/>
  <c r="AP15" i="12" s="1"/>
  <c r="L15" i="12"/>
  <c r="AC15" i="12" s="1"/>
  <c r="AT15" i="12" s="1"/>
  <c r="O15" i="12"/>
  <c r="AF15" i="12" s="1"/>
  <c r="AW15" i="12" s="1"/>
  <c r="P15" i="12"/>
  <c r="AG15" i="12" s="1"/>
  <c r="AX15" i="12" s="1"/>
  <c r="S15" i="12"/>
  <c r="AJ15" i="12" s="1"/>
  <c r="BA15" i="12" s="1"/>
  <c r="J15" i="12"/>
  <c r="AA15" i="12" s="1"/>
  <c r="AR15" i="12" s="1"/>
  <c r="I15" i="12"/>
  <c r="Z15" i="12" s="1"/>
  <c r="AQ15" i="12" s="1"/>
  <c r="N15" i="12"/>
  <c r="AE15" i="12" s="1"/>
  <c r="AV15" i="12" s="1"/>
  <c r="M15" i="12"/>
  <c r="AD15" i="12" s="1"/>
  <c r="AU15" i="12" s="1"/>
  <c r="F15" i="12"/>
  <c r="W15" i="12" s="1"/>
  <c r="AN15" i="12" s="1"/>
  <c r="D15" i="12"/>
  <c r="U15" i="12" s="1"/>
  <c r="AL15" i="12" s="1"/>
  <c r="BB14" i="12"/>
  <c r="B17" i="38"/>
  <c r="S17" i="38" s="1"/>
  <c r="AJ17" i="38" s="1"/>
  <c r="BA17" i="38" s="1"/>
  <c r="B16" i="12"/>
  <c r="F16" i="12" s="1"/>
  <c r="W16" i="12" s="1"/>
  <c r="AN16" i="12" s="1"/>
  <c r="BB15" i="36"/>
  <c r="L16" i="36"/>
  <c r="AC16" i="36" s="1"/>
  <c r="AT16" i="36" s="1"/>
  <c r="K16" i="36"/>
  <c r="AB16" i="36" s="1"/>
  <c r="AS16" i="36" s="1"/>
  <c r="J16" i="36"/>
  <c r="AA16" i="36" s="1"/>
  <c r="AR16" i="36" s="1"/>
  <c r="M16" i="36"/>
  <c r="AD16" i="36" s="1"/>
  <c r="AU16" i="36" s="1"/>
  <c r="E16" i="36"/>
  <c r="V16" i="36" s="1"/>
  <c r="AM16" i="36" s="1"/>
  <c r="D16" i="36"/>
  <c r="U16" i="36" s="1"/>
  <c r="AL16" i="36" s="1"/>
  <c r="C16" i="36"/>
  <c r="T16" i="36" s="1"/>
  <c r="AK16" i="36" s="1"/>
  <c r="S16" i="36"/>
  <c r="AJ16" i="36" s="1"/>
  <c r="BA16" i="36" s="1"/>
  <c r="R16" i="36"/>
  <c r="AI16" i="36" s="1"/>
  <c r="AZ16" i="36" s="1"/>
  <c r="Q16" i="36"/>
  <c r="AH16" i="36" s="1"/>
  <c r="AY16" i="36" s="1"/>
  <c r="P16" i="36"/>
  <c r="AG16" i="36" s="1"/>
  <c r="AX16" i="36" s="1"/>
  <c r="O16" i="36"/>
  <c r="AF16" i="36" s="1"/>
  <c r="AW16" i="36" s="1"/>
  <c r="N16" i="36"/>
  <c r="AE16" i="36" s="1"/>
  <c r="AV16" i="36" s="1"/>
  <c r="I16" i="36"/>
  <c r="Z16" i="36" s="1"/>
  <c r="AQ16" i="36" s="1"/>
  <c r="H16" i="36"/>
  <c r="Y16" i="36" s="1"/>
  <c r="AP16" i="36" s="1"/>
  <c r="G16" i="36"/>
  <c r="X16" i="36" s="1"/>
  <c r="AO16" i="36" s="1"/>
  <c r="R16" i="39"/>
  <c r="AI16" i="39" s="1"/>
  <c r="AZ16" i="39" s="1"/>
  <c r="N16" i="39"/>
  <c r="AE16" i="39" s="1"/>
  <c r="AV16" i="39" s="1"/>
  <c r="J16" i="39"/>
  <c r="AA16" i="39" s="1"/>
  <c r="AR16" i="39" s="1"/>
  <c r="F16" i="39"/>
  <c r="W16" i="39" s="1"/>
  <c r="AN16" i="39" s="1"/>
  <c r="Q16" i="39"/>
  <c r="AH16" i="39" s="1"/>
  <c r="AY16" i="39" s="1"/>
  <c r="M16" i="39"/>
  <c r="AD16" i="39" s="1"/>
  <c r="AU16" i="39" s="1"/>
  <c r="I16" i="39"/>
  <c r="Z16" i="39" s="1"/>
  <c r="AQ16" i="39" s="1"/>
  <c r="E16" i="39"/>
  <c r="V16" i="39" s="1"/>
  <c r="AM16" i="39" s="1"/>
  <c r="L16" i="39"/>
  <c r="AC16" i="39" s="1"/>
  <c r="AT16" i="39" s="1"/>
  <c r="D16" i="39"/>
  <c r="U16" i="39" s="1"/>
  <c r="AL16" i="39" s="1"/>
  <c r="H16" i="39"/>
  <c r="Y16" i="39" s="1"/>
  <c r="AP16" i="39" s="1"/>
  <c r="G16" i="39"/>
  <c r="X16" i="39" s="1"/>
  <c r="AO16" i="39" s="1"/>
  <c r="S16" i="39"/>
  <c r="AJ16" i="39" s="1"/>
  <c r="BA16" i="39" s="1"/>
  <c r="K16" i="39"/>
  <c r="AB16" i="39" s="1"/>
  <c r="AS16" i="39" s="1"/>
  <c r="C16" i="39"/>
  <c r="T16" i="39" s="1"/>
  <c r="AK16" i="39" s="1"/>
  <c r="P16" i="39"/>
  <c r="AG16" i="39" s="1"/>
  <c r="AX16" i="39" s="1"/>
  <c r="O16" i="39"/>
  <c r="AF16" i="39" s="1"/>
  <c r="AW16" i="39" s="1"/>
  <c r="B17" i="36"/>
  <c r="H17" i="36" s="1"/>
  <c r="Y17" i="36" s="1"/>
  <c r="AP17" i="36" s="1"/>
  <c r="BB15" i="39"/>
  <c r="J18" i="20"/>
  <c r="A17" i="12"/>
  <c r="K17" i="20"/>
  <c r="K18" i="37"/>
  <c r="J19" i="37"/>
  <c r="A19" i="38" s="1"/>
  <c r="K18" i="35"/>
  <c r="B18" i="50" s="1"/>
  <c r="J19" i="35"/>
  <c r="A19" i="36" s="1"/>
  <c r="X16" i="50" l="1"/>
  <c r="I17" i="50"/>
  <c r="P17" i="50" s="1"/>
  <c r="W17" i="50" s="1"/>
  <c r="E17" i="50"/>
  <c r="L17" i="50" s="1"/>
  <c r="S17" i="50" s="1"/>
  <c r="H17" i="50"/>
  <c r="O17" i="50" s="1"/>
  <c r="V17" i="50" s="1"/>
  <c r="D17" i="50"/>
  <c r="K17" i="50" s="1"/>
  <c r="R17" i="50" s="1"/>
  <c r="F17" i="50"/>
  <c r="M17" i="50" s="1"/>
  <c r="T17" i="50" s="1"/>
  <c r="G17" i="50"/>
  <c r="N17" i="50" s="1"/>
  <c r="U17" i="50" s="1"/>
  <c r="C17" i="50"/>
  <c r="J17" i="50" s="1"/>
  <c r="Q17" i="50" s="1"/>
  <c r="X15" i="48"/>
  <c r="H16" i="48"/>
  <c r="O16" i="48" s="1"/>
  <c r="V16" i="48" s="1"/>
  <c r="I16" i="48"/>
  <c r="P16" i="48" s="1"/>
  <c r="W16" i="48" s="1"/>
  <c r="D16" i="48"/>
  <c r="K16" i="48" s="1"/>
  <c r="R16" i="48" s="1"/>
  <c r="C16" i="48"/>
  <c r="J16" i="48" s="1"/>
  <c r="Q16" i="48" s="1"/>
  <c r="F16" i="48"/>
  <c r="M16" i="48" s="1"/>
  <c r="T16" i="48" s="1"/>
  <c r="G16" i="48"/>
  <c r="N16" i="48" s="1"/>
  <c r="U16" i="48" s="1"/>
  <c r="F16" i="49"/>
  <c r="M16" i="49" s="1"/>
  <c r="T16" i="49" s="1"/>
  <c r="I16" i="49"/>
  <c r="P16" i="49" s="1"/>
  <c r="W16" i="49" s="1"/>
  <c r="E16" i="49"/>
  <c r="L16" i="49" s="1"/>
  <c r="S16" i="49" s="1"/>
  <c r="G16" i="49"/>
  <c r="N16" i="49" s="1"/>
  <c r="U16" i="49" s="1"/>
  <c r="D16" i="49"/>
  <c r="K16" i="49" s="1"/>
  <c r="R16" i="49" s="1"/>
  <c r="H16" i="49"/>
  <c r="O16" i="49" s="1"/>
  <c r="V16" i="49" s="1"/>
  <c r="C16" i="49"/>
  <c r="J16" i="49" s="1"/>
  <c r="Q16" i="49" s="1"/>
  <c r="X15" i="49"/>
  <c r="B17" i="48"/>
  <c r="H17" i="48" s="1"/>
  <c r="O17" i="48" s="1"/>
  <c r="V17" i="48" s="1"/>
  <c r="J17" i="38"/>
  <c r="AA17" i="38" s="1"/>
  <c r="AR17" i="38" s="1"/>
  <c r="L17" i="38"/>
  <c r="AC17" i="38" s="1"/>
  <c r="AT17" i="38" s="1"/>
  <c r="H17" i="38"/>
  <c r="Y17" i="38" s="1"/>
  <c r="AP17" i="38" s="1"/>
  <c r="K17" i="38"/>
  <c r="AB17" i="38" s="1"/>
  <c r="AS17" i="38" s="1"/>
  <c r="M17" i="38"/>
  <c r="AD17" i="38" s="1"/>
  <c r="AU17" i="38" s="1"/>
  <c r="G17" i="38"/>
  <c r="X17" i="38" s="1"/>
  <c r="AO17" i="38" s="1"/>
  <c r="I17" i="38"/>
  <c r="Z17" i="38" s="1"/>
  <c r="AQ17" i="38" s="1"/>
  <c r="N17" i="38"/>
  <c r="AE17" i="38" s="1"/>
  <c r="AV17" i="38" s="1"/>
  <c r="BB16" i="38"/>
  <c r="P17" i="36"/>
  <c r="AG17" i="36" s="1"/>
  <c r="AX17" i="36" s="1"/>
  <c r="Q16" i="12"/>
  <c r="AH16" i="12" s="1"/>
  <c r="AY16" i="12" s="1"/>
  <c r="N16" i="12"/>
  <c r="AE16" i="12" s="1"/>
  <c r="AV16" i="12" s="1"/>
  <c r="BB15" i="12"/>
  <c r="S16" i="12"/>
  <c r="AJ16" i="12" s="1"/>
  <c r="BA16" i="12" s="1"/>
  <c r="G16" i="12"/>
  <c r="X16" i="12" s="1"/>
  <c r="AO16" i="12" s="1"/>
  <c r="I16" i="12"/>
  <c r="Z16" i="12" s="1"/>
  <c r="AQ16" i="12" s="1"/>
  <c r="J16" i="12"/>
  <c r="AA16" i="12" s="1"/>
  <c r="AR16" i="12" s="1"/>
  <c r="R16" i="12"/>
  <c r="AI16" i="12" s="1"/>
  <c r="AZ16" i="12" s="1"/>
  <c r="M16" i="12"/>
  <c r="AD16" i="12" s="1"/>
  <c r="AU16" i="12" s="1"/>
  <c r="O16" i="12"/>
  <c r="AF16" i="12" s="1"/>
  <c r="AW16" i="12" s="1"/>
  <c r="E16" i="12"/>
  <c r="V16" i="12" s="1"/>
  <c r="AM16" i="12" s="1"/>
  <c r="H16" i="12"/>
  <c r="Y16" i="12" s="1"/>
  <c r="AP16" i="12" s="1"/>
  <c r="C16" i="12"/>
  <c r="T16" i="12" s="1"/>
  <c r="AK16" i="12" s="1"/>
  <c r="P16" i="12"/>
  <c r="AG16" i="12" s="1"/>
  <c r="AX16" i="12" s="1"/>
  <c r="L16" i="12"/>
  <c r="AC16" i="12" s="1"/>
  <c r="AT16" i="12" s="1"/>
  <c r="D16" i="12"/>
  <c r="U16" i="12" s="1"/>
  <c r="AL16" i="12" s="1"/>
  <c r="K16" i="12"/>
  <c r="AB16" i="12" s="1"/>
  <c r="AS16" i="12" s="1"/>
  <c r="C17" i="38"/>
  <c r="T17" i="38" s="1"/>
  <c r="AK17" i="38" s="1"/>
  <c r="D17" i="38"/>
  <c r="U17" i="38" s="1"/>
  <c r="AL17" i="38" s="1"/>
  <c r="E17" i="38"/>
  <c r="V17" i="38" s="1"/>
  <c r="AM17" i="38" s="1"/>
  <c r="F17" i="38"/>
  <c r="W17" i="38" s="1"/>
  <c r="AN17" i="38" s="1"/>
  <c r="O17" i="38"/>
  <c r="AF17" i="38" s="1"/>
  <c r="AW17" i="38" s="1"/>
  <c r="P17" i="38"/>
  <c r="AG17" i="38" s="1"/>
  <c r="AX17" i="38" s="1"/>
  <c r="Q17" i="38"/>
  <c r="AH17" i="38" s="1"/>
  <c r="AY17" i="38" s="1"/>
  <c r="R17" i="38"/>
  <c r="AI17" i="38" s="1"/>
  <c r="AZ17" i="38" s="1"/>
  <c r="B18" i="38"/>
  <c r="S18" i="38" s="1"/>
  <c r="AJ18" i="38" s="1"/>
  <c r="BA18" i="38" s="1"/>
  <c r="B17" i="12"/>
  <c r="M17" i="12" s="1"/>
  <c r="AD17" i="12" s="1"/>
  <c r="AU17" i="12" s="1"/>
  <c r="L17" i="36"/>
  <c r="AC17" i="36" s="1"/>
  <c r="AT17" i="36" s="1"/>
  <c r="C17" i="36"/>
  <c r="T17" i="36" s="1"/>
  <c r="AK17" i="36" s="1"/>
  <c r="N17" i="36"/>
  <c r="AE17" i="36" s="1"/>
  <c r="AV17" i="36" s="1"/>
  <c r="R17" i="36"/>
  <c r="AI17" i="36" s="1"/>
  <c r="AZ17" i="36" s="1"/>
  <c r="O17" i="36"/>
  <c r="AF17" i="36" s="1"/>
  <c r="AW17" i="36" s="1"/>
  <c r="M17" i="36"/>
  <c r="AD17" i="36" s="1"/>
  <c r="AU17" i="36" s="1"/>
  <c r="S17" i="36"/>
  <c r="AJ17" i="36" s="1"/>
  <c r="BA17" i="36" s="1"/>
  <c r="Q17" i="36"/>
  <c r="AH17" i="36" s="1"/>
  <c r="AY17" i="36" s="1"/>
  <c r="G17" i="36"/>
  <c r="X17" i="36" s="1"/>
  <c r="AO17" i="36" s="1"/>
  <c r="F17" i="36"/>
  <c r="W17" i="36" s="1"/>
  <c r="AN17" i="36" s="1"/>
  <c r="E17" i="36"/>
  <c r="V17" i="36" s="1"/>
  <c r="AM17" i="36" s="1"/>
  <c r="D17" i="36"/>
  <c r="U17" i="36" s="1"/>
  <c r="AL17" i="36" s="1"/>
  <c r="K17" i="36"/>
  <c r="AB17" i="36" s="1"/>
  <c r="AS17" i="36" s="1"/>
  <c r="J17" i="36"/>
  <c r="AA17" i="36" s="1"/>
  <c r="AR17" i="36" s="1"/>
  <c r="I17" i="36"/>
  <c r="Z17" i="36" s="1"/>
  <c r="AQ17" i="36" s="1"/>
  <c r="BB16" i="36"/>
  <c r="P17" i="39"/>
  <c r="AG17" i="39" s="1"/>
  <c r="AX17" i="39" s="1"/>
  <c r="L17" i="39"/>
  <c r="AC17" i="39" s="1"/>
  <c r="AT17" i="39" s="1"/>
  <c r="H17" i="39"/>
  <c r="Y17" i="39" s="1"/>
  <c r="AP17" i="39" s="1"/>
  <c r="D17" i="39"/>
  <c r="U17" i="39" s="1"/>
  <c r="AL17" i="39" s="1"/>
  <c r="S17" i="39"/>
  <c r="AJ17" i="39" s="1"/>
  <c r="BA17" i="39" s="1"/>
  <c r="O17" i="39"/>
  <c r="AF17" i="39" s="1"/>
  <c r="AW17" i="39" s="1"/>
  <c r="K17" i="39"/>
  <c r="AB17" i="39" s="1"/>
  <c r="AS17" i="39" s="1"/>
  <c r="G17" i="39"/>
  <c r="X17" i="39" s="1"/>
  <c r="AO17" i="39" s="1"/>
  <c r="C17" i="39"/>
  <c r="T17" i="39" s="1"/>
  <c r="AK17" i="39" s="1"/>
  <c r="N17" i="39"/>
  <c r="AE17" i="39" s="1"/>
  <c r="AV17" i="39" s="1"/>
  <c r="F17" i="39"/>
  <c r="W17" i="39" s="1"/>
  <c r="AN17" i="39" s="1"/>
  <c r="M17" i="39"/>
  <c r="AD17" i="39" s="1"/>
  <c r="AU17" i="39" s="1"/>
  <c r="R17" i="39"/>
  <c r="AI17" i="39" s="1"/>
  <c r="AZ17" i="39" s="1"/>
  <c r="Q17" i="39"/>
  <c r="AH17" i="39" s="1"/>
  <c r="AY17" i="39" s="1"/>
  <c r="E17" i="39"/>
  <c r="V17" i="39" s="1"/>
  <c r="AM17" i="39" s="1"/>
  <c r="J17" i="39"/>
  <c r="AA17" i="39" s="1"/>
  <c r="AR17" i="39" s="1"/>
  <c r="I17" i="39"/>
  <c r="Z17" i="39" s="1"/>
  <c r="AQ17" i="39" s="1"/>
  <c r="BB16" i="39"/>
  <c r="B18" i="36"/>
  <c r="F18" i="36" s="1"/>
  <c r="W18" i="36" s="1"/>
  <c r="AN18" i="36" s="1"/>
  <c r="J19" i="20"/>
  <c r="A18" i="12"/>
  <c r="K18" i="20"/>
  <c r="K19" i="37"/>
  <c r="J20" i="37"/>
  <c r="A20" i="38" s="1"/>
  <c r="K19" i="35"/>
  <c r="B19" i="50" s="1"/>
  <c r="J20" i="35"/>
  <c r="A20" i="36" s="1"/>
  <c r="X17" i="50" l="1"/>
  <c r="I18" i="50"/>
  <c r="P18" i="50" s="1"/>
  <c r="W18" i="50" s="1"/>
  <c r="E18" i="50"/>
  <c r="L18" i="50" s="1"/>
  <c r="S18" i="50" s="1"/>
  <c r="F18" i="50"/>
  <c r="M18" i="50" s="1"/>
  <c r="T18" i="50" s="1"/>
  <c r="H18" i="50"/>
  <c r="O18" i="50" s="1"/>
  <c r="V18" i="50" s="1"/>
  <c r="D18" i="50"/>
  <c r="K18" i="50" s="1"/>
  <c r="R18" i="50" s="1"/>
  <c r="G18" i="50"/>
  <c r="N18" i="50" s="1"/>
  <c r="U18" i="50" s="1"/>
  <c r="C18" i="50"/>
  <c r="J18" i="50" s="1"/>
  <c r="Q18" i="50" s="1"/>
  <c r="I17" i="48"/>
  <c r="P17" i="48" s="1"/>
  <c r="W17" i="48" s="1"/>
  <c r="C17" i="48"/>
  <c r="J17" i="48" s="1"/>
  <c r="Q17" i="48" s="1"/>
  <c r="F17" i="48"/>
  <c r="M17" i="48" s="1"/>
  <c r="T17" i="48" s="1"/>
  <c r="G17" i="48"/>
  <c r="N17" i="48" s="1"/>
  <c r="U17" i="48" s="1"/>
  <c r="X16" i="48"/>
  <c r="E17" i="48"/>
  <c r="L17" i="48" s="1"/>
  <c r="S17" i="48" s="1"/>
  <c r="D17" i="48"/>
  <c r="K17" i="48" s="1"/>
  <c r="R17" i="48" s="1"/>
  <c r="X16" i="49"/>
  <c r="F17" i="49"/>
  <c r="M17" i="49" s="1"/>
  <c r="T17" i="49" s="1"/>
  <c r="I17" i="49"/>
  <c r="P17" i="49" s="1"/>
  <c r="W17" i="49" s="1"/>
  <c r="E17" i="49"/>
  <c r="L17" i="49" s="1"/>
  <c r="S17" i="49" s="1"/>
  <c r="D17" i="49"/>
  <c r="K17" i="49" s="1"/>
  <c r="R17" i="49" s="1"/>
  <c r="C17" i="49"/>
  <c r="J17" i="49" s="1"/>
  <c r="Q17" i="49" s="1"/>
  <c r="H17" i="49"/>
  <c r="O17" i="49" s="1"/>
  <c r="V17" i="49" s="1"/>
  <c r="G17" i="49"/>
  <c r="N17" i="49" s="1"/>
  <c r="U17" i="49" s="1"/>
  <c r="B18" i="48"/>
  <c r="I18" i="48" s="1"/>
  <c r="P18" i="48" s="1"/>
  <c r="W18" i="48" s="1"/>
  <c r="P18" i="38"/>
  <c r="AG18" i="38" s="1"/>
  <c r="AX18" i="38" s="1"/>
  <c r="R18" i="38"/>
  <c r="AI18" i="38" s="1"/>
  <c r="AZ18" i="38" s="1"/>
  <c r="D18" i="38"/>
  <c r="U18" i="38" s="1"/>
  <c r="AL18" i="38" s="1"/>
  <c r="F18" i="38"/>
  <c r="W18" i="38" s="1"/>
  <c r="AN18" i="38" s="1"/>
  <c r="O18" i="38"/>
  <c r="AF18" i="38" s="1"/>
  <c r="AW18" i="38" s="1"/>
  <c r="Q18" i="38"/>
  <c r="AH18" i="38" s="1"/>
  <c r="AY18" i="38" s="1"/>
  <c r="C18" i="38"/>
  <c r="T18" i="38" s="1"/>
  <c r="AK18" i="38" s="1"/>
  <c r="E18" i="38"/>
  <c r="V18" i="38" s="1"/>
  <c r="AM18" i="38" s="1"/>
  <c r="J17" i="12"/>
  <c r="AA17" i="12" s="1"/>
  <c r="AR17" i="12" s="1"/>
  <c r="N17" i="12"/>
  <c r="AE17" i="12" s="1"/>
  <c r="AV17" i="12" s="1"/>
  <c r="K18" i="38"/>
  <c r="AB18" i="38" s="1"/>
  <c r="AS18" i="38" s="1"/>
  <c r="L18" i="38"/>
  <c r="AC18" i="38" s="1"/>
  <c r="AT18" i="38" s="1"/>
  <c r="M18" i="38"/>
  <c r="AD18" i="38" s="1"/>
  <c r="AU18" i="38" s="1"/>
  <c r="N18" i="38"/>
  <c r="AE18" i="38" s="1"/>
  <c r="AV18" i="38" s="1"/>
  <c r="G18" i="38"/>
  <c r="X18" i="38" s="1"/>
  <c r="AO18" i="38" s="1"/>
  <c r="H18" i="38"/>
  <c r="Y18" i="38" s="1"/>
  <c r="AP18" i="38" s="1"/>
  <c r="I18" i="38"/>
  <c r="Z18" i="38" s="1"/>
  <c r="AQ18" i="38" s="1"/>
  <c r="J18" i="38"/>
  <c r="AA18" i="38" s="1"/>
  <c r="AR18" i="38" s="1"/>
  <c r="P17" i="12"/>
  <c r="AG17" i="12" s="1"/>
  <c r="AX17" i="12" s="1"/>
  <c r="L17" i="12"/>
  <c r="AC17" i="12" s="1"/>
  <c r="AT17" i="12" s="1"/>
  <c r="O17" i="12"/>
  <c r="AF17" i="12" s="1"/>
  <c r="AW17" i="12" s="1"/>
  <c r="K17" i="12"/>
  <c r="AB17" i="12" s="1"/>
  <c r="AS17" i="12" s="1"/>
  <c r="I17" i="12"/>
  <c r="Z17" i="12" s="1"/>
  <c r="AQ17" i="12" s="1"/>
  <c r="S17" i="12"/>
  <c r="AJ17" i="12" s="1"/>
  <c r="BA17" i="12" s="1"/>
  <c r="C17" i="12"/>
  <c r="T17" i="12" s="1"/>
  <c r="AK17" i="12" s="1"/>
  <c r="BB16" i="12"/>
  <c r="BB17" i="38"/>
  <c r="F17" i="12"/>
  <c r="W17" i="12" s="1"/>
  <c r="AN17" i="12" s="1"/>
  <c r="D17" i="12"/>
  <c r="U17" i="12" s="1"/>
  <c r="AL17" i="12" s="1"/>
  <c r="E17" i="12"/>
  <c r="V17" i="12" s="1"/>
  <c r="AM17" i="12" s="1"/>
  <c r="R17" i="12"/>
  <c r="AI17" i="12" s="1"/>
  <c r="AZ17" i="12" s="1"/>
  <c r="Q17" i="12"/>
  <c r="AH17" i="12" s="1"/>
  <c r="AY17" i="12" s="1"/>
  <c r="G17" i="12"/>
  <c r="X17" i="12" s="1"/>
  <c r="AO17" i="12" s="1"/>
  <c r="H17" i="12"/>
  <c r="Y17" i="12" s="1"/>
  <c r="AP17" i="12" s="1"/>
  <c r="B19" i="38"/>
  <c r="S19" i="38" s="1"/>
  <c r="AJ19" i="38" s="1"/>
  <c r="BA19" i="38" s="1"/>
  <c r="B18" i="12"/>
  <c r="D18" i="12" s="1"/>
  <c r="U18" i="12" s="1"/>
  <c r="AL18" i="12" s="1"/>
  <c r="BB17" i="36"/>
  <c r="L18" i="36"/>
  <c r="AC18" i="36" s="1"/>
  <c r="AT18" i="36" s="1"/>
  <c r="J18" i="36"/>
  <c r="AA18" i="36" s="1"/>
  <c r="AR18" i="36" s="1"/>
  <c r="P18" i="36"/>
  <c r="AG18" i="36" s="1"/>
  <c r="AX18" i="36" s="1"/>
  <c r="N18" i="36"/>
  <c r="AE18" i="36" s="1"/>
  <c r="AV18" i="36" s="1"/>
  <c r="M18" i="36"/>
  <c r="AD18" i="36" s="1"/>
  <c r="AU18" i="36" s="1"/>
  <c r="K18" i="36"/>
  <c r="AB18" i="36" s="1"/>
  <c r="AS18" i="36" s="1"/>
  <c r="Q18" i="36"/>
  <c r="AH18" i="36" s="1"/>
  <c r="AY18" i="36" s="1"/>
  <c r="O18" i="36"/>
  <c r="AF18" i="36" s="1"/>
  <c r="AW18" i="36" s="1"/>
  <c r="D18" i="36"/>
  <c r="U18" i="36" s="1"/>
  <c r="AL18" i="36" s="1"/>
  <c r="C18" i="36"/>
  <c r="T18" i="36" s="1"/>
  <c r="AK18" i="36" s="1"/>
  <c r="S18" i="36"/>
  <c r="AJ18" i="36" s="1"/>
  <c r="BA18" i="36" s="1"/>
  <c r="R18" i="36"/>
  <c r="AI18" i="36" s="1"/>
  <c r="AZ18" i="36" s="1"/>
  <c r="E18" i="36"/>
  <c r="V18" i="36" s="1"/>
  <c r="AM18" i="36" s="1"/>
  <c r="I18" i="36"/>
  <c r="Z18" i="36" s="1"/>
  <c r="AQ18" i="36" s="1"/>
  <c r="H18" i="36"/>
  <c r="Y18" i="36" s="1"/>
  <c r="AP18" i="36" s="1"/>
  <c r="G18" i="36"/>
  <c r="X18" i="36" s="1"/>
  <c r="AO18" i="36" s="1"/>
  <c r="B19" i="36"/>
  <c r="N19" i="36" s="1"/>
  <c r="AE19" i="36" s="1"/>
  <c r="AV19" i="36" s="1"/>
  <c r="R18" i="39"/>
  <c r="AI18" i="39" s="1"/>
  <c r="AZ18" i="39" s="1"/>
  <c r="N18" i="39"/>
  <c r="AE18" i="39" s="1"/>
  <c r="AV18" i="39" s="1"/>
  <c r="J18" i="39"/>
  <c r="AA18" i="39" s="1"/>
  <c r="AR18" i="39" s="1"/>
  <c r="F18" i="39"/>
  <c r="W18" i="39" s="1"/>
  <c r="AN18" i="39" s="1"/>
  <c r="Q18" i="39"/>
  <c r="AH18" i="39" s="1"/>
  <c r="AY18" i="39" s="1"/>
  <c r="M18" i="39"/>
  <c r="AD18" i="39" s="1"/>
  <c r="AU18" i="39" s="1"/>
  <c r="I18" i="39"/>
  <c r="Z18" i="39" s="1"/>
  <c r="AQ18" i="39" s="1"/>
  <c r="E18" i="39"/>
  <c r="V18" i="39" s="1"/>
  <c r="AM18" i="39" s="1"/>
  <c r="O18" i="39"/>
  <c r="AF18" i="39" s="1"/>
  <c r="AW18" i="39" s="1"/>
  <c r="G18" i="39"/>
  <c r="X18" i="39" s="1"/>
  <c r="AO18" i="39" s="1"/>
  <c r="L18" i="39"/>
  <c r="AC18" i="39" s="1"/>
  <c r="AT18" i="39" s="1"/>
  <c r="D18" i="39"/>
  <c r="U18" i="39" s="1"/>
  <c r="AL18" i="39" s="1"/>
  <c r="K18" i="39"/>
  <c r="AB18" i="39" s="1"/>
  <c r="AS18" i="39" s="1"/>
  <c r="P18" i="39"/>
  <c r="AG18" i="39" s="1"/>
  <c r="AX18" i="39" s="1"/>
  <c r="S18" i="39"/>
  <c r="AJ18" i="39" s="1"/>
  <c r="BA18" i="39" s="1"/>
  <c r="C18" i="39"/>
  <c r="T18" i="39" s="1"/>
  <c r="AK18" i="39" s="1"/>
  <c r="H18" i="39"/>
  <c r="Y18" i="39" s="1"/>
  <c r="AP18" i="39" s="1"/>
  <c r="BB17" i="39"/>
  <c r="J20" i="20"/>
  <c r="A19" i="12"/>
  <c r="K19" i="20"/>
  <c r="K20" i="37"/>
  <c r="J21" i="37"/>
  <c r="A21" i="38" s="1"/>
  <c r="K20" i="35"/>
  <c r="B20" i="50" s="1"/>
  <c r="J21" i="35"/>
  <c r="A21" i="36" s="1"/>
  <c r="X18" i="50" l="1"/>
  <c r="I19" i="50"/>
  <c r="P19" i="50" s="1"/>
  <c r="W19" i="50" s="1"/>
  <c r="E19" i="50"/>
  <c r="L19" i="50" s="1"/>
  <c r="S19" i="50" s="1"/>
  <c r="H19" i="50"/>
  <c r="O19" i="50" s="1"/>
  <c r="V19" i="50" s="1"/>
  <c r="D19" i="50"/>
  <c r="K19" i="50" s="1"/>
  <c r="R19" i="50" s="1"/>
  <c r="G19" i="50"/>
  <c r="N19" i="50" s="1"/>
  <c r="U19" i="50" s="1"/>
  <c r="C19" i="50"/>
  <c r="J19" i="50" s="1"/>
  <c r="Q19" i="50" s="1"/>
  <c r="F19" i="50"/>
  <c r="M19" i="50" s="1"/>
  <c r="T19" i="50" s="1"/>
  <c r="X17" i="48"/>
  <c r="F18" i="48"/>
  <c r="M18" i="48" s="1"/>
  <c r="T18" i="48" s="1"/>
  <c r="E18" i="48"/>
  <c r="L18" i="48" s="1"/>
  <c r="S18" i="48" s="1"/>
  <c r="G18" i="48"/>
  <c r="N18" i="48" s="1"/>
  <c r="U18" i="48" s="1"/>
  <c r="D18" i="48"/>
  <c r="K18" i="48" s="1"/>
  <c r="R18" i="48" s="1"/>
  <c r="H18" i="48"/>
  <c r="O18" i="48" s="1"/>
  <c r="V18" i="48" s="1"/>
  <c r="C18" i="48"/>
  <c r="J18" i="48" s="1"/>
  <c r="Q18" i="48" s="1"/>
  <c r="B19" i="48"/>
  <c r="C19" i="48" s="1"/>
  <c r="J19" i="48" s="1"/>
  <c r="Q19" i="48" s="1"/>
  <c r="F18" i="49"/>
  <c r="M18" i="49" s="1"/>
  <c r="T18" i="49" s="1"/>
  <c r="I18" i="49"/>
  <c r="P18" i="49" s="1"/>
  <c r="W18" i="49" s="1"/>
  <c r="E18" i="49"/>
  <c r="L18" i="49" s="1"/>
  <c r="S18" i="49" s="1"/>
  <c r="C18" i="49"/>
  <c r="J18" i="49" s="1"/>
  <c r="Q18" i="49" s="1"/>
  <c r="H18" i="49"/>
  <c r="O18" i="49" s="1"/>
  <c r="V18" i="49" s="1"/>
  <c r="G18" i="49"/>
  <c r="N18" i="49" s="1"/>
  <c r="U18" i="49" s="1"/>
  <c r="D18" i="49"/>
  <c r="K18" i="49" s="1"/>
  <c r="R18" i="49" s="1"/>
  <c r="X17" i="49"/>
  <c r="S18" i="12"/>
  <c r="AJ18" i="12" s="1"/>
  <c r="BA18" i="12" s="1"/>
  <c r="BB18" i="38"/>
  <c r="H19" i="38"/>
  <c r="Y19" i="38" s="1"/>
  <c r="AP19" i="38" s="1"/>
  <c r="J19" i="38"/>
  <c r="AA19" i="38" s="1"/>
  <c r="AR19" i="38" s="1"/>
  <c r="BB17" i="12"/>
  <c r="D19" i="38"/>
  <c r="U19" i="38" s="1"/>
  <c r="AL19" i="38" s="1"/>
  <c r="F19" i="38"/>
  <c r="W19" i="38" s="1"/>
  <c r="AN19" i="38" s="1"/>
  <c r="G19" i="38"/>
  <c r="X19" i="38" s="1"/>
  <c r="AO19" i="38" s="1"/>
  <c r="I19" i="38"/>
  <c r="Z19" i="38" s="1"/>
  <c r="AQ19" i="38" s="1"/>
  <c r="C19" i="38"/>
  <c r="T19" i="38" s="1"/>
  <c r="AK19" i="38" s="1"/>
  <c r="E19" i="38"/>
  <c r="V19" i="38" s="1"/>
  <c r="AM19" i="38" s="1"/>
  <c r="O19" i="38"/>
  <c r="AF19" i="38" s="1"/>
  <c r="AW19" i="38" s="1"/>
  <c r="P19" i="38"/>
  <c r="AG19" i="38" s="1"/>
  <c r="AX19" i="38" s="1"/>
  <c r="Q19" i="38"/>
  <c r="AH19" i="38" s="1"/>
  <c r="AY19" i="38" s="1"/>
  <c r="R19" i="38"/>
  <c r="AI19" i="38" s="1"/>
  <c r="AZ19" i="38" s="1"/>
  <c r="K19" i="38"/>
  <c r="AB19" i="38" s="1"/>
  <c r="AS19" i="38" s="1"/>
  <c r="L19" i="38"/>
  <c r="AC19" i="38" s="1"/>
  <c r="AT19" i="38" s="1"/>
  <c r="M19" i="38"/>
  <c r="AD19" i="38" s="1"/>
  <c r="AU19" i="38" s="1"/>
  <c r="N19" i="38"/>
  <c r="AE19" i="38" s="1"/>
  <c r="AV19" i="38" s="1"/>
  <c r="B20" i="38"/>
  <c r="S20" i="38" s="1"/>
  <c r="AJ20" i="38" s="1"/>
  <c r="BA20" i="38" s="1"/>
  <c r="J18" i="12"/>
  <c r="AA18" i="12" s="1"/>
  <c r="AR18" i="12" s="1"/>
  <c r="I18" i="12"/>
  <c r="Z18" i="12" s="1"/>
  <c r="AQ18" i="12" s="1"/>
  <c r="G18" i="12"/>
  <c r="X18" i="12" s="1"/>
  <c r="AO18" i="12" s="1"/>
  <c r="M18" i="12"/>
  <c r="AD18" i="12" s="1"/>
  <c r="AU18" i="12" s="1"/>
  <c r="C18" i="12"/>
  <c r="T18" i="12" s="1"/>
  <c r="AK18" i="12" s="1"/>
  <c r="N18" i="12"/>
  <c r="AE18" i="12" s="1"/>
  <c r="AV18" i="12" s="1"/>
  <c r="E18" i="12"/>
  <c r="V18" i="12" s="1"/>
  <c r="AM18" i="12" s="1"/>
  <c r="L18" i="12"/>
  <c r="AC18" i="12" s="1"/>
  <c r="AT18" i="12" s="1"/>
  <c r="F18" i="12"/>
  <c r="W18" i="12" s="1"/>
  <c r="AN18" i="12" s="1"/>
  <c r="H18" i="12"/>
  <c r="Y18" i="12" s="1"/>
  <c r="AP18" i="12" s="1"/>
  <c r="K18" i="12"/>
  <c r="AB18" i="12" s="1"/>
  <c r="AS18" i="12" s="1"/>
  <c r="P18" i="12"/>
  <c r="AG18" i="12" s="1"/>
  <c r="AX18" i="12" s="1"/>
  <c r="O18" i="12"/>
  <c r="AF18" i="12" s="1"/>
  <c r="AW18" i="12" s="1"/>
  <c r="R18" i="12"/>
  <c r="AI18" i="12" s="1"/>
  <c r="AZ18" i="12" s="1"/>
  <c r="Q18" i="12"/>
  <c r="AH18" i="12" s="1"/>
  <c r="AY18" i="12" s="1"/>
  <c r="B19" i="12"/>
  <c r="H19" i="12" s="1"/>
  <c r="Y19" i="12" s="1"/>
  <c r="AP19" i="12" s="1"/>
  <c r="G19" i="36"/>
  <c r="X19" i="36" s="1"/>
  <c r="AO19" i="36" s="1"/>
  <c r="C19" i="36"/>
  <c r="T19" i="36" s="1"/>
  <c r="AK19" i="36" s="1"/>
  <c r="I19" i="36"/>
  <c r="Z19" i="36" s="1"/>
  <c r="AQ19" i="36" s="1"/>
  <c r="E19" i="36"/>
  <c r="V19" i="36" s="1"/>
  <c r="AM19" i="36" s="1"/>
  <c r="D19" i="36"/>
  <c r="U19" i="36" s="1"/>
  <c r="AL19" i="36" s="1"/>
  <c r="S19" i="36"/>
  <c r="AJ19" i="36" s="1"/>
  <c r="BA19" i="36" s="1"/>
  <c r="H19" i="36"/>
  <c r="Y19" i="36" s="1"/>
  <c r="AP19" i="36" s="1"/>
  <c r="F19" i="36"/>
  <c r="W19" i="36" s="1"/>
  <c r="AN19" i="36" s="1"/>
  <c r="R19" i="36"/>
  <c r="AI19" i="36" s="1"/>
  <c r="AZ19" i="36" s="1"/>
  <c r="M19" i="36"/>
  <c r="AD19" i="36" s="1"/>
  <c r="AU19" i="36" s="1"/>
  <c r="L19" i="36"/>
  <c r="AC19" i="36" s="1"/>
  <c r="AT19" i="36" s="1"/>
  <c r="K19" i="36"/>
  <c r="AB19" i="36" s="1"/>
  <c r="AS19" i="36" s="1"/>
  <c r="J19" i="36"/>
  <c r="AA19" i="36" s="1"/>
  <c r="AR19" i="36" s="1"/>
  <c r="BB18" i="36"/>
  <c r="Q19" i="36"/>
  <c r="AH19" i="36" s="1"/>
  <c r="AY19" i="36" s="1"/>
  <c r="P19" i="36"/>
  <c r="AG19" i="36" s="1"/>
  <c r="AX19" i="36" s="1"/>
  <c r="O19" i="36"/>
  <c r="AF19" i="36" s="1"/>
  <c r="AW19" i="36" s="1"/>
  <c r="B20" i="36"/>
  <c r="F20" i="36" s="1"/>
  <c r="W20" i="36" s="1"/>
  <c r="AN20" i="36" s="1"/>
  <c r="BB18" i="39"/>
  <c r="P19" i="39"/>
  <c r="AG19" i="39" s="1"/>
  <c r="AX19" i="39" s="1"/>
  <c r="L19" i="39"/>
  <c r="AC19" i="39" s="1"/>
  <c r="AT19" i="39" s="1"/>
  <c r="H19" i="39"/>
  <c r="Y19" i="39" s="1"/>
  <c r="AP19" i="39" s="1"/>
  <c r="D19" i="39"/>
  <c r="U19" i="39" s="1"/>
  <c r="AL19" i="39" s="1"/>
  <c r="S19" i="39"/>
  <c r="AJ19" i="39" s="1"/>
  <c r="BA19" i="39" s="1"/>
  <c r="O19" i="39"/>
  <c r="AF19" i="39" s="1"/>
  <c r="AW19" i="39" s="1"/>
  <c r="K19" i="39"/>
  <c r="AB19" i="39" s="1"/>
  <c r="AS19" i="39" s="1"/>
  <c r="G19" i="39"/>
  <c r="X19" i="39" s="1"/>
  <c r="AO19" i="39" s="1"/>
  <c r="C19" i="39"/>
  <c r="T19" i="39" s="1"/>
  <c r="AK19" i="39" s="1"/>
  <c r="Q19" i="39"/>
  <c r="AH19" i="39" s="1"/>
  <c r="AY19" i="39" s="1"/>
  <c r="I19" i="39"/>
  <c r="Z19" i="39" s="1"/>
  <c r="AQ19" i="39" s="1"/>
  <c r="N19" i="39"/>
  <c r="AE19" i="39" s="1"/>
  <c r="AV19" i="39" s="1"/>
  <c r="E19" i="39"/>
  <c r="V19" i="39" s="1"/>
  <c r="AM19" i="39" s="1"/>
  <c r="R19" i="39"/>
  <c r="AI19" i="39" s="1"/>
  <c r="AZ19" i="39" s="1"/>
  <c r="F19" i="39"/>
  <c r="W19" i="39" s="1"/>
  <c r="AN19" i="39" s="1"/>
  <c r="M19" i="39"/>
  <c r="AD19" i="39" s="1"/>
  <c r="AU19" i="39" s="1"/>
  <c r="J19" i="39"/>
  <c r="AA19" i="39" s="1"/>
  <c r="AR19" i="39" s="1"/>
  <c r="J21" i="20"/>
  <c r="A20" i="12"/>
  <c r="K20" i="20"/>
  <c r="K21" i="37"/>
  <c r="J22" i="37"/>
  <c r="A22" i="38" s="1"/>
  <c r="K21" i="35"/>
  <c r="B21" i="50" s="1"/>
  <c r="J22" i="35"/>
  <c r="A22" i="36" s="1"/>
  <c r="I20" i="50" l="1"/>
  <c r="P20" i="50" s="1"/>
  <c r="W20" i="50" s="1"/>
  <c r="E20" i="50"/>
  <c r="L20" i="50" s="1"/>
  <c r="S20" i="50" s="1"/>
  <c r="F20" i="50"/>
  <c r="M20" i="50" s="1"/>
  <c r="T20" i="50" s="1"/>
  <c r="H20" i="50"/>
  <c r="O20" i="50" s="1"/>
  <c r="V20" i="50" s="1"/>
  <c r="D20" i="50"/>
  <c r="K20" i="50" s="1"/>
  <c r="R20" i="50" s="1"/>
  <c r="G20" i="50"/>
  <c r="N20" i="50" s="1"/>
  <c r="U20" i="50" s="1"/>
  <c r="C20" i="50"/>
  <c r="J20" i="50" s="1"/>
  <c r="Q20" i="50" s="1"/>
  <c r="X19" i="50"/>
  <c r="D19" i="48"/>
  <c r="K19" i="48" s="1"/>
  <c r="R19" i="48" s="1"/>
  <c r="E19" i="48"/>
  <c r="L19" i="48" s="1"/>
  <c r="S19" i="48" s="1"/>
  <c r="X18" i="48"/>
  <c r="H19" i="48"/>
  <c r="O19" i="48" s="1"/>
  <c r="V19" i="48" s="1"/>
  <c r="G19" i="48"/>
  <c r="N19" i="48" s="1"/>
  <c r="U19" i="48" s="1"/>
  <c r="I19" i="48"/>
  <c r="P19" i="48" s="1"/>
  <c r="W19" i="48" s="1"/>
  <c r="F19" i="48"/>
  <c r="M19" i="48" s="1"/>
  <c r="T19" i="48" s="1"/>
  <c r="B20" i="48"/>
  <c r="C20" i="48" s="1"/>
  <c r="J20" i="48" s="1"/>
  <c r="Q20" i="48" s="1"/>
  <c r="X18" i="49"/>
  <c r="F19" i="49"/>
  <c r="M19" i="49" s="1"/>
  <c r="T19" i="49" s="1"/>
  <c r="I19" i="49"/>
  <c r="P19" i="49" s="1"/>
  <c r="W19" i="49" s="1"/>
  <c r="E19" i="49"/>
  <c r="L19" i="49" s="1"/>
  <c r="S19" i="49" s="1"/>
  <c r="G19" i="49"/>
  <c r="N19" i="49" s="1"/>
  <c r="U19" i="49" s="1"/>
  <c r="C19" i="49"/>
  <c r="J19" i="49" s="1"/>
  <c r="Q19" i="49" s="1"/>
  <c r="D19" i="49"/>
  <c r="K19" i="49" s="1"/>
  <c r="R19" i="49" s="1"/>
  <c r="H19" i="49"/>
  <c r="O19" i="49" s="1"/>
  <c r="V19" i="49" s="1"/>
  <c r="M20" i="38"/>
  <c r="AD20" i="38" s="1"/>
  <c r="AU20" i="38" s="1"/>
  <c r="J20" i="38"/>
  <c r="AA20" i="38" s="1"/>
  <c r="AR20" i="38" s="1"/>
  <c r="K20" i="38"/>
  <c r="AB20" i="38" s="1"/>
  <c r="AS20" i="38" s="1"/>
  <c r="H20" i="38"/>
  <c r="Y20" i="38" s="1"/>
  <c r="AP20" i="38" s="1"/>
  <c r="G20" i="38"/>
  <c r="X20" i="38" s="1"/>
  <c r="AO20" i="38" s="1"/>
  <c r="I20" i="38"/>
  <c r="Z20" i="38" s="1"/>
  <c r="AQ20" i="38" s="1"/>
  <c r="P19" i="12"/>
  <c r="AG19" i="12" s="1"/>
  <c r="AX19" i="12" s="1"/>
  <c r="L20" i="38"/>
  <c r="AC20" i="38" s="1"/>
  <c r="AT20" i="38" s="1"/>
  <c r="N20" i="38"/>
  <c r="AE20" i="38" s="1"/>
  <c r="AV20" i="38" s="1"/>
  <c r="K19" i="12"/>
  <c r="AB19" i="12" s="1"/>
  <c r="AS19" i="12" s="1"/>
  <c r="F19" i="12"/>
  <c r="W19" i="12" s="1"/>
  <c r="AN19" i="12" s="1"/>
  <c r="BB19" i="38"/>
  <c r="C20" i="38"/>
  <c r="T20" i="38" s="1"/>
  <c r="AK20" i="38" s="1"/>
  <c r="D20" i="38"/>
  <c r="U20" i="38" s="1"/>
  <c r="AL20" i="38" s="1"/>
  <c r="E20" i="38"/>
  <c r="V20" i="38" s="1"/>
  <c r="AM20" i="38" s="1"/>
  <c r="F20" i="38"/>
  <c r="W20" i="38" s="1"/>
  <c r="AN20" i="38" s="1"/>
  <c r="O20" i="38"/>
  <c r="AF20" i="38" s="1"/>
  <c r="AW20" i="38" s="1"/>
  <c r="P20" i="38"/>
  <c r="AG20" i="38" s="1"/>
  <c r="AX20" i="38" s="1"/>
  <c r="Q20" i="38"/>
  <c r="AH20" i="38" s="1"/>
  <c r="AY20" i="38" s="1"/>
  <c r="R20" i="38"/>
  <c r="AI20" i="38" s="1"/>
  <c r="AZ20" i="38" s="1"/>
  <c r="J19" i="12"/>
  <c r="AA19" i="12" s="1"/>
  <c r="AR19" i="12" s="1"/>
  <c r="O19" i="12"/>
  <c r="AF19" i="12" s="1"/>
  <c r="AW19" i="12" s="1"/>
  <c r="C19" i="12"/>
  <c r="T19" i="12" s="1"/>
  <c r="AK19" i="12" s="1"/>
  <c r="L19" i="12"/>
  <c r="AC19" i="12" s="1"/>
  <c r="AT19" i="12" s="1"/>
  <c r="Q19" i="12"/>
  <c r="AH19" i="12" s="1"/>
  <c r="AY19" i="12" s="1"/>
  <c r="I19" i="12"/>
  <c r="Z19" i="12" s="1"/>
  <c r="AQ19" i="12" s="1"/>
  <c r="R19" i="12"/>
  <c r="AI19" i="12" s="1"/>
  <c r="AZ19" i="12" s="1"/>
  <c r="D19" i="12"/>
  <c r="U19" i="12" s="1"/>
  <c r="AL19" i="12" s="1"/>
  <c r="G19" i="12"/>
  <c r="X19" i="12" s="1"/>
  <c r="AO19" i="12" s="1"/>
  <c r="N19" i="12"/>
  <c r="AE19" i="12" s="1"/>
  <c r="AV19" i="12" s="1"/>
  <c r="M19" i="12"/>
  <c r="AD19" i="12" s="1"/>
  <c r="AU19" i="12" s="1"/>
  <c r="E19" i="12"/>
  <c r="V19" i="12" s="1"/>
  <c r="AM19" i="12" s="1"/>
  <c r="S19" i="12"/>
  <c r="AJ19" i="12" s="1"/>
  <c r="BA19" i="12" s="1"/>
  <c r="B21" i="38"/>
  <c r="S21" i="38" s="1"/>
  <c r="AJ21" i="38" s="1"/>
  <c r="BA21" i="38" s="1"/>
  <c r="BB18" i="12"/>
  <c r="B20" i="12"/>
  <c r="F20" i="12" s="1"/>
  <c r="W20" i="12" s="1"/>
  <c r="AN20" i="12" s="1"/>
  <c r="P20" i="36"/>
  <c r="AG20" i="36" s="1"/>
  <c r="AX20" i="36" s="1"/>
  <c r="Q20" i="36"/>
  <c r="AH20" i="36" s="1"/>
  <c r="AY20" i="36" s="1"/>
  <c r="C20" i="36"/>
  <c r="T20" i="36" s="1"/>
  <c r="AK20" i="36" s="1"/>
  <c r="S20" i="36"/>
  <c r="AJ20" i="36" s="1"/>
  <c r="BA20" i="36" s="1"/>
  <c r="R20" i="36"/>
  <c r="AI20" i="36" s="1"/>
  <c r="AZ20" i="36" s="1"/>
  <c r="G20" i="36"/>
  <c r="X20" i="36" s="1"/>
  <c r="AO20" i="36" s="1"/>
  <c r="E20" i="36"/>
  <c r="V20" i="36" s="1"/>
  <c r="AM20" i="36" s="1"/>
  <c r="D20" i="36"/>
  <c r="U20" i="36" s="1"/>
  <c r="AL20" i="36" s="1"/>
  <c r="K20" i="36"/>
  <c r="AB20" i="36" s="1"/>
  <c r="AS20" i="36" s="1"/>
  <c r="J20" i="36"/>
  <c r="AA20" i="36" s="1"/>
  <c r="AR20" i="36" s="1"/>
  <c r="I20" i="36"/>
  <c r="Z20" i="36" s="1"/>
  <c r="AQ20" i="36" s="1"/>
  <c r="H20" i="36"/>
  <c r="Y20" i="36" s="1"/>
  <c r="AP20" i="36" s="1"/>
  <c r="O20" i="36"/>
  <c r="AF20" i="36" s="1"/>
  <c r="AW20" i="36" s="1"/>
  <c r="N20" i="36"/>
  <c r="AE20" i="36" s="1"/>
  <c r="AV20" i="36" s="1"/>
  <c r="M20" i="36"/>
  <c r="AD20" i="36" s="1"/>
  <c r="AU20" i="36" s="1"/>
  <c r="L20" i="36"/>
  <c r="AC20" i="36" s="1"/>
  <c r="AT20" i="36" s="1"/>
  <c r="BB19" i="36"/>
  <c r="BB19" i="39"/>
  <c r="R20" i="39"/>
  <c r="AI20" i="39" s="1"/>
  <c r="AZ20" i="39" s="1"/>
  <c r="N20" i="39"/>
  <c r="AE20" i="39" s="1"/>
  <c r="AV20" i="39" s="1"/>
  <c r="J20" i="39"/>
  <c r="AA20" i="39" s="1"/>
  <c r="AR20" i="39" s="1"/>
  <c r="F20" i="39"/>
  <c r="W20" i="39" s="1"/>
  <c r="AN20" i="39" s="1"/>
  <c r="Q20" i="39"/>
  <c r="AH20" i="39" s="1"/>
  <c r="AY20" i="39" s="1"/>
  <c r="M20" i="39"/>
  <c r="AD20" i="39" s="1"/>
  <c r="AU20" i="39" s="1"/>
  <c r="I20" i="39"/>
  <c r="Z20" i="39" s="1"/>
  <c r="AQ20" i="39" s="1"/>
  <c r="E20" i="39"/>
  <c r="V20" i="39" s="1"/>
  <c r="AM20" i="39" s="1"/>
  <c r="P20" i="39"/>
  <c r="AG20" i="39" s="1"/>
  <c r="AX20" i="39" s="1"/>
  <c r="H20" i="39"/>
  <c r="Y20" i="39" s="1"/>
  <c r="AP20" i="39" s="1"/>
  <c r="O20" i="39"/>
  <c r="AF20" i="39" s="1"/>
  <c r="AW20" i="39" s="1"/>
  <c r="G20" i="39"/>
  <c r="X20" i="39" s="1"/>
  <c r="AO20" i="39" s="1"/>
  <c r="L20" i="39"/>
  <c r="AC20" i="39" s="1"/>
  <c r="AT20" i="39" s="1"/>
  <c r="K20" i="39"/>
  <c r="AB20" i="39" s="1"/>
  <c r="AS20" i="39" s="1"/>
  <c r="D20" i="39"/>
  <c r="U20" i="39" s="1"/>
  <c r="AL20" i="39" s="1"/>
  <c r="S20" i="39"/>
  <c r="AJ20" i="39" s="1"/>
  <c r="BA20" i="39" s="1"/>
  <c r="C20" i="39"/>
  <c r="T20" i="39" s="1"/>
  <c r="AK20" i="39" s="1"/>
  <c r="B21" i="36"/>
  <c r="J21" i="36" s="1"/>
  <c r="AA21" i="36" s="1"/>
  <c r="AR21" i="36" s="1"/>
  <c r="J22" i="20"/>
  <c r="A21" i="12"/>
  <c r="K21" i="20"/>
  <c r="K22" i="37"/>
  <c r="J23" i="37"/>
  <c r="A23" i="38" s="1"/>
  <c r="K22" i="35"/>
  <c r="B22" i="50" s="1"/>
  <c r="J23" i="35"/>
  <c r="A23" i="36" s="1"/>
  <c r="I21" i="50" l="1"/>
  <c r="P21" i="50" s="1"/>
  <c r="W21" i="50" s="1"/>
  <c r="E21" i="50"/>
  <c r="L21" i="50" s="1"/>
  <c r="S21" i="50" s="1"/>
  <c r="H21" i="50"/>
  <c r="O21" i="50" s="1"/>
  <c r="V21" i="50" s="1"/>
  <c r="D21" i="50"/>
  <c r="K21" i="50" s="1"/>
  <c r="R21" i="50" s="1"/>
  <c r="G21" i="50"/>
  <c r="N21" i="50" s="1"/>
  <c r="U21" i="50" s="1"/>
  <c r="C21" i="50"/>
  <c r="J21" i="50" s="1"/>
  <c r="Q21" i="50" s="1"/>
  <c r="F21" i="50"/>
  <c r="M21" i="50" s="1"/>
  <c r="T21" i="50" s="1"/>
  <c r="X20" i="50"/>
  <c r="G20" i="48"/>
  <c r="N20" i="48" s="1"/>
  <c r="U20" i="48" s="1"/>
  <c r="H20" i="48"/>
  <c r="O20" i="48" s="1"/>
  <c r="V20" i="48" s="1"/>
  <c r="I20" i="48"/>
  <c r="P20" i="48" s="1"/>
  <c r="W20" i="48" s="1"/>
  <c r="D20" i="48"/>
  <c r="K20" i="48" s="1"/>
  <c r="R20" i="48" s="1"/>
  <c r="E20" i="48"/>
  <c r="L20" i="48" s="1"/>
  <c r="S20" i="48" s="1"/>
  <c r="M21" i="38"/>
  <c r="AD21" i="38" s="1"/>
  <c r="AU21" i="38" s="1"/>
  <c r="F20" i="48"/>
  <c r="M20" i="48" s="1"/>
  <c r="T20" i="48" s="1"/>
  <c r="X19" i="49"/>
  <c r="X19" i="48"/>
  <c r="B21" i="48"/>
  <c r="I21" i="48" s="1"/>
  <c r="P21" i="48" s="1"/>
  <c r="W21" i="48" s="1"/>
  <c r="F20" i="49"/>
  <c r="M20" i="49" s="1"/>
  <c r="T20" i="49" s="1"/>
  <c r="I20" i="49"/>
  <c r="P20" i="49" s="1"/>
  <c r="W20" i="49" s="1"/>
  <c r="E20" i="49"/>
  <c r="L20" i="49" s="1"/>
  <c r="S20" i="49" s="1"/>
  <c r="D20" i="49"/>
  <c r="K20" i="49" s="1"/>
  <c r="R20" i="49" s="1"/>
  <c r="H20" i="49"/>
  <c r="O20" i="49" s="1"/>
  <c r="V20" i="49" s="1"/>
  <c r="G20" i="49"/>
  <c r="N20" i="49" s="1"/>
  <c r="U20" i="49" s="1"/>
  <c r="C20" i="49"/>
  <c r="J20" i="49" s="1"/>
  <c r="Q20" i="49" s="1"/>
  <c r="G21" i="48"/>
  <c r="N21" i="48" s="1"/>
  <c r="U21" i="48" s="1"/>
  <c r="M20" i="12"/>
  <c r="AD20" i="12" s="1"/>
  <c r="AU20" i="12" s="1"/>
  <c r="K21" i="38"/>
  <c r="AB21" i="38" s="1"/>
  <c r="AS21" i="38" s="1"/>
  <c r="H20" i="12"/>
  <c r="Y20" i="12" s="1"/>
  <c r="AP20" i="12" s="1"/>
  <c r="I20" i="12"/>
  <c r="Z20" i="12" s="1"/>
  <c r="AQ20" i="12" s="1"/>
  <c r="L20" i="12"/>
  <c r="AC20" i="12" s="1"/>
  <c r="AT20" i="12" s="1"/>
  <c r="BB20" i="38"/>
  <c r="R21" i="38"/>
  <c r="AI21" i="38" s="1"/>
  <c r="AZ21" i="38" s="1"/>
  <c r="L21" i="38"/>
  <c r="AC21" i="38" s="1"/>
  <c r="AT21" i="38" s="1"/>
  <c r="N21" i="38"/>
  <c r="AE21" i="38" s="1"/>
  <c r="AV21" i="38" s="1"/>
  <c r="P21" i="38"/>
  <c r="AG21" i="38" s="1"/>
  <c r="AX21" i="38" s="1"/>
  <c r="O21" i="38"/>
  <c r="AF21" i="38" s="1"/>
  <c r="AW21" i="38" s="1"/>
  <c r="Q21" i="38"/>
  <c r="AH21" i="38" s="1"/>
  <c r="AY21" i="38" s="1"/>
  <c r="BB19" i="12"/>
  <c r="P20" i="12"/>
  <c r="AG20" i="12" s="1"/>
  <c r="AX20" i="12" s="1"/>
  <c r="O20" i="12"/>
  <c r="AF20" i="12" s="1"/>
  <c r="AW20" i="12" s="1"/>
  <c r="D20" i="12"/>
  <c r="U20" i="12" s="1"/>
  <c r="AL20" i="12" s="1"/>
  <c r="G21" i="38"/>
  <c r="X21" i="38" s="1"/>
  <c r="AO21" i="38" s="1"/>
  <c r="H21" i="38"/>
  <c r="Y21" i="38" s="1"/>
  <c r="AP21" i="38" s="1"/>
  <c r="I21" i="38"/>
  <c r="Z21" i="38" s="1"/>
  <c r="AQ21" i="38" s="1"/>
  <c r="J21" i="38"/>
  <c r="AA21" i="38" s="1"/>
  <c r="AR21" i="38" s="1"/>
  <c r="R20" i="12"/>
  <c r="AI20" i="12" s="1"/>
  <c r="AZ20" i="12" s="1"/>
  <c r="E20" i="12"/>
  <c r="V20" i="12" s="1"/>
  <c r="AM20" i="12" s="1"/>
  <c r="S20" i="12"/>
  <c r="AJ20" i="12" s="1"/>
  <c r="BA20" i="12" s="1"/>
  <c r="J20" i="12"/>
  <c r="AA20" i="12" s="1"/>
  <c r="AR20" i="12" s="1"/>
  <c r="K20" i="12"/>
  <c r="AB20" i="12" s="1"/>
  <c r="AS20" i="12" s="1"/>
  <c r="C21" i="38"/>
  <c r="T21" i="38" s="1"/>
  <c r="AK21" i="38" s="1"/>
  <c r="D21" i="38"/>
  <c r="U21" i="38" s="1"/>
  <c r="AL21" i="38" s="1"/>
  <c r="E21" i="38"/>
  <c r="V21" i="38" s="1"/>
  <c r="AM21" i="38" s="1"/>
  <c r="F21" i="38"/>
  <c r="W21" i="38" s="1"/>
  <c r="AN21" i="38" s="1"/>
  <c r="N20" i="12"/>
  <c r="AE20" i="12" s="1"/>
  <c r="AV20" i="12" s="1"/>
  <c r="Q20" i="12"/>
  <c r="AH20" i="12" s="1"/>
  <c r="AY20" i="12" s="1"/>
  <c r="G20" i="12"/>
  <c r="X20" i="12" s="1"/>
  <c r="AO20" i="12" s="1"/>
  <c r="C20" i="12"/>
  <c r="T20" i="12" s="1"/>
  <c r="AK20" i="12" s="1"/>
  <c r="B22" i="38"/>
  <c r="S22" i="38" s="1"/>
  <c r="AJ22" i="38" s="1"/>
  <c r="BA22" i="38" s="1"/>
  <c r="B21" i="12"/>
  <c r="G21" i="12" s="1"/>
  <c r="X21" i="12" s="1"/>
  <c r="AO21" i="12" s="1"/>
  <c r="BB20" i="36"/>
  <c r="E21" i="36"/>
  <c r="V21" i="36" s="1"/>
  <c r="AM21" i="36" s="1"/>
  <c r="R21" i="36"/>
  <c r="AI21" i="36" s="1"/>
  <c r="AZ21" i="36" s="1"/>
  <c r="P21" i="36"/>
  <c r="AG21" i="36" s="1"/>
  <c r="AX21" i="36" s="1"/>
  <c r="C21" i="36"/>
  <c r="T21" i="36" s="1"/>
  <c r="AK21" i="36" s="1"/>
  <c r="N21" i="36"/>
  <c r="AE21" i="36" s="1"/>
  <c r="AV21" i="36" s="1"/>
  <c r="Q21" i="36"/>
  <c r="AH21" i="36" s="1"/>
  <c r="AY21" i="36" s="1"/>
  <c r="O21" i="36"/>
  <c r="AF21" i="36" s="1"/>
  <c r="AW21" i="36" s="1"/>
  <c r="D21" i="36"/>
  <c r="U21" i="36" s="1"/>
  <c r="AL21" i="36" s="1"/>
  <c r="S21" i="36"/>
  <c r="AJ21" i="36" s="1"/>
  <c r="BA21" i="36" s="1"/>
  <c r="I21" i="36"/>
  <c r="Z21" i="36" s="1"/>
  <c r="AQ21" i="36" s="1"/>
  <c r="H21" i="36"/>
  <c r="Y21" i="36" s="1"/>
  <c r="AP21" i="36" s="1"/>
  <c r="G21" i="36"/>
  <c r="X21" i="36" s="1"/>
  <c r="AO21" i="36" s="1"/>
  <c r="F21" i="36"/>
  <c r="W21" i="36" s="1"/>
  <c r="AN21" i="36" s="1"/>
  <c r="M21" i="36"/>
  <c r="AD21" i="36" s="1"/>
  <c r="AU21" i="36" s="1"/>
  <c r="L21" i="36"/>
  <c r="AC21" i="36" s="1"/>
  <c r="AT21" i="36" s="1"/>
  <c r="K21" i="36"/>
  <c r="AB21" i="36" s="1"/>
  <c r="AS21" i="36" s="1"/>
  <c r="BB20" i="39"/>
  <c r="B22" i="36"/>
  <c r="N22" i="36" s="1"/>
  <c r="AE22" i="36" s="1"/>
  <c r="AV22" i="36" s="1"/>
  <c r="P21" i="39"/>
  <c r="AG21" i="39" s="1"/>
  <c r="AX21" i="39" s="1"/>
  <c r="L21" i="39"/>
  <c r="AC21" i="39" s="1"/>
  <c r="AT21" i="39" s="1"/>
  <c r="H21" i="39"/>
  <c r="Y21" i="39" s="1"/>
  <c r="AP21" i="39" s="1"/>
  <c r="D21" i="39"/>
  <c r="U21" i="39" s="1"/>
  <c r="AL21" i="39" s="1"/>
  <c r="S21" i="39"/>
  <c r="AJ21" i="39" s="1"/>
  <c r="BA21" i="39" s="1"/>
  <c r="O21" i="39"/>
  <c r="AF21" i="39" s="1"/>
  <c r="AW21" i="39" s="1"/>
  <c r="K21" i="39"/>
  <c r="AB21" i="39" s="1"/>
  <c r="AS21" i="39" s="1"/>
  <c r="G21" i="39"/>
  <c r="X21" i="39" s="1"/>
  <c r="AO21" i="39" s="1"/>
  <c r="C21" i="39"/>
  <c r="T21" i="39" s="1"/>
  <c r="AK21" i="39" s="1"/>
  <c r="R21" i="39"/>
  <c r="AI21" i="39" s="1"/>
  <c r="AZ21" i="39" s="1"/>
  <c r="J21" i="39"/>
  <c r="AA21" i="39" s="1"/>
  <c r="AR21" i="39" s="1"/>
  <c r="I21" i="39"/>
  <c r="Z21" i="39" s="1"/>
  <c r="AQ21" i="39" s="1"/>
  <c r="F21" i="39"/>
  <c r="W21" i="39" s="1"/>
  <c r="AN21" i="39" s="1"/>
  <c r="E21" i="39"/>
  <c r="V21" i="39" s="1"/>
  <c r="AM21" i="39" s="1"/>
  <c r="Q21" i="39"/>
  <c r="AH21" i="39" s="1"/>
  <c r="AY21" i="39" s="1"/>
  <c r="N21" i="39"/>
  <c r="AE21" i="39" s="1"/>
  <c r="AV21" i="39" s="1"/>
  <c r="M21" i="39"/>
  <c r="AD21" i="39" s="1"/>
  <c r="AU21" i="39" s="1"/>
  <c r="J23" i="20"/>
  <c r="A22" i="12"/>
  <c r="K22" i="20"/>
  <c r="K23" i="37"/>
  <c r="J24" i="37"/>
  <c r="A24" i="38" s="1"/>
  <c r="K23" i="35"/>
  <c r="B23" i="50" s="1"/>
  <c r="J24" i="35"/>
  <c r="A24" i="36" s="1"/>
  <c r="I22" i="50" l="1"/>
  <c r="P22" i="50" s="1"/>
  <c r="W22" i="50" s="1"/>
  <c r="E22" i="50"/>
  <c r="L22" i="50" s="1"/>
  <c r="S22" i="50" s="1"/>
  <c r="H22" i="50"/>
  <c r="O22" i="50" s="1"/>
  <c r="V22" i="50" s="1"/>
  <c r="D22" i="50"/>
  <c r="K22" i="50" s="1"/>
  <c r="R22" i="50" s="1"/>
  <c r="F22" i="50"/>
  <c r="M22" i="50" s="1"/>
  <c r="T22" i="50" s="1"/>
  <c r="G22" i="50"/>
  <c r="N22" i="50" s="1"/>
  <c r="U22" i="50" s="1"/>
  <c r="C22" i="50"/>
  <c r="J22" i="50" s="1"/>
  <c r="Q22" i="50" s="1"/>
  <c r="X21" i="50"/>
  <c r="X20" i="48"/>
  <c r="H21" i="48"/>
  <c r="O21" i="48" s="1"/>
  <c r="V21" i="48" s="1"/>
  <c r="F21" i="48"/>
  <c r="M21" i="48" s="1"/>
  <c r="T21" i="48" s="1"/>
  <c r="C21" i="48"/>
  <c r="J21" i="48" s="1"/>
  <c r="Q21" i="48" s="1"/>
  <c r="E21" i="48"/>
  <c r="L21" i="48" s="1"/>
  <c r="S21" i="48" s="1"/>
  <c r="D21" i="48"/>
  <c r="K21" i="48" s="1"/>
  <c r="R21" i="48" s="1"/>
  <c r="B22" i="48"/>
  <c r="E22" i="48" s="1"/>
  <c r="L22" i="48" s="1"/>
  <c r="S22" i="48" s="1"/>
  <c r="F21" i="49"/>
  <c r="M21" i="49" s="1"/>
  <c r="T21" i="49" s="1"/>
  <c r="I21" i="49"/>
  <c r="P21" i="49" s="1"/>
  <c r="W21" i="49" s="1"/>
  <c r="E21" i="49"/>
  <c r="L21" i="49" s="1"/>
  <c r="S21" i="49" s="1"/>
  <c r="C21" i="49"/>
  <c r="J21" i="49" s="1"/>
  <c r="Q21" i="49" s="1"/>
  <c r="G21" i="49"/>
  <c r="N21" i="49" s="1"/>
  <c r="U21" i="49" s="1"/>
  <c r="H21" i="49"/>
  <c r="O21" i="49" s="1"/>
  <c r="V21" i="49" s="1"/>
  <c r="D21" i="49"/>
  <c r="K21" i="49" s="1"/>
  <c r="R21" i="49" s="1"/>
  <c r="X20" i="49"/>
  <c r="P21" i="12"/>
  <c r="AG21" i="12" s="1"/>
  <c r="AX21" i="12" s="1"/>
  <c r="F22" i="38"/>
  <c r="W22" i="38" s="1"/>
  <c r="AN22" i="38" s="1"/>
  <c r="R21" i="12"/>
  <c r="AI21" i="12" s="1"/>
  <c r="AZ21" i="12" s="1"/>
  <c r="H21" i="12"/>
  <c r="Y21" i="12" s="1"/>
  <c r="AP21" i="12" s="1"/>
  <c r="D21" i="12"/>
  <c r="U21" i="12" s="1"/>
  <c r="AL21" i="12" s="1"/>
  <c r="I21" i="12"/>
  <c r="Z21" i="12" s="1"/>
  <c r="AQ21" i="12" s="1"/>
  <c r="K21" i="12"/>
  <c r="AB21" i="12" s="1"/>
  <c r="AS21" i="12" s="1"/>
  <c r="Q21" i="12"/>
  <c r="AH21" i="12" s="1"/>
  <c r="AY21" i="12" s="1"/>
  <c r="F21" i="12"/>
  <c r="W21" i="12" s="1"/>
  <c r="AN21" i="12" s="1"/>
  <c r="C22" i="38"/>
  <c r="T22" i="38" s="1"/>
  <c r="AK22" i="38" s="1"/>
  <c r="D22" i="38"/>
  <c r="U22" i="38" s="1"/>
  <c r="AL22" i="38" s="1"/>
  <c r="E22" i="38"/>
  <c r="V22" i="38" s="1"/>
  <c r="AM22" i="38" s="1"/>
  <c r="K22" i="38"/>
  <c r="AB22" i="38" s="1"/>
  <c r="AS22" i="38" s="1"/>
  <c r="L22" i="38"/>
  <c r="AC22" i="38" s="1"/>
  <c r="AT22" i="38" s="1"/>
  <c r="M22" i="38"/>
  <c r="AD22" i="38" s="1"/>
  <c r="AU22" i="38" s="1"/>
  <c r="N22" i="38"/>
  <c r="AE22" i="38" s="1"/>
  <c r="AV22" i="38" s="1"/>
  <c r="O22" i="38"/>
  <c r="AF22" i="38" s="1"/>
  <c r="AW22" i="38" s="1"/>
  <c r="P22" i="38"/>
  <c r="AG22" i="38" s="1"/>
  <c r="AX22" i="38" s="1"/>
  <c r="Q22" i="38"/>
  <c r="AH22" i="38" s="1"/>
  <c r="AY22" i="38" s="1"/>
  <c r="R22" i="38"/>
  <c r="AI22" i="38" s="1"/>
  <c r="AZ22" i="38" s="1"/>
  <c r="BB20" i="12"/>
  <c r="G22" i="38"/>
  <c r="X22" i="38" s="1"/>
  <c r="AO22" i="38" s="1"/>
  <c r="H22" i="38"/>
  <c r="Y22" i="38" s="1"/>
  <c r="AP22" i="38" s="1"/>
  <c r="I22" i="38"/>
  <c r="Z22" i="38" s="1"/>
  <c r="AQ22" i="38" s="1"/>
  <c r="J22" i="38"/>
  <c r="AA22" i="38" s="1"/>
  <c r="AR22" i="38" s="1"/>
  <c r="BB21" i="38"/>
  <c r="B23" i="38"/>
  <c r="S23" i="38" s="1"/>
  <c r="AJ23" i="38" s="1"/>
  <c r="BA23" i="38" s="1"/>
  <c r="N21" i="12"/>
  <c r="AE21" i="12" s="1"/>
  <c r="AV21" i="12" s="1"/>
  <c r="M21" i="12"/>
  <c r="AD21" i="12" s="1"/>
  <c r="AU21" i="12" s="1"/>
  <c r="J21" i="12"/>
  <c r="AA21" i="12" s="1"/>
  <c r="AR21" i="12" s="1"/>
  <c r="O21" i="12"/>
  <c r="AF21" i="12" s="1"/>
  <c r="AW21" i="12" s="1"/>
  <c r="L21" i="12"/>
  <c r="AC21" i="12" s="1"/>
  <c r="AT21" i="12" s="1"/>
  <c r="E21" i="12"/>
  <c r="V21" i="12" s="1"/>
  <c r="AM21" i="12" s="1"/>
  <c r="S21" i="12"/>
  <c r="AJ21" i="12" s="1"/>
  <c r="BA21" i="12" s="1"/>
  <c r="C21" i="12"/>
  <c r="T21" i="12" s="1"/>
  <c r="AK21" i="12" s="1"/>
  <c r="B22" i="12"/>
  <c r="R22" i="12" s="1"/>
  <c r="AI22" i="12" s="1"/>
  <c r="AZ22" i="12" s="1"/>
  <c r="D22" i="36"/>
  <c r="U22" i="36" s="1"/>
  <c r="AL22" i="36" s="1"/>
  <c r="S22" i="36"/>
  <c r="AJ22" i="36" s="1"/>
  <c r="BA22" i="36" s="1"/>
  <c r="C22" i="36"/>
  <c r="T22" i="36" s="1"/>
  <c r="AK22" i="36" s="1"/>
  <c r="E22" i="36"/>
  <c r="V22" i="36" s="1"/>
  <c r="AM22" i="36" s="1"/>
  <c r="R22" i="36"/>
  <c r="AI22" i="36" s="1"/>
  <c r="AZ22" i="36" s="1"/>
  <c r="BB21" i="36"/>
  <c r="H22" i="36"/>
  <c r="Y22" i="36" s="1"/>
  <c r="AP22" i="36" s="1"/>
  <c r="G22" i="36"/>
  <c r="X22" i="36" s="1"/>
  <c r="AO22" i="36" s="1"/>
  <c r="F22" i="36"/>
  <c r="W22" i="36" s="1"/>
  <c r="AN22" i="36" s="1"/>
  <c r="M22" i="36"/>
  <c r="AD22" i="36" s="1"/>
  <c r="AU22" i="36" s="1"/>
  <c r="L22" i="36"/>
  <c r="AC22" i="36" s="1"/>
  <c r="AT22" i="36" s="1"/>
  <c r="K22" i="36"/>
  <c r="AB22" i="36" s="1"/>
  <c r="AS22" i="36" s="1"/>
  <c r="J22" i="36"/>
  <c r="AA22" i="36" s="1"/>
  <c r="AR22" i="36" s="1"/>
  <c r="I22" i="36"/>
  <c r="Z22" i="36" s="1"/>
  <c r="AQ22" i="36" s="1"/>
  <c r="Q22" i="36"/>
  <c r="AH22" i="36" s="1"/>
  <c r="AY22" i="36" s="1"/>
  <c r="P22" i="36"/>
  <c r="AG22" i="36" s="1"/>
  <c r="AX22" i="36" s="1"/>
  <c r="O22" i="36"/>
  <c r="AF22" i="36" s="1"/>
  <c r="AW22" i="36" s="1"/>
  <c r="B23" i="36"/>
  <c r="D23" i="36" s="1"/>
  <c r="U23" i="36" s="1"/>
  <c r="AL23" i="36" s="1"/>
  <c r="R22" i="39"/>
  <c r="AI22" i="39" s="1"/>
  <c r="AZ22" i="39" s="1"/>
  <c r="N22" i="39"/>
  <c r="AE22" i="39" s="1"/>
  <c r="AV22" i="39" s="1"/>
  <c r="J22" i="39"/>
  <c r="AA22" i="39" s="1"/>
  <c r="AR22" i="39" s="1"/>
  <c r="F22" i="39"/>
  <c r="W22" i="39" s="1"/>
  <c r="AN22" i="39" s="1"/>
  <c r="Q22" i="39"/>
  <c r="AH22" i="39" s="1"/>
  <c r="AY22" i="39" s="1"/>
  <c r="M22" i="39"/>
  <c r="AD22" i="39" s="1"/>
  <c r="AU22" i="39" s="1"/>
  <c r="I22" i="39"/>
  <c r="Z22" i="39" s="1"/>
  <c r="AQ22" i="39" s="1"/>
  <c r="E22" i="39"/>
  <c r="V22" i="39" s="1"/>
  <c r="AM22" i="39" s="1"/>
  <c r="S22" i="39"/>
  <c r="AJ22" i="39" s="1"/>
  <c r="BA22" i="39" s="1"/>
  <c r="K22" i="39"/>
  <c r="AB22" i="39" s="1"/>
  <c r="AS22" i="39" s="1"/>
  <c r="C22" i="39"/>
  <c r="T22" i="39" s="1"/>
  <c r="AK22" i="39" s="1"/>
  <c r="P22" i="39"/>
  <c r="AG22" i="39" s="1"/>
  <c r="AX22" i="39" s="1"/>
  <c r="O22" i="39"/>
  <c r="AF22" i="39" s="1"/>
  <c r="AW22" i="39" s="1"/>
  <c r="L22" i="39"/>
  <c r="AC22" i="39" s="1"/>
  <c r="AT22" i="39" s="1"/>
  <c r="H22" i="39"/>
  <c r="Y22" i="39" s="1"/>
  <c r="AP22" i="39" s="1"/>
  <c r="G22" i="39"/>
  <c r="X22" i="39" s="1"/>
  <c r="AO22" i="39" s="1"/>
  <c r="D22" i="39"/>
  <c r="U22" i="39" s="1"/>
  <c r="AL22" i="39" s="1"/>
  <c r="BB21" i="39"/>
  <c r="J24" i="20"/>
  <c r="A23" i="12"/>
  <c r="K23" i="20"/>
  <c r="K24" i="37"/>
  <c r="J25" i="37"/>
  <c r="A25" i="38" s="1"/>
  <c r="K24" i="35"/>
  <c r="B24" i="50" s="1"/>
  <c r="J25" i="35"/>
  <c r="A25" i="36" s="1"/>
  <c r="X22" i="50" l="1"/>
  <c r="G23" i="50"/>
  <c r="N23" i="50" s="1"/>
  <c r="U23" i="50" s="1"/>
  <c r="E23" i="50"/>
  <c r="L23" i="50" s="1"/>
  <c r="S23" i="50" s="1"/>
  <c r="I23" i="50"/>
  <c r="P23" i="50" s="1"/>
  <c r="W23" i="50" s="1"/>
  <c r="D23" i="50"/>
  <c r="K23" i="50" s="1"/>
  <c r="R23" i="50" s="1"/>
  <c r="H23" i="50"/>
  <c r="O23" i="50" s="1"/>
  <c r="V23" i="50" s="1"/>
  <c r="C23" i="50"/>
  <c r="J23" i="50" s="1"/>
  <c r="Q23" i="50" s="1"/>
  <c r="F23" i="50"/>
  <c r="M23" i="50" s="1"/>
  <c r="T23" i="50" s="1"/>
  <c r="X21" i="48"/>
  <c r="D22" i="48"/>
  <c r="K22" i="48" s="1"/>
  <c r="R22" i="48" s="1"/>
  <c r="G22" i="48"/>
  <c r="N22" i="48" s="1"/>
  <c r="U22" i="48" s="1"/>
  <c r="H22" i="48"/>
  <c r="O22" i="48" s="1"/>
  <c r="V22" i="48" s="1"/>
  <c r="F22" i="48"/>
  <c r="M22" i="48" s="1"/>
  <c r="T22" i="48" s="1"/>
  <c r="C22" i="48"/>
  <c r="J22" i="48" s="1"/>
  <c r="Q22" i="48" s="1"/>
  <c r="I22" i="48"/>
  <c r="P22" i="48" s="1"/>
  <c r="W22" i="48" s="1"/>
  <c r="B23" i="48"/>
  <c r="C23" i="48" s="1"/>
  <c r="J23" i="48" s="1"/>
  <c r="Q23" i="48" s="1"/>
  <c r="X21" i="49"/>
  <c r="F22" i="49"/>
  <c r="M22" i="49" s="1"/>
  <c r="T22" i="49" s="1"/>
  <c r="I22" i="49"/>
  <c r="P22" i="49" s="1"/>
  <c r="W22" i="49" s="1"/>
  <c r="E22" i="49"/>
  <c r="L22" i="49" s="1"/>
  <c r="S22" i="49" s="1"/>
  <c r="H22" i="49"/>
  <c r="O22" i="49" s="1"/>
  <c r="V22" i="49" s="1"/>
  <c r="D22" i="49"/>
  <c r="K22" i="49" s="1"/>
  <c r="R22" i="49" s="1"/>
  <c r="G22" i="49"/>
  <c r="N22" i="49" s="1"/>
  <c r="U22" i="49" s="1"/>
  <c r="C22" i="49"/>
  <c r="J22" i="49" s="1"/>
  <c r="Q22" i="49" s="1"/>
  <c r="F23" i="38"/>
  <c r="W23" i="38" s="1"/>
  <c r="AN23" i="38" s="1"/>
  <c r="D23" i="38"/>
  <c r="U23" i="38" s="1"/>
  <c r="AL23" i="38" s="1"/>
  <c r="Q23" i="38"/>
  <c r="AH23" i="38" s="1"/>
  <c r="AY23" i="38" s="1"/>
  <c r="O23" i="38"/>
  <c r="AF23" i="38" s="1"/>
  <c r="AW23" i="38" s="1"/>
  <c r="C23" i="38"/>
  <c r="T23" i="38" s="1"/>
  <c r="AK23" i="38" s="1"/>
  <c r="E23" i="38"/>
  <c r="V23" i="38" s="1"/>
  <c r="AM23" i="38" s="1"/>
  <c r="P23" i="38"/>
  <c r="AG23" i="38" s="1"/>
  <c r="AX23" i="38" s="1"/>
  <c r="R23" i="38"/>
  <c r="AI23" i="38" s="1"/>
  <c r="AZ23" i="38" s="1"/>
  <c r="E22" i="12"/>
  <c r="V22" i="12" s="1"/>
  <c r="AM22" i="12" s="1"/>
  <c r="J22" i="12"/>
  <c r="AA22" i="12" s="1"/>
  <c r="AR22" i="12" s="1"/>
  <c r="H22" i="12"/>
  <c r="Y22" i="12" s="1"/>
  <c r="AP22" i="12" s="1"/>
  <c r="G22" i="12"/>
  <c r="X22" i="12" s="1"/>
  <c r="AO22" i="12" s="1"/>
  <c r="L22" i="12"/>
  <c r="AC22" i="12" s="1"/>
  <c r="AT22" i="12" s="1"/>
  <c r="D22" i="12"/>
  <c r="U22" i="12" s="1"/>
  <c r="AL22" i="12" s="1"/>
  <c r="BB22" i="38"/>
  <c r="Q22" i="12"/>
  <c r="AH22" i="12" s="1"/>
  <c r="AY22" i="12" s="1"/>
  <c r="P22" i="12"/>
  <c r="AG22" i="12" s="1"/>
  <c r="AX22" i="12" s="1"/>
  <c r="O22" i="12"/>
  <c r="AF22" i="12" s="1"/>
  <c r="AW22" i="12" s="1"/>
  <c r="M22" i="12"/>
  <c r="AD22" i="12" s="1"/>
  <c r="AU22" i="12" s="1"/>
  <c r="N22" i="12"/>
  <c r="AE22" i="12" s="1"/>
  <c r="AV22" i="12" s="1"/>
  <c r="S22" i="12"/>
  <c r="AJ22" i="12" s="1"/>
  <c r="BA22" i="12" s="1"/>
  <c r="BB21" i="12"/>
  <c r="K23" i="38"/>
  <c r="AB23" i="38" s="1"/>
  <c r="AS23" i="38" s="1"/>
  <c r="L23" i="38"/>
  <c r="AC23" i="38" s="1"/>
  <c r="AT23" i="38" s="1"/>
  <c r="M23" i="38"/>
  <c r="AD23" i="38" s="1"/>
  <c r="AU23" i="38" s="1"/>
  <c r="N23" i="38"/>
  <c r="AE23" i="38" s="1"/>
  <c r="AV23" i="38" s="1"/>
  <c r="G23" i="38"/>
  <c r="X23" i="38" s="1"/>
  <c r="AO23" i="38" s="1"/>
  <c r="H23" i="38"/>
  <c r="Y23" i="38" s="1"/>
  <c r="AP23" i="38" s="1"/>
  <c r="I23" i="38"/>
  <c r="Z23" i="38" s="1"/>
  <c r="AQ23" i="38" s="1"/>
  <c r="J23" i="38"/>
  <c r="AA23" i="38" s="1"/>
  <c r="AR23" i="38" s="1"/>
  <c r="F22" i="12"/>
  <c r="W22" i="12" s="1"/>
  <c r="AN22" i="12" s="1"/>
  <c r="K22" i="12"/>
  <c r="AB22" i="12" s="1"/>
  <c r="AS22" i="12" s="1"/>
  <c r="I22" i="12"/>
  <c r="Z22" i="12" s="1"/>
  <c r="AQ22" i="12" s="1"/>
  <c r="C22" i="12"/>
  <c r="T22" i="12" s="1"/>
  <c r="AK22" i="12" s="1"/>
  <c r="B24" i="38"/>
  <c r="R24" i="38" s="1"/>
  <c r="AI24" i="38" s="1"/>
  <c r="AZ24" i="38" s="1"/>
  <c r="B23" i="12"/>
  <c r="J23" i="12" s="1"/>
  <c r="AA23" i="12" s="1"/>
  <c r="AR23" i="12" s="1"/>
  <c r="P23" i="36"/>
  <c r="AG23" i="36" s="1"/>
  <c r="AX23" i="36" s="1"/>
  <c r="M23" i="36"/>
  <c r="AD23" i="36" s="1"/>
  <c r="AU23" i="36" s="1"/>
  <c r="C23" i="36"/>
  <c r="T23" i="36" s="1"/>
  <c r="AK23" i="36" s="1"/>
  <c r="J23" i="36"/>
  <c r="AA23" i="36" s="1"/>
  <c r="AR23" i="36" s="1"/>
  <c r="K23" i="36"/>
  <c r="AB23" i="36" s="1"/>
  <c r="AS23" i="36" s="1"/>
  <c r="N23" i="36"/>
  <c r="AE23" i="36" s="1"/>
  <c r="AV23" i="36" s="1"/>
  <c r="Q23" i="36"/>
  <c r="AH23" i="36" s="1"/>
  <c r="AY23" i="36" s="1"/>
  <c r="O23" i="36"/>
  <c r="AF23" i="36" s="1"/>
  <c r="AW23" i="36" s="1"/>
  <c r="R23" i="36"/>
  <c r="AI23" i="36" s="1"/>
  <c r="AZ23" i="36" s="1"/>
  <c r="H23" i="36"/>
  <c r="Y23" i="36" s="1"/>
  <c r="AP23" i="36" s="1"/>
  <c r="S23" i="36"/>
  <c r="AJ23" i="36" s="1"/>
  <c r="BA23" i="36" s="1"/>
  <c r="I23" i="36"/>
  <c r="Z23" i="36" s="1"/>
  <c r="AQ23" i="36" s="1"/>
  <c r="L23" i="36"/>
  <c r="AC23" i="36" s="1"/>
  <c r="AT23" i="36" s="1"/>
  <c r="G23" i="36"/>
  <c r="X23" i="36" s="1"/>
  <c r="AO23" i="36" s="1"/>
  <c r="F23" i="36"/>
  <c r="W23" i="36" s="1"/>
  <c r="AN23" i="36" s="1"/>
  <c r="E23" i="36"/>
  <c r="V23" i="36" s="1"/>
  <c r="AM23" i="36" s="1"/>
  <c r="BB22" i="36"/>
  <c r="B24" i="36"/>
  <c r="L24" i="36" s="1"/>
  <c r="AC24" i="36" s="1"/>
  <c r="AT24" i="36" s="1"/>
  <c r="P23" i="39"/>
  <c r="AG23" i="39" s="1"/>
  <c r="AX23" i="39" s="1"/>
  <c r="L23" i="39"/>
  <c r="AC23" i="39" s="1"/>
  <c r="AT23" i="39" s="1"/>
  <c r="H23" i="39"/>
  <c r="Y23" i="39" s="1"/>
  <c r="AP23" i="39" s="1"/>
  <c r="D23" i="39"/>
  <c r="U23" i="39" s="1"/>
  <c r="AL23" i="39" s="1"/>
  <c r="S23" i="39"/>
  <c r="AJ23" i="39" s="1"/>
  <c r="BA23" i="39" s="1"/>
  <c r="O23" i="39"/>
  <c r="AF23" i="39" s="1"/>
  <c r="AW23" i="39" s="1"/>
  <c r="K23" i="39"/>
  <c r="AB23" i="39" s="1"/>
  <c r="AS23" i="39" s="1"/>
  <c r="G23" i="39"/>
  <c r="X23" i="39" s="1"/>
  <c r="AO23" i="39" s="1"/>
  <c r="C23" i="39"/>
  <c r="T23" i="39" s="1"/>
  <c r="AK23" i="39" s="1"/>
  <c r="M23" i="39"/>
  <c r="AD23" i="39" s="1"/>
  <c r="AU23" i="39" s="1"/>
  <c r="E23" i="39"/>
  <c r="V23" i="39" s="1"/>
  <c r="AM23" i="39" s="1"/>
  <c r="J23" i="39"/>
  <c r="AA23" i="39" s="1"/>
  <c r="AR23" i="39" s="1"/>
  <c r="Q23" i="39"/>
  <c r="AH23" i="39" s="1"/>
  <c r="AY23" i="39" s="1"/>
  <c r="N23" i="39"/>
  <c r="AE23" i="39" s="1"/>
  <c r="AV23" i="39" s="1"/>
  <c r="R23" i="39"/>
  <c r="AI23" i="39" s="1"/>
  <c r="AZ23" i="39" s="1"/>
  <c r="I23" i="39"/>
  <c r="Z23" i="39" s="1"/>
  <c r="AQ23" i="39" s="1"/>
  <c r="F23" i="39"/>
  <c r="W23" i="39" s="1"/>
  <c r="AN23" i="39" s="1"/>
  <c r="BB22" i="39"/>
  <c r="J25" i="20"/>
  <c r="A24" i="12"/>
  <c r="K24" i="20"/>
  <c r="K25" i="37"/>
  <c r="J26" i="37"/>
  <c r="A26" i="38" s="1"/>
  <c r="K25" i="35"/>
  <c r="B25" i="50" s="1"/>
  <c r="J26" i="35"/>
  <c r="A26" i="36" s="1"/>
  <c r="G24" i="50" l="1"/>
  <c r="N24" i="50" s="1"/>
  <c r="U24" i="50" s="1"/>
  <c r="C24" i="50"/>
  <c r="J24" i="50" s="1"/>
  <c r="Q24" i="50" s="1"/>
  <c r="F24" i="50"/>
  <c r="M24" i="50" s="1"/>
  <c r="T24" i="50" s="1"/>
  <c r="I24" i="50"/>
  <c r="P24" i="50" s="1"/>
  <c r="W24" i="50" s="1"/>
  <c r="E24" i="50"/>
  <c r="L24" i="50" s="1"/>
  <c r="S24" i="50" s="1"/>
  <c r="D24" i="50"/>
  <c r="K24" i="50" s="1"/>
  <c r="R24" i="50" s="1"/>
  <c r="H24" i="50"/>
  <c r="O24" i="50" s="1"/>
  <c r="V24" i="50" s="1"/>
  <c r="X23" i="50"/>
  <c r="E23" i="48"/>
  <c r="L23" i="48" s="1"/>
  <c r="S23" i="48" s="1"/>
  <c r="X22" i="48"/>
  <c r="G23" i="48"/>
  <c r="N23" i="48" s="1"/>
  <c r="U23" i="48" s="1"/>
  <c r="D23" i="48"/>
  <c r="K23" i="48" s="1"/>
  <c r="R23" i="48" s="1"/>
  <c r="I23" i="48"/>
  <c r="P23" i="48" s="1"/>
  <c r="W23" i="48" s="1"/>
  <c r="H23" i="48"/>
  <c r="O23" i="48" s="1"/>
  <c r="V23" i="48" s="1"/>
  <c r="F23" i="48"/>
  <c r="M23" i="48" s="1"/>
  <c r="T23" i="48" s="1"/>
  <c r="B24" i="48"/>
  <c r="C24" i="48" s="1"/>
  <c r="J24" i="48" s="1"/>
  <c r="X22" i="49"/>
  <c r="F23" i="49"/>
  <c r="M23" i="49" s="1"/>
  <c r="T23" i="49" s="1"/>
  <c r="I23" i="49"/>
  <c r="P23" i="49" s="1"/>
  <c r="W23" i="49" s="1"/>
  <c r="E23" i="49"/>
  <c r="L23" i="49" s="1"/>
  <c r="S23" i="49" s="1"/>
  <c r="G23" i="49"/>
  <c r="N23" i="49" s="1"/>
  <c r="U23" i="49" s="1"/>
  <c r="C23" i="49"/>
  <c r="J23" i="49" s="1"/>
  <c r="Q23" i="49" s="1"/>
  <c r="D23" i="49"/>
  <c r="K23" i="49" s="1"/>
  <c r="R23" i="49" s="1"/>
  <c r="H23" i="49"/>
  <c r="O23" i="49" s="1"/>
  <c r="V23" i="49" s="1"/>
  <c r="O24" i="38"/>
  <c r="AF24" i="38" s="1"/>
  <c r="AW24" i="38" s="1"/>
  <c r="F24" i="38"/>
  <c r="W24" i="38" s="1"/>
  <c r="AN24" i="38" s="1"/>
  <c r="S24" i="38"/>
  <c r="AJ24" i="38" s="1"/>
  <c r="BA24" i="38" s="1"/>
  <c r="R23" i="12"/>
  <c r="AI23" i="12" s="1"/>
  <c r="AZ23" i="12" s="1"/>
  <c r="Q23" i="12"/>
  <c r="AH23" i="12" s="1"/>
  <c r="AY23" i="12" s="1"/>
  <c r="C23" i="12"/>
  <c r="T23" i="12" s="1"/>
  <c r="AK23" i="12" s="1"/>
  <c r="K23" i="12"/>
  <c r="AB23" i="12" s="1"/>
  <c r="AS23" i="12" s="1"/>
  <c r="H23" i="12"/>
  <c r="Y23" i="12" s="1"/>
  <c r="AP23" i="12" s="1"/>
  <c r="M23" i="12"/>
  <c r="AD23" i="12" s="1"/>
  <c r="AU23" i="12" s="1"/>
  <c r="I23" i="12"/>
  <c r="Z23" i="12" s="1"/>
  <c r="AQ23" i="12" s="1"/>
  <c r="N23" i="12"/>
  <c r="AE23" i="12" s="1"/>
  <c r="AV23" i="12" s="1"/>
  <c r="G23" i="12"/>
  <c r="X23" i="12" s="1"/>
  <c r="AO23" i="12" s="1"/>
  <c r="F23" i="12"/>
  <c r="W23" i="12" s="1"/>
  <c r="AN23" i="12" s="1"/>
  <c r="D23" i="12"/>
  <c r="U23" i="12" s="1"/>
  <c r="AL23" i="12" s="1"/>
  <c r="P23" i="12"/>
  <c r="AG23" i="12" s="1"/>
  <c r="AX23" i="12" s="1"/>
  <c r="Q24" i="38"/>
  <c r="AH24" i="38" s="1"/>
  <c r="AY24" i="38" s="1"/>
  <c r="D24" i="38"/>
  <c r="U24" i="38" s="1"/>
  <c r="AL24" i="38" s="1"/>
  <c r="C24" i="38"/>
  <c r="T24" i="38" s="1"/>
  <c r="AK24" i="38" s="1"/>
  <c r="BB23" i="38"/>
  <c r="J24" i="38"/>
  <c r="AA24" i="38" s="1"/>
  <c r="AR24" i="38" s="1"/>
  <c r="H24" i="38"/>
  <c r="Y24" i="38" s="1"/>
  <c r="AP24" i="38" s="1"/>
  <c r="M24" i="38"/>
  <c r="AD24" i="38" s="1"/>
  <c r="AU24" i="38" s="1"/>
  <c r="I24" i="38"/>
  <c r="Z24" i="38" s="1"/>
  <c r="AQ24" i="38" s="1"/>
  <c r="L24" i="38"/>
  <c r="AC24" i="38" s="1"/>
  <c r="AT24" i="38" s="1"/>
  <c r="K24" i="38"/>
  <c r="AB24" i="38" s="1"/>
  <c r="AS24" i="38" s="1"/>
  <c r="S23" i="12"/>
  <c r="AJ23" i="12" s="1"/>
  <c r="BA23" i="12" s="1"/>
  <c r="E23" i="12"/>
  <c r="V23" i="12" s="1"/>
  <c r="AM23" i="12" s="1"/>
  <c r="O23" i="12"/>
  <c r="AF23" i="12" s="1"/>
  <c r="AW23" i="12" s="1"/>
  <c r="L23" i="12"/>
  <c r="AC23" i="12" s="1"/>
  <c r="AT23" i="12" s="1"/>
  <c r="BB22" i="12"/>
  <c r="N24" i="38"/>
  <c r="AE24" i="38" s="1"/>
  <c r="AV24" i="38" s="1"/>
  <c r="E24" i="38"/>
  <c r="V24" i="38" s="1"/>
  <c r="AM24" i="38" s="1"/>
  <c r="P24" i="38"/>
  <c r="AG24" i="38" s="1"/>
  <c r="AX24" i="38" s="1"/>
  <c r="G24" i="38"/>
  <c r="X24" i="38" s="1"/>
  <c r="AO24" i="38" s="1"/>
  <c r="B25" i="38"/>
  <c r="P25" i="38" s="1"/>
  <c r="AG25" i="38" s="1"/>
  <c r="AX25" i="38" s="1"/>
  <c r="B24" i="12"/>
  <c r="J24" i="12" s="1"/>
  <c r="AA24" i="12" s="1"/>
  <c r="AR24" i="12" s="1"/>
  <c r="P24" i="36"/>
  <c r="AG24" i="36" s="1"/>
  <c r="AX24" i="36" s="1"/>
  <c r="C24" i="36"/>
  <c r="T24" i="36" s="1"/>
  <c r="AK24" i="36" s="1"/>
  <c r="F24" i="36"/>
  <c r="W24" i="36" s="1"/>
  <c r="AN24" i="36" s="1"/>
  <c r="R24" i="36"/>
  <c r="AI24" i="36" s="1"/>
  <c r="AZ24" i="36" s="1"/>
  <c r="D24" i="36"/>
  <c r="U24" i="36" s="1"/>
  <c r="AL24" i="36" s="1"/>
  <c r="G24" i="36"/>
  <c r="X24" i="36" s="1"/>
  <c r="AO24" i="36" s="1"/>
  <c r="E24" i="36"/>
  <c r="V24" i="36" s="1"/>
  <c r="AM24" i="36" s="1"/>
  <c r="S24" i="36"/>
  <c r="AJ24" i="36" s="1"/>
  <c r="BA24" i="36" s="1"/>
  <c r="Q24" i="36"/>
  <c r="AH24" i="36" s="1"/>
  <c r="AY24" i="36" s="1"/>
  <c r="BB23" i="36"/>
  <c r="K24" i="36"/>
  <c r="AB24" i="36" s="1"/>
  <c r="AS24" i="36" s="1"/>
  <c r="J24" i="36"/>
  <c r="AA24" i="36" s="1"/>
  <c r="AR24" i="36" s="1"/>
  <c r="I24" i="36"/>
  <c r="Z24" i="36" s="1"/>
  <c r="AQ24" i="36" s="1"/>
  <c r="H24" i="36"/>
  <c r="Y24" i="36" s="1"/>
  <c r="AP24" i="36" s="1"/>
  <c r="O24" i="36"/>
  <c r="AF24" i="36" s="1"/>
  <c r="AW24" i="36" s="1"/>
  <c r="N24" i="36"/>
  <c r="AE24" i="36" s="1"/>
  <c r="AV24" i="36" s="1"/>
  <c r="M24" i="36"/>
  <c r="AD24" i="36" s="1"/>
  <c r="AU24" i="36" s="1"/>
  <c r="BB23" i="39"/>
  <c r="B25" i="36"/>
  <c r="F25" i="36" s="1"/>
  <c r="W25" i="36" s="1"/>
  <c r="AN25" i="36" s="1"/>
  <c r="R24" i="39"/>
  <c r="AI24" i="39" s="1"/>
  <c r="AZ24" i="39" s="1"/>
  <c r="N24" i="39"/>
  <c r="AE24" i="39" s="1"/>
  <c r="AV24" i="39" s="1"/>
  <c r="J24" i="39"/>
  <c r="AA24" i="39" s="1"/>
  <c r="AR24" i="39" s="1"/>
  <c r="F24" i="39"/>
  <c r="W24" i="39" s="1"/>
  <c r="AN24" i="39" s="1"/>
  <c r="Q24" i="39"/>
  <c r="AH24" i="39" s="1"/>
  <c r="AY24" i="39" s="1"/>
  <c r="M24" i="39"/>
  <c r="AD24" i="39" s="1"/>
  <c r="AU24" i="39" s="1"/>
  <c r="I24" i="39"/>
  <c r="Z24" i="39" s="1"/>
  <c r="AQ24" i="39" s="1"/>
  <c r="E24" i="39"/>
  <c r="V24" i="39" s="1"/>
  <c r="AM24" i="39" s="1"/>
  <c r="L24" i="39"/>
  <c r="AC24" i="39" s="1"/>
  <c r="AT24" i="39" s="1"/>
  <c r="D24" i="39"/>
  <c r="U24" i="39" s="1"/>
  <c r="AL24" i="39" s="1"/>
  <c r="S24" i="39"/>
  <c r="AJ24" i="39" s="1"/>
  <c r="BA24" i="39" s="1"/>
  <c r="C24" i="39"/>
  <c r="T24" i="39" s="1"/>
  <c r="AK24" i="39" s="1"/>
  <c r="H24" i="39"/>
  <c r="Y24" i="39" s="1"/>
  <c r="AP24" i="39" s="1"/>
  <c r="O24" i="39"/>
  <c r="AF24" i="39" s="1"/>
  <c r="AW24" i="39" s="1"/>
  <c r="K24" i="39"/>
  <c r="AB24" i="39" s="1"/>
  <c r="AS24" i="39" s="1"/>
  <c r="P24" i="39"/>
  <c r="AG24" i="39" s="1"/>
  <c r="AX24" i="39" s="1"/>
  <c r="G24" i="39"/>
  <c r="X24" i="39" s="1"/>
  <c r="AO24" i="39" s="1"/>
  <c r="J26" i="20"/>
  <c r="A25" i="12"/>
  <c r="K25" i="20"/>
  <c r="K26" i="37"/>
  <c r="J27" i="37"/>
  <c r="A27" i="38" s="1"/>
  <c r="K26" i="35"/>
  <c r="B26" i="50" s="1"/>
  <c r="J27" i="35"/>
  <c r="A27" i="36" s="1"/>
  <c r="G25" i="50" l="1"/>
  <c r="N25" i="50" s="1"/>
  <c r="U25" i="50" s="1"/>
  <c r="C25" i="50"/>
  <c r="J25" i="50" s="1"/>
  <c r="Q25" i="50" s="1"/>
  <c r="F25" i="50"/>
  <c r="M25" i="50" s="1"/>
  <c r="T25" i="50" s="1"/>
  <c r="I25" i="50"/>
  <c r="P25" i="50" s="1"/>
  <c r="W25" i="50" s="1"/>
  <c r="E25" i="50"/>
  <c r="L25" i="50" s="1"/>
  <c r="S25" i="50" s="1"/>
  <c r="H25" i="50"/>
  <c r="O25" i="50" s="1"/>
  <c r="V25" i="50" s="1"/>
  <c r="D25" i="50"/>
  <c r="K25" i="50" s="1"/>
  <c r="R25" i="50" s="1"/>
  <c r="X24" i="50"/>
  <c r="X23" i="48"/>
  <c r="E24" i="48"/>
  <c r="L24" i="48" s="1"/>
  <c r="S24" i="48" s="1"/>
  <c r="G24" i="48"/>
  <c r="N24" i="48" s="1"/>
  <c r="U24" i="48" s="1"/>
  <c r="H24" i="48"/>
  <c r="O24" i="48" s="1"/>
  <c r="V24" i="48" s="1"/>
  <c r="D24" i="48"/>
  <c r="K24" i="48" s="1"/>
  <c r="R24" i="48" s="1"/>
  <c r="I24" i="48"/>
  <c r="P24" i="48" s="1"/>
  <c r="W24" i="48" s="1"/>
  <c r="F24" i="48"/>
  <c r="M24" i="48" s="1"/>
  <c r="T24" i="48" s="1"/>
  <c r="X23" i="49"/>
  <c r="B25" i="48"/>
  <c r="C25" i="48" s="1"/>
  <c r="J25" i="48" s="1"/>
  <c r="Q25" i="48" s="1"/>
  <c r="F24" i="49"/>
  <c r="M24" i="49" s="1"/>
  <c r="T24" i="49" s="1"/>
  <c r="I24" i="49"/>
  <c r="P24" i="49" s="1"/>
  <c r="W24" i="49" s="1"/>
  <c r="E24" i="49"/>
  <c r="L24" i="49" s="1"/>
  <c r="S24" i="49" s="1"/>
  <c r="D24" i="49"/>
  <c r="K24" i="49" s="1"/>
  <c r="R24" i="49" s="1"/>
  <c r="H24" i="49"/>
  <c r="O24" i="49" s="1"/>
  <c r="V24" i="49" s="1"/>
  <c r="G24" i="49"/>
  <c r="N24" i="49" s="1"/>
  <c r="U24" i="49" s="1"/>
  <c r="C24" i="49"/>
  <c r="J24" i="49" s="1"/>
  <c r="Q24" i="49" s="1"/>
  <c r="C25" i="38"/>
  <c r="T25" i="38" s="1"/>
  <c r="AK25" i="38" s="1"/>
  <c r="Q24" i="48"/>
  <c r="I25" i="38"/>
  <c r="Z25" i="38" s="1"/>
  <c r="AQ25" i="38" s="1"/>
  <c r="Q24" i="12"/>
  <c r="AH24" i="12" s="1"/>
  <c r="AY24" i="12" s="1"/>
  <c r="F25" i="38"/>
  <c r="W25" i="38" s="1"/>
  <c r="AN25" i="38" s="1"/>
  <c r="L24" i="12"/>
  <c r="AC24" i="12" s="1"/>
  <c r="AT24" i="12" s="1"/>
  <c r="G24" i="12"/>
  <c r="X24" i="12" s="1"/>
  <c r="AO24" i="12" s="1"/>
  <c r="R24" i="12"/>
  <c r="AI24" i="12" s="1"/>
  <c r="AZ24" i="12" s="1"/>
  <c r="E24" i="12"/>
  <c r="V24" i="12" s="1"/>
  <c r="AM24" i="12" s="1"/>
  <c r="M24" i="12"/>
  <c r="AD24" i="12" s="1"/>
  <c r="AU24" i="12" s="1"/>
  <c r="P24" i="12"/>
  <c r="AG24" i="12" s="1"/>
  <c r="AX24" i="12" s="1"/>
  <c r="F24" i="12"/>
  <c r="W24" i="12" s="1"/>
  <c r="AN24" i="12" s="1"/>
  <c r="I24" i="12"/>
  <c r="Z24" i="12" s="1"/>
  <c r="AQ24" i="12" s="1"/>
  <c r="D24" i="12"/>
  <c r="U24" i="12" s="1"/>
  <c r="AL24" i="12" s="1"/>
  <c r="N24" i="12"/>
  <c r="AE24" i="12" s="1"/>
  <c r="AV24" i="12" s="1"/>
  <c r="O24" i="12"/>
  <c r="AF24" i="12" s="1"/>
  <c r="AW24" i="12" s="1"/>
  <c r="K24" i="12"/>
  <c r="AB24" i="12" s="1"/>
  <c r="AS24" i="12" s="1"/>
  <c r="H24" i="12"/>
  <c r="Y24" i="12" s="1"/>
  <c r="AP24" i="12" s="1"/>
  <c r="S24" i="12"/>
  <c r="AJ24" i="12" s="1"/>
  <c r="BA24" i="12" s="1"/>
  <c r="C24" i="12"/>
  <c r="T24" i="12" s="1"/>
  <c r="AK24" i="12" s="1"/>
  <c r="H25" i="38"/>
  <c r="Y25" i="38" s="1"/>
  <c r="AP25" i="38" s="1"/>
  <c r="E25" i="38"/>
  <c r="V25" i="38" s="1"/>
  <c r="AM25" i="38" s="1"/>
  <c r="S25" i="38"/>
  <c r="AJ25" i="38" s="1"/>
  <c r="BA25" i="38" s="1"/>
  <c r="D25" i="38"/>
  <c r="U25" i="38" s="1"/>
  <c r="AL25" i="38" s="1"/>
  <c r="R25" i="38"/>
  <c r="AI25" i="38" s="1"/>
  <c r="AZ25" i="38" s="1"/>
  <c r="K25" i="38"/>
  <c r="AB25" i="38" s="1"/>
  <c r="AS25" i="38" s="1"/>
  <c r="BB23" i="12"/>
  <c r="Q25" i="38"/>
  <c r="AH25" i="38" s="1"/>
  <c r="AY25" i="38" s="1"/>
  <c r="J25" i="38"/>
  <c r="AA25" i="38" s="1"/>
  <c r="AR25" i="38" s="1"/>
  <c r="G25" i="38"/>
  <c r="X25" i="38" s="1"/>
  <c r="AO25" i="38" s="1"/>
  <c r="BB24" i="38"/>
  <c r="L25" i="38"/>
  <c r="AC25" i="38" s="1"/>
  <c r="AT25" i="38" s="1"/>
  <c r="M25" i="38"/>
  <c r="AD25" i="38" s="1"/>
  <c r="AU25" i="38" s="1"/>
  <c r="N25" i="38"/>
  <c r="AE25" i="38" s="1"/>
  <c r="AV25" i="38" s="1"/>
  <c r="O25" i="38"/>
  <c r="AF25" i="38" s="1"/>
  <c r="AW25" i="38" s="1"/>
  <c r="B26" i="38"/>
  <c r="R26" i="38" s="1"/>
  <c r="AI26" i="38" s="1"/>
  <c r="AZ26" i="38" s="1"/>
  <c r="B25" i="12"/>
  <c r="O25" i="12" s="1"/>
  <c r="AF25" i="12" s="1"/>
  <c r="AW25" i="12" s="1"/>
  <c r="Q25" i="36"/>
  <c r="AH25" i="36" s="1"/>
  <c r="AY25" i="36" s="1"/>
  <c r="L25" i="36"/>
  <c r="AC25" i="36" s="1"/>
  <c r="AT25" i="36" s="1"/>
  <c r="C25" i="36"/>
  <c r="T25" i="36" s="1"/>
  <c r="AK25" i="36" s="1"/>
  <c r="S25" i="36"/>
  <c r="AJ25" i="36" s="1"/>
  <c r="BA25" i="36" s="1"/>
  <c r="N25" i="36"/>
  <c r="AE25" i="36" s="1"/>
  <c r="AV25" i="36" s="1"/>
  <c r="P25" i="36"/>
  <c r="AG25" i="36" s="1"/>
  <c r="AX25" i="36" s="1"/>
  <c r="R25" i="36"/>
  <c r="AI25" i="36" s="1"/>
  <c r="AZ25" i="36" s="1"/>
  <c r="BB24" i="36"/>
  <c r="O25" i="36"/>
  <c r="AF25" i="36" s="1"/>
  <c r="AW25" i="36" s="1"/>
  <c r="M25" i="36"/>
  <c r="AD25" i="36" s="1"/>
  <c r="AU25" i="36" s="1"/>
  <c r="G25" i="36"/>
  <c r="X25" i="36" s="1"/>
  <c r="AO25" i="36" s="1"/>
  <c r="E25" i="36"/>
  <c r="V25" i="36" s="1"/>
  <c r="AM25" i="36" s="1"/>
  <c r="D25" i="36"/>
  <c r="U25" i="36" s="1"/>
  <c r="AL25" i="36" s="1"/>
  <c r="K25" i="36"/>
  <c r="AB25" i="36" s="1"/>
  <c r="AS25" i="36" s="1"/>
  <c r="J25" i="36"/>
  <c r="AA25" i="36" s="1"/>
  <c r="AR25" i="36" s="1"/>
  <c r="I25" i="36"/>
  <c r="Z25" i="36" s="1"/>
  <c r="AQ25" i="36" s="1"/>
  <c r="H25" i="36"/>
  <c r="Y25" i="36" s="1"/>
  <c r="AP25" i="36" s="1"/>
  <c r="BB24" i="39"/>
  <c r="P25" i="39"/>
  <c r="AG25" i="39" s="1"/>
  <c r="AX25" i="39" s="1"/>
  <c r="L25" i="39"/>
  <c r="AC25" i="39" s="1"/>
  <c r="AT25" i="39" s="1"/>
  <c r="H25" i="39"/>
  <c r="Y25" i="39" s="1"/>
  <c r="AP25" i="39" s="1"/>
  <c r="D25" i="39"/>
  <c r="U25" i="39" s="1"/>
  <c r="AL25" i="39" s="1"/>
  <c r="S25" i="39"/>
  <c r="AJ25" i="39" s="1"/>
  <c r="BA25" i="39" s="1"/>
  <c r="O25" i="39"/>
  <c r="AF25" i="39" s="1"/>
  <c r="AW25" i="39" s="1"/>
  <c r="K25" i="39"/>
  <c r="AB25" i="39" s="1"/>
  <c r="AS25" i="39" s="1"/>
  <c r="G25" i="39"/>
  <c r="X25" i="39" s="1"/>
  <c r="AO25" i="39" s="1"/>
  <c r="C25" i="39"/>
  <c r="T25" i="39" s="1"/>
  <c r="AK25" i="39" s="1"/>
  <c r="N25" i="39"/>
  <c r="AE25" i="39" s="1"/>
  <c r="AV25" i="39" s="1"/>
  <c r="F25" i="39"/>
  <c r="W25" i="39" s="1"/>
  <c r="AN25" i="39" s="1"/>
  <c r="M25" i="39"/>
  <c r="AD25" i="39" s="1"/>
  <c r="AU25" i="39" s="1"/>
  <c r="J25" i="39"/>
  <c r="AA25" i="39" s="1"/>
  <c r="AR25" i="39" s="1"/>
  <c r="I25" i="39"/>
  <c r="Z25" i="39" s="1"/>
  <c r="AQ25" i="39" s="1"/>
  <c r="E25" i="39"/>
  <c r="V25" i="39" s="1"/>
  <c r="AM25" i="39" s="1"/>
  <c r="R25" i="39"/>
  <c r="AI25" i="39" s="1"/>
  <c r="AZ25" i="39" s="1"/>
  <c r="Q25" i="39"/>
  <c r="AH25" i="39" s="1"/>
  <c r="AY25" i="39" s="1"/>
  <c r="B26" i="36"/>
  <c r="J26" i="36" s="1"/>
  <c r="AA26" i="36" s="1"/>
  <c r="AR26" i="36" s="1"/>
  <c r="J27" i="20"/>
  <c r="A26" i="12"/>
  <c r="K26" i="20"/>
  <c r="K27" i="37"/>
  <c r="J28" i="37"/>
  <c r="A28" i="38" s="1"/>
  <c r="K27" i="35"/>
  <c r="B27" i="50" s="1"/>
  <c r="J28" i="35"/>
  <c r="A28" i="36" s="1"/>
  <c r="H25" i="48" l="1"/>
  <c r="O25" i="48" s="1"/>
  <c r="V25" i="48" s="1"/>
  <c r="X25" i="50"/>
  <c r="G26" i="50"/>
  <c r="N26" i="50" s="1"/>
  <c r="U26" i="50" s="1"/>
  <c r="C26" i="50"/>
  <c r="J26" i="50" s="1"/>
  <c r="Q26" i="50" s="1"/>
  <c r="F26" i="50"/>
  <c r="M26" i="50" s="1"/>
  <c r="T26" i="50" s="1"/>
  <c r="I26" i="50"/>
  <c r="P26" i="50" s="1"/>
  <c r="W26" i="50" s="1"/>
  <c r="E26" i="50"/>
  <c r="L26" i="50" s="1"/>
  <c r="S26" i="50" s="1"/>
  <c r="H26" i="50"/>
  <c r="O26" i="50" s="1"/>
  <c r="V26" i="50" s="1"/>
  <c r="D26" i="50"/>
  <c r="K26" i="50" s="1"/>
  <c r="R26" i="50" s="1"/>
  <c r="G25" i="48"/>
  <c r="N25" i="48" s="1"/>
  <c r="U25" i="48" s="1"/>
  <c r="D25" i="48"/>
  <c r="K25" i="48" s="1"/>
  <c r="R25" i="48" s="1"/>
  <c r="I25" i="48"/>
  <c r="P25" i="48" s="1"/>
  <c r="W25" i="48" s="1"/>
  <c r="F25" i="48"/>
  <c r="M25" i="48" s="1"/>
  <c r="T25" i="48" s="1"/>
  <c r="X24" i="48"/>
  <c r="E25" i="48"/>
  <c r="L25" i="48" s="1"/>
  <c r="S25" i="48" s="1"/>
  <c r="B26" i="48"/>
  <c r="I26" i="48" s="1"/>
  <c r="P26" i="48" s="1"/>
  <c r="W26" i="48" s="1"/>
  <c r="F25" i="49"/>
  <c r="M25" i="49" s="1"/>
  <c r="T25" i="49" s="1"/>
  <c r="I25" i="49"/>
  <c r="P25" i="49" s="1"/>
  <c r="W25" i="49" s="1"/>
  <c r="E25" i="49"/>
  <c r="L25" i="49" s="1"/>
  <c r="S25" i="49" s="1"/>
  <c r="C25" i="49"/>
  <c r="J25" i="49" s="1"/>
  <c r="Q25" i="49" s="1"/>
  <c r="G25" i="49"/>
  <c r="N25" i="49" s="1"/>
  <c r="U25" i="49" s="1"/>
  <c r="H25" i="49"/>
  <c r="O25" i="49" s="1"/>
  <c r="V25" i="49" s="1"/>
  <c r="D25" i="49"/>
  <c r="K25" i="49" s="1"/>
  <c r="R25" i="49" s="1"/>
  <c r="X24" i="49"/>
  <c r="P25" i="12"/>
  <c r="AG25" i="12" s="1"/>
  <c r="AX25" i="12" s="1"/>
  <c r="F25" i="12"/>
  <c r="W25" i="12" s="1"/>
  <c r="AN25" i="12" s="1"/>
  <c r="N25" i="12"/>
  <c r="AE25" i="12" s="1"/>
  <c r="AV25" i="12" s="1"/>
  <c r="D25" i="12"/>
  <c r="U25" i="12" s="1"/>
  <c r="AL25" i="12" s="1"/>
  <c r="BB24" i="12"/>
  <c r="H25" i="12"/>
  <c r="Y25" i="12" s="1"/>
  <c r="AP25" i="12" s="1"/>
  <c r="L25" i="12"/>
  <c r="AC25" i="12" s="1"/>
  <c r="AT25" i="12" s="1"/>
  <c r="S25" i="12"/>
  <c r="AJ25" i="12" s="1"/>
  <c r="BA25" i="12" s="1"/>
  <c r="G25" i="12"/>
  <c r="X25" i="12" s="1"/>
  <c r="AO25" i="12" s="1"/>
  <c r="C25" i="12"/>
  <c r="T25" i="12" s="1"/>
  <c r="AK25" i="12" s="1"/>
  <c r="R25" i="12"/>
  <c r="AI25" i="12" s="1"/>
  <c r="AZ25" i="12" s="1"/>
  <c r="M25" i="12"/>
  <c r="AD25" i="12" s="1"/>
  <c r="AU25" i="12" s="1"/>
  <c r="I25" i="12"/>
  <c r="Z25" i="12" s="1"/>
  <c r="AQ25" i="12" s="1"/>
  <c r="J25" i="12"/>
  <c r="AA25" i="12" s="1"/>
  <c r="AR25" i="12" s="1"/>
  <c r="Q25" i="12"/>
  <c r="AH25" i="12" s="1"/>
  <c r="AY25" i="12" s="1"/>
  <c r="E25" i="12"/>
  <c r="V25" i="12" s="1"/>
  <c r="AM25" i="12" s="1"/>
  <c r="K25" i="12"/>
  <c r="AB25" i="12" s="1"/>
  <c r="AS25" i="12" s="1"/>
  <c r="J26" i="38"/>
  <c r="AA26" i="38" s="1"/>
  <c r="AR26" i="38" s="1"/>
  <c r="G26" i="38"/>
  <c r="X26" i="38" s="1"/>
  <c r="AO26" i="38" s="1"/>
  <c r="D26" i="38"/>
  <c r="U26" i="38" s="1"/>
  <c r="AL26" i="38" s="1"/>
  <c r="F26" i="38"/>
  <c r="W26" i="38" s="1"/>
  <c r="AN26" i="38" s="1"/>
  <c r="C26" i="38"/>
  <c r="T26" i="38" s="1"/>
  <c r="AK26" i="38" s="1"/>
  <c r="M26" i="38"/>
  <c r="AD26" i="38" s="1"/>
  <c r="AU26" i="38" s="1"/>
  <c r="S26" i="38"/>
  <c r="AJ26" i="38" s="1"/>
  <c r="BA26" i="38" s="1"/>
  <c r="L26" i="38"/>
  <c r="AC26" i="38" s="1"/>
  <c r="AT26" i="38" s="1"/>
  <c r="I26" i="38"/>
  <c r="Z26" i="38" s="1"/>
  <c r="AQ26" i="38" s="1"/>
  <c r="K26" i="38"/>
  <c r="AB26" i="38" s="1"/>
  <c r="AS26" i="38" s="1"/>
  <c r="H26" i="38"/>
  <c r="Y26" i="38" s="1"/>
  <c r="AP26" i="38" s="1"/>
  <c r="E26" i="38"/>
  <c r="V26" i="38" s="1"/>
  <c r="AM26" i="38" s="1"/>
  <c r="BB25" i="38"/>
  <c r="N26" i="38"/>
  <c r="AE26" i="38" s="1"/>
  <c r="AV26" i="38" s="1"/>
  <c r="O26" i="38"/>
  <c r="AF26" i="38" s="1"/>
  <c r="AW26" i="38" s="1"/>
  <c r="P26" i="38"/>
  <c r="AG26" i="38" s="1"/>
  <c r="AX26" i="38" s="1"/>
  <c r="Q26" i="38"/>
  <c r="AH26" i="38" s="1"/>
  <c r="AY26" i="38" s="1"/>
  <c r="B27" i="38"/>
  <c r="R27" i="38" s="1"/>
  <c r="AI27" i="38" s="1"/>
  <c r="AZ27" i="38" s="1"/>
  <c r="B26" i="12"/>
  <c r="F26" i="12" s="1"/>
  <c r="W26" i="12" s="1"/>
  <c r="AN26" i="12" s="1"/>
  <c r="C26" i="36"/>
  <c r="T26" i="36" s="1"/>
  <c r="AK26" i="36" s="1"/>
  <c r="BB25" i="36"/>
  <c r="N26" i="36"/>
  <c r="AE26" i="36" s="1"/>
  <c r="AV26" i="36" s="1"/>
  <c r="E26" i="36"/>
  <c r="V26" i="36" s="1"/>
  <c r="AM26" i="36" s="1"/>
  <c r="R26" i="36"/>
  <c r="AI26" i="36" s="1"/>
  <c r="AZ26" i="36" s="1"/>
  <c r="P26" i="36"/>
  <c r="AG26" i="36" s="1"/>
  <c r="AX26" i="36" s="1"/>
  <c r="Q26" i="36"/>
  <c r="AH26" i="36" s="1"/>
  <c r="AY26" i="36" s="1"/>
  <c r="O26" i="36"/>
  <c r="AF26" i="36" s="1"/>
  <c r="AW26" i="36" s="1"/>
  <c r="D26" i="36"/>
  <c r="U26" i="36" s="1"/>
  <c r="AL26" i="36" s="1"/>
  <c r="S26" i="36"/>
  <c r="AJ26" i="36" s="1"/>
  <c r="BA26" i="36" s="1"/>
  <c r="I26" i="36"/>
  <c r="Z26" i="36" s="1"/>
  <c r="AQ26" i="36" s="1"/>
  <c r="H26" i="36"/>
  <c r="Y26" i="36" s="1"/>
  <c r="AP26" i="36" s="1"/>
  <c r="G26" i="36"/>
  <c r="X26" i="36" s="1"/>
  <c r="AO26" i="36" s="1"/>
  <c r="F26" i="36"/>
  <c r="W26" i="36" s="1"/>
  <c r="AN26" i="36" s="1"/>
  <c r="M26" i="36"/>
  <c r="AD26" i="36" s="1"/>
  <c r="AU26" i="36" s="1"/>
  <c r="L26" i="36"/>
  <c r="AC26" i="36" s="1"/>
  <c r="AT26" i="36" s="1"/>
  <c r="K26" i="36"/>
  <c r="AB26" i="36" s="1"/>
  <c r="AS26" i="36" s="1"/>
  <c r="B27" i="36"/>
  <c r="P27" i="36" s="1"/>
  <c r="AG27" i="36" s="1"/>
  <c r="AX27" i="36" s="1"/>
  <c r="BB25" i="39"/>
  <c r="R26" i="39"/>
  <c r="AI26" i="39" s="1"/>
  <c r="AZ26" i="39" s="1"/>
  <c r="N26" i="39"/>
  <c r="AE26" i="39" s="1"/>
  <c r="AV26" i="39" s="1"/>
  <c r="J26" i="39"/>
  <c r="AA26" i="39" s="1"/>
  <c r="AR26" i="39" s="1"/>
  <c r="F26" i="39"/>
  <c r="W26" i="39" s="1"/>
  <c r="AN26" i="39" s="1"/>
  <c r="Q26" i="39"/>
  <c r="AH26" i="39" s="1"/>
  <c r="AY26" i="39" s="1"/>
  <c r="M26" i="39"/>
  <c r="AD26" i="39" s="1"/>
  <c r="AU26" i="39" s="1"/>
  <c r="I26" i="39"/>
  <c r="Z26" i="39" s="1"/>
  <c r="AQ26" i="39" s="1"/>
  <c r="E26" i="39"/>
  <c r="V26" i="39" s="1"/>
  <c r="AM26" i="39" s="1"/>
  <c r="O26" i="39"/>
  <c r="AF26" i="39" s="1"/>
  <c r="AW26" i="39" s="1"/>
  <c r="G26" i="39"/>
  <c r="X26" i="39" s="1"/>
  <c r="AO26" i="39" s="1"/>
  <c r="D26" i="39"/>
  <c r="U26" i="39" s="1"/>
  <c r="AL26" i="39" s="1"/>
  <c r="S26" i="39"/>
  <c r="AJ26" i="39" s="1"/>
  <c r="BA26" i="39" s="1"/>
  <c r="C26" i="39"/>
  <c r="T26" i="39" s="1"/>
  <c r="AK26" i="39" s="1"/>
  <c r="P26" i="39"/>
  <c r="AG26" i="39" s="1"/>
  <c r="AX26" i="39" s="1"/>
  <c r="L26" i="39"/>
  <c r="AC26" i="39" s="1"/>
  <c r="AT26" i="39" s="1"/>
  <c r="K26" i="39"/>
  <c r="AB26" i="39" s="1"/>
  <c r="AS26" i="39" s="1"/>
  <c r="H26" i="39"/>
  <c r="Y26" i="39" s="1"/>
  <c r="AP26" i="39" s="1"/>
  <c r="J28" i="20"/>
  <c r="A27" i="12"/>
  <c r="K27" i="20"/>
  <c r="K28" i="37"/>
  <c r="J29" i="37"/>
  <c r="A29" i="38" s="1"/>
  <c r="K28" i="35"/>
  <c r="B28" i="50" s="1"/>
  <c r="J29" i="35"/>
  <c r="A29" i="36" s="1"/>
  <c r="X26" i="50" l="1"/>
  <c r="G27" i="50"/>
  <c r="N27" i="50" s="1"/>
  <c r="U27" i="50" s="1"/>
  <c r="C27" i="50"/>
  <c r="J27" i="50" s="1"/>
  <c r="Q27" i="50" s="1"/>
  <c r="F27" i="50"/>
  <c r="M27" i="50" s="1"/>
  <c r="T27" i="50" s="1"/>
  <c r="I27" i="50"/>
  <c r="P27" i="50" s="1"/>
  <c r="W27" i="50" s="1"/>
  <c r="E27" i="50"/>
  <c r="L27" i="50" s="1"/>
  <c r="S27" i="50" s="1"/>
  <c r="D27" i="50"/>
  <c r="K27" i="50" s="1"/>
  <c r="R27" i="50" s="1"/>
  <c r="H27" i="50"/>
  <c r="O27" i="50" s="1"/>
  <c r="V27" i="50" s="1"/>
  <c r="F26" i="48"/>
  <c r="M26" i="48" s="1"/>
  <c r="T26" i="48" s="1"/>
  <c r="D26" i="48"/>
  <c r="K26" i="48" s="1"/>
  <c r="R26" i="48" s="1"/>
  <c r="G26" i="48"/>
  <c r="N26" i="48" s="1"/>
  <c r="U26" i="48" s="1"/>
  <c r="X25" i="48"/>
  <c r="E26" i="48"/>
  <c r="L26" i="48" s="1"/>
  <c r="S26" i="48" s="1"/>
  <c r="H26" i="48"/>
  <c r="O26" i="48" s="1"/>
  <c r="V26" i="48" s="1"/>
  <c r="C26" i="48"/>
  <c r="J26" i="48" s="1"/>
  <c r="Q26" i="48" s="1"/>
  <c r="B27" i="48"/>
  <c r="H27" i="48" s="1"/>
  <c r="O27" i="48" s="1"/>
  <c r="V27" i="48" s="1"/>
  <c r="X25" i="49"/>
  <c r="F26" i="49"/>
  <c r="M26" i="49" s="1"/>
  <c r="T26" i="49" s="1"/>
  <c r="I26" i="49"/>
  <c r="P26" i="49" s="1"/>
  <c r="W26" i="49" s="1"/>
  <c r="E26" i="49"/>
  <c r="L26" i="49" s="1"/>
  <c r="S26" i="49" s="1"/>
  <c r="H26" i="49"/>
  <c r="O26" i="49" s="1"/>
  <c r="V26" i="49" s="1"/>
  <c r="D26" i="49"/>
  <c r="K26" i="49" s="1"/>
  <c r="R26" i="49" s="1"/>
  <c r="G26" i="49"/>
  <c r="N26" i="49" s="1"/>
  <c r="U26" i="49" s="1"/>
  <c r="C26" i="49"/>
  <c r="J26" i="49" s="1"/>
  <c r="Q26" i="49" s="1"/>
  <c r="L27" i="38"/>
  <c r="AC27" i="38" s="1"/>
  <c r="AT27" i="38" s="1"/>
  <c r="J27" i="38"/>
  <c r="AA27" i="38" s="1"/>
  <c r="AR27" i="38" s="1"/>
  <c r="P27" i="38"/>
  <c r="AG27" i="38" s="1"/>
  <c r="AX27" i="38" s="1"/>
  <c r="N27" i="38"/>
  <c r="AE27" i="38" s="1"/>
  <c r="AV27" i="38" s="1"/>
  <c r="L26" i="12"/>
  <c r="AC26" i="12" s="1"/>
  <c r="AT26" i="12" s="1"/>
  <c r="O27" i="38"/>
  <c r="AF27" i="38" s="1"/>
  <c r="AW27" i="38" s="1"/>
  <c r="Q27" i="38"/>
  <c r="AH27" i="38" s="1"/>
  <c r="AY27" i="38" s="1"/>
  <c r="M26" i="12"/>
  <c r="AD26" i="12" s="1"/>
  <c r="AU26" i="12" s="1"/>
  <c r="K27" i="38"/>
  <c r="AB27" i="38" s="1"/>
  <c r="AS27" i="38" s="1"/>
  <c r="M27" i="38"/>
  <c r="AD27" i="38" s="1"/>
  <c r="AU27" i="38" s="1"/>
  <c r="H26" i="12"/>
  <c r="Y26" i="12" s="1"/>
  <c r="AP26" i="12" s="1"/>
  <c r="I26" i="12"/>
  <c r="Z26" i="12" s="1"/>
  <c r="AQ26" i="12" s="1"/>
  <c r="BB25" i="12"/>
  <c r="P26" i="12"/>
  <c r="AG26" i="12" s="1"/>
  <c r="AX26" i="12" s="1"/>
  <c r="O26" i="12"/>
  <c r="AF26" i="12" s="1"/>
  <c r="AW26" i="12" s="1"/>
  <c r="D26" i="12"/>
  <c r="U26" i="12" s="1"/>
  <c r="AL26" i="12" s="1"/>
  <c r="K26" i="12"/>
  <c r="AB26" i="12" s="1"/>
  <c r="AS26" i="12" s="1"/>
  <c r="R26" i="12"/>
  <c r="AI26" i="12" s="1"/>
  <c r="AZ26" i="12" s="1"/>
  <c r="E26" i="12"/>
  <c r="V26" i="12" s="1"/>
  <c r="AM26" i="12" s="1"/>
  <c r="S26" i="12"/>
  <c r="AJ26" i="12" s="1"/>
  <c r="BA26" i="12" s="1"/>
  <c r="J26" i="12"/>
  <c r="AA26" i="12" s="1"/>
  <c r="AR26" i="12" s="1"/>
  <c r="N26" i="12"/>
  <c r="AE26" i="12" s="1"/>
  <c r="AV26" i="12" s="1"/>
  <c r="Q26" i="12"/>
  <c r="AH26" i="12" s="1"/>
  <c r="AY26" i="12" s="1"/>
  <c r="G26" i="12"/>
  <c r="X26" i="12" s="1"/>
  <c r="AO26" i="12" s="1"/>
  <c r="C26" i="12"/>
  <c r="T26" i="12" s="1"/>
  <c r="AK26" i="12" s="1"/>
  <c r="BB26" i="38"/>
  <c r="F27" i="38"/>
  <c r="W27" i="38" s="1"/>
  <c r="AN27" i="38" s="1"/>
  <c r="G27" i="38"/>
  <c r="X27" i="38" s="1"/>
  <c r="AO27" i="38" s="1"/>
  <c r="H27" i="38"/>
  <c r="Y27" i="38" s="1"/>
  <c r="AP27" i="38" s="1"/>
  <c r="I27" i="38"/>
  <c r="Z27" i="38" s="1"/>
  <c r="AQ27" i="38" s="1"/>
  <c r="S27" i="38"/>
  <c r="AJ27" i="38" s="1"/>
  <c r="BA27" i="38" s="1"/>
  <c r="C27" i="38"/>
  <c r="T27" i="38" s="1"/>
  <c r="AK27" i="38" s="1"/>
  <c r="D27" i="38"/>
  <c r="U27" i="38" s="1"/>
  <c r="AL27" i="38" s="1"/>
  <c r="E27" i="38"/>
  <c r="V27" i="38" s="1"/>
  <c r="AM27" i="38" s="1"/>
  <c r="B28" i="38"/>
  <c r="R28" i="38" s="1"/>
  <c r="AI28" i="38" s="1"/>
  <c r="AZ28" i="38" s="1"/>
  <c r="B27" i="12"/>
  <c r="G27" i="12" s="1"/>
  <c r="X27" i="12" s="1"/>
  <c r="AO27" i="12" s="1"/>
  <c r="BB26" i="36"/>
  <c r="G27" i="36"/>
  <c r="X27" i="36" s="1"/>
  <c r="AO27" i="36" s="1"/>
  <c r="E27" i="36"/>
  <c r="V27" i="36" s="1"/>
  <c r="AM27" i="36" s="1"/>
  <c r="F27" i="36"/>
  <c r="W27" i="36" s="1"/>
  <c r="AN27" i="36" s="1"/>
  <c r="D27" i="36"/>
  <c r="U27" i="36" s="1"/>
  <c r="AL27" i="36" s="1"/>
  <c r="I27" i="36"/>
  <c r="Z27" i="36" s="1"/>
  <c r="AQ27" i="36" s="1"/>
  <c r="N27" i="36"/>
  <c r="AE27" i="36" s="1"/>
  <c r="AV27" i="36" s="1"/>
  <c r="M27" i="36"/>
  <c r="AD27" i="36" s="1"/>
  <c r="AU27" i="36" s="1"/>
  <c r="L27" i="36"/>
  <c r="AC27" i="36" s="1"/>
  <c r="AT27" i="36" s="1"/>
  <c r="K27" i="36"/>
  <c r="AB27" i="36" s="1"/>
  <c r="AS27" i="36" s="1"/>
  <c r="J27" i="36"/>
  <c r="AA27" i="36" s="1"/>
  <c r="AR27" i="36" s="1"/>
  <c r="H27" i="36"/>
  <c r="Y27" i="36" s="1"/>
  <c r="AP27" i="36" s="1"/>
  <c r="O27" i="36"/>
  <c r="AF27" i="36" s="1"/>
  <c r="AW27" i="36" s="1"/>
  <c r="C27" i="36"/>
  <c r="T27" i="36" s="1"/>
  <c r="AK27" i="36" s="1"/>
  <c r="S27" i="36"/>
  <c r="AJ27" i="36" s="1"/>
  <c r="BA27" i="36" s="1"/>
  <c r="R27" i="36"/>
  <c r="AI27" i="36" s="1"/>
  <c r="AZ27" i="36" s="1"/>
  <c r="Q27" i="36"/>
  <c r="AH27" i="36" s="1"/>
  <c r="AY27" i="36" s="1"/>
  <c r="P27" i="39"/>
  <c r="AG27" i="39" s="1"/>
  <c r="AX27" i="39" s="1"/>
  <c r="L27" i="39"/>
  <c r="AC27" i="39" s="1"/>
  <c r="AT27" i="39" s="1"/>
  <c r="H27" i="39"/>
  <c r="Y27" i="39" s="1"/>
  <c r="AP27" i="39" s="1"/>
  <c r="D27" i="39"/>
  <c r="U27" i="39" s="1"/>
  <c r="AL27" i="39" s="1"/>
  <c r="S27" i="39"/>
  <c r="AJ27" i="39" s="1"/>
  <c r="BA27" i="39" s="1"/>
  <c r="O27" i="39"/>
  <c r="AF27" i="39" s="1"/>
  <c r="AW27" i="39" s="1"/>
  <c r="K27" i="39"/>
  <c r="AB27" i="39" s="1"/>
  <c r="AS27" i="39" s="1"/>
  <c r="G27" i="39"/>
  <c r="X27" i="39" s="1"/>
  <c r="AO27" i="39" s="1"/>
  <c r="C27" i="39"/>
  <c r="T27" i="39" s="1"/>
  <c r="AK27" i="39" s="1"/>
  <c r="Q27" i="39"/>
  <c r="AH27" i="39" s="1"/>
  <c r="AY27" i="39" s="1"/>
  <c r="I27" i="39"/>
  <c r="Z27" i="39" s="1"/>
  <c r="AQ27" i="39" s="1"/>
  <c r="F27" i="39"/>
  <c r="W27" i="39" s="1"/>
  <c r="AN27" i="39" s="1"/>
  <c r="E27" i="39"/>
  <c r="V27" i="39" s="1"/>
  <c r="AM27" i="39" s="1"/>
  <c r="R27" i="39"/>
  <c r="AI27" i="39" s="1"/>
  <c r="AZ27" i="39" s="1"/>
  <c r="N27" i="39"/>
  <c r="AE27" i="39" s="1"/>
  <c r="AV27" i="39" s="1"/>
  <c r="M27" i="39"/>
  <c r="AD27" i="39" s="1"/>
  <c r="AU27" i="39" s="1"/>
  <c r="J27" i="39"/>
  <c r="AA27" i="39" s="1"/>
  <c r="AR27" i="39" s="1"/>
  <c r="B28" i="36"/>
  <c r="D28" i="36" s="1"/>
  <c r="U28" i="36" s="1"/>
  <c r="AL28" i="36" s="1"/>
  <c r="BB26" i="39"/>
  <c r="J29" i="20"/>
  <c r="A28" i="12"/>
  <c r="K28" i="20"/>
  <c r="K29" i="37"/>
  <c r="J30" i="37"/>
  <c r="A30" i="38" s="1"/>
  <c r="K29" i="35"/>
  <c r="B29" i="50" s="1"/>
  <c r="J30" i="35"/>
  <c r="A30" i="36" s="1"/>
  <c r="X27" i="50" l="1"/>
  <c r="G28" i="50"/>
  <c r="N28" i="50" s="1"/>
  <c r="U28" i="50" s="1"/>
  <c r="C28" i="50"/>
  <c r="J28" i="50" s="1"/>
  <c r="Q28" i="50" s="1"/>
  <c r="F28" i="50"/>
  <c r="M28" i="50" s="1"/>
  <c r="T28" i="50" s="1"/>
  <c r="I28" i="50"/>
  <c r="P28" i="50" s="1"/>
  <c r="W28" i="50" s="1"/>
  <c r="E28" i="50"/>
  <c r="L28" i="50" s="1"/>
  <c r="S28" i="50" s="1"/>
  <c r="D28" i="50"/>
  <c r="K28" i="50" s="1"/>
  <c r="R28" i="50" s="1"/>
  <c r="H28" i="50"/>
  <c r="O28" i="50" s="1"/>
  <c r="V28" i="50" s="1"/>
  <c r="I27" i="48"/>
  <c r="P27" i="48" s="1"/>
  <c r="W27" i="48" s="1"/>
  <c r="D27" i="48"/>
  <c r="K27" i="48" s="1"/>
  <c r="R27" i="48" s="1"/>
  <c r="E27" i="48"/>
  <c r="L27" i="48" s="1"/>
  <c r="S27" i="48" s="1"/>
  <c r="X26" i="48"/>
  <c r="C27" i="48"/>
  <c r="J27" i="48" s="1"/>
  <c r="Q27" i="48" s="1"/>
  <c r="F27" i="48"/>
  <c r="M27" i="48" s="1"/>
  <c r="T27" i="48" s="1"/>
  <c r="G27" i="48"/>
  <c r="N27" i="48" s="1"/>
  <c r="U27" i="48" s="1"/>
  <c r="B28" i="48"/>
  <c r="H28" i="48" s="1"/>
  <c r="O28" i="48" s="1"/>
  <c r="V28" i="48" s="1"/>
  <c r="X26" i="49"/>
  <c r="F27" i="49"/>
  <c r="M27" i="49" s="1"/>
  <c r="T27" i="49" s="1"/>
  <c r="I27" i="49"/>
  <c r="P27" i="49" s="1"/>
  <c r="W27" i="49" s="1"/>
  <c r="E27" i="49"/>
  <c r="L27" i="49" s="1"/>
  <c r="S27" i="49" s="1"/>
  <c r="G27" i="49"/>
  <c r="N27" i="49" s="1"/>
  <c r="U27" i="49" s="1"/>
  <c r="C27" i="49"/>
  <c r="J27" i="49" s="1"/>
  <c r="Q27" i="49" s="1"/>
  <c r="D27" i="49"/>
  <c r="K27" i="49" s="1"/>
  <c r="R27" i="49" s="1"/>
  <c r="H27" i="49"/>
  <c r="O27" i="49" s="1"/>
  <c r="V27" i="49" s="1"/>
  <c r="E28" i="38"/>
  <c r="V28" i="38" s="1"/>
  <c r="AM28" i="38" s="1"/>
  <c r="L28" i="38"/>
  <c r="AC28" i="38" s="1"/>
  <c r="AT28" i="38" s="1"/>
  <c r="J28" i="38"/>
  <c r="AA28" i="38" s="1"/>
  <c r="AR28" i="38" s="1"/>
  <c r="D28" i="38"/>
  <c r="U28" i="38" s="1"/>
  <c r="AL28" i="38" s="1"/>
  <c r="K28" i="38"/>
  <c r="AB28" i="38" s="1"/>
  <c r="AS28" i="38" s="1"/>
  <c r="G28" i="38"/>
  <c r="X28" i="38" s="1"/>
  <c r="AO28" i="38" s="1"/>
  <c r="I28" i="38"/>
  <c r="Z28" i="38" s="1"/>
  <c r="AQ28" i="38" s="1"/>
  <c r="S28" i="38"/>
  <c r="AJ28" i="38" s="1"/>
  <c r="BA28" i="38" s="1"/>
  <c r="H28" i="38"/>
  <c r="Y28" i="38" s="1"/>
  <c r="AP28" i="38" s="1"/>
  <c r="E27" i="12"/>
  <c r="V27" i="12" s="1"/>
  <c r="AM27" i="12" s="1"/>
  <c r="H27" i="12"/>
  <c r="Y27" i="12" s="1"/>
  <c r="AP27" i="12" s="1"/>
  <c r="D27" i="12"/>
  <c r="U27" i="12" s="1"/>
  <c r="AL27" i="12" s="1"/>
  <c r="K27" i="12"/>
  <c r="AB27" i="12" s="1"/>
  <c r="AS27" i="12" s="1"/>
  <c r="O27" i="12"/>
  <c r="AF27" i="12" s="1"/>
  <c r="AW27" i="12" s="1"/>
  <c r="C27" i="12"/>
  <c r="T27" i="12" s="1"/>
  <c r="AK27" i="12" s="1"/>
  <c r="L27" i="12"/>
  <c r="AC27" i="12" s="1"/>
  <c r="AT27" i="12" s="1"/>
  <c r="S27" i="12"/>
  <c r="AJ27" i="12" s="1"/>
  <c r="BA27" i="12" s="1"/>
  <c r="J27" i="12"/>
  <c r="AA27" i="12" s="1"/>
  <c r="AR27" i="12" s="1"/>
  <c r="BB26" i="12"/>
  <c r="N27" i="12"/>
  <c r="AE27" i="12" s="1"/>
  <c r="AV27" i="12" s="1"/>
  <c r="Q27" i="12"/>
  <c r="AH27" i="12" s="1"/>
  <c r="AY27" i="12" s="1"/>
  <c r="P27" i="12"/>
  <c r="AG27" i="12" s="1"/>
  <c r="AX27" i="12" s="1"/>
  <c r="BB27" i="38"/>
  <c r="F28" i="38"/>
  <c r="W28" i="38" s="1"/>
  <c r="AN28" i="38" s="1"/>
  <c r="C28" i="38"/>
  <c r="T28" i="38" s="1"/>
  <c r="AK28" i="38" s="1"/>
  <c r="M28" i="38"/>
  <c r="AD28" i="38" s="1"/>
  <c r="AU28" i="38" s="1"/>
  <c r="R27" i="12"/>
  <c r="AI27" i="12" s="1"/>
  <c r="AZ27" i="12" s="1"/>
  <c r="M27" i="12"/>
  <c r="AD27" i="12" s="1"/>
  <c r="AU27" i="12" s="1"/>
  <c r="F27" i="12"/>
  <c r="W27" i="12" s="1"/>
  <c r="AN27" i="12" s="1"/>
  <c r="I27" i="12"/>
  <c r="Z27" i="12" s="1"/>
  <c r="AQ27" i="12" s="1"/>
  <c r="N28" i="38"/>
  <c r="AE28" i="38" s="1"/>
  <c r="AV28" i="38" s="1"/>
  <c r="O28" i="38"/>
  <c r="AF28" i="38" s="1"/>
  <c r="AW28" i="38" s="1"/>
  <c r="P28" i="38"/>
  <c r="AG28" i="38" s="1"/>
  <c r="AX28" i="38" s="1"/>
  <c r="Q28" i="38"/>
  <c r="AH28" i="38" s="1"/>
  <c r="AY28" i="38" s="1"/>
  <c r="B29" i="38"/>
  <c r="P29" i="38" s="1"/>
  <c r="AG29" i="38" s="1"/>
  <c r="AX29" i="38" s="1"/>
  <c r="B28" i="12"/>
  <c r="I28" i="12" s="1"/>
  <c r="Z28" i="12" s="1"/>
  <c r="AQ28" i="12" s="1"/>
  <c r="J28" i="36"/>
  <c r="AA28" i="36" s="1"/>
  <c r="AR28" i="36" s="1"/>
  <c r="M28" i="36"/>
  <c r="AD28" i="36" s="1"/>
  <c r="AU28" i="36" s="1"/>
  <c r="H28" i="36"/>
  <c r="Y28" i="36" s="1"/>
  <c r="AP28" i="36" s="1"/>
  <c r="O28" i="36"/>
  <c r="AF28" i="36" s="1"/>
  <c r="AW28" i="36" s="1"/>
  <c r="N28" i="36"/>
  <c r="AE28" i="36" s="1"/>
  <c r="AV28" i="36" s="1"/>
  <c r="L28" i="36"/>
  <c r="AC28" i="36" s="1"/>
  <c r="AT28" i="36" s="1"/>
  <c r="K28" i="36"/>
  <c r="AB28" i="36" s="1"/>
  <c r="AS28" i="36" s="1"/>
  <c r="I28" i="36"/>
  <c r="Z28" i="36" s="1"/>
  <c r="AQ28" i="36" s="1"/>
  <c r="C28" i="36"/>
  <c r="T28" i="36" s="1"/>
  <c r="AK28" i="36" s="1"/>
  <c r="S28" i="36"/>
  <c r="AJ28" i="36" s="1"/>
  <c r="BA28" i="36" s="1"/>
  <c r="R28" i="36"/>
  <c r="AI28" i="36" s="1"/>
  <c r="AZ28" i="36" s="1"/>
  <c r="Q28" i="36"/>
  <c r="AH28" i="36" s="1"/>
  <c r="AY28" i="36" s="1"/>
  <c r="P28" i="36"/>
  <c r="AG28" i="36" s="1"/>
  <c r="AX28" i="36" s="1"/>
  <c r="G28" i="36"/>
  <c r="X28" i="36" s="1"/>
  <c r="AO28" i="36" s="1"/>
  <c r="F28" i="36"/>
  <c r="W28" i="36" s="1"/>
  <c r="AN28" i="36" s="1"/>
  <c r="E28" i="36"/>
  <c r="V28" i="36" s="1"/>
  <c r="AM28" i="36" s="1"/>
  <c r="BB27" i="36"/>
  <c r="R28" i="39"/>
  <c r="AI28" i="39" s="1"/>
  <c r="AZ28" i="39" s="1"/>
  <c r="N28" i="39"/>
  <c r="AE28" i="39" s="1"/>
  <c r="AV28" i="39" s="1"/>
  <c r="J28" i="39"/>
  <c r="AA28" i="39" s="1"/>
  <c r="AR28" i="39" s="1"/>
  <c r="F28" i="39"/>
  <c r="W28" i="39" s="1"/>
  <c r="AN28" i="39" s="1"/>
  <c r="Q28" i="39"/>
  <c r="AH28" i="39" s="1"/>
  <c r="AY28" i="39" s="1"/>
  <c r="M28" i="39"/>
  <c r="AD28" i="39" s="1"/>
  <c r="AU28" i="39" s="1"/>
  <c r="I28" i="39"/>
  <c r="Z28" i="39" s="1"/>
  <c r="AQ28" i="39" s="1"/>
  <c r="E28" i="39"/>
  <c r="V28" i="39" s="1"/>
  <c r="AM28" i="39" s="1"/>
  <c r="P28" i="39"/>
  <c r="AG28" i="39" s="1"/>
  <c r="AX28" i="39" s="1"/>
  <c r="H28" i="39"/>
  <c r="Y28" i="39" s="1"/>
  <c r="AP28" i="39" s="1"/>
  <c r="G28" i="39"/>
  <c r="X28" i="39" s="1"/>
  <c r="AO28" i="39" s="1"/>
  <c r="L28" i="39"/>
  <c r="AC28" i="39" s="1"/>
  <c r="AT28" i="39" s="1"/>
  <c r="K28" i="39"/>
  <c r="AB28" i="39" s="1"/>
  <c r="AS28" i="39" s="1"/>
  <c r="O28" i="39"/>
  <c r="AF28" i="39" s="1"/>
  <c r="AW28" i="39" s="1"/>
  <c r="D28" i="39"/>
  <c r="U28" i="39" s="1"/>
  <c r="AL28" i="39" s="1"/>
  <c r="S28" i="39"/>
  <c r="AJ28" i="39" s="1"/>
  <c r="BA28" i="39" s="1"/>
  <c r="C28" i="39"/>
  <c r="T28" i="39" s="1"/>
  <c r="AK28" i="39" s="1"/>
  <c r="B29" i="36"/>
  <c r="L29" i="36" s="1"/>
  <c r="AC29" i="36" s="1"/>
  <c r="AT29" i="36" s="1"/>
  <c r="BB27" i="39"/>
  <c r="J30" i="20"/>
  <c r="A29" i="12"/>
  <c r="K29" i="20"/>
  <c r="K30" i="37"/>
  <c r="J31" i="37"/>
  <c r="A31" i="38" s="1"/>
  <c r="K30" i="35"/>
  <c r="B30" i="50" s="1"/>
  <c r="J31" i="35"/>
  <c r="A31" i="36" s="1"/>
  <c r="G29" i="50" l="1"/>
  <c r="N29" i="50" s="1"/>
  <c r="U29" i="50" s="1"/>
  <c r="C29" i="50"/>
  <c r="J29" i="50" s="1"/>
  <c r="Q29" i="50" s="1"/>
  <c r="F29" i="50"/>
  <c r="M29" i="50" s="1"/>
  <c r="T29" i="50" s="1"/>
  <c r="I29" i="50"/>
  <c r="P29" i="50" s="1"/>
  <c r="W29" i="50" s="1"/>
  <c r="E29" i="50"/>
  <c r="L29" i="50" s="1"/>
  <c r="S29" i="50" s="1"/>
  <c r="H29" i="50"/>
  <c r="O29" i="50" s="1"/>
  <c r="V29" i="50" s="1"/>
  <c r="D29" i="50"/>
  <c r="K29" i="50" s="1"/>
  <c r="R29" i="50" s="1"/>
  <c r="X28" i="50"/>
  <c r="D28" i="48"/>
  <c r="K28" i="48" s="1"/>
  <c r="R28" i="48" s="1"/>
  <c r="I28" i="48"/>
  <c r="P28" i="48" s="1"/>
  <c r="W28" i="48" s="1"/>
  <c r="F28" i="48"/>
  <c r="M28" i="48" s="1"/>
  <c r="T28" i="48" s="1"/>
  <c r="C28" i="48"/>
  <c r="J28" i="48" s="1"/>
  <c r="Q28" i="48" s="1"/>
  <c r="G28" i="48"/>
  <c r="N28" i="48" s="1"/>
  <c r="U28" i="48" s="1"/>
  <c r="E28" i="48"/>
  <c r="L28" i="48" s="1"/>
  <c r="S28" i="48" s="1"/>
  <c r="X27" i="48"/>
  <c r="X27" i="49"/>
  <c r="B29" i="48"/>
  <c r="G29" i="48" s="1"/>
  <c r="N29" i="48" s="1"/>
  <c r="U29" i="48" s="1"/>
  <c r="F28" i="49"/>
  <c r="M28" i="49" s="1"/>
  <c r="T28" i="49" s="1"/>
  <c r="I28" i="49"/>
  <c r="P28" i="49" s="1"/>
  <c r="W28" i="49" s="1"/>
  <c r="E28" i="49"/>
  <c r="L28" i="49" s="1"/>
  <c r="S28" i="49" s="1"/>
  <c r="D28" i="49"/>
  <c r="K28" i="49" s="1"/>
  <c r="R28" i="49" s="1"/>
  <c r="C28" i="49"/>
  <c r="J28" i="49" s="1"/>
  <c r="Q28" i="49" s="1"/>
  <c r="H28" i="49"/>
  <c r="O28" i="49" s="1"/>
  <c r="V28" i="49" s="1"/>
  <c r="G28" i="49"/>
  <c r="N28" i="49" s="1"/>
  <c r="U28" i="49" s="1"/>
  <c r="F29" i="38"/>
  <c r="W29" i="38" s="1"/>
  <c r="AN29" i="38" s="1"/>
  <c r="D29" i="38"/>
  <c r="U29" i="38" s="1"/>
  <c r="AL29" i="38" s="1"/>
  <c r="J29" i="38"/>
  <c r="AA29" i="38" s="1"/>
  <c r="AR29" i="38" s="1"/>
  <c r="M28" i="12"/>
  <c r="AD28" i="12" s="1"/>
  <c r="AU28" i="12" s="1"/>
  <c r="Q28" i="12"/>
  <c r="AH28" i="12" s="1"/>
  <c r="AY28" i="12" s="1"/>
  <c r="J28" i="12"/>
  <c r="AA28" i="12" s="1"/>
  <c r="AR28" i="12" s="1"/>
  <c r="K28" i="12"/>
  <c r="AB28" i="12" s="1"/>
  <c r="AS28" i="12" s="1"/>
  <c r="C28" i="12"/>
  <c r="T28" i="12" s="1"/>
  <c r="AK28" i="12" s="1"/>
  <c r="L28" i="12"/>
  <c r="AC28" i="12" s="1"/>
  <c r="AT28" i="12" s="1"/>
  <c r="E28" i="12"/>
  <c r="V28" i="12" s="1"/>
  <c r="AM28" i="12" s="1"/>
  <c r="M29" i="38"/>
  <c r="AD29" i="38" s="1"/>
  <c r="AU29" i="38" s="1"/>
  <c r="S29" i="38"/>
  <c r="AJ29" i="38" s="1"/>
  <c r="BA29" i="38" s="1"/>
  <c r="O29" i="38"/>
  <c r="AF29" i="38" s="1"/>
  <c r="AW29" i="38" s="1"/>
  <c r="K29" i="38"/>
  <c r="AB29" i="38" s="1"/>
  <c r="AS29" i="38" s="1"/>
  <c r="L29" i="38"/>
  <c r="AC29" i="38" s="1"/>
  <c r="AT29" i="38" s="1"/>
  <c r="I29" i="38"/>
  <c r="Z29" i="38" s="1"/>
  <c r="AQ29" i="38" s="1"/>
  <c r="H29" i="38"/>
  <c r="Y29" i="38" s="1"/>
  <c r="AP29" i="38" s="1"/>
  <c r="E29" i="38"/>
  <c r="V29" i="38" s="1"/>
  <c r="AM29" i="38" s="1"/>
  <c r="N29" i="38"/>
  <c r="AE29" i="38" s="1"/>
  <c r="AV29" i="38" s="1"/>
  <c r="BB27" i="12"/>
  <c r="D28" i="12"/>
  <c r="U28" i="12" s="1"/>
  <c r="AL28" i="12" s="1"/>
  <c r="G28" i="12"/>
  <c r="X28" i="12" s="1"/>
  <c r="AO28" i="12" s="1"/>
  <c r="R28" i="12"/>
  <c r="AI28" i="12" s="1"/>
  <c r="AZ28" i="12" s="1"/>
  <c r="BB28" i="38"/>
  <c r="S28" i="12"/>
  <c r="AJ28" i="12" s="1"/>
  <c r="BA28" i="12" s="1"/>
  <c r="F28" i="12"/>
  <c r="W28" i="12" s="1"/>
  <c r="AN28" i="12" s="1"/>
  <c r="Q29" i="38"/>
  <c r="AH29" i="38" s="1"/>
  <c r="AY29" i="38" s="1"/>
  <c r="R29" i="38"/>
  <c r="AI29" i="38" s="1"/>
  <c r="AZ29" i="38" s="1"/>
  <c r="C29" i="38"/>
  <c r="T29" i="38" s="1"/>
  <c r="AK29" i="38" s="1"/>
  <c r="G29" i="38"/>
  <c r="X29" i="38" s="1"/>
  <c r="AO29" i="38" s="1"/>
  <c r="N28" i="12"/>
  <c r="AE28" i="12" s="1"/>
  <c r="AV28" i="12" s="1"/>
  <c r="P28" i="12"/>
  <c r="AG28" i="12" s="1"/>
  <c r="AX28" i="12" s="1"/>
  <c r="O28" i="12"/>
  <c r="AF28" i="12" s="1"/>
  <c r="AW28" i="12" s="1"/>
  <c r="H28" i="12"/>
  <c r="Y28" i="12" s="1"/>
  <c r="AP28" i="12" s="1"/>
  <c r="B30" i="38"/>
  <c r="P30" i="38" s="1"/>
  <c r="AG30" i="38" s="1"/>
  <c r="AX30" i="38" s="1"/>
  <c r="B29" i="12"/>
  <c r="J29" i="12" s="1"/>
  <c r="AA29" i="12" s="1"/>
  <c r="AR29" i="12" s="1"/>
  <c r="S29" i="36"/>
  <c r="AJ29" i="36" s="1"/>
  <c r="BA29" i="36" s="1"/>
  <c r="Q29" i="36"/>
  <c r="AH29" i="36" s="1"/>
  <c r="AY29" i="36" s="1"/>
  <c r="D29" i="36"/>
  <c r="U29" i="36" s="1"/>
  <c r="AL29" i="36" s="1"/>
  <c r="C29" i="36"/>
  <c r="T29" i="36" s="1"/>
  <c r="AK29" i="36" s="1"/>
  <c r="BB28" i="36"/>
  <c r="F29" i="36"/>
  <c r="W29" i="36" s="1"/>
  <c r="AN29" i="36" s="1"/>
  <c r="P29" i="36"/>
  <c r="AG29" i="36" s="1"/>
  <c r="AX29" i="36" s="1"/>
  <c r="R29" i="36"/>
  <c r="AI29" i="36" s="1"/>
  <c r="AZ29" i="36" s="1"/>
  <c r="G29" i="36"/>
  <c r="X29" i="36" s="1"/>
  <c r="AO29" i="36" s="1"/>
  <c r="E29" i="36"/>
  <c r="V29" i="36" s="1"/>
  <c r="AM29" i="36" s="1"/>
  <c r="J29" i="36"/>
  <c r="AA29" i="36" s="1"/>
  <c r="AR29" i="36" s="1"/>
  <c r="H29" i="36"/>
  <c r="Y29" i="36" s="1"/>
  <c r="AP29" i="36" s="1"/>
  <c r="K29" i="36"/>
  <c r="AB29" i="36" s="1"/>
  <c r="AS29" i="36" s="1"/>
  <c r="I29" i="36"/>
  <c r="Z29" i="36" s="1"/>
  <c r="AQ29" i="36" s="1"/>
  <c r="O29" i="36"/>
  <c r="AF29" i="36" s="1"/>
  <c r="AW29" i="36" s="1"/>
  <c r="N29" i="36"/>
  <c r="AE29" i="36" s="1"/>
  <c r="AV29" i="36" s="1"/>
  <c r="M29" i="36"/>
  <c r="AD29" i="36" s="1"/>
  <c r="AU29" i="36" s="1"/>
  <c r="B30" i="36"/>
  <c r="D30" i="36" s="1"/>
  <c r="U30" i="36" s="1"/>
  <c r="AL30" i="36" s="1"/>
  <c r="P29" i="39"/>
  <c r="AG29" i="39" s="1"/>
  <c r="AX29" i="39" s="1"/>
  <c r="L29" i="39"/>
  <c r="AC29" i="39" s="1"/>
  <c r="AT29" i="39" s="1"/>
  <c r="H29" i="39"/>
  <c r="Y29" i="39" s="1"/>
  <c r="AP29" i="39" s="1"/>
  <c r="D29" i="39"/>
  <c r="U29" i="39" s="1"/>
  <c r="AL29" i="39" s="1"/>
  <c r="S29" i="39"/>
  <c r="AJ29" i="39" s="1"/>
  <c r="BA29" i="39" s="1"/>
  <c r="O29" i="39"/>
  <c r="AF29" i="39" s="1"/>
  <c r="AW29" i="39" s="1"/>
  <c r="K29" i="39"/>
  <c r="AB29" i="39" s="1"/>
  <c r="AS29" i="39" s="1"/>
  <c r="G29" i="39"/>
  <c r="X29" i="39" s="1"/>
  <c r="AO29" i="39" s="1"/>
  <c r="C29" i="39"/>
  <c r="T29" i="39" s="1"/>
  <c r="AK29" i="39" s="1"/>
  <c r="R29" i="39"/>
  <c r="AI29" i="39" s="1"/>
  <c r="AZ29" i="39" s="1"/>
  <c r="J29" i="39"/>
  <c r="AA29" i="39" s="1"/>
  <c r="AR29" i="39" s="1"/>
  <c r="Q29" i="39"/>
  <c r="AH29" i="39" s="1"/>
  <c r="AY29" i="39" s="1"/>
  <c r="I29" i="39"/>
  <c r="Z29" i="39" s="1"/>
  <c r="AQ29" i="39" s="1"/>
  <c r="N29" i="39"/>
  <c r="AE29" i="39" s="1"/>
  <c r="AV29" i="39" s="1"/>
  <c r="F29" i="39"/>
  <c r="W29" i="39" s="1"/>
  <c r="AN29" i="39" s="1"/>
  <c r="M29" i="39"/>
  <c r="AD29" i="39" s="1"/>
  <c r="AU29" i="39" s="1"/>
  <c r="E29" i="39"/>
  <c r="V29" i="39" s="1"/>
  <c r="AM29" i="39" s="1"/>
  <c r="BB28" i="39"/>
  <c r="J31" i="20"/>
  <c r="A30" i="12"/>
  <c r="K30" i="20"/>
  <c r="K31" i="37"/>
  <c r="J32" i="37"/>
  <c r="A32" i="38" s="1"/>
  <c r="K31" i="35"/>
  <c r="B31" i="50" s="1"/>
  <c r="J32" i="35"/>
  <c r="A32" i="36" s="1"/>
  <c r="G30" i="50" l="1"/>
  <c r="N30" i="50" s="1"/>
  <c r="U30" i="50" s="1"/>
  <c r="C30" i="50"/>
  <c r="J30" i="50" s="1"/>
  <c r="Q30" i="50" s="1"/>
  <c r="F30" i="50"/>
  <c r="M30" i="50" s="1"/>
  <c r="T30" i="50" s="1"/>
  <c r="I30" i="50"/>
  <c r="P30" i="50" s="1"/>
  <c r="W30" i="50" s="1"/>
  <c r="E30" i="50"/>
  <c r="L30" i="50" s="1"/>
  <c r="S30" i="50" s="1"/>
  <c r="H30" i="50"/>
  <c r="O30" i="50" s="1"/>
  <c r="V30" i="50" s="1"/>
  <c r="D30" i="50"/>
  <c r="K30" i="50" s="1"/>
  <c r="R30" i="50" s="1"/>
  <c r="X29" i="50"/>
  <c r="F29" i="48"/>
  <c r="M29" i="48" s="1"/>
  <c r="T29" i="48" s="1"/>
  <c r="D29" i="48"/>
  <c r="K29" i="48" s="1"/>
  <c r="R29" i="48" s="1"/>
  <c r="H29" i="48"/>
  <c r="O29" i="48" s="1"/>
  <c r="V29" i="48" s="1"/>
  <c r="X28" i="48"/>
  <c r="I29" i="48"/>
  <c r="P29" i="48" s="1"/>
  <c r="W29" i="48" s="1"/>
  <c r="E29" i="48"/>
  <c r="L29" i="48" s="1"/>
  <c r="S29" i="48" s="1"/>
  <c r="C29" i="48"/>
  <c r="J29" i="48" s="1"/>
  <c r="Q29" i="48" s="1"/>
  <c r="X28" i="49"/>
  <c r="H29" i="49"/>
  <c r="O29" i="49" s="1"/>
  <c r="V29" i="49" s="1"/>
  <c r="G29" i="49"/>
  <c r="N29" i="49" s="1"/>
  <c r="U29" i="49" s="1"/>
  <c r="F29" i="49"/>
  <c r="M29" i="49" s="1"/>
  <c r="T29" i="49" s="1"/>
  <c r="E29" i="49"/>
  <c r="L29" i="49" s="1"/>
  <c r="S29" i="49" s="1"/>
  <c r="C29" i="49"/>
  <c r="J29" i="49" s="1"/>
  <c r="Q29" i="49" s="1"/>
  <c r="I29" i="49"/>
  <c r="P29" i="49" s="1"/>
  <c r="W29" i="49" s="1"/>
  <c r="D29" i="49"/>
  <c r="K29" i="49" s="1"/>
  <c r="R29" i="49" s="1"/>
  <c r="B30" i="48"/>
  <c r="E30" i="48" s="1"/>
  <c r="L30" i="48" s="1"/>
  <c r="S30" i="48" s="1"/>
  <c r="D29" i="12"/>
  <c r="U29" i="12" s="1"/>
  <c r="AL29" i="12" s="1"/>
  <c r="S29" i="12"/>
  <c r="AJ29" i="12" s="1"/>
  <c r="BA29" i="12" s="1"/>
  <c r="C30" i="38"/>
  <c r="T30" i="38" s="1"/>
  <c r="AK30" i="38" s="1"/>
  <c r="G29" i="12"/>
  <c r="X29" i="12" s="1"/>
  <c r="AO29" i="12" s="1"/>
  <c r="M29" i="12"/>
  <c r="AD29" i="12" s="1"/>
  <c r="AU29" i="12" s="1"/>
  <c r="I30" i="38"/>
  <c r="Z30" i="38" s="1"/>
  <c r="AQ30" i="38" s="1"/>
  <c r="E30" i="38"/>
  <c r="V30" i="38" s="1"/>
  <c r="AM30" i="38" s="1"/>
  <c r="F30" i="38"/>
  <c r="W30" i="38" s="1"/>
  <c r="AN30" i="38" s="1"/>
  <c r="H30" i="38"/>
  <c r="Y30" i="38" s="1"/>
  <c r="AP30" i="38" s="1"/>
  <c r="S30" i="38"/>
  <c r="AJ30" i="38" s="1"/>
  <c r="BA30" i="38" s="1"/>
  <c r="BB28" i="12"/>
  <c r="D30" i="38"/>
  <c r="U30" i="38" s="1"/>
  <c r="AL30" i="38" s="1"/>
  <c r="R30" i="38"/>
  <c r="AI30" i="38" s="1"/>
  <c r="AZ30" i="38" s="1"/>
  <c r="K30" i="38"/>
  <c r="AB30" i="38" s="1"/>
  <c r="AS30" i="38" s="1"/>
  <c r="F29" i="12"/>
  <c r="W29" i="12" s="1"/>
  <c r="AN29" i="12" s="1"/>
  <c r="C29" i="12"/>
  <c r="T29" i="12" s="1"/>
  <c r="AK29" i="12" s="1"/>
  <c r="E29" i="12"/>
  <c r="V29" i="12" s="1"/>
  <c r="AM29" i="12" s="1"/>
  <c r="L29" i="12"/>
  <c r="AC29" i="12" s="1"/>
  <c r="AT29" i="12" s="1"/>
  <c r="I29" i="12"/>
  <c r="Z29" i="12" s="1"/>
  <c r="AQ29" i="12" s="1"/>
  <c r="P29" i="12"/>
  <c r="AG29" i="12" s="1"/>
  <c r="AX29" i="12" s="1"/>
  <c r="Q29" i="12"/>
  <c r="AH29" i="12" s="1"/>
  <c r="AY29" i="12" s="1"/>
  <c r="H29" i="12"/>
  <c r="Y29" i="12" s="1"/>
  <c r="AP29" i="12" s="1"/>
  <c r="Q30" i="38"/>
  <c r="AH30" i="38" s="1"/>
  <c r="AY30" i="38" s="1"/>
  <c r="J30" i="38"/>
  <c r="AA30" i="38" s="1"/>
  <c r="AR30" i="38" s="1"/>
  <c r="G30" i="38"/>
  <c r="X30" i="38" s="1"/>
  <c r="AO30" i="38" s="1"/>
  <c r="R29" i="12"/>
  <c r="AI29" i="12" s="1"/>
  <c r="AZ29" i="12" s="1"/>
  <c r="O29" i="12"/>
  <c r="AF29" i="12" s="1"/>
  <c r="AW29" i="12" s="1"/>
  <c r="N29" i="12"/>
  <c r="AE29" i="12" s="1"/>
  <c r="AV29" i="12" s="1"/>
  <c r="K29" i="12"/>
  <c r="AB29" i="12" s="1"/>
  <c r="AS29" i="12" s="1"/>
  <c r="BB29" i="38"/>
  <c r="L30" i="38"/>
  <c r="AC30" i="38" s="1"/>
  <c r="AT30" i="38" s="1"/>
  <c r="M30" i="38"/>
  <c r="AD30" i="38" s="1"/>
  <c r="AU30" i="38" s="1"/>
  <c r="N30" i="38"/>
  <c r="AE30" i="38" s="1"/>
  <c r="AV30" i="38" s="1"/>
  <c r="O30" i="38"/>
  <c r="AF30" i="38" s="1"/>
  <c r="AW30" i="38" s="1"/>
  <c r="B31" i="38"/>
  <c r="R31" i="38" s="1"/>
  <c r="AI31" i="38" s="1"/>
  <c r="AZ31" i="38" s="1"/>
  <c r="B30" i="12"/>
  <c r="J30" i="12" s="1"/>
  <c r="AA30" i="12" s="1"/>
  <c r="AR30" i="12" s="1"/>
  <c r="K30" i="36"/>
  <c r="AB30" i="36" s="1"/>
  <c r="AS30" i="36" s="1"/>
  <c r="BB29" i="36"/>
  <c r="J30" i="36"/>
  <c r="AA30" i="36" s="1"/>
  <c r="AR30" i="36" s="1"/>
  <c r="I30" i="36"/>
  <c r="Z30" i="36" s="1"/>
  <c r="AQ30" i="36" s="1"/>
  <c r="H30" i="36"/>
  <c r="Y30" i="36" s="1"/>
  <c r="AP30" i="36" s="1"/>
  <c r="O30" i="36"/>
  <c r="AF30" i="36" s="1"/>
  <c r="AW30" i="36" s="1"/>
  <c r="N30" i="36"/>
  <c r="AE30" i="36" s="1"/>
  <c r="AV30" i="36" s="1"/>
  <c r="L30" i="36"/>
  <c r="AC30" i="36" s="1"/>
  <c r="AT30" i="36" s="1"/>
  <c r="C30" i="36"/>
  <c r="T30" i="36" s="1"/>
  <c r="AK30" i="36" s="1"/>
  <c r="S30" i="36"/>
  <c r="AJ30" i="36" s="1"/>
  <c r="BA30" i="36" s="1"/>
  <c r="R30" i="36"/>
  <c r="AI30" i="36" s="1"/>
  <c r="AZ30" i="36" s="1"/>
  <c r="Q30" i="36"/>
  <c r="AH30" i="36" s="1"/>
  <c r="AY30" i="36" s="1"/>
  <c r="P30" i="36"/>
  <c r="AG30" i="36" s="1"/>
  <c r="AX30" i="36" s="1"/>
  <c r="M30" i="36"/>
  <c r="AD30" i="36" s="1"/>
  <c r="AU30" i="36" s="1"/>
  <c r="G30" i="36"/>
  <c r="X30" i="36" s="1"/>
  <c r="AO30" i="36" s="1"/>
  <c r="F30" i="36"/>
  <c r="W30" i="36" s="1"/>
  <c r="AN30" i="36" s="1"/>
  <c r="E30" i="36"/>
  <c r="V30" i="36" s="1"/>
  <c r="AM30" i="36" s="1"/>
  <c r="R30" i="39"/>
  <c r="AI30" i="39" s="1"/>
  <c r="AZ30" i="39" s="1"/>
  <c r="N30" i="39"/>
  <c r="AE30" i="39" s="1"/>
  <c r="AV30" i="39" s="1"/>
  <c r="J30" i="39"/>
  <c r="AA30" i="39" s="1"/>
  <c r="AR30" i="39" s="1"/>
  <c r="F30" i="39"/>
  <c r="W30" i="39" s="1"/>
  <c r="AN30" i="39" s="1"/>
  <c r="Q30" i="39"/>
  <c r="AH30" i="39" s="1"/>
  <c r="AY30" i="39" s="1"/>
  <c r="M30" i="39"/>
  <c r="AD30" i="39" s="1"/>
  <c r="AU30" i="39" s="1"/>
  <c r="I30" i="39"/>
  <c r="Z30" i="39" s="1"/>
  <c r="AQ30" i="39" s="1"/>
  <c r="E30" i="39"/>
  <c r="V30" i="39" s="1"/>
  <c r="AM30" i="39" s="1"/>
  <c r="S30" i="39"/>
  <c r="AJ30" i="39" s="1"/>
  <c r="BA30" i="39" s="1"/>
  <c r="K30" i="39"/>
  <c r="AB30" i="39" s="1"/>
  <c r="AS30" i="39" s="1"/>
  <c r="C30" i="39"/>
  <c r="T30" i="39" s="1"/>
  <c r="AK30" i="39" s="1"/>
  <c r="H30" i="39"/>
  <c r="Y30" i="39" s="1"/>
  <c r="AP30" i="39" s="1"/>
  <c r="O30" i="39"/>
  <c r="AF30" i="39" s="1"/>
  <c r="AW30" i="39" s="1"/>
  <c r="D30" i="39"/>
  <c r="U30" i="39" s="1"/>
  <c r="AL30" i="39" s="1"/>
  <c r="P30" i="39"/>
  <c r="AG30" i="39" s="1"/>
  <c r="AX30" i="39" s="1"/>
  <c r="G30" i="39"/>
  <c r="X30" i="39" s="1"/>
  <c r="AO30" i="39" s="1"/>
  <c r="L30" i="39"/>
  <c r="AC30" i="39" s="1"/>
  <c r="AT30" i="39" s="1"/>
  <c r="B31" i="36"/>
  <c r="R31" i="36" s="1"/>
  <c r="AI31" i="36" s="1"/>
  <c r="AZ31" i="36" s="1"/>
  <c r="BB29" i="39"/>
  <c r="J32" i="20"/>
  <c r="A31" i="12"/>
  <c r="K31" i="20"/>
  <c r="K32" i="37"/>
  <c r="J33" i="37"/>
  <c r="A33" i="38" s="1"/>
  <c r="K32" i="35"/>
  <c r="B32" i="50" s="1"/>
  <c r="J33" i="35"/>
  <c r="A33" i="36" s="1"/>
  <c r="X30" i="50" l="1"/>
  <c r="G31" i="50"/>
  <c r="N31" i="50" s="1"/>
  <c r="U31" i="50" s="1"/>
  <c r="C31" i="50"/>
  <c r="J31" i="50" s="1"/>
  <c r="Q31" i="50" s="1"/>
  <c r="F31" i="50"/>
  <c r="M31" i="50" s="1"/>
  <c r="T31" i="50" s="1"/>
  <c r="I31" i="50"/>
  <c r="P31" i="50" s="1"/>
  <c r="W31" i="50" s="1"/>
  <c r="E31" i="50"/>
  <c r="L31" i="50" s="1"/>
  <c r="S31" i="50" s="1"/>
  <c r="H31" i="50"/>
  <c r="O31" i="50" s="1"/>
  <c r="V31" i="50" s="1"/>
  <c r="D31" i="50"/>
  <c r="K31" i="50" s="1"/>
  <c r="R31" i="50" s="1"/>
  <c r="X29" i="48"/>
  <c r="C30" i="48"/>
  <c r="J30" i="48" s="1"/>
  <c r="Q30" i="48" s="1"/>
  <c r="G30" i="48"/>
  <c r="N30" i="48" s="1"/>
  <c r="U30" i="48" s="1"/>
  <c r="I30" i="48"/>
  <c r="P30" i="48" s="1"/>
  <c r="W30" i="48" s="1"/>
  <c r="F30" i="48"/>
  <c r="M30" i="48" s="1"/>
  <c r="T30" i="48" s="1"/>
  <c r="D30" i="48"/>
  <c r="K30" i="48" s="1"/>
  <c r="R30" i="48" s="1"/>
  <c r="H30" i="48"/>
  <c r="O30" i="48" s="1"/>
  <c r="V30" i="48" s="1"/>
  <c r="B31" i="48"/>
  <c r="G31" i="48" s="1"/>
  <c r="N31" i="48" s="1"/>
  <c r="U31" i="48" s="1"/>
  <c r="H30" i="49"/>
  <c r="O30" i="49" s="1"/>
  <c r="V30" i="49" s="1"/>
  <c r="D30" i="49"/>
  <c r="K30" i="49" s="1"/>
  <c r="R30" i="49" s="1"/>
  <c r="G30" i="49"/>
  <c r="N30" i="49" s="1"/>
  <c r="U30" i="49" s="1"/>
  <c r="C30" i="49"/>
  <c r="J30" i="49" s="1"/>
  <c r="Q30" i="49" s="1"/>
  <c r="F30" i="49"/>
  <c r="M30" i="49" s="1"/>
  <c r="T30" i="49" s="1"/>
  <c r="E30" i="49"/>
  <c r="L30" i="49" s="1"/>
  <c r="S30" i="49" s="1"/>
  <c r="I30" i="49"/>
  <c r="P30" i="49" s="1"/>
  <c r="W30" i="49" s="1"/>
  <c r="X29" i="49"/>
  <c r="P31" i="38"/>
  <c r="AG31" i="38" s="1"/>
  <c r="AX31" i="38" s="1"/>
  <c r="N31" i="38"/>
  <c r="AE31" i="38" s="1"/>
  <c r="AV31" i="38" s="1"/>
  <c r="E30" i="12"/>
  <c r="V30" i="12" s="1"/>
  <c r="AM30" i="12" s="1"/>
  <c r="D30" i="12"/>
  <c r="U30" i="12" s="1"/>
  <c r="AL30" i="12" s="1"/>
  <c r="S30" i="12"/>
  <c r="AJ30" i="12" s="1"/>
  <c r="BA30" i="12" s="1"/>
  <c r="C30" i="12"/>
  <c r="T30" i="12" s="1"/>
  <c r="AK30" i="12" s="1"/>
  <c r="R30" i="12"/>
  <c r="AI30" i="12" s="1"/>
  <c r="AZ30" i="12" s="1"/>
  <c r="P30" i="12"/>
  <c r="AG30" i="12" s="1"/>
  <c r="AX30" i="12" s="1"/>
  <c r="Q30" i="12"/>
  <c r="AH30" i="12" s="1"/>
  <c r="AY30" i="12" s="1"/>
  <c r="L30" i="12"/>
  <c r="AC30" i="12" s="1"/>
  <c r="AT30" i="12" s="1"/>
  <c r="G30" i="12"/>
  <c r="X30" i="12" s="1"/>
  <c r="AO30" i="12" s="1"/>
  <c r="I30" i="12"/>
  <c r="Z30" i="12" s="1"/>
  <c r="AQ30" i="12" s="1"/>
  <c r="M30" i="12"/>
  <c r="AD30" i="12" s="1"/>
  <c r="AU30" i="12" s="1"/>
  <c r="K30" i="12"/>
  <c r="AB30" i="12" s="1"/>
  <c r="AS30" i="12" s="1"/>
  <c r="H30" i="12"/>
  <c r="Y30" i="12" s="1"/>
  <c r="AP30" i="12" s="1"/>
  <c r="N30" i="12"/>
  <c r="AE30" i="12" s="1"/>
  <c r="AV30" i="12" s="1"/>
  <c r="O30" i="12"/>
  <c r="AF30" i="12" s="1"/>
  <c r="AW30" i="12" s="1"/>
  <c r="F30" i="12"/>
  <c r="W30" i="12" s="1"/>
  <c r="AN30" i="12" s="1"/>
  <c r="BB29" i="12"/>
  <c r="O31" i="38"/>
  <c r="AF31" i="38" s="1"/>
  <c r="AW31" i="38" s="1"/>
  <c r="Q31" i="38"/>
  <c r="AH31" i="38" s="1"/>
  <c r="AY31" i="38" s="1"/>
  <c r="BB30" i="38"/>
  <c r="J31" i="38"/>
  <c r="AA31" i="38" s="1"/>
  <c r="AR31" i="38" s="1"/>
  <c r="L31" i="38"/>
  <c r="AC31" i="38" s="1"/>
  <c r="AT31" i="38" s="1"/>
  <c r="K31" i="38"/>
  <c r="AB31" i="38" s="1"/>
  <c r="AS31" i="38" s="1"/>
  <c r="M31" i="38"/>
  <c r="AD31" i="38" s="1"/>
  <c r="AU31" i="38" s="1"/>
  <c r="G31" i="38"/>
  <c r="X31" i="38" s="1"/>
  <c r="AO31" i="38" s="1"/>
  <c r="F31" i="38"/>
  <c r="W31" i="38" s="1"/>
  <c r="AN31" i="38" s="1"/>
  <c r="H31" i="38"/>
  <c r="Y31" i="38" s="1"/>
  <c r="AP31" i="38" s="1"/>
  <c r="I31" i="38"/>
  <c r="Z31" i="38" s="1"/>
  <c r="AQ31" i="38" s="1"/>
  <c r="S31" i="38"/>
  <c r="AJ31" i="38" s="1"/>
  <c r="BA31" i="38" s="1"/>
  <c r="C31" i="38"/>
  <c r="T31" i="38" s="1"/>
  <c r="AK31" i="38" s="1"/>
  <c r="D31" i="38"/>
  <c r="U31" i="38" s="1"/>
  <c r="AL31" i="38" s="1"/>
  <c r="E31" i="38"/>
  <c r="V31" i="38" s="1"/>
  <c r="AM31" i="38" s="1"/>
  <c r="B32" i="38"/>
  <c r="P32" i="38" s="1"/>
  <c r="AG32" i="38" s="1"/>
  <c r="AX32" i="38" s="1"/>
  <c r="B31" i="12"/>
  <c r="P31" i="12" s="1"/>
  <c r="AG31" i="12" s="1"/>
  <c r="AX31" i="12" s="1"/>
  <c r="M31" i="36"/>
  <c r="AD31" i="36" s="1"/>
  <c r="AU31" i="36" s="1"/>
  <c r="K31" i="36"/>
  <c r="AB31" i="36" s="1"/>
  <c r="AS31" i="36" s="1"/>
  <c r="L31" i="36"/>
  <c r="AC31" i="36" s="1"/>
  <c r="AT31" i="36" s="1"/>
  <c r="O31" i="36"/>
  <c r="AF31" i="36" s="1"/>
  <c r="AW31" i="36" s="1"/>
  <c r="Q31" i="36"/>
  <c r="AH31" i="36" s="1"/>
  <c r="AY31" i="36" s="1"/>
  <c r="J31" i="36"/>
  <c r="AA31" i="36" s="1"/>
  <c r="AR31" i="36" s="1"/>
  <c r="P31" i="36"/>
  <c r="AG31" i="36" s="1"/>
  <c r="AX31" i="36" s="1"/>
  <c r="N31" i="36"/>
  <c r="AE31" i="36" s="1"/>
  <c r="AV31" i="36" s="1"/>
  <c r="E31" i="36"/>
  <c r="V31" i="36" s="1"/>
  <c r="AM31" i="36" s="1"/>
  <c r="C31" i="36"/>
  <c r="T31" i="36" s="1"/>
  <c r="AK31" i="36" s="1"/>
  <c r="S31" i="36"/>
  <c r="AJ31" i="36" s="1"/>
  <c r="BA31" i="36" s="1"/>
  <c r="I31" i="36"/>
  <c r="Z31" i="36" s="1"/>
  <c r="AQ31" i="36" s="1"/>
  <c r="H31" i="36"/>
  <c r="Y31" i="36" s="1"/>
  <c r="AP31" i="36" s="1"/>
  <c r="G31" i="36"/>
  <c r="X31" i="36" s="1"/>
  <c r="AO31" i="36" s="1"/>
  <c r="F31" i="36"/>
  <c r="W31" i="36" s="1"/>
  <c r="AN31" i="36" s="1"/>
  <c r="D31" i="36"/>
  <c r="U31" i="36" s="1"/>
  <c r="AL31" i="36" s="1"/>
  <c r="BB30" i="36"/>
  <c r="P31" i="39"/>
  <c r="AG31" i="39" s="1"/>
  <c r="AX31" i="39" s="1"/>
  <c r="L31" i="39"/>
  <c r="AC31" i="39" s="1"/>
  <c r="AT31" i="39" s="1"/>
  <c r="H31" i="39"/>
  <c r="Y31" i="39" s="1"/>
  <c r="AP31" i="39" s="1"/>
  <c r="D31" i="39"/>
  <c r="U31" i="39" s="1"/>
  <c r="AL31" i="39" s="1"/>
  <c r="S31" i="39"/>
  <c r="AJ31" i="39" s="1"/>
  <c r="BA31" i="39" s="1"/>
  <c r="O31" i="39"/>
  <c r="AF31" i="39" s="1"/>
  <c r="AW31" i="39" s="1"/>
  <c r="K31" i="39"/>
  <c r="AB31" i="39" s="1"/>
  <c r="AS31" i="39" s="1"/>
  <c r="G31" i="39"/>
  <c r="X31" i="39" s="1"/>
  <c r="AO31" i="39" s="1"/>
  <c r="C31" i="39"/>
  <c r="T31" i="39" s="1"/>
  <c r="AK31" i="39" s="1"/>
  <c r="M31" i="39"/>
  <c r="AD31" i="39" s="1"/>
  <c r="AU31" i="39" s="1"/>
  <c r="E31" i="39"/>
  <c r="V31" i="39" s="1"/>
  <c r="AM31" i="39" s="1"/>
  <c r="R31" i="39"/>
  <c r="AI31" i="39" s="1"/>
  <c r="AZ31" i="39" s="1"/>
  <c r="I31" i="39"/>
  <c r="Z31" i="39" s="1"/>
  <c r="AQ31" i="39" s="1"/>
  <c r="N31" i="39"/>
  <c r="AE31" i="39" s="1"/>
  <c r="AV31" i="39" s="1"/>
  <c r="J31" i="39"/>
  <c r="AA31" i="39" s="1"/>
  <c r="AR31" i="39" s="1"/>
  <c r="Q31" i="39"/>
  <c r="AH31" i="39" s="1"/>
  <c r="AY31" i="39" s="1"/>
  <c r="F31" i="39"/>
  <c r="W31" i="39" s="1"/>
  <c r="AN31" i="39" s="1"/>
  <c r="BB30" i="39"/>
  <c r="B32" i="36"/>
  <c r="P32" i="36" s="1"/>
  <c r="AG32" i="36" s="1"/>
  <c r="AX32" i="36" s="1"/>
  <c r="J33" i="20"/>
  <c r="A32" i="12"/>
  <c r="K32" i="20"/>
  <c r="K33" i="37"/>
  <c r="J34" i="37"/>
  <c r="A34" i="38" s="1"/>
  <c r="K33" i="35"/>
  <c r="B33" i="50" s="1"/>
  <c r="J34" i="35"/>
  <c r="A34" i="36" s="1"/>
  <c r="G32" i="50" l="1"/>
  <c r="N32" i="50" s="1"/>
  <c r="U32" i="50" s="1"/>
  <c r="C32" i="50"/>
  <c r="J32" i="50" s="1"/>
  <c r="Q32" i="50" s="1"/>
  <c r="F32" i="50"/>
  <c r="M32" i="50" s="1"/>
  <c r="T32" i="50" s="1"/>
  <c r="I32" i="50"/>
  <c r="P32" i="50" s="1"/>
  <c r="W32" i="50" s="1"/>
  <c r="E32" i="50"/>
  <c r="L32" i="50" s="1"/>
  <c r="S32" i="50" s="1"/>
  <c r="D32" i="50"/>
  <c r="K32" i="50" s="1"/>
  <c r="R32" i="50" s="1"/>
  <c r="H32" i="50"/>
  <c r="O32" i="50" s="1"/>
  <c r="V32" i="50" s="1"/>
  <c r="X31" i="50"/>
  <c r="D31" i="48"/>
  <c r="K31" i="48" s="1"/>
  <c r="R31" i="48" s="1"/>
  <c r="E31" i="48"/>
  <c r="L31" i="48" s="1"/>
  <c r="S31" i="48" s="1"/>
  <c r="I31" i="48"/>
  <c r="P31" i="48" s="1"/>
  <c r="W31" i="48" s="1"/>
  <c r="F31" i="48"/>
  <c r="M31" i="48" s="1"/>
  <c r="T31" i="48" s="1"/>
  <c r="C31" i="48"/>
  <c r="J31" i="48" s="1"/>
  <c r="Q31" i="48" s="1"/>
  <c r="X30" i="48"/>
  <c r="H31" i="48"/>
  <c r="O31" i="48" s="1"/>
  <c r="V31" i="48" s="1"/>
  <c r="B32" i="48"/>
  <c r="H32" i="48" s="1"/>
  <c r="O32" i="48" s="1"/>
  <c r="V32" i="48" s="1"/>
  <c r="X30" i="49"/>
  <c r="H31" i="49"/>
  <c r="O31" i="49" s="1"/>
  <c r="V31" i="49" s="1"/>
  <c r="D31" i="49"/>
  <c r="K31" i="49" s="1"/>
  <c r="R31" i="49" s="1"/>
  <c r="G31" i="49"/>
  <c r="N31" i="49" s="1"/>
  <c r="U31" i="49" s="1"/>
  <c r="C31" i="49"/>
  <c r="J31" i="49" s="1"/>
  <c r="Q31" i="49" s="1"/>
  <c r="F31" i="49"/>
  <c r="M31" i="49" s="1"/>
  <c r="T31" i="49" s="1"/>
  <c r="E31" i="49"/>
  <c r="L31" i="49" s="1"/>
  <c r="S31" i="49" s="1"/>
  <c r="I31" i="49"/>
  <c r="P31" i="49" s="1"/>
  <c r="W31" i="49" s="1"/>
  <c r="F31" i="12"/>
  <c r="W31" i="12" s="1"/>
  <c r="AN31" i="12" s="1"/>
  <c r="O31" i="12"/>
  <c r="AF31" i="12" s="1"/>
  <c r="AW31" i="12" s="1"/>
  <c r="R31" i="12"/>
  <c r="AI31" i="12" s="1"/>
  <c r="AZ31" i="12" s="1"/>
  <c r="M31" i="12"/>
  <c r="AD31" i="12" s="1"/>
  <c r="AU31" i="12" s="1"/>
  <c r="L31" i="12"/>
  <c r="AC31" i="12" s="1"/>
  <c r="AT31" i="12" s="1"/>
  <c r="I31" i="12"/>
  <c r="Z31" i="12" s="1"/>
  <c r="AQ31" i="12" s="1"/>
  <c r="G31" i="12"/>
  <c r="X31" i="12" s="1"/>
  <c r="AO31" i="12" s="1"/>
  <c r="Q31" i="12"/>
  <c r="AH31" i="12" s="1"/>
  <c r="AY31" i="12" s="1"/>
  <c r="E31" i="12"/>
  <c r="V31" i="12" s="1"/>
  <c r="AM31" i="12" s="1"/>
  <c r="K31" i="12"/>
  <c r="AB31" i="12" s="1"/>
  <c r="AS31" i="12" s="1"/>
  <c r="S31" i="12"/>
  <c r="AJ31" i="12" s="1"/>
  <c r="BA31" i="12" s="1"/>
  <c r="C31" i="12"/>
  <c r="T31" i="12" s="1"/>
  <c r="AK31" i="12" s="1"/>
  <c r="N31" i="12"/>
  <c r="AE31" i="12" s="1"/>
  <c r="AV31" i="12" s="1"/>
  <c r="H31" i="12"/>
  <c r="Y31" i="12" s="1"/>
  <c r="AP31" i="12" s="1"/>
  <c r="J31" i="12"/>
  <c r="AA31" i="12" s="1"/>
  <c r="AR31" i="12" s="1"/>
  <c r="D31" i="12"/>
  <c r="U31" i="12" s="1"/>
  <c r="AL31" i="12" s="1"/>
  <c r="BB30" i="12"/>
  <c r="L32" i="38"/>
  <c r="AC32" i="38" s="1"/>
  <c r="AT32" i="38" s="1"/>
  <c r="Q32" i="38"/>
  <c r="AH32" i="38" s="1"/>
  <c r="AY32" i="38" s="1"/>
  <c r="O32" i="38"/>
  <c r="AF32" i="38" s="1"/>
  <c r="AW32" i="38" s="1"/>
  <c r="M32" i="38"/>
  <c r="AD32" i="38" s="1"/>
  <c r="AU32" i="38" s="1"/>
  <c r="N32" i="38"/>
  <c r="AE32" i="38" s="1"/>
  <c r="AV32" i="38" s="1"/>
  <c r="H32" i="38"/>
  <c r="Y32" i="38" s="1"/>
  <c r="AP32" i="38" s="1"/>
  <c r="I32" i="38"/>
  <c r="Z32" i="38" s="1"/>
  <c r="AQ32" i="38" s="1"/>
  <c r="J32" i="38"/>
  <c r="AA32" i="38" s="1"/>
  <c r="AR32" i="38" s="1"/>
  <c r="K32" i="38"/>
  <c r="AB32" i="38" s="1"/>
  <c r="AS32" i="38" s="1"/>
  <c r="D32" i="38"/>
  <c r="U32" i="38" s="1"/>
  <c r="AL32" i="38" s="1"/>
  <c r="E32" i="38"/>
  <c r="V32" i="38" s="1"/>
  <c r="AM32" i="38" s="1"/>
  <c r="F32" i="38"/>
  <c r="W32" i="38" s="1"/>
  <c r="AN32" i="38" s="1"/>
  <c r="G32" i="38"/>
  <c r="X32" i="38" s="1"/>
  <c r="AO32" i="38" s="1"/>
  <c r="BB31" i="38"/>
  <c r="R32" i="38"/>
  <c r="AI32" i="38" s="1"/>
  <c r="AZ32" i="38" s="1"/>
  <c r="S32" i="38"/>
  <c r="AJ32" i="38" s="1"/>
  <c r="BA32" i="38" s="1"/>
  <c r="C32" i="38"/>
  <c r="T32" i="38" s="1"/>
  <c r="AK32" i="38" s="1"/>
  <c r="B33" i="38"/>
  <c r="P33" i="38" s="1"/>
  <c r="AG33" i="38" s="1"/>
  <c r="AX33" i="38" s="1"/>
  <c r="B32" i="12"/>
  <c r="N32" i="12" s="1"/>
  <c r="AE32" i="12" s="1"/>
  <c r="AV32" i="12" s="1"/>
  <c r="BB31" i="36"/>
  <c r="K32" i="36"/>
  <c r="AB32" i="36" s="1"/>
  <c r="AS32" i="36" s="1"/>
  <c r="D32" i="36"/>
  <c r="U32" i="36" s="1"/>
  <c r="AL32" i="36" s="1"/>
  <c r="O32" i="36"/>
  <c r="AF32" i="36" s="1"/>
  <c r="AW32" i="36" s="1"/>
  <c r="H32" i="36"/>
  <c r="Y32" i="36" s="1"/>
  <c r="AP32" i="36" s="1"/>
  <c r="N32" i="36"/>
  <c r="AE32" i="36" s="1"/>
  <c r="AV32" i="36" s="1"/>
  <c r="E32" i="36"/>
  <c r="V32" i="36" s="1"/>
  <c r="AM32" i="36" s="1"/>
  <c r="F32" i="36"/>
  <c r="W32" i="36" s="1"/>
  <c r="AN32" i="36" s="1"/>
  <c r="I32" i="36"/>
  <c r="Z32" i="36" s="1"/>
  <c r="AQ32" i="36" s="1"/>
  <c r="L32" i="36"/>
  <c r="AC32" i="36" s="1"/>
  <c r="AT32" i="36" s="1"/>
  <c r="G32" i="36"/>
  <c r="X32" i="36" s="1"/>
  <c r="AO32" i="36" s="1"/>
  <c r="J32" i="36"/>
  <c r="AA32" i="36" s="1"/>
  <c r="AR32" i="36" s="1"/>
  <c r="M32" i="36"/>
  <c r="AD32" i="36" s="1"/>
  <c r="AU32" i="36" s="1"/>
  <c r="C32" i="36"/>
  <c r="T32" i="36" s="1"/>
  <c r="AK32" i="36" s="1"/>
  <c r="S32" i="36"/>
  <c r="AJ32" i="36" s="1"/>
  <c r="BA32" i="36" s="1"/>
  <c r="R32" i="36"/>
  <c r="AI32" i="36" s="1"/>
  <c r="AZ32" i="36" s="1"/>
  <c r="Q32" i="36"/>
  <c r="AH32" i="36" s="1"/>
  <c r="AY32" i="36" s="1"/>
  <c r="R32" i="39"/>
  <c r="AI32" i="39" s="1"/>
  <c r="AZ32" i="39" s="1"/>
  <c r="N32" i="39"/>
  <c r="AE32" i="39" s="1"/>
  <c r="AV32" i="39" s="1"/>
  <c r="J32" i="39"/>
  <c r="AA32" i="39" s="1"/>
  <c r="AR32" i="39" s="1"/>
  <c r="F32" i="39"/>
  <c r="W32" i="39" s="1"/>
  <c r="AN32" i="39" s="1"/>
  <c r="Q32" i="39"/>
  <c r="AH32" i="39" s="1"/>
  <c r="AY32" i="39" s="1"/>
  <c r="M32" i="39"/>
  <c r="AD32" i="39" s="1"/>
  <c r="AU32" i="39" s="1"/>
  <c r="I32" i="39"/>
  <c r="Z32" i="39" s="1"/>
  <c r="AQ32" i="39" s="1"/>
  <c r="E32" i="39"/>
  <c r="V32" i="39" s="1"/>
  <c r="AM32" i="39" s="1"/>
  <c r="L32" i="39"/>
  <c r="AC32" i="39" s="1"/>
  <c r="AT32" i="39" s="1"/>
  <c r="D32" i="39"/>
  <c r="U32" i="39" s="1"/>
  <c r="AL32" i="39" s="1"/>
  <c r="K32" i="39"/>
  <c r="AB32" i="39" s="1"/>
  <c r="AS32" i="39" s="1"/>
  <c r="C32" i="39"/>
  <c r="T32" i="39" s="1"/>
  <c r="AK32" i="39" s="1"/>
  <c r="H32" i="39"/>
  <c r="Y32" i="39" s="1"/>
  <c r="AP32" i="39" s="1"/>
  <c r="O32" i="39"/>
  <c r="AF32" i="39" s="1"/>
  <c r="AW32" i="39" s="1"/>
  <c r="S32" i="39"/>
  <c r="AJ32" i="39" s="1"/>
  <c r="BA32" i="39" s="1"/>
  <c r="P32" i="39"/>
  <c r="AG32" i="39" s="1"/>
  <c r="AX32" i="39" s="1"/>
  <c r="G32" i="39"/>
  <c r="X32" i="39" s="1"/>
  <c r="AO32" i="39" s="1"/>
  <c r="B33" i="36"/>
  <c r="N33" i="36" s="1"/>
  <c r="AE33" i="36" s="1"/>
  <c r="AV33" i="36" s="1"/>
  <c r="BB31" i="39"/>
  <c r="J34" i="20"/>
  <c r="A33" i="12"/>
  <c r="K33" i="20"/>
  <c r="K34" i="37"/>
  <c r="J35" i="37"/>
  <c r="A35" i="38" s="1"/>
  <c r="K34" i="35"/>
  <c r="B34" i="50" s="1"/>
  <c r="J35" i="35"/>
  <c r="A35" i="36" s="1"/>
  <c r="X32" i="50" l="1"/>
  <c r="G33" i="50"/>
  <c r="N33" i="50" s="1"/>
  <c r="U33" i="50" s="1"/>
  <c r="C33" i="50"/>
  <c r="J33" i="50" s="1"/>
  <c r="Q33" i="50" s="1"/>
  <c r="F33" i="50"/>
  <c r="M33" i="50" s="1"/>
  <c r="T33" i="50" s="1"/>
  <c r="I33" i="50"/>
  <c r="P33" i="50" s="1"/>
  <c r="W33" i="50" s="1"/>
  <c r="E33" i="50"/>
  <c r="L33" i="50" s="1"/>
  <c r="S33" i="50" s="1"/>
  <c r="H33" i="50"/>
  <c r="O33" i="50" s="1"/>
  <c r="V33" i="50" s="1"/>
  <c r="D33" i="50"/>
  <c r="K33" i="50" s="1"/>
  <c r="R33" i="50" s="1"/>
  <c r="D32" i="48"/>
  <c r="K32" i="48" s="1"/>
  <c r="R32" i="48" s="1"/>
  <c r="E32" i="48"/>
  <c r="L32" i="48" s="1"/>
  <c r="S32" i="48" s="1"/>
  <c r="G32" i="48"/>
  <c r="N32" i="48" s="1"/>
  <c r="U32" i="48" s="1"/>
  <c r="I32" i="48"/>
  <c r="P32" i="48" s="1"/>
  <c r="W32" i="48" s="1"/>
  <c r="X31" i="48"/>
  <c r="F32" i="48"/>
  <c r="M32" i="48" s="1"/>
  <c r="T32" i="48" s="1"/>
  <c r="C32" i="48"/>
  <c r="J32" i="48" s="1"/>
  <c r="Q32" i="48" s="1"/>
  <c r="X31" i="49"/>
  <c r="H32" i="49"/>
  <c r="O32" i="49" s="1"/>
  <c r="V32" i="49" s="1"/>
  <c r="D32" i="49"/>
  <c r="K32" i="49" s="1"/>
  <c r="R32" i="49" s="1"/>
  <c r="G32" i="49"/>
  <c r="N32" i="49" s="1"/>
  <c r="U32" i="49" s="1"/>
  <c r="C32" i="49"/>
  <c r="J32" i="49" s="1"/>
  <c r="Q32" i="49" s="1"/>
  <c r="F32" i="49"/>
  <c r="M32" i="49" s="1"/>
  <c r="T32" i="49" s="1"/>
  <c r="E32" i="49"/>
  <c r="L32" i="49" s="1"/>
  <c r="S32" i="49" s="1"/>
  <c r="I32" i="49"/>
  <c r="P32" i="49" s="1"/>
  <c r="W32" i="49" s="1"/>
  <c r="B33" i="48"/>
  <c r="C33" i="48" s="1"/>
  <c r="J33" i="48" s="1"/>
  <c r="Q33" i="48" s="1"/>
  <c r="BB31" i="12"/>
  <c r="Q33" i="38"/>
  <c r="AH33" i="38" s="1"/>
  <c r="AY33" i="38" s="1"/>
  <c r="G32" i="12"/>
  <c r="X32" i="12" s="1"/>
  <c r="AO32" i="12" s="1"/>
  <c r="M33" i="38"/>
  <c r="AD33" i="38" s="1"/>
  <c r="AU33" i="38" s="1"/>
  <c r="S33" i="38"/>
  <c r="AJ33" i="38" s="1"/>
  <c r="BA33" i="38" s="1"/>
  <c r="E32" i="12"/>
  <c r="V32" i="12" s="1"/>
  <c r="AM32" i="12" s="1"/>
  <c r="O33" i="38"/>
  <c r="AF33" i="38" s="1"/>
  <c r="AW33" i="38" s="1"/>
  <c r="R33" i="38"/>
  <c r="AI33" i="38" s="1"/>
  <c r="AZ33" i="38" s="1"/>
  <c r="C33" i="38"/>
  <c r="T33" i="38" s="1"/>
  <c r="AK33" i="38" s="1"/>
  <c r="L33" i="38"/>
  <c r="AC33" i="38" s="1"/>
  <c r="AT33" i="38" s="1"/>
  <c r="N33" i="38"/>
  <c r="AE33" i="38" s="1"/>
  <c r="AV33" i="38" s="1"/>
  <c r="L32" i="12"/>
  <c r="AC32" i="12" s="1"/>
  <c r="AT32" i="12" s="1"/>
  <c r="M32" i="12"/>
  <c r="AD32" i="12" s="1"/>
  <c r="AU32" i="12" s="1"/>
  <c r="Q32" i="12"/>
  <c r="AH32" i="12" s="1"/>
  <c r="AY32" i="12" s="1"/>
  <c r="H32" i="12"/>
  <c r="Y32" i="12" s="1"/>
  <c r="AP32" i="12" s="1"/>
  <c r="K32" i="12"/>
  <c r="AB32" i="12" s="1"/>
  <c r="AS32" i="12" s="1"/>
  <c r="BB32" i="38"/>
  <c r="H33" i="38"/>
  <c r="Y33" i="38" s="1"/>
  <c r="AP33" i="38" s="1"/>
  <c r="I33" i="38"/>
  <c r="Z33" i="38" s="1"/>
  <c r="AQ33" i="38" s="1"/>
  <c r="J33" i="38"/>
  <c r="AA33" i="38" s="1"/>
  <c r="AR33" i="38" s="1"/>
  <c r="K33" i="38"/>
  <c r="AB33" i="38" s="1"/>
  <c r="AS33" i="38" s="1"/>
  <c r="D33" i="38"/>
  <c r="U33" i="38" s="1"/>
  <c r="AL33" i="38" s="1"/>
  <c r="E33" i="38"/>
  <c r="V33" i="38" s="1"/>
  <c r="AM33" i="38" s="1"/>
  <c r="F33" i="38"/>
  <c r="W33" i="38" s="1"/>
  <c r="AN33" i="38" s="1"/>
  <c r="G33" i="38"/>
  <c r="X33" i="38" s="1"/>
  <c r="AO33" i="38" s="1"/>
  <c r="B34" i="38"/>
  <c r="P34" i="38" s="1"/>
  <c r="AG34" i="38" s="1"/>
  <c r="AX34" i="38" s="1"/>
  <c r="J32" i="12"/>
  <c r="AA32" i="12" s="1"/>
  <c r="AR32" i="12" s="1"/>
  <c r="P32" i="12"/>
  <c r="AG32" i="12" s="1"/>
  <c r="AX32" i="12" s="1"/>
  <c r="S32" i="12"/>
  <c r="AJ32" i="12" s="1"/>
  <c r="BA32" i="12" s="1"/>
  <c r="C32" i="12"/>
  <c r="T32" i="12" s="1"/>
  <c r="AK32" i="12" s="1"/>
  <c r="R32" i="12"/>
  <c r="AI32" i="12" s="1"/>
  <c r="AZ32" i="12" s="1"/>
  <c r="O32" i="12"/>
  <c r="AF32" i="12" s="1"/>
  <c r="AW32" i="12" s="1"/>
  <c r="F32" i="12"/>
  <c r="W32" i="12" s="1"/>
  <c r="AN32" i="12" s="1"/>
  <c r="D32" i="12"/>
  <c r="U32" i="12" s="1"/>
  <c r="AL32" i="12" s="1"/>
  <c r="I32" i="12"/>
  <c r="Z32" i="12" s="1"/>
  <c r="AQ32" i="12" s="1"/>
  <c r="B33" i="12"/>
  <c r="I33" i="12" s="1"/>
  <c r="Z33" i="12" s="1"/>
  <c r="AQ33" i="12" s="1"/>
  <c r="E33" i="36"/>
  <c r="V33" i="36" s="1"/>
  <c r="AM33" i="36" s="1"/>
  <c r="R33" i="36"/>
  <c r="AI33" i="36" s="1"/>
  <c r="AZ33" i="36" s="1"/>
  <c r="D33" i="36"/>
  <c r="U33" i="36" s="1"/>
  <c r="AL33" i="36" s="1"/>
  <c r="C33" i="36"/>
  <c r="T33" i="36" s="1"/>
  <c r="AK33" i="36" s="1"/>
  <c r="S33" i="36"/>
  <c r="AJ33" i="36" s="1"/>
  <c r="BA33" i="36" s="1"/>
  <c r="H33" i="36"/>
  <c r="Y33" i="36" s="1"/>
  <c r="AP33" i="36" s="1"/>
  <c r="F33" i="36"/>
  <c r="W33" i="36" s="1"/>
  <c r="AN33" i="36" s="1"/>
  <c r="M33" i="36"/>
  <c r="AD33" i="36" s="1"/>
  <c r="AU33" i="36" s="1"/>
  <c r="L33" i="36"/>
  <c r="AC33" i="36" s="1"/>
  <c r="AT33" i="36" s="1"/>
  <c r="K33" i="36"/>
  <c r="AB33" i="36" s="1"/>
  <c r="AS33" i="36" s="1"/>
  <c r="J33" i="36"/>
  <c r="AA33" i="36" s="1"/>
  <c r="AR33" i="36" s="1"/>
  <c r="BB32" i="36"/>
  <c r="I33" i="36"/>
  <c r="Z33" i="36" s="1"/>
  <c r="AQ33" i="36" s="1"/>
  <c r="G33" i="36"/>
  <c r="X33" i="36" s="1"/>
  <c r="AO33" i="36" s="1"/>
  <c r="Q33" i="36"/>
  <c r="AH33" i="36" s="1"/>
  <c r="AY33" i="36" s="1"/>
  <c r="P33" i="36"/>
  <c r="AG33" i="36" s="1"/>
  <c r="AX33" i="36" s="1"/>
  <c r="O33" i="36"/>
  <c r="AF33" i="36" s="1"/>
  <c r="AW33" i="36" s="1"/>
  <c r="P33" i="39"/>
  <c r="AG33" i="39" s="1"/>
  <c r="AX33" i="39" s="1"/>
  <c r="L33" i="39"/>
  <c r="AC33" i="39" s="1"/>
  <c r="AT33" i="39" s="1"/>
  <c r="H33" i="39"/>
  <c r="Y33" i="39" s="1"/>
  <c r="AP33" i="39" s="1"/>
  <c r="D33" i="39"/>
  <c r="U33" i="39" s="1"/>
  <c r="AL33" i="39" s="1"/>
  <c r="S33" i="39"/>
  <c r="AJ33" i="39" s="1"/>
  <c r="BA33" i="39" s="1"/>
  <c r="O33" i="39"/>
  <c r="AF33" i="39" s="1"/>
  <c r="AW33" i="39" s="1"/>
  <c r="K33" i="39"/>
  <c r="AB33" i="39" s="1"/>
  <c r="AS33" i="39" s="1"/>
  <c r="G33" i="39"/>
  <c r="X33" i="39" s="1"/>
  <c r="AO33" i="39" s="1"/>
  <c r="C33" i="39"/>
  <c r="T33" i="39" s="1"/>
  <c r="AK33" i="39" s="1"/>
  <c r="N33" i="39"/>
  <c r="AE33" i="39" s="1"/>
  <c r="AV33" i="39" s="1"/>
  <c r="F33" i="39"/>
  <c r="W33" i="39" s="1"/>
  <c r="AN33" i="39" s="1"/>
  <c r="E33" i="39"/>
  <c r="V33" i="39" s="1"/>
  <c r="AM33" i="39" s="1"/>
  <c r="R33" i="39"/>
  <c r="AI33" i="39" s="1"/>
  <c r="AZ33" i="39" s="1"/>
  <c r="Q33" i="39"/>
  <c r="AH33" i="39" s="1"/>
  <c r="AY33" i="39" s="1"/>
  <c r="M33" i="39"/>
  <c r="AD33" i="39" s="1"/>
  <c r="AU33" i="39" s="1"/>
  <c r="J33" i="39"/>
  <c r="AA33" i="39" s="1"/>
  <c r="AR33" i="39" s="1"/>
  <c r="I33" i="39"/>
  <c r="Z33" i="39" s="1"/>
  <c r="AQ33" i="39" s="1"/>
  <c r="B34" i="36"/>
  <c r="D34" i="36" s="1"/>
  <c r="U34" i="36" s="1"/>
  <c r="AL34" i="36" s="1"/>
  <c r="BB32" i="39"/>
  <c r="J35" i="20"/>
  <c r="A34" i="12"/>
  <c r="K34" i="20"/>
  <c r="K35" i="37"/>
  <c r="J36" i="37"/>
  <c r="A36" i="38" s="1"/>
  <c r="K35" i="35"/>
  <c r="B35" i="50" s="1"/>
  <c r="J36" i="35"/>
  <c r="A36" i="36" s="1"/>
  <c r="X33" i="50" l="1"/>
  <c r="G34" i="50"/>
  <c r="N34" i="50" s="1"/>
  <c r="U34" i="50" s="1"/>
  <c r="C34" i="50"/>
  <c r="J34" i="50" s="1"/>
  <c r="Q34" i="50" s="1"/>
  <c r="F34" i="50"/>
  <c r="M34" i="50" s="1"/>
  <c r="T34" i="50" s="1"/>
  <c r="I34" i="50"/>
  <c r="P34" i="50" s="1"/>
  <c r="W34" i="50" s="1"/>
  <c r="E34" i="50"/>
  <c r="L34" i="50" s="1"/>
  <c r="S34" i="50" s="1"/>
  <c r="H34" i="50"/>
  <c r="O34" i="50" s="1"/>
  <c r="V34" i="50" s="1"/>
  <c r="D34" i="50"/>
  <c r="K34" i="50" s="1"/>
  <c r="R34" i="50" s="1"/>
  <c r="F33" i="48"/>
  <c r="M33" i="48" s="1"/>
  <c r="T33" i="48" s="1"/>
  <c r="G33" i="48"/>
  <c r="N33" i="48" s="1"/>
  <c r="U33" i="48" s="1"/>
  <c r="I33" i="48"/>
  <c r="P33" i="48" s="1"/>
  <c r="W33" i="48" s="1"/>
  <c r="X32" i="48"/>
  <c r="D33" i="48"/>
  <c r="K33" i="48" s="1"/>
  <c r="R33" i="48" s="1"/>
  <c r="H33" i="48"/>
  <c r="O33" i="48" s="1"/>
  <c r="V33" i="48" s="1"/>
  <c r="E33" i="48"/>
  <c r="L33" i="48" s="1"/>
  <c r="S33" i="48" s="1"/>
  <c r="H33" i="49"/>
  <c r="O33" i="49" s="1"/>
  <c r="V33" i="49" s="1"/>
  <c r="D33" i="49"/>
  <c r="K33" i="49" s="1"/>
  <c r="R33" i="49" s="1"/>
  <c r="G33" i="49"/>
  <c r="N33" i="49" s="1"/>
  <c r="U33" i="49" s="1"/>
  <c r="C33" i="49"/>
  <c r="J33" i="49" s="1"/>
  <c r="Q33" i="49" s="1"/>
  <c r="F33" i="49"/>
  <c r="M33" i="49" s="1"/>
  <c r="T33" i="49" s="1"/>
  <c r="E33" i="49"/>
  <c r="L33" i="49" s="1"/>
  <c r="S33" i="49" s="1"/>
  <c r="I33" i="49"/>
  <c r="P33" i="49" s="1"/>
  <c r="W33" i="49" s="1"/>
  <c r="B34" i="48"/>
  <c r="G34" i="48" s="1"/>
  <c r="N34" i="48" s="1"/>
  <c r="U34" i="48" s="1"/>
  <c r="X32" i="49"/>
  <c r="L34" i="38"/>
  <c r="AC34" i="38" s="1"/>
  <c r="AT34" i="38" s="1"/>
  <c r="N34" i="38"/>
  <c r="AE34" i="38" s="1"/>
  <c r="AV34" i="38" s="1"/>
  <c r="M34" i="38"/>
  <c r="AD34" i="38" s="1"/>
  <c r="AU34" i="38" s="1"/>
  <c r="O34" i="38"/>
  <c r="AF34" i="38" s="1"/>
  <c r="AW34" i="38" s="1"/>
  <c r="Q34" i="38"/>
  <c r="AH34" i="38" s="1"/>
  <c r="AY34" i="38" s="1"/>
  <c r="S34" i="38"/>
  <c r="AJ34" i="38" s="1"/>
  <c r="BA34" i="38" s="1"/>
  <c r="R34" i="38"/>
  <c r="AI34" i="38" s="1"/>
  <c r="AZ34" i="38" s="1"/>
  <c r="C34" i="38"/>
  <c r="T34" i="38" s="1"/>
  <c r="AK34" i="38" s="1"/>
  <c r="H34" i="38"/>
  <c r="Y34" i="38" s="1"/>
  <c r="AP34" i="38" s="1"/>
  <c r="I34" i="38"/>
  <c r="Z34" i="38" s="1"/>
  <c r="AQ34" i="38" s="1"/>
  <c r="J34" i="38"/>
  <c r="AA34" i="38" s="1"/>
  <c r="AR34" i="38" s="1"/>
  <c r="K34" i="38"/>
  <c r="AB34" i="38" s="1"/>
  <c r="AS34" i="38" s="1"/>
  <c r="D34" i="38"/>
  <c r="U34" i="38" s="1"/>
  <c r="AL34" i="38" s="1"/>
  <c r="E34" i="38"/>
  <c r="V34" i="38" s="1"/>
  <c r="AM34" i="38" s="1"/>
  <c r="F34" i="38"/>
  <c r="W34" i="38" s="1"/>
  <c r="AN34" i="38" s="1"/>
  <c r="G34" i="38"/>
  <c r="X34" i="38" s="1"/>
  <c r="AO34" i="38" s="1"/>
  <c r="BB33" i="38"/>
  <c r="BB32" i="12"/>
  <c r="B35" i="38"/>
  <c r="P35" i="38" s="1"/>
  <c r="AG35" i="38" s="1"/>
  <c r="AX35" i="38" s="1"/>
  <c r="D33" i="12"/>
  <c r="U33" i="12" s="1"/>
  <c r="AL33" i="12" s="1"/>
  <c r="G33" i="12"/>
  <c r="X33" i="12" s="1"/>
  <c r="AO33" i="12" s="1"/>
  <c r="P33" i="12"/>
  <c r="AG33" i="12" s="1"/>
  <c r="AX33" i="12" s="1"/>
  <c r="K33" i="12"/>
  <c r="AB33" i="12" s="1"/>
  <c r="AS33" i="12" s="1"/>
  <c r="E33" i="12"/>
  <c r="V33" i="12" s="1"/>
  <c r="AM33" i="12" s="1"/>
  <c r="F33" i="12"/>
  <c r="W33" i="12" s="1"/>
  <c r="AN33" i="12" s="1"/>
  <c r="R33" i="12"/>
  <c r="AI33" i="12" s="1"/>
  <c r="AZ33" i="12" s="1"/>
  <c r="J33" i="12"/>
  <c r="AA33" i="12" s="1"/>
  <c r="AR33" i="12" s="1"/>
  <c r="Q33" i="12"/>
  <c r="AH33" i="12" s="1"/>
  <c r="AY33" i="12" s="1"/>
  <c r="O33" i="12"/>
  <c r="AF33" i="12" s="1"/>
  <c r="AW33" i="12" s="1"/>
  <c r="L33" i="12"/>
  <c r="AC33" i="12" s="1"/>
  <c r="AT33" i="12" s="1"/>
  <c r="S33" i="12"/>
  <c r="AJ33" i="12" s="1"/>
  <c r="BA33" i="12" s="1"/>
  <c r="C33" i="12"/>
  <c r="T33" i="12" s="1"/>
  <c r="AK33" i="12" s="1"/>
  <c r="N33" i="12"/>
  <c r="AE33" i="12" s="1"/>
  <c r="AV33" i="12" s="1"/>
  <c r="H33" i="12"/>
  <c r="Y33" i="12" s="1"/>
  <c r="AP33" i="12" s="1"/>
  <c r="M33" i="12"/>
  <c r="AD33" i="12" s="1"/>
  <c r="AU33" i="12" s="1"/>
  <c r="B34" i="12"/>
  <c r="E34" i="12" s="1"/>
  <c r="V34" i="12" s="1"/>
  <c r="AM34" i="12" s="1"/>
  <c r="O34" i="36"/>
  <c r="AF34" i="36" s="1"/>
  <c r="AW34" i="36" s="1"/>
  <c r="M34" i="36"/>
  <c r="AD34" i="36" s="1"/>
  <c r="AU34" i="36" s="1"/>
  <c r="Q34" i="36"/>
  <c r="AH34" i="36" s="1"/>
  <c r="AY34" i="36" s="1"/>
  <c r="S34" i="36"/>
  <c r="AJ34" i="36" s="1"/>
  <c r="BA34" i="36" s="1"/>
  <c r="L34" i="36"/>
  <c r="AC34" i="36" s="1"/>
  <c r="AT34" i="36" s="1"/>
  <c r="N34" i="36"/>
  <c r="AE34" i="36" s="1"/>
  <c r="AV34" i="36" s="1"/>
  <c r="C34" i="36"/>
  <c r="T34" i="36" s="1"/>
  <c r="AK34" i="36" s="1"/>
  <c r="R34" i="36"/>
  <c r="AI34" i="36" s="1"/>
  <c r="AZ34" i="36" s="1"/>
  <c r="P34" i="36"/>
  <c r="AG34" i="36" s="1"/>
  <c r="AX34" i="36" s="1"/>
  <c r="BB33" i="36"/>
  <c r="K34" i="36"/>
  <c r="AB34" i="36" s="1"/>
  <c r="AS34" i="36" s="1"/>
  <c r="J34" i="36"/>
  <c r="AA34" i="36" s="1"/>
  <c r="AR34" i="36" s="1"/>
  <c r="I34" i="36"/>
  <c r="Z34" i="36" s="1"/>
  <c r="AQ34" i="36" s="1"/>
  <c r="H34" i="36"/>
  <c r="Y34" i="36" s="1"/>
  <c r="AP34" i="36" s="1"/>
  <c r="G34" i="36"/>
  <c r="X34" i="36" s="1"/>
  <c r="AO34" i="36" s="1"/>
  <c r="F34" i="36"/>
  <c r="W34" i="36" s="1"/>
  <c r="AN34" i="36" s="1"/>
  <c r="E34" i="36"/>
  <c r="V34" i="36" s="1"/>
  <c r="AM34" i="36" s="1"/>
  <c r="B35" i="36"/>
  <c r="D35" i="36" s="1"/>
  <c r="U35" i="36" s="1"/>
  <c r="AL35" i="36" s="1"/>
  <c r="R34" i="39"/>
  <c r="AI34" i="39" s="1"/>
  <c r="AZ34" i="39" s="1"/>
  <c r="N34" i="39"/>
  <c r="AE34" i="39" s="1"/>
  <c r="AV34" i="39" s="1"/>
  <c r="J34" i="39"/>
  <c r="AA34" i="39" s="1"/>
  <c r="AR34" i="39" s="1"/>
  <c r="F34" i="39"/>
  <c r="W34" i="39" s="1"/>
  <c r="AN34" i="39" s="1"/>
  <c r="Q34" i="39"/>
  <c r="AH34" i="39" s="1"/>
  <c r="AY34" i="39" s="1"/>
  <c r="M34" i="39"/>
  <c r="AD34" i="39" s="1"/>
  <c r="AU34" i="39" s="1"/>
  <c r="I34" i="39"/>
  <c r="Z34" i="39" s="1"/>
  <c r="AQ34" i="39" s="1"/>
  <c r="E34" i="39"/>
  <c r="V34" i="39" s="1"/>
  <c r="AM34" i="39" s="1"/>
  <c r="O34" i="39"/>
  <c r="AF34" i="39" s="1"/>
  <c r="AW34" i="39" s="1"/>
  <c r="G34" i="39"/>
  <c r="X34" i="39" s="1"/>
  <c r="AO34" i="39" s="1"/>
  <c r="L34" i="39"/>
  <c r="AC34" i="39" s="1"/>
  <c r="AT34" i="39" s="1"/>
  <c r="D34" i="39"/>
  <c r="U34" i="39" s="1"/>
  <c r="AL34" i="39" s="1"/>
  <c r="K34" i="39"/>
  <c r="AB34" i="39" s="1"/>
  <c r="AS34" i="39" s="1"/>
  <c r="P34" i="39"/>
  <c r="AG34" i="39" s="1"/>
  <c r="AX34" i="39" s="1"/>
  <c r="S34" i="39"/>
  <c r="AJ34" i="39" s="1"/>
  <c r="BA34" i="39" s="1"/>
  <c r="C34" i="39"/>
  <c r="T34" i="39" s="1"/>
  <c r="AK34" i="39" s="1"/>
  <c r="H34" i="39"/>
  <c r="Y34" i="39" s="1"/>
  <c r="AP34" i="39" s="1"/>
  <c r="BB33" i="39"/>
  <c r="J36" i="20"/>
  <c r="A35" i="12"/>
  <c r="K35" i="20"/>
  <c r="K36" i="37"/>
  <c r="J37" i="37"/>
  <c r="A37" i="38" s="1"/>
  <c r="K36" i="35"/>
  <c r="B36" i="50" s="1"/>
  <c r="J37" i="35"/>
  <c r="A37" i="36" s="1"/>
  <c r="X33" i="49" l="1"/>
  <c r="G35" i="50"/>
  <c r="N35" i="50" s="1"/>
  <c r="U35" i="50" s="1"/>
  <c r="C35" i="50"/>
  <c r="J35" i="50" s="1"/>
  <c r="Q35" i="50" s="1"/>
  <c r="F35" i="50"/>
  <c r="M35" i="50" s="1"/>
  <c r="T35" i="50" s="1"/>
  <c r="I35" i="50"/>
  <c r="P35" i="50" s="1"/>
  <c r="W35" i="50" s="1"/>
  <c r="E35" i="50"/>
  <c r="L35" i="50" s="1"/>
  <c r="S35" i="50" s="1"/>
  <c r="H35" i="50"/>
  <c r="O35" i="50" s="1"/>
  <c r="V35" i="50" s="1"/>
  <c r="D35" i="50"/>
  <c r="K35" i="50" s="1"/>
  <c r="R35" i="50" s="1"/>
  <c r="X34" i="50"/>
  <c r="X33" i="48"/>
  <c r="D34" i="48"/>
  <c r="K34" i="48" s="1"/>
  <c r="R34" i="48" s="1"/>
  <c r="H34" i="48"/>
  <c r="O34" i="48" s="1"/>
  <c r="V34" i="48" s="1"/>
  <c r="B35" i="48"/>
  <c r="G35" i="48" s="1"/>
  <c r="N35" i="48" s="1"/>
  <c r="U35" i="48" s="1"/>
  <c r="C34" i="48"/>
  <c r="J34" i="48" s="1"/>
  <c r="Q34" i="48" s="1"/>
  <c r="I34" i="48"/>
  <c r="P34" i="48" s="1"/>
  <c r="W34" i="48" s="1"/>
  <c r="E34" i="48"/>
  <c r="L34" i="48" s="1"/>
  <c r="S34" i="48" s="1"/>
  <c r="F34" i="48"/>
  <c r="M34" i="48" s="1"/>
  <c r="T34" i="48" s="1"/>
  <c r="H34" i="49"/>
  <c r="O34" i="49" s="1"/>
  <c r="V34" i="49" s="1"/>
  <c r="D34" i="49"/>
  <c r="K34" i="49" s="1"/>
  <c r="R34" i="49" s="1"/>
  <c r="G34" i="49"/>
  <c r="N34" i="49" s="1"/>
  <c r="U34" i="49" s="1"/>
  <c r="C34" i="49"/>
  <c r="J34" i="49" s="1"/>
  <c r="Q34" i="49" s="1"/>
  <c r="F34" i="49"/>
  <c r="M34" i="49" s="1"/>
  <c r="T34" i="49" s="1"/>
  <c r="E34" i="49"/>
  <c r="L34" i="49" s="1"/>
  <c r="S34" i="49" s="1"/>
  <c r="I34" i="49"/>
  <c r="P34" i="49" s="1"/>
  <c r="W34" i="49" s="1"/>
  <c r="M34" i="12"/>
  <c r="AD34" i="12" s="1"/>
  <c r="AU34" i="12" s="1"/>
  <c r="C35" i="38"/>
  <c r="T35" i="38" s="1"/>
  <c r="AK35" i="38" s="1"/>
  <c r="L35" i="38"/>
  <c r="AC35" i="38" s="1"/>
  <c r="AT35" i="38" s="1"/>
  <c r="R35" i="38"/>
  <c r="AI35" i="38" s="1"/>
  <c r="AZ35" i="38" s="1"/>
  <c r="N35" i="38"/>
  <c r="AE35" i="38" s="1"/>
  <c r="AV35" i="38" s="1"/>
  <c r="Q35" i="38"/>
  <c r="AH35" i="38" s="1"/>
  <c r="AY35" i="38" s="1"/>
  <c r="S35" i="38"/>
  <c r="AJ35" i="38" s="1"/>
  <c r="BA35" i="38" s="1"/>
  <c r="M35" i="38"/>
  <c r="AD35" i="38" s="1"/>
  <c r="AU35" i="38" s="1"/>
  <c r="O35" i="38"/>
  <c r="AF35" i="38" s="1"/>
  <c r="AW35" i="38" s="1"/>
  <c r="BB34" i="38"/>
  <c r="H35" i="38"/>
  <c r="Y35" i="38" s="1"/>
  <c r="AP35" i="38" s="1"/>
  <c r="I35" i="38"/>
  <c r="Z35" i="38" s="1"/>
  <c r="AQ35" i="38" s="1"/>
  <c r="J35" i="38"/>
  <c r="AA35" i="38" s="1"/>
  <c r="AR35" i="38" s="1"/>
  <c r="K35" i="38"/>
  <c r="AB35" i="38" s="1"/>
  <c r="AS35" i="38" s="1"/>
  <c r="D35" i="38"/>
  <c r="U35" i="38" s="1"/>
  <c r="AL35" i="38" s="1"/>
  <c r="E35" i="38"/>
  <c r="V35" i="38" s="1"/>
  <c r="AM35" i="38" s="1"/>
  <c r="F35" i="38"/>
  <c r="W35" i="38" s="1"/>
  <c r="AN35" i="38" s="1"/>
  <c r="G35" i="38"/>
  <c r="X35" i="38" s="1"/>
  <c r="AO35" i="38" s="1"/>
  <c r="Q34" i="12"/>
  <c r="AH34" i="12" s="1"/>
  <c r="AY34" i="12" s="1"/>
  <c r="B36" i="38"/>
  <c r="P36" i="38" s="1"/>
  <c r="AG36" i="38" s="1"/>
  <c r="AX36" i="38" s="1"/>
  <c r="F34" i="12"/>
  <c r="W34" i="12" s="1"/>
  <c r="AN34" i="12" s="1"/>
  <c r="R34" i="12"/>
  <c r="AI34" i="12" s="1"/>
  <c r="AZ34" i="12" s="1"/>
  <c r="BB33" i="12"/>
  <c r="O34" i="12"/>
  <c r="AF34" i="12" s="1"/>
  <c r="AW34" i="12" s="1"/>
  <c r="D34" i="12"/>
  <c r="U34" i="12" s="1"/>
  <c r="AL34" i="12" s="1"/>
  <c r="L34" i="12"/>
  <c r="AC34" i="12" s="1"/>
  <c r="AT34" i="12" s="1"/>
  <c r="G34" i="12"/>
  <c r="X34" i="12" s="1"/>
  <c r="AO34" i="12" s="1"/>
  <c r="N34" i="12"/>
  <c r="AE34" i="12" s="1"/>
  <c r="AV34" i="12" s="1"/>
  <c r="H34" i="12"/>
  <c r="Y34" i="12" s="1"/>
  <c r="AP34" i="12" s="1"/>
  <c r="I34" i="12"/>
  <c r="Z34" i="12" s="1"/>
  <c r="AQ34" i="12" s="1"/>
  <c r="K34" i="12"/>
  <c r="AB34" i="12" s="1"/>
  <c r="AS34" i="12" s="1"/>
  <c r="J34" i="12"/>
  <c r="AA34" i="12" s="1"/>
  <c r="AR34" i="12" s="1"/>
  <c r="P34" i="12"/>
  <c r="AG34" i="12" s="1"/>
  <c r="AX34" i="12" s="1"/>
  <c r="S34" i="12"/>
  <c r="AJ34" i="12" s="1"/>
  <c r="BA34" i="12" s="1"/>
  <c r="C34" i="12"/>
  <c r="T34" i="12" s="1"/>
  <c r="AK34" i="12" s="1"/>
  <c r="B35" i="12"/>
  <c r="K35" i="12" s="1"/>
  <c r="AB35" i="12" s="1"/>
  <c r="AS35" i="12" s="1"/>
  <c r="K35" i="36"/>
  <c r="AB35" i="36" s="1"/>
  <c r="AS35" i="36" s="1"/>
  <c r="J35" i="36"/>
  <c r="AA35" i="36" s="1"/>
  <c r="AR35" i="36" s="1"/>
  <c r="BB34" i="36"/>
  <c r="I35" i="36"/>
  <c r="Z35" i="36" s="1"/>
  <c r="AQ35" i="36" s="1"/>
  <c r="H35" i="36"/>
  <c r="Y35" i="36" s="1"/>
  <c r="AP35" i="36" s="1"/>
  <c r="C35" i="36"/>
  <c r="T35" i="36" s="1"/>
  <c r="AK35" i="36" s="1"/>
  <c r="S35" i="36"/>
  <c r="AJ35" i="36" s="1"/>
  <c r="BA35" i="36" s="1"/>
  <c r="R35" i="36"/>
  <c r="AI35" i="36" s="1"/>
  <c r="AZ35" i="36" s="1"/>
  <c r="Q35" i="36"/>
  <c r="AH35" i="36" s="1"/>
  <c r="AY35" i="36" s="1"/>
  <c r="P35" i="36"/>
  <c r="AG35" i="36" s="1"/>
  <c r="AX35" i="36" s="1"/>
  <c r="O35" i="36"/>
  <c r="AF35" i="36" s="1"/>
  <c r="AW35" i="36" s="1"/>
  <c r="N35" i="36"/>
  <c r="AE35" i="36" s="1"/>
  <c r="AV35" i="36" s="1"/>
  <c r="M35" i="36"/>
  <c r="AD35" i="36" s="1"/>
  <c r="AU35" i="36" s="1"/>
  <c r="L35" i="36"/>
  <c r="AC35" i="36" s="1"/>
  <c r="AT35" i="36" s="1"/>
  <c r="G35" i="36"/>
  <c r="X35" i="36" s="1"/>
  <c r="AO35" i="36" s="1"/>
  <c r="F35" i="36"/>
  <c r="W35" i="36" s="1"/>
  <c r="AN35" i="36" s="1"/>
  <c r="E35" i="36"/>
  <c r="V35" i="36" s="1"/>
  <c r="AM35" i="36" s="1"/>
  <c r="B36" i="36"/>
  <c r="J36" i="36" s="1"/>
  <c r="AA36" i="36" s="1"/>
  <c r="AR36" i="36" s="1"/>
  <c r="BB34" i="39"/>
  <c r="P35" i="39"/>
  <c r="AG35" i="39" s="1"/>
  <c r="AX35" i="39" s="1"/>
  <c r="L35" i="39"/>
  <c r="AC35" i="39" s="1"/>
  <c r="AT35" i="39" s="1"/>
  <c r="H35" i="39"/>
  <c r="Y35" i="39" s="1"/>
  <c r="AP35" i="39" s="1"/>
  <c r="D35" i="39"/>
  <c r="U35" i="39" s="1"/>
  <c r="AL35" i="39" s="1"/>
  <c r="S35" i="39"/>
  <c r="AJ35" i="39" s="1"/>
  <c r="BA35" i="39" s="1"/>
  <c r="O35" i="39"/>
  <c r="AF35" i="39" s="1"/>
  <c r="AW35" i="39" s="1"/>
  <c r="K35" i="39"/>
  <c r="AB35" i="39" s="1"/>
  <c r="AS35" i="39" s="1"/>
  <c r="G35" i="39"/>
  <c r="X35" i="39" s="1"/>
  <c r="AO35" i="39" s="1"/>
  <c r="C35" i="39"/>
  <c r="T35" i="39" s="1"/>
  <c r="AK35" i="39" s="1"/>
  <c r="Q35" i="39"/>
  <c r="AH35" i="39" s="1"/>
  <c r="AY35" i="39" s="1"/>
  <c r="I35" i="39"/>
  <c r="Z35" i="39" s="1"/>
  <c r="AQ35" i="39" s="1"/>
  <c r="N35" i="39"/>
  <c r="AE35" i="39" s="1"/>
  <c r="AV35" i="39" s="1"/>
  <c r="E35" i="39"/>
  <c r="V35" i="39" s="1"/>
  <c r="AM35" i="39" s="1"/>
  <c r="R35" i="39"/>
  <c r="AI35" i="39" s="1"/>
  <c r="AZ35" i="39" s="1"/>
  <c r="F35" i="39"/>
  <c r="W35" i="39" s="1"/>
  <c r="AN35" i="39" s="1"/>
  <c r="M35" i="39"/>
  <c r="AD35" i="39" s="1"/>
  <c r="AU35" i="39" s="1"/>
  <c r="J35" i="39"/>
  <c r="AA35" i="39" s="1"/>
  <c r="AR35" i="39" s="1"/>
  <c r="J37" i="20"/>
  <c r="A36" i="12"/>
  <c r="K36" i="20"/>
  <c r="K37" i="37"/>
  <c r="J38" i="37"/>
  <c r="A38" i="38" s="1"/>
  <c r="K37" i="35"/>
  <c r="B37" i="50" s="1"/>
  <c r="J38" i="35"/>
  <c r="A38" i="36" s="1"/>
  <c r="G36" i="50" l="1"/>
  <c r="N36" i="50" s="1"/>
  <c r="U36" i="50" s="1"/>
  <c r="C36" i="50"/>
  <c r="J36" i="50" s="1"/>
  <c r="Q36" i="50" s="1"/>
  <c r="F36" i="50"/>
  <c r="M36" i="50" s="1"/>
  <c r="T36" i="50" s="1"/>
  <c r="I36" i="50"/>
  <c r="P36" i="50" s="1"/>
  <c r="W36" i="50" s="1"/>
  <c r="E36" i="50"/>
  <c r="L36" i="50" s="1"/>
  <c r="S36" i="50" s="1"/>
  <c r="D36" i="50"/>
  <c r="K36" i="50" s="1"/>
  <c r="R36" i="50" s="1"/>
  <c r="H36" i="50"/>
  <c r="O36" i="50" s="1"/>
  <c r="V36" i="50" s="1"/>
  <c r="X35" i="50"/>
  <c r="F35" i="48"/>
  <c r="M35" i="48" s="1"/>
  <c r="T35" i="48" s="1"/>
  <c r="C35" i="48"/>
  <c r="J35" i="48" s="1"/>
  <c r="Q35" i="48" s="1"/>
  <c r="E35" i="48"/>
  <c r="L35" i="48" s="1"/>
  <c r="S35" i="48" s="1"/>
  <c r="D35" i="48"/>
  <c r="K35" i="48" s="1"/>
  <c r="R35" i="48" s="1"/>
  <c r="I35" i="48"/>
  <c r="P35" i="48" s="1"/>
  <c r="W35" i="48" s="1"/>
  <c r="H35" i="48"/>
  <c r="O35" i="48" s="1"/>
  <c r="V35" i="48" s="1"/>
  <c r="X34" i="48"/>
  <c r="B36" i="48"/>
  <c r="I36" i="48" s="1"/>
  <c r="P36" i="48" s="1"/>
  <c r="W36" i="48" s="1"/>
  <c r="X34" i="49"/>
  <c r="H35" i="49"/>
  <c r="O35" i="49" s="1"/>
  <c r="V35" i="49" s="1"/>
  <c r="D35" i="49"/>
  <c r="K35" i="49" s="1"/>
  <c r="R35" i="49" s="1"/>
  <c r="G35" i="49"/>
  <c r="N35" i="49" s="1"/>
  <c r="U35" i="49" s="1"/>
  <c r="C35" i="49"/>
  <c r="J35" i="49" s="1"/>
  <c r="Q35" i="49" s="1"/>
  <c r="F35" i="49"/>
  <c r="M35" i="49" s="1"/>
  <c r="T35" i="49" s="1"/>
  <c r="E35" i="49"/>
  <c r="L35" i="49" s="1"/>
  <c r="S35" i="49" s="1"/>
  <c r="I35" i="49"/>
  <c r="P35" i="49" s="1"/>
  <c r="W35" i="49" s="1"/>
  <c r="E36" i="38"/>
  <c r="V36" i="38" s="1"/>
  <c r="AM36" i="38" s="1"/>
  <c r="S36" i="38"/>
  <c r="AJ36" i="38" s="1"/>
  <c r="BA36" i="38" s="1"/>
  <c r="G36" i="38"/>
  <c r="X36" i="38" s="1"/>
  <c r="AO36" i="38" s="1"/>
  <c r="Q36" i="38"/>
  <c r="AH36" i="38" s="1"/>
  <c r="AY36" i="38" s="1"/>
  <c r="R36" i="38"/>
  <c r="AI36" i="38" s="1"/>
  <c r="AZ36" i="38" s="1"/>
  <c r="C36" i="38"/>
  <c r="T36" i="38" s="1"/>
  <c r="AK36" i="38" s="1"/>
  <c r="D36" i="38"/>
  <c r="U36" i="38" s="1"/>
  <c r="AL36" i="38" s="1"/>
  <c r="F36" i="38"/>
  <c r="W36" i="38" s="1"/>
  <c r="AN36" i="38" s="1"/>
  <c r="H36" i="38"/>
  <c r="Y36" i="38" s="1"/>
  <c r="AP36" i="38" s="1"/>
  <c r="I36" i="38"/>
  <c r="Z36" i="38" s="1"/>
  <c r="AQ36" i="38" s="1"/>
  <c r="J36" i="38"/>
  <c r="AA36" i="38" s="1"/>
  <c r="AR36" i="38" s="1"/>
  <c r="K36" i="38"/>
  <c r="AB36" i="38" s="1"/>
  <c r="AS36" i="38" s="1"/>
  <c r="L36" i="38"/>
  <c r="AC36" i="38" s="1"/>
  <c r="AT36" i="38" s="1"/>
  <c r="M36" i="38"/>
  <c r="AD36" i="38" s="1"/>
  <c r="AU36" i="38" s="1"/>
  <c r="N36" i="38"/>
  <c r="AE36" i="38" s="1"/>
  <c r="AV36" i="38" s="1"/>
  <c r="O36" i="38"/>
  <c r="AF36" i="38" s="1"/>
  <c r="AW36" i="38" s="1"/>
  <c r="BB35" i="38"/>
  <c r="B37" i="38"/>
  <c r="P37" i="38" s="1"/>
  <c r="AG37" i="38" s="1"/>
  <c r="AX37" i="38" s="1"/>
  <c r="L35" i="12"/>
  <c r="AC35" i="12" s="1"/>
  <c r="AT35" i="12" s="1"/>
  <c r="R35" i="12"/>
  <c r="AI35" i="12" s="1"/>
  <c r="AZ35" i="12" s="1"/>
  <c r="M35" i="12"/>
  <c r="AD35" i="12" s="1"/>
  <c r="AU35" i="12" s="1"/>
  <c r="I35" i="12"/>
  <c r="Z35" i="12" s="1"/>
  <c r="AQ35" i="12" s="1"/>
  <c r="O35" i="12"/>
  <c r="AF35" i="12" s="1"/>
  <c r="AW35" i="12" s="1"/>
  <c r="E35" i="12"/>
  <c r="V35" i="12" s="1"/>
  <c r="AM35" i="12" s="1"/>
  <c r="G35" i="12"/>
  <c r="X35" i="12" s="1"/>
  <c r="AO35" i="12" s="1"/>
  <c r="Q35" i="12"/>
  <c r="AH35" i="12" s="1"/>
  <c r="AY35" i="12" s="1"/>
  <c r="BB34" i="12"/>
  <c r="D35" i="12"/>
  <c r="U35" i="12" s="1"/>
  <c r="AL35" i="12" s="1"/>
  <c r="J35" i="12"/>
  <c r="AA35" i="12" s="1"/>
  <c r="AR35" i="12" s="1"/>
  <c r="H35" i="12"/>
  <c r="Y35" i="12" s="1"/>
  <c r="AP35" i="12" s="1"/>
  <c r="P35" i="12"/>
  <c r="AG35" i="12" s="1"/>
  <c r="AX35" i="12" s="1"/>
  <c r="N35" i="12"/>
  <c r="AE35" i="12" s="1"/>
  <c r="AV35" i="12" s="1"/>
  <c r="C35" i="12"/>
  <c r="T35" i="12" s="1"/>
  <c r="AK35" i="12" s="1"/>
  <c r="F35" i="12"/>
  <c r="W35" i="12" s="1"/>
  <c r="AN35" i="12" s="1"/>
  <c r="S35" i="12"/>
  <c r="AJ35" i="12" s="1"/>
  <c r="BA35" i="12" s="1"/>
  <c r="B36" i="12"/>
  <c r="P36" i="12" s="1"/>
  <c r="AG36" i="12" s="1"/>
  <c r="AX36" i="12" s="1"/>
  <c r="C36" i="36"/>
  <c r="T36" i="36" s="1"/>
  <c r="AK36" i="36" s="1"/>
  <c r="N36" i="36"/>
  <c r="AE36" i="36" s="1"/>
  <c r="AV36" i="36" s="1"/>
  <c r="R36" i="36"/>
  <c r="AI36" i="36" s="1"/>
  <c r="AZ36" i="36" s="1"/>
  <c r="E36" i="36"/>
  <c r="V36" i="36" s="1"/>
  <c r="AM36" i="36" s="1"/>
  <c r="P36" i="36"/>
  <c r="AG36" i="36" s="1"/>
  <c r="AX36" i="36" s="1"/>
  <c r="Q36" i="36"/>
  <c r="AH36" i="36" s="1"/>
  <c r="AY36" i="36" s="1"/>
  <c r="O36" i="36"/>
  <c r="AF36" i="36" s="1"/>
  <c r="AW36" i="36" s="1"/>
  <c r="D36" i="36"/>
  <c r="U36" i="36" s="1"/>
  <c r="AL36" i="36" s="1"/>
  <c r="S36" i="36"/>
  <c r="AJ36" i="36" s="1"/>
  <c r="BA36" i="36" s="1"/>
  <c r="I36" i="36"/>
  <c r="Z36" i="36" s="1"/>
  <c r="AQ36" i="36" s="1"/>
  <c r="H36" i="36"/>
  <c r="Y36" i="36" s="1"/>
  <c r="AP36" i="36" s="1"/>
  <c r="G36" i="36"/>
  <c r="X36" i="36" s="1"/>
  <c r="AO36" i="36" s="1"/>
  <c r="F36" i="36"/>
  <c r="W36" i="36" s="1"/>
  <c r="AN36" i="36" s="1"/>
  <c r="M36" i="36"/>
  <c r="AD36" i="36" s="1"/>
  <c r="AU36" i="36" s="1"/>
  <c r="L36" i="36"/>
  <c r="AC36" i="36" s="1"/>
  <c r="AT36" i="36" s="1"/>
  <c r="K36" i="36"/>
  <c r="AB36" i="36" s="1"/>
  <c r="AS36" i="36" s="1"/>
  <c r="BB35" i="36"/>
  <c r="B37" i="36"/>
  <c r="H37" i="36" s="1"/>
  <c r="Y37" i="36" s="1"/>
  <c r="AP37" i="36" s="1"/>
  <c r="R36" i="39"/>
  <c r="AI36" i="39" s="1"/>
  <c r="AZ36" i="39" s="1"/>
  <c r="N36" i="39"/>
  <c r="AE36" i="39" s="1"/>
  <c r="AV36" i="39" s="1"/>
  <c r="J36" i="39"/>
  <c r="AA36" i="39" s="1"/>
  <c r="AR36" i="39" s="1"/>
  <c r="F36" i="39"/>
  <c r="W36" i="39" s="1"/>
  <c r="AN36" i="39" s="1"/>
  <c r="Q36" i="39"/>
  <c r="AH36" i="39" s="1"/>
  <c r="AY36" i="39" s="1"/>
  <c r="M36" i="39"/>
  <c r="AD36" i="39" s="1"/>
  <c r="AU36" i="39" s="1"/>
  <c r="I36" i="39"/>
  <c r="Z36" i="39" s="1"/>
  <c r="AQ36" i="39" s="1"/>
  <c r="E36" i="39"/>
  <c r="V36" i="39" s="1"/>
  <c r="AM36" i="39" s="1"/>
  <c r="P36" i="39"/>
  <c r="AG36" i="39" s="1"/>
  <c r="AX36" i="39" s="1"/>
  <c r="H36" i="39"/>
  <c r="Y36" i="39" s="1"/>
  <c r="AP36" i="39" s="1"/>
  <c r="G36" i="39"/>
  <c r="X36" i="39" s="1"/>
  <c r="AO36" i="39" s="1"/>
  <c r="K36" i="39"/>
  <c r="AB36" i="39" s="1"/>
  <c r="AS36" i="39" s="1"/>
  <c r="O36" i="39"/>
  <c r="AF36" i="39" s="1"/>
  <c r="AW36" i="39" s="1"/>
  <c r="L36" i="39"/>
  <c r="AC36" i="39" s="1"/>
  <c r="AT36" i="39" s="1"/>
  <c r="D36" i="39"/>
  <c r="U36" i="39" s="1"/>
  <c r="AL36" i="39" s="1"/>
  <c r="S36" i="39"/>
  <c r="AJ36" i="39" s="1"/>
  <c r="BA36" i="39" s="1"/>
  <c r="C36" i="39"/>
  <c r="T36" i="39" s="1"/>
  <c r="AK36" i="39" s="1"/>
  <c r="BB35" i="39"/>
  <c r="J38" i="20"/>
  <c r="A37" i="12"/>
  <c r="K37" i="20"/>
  <c r="K38" i="37"/>
  <c r="J39" i="37"/>
  <c r="A39" i="38" s="1"/>
  <c r="K38" i="35"/>
  <c r="B38" i="50" s="1"/>
  <c r="J39" i="35"/>
  <c r="A39" i="36" s="1"/>
  <c r="G37" i="50" l="1"/>
  <c r="N37" i="50" s="1"/>
  <c r="U37" i="50" s="1"/>
  <c r="C37" i="50"/>
  <c r="J37" i="50" s="1"/>
  <c r="Q37" i="50" s="1"/>
  <c r="F37" i="50"/>
  <c r="M37" i="50" s="1"/>
  <c r="T37" i="50" s="1"/>
  <c r="I37" i="50"/>
  <c r="P37" i="50" s="1"/>
  <c r="W37" i="50" s="1"/>
  <c r="E37" i="50"/>
  <c r="L37" i="50" s="1"/>
  <c r="S37" i="50" s="1"/>
  <c r="H37" i="50"/>
  <c r="O37" i="50" s="1"/>
  <c r="V37" i="50" s="1"/>
  <c r="D37" i="50"/>
  <c r="K37" i="50" s="1"/>
  <c r="R37" i="50" s="1"/>
  <c r="X36" i="50"/>
  <c r="C36" i="48"/>
  <c r="J36" i="48" s="1"/>
  <c r="Q36" i="48" s="1"/>
  <c r="F36" i="48"/>
  <c r="M36" i="48" s="1"/>
  <c r="T36" i="48" s="1"/>
  <c r="X35" i="48"/>
  <c r="D36" i="48"/>
  <c r="K36" i="48" s="1"/>
  <c r="R36" i="48" s="1"/>
  <c r="G36" i="48"/>
  <c r="N36" i="48" s="1"/>
  <c r="U36" i="48" s="1"/>
  <c r="H36" i="48"/>
  <c r="O36" i="48" s="1"/>
  <c r="V36" i="48" s="1"/>
  <c r="E36" i="48"/>
  <c r="L36" i="48" s="1"/>
  <c r="S36" i="48" s="1"/>
  <c r="B37" i="48"/>
  <c r="H37" i="48" s="1"/>
  <c r="O37" i="48" s="1"/>
  <c r="V37" i="48" s="1"/>
  <c r="X35" i="49"/>
  <c r="H36" i="49"/>
  <c r="O36" i="49" s="1"/>
  <c r="V36" i="49" s="1"/>
  <c r="D36" i="49"/>
  <c r="K36" i="49" s="1"/>
  <c r="R36" i="49" s="1"/>
  <c r="G36" i="49"/>
  <c r="N36" i="49" s="1"/>
  <c r="U36" i="49" s="1"/>
  <c r="C36" i="49"/>
  <c r="J36" i="49" s="1"/>
  <c r="Q36" i="49" s="1"/>
  <c r="F36" i="49"/>
  <c r="M36" i="49" s="1"/>
  <c r="T36" i="49" s="1"/>
  <c r="E36" i="49"/>
  <c r="L36" i="49" s="1"/>
  <c r="S36" i="49" s="1"/>
  <c r="I36" i="49"/>
  <c r="P36" i="49" s="1"/>
  <c r="W36" i="49" s="1"/>
  <c r="L37" i="38"/>
  <c r="AC37" i="38" s="1"/>
  <c r="AT37" i="38" s="1"/>
  <c r="N37" i="38"/>
  <c r="AE37" i="38" s="1"/>
  <c r="AV37" i="38" s="1"/>
  <c r="D37" i="38"/>
  <c r="U37" i="38" s="1"/>
  <c r="AL37" i="38" s="1"/>
  <c r="F37" i="38"/>
  <c r="W37" i="38" s="1"/>
  <c r="AN37" i="38" s="1"/>
  <c r="M37" i="38"/>
  <c r="AD37" i="38" s="1"/>
  <c r="AU37" i="38" s="1"/>
  <c r="O37" i="38"/>
  <c r="AF37" i="38" s="1"/>
  <c r="AW37" i="38" s="1"/>
  <c r="E37" i="38"/>
  <c r="V37" i="38" s="1"/>
  <c r="AM37" i="38" s="1"/>
  <c r="G37" i="38"/>
  <c r="X37" i="38" s="1"/>
  <c r="AO37" i="38" s="1"/>
  <c r="H37" i="38"/>
  <c r="Y37" i="38" s="1"/>
  <c r="AP37" i="38" s="1"/>
  <c r="I37" i="38"/>
  <c r="Z37" i="38" s="1"/>
  <c r="AQ37" i="38" s="1"/>
  <c r="J37" i="38"/>
  <c r="AA37" i="38" s="1"/>
  <c r="AR37" i="38" s="1"/>
  <c r="K37" i="38"/>
  <c r="AB37" i="38" s="1"/>
  <c r="AS37" i="38" s="1"/>
  <c r="Q37" i="38"/>
  <c r="AH37" i="38" s="1"/>
  <c r="AY37" i="38" s="1"/>
  <c r="R37" i="38"/>
  <c r="AI37" i="38" s="1"/>
  <c r="AZ37" i="38" s="1"/>
  <c r="S37" i="38"/>
  <c r="AJ37" i="38" s="1"/>
  <c r="BA37" i="38" s="1"/>
  <c r="C37" i="38"/>
  <c r="T37" i="38" s="1"/>
  <c r="AK37" i="38" s="1"/>
  <c r="BB36" i="38"/>
  <c r="Q36" i="12"/>
  <c r="AH36" i="12" s="1"/>
  <c r="AY36" i="12" s="1"/>
  <c r="K36" i="12"/>
  <c r="AB36" i="12" s="1"/>
  <c r="AS36" i="12" s="1"/>
  <c r="M36" i="12"/>
  <c r="AD36" i="12" s="1"/>
  <c r="AU36" i="12" s="1"/>
  <c r="R36" i="12"/>
  <c r="AI36" i="12" s="1"/>
  <c r="AZ36" i="12" s="1"/>
  <c r="E36" i="12"/>
  <c r="V36" i="12" s="1"/>
  <c r="AM36" i="12" s="1"/>
  <c r="I36" i="12"/>
  <c r="Z36" i="12" s="1"/>
  <c r="AQ36" i="12" s="1"/>
  <c r="D36" i="12"/>
  <c r="U36" i="12" s="1"/>
  <c r="AL36" i="12" s="1"/>
  <c r="L36" i="12"/>
  <c r="AC36" i="12" s="1"/>
  <c r="AT36" i="12" s="1"/>
  <c r="N36" i="12"/>
  <c r="AE36" i="12" s="1"/>
  <c r="AV36" i="12" s="1"/>
  <c r="O36" i="12"/>
  <c r="AF36" i="12" s="1"/>
  <c r="AW36" i="12" s="1"/>
  <c r="F36" i="12"/>
  <c r="W36" i="12" s="1"/>
  <c r="AN36" i="12" s="1"/>
  <c r="G36" i="12"/>
  <c r="X36" i="12" s="1"/>
  <c r="AO36" i="12" s="1"/>
  <c r="J36" i="12"/>
  <c r="AA36" i="12" s="1"/>
  <c r="AR36" i="12" s="1"/>
  <c r="H36" i="12"/>
  <c r="Y36" i="12" s="1"/>
  <c r="AP36" i="12" s="1"/>
  <c r="S36" i="12"/>
  <c r="AJ36" i="12" s="1"/>
  <c r="BA36" i="12" s="1"/>
  <c r="C36" i="12"/>
  <c r="T36" i="12" s="1"/>
  <c r="AK36" i="12" s="1"/>
  <c r="B38" i="38"/>
  <c r="P38" i="38" s="1"/>
  <c r="AG38" i="38" s="1"/>
  <c r="AX38" i="38" s="1"/>
  <c r="BB35" i="12"/>
  <c r="B37" i="12"/>
  <c r="R37" i="12" s="1"/>
  <c r="AI37" i="12" s="1"/>
  <c r="AZ37" i="12" s="1"/>
  <c r="P37" i="36"/>
  <c r="AG37" i="36" s="1"/>
  <c r="AX37" i="36" s="1"/>
  <c r="R37" i="36"/>
  <c r="AI37" i="36" s="1"/>
  <c r="AZ37" i="36" s="1"/>
  <c r="C37" i="36"/>
  <c r="T37" i="36" s="1"/>
  <c r="AK37" i="36" s="1"/>
  <c r="O37" i="36"/>
  <c r="AF37" i="36" s="1"/>
  <c r="AW37" i="36" s="1"/>
  <c r="S37" i="36"/>
  <c r="AJ37" i="36" s="1"/>
  <c r="BA37" i="36" s="1"/>
  <c r="Q37" i="36"/>
  <c r="AH37" i="36" s="1"/>
  <c r="AY37" i="36" s="1"/>
  <c r="N37" i="36"/>
  <c r="AE37" i="36" s="1"/>
  <c r="AV37" i="36" s="1"/>
  <c r="L37" i="36"/>
  <c r="AC37" i="36" s="1"/>
  <c r="AT37" i="36" s="1"/>
  <c r="M37" i="36"/>
  <c r="AD37" i="36" s="1"/>
  <c r="AU37" i="36" s="1"/>
  <c r="BB36" i="36"/>
  <c r="G37" i="36"/>
  <c r="X37" i="36" s="1"/>
  <c r="AO37" i="36" s="1"/>
  <c r="F37" i="36"/>
  <c r="W37" i="36" s="1"/>
  <c r="AN37" i="36" s="1"/>
  <c r="E37" i="36"/>
  <c r="V37" i="36" s="1"/>
  <c r="AM37" i="36" s="1"/>
  <c r="D37" i="36"/>
  <c r="U37" i="36" s="1"/>
  <c r="AL37" i="36" s="1"/>
  <c r="K37" i="36"/>
  <c r="AB37" i="36" s="1"/>
  <c r="AS37" i="36" s="1"/>
  <c r="J37" i="36"/>
  <c r="AA37" i="36" s="1"/>
  <c r="AR37" i="36" s="1"/>
  <c r="I37" i="36"/>
  <c r="Z37" i="36" s="1"/>
  <c r="AQ37" i="36" s="1"/>
  <c r="BB36" i="39"/>
  <c r="B38" i="36"/>
  <c r="D38" i="36" s="1"/>
  <c r="U38" i="36" s="1"/>
  <c r="AL38" i="36" s="1"/>
  <c r="P37" i="39"/>
  <c r="AG37" i="39" s="1"/>
  <c r="AX37" i="39" s="1"/>
  <c r="L37" i="39"/>
  <c r="AC37" i="39" s="1"/>
  <c r="AT37" i="39" s="1"/>
  <c r="H37" i="39"/>
  <c r="Y37" i="39" s="1"/>
  <c r="AP37" i="39" s="1"/>
  <c r="D37" i="39"/>
  <c r="U37" i="39" s="1"/>
  <c r="AL37" i="39" s="1"/>
  <c r="S37" i="39"/>
  <c r="AJ37" i="39" s="1"/>
  <c r="BA37" i="39" s="1"/>
  <c r="O37" i="39"/>
  <c r="AF37" i="39" s="1"/>
  <c r="AW37" i="39" s="1"/>
  <c r="K37" i="39"/>
  <c r="AB37" i="39" s="1"/>
  <c r="AS37" i="39" s="1"/>
  <c r="G37" i="39"/>
  <c r="X37" i="39" s="1"/>
  <c r="AO37" i="39" s="1"/>
  <c r="C37" i="39"/>
  <c r="T37" i="39" s="1"/>
  <c r="AK37" i="39" s="1"/>
  <c r="R37" i="39"/>
  <c r="AI37" i="39" s="1"/>
  <c r="AZ37" i="39" s="1"/>
  <c r="J37" i="39"/>
  <c r="AA37" i="39" s="1"/>
  <c r="AR37" i="39" s="1"/>
  <c r="Q37" i="39"/>
  <c r="AH37" i="39" s="1"/>
  <c r="AY37" i="39" s="1"/>
  <c r="I37" i="39"/>
  <c r="Z37" i="39" s="1"/>
  <c r="AQ37" i="39" s="1"/>
  <c r="N37" i="39"/>
  <c r="AE37" i="39" s="1"/>
  <c r="AV37" i="39" s="1"/>
  <c r="M37" i="39"/>
  <c r="AD37" i="39" s="1"/>
  <c r="AU37" i="39" s="1"/>
  <c r="F37" i="39"/>
  <c r="W37" i="39" s="1"/>
  <c r="AN37" i="39" s="1"/>
  <c r="E37" i="39"/>
  <c r="V37" i="39" s="1"/>
  <c r="AM37" i="39" s="1"/>
  <c r="J39" i="20"/>
  <c r="A38" i="12"/>
  <c r="K38" i="20"/>
  <c r="K39" i="37"/>
  <c r="J40" i="37"/>
  <c r="A40" i="38" s="1"/>
  <c r="K39" i="35"/>
  <c r="B39" i="50" s="1"/>
  <c r="J40" i="35"/>
  <c r="A40" i="36" s="1"/>
  <c r="G38" i="50" l="1"/>
  <c r="N38" i="50" s="1"/>
  <c r="U38" i="50" s="1"/>
  <c r="C38" i="50"/>
  <c r="J38" i="50" s="1"/>
  <c r="Q38" i="50" s="1"/>
  <c r="F38" i="50"/>
  <c r="M38" i="50" s="1"/>
  <c r="T38" i="50" s="1"/>
  <c r="I38" i="50"/>
  <c r="P38" i="50" s="1"/>
  <c r="W38" i="50" s="1"/>
  <c r="E38" i="50"/>
  <c r="L38" i="50" s="1"/>
  <c r="S38" i="50" s="1"/>
  <c r="H38" i="50"/>
  <c r="O38" i="50" s="1"/>
  <c r="V38" i="50" s="1"/>
  <c r="D38" i="50"/>
  <c r="K38" i="50" s="1"/>
  <c r="R38" i="50" s="1"/>
  <c r="X37" i="50"/>
  <c r="F37" i="48"/>
  <c r="M37" i="48" s="1"/>
  <c r="T37" i="48" s="1"/>
  <c r="I37" i="48"/>
  <c r="P37" i="48" s="1"/>
  <c r="W37" i="48" s="1"/>
  <c r="X36" i="48"/>
  <c r="E37" i="48"/>
  <c r="L37" i="48" s="1"/>
  <c r="S37" i="48" s="1"/>
  <c r="C37" i="48"/>
  <c r="J37" i="48" s="1"/>
  <c r="Q37" i="48" s="1"/>
  <c r="G37" i="48"/>
  <c r="N37" i="48" s="1"/>
  <c r="U37" i="48" s="1"/>
  <c r="D37" i="48"/>
  <c r="K37" i="48" s="1"/>
  <c r="R37" i="48" s="1"/>
  <c r="X36" i="49"/>
  <c r="H37" i="49"/>
  <c r="O37" i="49" s="1"/>
  <c r="V37" i="49" s="1"/>
  <c r="D37" i="49"/>
  <c r="K37" i="49" s="1"/>
  <c r="R37" i="49" s="1"/>
  <c r="G37" i="49"/>
  <c r="N37" i="49" s="1"/>
  <c r="U37" i="49" s="1"/>
  <c r="C37" i="49"/>
  <c r="J37" i="49" s="1"/>
  <c r="Q37" i="49" s="1"/>
  <c r="F37" i="49"/>
  <c r="M37" i="49" s="1"/>
  <c r="T37" i="49" s="1"/>
  <c r="E37" i="49"/>
  <c r="L37" i="49" s="1"/>
  <c r="S37" i="49" s="1"/>
  <c r="I37" i="49"/>
  <c r="P37" i="49" s="1"/>
  <c r="W37" i="49" s="1"/>
  <c r="B38" i="48"/>
  <c r="H38" i="48" s="1"/>
  <c r="O38" i="48" s="1"/>
  <c r="V38" i="48" s="1"/>
  <c r="BB37" i="38"/>
  <c r="P37" i="12"/>
  <c r="AG37" i="12" s="1"/>
  <c r="AX37" i="12" s="1"/>
  <c r="C37" i="12"/>
  <c r="T37" i="12" s="1"/>
  <c r="AK37" i="12" s="1"/>
  <c r="H37" i="12"/>
  <c r="Y37" i="12" s="1"/>
  <c r="AP37" i="12" s="1"/>
  <c r="L38" i="38"/>
  <c r="AC38" i="38" s="1"/>
  <c r="AT38" i="38" s="1"/>
  <c r="S37" i="12"/>
  <c r="AJ37" i="12" s="1"/>
  <c r="BA37" i="12" s="1"/>
  <c r="M37" i="12"/>
  <c r="AD37" i="12" s="1"/>
  <c r="AU37" i="12" s="1"/>
  <c r="E37" i="12"/>
  <c r="V37" i="12" s="1"/>
  <c r="AM37" i="12" s="1"/>
  <c r="F37" i="12"/>
  <c r="W37" i="12" s="1"/>
  <c r="AN37" i="12" s="1"/>
  <c r="N37" i="12"/>
  <c r="AE37" i="12" s="1"/>
  <c r="AV37" i="12" s="1"/>
  <c r="M38" i="38"/>
  <c r="AD38" i="38" s="1"/>
  <c r="AU38" i="38" s="1"/>
  <c r="N38" i="38"/>
  <c r="AE38" i="38" s="1"/>
  <c r="AV38" i="38" s="1"/>
  <c r="O38" i="38"/>
  <c r="AF38" i="38" s="1"/>
  <c r="AW38" i="38" s="1"/>
  <c r="H38" i="38"/>
  <c r="Y38" i="38" s="1"/>
  <c r="AP38" i="38" s="1"/>
  <c r="J38" i="38"/>
  <c r="AA38" i="38" s="1"/>
  <c r="AR38" i="38" s="1"/>
  <c r="G37" i="12"/>
  <c r="X37" i="12" s="1"/>
  <c r="AO37" i="12" s="1"/>
  <c r="O37" i="12"/>
  <c r="AF37" i="12" s="1"/>
  <c r="AW37" i="12" s="1"/>
  <c r="I37" i="12"/>
  <c r="Z37" i="12" s="1"/>
  <c r="AQ37" i="12" s="1"/>
  <c r="L37" i="12"/>
  <c r="AC37" i="12" s="1"/>
  <c r="AT37" i="12" s="1"/>
  <c r="I38" i="38"/>
  <c r="Z38" i="38" s="1"/>
  <c r="AQ38" i="38" s="1"/>
  <c r="K38" i="38"/>
  <c r="AB38" i="38" s="1"/>
  <c r="AS38" i="38" s="1"/>
  <c r="D37" i="12"/>
  <c r="U37" i="12" s="1"/>
  <c r="AL37" i="12" s="1"/>
  <c r="J37" i="12"/>
  <c r="AA37" i="12" s="1"/>
  <c r="AR37" i="12" s="1"/>
  <c r="Q37" i="12"/>
  <c r="AH37" i="12" s="1"/>
  <c r="AY37" i="12" s="1"/>
  <c r="K37" i="12"/>
  <c r="AB37" i="12" s="1"/>
  <c r="AS37" i="12" s="1"/>
  <c r="BB36" i="12"/>
  <c r="D38" i="38"/>
  <c r="U38" i="38" s="1"/>
  <c r="AL38" i="38" s="1"/>
  <c r="E38" i="38"/>
  <c r="V38" i="38" s="1"/>
  <c r="AM38" i="38" s="1"/>
  <c r="F38" i="38"/>
  <c r="W38" i="38" s="1"/>
  <c r="AN38" i="38" s="1"/>
  <c r="G38" i="38"/>
  <c r="X38" i="38" s="1"/>
  <c r="AO38" i="38" s="1"/>
  <c r="Q38" i="38"/>
  <c r="AH38" i="38" s="1"/>
  <c r="AY38" i="38" s="1"/>
  <c r="R38" i="38"/>
  <c r="AI38" i="38" s="1"/>
  <c r="AZ38" i="38" s="1"/>
  <c r="S38" i="38"/>
  <c r="AJ38" i="38" s="1"/>
  <c r="BA38" i="38" s="1"/>
  <c r="C38" i="38"/>
  <c r="T38" i="38" s="1"/>
  <c r="AK38" i="38" s="1"/>
  <c r="B39" i="38"/>
  <c r="P39" i="38" s="1"/>
  <c r="AG39" i="38" s="1"/>
  <c r="AX39" i="38" s="1"/>
  <c r="B38" i="12"/>
  <c r="K38" i="12" s="1"/>
  <c r="AB38" i="12" s="1"/>
  <c r="AS38" i="12" s="1"/>
  <c r="S38" i="36"/>
  <c r="AJ38" i="36" s="1"/>
  <c r="BA38" i="36" s="1"/>
  <c r="I38" i="36"/>
  <c r="Z38" i="36" s="1"/>
  <c r="AQ38" i="36" s="1"/>
  <c r="L38" i="36"/>
  <c r="AC38" i="36" s="1"/>
  <c r="AT38" i="36" s="1"/>
  <c r="Q38" i="36"/>
  <c r="AH38" i="36" s="1"/>
  <c r="AY38" i="36" s="1"/>
  <c r="K38" i="36"/>
  <c r="AB38" i="36" s="1"/>
  <c r="AS38" i="36" s="1"/>
  <c r="N38" i="36"/>
  <c r="AE38" i="36" s="1"/>
  <c r="AV38" i="36" s="1"/>
  <c r="O38" i="36"/>
  <c r="AF38" i="36" s="1"/>
  <c r="AW38" i="36" s="1"/>
  <c r="R38" i="36"/>
  <c r="AI38" i="36" s="1"/>
  <c r="AZ38" i="36" s="1"/>
  <c r="H38" i="36"/>
  <c r="Y38" i="36" s="1"/>
  <c r="AP38" i="36" s="1"/>
  <c r="C38" i="36"/>
  <c r="T38" i="36" s="1"/>
  <c r="AK38" i="36" s="1"/>
  <c r="J38" i="36"/>
  <c r="AA38" i="36" s="1"/>
  <c r="AR38" i="36" s="1"/>
  <c r="M38" i="36"/>
  <c r="AD38" i="36" s="1"/>
  <c r="AU38" i="36" s="1"/>
  <c r="P38" i="36"/>
  <c r="AG38" i="36" s="1"/>
  <c r="AX38" i="36" s="1"/>
  <c r="BB37" i="36"/>
  <c r="G38" i="36"/>
  <c r="X38" i="36" s="1"/>
  <c r="AO38" i="36" s="1"/>
  <c r="F38" i="36"/>
  <c r="W38" i="36" s="1"/>
  <c r="AN38" i="36" s="1"/>
  <c r="E38" i="36"/>
  <c r="V38" i="36" s="1"/>
  <c r="AM38" i="36" s="1"/>
  <c r="R38" i="39"/>
  <c r="AI38" i="39" s="1"/>
  <c r="AZ38" i="39" s="1"/>
  <c r="N38" i="39"/>
  <c r="AE38" i="39" s="1"/>
  <c r="AV38" i="39" s="1"/>
  <c r="J38" i="39"/>
  <c r="AA38" i="39" s="1"/>
  <c r="AR38" i="39" s="1"/>
  <c r="F38" i="39"/>
  <c r="W38" i="39" s="1"/>
  <c r="AN38" i="39" s="1"/>
  <c r="Q38" i="39"/>
  <c r="AH38" i="39" s="1"/>
  <c r="AY38" i="39" s="1"/>
  <c r="M38" i="39"/>
  <c r="AD38" i="39" s="1"/>
  <c r="AU38" i="39" s="1"/>
  <c r="I38" i="39"/>
  <c r="Z38" i="39" s="1"/>
  <c r="AQ38" i="39" s="1"/>
  <c r="E38" i="39"/>
  <c r="V38" i="39" s="1"/>
  <c r="AM38" i="39" s="1"/>
  <c r="S38" i="39"/>
  <c r="AJ38" i="39" s="1"/>
  <c r="BA38" i="39" s="1"/>
  <c r="K38" i="39"/>
  <c r="AB38" i="39" s="1"/>
  <c r="AS38" i="39" s="1"/>
  <c r="C38" i="39"/>
  <c r="T38" i="39" s="1"/>
  <c r="AK38" i="39" s="1"/>
  <c r="P38" i="39"/>
  <c r="AG38" i="39" s="1"/>
  <c r="AX38" i="39" s="1"/>
  <c r="H38" i="39"/>
  <c r="Y38" i="39" s="1"/>
  <c r="AP38" i="39" s="1"/>
  <c r="G38" i="39"/>
  <c r="X38" i="39" s="1"/>
  <c r="AO38" i="39" s="1"/>
  <c r="D38" i="39"/>
  <c r="U38" i="39" s="1"/>
  <c r="AL38" i="39" s="1"/>
  <c r="O38" i="39"/>
  <c r="AF38" i="39" s="1"/>
  <c r="AW38" i="39" s="1"/>
  <c r="L38" i="39"/>
  <c r="AC38" i="39" s="1"/>
  <c r="AT38" i="39" s="1"/>
  <c r="BB37" i="39"/>
  <c r="B39" i="36"/>
  <c r="H39" i="36" s="1"/>
  <c r="Y39" i="36" s="1"/>
  <c r="AP39" i="36" s="1"/>
  <c r="J40" i="20"/>
  <c r="A39" i="12"/>
  <c r="K39" i="20"/>
  <c r="K40" i="37"/>
  <c r="J41" i="37"/>
  <c r="A41" i="38" s="1"/>
  <c r="K40" i="35"/>
  <c r="B40" i="50" s="1"/>
  <c r="J41" i="35"/>
  <c r="A41" i="36" s="1"/>
  <c r="G39" i="50" l="1"/>
  <c r="N39" i="50" s="1"/>
  <c r="U39" i="50" s="1"/>
  <c r="C39" i="50"/>
  <c r="J39" i="50" s="1"/>
  <c r="Q39" i="50" s="1"/>
  <c r="F39" i="50"/>
  <c r="M39" i="50" s="1"/>
  <c r="T39" i="50" s="1"/>
  <c r="I39" i="50"/>
  <c r="P39" i="50" s="1"/>
  <c r="W39" i="50" s="1"/>
  <c r="E39" i="50"/>
  <c r="L39" i="50" s="1"/>
  <c r="S39" i="50" s="1"/>
  <c r="H39" i="50"/>
  <c r="O39" i="50" s="1"/>
  <c r="V39" i="50" s="1"/>
  <c r="D39" i="50"/>
  <c r="K39" i="50" s="1"/>
  <c r="R39" i="50" s="1"/>
  <c r="X38" i="50"/>
  <c r="F38" i="48"/>
  <c r="M38" i="48" s="1"/>
  <c r="T38" i="48" s="1"/>
  <c r="C38" i="48"/>
  <c r="J38" i="48" s="1"/>
  <c r="Q38" i="48" s="1"/>
  <c r="D38" i="48"/>
  <c r="K38" i="48" s="1"/>
  <c r="R38" i="48" s="1"/>
  <c r="E38" i="48"/>
  <c r="L38" i="48" s="1"/>
  <c r="S38" i="48" s="1"/>
  <c r="X37" i="48"/>
  <c r="I38" i="48"/>
  <c r="P38" i="48" s="1"/>
  <c r="W38" i="48" s="1"/>
  <c r="G38" i="48"/>
  <c r="N38" i="48" s="1"/>
  <c r="U38" i="48" s="1"/>
  <c r="B39" i="48"/>
  <c r="C39" i="48" s="1"/>
  <c r="J39" i="48" s="1"/>
  <c r="Q39" i="48" s="1"/>
  <c r="H38" i="49"/>
  <c r="O38" i="49" s="1"/>
  <c r="V38" i="49" s="1"/>
  <c r="D38" i="49"/>
  <c r="K38" i="49" s="1"/>
  <c r="R38" i="49" s="1"/>
  <c r="G38" i="49"/>
  <c r="N38" i="49" s="1"/>
  <c r="U38" i="49" s="1"/>
  <c r="C38" i="49"/>
  <c r="J38" i="49" s="1"/>
  <c r="Q38" i="49" s="1"/>
  <c r="F38" i="49"/>
  <c r="M38" i="49" s="1"/>
  <c r="T38" i="49" s="1"/>
  <c r="E38" i="49"/>
  <c r="L38" i="49" s="1"/>
  <c r="S38" i="49" s="1"/>
  <c r="I38" i="49"/>
  <c r="P38" i="49" s="1"/>
  <c r="W38" i="49" s="1"/>
  <c r="X37" i="49"/>
  <c r="C39" i="38"/>
  <c r="T39" i="38" s="1"/>
  <c r="AK39" i="38" s="1"/>
  <c r="Q39" i="38"/>
  <c r="AH39" i="38" s="1"/>
  <c r="AY39" i="38" s="1"/>
  <c r="R39" i="38"/>
  <c r="AI39" i="38" s="1"/>
  <c r="AZ39" i="38" s="1"/>
  <c r="S39" i="38"/>
  <c r="AJ39" i="38" s="1"/>
  <c r="BA39" i="38" s="1"/>
  <c r="L39" i="38"/>
  <c r="AC39" i="38" s="1"/>
  <c r="AT39" i="38" s="1"/>
  <c r="M39" i="38"/>
  <c r="AD39" i="38" s="1"/>
  <c r="AU39" i="38" s="1"/>
  <c r="N39" i="38"/>
  <c r="AE39" i="38" s="1"/>
  <c r="AV39" i="38" s="1"/>
  <c r="O39" i="38"/>
  <c r="AF39" i="38" s="1"/>
  <c r="AW39" i="38" s="1"/>
  <c r="H39" i="38"/>
  <c r="Y39" i="38" s="1"/>
  <c r="AP39" i="38" s="1"/>
  <c r="I39" i="38"/>
  <c r="Z39" i="38" s="1"/>
  <c r="AQ39" i="38" s="1"/>
  <c r="J39" i="38"/>
  <c r="AA39" i="38" s="1"/>
  <c r="AR39" i="38" s="1"/>
  <c r="K39" i="38"/>
  <c r="AB39" i="38" s="1"/>
  <c r="AS39" i="38" s="1"/>
  <c r="D39" i="38"/>
  <c r="U39" i="38" s="1"/>
  <c r="AL39" i="38" s="1"/>
  <c r="E39" i="38"/>
  <c r="V39" i="38" s="1"/>
  <c r="AM39" i="38" s="1"/>
  <c r="F39" i="38"/>
  <c r="W39" i="38" s="1"/>
  <c r="AN39" i="38" s="1"/>
  <c r="G39" i="38"/>
  <c r="X39" i="38" s="1"/>
  <c r="AO39" i="38" s="1"/>
  <c r="BB37" i="12"/>
  <c r="N38" i="12"/>
  <c r="AE38" i="12" s="1"/>
  <c r="AV38" i="12" s="1"/>
  <c r="D38" i="12"/>
  <c r="U38" i="12" s="1"/>
  <c r="AL38" i="12" s="1"/>
  <c r="C38" i="12"/>
  <c r="T38" i="12" s="1"/>
  <c r="AK38" i="12" s="1"/>
  <c r="Q38" i="12"/>
  <c r="AH38" i="12" s="1"/>
  <c r="AY38" i="12" s="1"/>
  <c r="F38" i="12"/>
  <c r="W38" i="12" s="1"/>
  <c r="AN38" i="12" s="1"/>
  <c r="M38" i="12"/>
  <c r="AD38" i="12" s="1"/>
  <c r="AU38" i="12" s="1"/>
  <c r="S38" i="12"/>
  <c r="AJ38" i="12" s="1"/>
  <c r="BA38" i="12" s="1"/>
  <c r="G38" i="12"/>
  <c r="X38" i="12" s="1"/>
  <c r="AO38" i="12" s="1"/>
  <c r="H38" i="12"/>
  <c r="Y38" i="12" s="1"/>
  <c r="AP38" i="12" s="1"/>
  <c r="BB38" i="38"/>
  <c r="I38" i="12"/>
  <c r="Z38" i="12" s="1"/>
  <c r="AQ38" i="12" s="1"/>
  <c r="E38" i="12"/>
  <c r="V38" i="12" s="1"/>
  <c r="AM38" i="12" s="1"/>
  <c r="J38" i="12"/>
  <c r="AA38" i="12" s="1"/>
  <c r="AR38" i="12" s="1"/>
  <c r="O38" i="12"/>
  <c r="AF38" i="12" s="1"/>
  <c r="AW38" i="12" s="1"/>
  <c r="R38" i="12"/>
  <c r="AI38" i="12" s="1"/>
  <c r="AZ38" i="12" s="1"/>
  <c r="P38" i="12"/>
  <c r="AG38" i="12" s="1"/>
  <c r="AX38" i="12" s="1"/>
  <c r="L38" i="12"/>
  <c r="AC38" i="12" s="1"/>
  <c r="AT38" i="12" s="1"/>
  <c r="B40" i="38"/>
  <c r="P40" i="38" s="1"/>
  <c r="AG40" i="38" s="1"/>
  <c r="AX40" i="38" s="1"/>
  <c r="B39" i="12"/>
  <c r="K39" i="12" s="1"/>
  <c r="AB39" i="12" s="1"/>
  <c r="AS39" i="12" s="1"/>
  <c r="BB38" i="36"/>
  <c r="R39" i="36"/>
  <c r="AI39" i="36" s="1"/>
  <c r="AZ39" i="36" s="1"/>
  <c r="L39" i="36"/>
  <c r="AC39" i="36" s="1"/>
  <c r="AT39" i="36" s="1"/>
  <c r="C39" i="36"/>
  <c r="T39" i="36" s="1"/>
  <c r="AK39" i="36" s="1"/>
  <c r="P39" i="36"/>
  <c r="AG39" i="36" s="1"/>
  <c r="AX39" i="36" s="1"/>
  <c r="N39" i="36"/>
  <c r="AE39" i="36" s="1"/>
  <c r="AV39" i="36" s="1"/>
  <c r="O39" i="36"/>
  <c r="AF39" i="36" s="1"/>
  <c r="AW39" i="36" s="1"/>
  <c r="M39" i="36"/>
  <c r="AD39" i="36" s="1"/>
  <c r="AU39" i="36" s="1"/>
  <c r="S39" i="36"/>
  <c r="AJ39" i="36" s="1"/>
  <c r="BA39" i="36" s="1"/>
  <c r="Q39" i="36"/>
  <c r="AH39" i="36" s="1"/>
  <c r="AY39" i="36" s="1"/>
  <c r="G39" i="36"/>
  <c r="X39" i="36" s="1"/>
  <c r="AO39" i="36" s="1"/>
  <c r="F39" i="36"/>
  <c r="W39" i="36" s="1"/>
  <c r="AN39" i="36" s="1"/>
  <c r="E39" i="36"/>
  <c r="V39" i="36" s="1"/>
  <c r="AM39" i="36" s="1"/>
  <c r="D39" i="36"/>
  <c r="U39" i="36" s="1"/>
  <c r="AL39" i="36" s="1"/>
  <c r="K39" i="36"/>
  <c r="AB39" i="36" s="1"/>
  <c r="AS39" i="36" s="1"/>
  <c r="J39" i="36"/>
  <c r="AA39" i="36" s="1"/>
  <c r="AR39" i="36" s="1"/>
  <c r="I39" i="36"/>
  <c r="Z39" i="36" s="1"/>
  <c r="AQ39" i="36" s="1"/>
  <c r="BB38" i="39"/>
  <c r="B40" i="36"/>
  <c r="J40" i="36" s="1"/>
  <c r="AA40" i="36" s="1"/>
  <c r="AR40" i="36" s="1"/>
  <c r="P39" i="39"/>
  <c r="AG39" i="39" s="1"/>
  <c r="AX39" i="39" s="1"/>
  <c r="L39" i="39"/>
  <c r="AC39" i="39" s="1"/>
  <c r="AT39" i="39" s="1"/>
  <c r="H39" i="39"/>
  <c r="Y39" i="39" s="1"/>
  <c r="AP39" i="39" s="1"/>
  <c r="D39" i="39"/>
  <c r="U39" i="39" s="1"/>
  <c r="AL39" i="39" s="1"/>
  <c r="S39" i="39"/>
  <c r="AJ39" i="39" s="1"/>
  <c r="BA39" i="39" s="1"/>
  <c r="O39" i="39"/>
  <c r="AF39" i="39" s="1"/>
  <c r="AW39" i="39" s="1"/>
  <c r="K39" i="39"/>
  <c r="AB39" i="39" s="1"/>
  <c r="AS39" i="39" s="1"/>
  <c r="G39" i="39"/>
  <c r="X39" i="39" s="1"/>
  <c r="AO39" i="39" s="1"/>
  <c r="C39" i="39"/>
  <c r="T39" i="39" s="1"/>
  <c r="AK39" i="39" s="1"/>
  <c r="M39" i="39"/>
  <c r="AD39" i="39" s="1"/>
  <c r="AU39" i="39" s="1"/>
  <c r="E39" i="39"/>
  <c r="V39" i="39" s="1"/>
  <c r="AM39" i="39" s="1"/>
  <c r="J39" i="39"/>
  <c r="AA39" i="39" s="1"/>
  <c r="AR39" i="39" s="1"/>
  <c r="Q39" i="39"/>
  <c r="AH39" i="39" s="1"/>
  <c r="AY39" i="39" s="1"/>
  <c r="N39" i="39"/>
  <c r="AE39" i="39" s="1"/>
  <c r="AV39" i="39" s="1"/>
  <c r="R39" i="39"/>
  <c r="AI39" i="39" s="1"/>
  <c r="AZ39" i="39" s="1"/>
  <c r="I39" i="39"/>
  <c r="Z39" i="39" s="1"/>
  <c r="AQ39" i="39" s="1"/>
  <c r="F39" i="39"/>
  <c r="W39" i="39" s="1"/>
  <c r="AN39" i="39" s="1"/>
  <c r="J41" i="20"/>
  <c r="A40" i="12"/>
  <c r="K40" i="20"/>
  <c r="K41" i="37"/>
  <c r="J42" i="37"/>
  <c r="A42" i="38" s="1"/>
  <c r="K41" i="35"/>
  <c r="B41" i="50" s="1"/>
  <c r="J42" i="35"/>
  <c r="A42" i="36" s="1"/>
  <c r="G40" i="50" l="1"/>
  <c r="N40" i="50" s="1"/>
  <c r="U40" i="50" s="1"/>
  <c r="C40" i="50"/>
  <c r="J40" i="50" s="1"/>
  <c r="Q40" i="50" s="1"/>
  <c r="F40" i="50"/>
  <c r="M40" i="50" s="1"/>
  <c r="T40" i="50" s="1"/>
  <c r="I40" i="50"/>
  <c r="P40" i="50" s="1"/>
  <c r="W40" i="50" s="1"/>
  <c r="E40" i="50"/>
  <c r="L40" i="50" s="1"/>
  <c r="S40" i="50" s="1"/>
  <c r="D40" i="50"/>
  <c r="K40" i="50" s="1"/>
  <c r="R40" i="50" s="1"/>
  <c r="H40" i="50"/>
  <c r="O40" i="50" s="1"/>
  <c r="V40" i="50" s="1"/>
  <c r="X39" i="50"/>
  <c r="F39" i="48"/>
  <c r="M39" i="48" s="1"/>
  <c r="T39" i="48" s="1"/>
  <c r="I39" i="48"/>
  <c r="P39" i="48" s="1"/>
  <c r="W39" i="48" s="1"/>
  <c r="E39" i="48"/>
  <c r="L39" i="48" s="1"/>
  <c r="S39" i="48" s="1"/>
  <c r="D39" i="48"/>
  <c r="K39" i="48" s="1"/>
  <c r="R39" i="48" s="1"/>
  <c r="H39" i="48"/>
  <c r="O39" i="48" s="1"/>
  <c r="V39" i="48" s="1"/>
  <c r="G39" i="48"/>
  <c r="N39" i="48" s="1"/>
  <c r="U39" i="48" s="1"/>
  <c r="X38" i="48"/>
  <c r="B40" i="48"/>
  <c r="C40" i="48" s="1"/>
  <c r="J40" i="48" s="1"/>
  <c r="X38" i="49"/>
  <c r="H39" i="49"/>
  <c r="O39" i="49" s="1"/>
  <c r="V39" i="49" s="1"/>
  <c r="D39" i="49"/>
  <c r="K39" i="49" s="1"/>
  <c r="R39" i="49" s="1"/>
  <c r="G39" i="49"/>
  <c r="N39" i="49" s="1"/>
  <c r="U39" i="49" s="1"/>
  <c r="C39" i="49"/>
  <c r="J39" i="49" s="1"/>
  <c r="Q39" i="49" s="1"/>
  <c r="F39" i="49"/>
  <c r="M39" i="49" s="1"/>
  <c r="T39" i="49" s="1"/>
  <c r="E39" i="49"/>
  <c r="L39" i="49" s="1"/>
  <c r="S39" i="49" s="1"/>
  <c r="I39" i="49"/>
  <c r="P39" i="49" s="1"/>
  <c r="W39" i="49" s="1"/>
  <c r="N40" i="38"/>
  <c r="AE40" i="38" s="1"/>
  <c r="AV40" i="38" s="1"/>
  <c r="BB39" i="38"/>
  <c r="R39" i="12"/>
  <c r="AI39" i="12" s="1"/>
  <c r="AZ39" i="12" s="1"/>
  <c r="C39" i="12"/>
  <c r="T39" i="12" s="1"/>
  <c r="AK39" i="12" s="1"/>
  <c r="S39" i="12"/>
  <c r="AJ39" i="12" s="1"/>
  <c r="BA39" i="12" s="1"/>
  <c r="D39" i="12"/>
  <c r="U39" i="12" s="1"/>
  <c r="AL39" i="12" s="1"/>
  <c r="P39" i="12"/>
  <c r="AG39" i="12" s="1"/>
  <c r="AX39" i="12" s="1"/>
  <c r="I39" i="12"/>
  <c r="Z39" i="12" s="1"/>
  <c r="AQ39" i="12" s="1"/>
  <c r="M39" i="12"/>
  <c r="AD39" i="12" s="1"/>
  <c r="AU39" i="12" s="1"/>
  <c r="L39" i="12"/>
  <c r="AC39" i="12" s="1"/>
  <c r="AT39" i="12" s="1"/>
  <c r="J39" i="12"/>
  <c r="AA39" i="12" s="1"/>
  <c r="AR39" i="12" s="1"/>
  <c r="Q39" i="12"/>
  <c r="AH39" i="12" s="1"/>
  <c r="AY39" i="12" s="1"/>
  <c r="E39" i="12"/>
  <c r="V39" i="12" s="1"/>
  <c r="AM39" i="12" s="1"/>
  <c r="O39" i="12"/>
  <c r="AF39" i="12" s="1"/>
  <c r="AW39" i="12" s="1"/>
  <c r="N39" i="12"/>
  <c r="AE39" i="12" s="1"/>
  <c r="AV39" i="12" s="1"/>
  <c r="F39" i="12"/>
  <c r="W39" i="12" s="1"/>
  <c r="AN39" i="12" s="1"/>
  <c r="G39" i="12"/>
  <c r="X39" i="12" s="1"/>
  <c r="AO39" i="12" s="1"/>
  <c r="H39" i="12"/>
  <c r="Y39" i="12" s="1"/>
  <c r="AP39" i="12" s="1"/>
  <c r="BB38" i="12"/>
  <c r="L40" i="38"/>
  <c r="AC40" i="38" s="1"/>
  <c r="AT40" i="38" s="1"/>
  <c r="M40" i="38"/>
  <c r="AD40" i="38" s="1"/>
  <c r="AU40" i="38" s="1"/>
  <c r="O40" i="38"/>
  <c r="AF40" i="38" s="1"/>
  <c r="AW40" i="38" s="1"/>
  <c r="H40" i="38"/>
  <c r="Y40" i="38" s="1"/>
  <c r="AP40" i="38" s="1"/>
  <c r="J40" i="38"/>
  <c r="AA40" i="38" s="1"/>
  <c r="AR40" i="38" s="1"/>
  <c r="I40" i="38"/>
  <c r="Z40" i="38" s="1"/>
  <c r="AQ40" i="38" s="1"/>
  <c r="K40" i="38"/>
  <c r="AB40" i="38" s="1"/>
  <c r="AS40" i="38" s="1"/>
  <c r="D40" i="38"/>
  <c r="U40" i="38" s="1"/>
  <c r="AL40" i="38" s="1"/>
  <c r="E40" i="38"/>
  <c r="V40" i="38" s="1"/>
  <c r="AM40" i="38" s="1"/>
  <c r="F40" i="38"/>
  <c r="W40" i="38" s="1"/>
  <c r="AN40" i="38" s="1"/>
  <c r="G40" i="38"/>
  <c r="X40" i="38" s="1"/>
  <c r="AO40" i="38" s="1"/>
  <c r="Q40" i="38"/>
  <c r="AH40" i="38" s="1"/>
  <c r="AY40" i="38" s="1"/>
  <c r="R40" i="38"/>
  <c r="AI40" i="38" s="1"/>
  <c r="AZ40" i="38" s="1"/>
  <c r="S40" i="38"/>
  <c r="AJ40" i="38" s="1"/>
  <c r="BA40" i="38" s="1"/>
  <c r="C40" i="38"/>
  <c r="T40" i="38" s="1"/>
  <c r="AK40" i="38" s="1"/>
  <c r="B41" i="38"/>
  <c r="P41" i="38" s="1"/>
  <c r="AG41" i="38" s="1"/>
  <c r="AX41" i="38" s="1"/>
  <c r="B40" i="12"/>
  <c r="Q40" i="12" s="1"/>
  <c r="AH40" i="12" s="1"/>
  <c r="AY40" i="12" s="1"/>
  <c r="H40" i="36"/>
  <c r="Y40" i="36" s="1"/>
  <c r="AP40" i="36" s="1"/>
  <c r="N40" i="36"/>
  <c r="AE40" i="36" s="1"/>
  <c r="AV40" i="36" s="1"/>
  <c r="O40" i="36"/>
  <c r="AF40" i="36" s="1"/>
  <c r="AW40" i="36" s="1"/>
  <c r="I40" i="36"/>
  <c r="Z40" i="36" s="1"/>
  <c r="AQ40" i="36" s="1"/>
  <c r="C40" i="36"/>
  <c r="T40" i="36" s="1"/>
  <c r="AK40" i="36" s="1"/>
  <c r="S40" i="36"/>
  <c r="AJ40" i="36" s="1"/>
  <c r="BA40" i="36" s="1"/>
  <c r="M40" i="36"/>
  <c r="AD40" i="36" s="1"/>
  <c r="AU40" i="36" s="1"/>
  <c r="L40" i="36"/>
  <c r="AC40" i="36" s="1"/>
  <c r="AT40" i="36" s="1"/>
  <c r="R40" i="36"/>
  <c r="AI40" i="36" s="1"/>
  <c r="AZ40" i="36" s="1"/>
  <c r="Q40" i="36"/>
  <c r="AH40" i="36" s="1"/>
  <c r="AY40" i="36" s="1"/>
  <c r="BB39" i="36"/>
  <c r="G40" i="36"/>
  <c r="X40" i="36" s="1"/>
  <c r="AO40" i="36" s="1"/>
  <c r="F40" i="36"/>
  <c r="W40" i="36" s="1"/>
  <c r="AN40" i="36" s="1"/>
  <c r="P40" i="36"/>
  <c r="AG40" i="36" s="1"/>
  <c r="AX40" i="36" s="1"/>
  <c r="K40" i="36"/>
  <c r="AB40" i="36" s="1"/>
  <c r="AS40" i="36" s="1"/>
  <c r="E40" i="36"/>
  <c r="V40" i="36" s="1"/>
  <c r="AM40" i="36" s="1"/>
  <c r="D40" i="36"/>
  <c r="U40" i="36" s="1"/>
  <c r="AL40" i="36" s="1"/>
  <c r="B41" i="36"/>
  <c r="K41" i="36" s="1"/>
  <c r="AB41" i="36" s="1"/>
  <c r="AS41" i="36" s="1"/>
  <c r="R40" i="39"/>
  <c r="AI40" i="39" s="1"/>
  <c r="AZ40" i="39" s="1"/>
  <c r="N40" i="39"/>
  <c r="AE40" i="39" s="1"/>
  <c r="AV40" i="39" s="1"/>
  <c r="J40" i="39"/>
  <c r="AA40" i="39" s="1"/>
  <c r="AR40" i="39" s="1"/>
  <c r="F40" i="39"/>
  <c r="W40" i="39" s="1"/>
  <c r="AN40" i="39" s="1"/>
  <c r="Q40" i="39"/>
  <c r="AH40" i="39" s="1"/>
  <c r="AY40" i="39" s="1"/>
  <c r="M40" i="39"/>
  <c r="AD40" i="39" s="1"/>
  <c r="AU40" i="39" s="1"/>
  <c r="I40" i="39"/>
  <c r="Z40" i="39" s="1"/>
  <c r="AQ40" i="39" s="1"/>
  <c r="E40" i="39"/>
  <c r="V40" i="39" s="1"/>
  <c r="AM40" i="39" s="1"/>
  <c r="L40" i="39"/>
  <c r="AC40" i="39" s="1"/>
  <c r="AT40" i="39" s="1"/>
  <c r="D40" i="39"/>
  <c r="U40" i="39" s="1"/>
  <c r="AL40" i="39" s="1"/>
  <c r="K40" i="39"/>
  <c r="AB40" i="39" s="1"/>
  <c r="AS40" i="39" s="1"/>
  <c r="C40" i="39"/>
  <c r="T40" i="39" s="1"/>
  <c r="AK40" i="39" s="1"/>
  <c r="P40" i="39"/>
  <c r="AG40" i="39" s="1"/>
  <c r="AX40" i="39" s="1"/>
  <c r="G40" i="39"/>
  <c r="X40" i="39" s="1"/>
  <c r="AO40" i="39" s="1"/>
  <c r="S40" i="39"/>
  <c r="AJ40" i="39" s="1"/>
  <c r="BA40" i="39" s="1"/>
  <c r="H40" i="39"/>
  <c r="Y40" i="39" s="1"/>
  <c r="AP40" i="39" s="1"/>
  <c r="O40" i="39"/>
  <c r="AF40" i="39" s="1"/>
  <c r="AW40" i="39" s="1"/>
  <c r="BB39" i="39"/>
  <c r="J42" i="20"/>
  <c r="A41" i="12"/>
  <c r="K41" i="20"/>
  <c r="K42" i="37"/>
  <c r="J43" i="37"/>
  <c r="A43" i="38" s="1"/>
  <c r="K42" i="35"/>
  <c r="B42" i="50" s="1"/>
  <c r="J43" i="35"/>
  <c r="A43" i="36" s="1"/>
  <c r="G41" i="50" l="1"/>
  <c r="N41" i="50" s="1"/>
  <c r="U41" i="50" s="1"/>
  <c r="C41" i="50"/>
  <c r="J41" i="50" s="1"/>
  <c r="Q41" i="50" s="1"/>
  <c r="F41" i="50"/>
  <c r="M41" i="50" s="1"/>
  <c r="T41" i="50" s="1"/>
  <c r="I41" i="50"/>
  <c r="P41" i="50" s="1"/>
  <c r="W41" i="50" s="1"/>
  <c r="E41" i="50"/>
  <c r="L41" i="50" s="1"/>
  <c r="S41" i="50" s="1"/>
  <c r="H41" i="50"/>
  <c r="O41" i="50" s="1"/>
  <c r="V41" i="50" s="1"/>
  <c r="D41" i="50"/>
  <c r="K41" i="50" s="1"/>
  <c r="R41" i="50" s="1"/>
  <c r="X40" i="50"/>
  <c r="X39" i="48"/>
  <c r="F40" i="48"/>
  <c r="M40" i="48" s="1"/>
  <c r="T40" i="48" s="1"/>
  <c r="G40" i="48"/>
  <c r="N40" i="48" s="1"/>
  <c r="U40" i="48" s="1"/>
  <c r="H40" i="48"/>
  <c r="O40" i="48" s="1"/>
  <c r="V40" i="48" s="1"/>
  <c r="E40" i="48"/>
  <c r="L40" i="48" s="1"/>
  <c r="S40" i="48" s="1"/>
  <c r="I40" i="48"/>
  <c r="P40" i="48" s="1"/>
  <c r="W40" i="48" s="1"/>
  <c r="D40" i="48"/>
  <c r="K40" i="48" s="1"/>
  <c r="R40" i="48" s="1"/>
  <c r="X39" i="49"/>
  <c r="H40" i="49"/>
  <c r="O40" i="49" s="1"/>
  <c r="V40" i="49" s="1"/>
  <c r="D40" i="49"/>
  <c r="K40" i="49" s="1"/>
  <c r="R40" i="49" s="1"/>
  <c r="G40" i="49"/>
  <c r="N40" i="49" s="1"/>
  <c r="U40" i="49" s="1"/>
  <c r="C40" i="49"/>
  <c r="J40" i="49" s="1"/>
  <c r="Q40" i="49" s="1"/>
  <c r="F40" i="49"/>
  <c r="M40" i="49" s="1"/>
  <c r="T40" i="49" s="1"/>
  <c r="E40" i="49"/>
  <c r="L40" i="49" s="1"/>
  <c r="S40" i="49" s="1"/>
  <c r="I40" i="49"/>
  <c r="P40" i="49" s="1"/>
  <c r="W40" i="49" s="1"/>
  <c r="B41" i="48"/>
  <c r="C41" i="48" s="1"/>
  <c r="J41" i="48" s="1"/>
  <c r="Q41" i="48" s="1"/>
  <c r="Q40" i="48"/>
  <c r="N40" i="12"/>
  <c r="AE40" i="12" s="1"/>
  <c r="AV40" i="12" s="1"/>
  <c r="O40" i="12"/>
  <c r="AF40" i="12" s="1"/>
  <c r="AW40" i="12" s="1"/>
  <c r="P40" i="12"/>
  <c r="AG40" i="12" s="1"/>
  <c r="AX40" i="12" s="1"/>
  <c r="E40" i="12"/>
  <c r="V40" i="12" s="1"/>
  <c r="AM40" i="12" s="1"/>
  <c r="BB39" i="12"/>
  <c r="H41" i="38"/>
  <c r="Y41" i="38" s="1"/>
  <c r="AP41" i="38" s="1"/>
  <c r="J41" i="38"/>
  <c r="AA41" i="38" s="1"/>
  <c r="AR41" i="38" s="1"/>
  <c r="D41" i="38"/>
  <c r="U41" i="38" s="1"/>
  <c r="AL41" i="38" s="1"/>
  <c r="F41" i="38"/>
  <c r="W41" i="38" s="1"/>
  <c r="AN41" i="38" s="1"/>
  <c r="I41" i="38"/>
  <c r="Z41" i="38" s="1"/>
  <c r="AQ41" i="38" s="1"/>
  <c r="K41" i="38"/>
  <c r="AB41" i="38" s="1"/>
  <c r="AS41" i="38" s="1"/>
  <c r="E41" i="38"/>
  <c r="V41" i="38" s="1"/>
  <c r="AM41" i="38" s="1"/>
  <c r="G41" i="38"/>
  <c r="X41" i="38" s="1"/>
  <c r="AO41" i="38" s="1"/>
  <c r="D40" i="12"/>
  <c r="U40" i="12" s="1"/>
  <c r="AL40" i="12" s="1"/>
  <c r="G40" i="12"/>
  <c r="X40" i="12" s="1"/>
  <c r="AO40" i="12" s="1"/>
  <c r="M40" i="12"/>
  <c r="AD40" i="12" s="1"/>
  <c r="AU40" i="12" s="1"/>
  <c r="I40" i="12"/>
  <c r="Z40" i="12" s="1"/>
  <c r="AQ40" i="12" s="1"/>
  <c r="H40" i="12"/>
  <c r="Y40" i="12" s="1"/>
  <c r="AP40" i="12" s="1"/>
  <c r="R40" i="12"/>
  <c r="AI40" i="12" s="1"/>
  <c r="AZ40" i="12" s="1"/>
  <c r="F40" i="12"/>
  <c r="W40" i="12" s="1"/>
  <c r="AN40" i="12" s="1"/>
  <c r="J40" i="12"/>
  <c r="AA40" i="12" s="1"/>
  <c r="AR40" i="12" s="1"/>
  <c r="BB40" i="38"/>
  <c r="C40" i="12"/>
  <c r="T40" i="12" s="1"/>
  <c r="AK40" i="12" s="1"/>
  <c r="L40" i="12"/>
  <c r="AC40" i="12" s="1"/>
  <c r="AT40" i="12" s="1"/>
  <c r="K40" i="12"/>
  <c r="AB40" i="12" s="1"/>
  <c r="AS40" i="12" s="1"/>
  <c r="S40" i="12"/>
  <c r="AJ40" i="12" s="1"/>
  <c r="BA40" i="12" s="1"/>
  <c r="L41" i="38"/>
  <c r="AC41" i="38" s="1"/>
  <c r="AT41" i="38" s="1"/>
  <c r="M41" i="38"/>
  <c r="AD41" i="38" s="1"/>
  <c r="AU41" i="38" s="1"/>
  <c r="N41" i="38"/>
  <c r="AE41" i="38" s="1"/>
  <c r="AV41" i="38" s="1"/>
  <c r="O41" i="38"/>
  <c r="AF41" i="38" s="1"/>
  <c r="AW41" i="38" s="1"/>
  <c r="Q41" i="38"/>
  <c r="AH41" i="38" s="1"/>
  <c r="AY41" i="38" s="1"/>
  <c r="R41" i="38"/>
  <c r="AI41" i="38" s="1"/>
  <c r="AZ41" i="38" s="1"/>
  <c r="S41" i="38"/>
  <c r="AJ41" i="38" s="1"/>
  <c r="BA41" i="38" s="1"/>
  <c r="C41" i="38"/>
  <c r="T41" i="38" s="1"/>
  <c r="AK41" i="38" s="1"/>
  <c r="B42" i="38"/>
  <c r="P42" i="38" s="1"/>
  <c r="AG42" i="38" s="1"/>
  <c r="AX42" i="38" s="1"/>
  <c r="B41" i="12"/>
  <c r="I41" i="12" s="1"/>
  <c r="Z41" i="12" s="1"/>
  <c r="AQ41" i="12" s="1"/>
  <c r="J41" i="36"/>
  <c r="AA41" i="36" s="1"/>
  <c r="AR41" i="36" s="1"/>
  <c r="H41" i="36"/>
  <c r="Y41" i="36" s="1"/>
  <c r="AP41" i="36" s="1"/>
  <c r="E41" i="36"/>
  <c r="V41" i="36" s="1"/>
  <c r="AM41" i="36" s="1"/>
  <c r="C41" i="36"/>
  <c r="T41" i="36" s="1"/>
  <c r="AK41" i="36" s="1"/>
  <c r="I41" i="36"/>
  <c r="Z41" i="36" s="1"/>
  <c r="AQ41" i="36" s="1"/>
  <c r="G41" i="36"/>
  <c r="X41" i="36" s="1"/>
  <c r="AO41" i="36" s="1"/>
  <c r="F41" i="36"/>
  <c r="W41" i="36" s="1"/>
  <c r="AN41" i="36" s="1"/>
  <c r="D41" i="36"/>
  <c r="U41" i="36" s="1"/>
  <c r="AL41" i="36" s="1"/>
  <c r="S41" i="36"/>
  <c r="AJ41" i="36" s="1"/>
  <c r="BA41" i="36" s="1"/>
  <c r="N41" i="36"/>
  <c r="AE41" i="36" s="1"/>
  <c r="AV41" i="36" s="1"/>
  <c r="M41" i="36"/>
  <c r="AD41" i="36" s="1"/>
  <c r="AU41" i="36" s="1"/>
  <c r="L41" i="36"/>
  <c r="AC41" i="36" s="1"/>
  <c r="AT41" i="36" s="1"/>
  <c r="R41" i="36"/>
  <c r="AI41" i="36" s="1"/>
  <c r="AZ41" i="36" s="1"/>
  <c r="Q41" i="36"/>
  <c r="AH41" i="36" s="1"/>
  <c r="AY41" i="36" s="1"/>
  <c r="P41" i="36"/>
  <c r="AG41" i="36" s="1"/>
  <c r="AX41" i="36" s="1"/>
  <c r="O41" i="36"/>
  <c r="AF41" i="36" s="1"/>
  <c r="AW41" i="36" s="1"/>
  <c r="BB40" i="36"/>
  <c r="BB40" i="39"/>
  <c r="P41" i="39"/>
  <c r="AG41" i="39" s="1"/>
  <c r="AX41" i="39" s="1"/>
  <c r="L41" i="39"/>
  <c r="AC41" i="39" s="1"/>
  <c r="AT41" i="39" s="1"/>
  <c r="H41" i="39"/>
  <c r="Y41" i="39" s="1"/>
  <c r="AP41" i="39" s="1"/>
  <c r="D41" i="39"/>
  <c r="U41" i="39" s="1"/>
  <c r="AL41" i="39" s="1"/>
  <c r="S41" i="39"/>
  <c r="AJ41" i="39" s="1"/>
  <c r="BA41" i="39" s="1"/>
  <c r="O41" i="39"/>
  <c r="AF41" i="39" s="1"/>
  <c r="AW41" i="39" s="1"/>
  <c r="K41" i="39"/>
  <c r="AB41" i="39" s="1"/>
  <c r="AS41" i="39" s="1"/>
  <c r="G41" i="39"/>
  <c r="X41" i="39" s="1"/>
  <c r="AO41" i="39" s="1"/>
  <c r="C41" i="39"/>
  <c r="T41" i="39" s="1"/>
  <c r="AK41" i="39" s="1"/>
  <c r="N41" i="39"/>
  <c r="AE41" i="39" s="1"/>
  <c r="AV41" i="39" s="1"/>
  <c r="F41" i="39"/>
  <c r="W41" i="39" s="1"/>
  <c r="AN41" i="39" s="1"/>
  <c r="E41" i="39"/>
  <c r="V41" i="39" s="1"/>
  <c r="AM41" i="39" s="1"/>
  <c r="J41" i="39"/>
  <c r="AA41" i="39" s="1"/>
  <c r="AR41" i="39" s="1"/>
  <c r="I41" i="39"/>
  <c r="Z41" i="39" s="1"/>
  <c r="AQ41" i="39" s="1"/>
  <c r="M41" i="39"/>
  <c r="AD41" i="39" s="1"/>
  <c r="AU41" i="39" s="1"/>
  <c r="R41" i="39"/>
  <c r="AI41" i="39" s="1"/>
  <c r="AZ41" i="39" s="1"/>
  <c r="Q41" i="39"/>
  <c r="AH41" i="39" s="1"/>
  <c r="AY41" i="39" s="1"/>
  <c r="B42" i="36"/>
  <c r="G42" i="36" s="1"/>
  <c r="X42" i="36" s="1"/>
  <c r="AO42" i="36" s="1"/>
  <c r="J43" i="20"/>
  <c r="A42" i="12"/>
  <c r="K42" i="20"/>
  <c r="K43" i="37"/>
  <c r="J44" i="37"/>
  <c r="A44" i="38" s="1"/>
  <c r="K43" i="35"/>
  <c r="B43" i="50" s="1"/>
  <c r="J44" i="35"/>
  <c r="A44" i="36" s="1"/>
  <c r="G42" i="50" l="1"/>
  <c r="N42" i="50" s="1"/>
  <c r="U42" i="50" s="1"/>
  <c r="C42" i="50"/>
  <c r="J42" i="50" s="1"/>
  <c r="Q42" i="50" s="1"/>
  <c r="F42" i="50"/>
  <c r="M42" i="50" s="1"/>
  <c r="T42" i="50" s="1"/>
  <c r="I42" i="50"/>
  <c r="P42" i="50" s="1"/>
  <c r="W42" i="50" s="1"/>
  <c r="E42" i="50"/>
  <c r="L42" i="50" s="1"/>
  <c r="S42" i="50" s="1"/>
  <c r="H42" i="50"/>
  <c r="O42" i="50" s="1"/>
  <c r="V42" i="50" s="1"/>
  <c r="D42" i="50"/>
  <c r="K42" i="50" s="1"/>
  <c r="R42" i="50" s="1"/>
  <c r="X41" i="50"/>
  <c r="G41" i="48"/>
  <c r="N41" i="48" s="1"/>
  <c r="U41" i="48" s="1"/>
  <c r="I41" i="48"/>
  <c r="P41" i="48" s="1"/>
  <c r="W41" i="48" s="1"/>
  <c r="F41" i="48"/>
  <c r="M41" i="48" s="1"/>
  <c r="T41" i="48" s="1"/>
  <c r="H41" i="48"/>
  <c r="O41" i="48" s="1"/>
  <c r="V41" i="48" s="1"/>
  <c r="X40" i="48"/>
  <c r="D41" i="48"/>
  <c r="K41" i="48" s="1"/>
  <c r="R41" i="48" s="1"/>
  <c r="E41" i="48"/>
  <c r="L41" i="48" s="1"/>
  <c r="S41" i="48" s="1"/>
  <c r="H41" i="49"/>
  <c r="O41" i="49" s="1"/>
  <c r="V41" i="49" s="1"/>
  <c r="D41" i="49"/>
  <c r="K41" i="49" s="1"/>
  <c r="R41" i="49" s="1"/>
  <c r="G41" i="49"/>
  <c r="N41" i="49" s="1"/>
  <c r="U41" i="49" s="1"/>
  <c r="C41" i="49"/>
  <c r="J41" i="49" s="1"/>
  <c r="Q41" i="49" s="1"/>
  <c r="F41" i="49"/>
  <c r="M41" i="49" s="1"/>
  <c r="T41" i="49" s="1"/>
  <c r="E41" i="49"/>
  <c r="L41" i="49" s="1"/>
  <c r="S41" i="49" s="1"/>
  <c r="I41" i="49"/>
  <c r="P41" i="49" s="1"/>
  <c r="W41" i="49" s="1"/>
  <c r="B42" i="48"/>
  <c r="G42" i="48" s="1"/>
  <c r="N42" i="48" s="1"/>
  <c r="U42" i="48" s="1"/>
  <c r="X40" i="49"/>
  <c r="Q41" i="12"/>
  <c r="AH41" i="12" s="1"/>
  <c r="AY41" i="12" s="1"/>
  <c r="S41" i="12"/>
  <c r="AJ41" i="12" s="1"/>
  <c r="BA41" i="12" s="1"/>
  <c r="O41" i="12"/>
  <c r="AF41" i="12" s="1"/>
  <c r="AW41" i="12" s="1"/>
  <c r="G41" i="12"/>
  <c r="X41" i="12" s="1"/>
  <c r="AO41" i="12" s="1"/>
  <c r="P41" i="12"/>
  <c r="AG41" i="12" s="1"/>
  <c r="AX41" i="12" s="1"/>
  <c r="C42" i="38"/>
  <c r="T42" i="38" s="1"/>
  <c r="AK42" i="38" s="1"/>
  <c r="H41" i="12"/>
  <c r="Y41" i="12" s="1"/>
  <c r="AP41" i="12" s="1"/>
  <c r="N41" i="12"/>
  <c r="AE41" i="12" s="1"/>
  <c r="AV41" i="12" s="1"/>
  <c r="M41" i="12"/>
  <c r="AD41" i="12" s="1"/>
  <c r="AU41" i="12" s="1"/>
  <c r="K41" i="12"/>
  <c r="AB41" i="12" s="1"/>
  <c r="AS41" i="12" s="1"/>
  <c r="D41" i="12"/>
  <c r="U41" i="12" s="1"/>
  <c r="AL41" i="12" s="1"/>
  <c r="C41" i="12"/>
  <c r="T41" i="12" s="1"/>
  <c r="AK41" i="12" s="1"/>
  <c r="J41" i="12"/>
  <c r="AA41" i="12" s="1"/>
  <c r="AR41" i="12" s="1"/>
  <c r="L41" i="12"/>
  <c r="AC41" i="12" s="1"/>
  <c r="AT41" i="12" s="1"/>
  <c r="F41" i="12"/>
  <c r="W41" i="12" s="1"/>
  <c r="AN41" i="12" s="1"/>
  <c r="E41" i="12"/>
  <c r="V41" i="12" s="1"/>
  <c r="AM41" i="12" s="1"/>
  <c r="R41" i="12"/>
  <c r="AI41" i="12" s="1"/>
  <c r="AZ41" i="12" s="1"/>
  <c r="R42" i="38"/>
  <c r="AI42" i="38" s="1"/>
  <c r="AZ42" i="38" s="1"/>
  <c r="Q42" i="38"/>
  <c r="AH42" i="38" s="1"/>
  <c r="AY42" i="38" s="1"/>
  <c r="S42" i="38"/>
  <c r="AJ42" i="38" s="1"/>
  <c r="BA42" i="38" s="1"/>
  <c r="L42" i="38"/>
  <c r="AC42" i="38" s="1"/>
  <c r="AT42" i="38" s="1"/>
  <c r="M42" i="38"/>
  <c r="AD42" i="38" s="1"/>
  <c r="AU42" i="38" s="1"/>
  <c r="N42" i="38"/>
  <c r="AE42" i="38" s="1"/>
  <c r="AV42" i="38" s="1"/>
  <c r="O42" i="38"/>
  <c r="AF42" i="38" s="1"/>
  <c r="AW42" i="38" s="1"/>
  <c r="H42" i="38"/>
  <c r="Y42" i="38" s="1"/>
  <c r="AP42" i="38" s="1"/>
  <c r="I42" i="38"/>
  <c r="Z42" i="38" s="1"/>
  <c r="AQ42" i="38" s="1"/>
  <c r="J42" i="38"/>
  <c r="AA42" i="38" s="1"/>
  <c r="AR42" i="38" s="1"/>
  <c r="K42" i="38"/>
  <c r="AB42" i="38" s="1"/>
  <c r="AS42" i="38" s="1"/>
  <c r="BB40" i="12"/>
  <c r="D42" i="38"/>
  <c r="U42" i="38" s="1"/>
  <c r="AL42" i="38" s="1"/>
  <c r="E42" i="38"/>
  <c r="V42" i="38" s="1"/>
  <c r="AM42" i="38" s="1"/>
  <c r="F42" i="38"/>
  <c r="W42" i="38" s="1"/>
  <c r="AN42" i="38" s="1"/>
  <c r="G42" i="38"/>
  <c r="X42" i="38" s="1"/>
  <c r="AO42" i="38" s="1"/>
  <c r="BB41" i="38"/>
  <c r="B43" i="38"/>
  <c r="P43" i="38" s="1"/>
  <c r="AG43" i="38" s="1"/>
  <c r="AX43" i="38" s="1"/>
  <c r="B42" i="12"/>
  <c r="D42" i="12" s="1"/>
  <c r="U42" i="12" s="1"/>
  <c r="AL42" i="12" s="1"/>
  <c r="BB41" i="36"/>
  <c r="R42" i="36"/>
  <c r="AI42" i="36" s="1"/>
  <c r="AZ42" i="36" s="1"/>
  <c r="N42" i="36"/>
  <c r="AE42" i="36" s="1"/>
  <c r="AV42" i="36" s="1"/>
  <c r="L42" i="36"/>
  <c r="AC42" i="36" s="1"/>
  <c r="AT42" i="36" s="1"/>
  <c r="P42" i="36"/>
  <c r="AG42" i="36" s="1"/>
  <c r="AX42" i="36" s="1"/>
  <c r="M42" i="36"/>
  <c r="AD42" i="36" s="1"/>
  <c r="AU42" i="36" s="1"/>
  <c r="K42" i="36"/>
  <c r="AB42" i="36" s="1"/>
  <c r="AS42" i="36" s="1"/>
  <c r="Q42" i="36"/>
  <c r="AH42" i="36" s="1"/>
  <c r="AY42" i="36" s="1"/>
  <c r="O42" i="36"/>
  <c r="AF42" i="36" s="1"/>
  <c r="AW42" i="36" s="1"/>
  <c r="F42" i="36"/>
  <c r="W42" i="36" s="1"/>
  <c r="AN42" i="36" s="1"/>
  <c r="E42" i="36"/>
  <c r="V42" i="36" s="1"/>
  <c r="AM42" i="36" s="1"/>
  <c r="D42" i="36"/>
  <c r="U42" i="36" s="1"/>
  <c r="AL42" i="36" s="1"/>
  <c r="C42" i="36"/>
  <c r="T42" i="36" s="1"/>
  <c r="AK42" i="36" s="1"/>
  <c r="S42" i="36"/>
  <c r="AJ42" i="36" s="1"/>
  <c r="BA42" i="36" s="1"/>
  <c r="J42" i="36"/>
  <c r="AA42" i="36" s="1"/>
  <c r="AR42" i="36" s="1"/>
  <c r="I42" i="36"/>
  <c r="Z42" i="36" s="1"/>
  <c r="AQ42" i="36" s="1"/>
  <c r="H42" i="36"/>
  <c r="Y42" i="36" s="1"/>
  <c r="AP42" i="36" s="1"/>
  <c r="BB41" i="39"/>
  <c r="B43" i="36"/>
  <c r="I43" i="36" s="1"/>
  <c r="Z43" i="36" s="1"/>
  <c r="AQ43" i="36" s="1"/>
  <c r="R42" i="39"/>
  <c r="AI42" i="39" s="1"/>
  <c r="AZ42" i="39" s="1"/>
  <c r="N42" i="39"/>
  <c r="AE42" i="39" s="1"/>
  <c r="AV42" i="39" s="1"/>
  <c r="J42" i="39"/>
  <c r="AA42" i="39" s="1"/>
  <c r="AR42" i="39" s="1"/>
  <c r="F42" i="39"/>
  <c r="W42" i="39" s="1"/>
  <c r="AN42" i="39" s="1"/>
  <c r="Q42" i="39"/>
  <c r="AH42" i="39" s="1"/>
  <c r="AY42" i="39" s="1"/>
  <c r="M42" i="39"/>
  <c r="AD42" i="39" s="1"/>
  <c r="AU42" i="39" s="1"/>
  <c r="I42" i="39"/>
  <c r="Z42" i="39" s="1"/>
  <c r="AQ42" i="39" s="1"/>
  <c r="E42" i="39"/>
  <c r="V42" i="39" s="1"/>
  <c r="AM42" i="39" s="1"/>
  <c r="O42" i="39"/>
  <c r="AF42" i="39" s="1"/>
  <c r="AW42" i="39" s="1"/>
  <c r="G42" i="39"/>
  <c r="X42" i="39" s="1"/>
  <c r="AO42" i="39" s="1"/>
  <c r="L42" i="39"/>
  <c r="AC42" i="39" s="1"/>
  <c r="AT42" i="39" s="1"/>
  <c r="S42" i="39"/>
  <c r="AJ42" i="39" s="1"/>
  <c r="BA42" i="39" s="1"/>
  <c r="C42" i="39"/>
  <c r="T42" i="39" s="1"/>
  <c r="AK42" i="39" s="1"/>
  <c r="H42" i="39"/>
  <c r="Y42" i="39" s="1"/>
  <c r="AP42" i="39" s="1"/>
  <c r="D42" i="39"/>
  <c r="U42" i="39" s="1"/>
  <c r="AL42" i="39" s="1"/>
  <c r="K42" i="39"/>
  <c r="AB42" i="39" s="1"/>
  <c r="AS42" i="39" s="1"/>
  <c r="P42" i="39"/>
  <c r="AG42" i="39" s="1"/>
  <c r="AX42" i="39" s="1"/>
  <c r="J44" i="20"/>
  <c r="A43" i="12"/>
  <c r="K43" i="20"/>
  <c r="K44" i="37"/>
  <c r="J45" i="37"/>
  <c r="A45" i="38" s="1"/>
  <c r="K44" i="35"/>
  <c r="B44" i="50" s="1"/>
  <c r="J45" i="35"/>
  <c r="A45" i="36" s="1"/>
  <c r="H43" i="50" l="1"/>
  <c r="O43" i="50" s="1"/>
  <c r="V43" i="50" s="1"/>
  <c r="D43" i="50"/>
  <c r="K43" i="50" s="1"/>
  <c r="R43" i="50" s="1"/>
  <c r="G43" i="50"/>
  <c r="N43" i="50" s="1"/>
  <c r="U43" i="50" s="1"/>
  <c r="C43" i="50"/>
  <c r="J43" i="50" s="1"/>
  <c r="Q43" i="50" s="1"/>
  <c r="E43" i="50"/>
  <c r="L43" i="50" s="1"/>
  <c r="S43" i="50" s="1"/>
  <c r="I43" i="50"/>
  <c r="P43" i="50" s="1"/>
  <c r="W43" i="50" s="1"/>
  <c r="F43" i="50"/>
  <c r="M43" i="50" s="1"/>
  <c r="T43" i="50" s="1"/>
  <c r="X42" i="50"/>
  <c r="X41" i="48"/>
  <c r="X41" i="49"/>
  <c r="D42" i="48"/>
  <c r="K42" i="48" s="1"/>
  <c r="R42" i="48" s="1"/>
  <c r="H42" i="48"/>
  <c r="O42" i="48" s="1"/>
  <c r="V42" i="48" s="1"/>
  <c r="E42" i="48"/>
  <c r="L42" i="48" s="1"/>
  <c r="S42" i="48" s="1"/>
  <c r="I42" i="48"/>
  <c r="P42" i="48" s="1"/>
  <c r="W42" i="48" s="1"/>
  <c r="C42" i="48"/>
  <c r="J42" i="48" s="1"/>
  <c r="Q42" i="48" s="1"/>
  <c r="B43" i="48"/>
  <c r="E43" i="48" s="1"/>
  <c r="L43" i="48" s="1"/>
  <c r="S43" i="48" s="1"/>
  <c r="F42" i="48"/>
  <c r="M42" i="48" s="1"/>
  <c r="T42" i="48" s="1"/>
  <c r="H42" i="49"/>
  <c r="O42" i="49" s="1"/>
  <c r="V42" i="49" s="1"/>
  <c r="D42" i="49"/>
  <c r="K42" i="49" s="1"/>
  <c r="R42" i="49" s="1"/>
  <c r="G42" i="49"/>
  <c r="N42" i="49" s="1"/>
  <c r="U42" i="49" s="1"/>
  <c r="C42" i="49"/>
  <c r="J42" i="49" s="1"/>
  <c r="Q42" i="49" s="1"/>
  <c r="F42" i="49"/>
  <c r="M42" i="49" s="1"/>
  <c r="T42" i="49" s="1"/>
  <c r="E42" i="49"/>
  <c r="L42" i="49" s="1"/>
  <c r="S42" i="49" s="1"/>
  <c r="I42" i="49"/>
  <c r="P42" i="49" s="1"/>
  <c r="W42" i="49" s="1"/>
  <c r="J43" i="38"/>
  <c r="AA43" i="38" s="1"/>
  <c r="AR43" i="38" s="1"/>
  <c r="H43" i="38"/>
  <c r="Y43" i="38" s="1"/>
  <c r="AP43" i="38" s="1"/>
  <c r="BB41" i="12"/>
  <c r="I43" i="38"/>
  <c r="Z43" i="38" s="1"/>
  <c r="AQ43" i="38" s="1"/>
  <c r="K43" i="38"/>
  <c r="AB43" i="38" s="1"/>
  <c r="AS43" i="38" s="1"/>
  <c r="E43" i="38"/>
  <c r="V43" i="38" s="1"/>
  <c r="AM43" i="38" s="1"/>
  <c r="G43" i="38"/>
  <c r="X43" i="38" s="1"/>
  <c r="AO43" i="38" s="1"/>
  <c r="D43" i="38"/>
  <c r="U43" i="38" s="1"/>
  <c r="AL43" i="38" s="1"/>
  <c r="F43" i="38"/>
  <c r="W43" i="38" s="1"/>
  <c r="AN43" i="38" s="1"/>
  <c r="BB42" i="38"/>
  <c r="J42" i="12"/>
  <c r="AA42" i="12" s="1"/>
  <c r="AR42" i="12" s="1"/>
  <c r="K42" i="12"/>
  <c r="AB42" i="12" s="1"/>
  <c r="AS42" i="12" s="1"/>
  <c r="F42" i="12"/>
  <c r="W42" i="12" s="1"/>
  <c r="AN42" i="12" s="1"/>
  <c r="L42" i="12"/>
  <c r="AC42" i="12" s="1"/>
  <c r="AT42" i="12" s="1"/>
  <c r="M42" i="12"/>
  <c r="AD42" i="12" s="1"/>
  <c r="AU42" i="12" s="1"/>
  <c r="L43" i="38"/>
  <c r="AC43" i="38" s="1"/>
  <c r="AT43" i="38" s="1"/>
  <c r="M43" i="38"/>
  <c r="AD43" i="38" s="1"/>
  <c r="AU43" i="38" s="1"/>
  <c r="N43" i="38"/>
  <c r="AE43" i="38" s="1"/>
  <c r="AV43" i="38" s="1"/>
  <c r="O43" i="38"/>
  <c r="AF43" i="38" s="1"/>
  <c r="AW43" i="38" s="1"/>
  <c r="E42" i="12"/>
  <c r="V42" i="12" s="1"/>
  <c r="AM42" i="12" s="1"/>
  <c r="C42" i="12"/>
  <c r="T42" i="12" s="1"/>
  <c r="AK42" i="12" s="1"/>
  <c r="Q43" i="38"/>
  <c r="AH43" i="38" s="1"/>
  <c r="AY43" i="38" s="1"/>
  <c r="R43" i="38"/>
  <c r="AI43" i="38" s="1"/>
  <c r="AZ43" i="38" s="1"/>
  <c r="S43" i="38"/>
  <c r="AJ43" i="38" s="1"/>
  <c r="BA43" i="38" s="1"/>
  <c r="C43" i="38"/>
  <c r="T43" i="38" s="1"/>
  <c r="AK43" i="38" s="1"/>
  <c r="G42" i="12"/>
  <c r="X42" i="12" s="1"/>
  <c r="AO42" i="12" s="1"/>
  <c r="B44" i="38"/>
  <c r="P44" i="38" s="1"/>
  <c r="AG44" i="38" s="1"/>
  <c r="AX44" i="38" s="1"/>
  <c r="H42" i="12"/>
  <c r="Y42" i="12" s="1"/>
  <c r="AP42" i="12" s="1"/>
  <c r="O42" i="12"/>
  <c r="AF42" i="12" s="1"/>
  <c r="AW42" i="12" s="1"/>
  <c r="R42" i="12"/>
  <c r="AI42" i="12" s="1"/>
  <c r="AZ42" i="12" s="1"/>
  <c r="Q42" i="12"/>
  <c r="AH42" i="12" s="1"/>
  <c r="AY42" i="12" s="1"/>
  <c r="I42" i="12"/>
  <c r="Z42" i="12" s="1"/>
  <c r="AQ42" i="12" s="1"/>
  <c r="N42" i="12"/>
  <c r="AE42" i="12" s="1"/>
  <c r="AV42" i="12" s="1"/>
  <c r="S42" i="12"/>
  <c r="AJ42" i="12" s="1"/>
  <c r="BA42" i="12" s="1"/>
  <c r="P42" i="12"/>
  <c r="AG42" i="12" s="1"/>
  <c r="AX42" i="12" s="1"/>
  <c r="B43" i="12"/>
  <c r="M43" i="12" s="1"/>
  <c r="AD43" i="12" s="1"/>
  <c r="AU43" i="12" s="1"/>
  <c r="O43" i="36"/>
  <c r="AF43" i="36" s="1"/>
  <c r="AW43" i="36" s="1"/>
  <c r="F43" i="36"/>
  <c r="W43" i="36" s="1"/>
  <c r="AN43" i="36" s="1"/>
  <c r="H43" i="36"/>
  <c r="Y43" i="36" s="1"/>
  <c r="AP43" i="36" s="1"/>
  <c r="N43" i="36"/>
  <c r="AE43" i="36" s="1"/>
  <c r="AV43" i="36" s="1"/>
  <c r="P43" i="36"/>
  <c r="AG43" i="36" s="1"/>
  <c r="AX43" i="36" s="1"/>
  <c r="M43" i="36"/>
  <c r="AD43" i="36" s="1"/>
  <c r="AU43" i="36" s="1"/>
  <c r="G43" i="36"/>
  <c r="X43" i="36" s="1"/>
  <c r="AO43" i="36" s="1"/>
  <c r="E43" i="36"/>
  <c r="V43" i="36" s="1"/>
  <c r="AM43" i="36" s="1"/>
  <c r="D43" i="36"/>
  <c r="U43" i="36" s="1"/>
  <c r="AL43" i="36" s="1"/>
  <c r="C43" i="36"/>
  <c r="T43" i="36" s="1"/>
  <c r="AK43" i="36" s="1"/>
  <c r="S43" i="36"/>
  <c r="AJ43" i="36" s="1"/>
  <c r="BA43" i="36" s="1"/>
  <c r="R43" i="36"/>
  <c r="AI43" i="36" s="1"/>
  <c r="AZ43" i="36" s="1"/>
  <c r="Q43" i="36"/>
  <c r="AH43" i="36" s="1"/>
  <c r="AY43" i="36" s="1"/>
  <c r="L43" i="36"/>
  <c r="AC43" i="36" s="1"/>
  <c r="AT43" i="36" s="1"/>
  <c r="K43" i="36"/>
  <c r="AB43" i="36" s="1"/>
  <c r="AS43" i="36" s="1"/>
  <c r="J43" i="36"/>
  <c r="AA43" i="36" s="1"/>
  <c r="AR43" i="36" s="1"/>
  <c r="BB42" i="36"/>
  <c r="BB42" i="39"/>
  <c r="P43" i="39"/>
  <c r="AG43" i="39" s="1"/>
  <c r="AX43" i="39" s="1"/>
  <c r="L43" i="39"/>
  <c r="AC43" i="39" s="1"/>
  <c r="AT43" i="39" s="1"/>
  <c r="H43" i="39"/>
  <c r="Y43" i="39" s="1"/>
  <c r="AP43" i="39" s="1"/>
  <c r="D43" i="39"/>
  <c r="U43" i="39" s="1"/>
  <c r="AL43" i="39" s="1"/>
  <c r="S43" i="39"/>
  <c r="AJ43" i="39" s="1"/>
  <c r="BA43" i="39" s="1"/>
  <c r="O43" i="39"/>
  <c r="AF43" i="39" s="1"/>
  <c r="AW43" i="39" s="1"/>
  <c r="K43" i="39"/>
  <c r="AB43" i="39" s="1"/>
  <c r="AS43" i="39" s="1"/>
  <c r="G43" i="39"/>
  <c r="X43" i="39" s="1"/>
  <c r="AO43" i="39" s="1"/>
  <c r="C43" i="39"/>
  <c r="T43" i="39" s="1"/>
  <c r="AK43" i="39" s="1"/>
  <c r="Q43" i="39"/>
  <c r="AH43" i="39" s="1"/>
  <c r="AY43" i="39" s="1"/>
  <c r="I43" i="39"/>
  <c r="Z43" i="39" s="1"/>
  <c r="AQ43" i="39" s="1"/>
  <c r="F43" i="39"/>
  <c r="W43" i="39" s="1"/>
  <c r="AN43" i="39" s="1"/>
  <c r="M43" i="39"/>
  <c r="AD43" i="39" s="1"/>
  <c r="AU43" i="39" s="1"/>
  <c r="R43" i="39"/>
  <c r="AI43" i="39" s="1"/>
  <c r="AZ43" i="39" s="1"/>
  <c r="N43" i="39"/>
  <c r="AE43" i="39" s="1"/>
  <c r="AV43" i="39" s="1"/>
  <c r="E43" i="39"/>
  <c r="V43" i="39" s="1"/>
  <c r="AM43" i="39" s="1"/>
  <c r="J43" i="39"/>
  <c r="AA43" i="39" s="1"/>
  <c r="AR43" i="39" s="1"/>
  <c r="B44" i="36"/>
  <c r="O44" i="36" s="1"/>
  <c r="AF44" i="36" s="1"/>
  <c r="AW44" i="36" s="1"/>
  <c r="J45" i="20"/>
  <c r="A44" i="12"/>
  <c r="K44" i="20"/>
  <c r="K45" i="37"/>
  <c r="J46" i="37"/>
  <c r="A46" i="38" s="1"/>
  <c r="K45" i="35"/>
  <c r="B45" i="50" s="1"/>
  <c r="J46" i="35"/>
  <c r="A46" i="36" s="1"/>
  <c r="X43" i="50" l="1"/>
  <c r="H44" i="50"/>
  <c r="O44" i="50" s="1"/>
  <c r="V44" i="50" s="1"/>
  <c r="D44" i="50"/>
  <c r="K44" i="50" s="1"/>
  <c r="R44" i="50" s="1"/>
  <c r="G44" i="50"/>
  <c r="N44" i="50" s="1"/>
  <c r="U44" i="50" s="1"/>
  <c r="C44" i="50"/>
  <c r="J44" i="50" s="1"/>
  <c r="Q44" i="50" s="1"/>
  <c r="E44" i="50"/>
  <c r="L44" i="50" s="1"/>
  <c r="S44" i="50" s="1"/>
  <c r="I44" i="50"/>
  <c r="P44" i="50" s="1"/>
  <c r="W44" i="50" s="1"/>
  <c r="F44" i="50"/>
  <c r="M44" i="50" s="1"/>
  <c r="T44" i="50" s="1"/>
  <c r="I43" i="48"/>
  <c r="P43" i="48" s="1"/>
  <c r="W43" i="48" s="1"/>
  <c r="G43" i="48"/>
  <c r="N43" i="48" s="1"/>
  <c r="U43" i="48" s="1"/>
  <c r="D43" i="48"/>
  <c r="K43" i="48" s="1"/>
  <c r="R43" i="48" s="1"/>
  <c r="H43" i="48"/>
  <c r="O43" i="48" s="1"/>
  <c r="V43" i="48" s="1"/>
  <c r="C43" i="48"/>
  <c r="J43" i="48" s="1"/>
  <c r="Q43" i="48" s="1"/>
  <c r="F43" i="48"/>
  <c r="M43" i="48" s="1"/>
  <c r="T43" i="48" s="1"/>
  <c r="X42" i="48"/>
  <c r="B44" i="48"/>
  <c r="E44" i="48" s="1"/>
  <c r="L44" i="48" s="1"/>
  <c r="S44" i="48" s="1"/>
  <c r="X42" i="49"/>
  <c r="H43" i="49"/>
  <c r="O43" i="49" s="1"/>
  <c r="V43" i="49" s="1"/>
  <c r="D43" i="49"/>
  <c r="K43" i="49" s="1"/>
  <c r="R43" i="49" s="1"/>
  <c r="G43" i="49"/>
  <c r="N43" i="49" s="1"/>
  <c r="U43" i="49" s="1"/>
  <c r="C43" i="49"/>
  <c r="J43" i="49" s="1"/>
  <c r="Q43" i="49" s="1"/>
  <c r="F43" i="49"/>
  <c r="M43" i="49" s="1"/>
  <c r="T43" i="49" s="1"/>
  <c r="E43" i="49"/>
  <c r="L43" i="49" s="1"/>
  <c r="S43" i="49" s="1"/>
  <c r="I43" i="49"/>
  <c r="P43" i="49" s="1"/>
  <c r="W43" i="49" s="1"/>
  <c r="F43" i="12"/>
  <c r="W43" i="12" s="1"/>
  <c r="AN43" i="12" s="1"/>
  <c r="C44" i="38"/>
  <c r="T44" i="38" s="1"/>
  <c r="AK44" i="38" s="1"/>
  <c r="E43" i="12"/>
  <c r="V43" i="12" s="1"/>
  <c r="AM43" i="12" s="1"/>
  <c r="D43" i="12"/>
  <c r="U43" i="12" s="1"/>
  <c r="AL43" i="12" s="1"/>
  <c r="H43" i="12"/>
  <c r="Y43" i="12" s="1"/>
  <c r="AP43" i="12" s="1"/>
  <c r="Q44" i="38"/>
  <c r="AH44" i="38" s="1"/>
  <c r="AY44" i="38" s="1"/>
  <c r="R44" i="38"/>
  <c r="AI44" i="38" s="1"/>
  <c r="AZ44" i="38" s="1"/>
  <c r="S44" i="38"/>
  <c r="AJ44" i="38" s="1"/>
  <c r="BA44" i="38" s="1"/>
  <c r="I44" i="38"/>
  <c r="Z44" i="38" s="1"/>
  <c r="AQ44" i="38" s="1"/>
  <c r="K44" i="38"/>
  <c r="AB44" i="38" s="1"/>
  <c r="AS44" i="38" s="1"/>
  <c r="BB43" i="38"/>
  <c r="L44" i="38"/>
  <c r="AC44" i="38" s="1"/>
  <c r="AT44" i="38" s="1"/>
  <c r="M44" i="38"/>
  <c r="AD44" i="38" s="1"/>
  <c r="AU44" i="38" s="1"/>
  <c r="N44" i="38"/>
  <c r="AE44" i="38" s="1"/>
  <c r="AV44" i="38" s="1"/>
  <c r="O44" i="38"/>
  <c r="AF44" i="38" s="1"/>
  <c r="AW44" i="38" s="1"/>
  <c r="H44" i="38"/>
  <c r="Y44" i="38" s="1"/>
  <c r="AP44" i="38" s="1"/>
  <c r="J44" i="38"/>
  <c r="AA44" i="38" s="1"/>
  <c r="AR44" i="38" s="1"/>
  <c r="D44" i="38"/>
  <c r="U44" i="38" s="1"/>
  <c r="AL44" i="38" s="1"/>
  <c r="E44" i="38"/>
  <c r="V44" i="38" s="1"/>
  <c r="AM44" i="38" s="1"/>
  <c r="F44" i="38"/>
  <c r="W44" i="38" s="1"/>
  <c r="AN44" i="38" s="1"/>
  <c r="G44" i="38"/>
  <c r="X44" i="38" s="1"/>
  <c r="AO44" i="38" s="1"/>
  <c r="B45" i="38"/>
  <c r="P45" i="38" s="1"/>
  <c r="AG45" i="38" s="1"/>
  <c r="AX45" i="38" s="1"/>
  <c r="BB42" i="12"/>
  <c r="Q43" i="12"/>
  <c r="AH43" i="12" s="1"/>
  <c r="AY43" i="12" s="1"/>
  <c r="G43" i="12"/>
  <c r="X43" i="12" s="1"/>
  <c r="AO43" i="12" s="1"/>
  <c r="I43" i="12"/>
  <c r="Z43" i="12" s="1"/>
  <c r="AQ43" i="12" s="1"/>
  <c r="R43" i="12"/>
  <c r="AI43" i="12" s="1"/>
  <c r="AZ43" i="12" s="1"/>
  <c r="L43" i="12"/>
  <c r="AC43" i="12" s="1"/>
  <c r="AT43" i="12" s="1"/>
  <c r="S43" i="12"/>
  <c r="AJ43" i="12" s="1"/>
  <c r="BA43" i="12" s="1"/>
  <c r="J43" i="12"/>
  <c r="AA43" i="12" s="1"/>
  <c r="AR43" i="12" s="1"/>
  <c r="N43" i="12"/>
  <c r="AE43" i="12" s="1"/>
  <c r="AV43" i="12" s="1"/>
  <c r="P43" i="12"/>
  <c r="AG43" i="12" s="1"/>
  <c r="AX43" i="12" s="1"/>
  <c r="O43" i="12"/>
  <c r="AF43" i="12" s="1"/>
  <c r="AW43" i="12" s="1"/>
  <c r="C43" i="12"/>
  <c r="T43" i="12" s="1"/>
  <c r="AK43" i="12" s="1"/>
  <c r="K43" i="12"/>
  <c r="AB43" i="12" s="1"/>
  <c r="AS43" i="12" s="1"/>
  <c r="B44" i="12"/>
  <c r="M44" i="12" s="1"/>
  <c r="AD44" i="12" s="1"/>
  <c r="AU44" i="12" s="1"/>
  <c r="BB43" i="36"/>
  <c r="N44" i="36"/>
  <c r="AE44" i="36" s="1"/>
  <c r="AV44" i="36" s="1"/>
  <c r="D44" i="36"/>
  <c r="U44" i="36" s="1"/>
  <c r="AL44" i="36" s="1"/>
  <c r="G44" i="36"/>
  <c r="X44" i="36" s="1"/>
  <c r="AO44" i="36" s="1"/>
  <c r="E44" i="36"/>
  <c r="V44" i="36" s="1"/>
  <c r="AM44" i="36" s="1"/>
  <c r="K44" i="36"/>
  <c r="AB44" i="36" s="1"/>
  <c r="AS44" i="36" s="1"/>
  <c r="H44" i="36"/>
  <c r="Y44" i="36" s="1"/>
  <c r="AP44" i="36" s="1"/>
  <c r="F44" i="36"/>
  <c r="W44" i="36" s="1"/>
  <c r="AN44" i="36" s="1"/>
  <c r="I44" i="36"/>
  <c r="Z44" i="36" s="1"/>
  <c r="AQ44" i="36" s="1"/>
  <c r="L44" i="36"/>
  <c r="AC44" i="36" s="1"/>
  <c r="AT44" i="36" s="1"/>
  <c r="S44" i="36"/>
  <c r="AJ44" i="36" s="1"/>
  <c r="BA44" i="36" s="1"/>
  <c r="J44" i="36"/>
  <c r="AA44" i="36" s="1"/>
  <c r="AR44" i="36" s="1"/>
  <c r="M44" i="36"/>
  <c r="AD44" i="36" s="1"/>
  <c r="AU44" i="36" s="1"/>
  <c r="C44" i="36"/>
  <c r="T44" i="36" s="1"/>
  <c r="AK44" i="36" s="1"/>
  <c r="R44" i="36"/>
  <c r="AI44" i="36" s="1"/>
  <c r="AZ44" i="36" s="1"/>
  <c r="Q44" i="36"/>
  <c r="AH44" i="36" s="1"/>
  <c r="AY44" i="36" s="1"/>
  <c r="P44" i="36"/>
  <c r="AG44" i="36" s="1"/>
  <c r="AX44" i="36" s="1"/>
  <c r="B45" i="36"/>
  <c r="O45" i="36" s="1"/>
  <c r="AF45" i="36" s="1"/>
  <c r="AW45" i="36" s="1"/>
  <c r="BB43" i="39"/>
  <c r="R44" i="39"/>
  <c r="AI44" i="39" s="1"/>
  <c r="AZ44" i="39" s="1"/>
  <c r="N44" i="39"/>
  <c r="AE44" i="39" s="1"/>
  <c r="AV44" i="39" s="1"/>
  <c r="J44" i="39"/>
  <c r="AA44" i="39" s="1"/>
  <c r="AR44" i="39" s="1"/>
  <c r="F44" i="39"/>
  <c r="W44" i="39" s="1"/>
  <c r="AN44" i="39" s="1"/>
  <c r="Q44" i="39"/>
  <c r="AH44" i="39" s="1"/>
  <c r="AY44" i="39" s="1"/>
  <c r="M44" i="39"/>
  <c r="AD44" i="39" s="1"/>
  <c r="AU44" i="39" s="1"/>
  <c r="I44" i="39"/>
  <c r="Z44" i="39" s="1"/>
  <c r="AQ44" i="39" s="1"/>
  <c r="E44" i="39"/>
  <c r="V44" i="39" s="1"/>
  <c r="AM44" i="39" s="1"/>
  <c r="P44" i="39"/>
  <c r="AG44" i="39" s="1"/>
  <c r="AX44" i="39" s="1"/>
  <c r="H44" i="39"/>
  <c r="Y44" i="39" s="1"/>
  <c r="AP44" i="39" s="1"/>
  <c r="O44" i="39"/>
  <c r="AF44" i="39" s="1"/>
  <c r="AW44" i="39" s="1"/>
  <c r="L44" i="39"/>
  <c r="AC44" i="39" s="1"/>
  <c r="AT44" i="39" s="1"/>
  <c r="D44" i="39"/>
  <c r="U44" i="39" s="1"/>
  <c r="AL44" i="39" s="1"/>
  <c r="S44" i="39"/>
  <c r="AJ44" i="39" s="1"/>
  <c r="BA44" i="39" s="1"/>
  <c r="C44" i="39"/>
  <c r="T44" i="39" s="1"/>
  <c r="AK44" i="39" s="1"/>
  <c r="G44" i="39"/>
  <c r="X44" i="39" s="1"/>
  <c r="AO44" i="39" s="1"/>
  <c r="K44" i="39"/>
  <c r="AB44" i="39" s="1"/>
  <c r="AS44" i="39" s="1"/>
  <c r="J46" i="20"/>
  <c r="A45" i="12"/>
  <c r="K45" i="20"/>
  <c r="K46" i="37"/>
  <c r="J47" i="37"/>
  <c r="A47" i="38" s="1"/>
  <c r="K46" i="35"/>
  <c r="B46" i="50" s="1"/>
  <c r="J47" i="35"/>
  <c r="A47" i="36" s="1"/>
  <c r="X44" i="50" l="1"/>
  <c r="H45" i="50"/>
  <c r="O45" i="50" s="1"/>
  <c r="V45" i="50" s="1"/>
  <c r="D45" i="50"/>
  <c r="K45" i="50" s="1"/>
  <c r="R45" i="50" s="1"/>
  <c r="G45" i="50"/>
  <c r="N45" i="50" s="1"/>
  <c r="U45" i="50" s="1"/>
  <c r="C45" i="50"/>
  <c r="J45" i="50" s="1"/>
  <c r="Q45" i="50" s="1"/>
  <c r="E45" i="50"/>
  <c r="L45" i="50" s="1"/>
  <c r="S45" i="50" s="1"/>
  <c r="I45" i="50"/>
  <c r="P45" i="50" s="1"/>
  <c r="W45" i="50" s="1"/>
  <c r="F45" i="50"/>
  <c r="M45" i="50" s="1"/>
  <c r="T45" i="50" s="1"/>
  <c r="F44" i="48"/>
  <c r="M44" i="48" s="1"/>
  <c r="T44" i="48" s="1"/>
  <c r="X43" i="48"/>
  <c r="C44" i="48"/>
  <c r="J44" i="48" s="1"/>
  <c r="Q44" i="48" s="1"/>
  <c r="I44" i="48"/>
  <c r="P44" i="48" s="1"/>
  <c r="W44" i="48" s="1"/>
  <c r="D44" i="48"/>
  <c r="K44" i="48" s="1"/>
  <c r="R44" i="48" s="1"/>
  <c r="G44" i="48"/>
  <c r="N44" i="48" s="1"/>
  <c r="U44" i="48" s="1"/>
  <c r="H44" i="48"/>
  <c r="O44" i="48" s="1"/>
  <c r="V44" i="48" s="1"/>
  <c r="X43" i="49"/>
  <c r="B45" i="48"/>
  <c r="I45" i="48" s="1"/>
  <c r="P45" i="48" s="1"/>
  <c r="W45" i="48" s="1"/>
  <c r="H44" i="49"/>
  <c r="O44" i="49" s="1"/>
  <c r="V44" i="49" s="1"/>
  <c r="D44" i="49"/>
  <c r="K44" i="49" s="1"/>
  <c r="R44" i="49" s="1"/>
  <c r="G44" i="49"/>
  <c r="N44" i="49" s="1"/>
  <c r="U44" i="49" s="1"/>
  <c r="C44" i="49"/>
  <c r="J44" i="49" s="1"/>
  <c r="Q44" i="49" s="1"/>
  <c r="F44" i="49"/>
  <c r="M44" i="49" s="1"/>
  <c r="T44" i="49" s="1"/>
  <c r="E44" i="49"/>
  <c r="L44" i="49" s="1"/>
  <c r="S44" i="49" s="1"/>
  <c r="I44" i="49"/>
  <c r="P44" i="49" s="1"/>
  <c r="W44" i="49" s="1"/>
  <c r="C45" i="38"/>
  <c r="T45" i="38" s="1"/>
  <c r="AK45" i="38" s="1"/>
  <c r="N45" i="38"/>
  <c r="AE45" i="38" s="1"/>
  <c r="AV45" i="38" s="1"/>
  <c r="R45" i="38"/>
  <c r="AI45" i="38" s="1"/>
  <c r="AZ45" i="38" s="1"/>
  <c r="L45" i="38"/>
  <c r="AC45" i="38" s="1"/>
  <c r="AT45" i="38" s="1"/>
  <c r="C45" i="48"/>
  <c r="J45" i="48" s="1"/>
  <c r="Q45" i="48" s="1"/>
  <c r="E44" i="12"/>
  <c r="V44" i="12" s="1"/>
  <c r="AM44" i="12" s="1"/>
  <c r="Q45" i="38"/>
  <c r="AH45" i="38" s="1"/>
  <c r="AY45" i="38" s="1"/>
  <c r="S45" i="38"/>
  <c r="AJ45" i="38" s="1"/>
  <c r="BA45" i="38" s="1"/>
  <c r="M45" i="38"/>
  <c r="AD45" i="38" s="1"/>
  <c r="AU45" i="38" s="1"/>
  <c r="O45" i="38"/>
  <c r="AF45" i="38" s="1"/>
  <c r="AW45" i="38" s="1"/>
  <c r="H45" i="38"/>
  <c r="Y45" i="38" s="1"/>
  <c r="AP45" i="38" s="1"/>
  <c r="I45" i="38"/>
  <c r="Z45" i="38" s="1"/>
  <c r="AQ45" i="38" s="1"/>
  <c r="J45" i="38"/>
  <c r="AA45" i="38" s="1"/>
  <c r="AR45" i="38" s="1"/>
  <c r="K45" i="38"/>
  <c r="AB45" i="38" s="1"/>
  <c r="AS45" i="38" s="1"/>
  <c r="D45" i="38"/>
  <c r="U45" i="38" s="1"/>
  <c r="AL45" i="38" s="1"/>
  <c r="E45" i="38"/>
  <c r="V45" i="38" s="1"/>
  <c r="AM45" i="38" s="1"/>
  <c r="F45" i="38"/>
  <c r="W45" i="38" s="1"/>
  <c r="AN45" i="38" s="1"/>
  <c r="G45" i="38"/>
  <c r="X45" i="38" s="1"/>
  <c r="AO45" i="38" s="1"/>
  <c r="BB44" i="38"/>
  <c r="P44" i="12"/>
  <c r="AG44" i="12" s="1"/>
  <c r="AX44" i="12" s="1"/>
  <c r="F44" i="12"/>
  <c r="W44" i="12" s="1"/>
  <c r="AN44" i="12" s="1"/>
  <c r="J44" i="12"/>
  <c r="AA44" i="12" s="1"/>
  <c r="AR44" i="12" s="1"/>
  <c r="C44" i="12"/>
  <c r="T44" i="12" s="1"/>
  <c r="AK44" i="12" s="1"/>
  <c r="B46" i="38"/>
  <c r="P46" i="38" s="1"/>
  <c r="AG46" i="38" s="1"/>
  <c r="AX46" i="38" s="1"/>
  <c r="Q44" i="12"/>
  <c r="AH44" i="12" s="1"/>
  <c r="AY44" i="12" s="1"/>
  <c r="I44" i="12"/>
  <c r="Z44" i="12" s="1"/>
  <c r="AQ44" i="12" s="1"/>
  <c r="BB43" i="12"/>
  <c r="N44" i="12"/>
  <c r="AE44" i="12" s="1"/>
  <c r="AV44" i="12" s="1"/>
  <c r="H44" i="12"/>
  <c r="Y44" i="12" s="1"/>
  <c r="AP44" i="12" s="1"/>
  <c r="R44" i="12"/>
  <c r="AI44" i="12" s="1"/>
  <c r="AZ44" i="12" s="1"/>
  <c r="G44" i="12"/>
  <c r="X44" i="12" s="1"/>
  <c r="AO44" i="12" s="1"/>
  <c r="L44" i="12"/>
  <c r="AC44" i="12" s="1"/>
  <c r="AT44" i="12" s="1"/>
  <c r="O44" i="12"/>
  <c r="AF44" i="12" s="1"/>
  <c r="AW44" i="12" s="1"/>
  <c r="D44" i="12"/>
  <c r="U44" i="12" s="1"/>
  <c r="AL44" i="12" s="1"/>
  <c r="K44" i="12"/>
  <c r="AB44" i="12" s="1"/>
  <c r="AS44" i="12" s="1"/>
  <c r="S44" i="12"/>
  <c r="AJ44" i="12" s="1"/>
  <c r="BA44" i="12" s="1"/>
  <c r="B45" i="12"/>
  <c r="I45" i="12" s="1"/>
  <c r="Z45" i="12" s="1"/>
  <c r="AQ45" i="12" s="1"/>
  <c r="C45" i="36"/>
  <c r="T45" i="36" s="1"/>
  <c r="AK45" i="36" s="1"/>
  <c r="S45" i="36"/>
  <c r="AJ45" i="36" s="1"/>
  <c r="BA45" i="36" s="1"/>
  <c r="F45" i="36"/>
  <c r="W45" i="36" s="1"/>
  <c r="AN45" i="36" s="1"/>
  <c r="E45" i="36"/>
  <c r="V45" i="36" s="1"/>
  <c r="AM45" i="36" s="1"/>
  <c r="D45" i="36"/>
  <c r="U45" i="36" s="1"/>
  <c r="AL45" i="36" s="1"/>
  <c r="BB44" i="36"/>
  <c r="J45" i="36"/>
  <c r="AA45" i="36" s="1"/>
  <c r="AR45" i="36" s="1"/>
  <c r="H45" i="36"/>
  <c r="Y45" i="36" s="1"/>
  <c r="AP45" i="36" s="1"/>
  <c r="N45" i="36"/>
  <c r="AE45" i="36" s="1"/>
  <c r="AV45" i="36" s="1"/>
  <c r="M45" i="36"/>
  <c r="AD45" i="36" s="1"/>
  <c r="AU45" i="36" s="1"/>
  <c r="L45" i="36"/>
  <c r="AC45" i="36" s="1"/>
  <c r="AT45" i="36" s="1"/>
  <c r="K45" i="36"/>
  <c r="AB45" i="36" s="1"/>
  <c r="AS45" i="36" s="1"/>
  <c r="I45" i="36"/>
  <c r="Z45" i="36" s="1"/>
  <c r="AQ45" i="36" s="1"/>
  <c r="G45" i="36"/>
  <c r="X45" i="36" s="1"/>
  <c r="AO45" i="36" s="1"/>
  <c r="R45" i="36"/>
  <c r="AI45" i="36" s="1"/>
  <c r="AZ45" i="36" s="1"/>
  <c r="Q45" i="36"/>
  <c r="AH45" i="36" s="1"/>
  <c r="AY45" i="36" s="1"/>
  <c r="P45" i="36"/>
  <c r="AG45" i="36" s="1"/>
  <c r="AX45" i="36" s="1"/>
  <c r="B46" i="36"/>
  <c r="O46" i="36" s="1"/>
  <c r="AF46" i="36" s="1"/>
  <c r="AW46" i="36" s="1"/>
  <c r="BB44" i="39"/>
  <c r="P45" i="39"/>
  <c r="AG45" i="39" s="1"/>
  <c r="AX45" i="39" s="1"/>
  <c r="L45" i="39"/>
  <c r="AC45" i="39" s="1"/>
  <c r="AT45" i="39" s="1"/>
  <c r="H45" i="39"/>
  <c r="Y45" i="39" s="1"/>
  <c r="AP45" i="39" s="1"/>
  <c r="D45" i="39"/>
  <c r="U45" i="39" s="1"/>
  <c r="AL45" i="39" s="1"/>
  <c r="S45" i="39"/>
  <c r="AJ45" i="39" s="1"/>
  <c r="BA45" i="39" s="1"/>
  <c r="O45" i="39"/>
  <c r="AF45" i="39" s="1"/>
  <c r="AW45" i="39" s="1"/>
  <c r="K45" i="39"/>
  <c r="AB45" i="39" s="1"/>
  <c r="AS45" i="39" s="1"/>
  <c r="G45" i="39"/>
  <c r="X45" i="39" s="1"/>
  <c r="AO45" i="39" s="1"/>
  <c r="C45" i="39"/>
  <c r="T45" i="39" s="1"/>
  <c r="AK45" i="39" s="1"/>
  <c r="R45" i="39"/>
  <c r="AI45" i="39" s="1"/>
  <c r="AZ45" i="39" s="1"/>
  <c r="J45" i="39"/>
  <c r="AA45" i="39" s="1"/>
  <c r="AR45" i="39" s="1"/>
  <c r="Q45" i="39"/>
  <c r="AH45" i="39" s="1"/>
  <c r="AY45" i="39" s="1"/>
  <c r="N45" i="39"/>
  <c r="AE45" i="39" s="1"/>
  <c r="AV45" i="39" s="1"/>
  <c r="M45" i="39"/>
  <c r="AD45" i="39" s="1"/>
  <c r="AU45" i="39" s="1"/>
  <c r="I45" i="39"/>
  <c r="Z45" i="39" s="1"/>
  <c r="AQ45" i="39" s="1"/>
  <c r="F45" i="39"/>
  <c r="W45" i="39" s="1"/>
  <c r="AN45" i="39" s="1"/>
  <c r="E45" i="39"/>
  <c r="V45" i="39" s="1"/>
  <c r="AM45" i="39" s="1"/>
  <c r="J47" i="20"/>
  <c r="A46" i="12"/>
  <c r="K46" i="20"/>
  <c r="K47" i="37"/>
  <c r="J48" i="37"/>
  <c r="A48" i="38" s="1"/>
  <c r="K47" i="35"/>
  <c r="B47" i="50" s="1"/>
  <c r="J48" i="35"/>
  <c r="A48" i="36" s="1"/>
  <c r="X45" i="50" l="1"/>
  <c r="H46" i="50"/>
  <c r="O46" i="50" s="1"/>
  <c r="V46" i="50" s="1"/>
  <c r="D46" i="50"/>
  <c r="K46" i="50" s="1"/>
  <c r="R46" i="50" s="1"/>
  <c r="G46" i="50"/>
  <c r="N46" i="50" s="1"/>
  <c r="U46" i="50" s="1"/>
  <c r="C46" i="50"/>
  <c r="J46" i="50" s="1"/>
  <c r="Q46" i="50" s="1"/>
  <c r="E46" i="50"/>
  <c r="L46" i="50" s="1"/>
  <c r="S46" i="50" s="1"/>
  <c r="I46" i="50"/>
  <c r="P46" i="50" s="1"/>
  <c r="W46" i="50" s="1"/>
  <c r="F46" i="50"/>
  <c r="M46" i="50" s="1"/>
  <c r="T46" i="50" s="1"/>
  <c r="E45" i="48"/>
  <c r="L45" i="48" s="1"/>
  <c r="S45" i="48" s="1"/>
  <c r="G45" i="48"/>
  <c r="N45" i="48" s="1"/>
  <c r="U45" i="48" s="1"/>
  <c r="D45" i="48"/>
  <c r="K45" i="48" s="1"/>
  <c r="R45" i="48" s="1"/>
  <c r="H45" i="48"/>
  <c r="O45" i="48" s="1"/>
  <c r="V45" i="48" s="1"/>
  <c r="F45" i="48"/>
  <c r="M45" i="48" s="1"/>
  <c r="T45" i="48" s="1"/>
  <c r="X44" i="48"/>
  <c r="X44" i="49"/>
  <c r="H45" i="49"/>
  <c r="O45" i="49" s="1"/>
  <c r="V45" i="49" s="1"/>
  <c r="D45" i="49"/>
  <c r="K45" i="49" s="1"/>
  <c r="R45" i="49" s="1"/>
  <c r="G45" i="49"/>
  <c r="N45" i="49" s="1"/>
  <c r="U45" i="49" s="1"/>
  <c r="C45" i="49"/>
  <c r="J45" i="49" s="1"/>
  <c r="Q45" i="49" s="1"/>
  <c r="F45" i="49"/>
  <c r="M45" i="49" s="1"/>
  <c r="T45" i="49" s="1"/>
  <c r="E45" i="49"/>
  <c r="L45" i="49" s="1"/>
  <c r="S45" i="49" s="1"/>
  <c r="I45" i="49"/>
  <c r="P45" i="49" s="1"/>
  <c r="W45" i="49" s="1"/>
  <c r="B46" i="48"/>
  <c r="H46" i="48" s="1"/>
  <c r="O46" i="48" s="1"/>
  <c r="V46" i="48" s="1"/>
  <c r="I46" i="38"/>
  <c r="Z46" i="38" s="1"/>
  <c r="AQ46" i="38" s="1"/>
  <c r="N46" i="38"/>
  <c r="AE46" i="38" s="1"/>
  <c r="AV46" i="38" s="1"/>
  <c r="L46" i="38"/>
  <c r="AC46" i="38" s="1"/>
  <c r="AT46" i="38" s="1"/>
  <c r="J46" i="38"/>
  <c r="AA46" i="38" s="1"/>
  <c r="AR46" i="38" s="1"/>
  <c r="H46" i="38"/>
  <c r="Y46" i="38" s="1"/>
  <c r="AP46" i="38" s="1"/>
  <c r="K46" i="38"/>
  <c r="AB46" i="38" s="1"/>
  <c r="AS46" i="38" s="1"/>
  <c r="BB45" i="38"/>
  <c r="M46" i="38"/>
  <c r="AD46" i="38" s="1"/>
  <c r="AU46" i="38" s="1"/>
  <c r="O46" i="38"/>
  <c r="AF46" i="38" s="1"/>
  <c r="AW46" i="38" s="1"/>
  <c r="D46" i="38"/>
  <c r="U46" i="38" s="1"/>
  <c r="AL46" i="38" s="1"/>
  <c r="E46" i="38"/>
  <c r="V46" i="38" s="1"/>
  <c r="AM46" i="38" s="1"/>
  <c r="F46" i="38"/>
  <c r="W46" i="38" s="1"/>
  <c r="AN46" i="38" s="1"/>
  <c r="G46" i="38"/>
  <c r="X46" i="38" s="1"/>
  <c r="AO46" i="38" s="1"/>
  <c r="Q46" i="38"/>
  <c r="AH46" i="38" s="1"/>
  <c r="AY46" i="38" s="1"/>
  <c r="R46" i="38"/>
  <c r="AI46" i="38" s="1"/>
  <c r="AZ46" i="38" s="1"/>
  <c r="S46" i="38"/>
  <c r="AJ46" i="38" s="1"/>
  <c r="BA46" i="38" s="1"/>
  <c r="C46" i="38"/>
  <c r="T46" i="38" s="1"/>
  <c r="AK46" i="38" s="1"/>
  <c r="S45" i="12"/>
  <c r="AJ45" i="12" s="1"/>
  <c r="BA45" i="12" s="1"/>
  <c r="Q45" i="12"/>
  <c r="AH45" i="12" s="1"/>
  <c r="AY45" i="12" s="1"/>
  <c r="B47" i="38"/>
  <c r="L47" i="38" s="1"/>
  <c r="AC47" i="38" s="1"/>
  <c r="AT47" i="38" s="1"/>
  <c r="BB44" i="12"/>
  <c r="M45" i="12"/>
  <c r="AD45" i="12" s="1"/>
  <c r="AU45" i="12" s="1"/>
  <c r="F45" i="12"/>
  <c r="W45" i="12" s="1"/>
  <c r="AN45" i="12" s="1"/>
  <c r="G45" i="12"/>
  <c r="X45" i="12" s="1"/>
  <c r="AO45" i="12" s="1"/>
  <c r="N45" i="12"/>
  <c r="AE45" i="12" s="1"/>
  <c r="AV45" i="12" s="1"/>
  <c r="D45" i="12"/>
  <c r="U45" i="12" s="1"/>
  <c r="AL45" i="12" s="1"/>
  <c r="R45" i="12"/>
  <c r="AI45" i="12" s="1"/>
  <c r="AZ45" i="12" s="1"/>
  <c r="K45" i="12"/>
  <c r="AB45" i="12" s="1"/>
  <c r="AS45" i="12" s="1"/>
  <c r="E45" i="12"/>
  <c r="V45" i="12" s="1"/>
  <c r="AM45" i="12" s="1"/>
  <c r="L45" i="12"/>
  <c r="AC45" i="12" s="1"/>
  <c r="AT45" i="12" s="1"/>
  <c r="H45" i="12"/>
  <c r="Y45" i="12" s="1"/>
  <c r="AP45" i="12" s="1"/>
  <c r="C45" i="12"/>
  <c r="T45" i="12" s="1"/>
  <c r="AK45" i="12" s="1"/>
  <c r="J45" i="12"/>
  <c r="AA45" i="12" s="1"/>
  <c r="AR45" i="12" s="1"/>
  <c r="P45" i="12"/>
  <c r="AG45" i="12" s="1"/>
  <c r="AX45" i="12" s="1"/>
  <c r="O45" i="12"/>
  <c r="AF45" i="12" s="1"/>
  <c r="AW45" i="12" s="1"/>
  <c r="B46" i="12"/>
  <c r="N46" i="12" s="1"/>
  <c r="AE46" i="12" s="1"/>
  <c r="AV46" i="12" s="1"/>
  <c r="H46" i="36"/>
  <c r="Y46" i="36" s="1"/>
  <c r="AP46" i="36" s="1"/>
  <c r="J46" i="36"/>
  <c r="AA46" i="36" s="1"/>
  <c r="AR46" i="36" s="1"/>
  <c r="BB45" i="36"/>
  <c r="E46" i="36"/>
  <c r="V46" i="36" s="1"/>
  <c r="AM46" i="36" s="1"/>
  <c r="I46" i="36"/>
  <c r="Z46" i="36" s="1"/>
  <c r="AQ46" i="36" s="1"/>
  <c r="G46" i="36"/>
  <c r="X46" i="36" s="1"/>
  <c r="AO46" i="36" s="1"/>
  <c r="C46" i="36"/>
  <c r="T46" i="36" s="1"/>
  <c r="AK46" i="36" s="1"/>
  <c r="F46" i="36"/>
  <c r="W46" i="36" s="1"/>
  <c r="AN46" i="36" s="1"/>
  <c r="D46" i="36"/>
  <c r="U46" i="36" s="1"/>
  <c r="AL46" i="36" s="1"/>
  <c r="S46" i="36"/>
  <c r="AJ46" i="36" s="1"/>
  <c r="BA46" i="36" s="1"/>
  <c r="N46" i="36"/>
  <c r="AE46" i="36" s="1"/>
  <c r="AV46" i="36" s="1"/>
  <c r="M46" i="36"/>
  <c r="AD46" i="36" s="1"/>
  <c r="AU46" i="36" s="1"/>
  <c r="L46" i="36"/>
  <c r="AC46" i="36" s="1"/>
  <c r="AT46" i="36" s="1"/>
  <c r="K46" i="36"/>
  <c r="AB46" i="36" s="1"/>
  <c r="AS46" i="36" s="1"/>
  <c r="R46" i="36"/>
  <c r="AI46" i="36" s="1"/>
  <c r="AZ46" i="36" s="1"/>
  <c r="Q46" i="36"/>
  <c r="AH46" i="36" s="1"/>
  <c r="AY46" i="36" s="1"/>
  <c r="P46" i="36"/>
  <c r="AG46" i="36" s="1"/>
  <c r="AX46" i="36" s="1"/>
  <c r="BB45" i="39"/>
  <c r="B47" i="36"/>
  <c r="I47" i="36" s="1"/>
  <c r="Z47" i="36" s="1"/>
  <c r="AQ47" i="36" s="1"/>
  <c r="R46" i="39"/>
  <c r="AI46" i="39" s="1"/>
  <c r="AZ46" i="39" s="1"/>
  <c r="N46" i="39"/>
  <c r="AE46" i="39" s="1"/>
  <c r="AV46" i="39" s="1"/>
  <c r="J46" i="39"/>
  <c r="AA46" i="39" s="1"/>
  <c r="AR46" i="39" s="1"/>
  <c r="F46" i="39"/>
  <c r="W46" i="39" s="1"/>
  <c r="AN46" i="39" s="1"/>
  <c r="Q46" i="39"/>
  <c r="AH46" i="39" s="1"/>
  <c r="AY46" i="39" s="1"/>
  <c r="M46" i="39"/>
  <c r="AD46" i="39" s="1"/>
  <c r="AU46" i="39" s="1"/>
  <c r="I46" i="39"/>
  <c r="Z46" i="39" s="1"/>
  <c r="AQ46" i="39" s="1"/>
  <c r="E46" i="39"/>
  <c r="V46" i="39" s="1"/>
  <c r="AM46" i="39" s="1"/>
  <c r="S46" i="39"/>
  <c r="AJ46" i="39" s="1"/>
  <c r="BA46" i="39" s="1"/>
  <c r="K46" i="39"/>
  <c r="AB46" i="39" s="1"/>
  <c r="AS46" i="39" s="1"/>
  <c r="C46" i="39"/>
  <c r="T46" i="39" s="1"/>
  <c r="AK46" i="39" s="1"/>
  <c r="P46" i="39"/>
  <c r="AG46" i="39" s="1"/>
  <c r="AX46" i="39" s="1"/>
  <c r="H46" i="39"/>
  <c r="Y46" i="39" s="1"/>
  <c r="AP46" i="39" s="1"/>
  <c r="G46" i="39"/>
  <c r="X46" i="39" s="1"/>
  <c r="AO46" i="39" s="1"/>
  <c r="L46" i="39"/>
  <c r="AC46" i="39" s="1"/>
  <c r="AT46" i="39" s="1"/>
  <c r="O46" i="39"/>
  <c r="AF46" i="39" s="1"/>
  <c r="AW46" i="39" s="1"/>
  <c r="D46" i="39"/>
  <c r="U46" i="39" s="1"/>
  <c r="AL46" i="39" s="1"/>
  <c r="J48" i="20"/>
  <c r="A47" i="12"/>
  <c r="K47" i="20"/>
  <c r="K48" i="37"/>
  <c r="J49" i="37"/>
  <c r="A49" i="38" s="1"/>
  <c r="K48" i="35"/>
  <c r="B48" i="50" s="1"/>
  <c r="J49" i="35"/>
  <c r="A49" i="36" s="1"/>
  <c r="X46" i="50" l="1"/>
  <c r="H47" i="50"/>
  <c r="O47" i="50" s="1"/>
  <c r="V47" i="50" s="1"/>
  <c r="D47" i="50"/>
  <c r="K47" i="50" s="1"/>
  <c r="R47" i="50" s="1"/>
  <c r="G47" i="50"/>
  <c r="N47" i="50" s="1"/>
  <c r="U47" i="50" s="1"/>
  <c r="C47" i="50"/>
  <c r="J47" i="50" s="1"/>
  <c r="Q47" i="50" s="1"/>
  <c r="E47" i="50"/>
  <c r="L47" i="50" s="1"/>
  <c r="S47" i="50" s="1"/>
  <c r="I47" i="50"/>
  <c r="P47" i="50" s="1"/>
  <c r="W47" i="50" s="1"/>
  <c r="F47" i="50"/>
  <c r="M47" i="50" s="1"/>
  <c r="T47" i="50" s="1"/>
  <c r="F46" i="48"/>
  <c r="M46" i="48" s="1"/>
  <c r="T46" i="48" s="1"/>
  <c r="G46" i="48"/>
  <c r="N46" i="48" s="1"/>
  <c r="U46" i="48" s="1"/>
  <c r="E46" i="48"/>
  <c r="L46" i="48" s="1"/>
  <c r="S46" i="48" s="1"/>
  <c r="I46" i="48"/>
  <c r="P46" i="48" s="1"/>
  <c r="W46" i="48" s="1"/>
  <c r="X45" i="48"/>
  <c r="C46" i="48"/>
  <c r="J46" i="48" s="1"/>
  <c r="Q46" i="48" s="1"/>
  <c r="D46" i="48"/>
  <c r="K46" i="48" s="1"/>
  <c r="R46" i="48" s="1"/>
  <c r="H46" i="49"/>
  <c r="O46" i="49" s="1"/>
  <c r="V46" i="49" s="1"/>
  <c r="D46" i="49"/>
  <c r="K46" i="49" s="1"/>
  <c r="R46" i="49" s="1"/>
  <c r="G46" i="49"/>
  <c r="N46" i="49" s="1"/>
  <c r="U46" i="49" s="1"/>
  <c r="C46" i="49"/>
  <c r="J46" i="49" s="1"/>
  <c r="Q46" i="49" s="1"/>
  <c r="F46" i="49"/>
  <c r="M46" i="49" s="1"/>
  <c r="T46" i="49" s="1"/>
  <c r="E46" i="49"/>
  <c r="L46" i="49" s="1"/>
  <c r="S46" i="49" s="1"/>
  <c r="I46" i="49"/>
  <c r="P46" i="49" s="1"/>
  <c r="W46" i="49" s="1"/>
  <c r="B47" i="48"/>
  <c r="G47" i="48" s="1"/>
  <c r="N47" i="48" s="1"/>
  <c r="U47" i="48" s="1"/>
  <c r="X45" i="49"/>
  <c r="S46" i="12"/>
  <c r="AJ46" i="12" s="1"/>
  <c r="BA46" i="12" s="1"/>
  <c r="C47" i="38"/>
  <c r="T47" i="38" s="1"/>
  <c r="AK47" i="38" s="1"/>
  <c r="F47" i="38"/>
  <c r="W47" i="38" s="1"/>
  <c r="AN47" i="38" s="1"/>
  <c r="G47" i="38"/>
  <c r="X47" i="38" s="1"/>
  <c r="AO47" i="38" s="1"/>
  <c r="J47" i="38"/>
  <c r="AA47" i="38" s="1"/>
  <c r="AR47" i="38" s="1"/>
  <c r="K47" i="38"/>
  <c r="AB47" i="38" s="1"/>
  <c r="AS47" i="38" s="1"/>
  <c r="R47" i="38"/>
  <c r="AI47" i="38" s="1"/>
  <c r="AZ47" i="38" s="1"/>
  <c r="S47" i="38"/>
  <c r="AJ47" i="38" s="1"/>
  <c r="BA47" i="38" s="1"/>
  <c r="BB46" i="38"/>
  <c r="O47" i="38"/>
  <c r="AF47" i="38" s="1"/>
  <c r="AW47" i="38" s="1"/>
  <c r="N47" i="38"/>
  <c r="AE47" i="38" s="1"/>
  <c r="AV47" i="38" s="1"/>
  <c r="E46" i="12"/>
  <c r="V46" i="12" s="1"/>
  <c r="AM46" i="12" s="1"/>
  <c r="F46" i="12"/>
  <c r="W46" i="12" s="1"/>
  <c r="AN46" i="12" s="1"/>
  <c r="H46" i="12"/>
  <c r="Y46" i="12" s="1"/>
  <c r="AP46" i="12" s="1"/>
  <c r="I46" i="12"/>
  <c r="Z46" i="12" s="1"/>
  <c r="AQ46" i="12" s="1"/>
  <c r="I47" i="38"/>
  <c r="Z47" i="38" s="1"/>
  <c r="AQ47" i="38" s="1"/>
  <c r="Q47" i="38"/>
  <c r="AH47" i="38" s="1"/>
  <c r="AY47" i="38" s="1"/>
  <c r="H47" i="38"/>
  <c r="Y47" i="38" s="1"/>
  <c r="AP47" i="38" s="1"/>
  <c r="P47" i="38"/>
  <c r="AG47" i="38" s="1"/>
  <c r="AX47" i="38" s="1"/>
  <c r="M46" i="12"/>
  <c r="AD46" i="12" s="1"/>
  <c r="AU46" i="12" s="1"/>
  <c r="P46" i="12"/>
  <c r="AG46" i="12" s="1"/>
  <c r="AX46" i="12" s="1"/>
  <c r="J46" i="12"/>
  <c r="AA46" i="12" s="1"/>
  <c r="AR46" i="12" s="1"/>
  <c r="G46" i="12"/>
  <c r="X46" i="12" s="1"/>
  <c r="AO46" i="12" s="1"/>
  <c r="E47" i="38"/>
  <c r="V47" i="38" s="1"/>
  <c r="AM47" i="38" s="1"/>
  <c r="M47" i="38"/>
  <c r="AD47" i="38" s="1"/>
  <c r="AU47" i="38" s="1"/>
  <c r="D47" i="38"/>
  <c r="U47" i="38" s="1"/>
  <c r="AL47" i="38" s="1"/>
  <c r="C46" i="12"/>
  <c r="T46" i="12" s="1"/>
  <c r="AK46" i="12" s="1"/>
  <c r="Q46" i="12"/>
  <c r="AH46" i="12" s="1"/>
  <c r="AY46" i="12" s="1"/>
  <c r="R46" i="12"/>
  <c r="AI46" i="12" s="1"/>
  <c r="AZ46" i="12" s="1"/>
  <c r="B48" i="38"/>
  <c r="J48" i="38" s="1"/>
  <c r="AA48" i="38" s="1"/>
  <c r="AR48" i="38" s="1"/>
  <c r="O46" i="12"/>
  <c r="AF46" i="12" s="1"/>
  <c r="AW46" i="12" s="1"/>
  <c r="L46" i="12"/>
  <c r="AC46" i="12" s="1"/>
  <c r="AT46" i="12" s="1"/>
  <c r="D46" i="12"/>
  <c r="U46" i="12" s="1"/>
  <c r="AL46" i="12" s="1"/>
  <c r="K46" i="12"/>
  <c r="AB46" i="12" s="1"/>
  <c r="AS46" i="12" s="1"/>
  <c r="BB45" i="12"/>
  <c r="B47" i="12"/>
  <c r="G47" i="12" s="1"/>
  <c r="X47" i="12" s="1"/>
  <c r="AO47" i="12" s="1"/>
  <c r="P47" i="36"/>
  <c r="AG47" i="36" s="1"/>
  <c r="AX47" i="36" s="1"/>
  <c r="R47" i="36"/>
  <c r="AI47" i="36" s="1"/>
  <c r="AZ47" i="36" s="1"/>
  <c r="C47" i="36"/>
  <c r="T47" i="36" s="1"/>
  <c r="AK47" i="36" s="1"/>
  <c r="M47" i="36"/>
  <c r="AD47" i="36" s="1"/>
  <c r="AU47" i="36" s="1"/>
  <c r="O47" i="36"/>
  <c r="AF47" i="36" s="1"/>
  <c r="AW47" i="36" s="1"/>
  <c r="N47" i="36"/>
  <c r="AE47" i="36" s="1"/>
  <c r="AV47" i="36" s="1"/>
  <c r="D47" i="36"/>
  <c r="U47" i="36" s="1"/>
  <c r="AL47" i="36" s="1"/>
  <c r="S47" i="36"/>
  <c r="AJ47" i="36" s="1"/>
  <c r="BA47" i="36" s="1"/>
  <c r="Q47" i="36"/>
  <c r="AH47" i="36" s="1"/>
  <c r="AY47" i="36" s="1"/>
  <c r="H47" i="36"/>
  <c r="Y47" i="36" s="1"/>
  <c r="AP47" i="36" s="1"/>
  <c r="G47" i="36"/>
  <c r="X47" i="36" s="1"/>
  <c r="AO47" i="36" s="1"/>
  <c r="F47" i="36"/>
  <c r="W47" i="36" s="1"/>
  <c r="AN47" i="36" s="1"/>
  <c r="E47" i="36"/>
  <c r="V47" i="36" s="1"/>
  <c r="AM47" i="36" s="1"/>
  <c r="BB46" i="36"/>
  <c r="L47" i="36"/>
  <c r="AC47" i="36" s="1"/>
  <c r="AT47" i="36" s="1"/>
  <c r="K47" i="36"/>
  <c r="AB47" i="36" s="1"/>
  <c r="AS47" i="36" s="1"/>
  <c r="J47" i="36"/>
  <c r="AA47" i="36" s="1"/>
  <c r="AR47" i="36" s="1"/>
  <c r="P47" i="39"/>
  <c r="AG47" i="39" s="1"/>
  <c r="AX47" i="39" s="1"/>
  <c r="L47" i="39"/>
  <c r="AC47" i="39" s="1"/>
  <c r="AT47" i="39" s="1"/>
  <c r="H47" i="39"/>
  <c r="Y47" i="39" s="1"/>
  <c r="AP47" i="39" s="1"/>
  <c r="D47" i="39"/>
  <c r="U47" i="39" s="1"/>
  <c r="AL47" i="39" s="1"/>
  <c r="S47" i="39"/>
  <c r="AJ47" i="39" s="1"/>
  <c r="BA47" i="39" s="1"/>
  <c r="O47" i="39"/>
  <c r="AF47" i="39" s="1"/>
  <c r="AW47" i="39" s="1"/>
  <c r="K47" i="39"/>
  <c r="AB47" i="39" s="1"/>
  <c r="AS47" i="39" s="1"/>
  <c r="G47" i="39"/>
  <c r="X47" i="39" s="1"/>
  <c r="AO47" i="39" s="1"/>
  <c r="C47" i="39"/>
  <c r="T47" i="39" s="1"/>
  <c r="AK47" i="39" s="1"/>
  <c r="M47" i="39"/>
  <c r="AD47" i="39" s="1"/>
  <c r="AU47" i="39" s="1"/>
  <c r="E47" i="39"/>
  <c r="V47" i="39" s="1"/>
  <c r="AM47" i="39" s="1"/>
  <c r="J47" i="39"/>
  <c r="AA47" i="39" s="1"/>
  <c r="AR47" i="39" s="1"/>
  <c r="Q47" i="39"/>
  <c r="AH47" i="39" s="1"/>
  <c r="AY47" i="39" s="1"/>
  <c r="N47" i="39"/>
  <c r="AE47" i="39" s="1"/>
  <c r="AV47" i="39" s="1"/>
  <c r="F47" i="39"/>
  <c r="W47" i="39" s="1"/>
  <c r="AN47" i="39" s="1"/>
  <c r="R47" i="39"/>
  <c r="AI47" i="39" s="1"/>
  <c r="AZ47" i="39" s="1"/>
  <c r="I47" i="39"/>
  <c r="Z47" i="39" s="1"/>
  <c r="AQ47" i="39" s="1"/>
  <c r="B48" i="36"/>
  <c r="S48" i="36" s="1"/>
  <c r="AJ48" i="36" s="1"/>
  <c r="BA48" i="36" s="1"/>
  <c r="BB46" i="39"/>
  <c r="J49" i="20"/>
  <c r="A48" i="12"/>
  <c r="K48" i="20"/>
  <c r="K49" i="37"/>
  <c r="J50" i="37"/>
  <c r="A50" i="38" s="1"/>
  <c r="K49" i="35"/>
  <c r="B49" i="50" s="1"/>
  <c r="J50" i="35"/>
  <c r="A50" i="36" s="1"/>
  <c r="X47" i="50" l="1"/>
  <c r="I48" i="50"/>
  <c r="P48" i="50" s="1"/>
  <c r="W48" i="50" s="1"/>
  <c r="H48" i="50"/>
  <c r="O48" i="50" s="1"/>
  <c r="V48" i="50" s="1"/>
  <c r="D48" i="50"/>
  <c r="K48" i="50" s="1"/>
  <c r="R48" i="50" s="1"/>
  <c r="G48" i="50"/>
  <c r="N48" i="50" s="1"/>
  <c r="U48" i="50" s="1"/>
  <c r="C48" i="50"/>
  <c r="J48" i="50" s="1"/>
  <c r="Q48" i="50" s="1"/>
  <c r="E48" i="50"/>
  <c r="L48" i="50" s="1"/>
  <c r="S48" i="50" s="1"/>
  <c r="F48" i="50"/>
  <c r="M48" i="50" s="1"/>
  <c r="T48" i="50" s="1"/>
  <c r="X46" i="48"/>
  <c r="X46" i="49"/>
  <c r="C47" i="48"/>
  <c r="J47" i="48" s="1"/>
  <c r="Q47" i="48" s="1"/>
  <c r="F47" i="48"/>
  <c r="M47" i="48" s="1"/>
  <c r="T47" i="48" s="1"/>
  <c r="I47" i="48"/>
  <c r="P47" i="48" s="1"/>
  <c r="W47" i="48" s="1"/>
  <c r="R48" i="38"/>
  <c r="AI48" i="38" s="1"/>
  <c r="AZ48" i="38" s="1"/>
  <c r="D47" i="48"/>
  <c r="K47" i="48" s="1"/>
  <c r="R47" i="48" s="1"/>
  <c r="E47" i="48"/>
  <c r="L47" i="48" s="1"/>
  <c r="S47" i="48" s="1"/>
  <c r="B48" i="48"/>
  <c r="C48" i="48" s="1"/>
  <c r="J48" i="48" s="1"/>
  <c r="Q48" i="48" s="1"/>
  <c r="H47" i="48"/>
  <c r="O47" i="48" s="1"/>
  <c r="V47" i="48" s="1"/>
  <c r="H47" i="49"/>
  <c r="O47" i="49" s="1"/>
  <c r="V47" i="49" s="1"/>
  <c r="D47" i="49"/>
  <c r="K47" i="49" s="1"/>
  <c r="R47" i="49" s="1"/>
  <c r="G47" i="49"/>
  <c r="N47" i="49" s="1"/>
  <c r="U47" i="49" s="1"/>
  <c r="C47" i="49"/>
  <c r="J47" i="49" s="1"/>
  <c r="Q47" i="49" s="1"/>
  <c r="F47" i="49"/>
  <c r="M47" i="49" s="1"/>
  <c r="T47" i="49" s="1"/>
  <c r="E47" i="49"/>
  <c r="L47" i="49" s="1"/>
  <c r="S47" i="49" s="1"/>
  <c r="I47" i="49"/>
  <c r="P47" i="49" s="1"/>
  <c r="W47" i="49" s="1"/>
  <c r="I47" i="12"/>
  <c r="Z47" i="12" s="1"/>
  <c r="AQ47" i="12" s="1"/>
  <c r="Q48" i="38"/>
  <c r="AH48" i="38" s="1"/>
  <c r="AY48" i="38" s="1"/>
  <c r="D48" i="38"/>
  <c r="U48" i="38" s="1"/>
  <c r="AL48" i="38" s="1"/>
  <c r="C48" i="38"/>
  <c r="T48" i="38" s="1"/>
  <c r="AK48" i="38" s="1"/>
  <c r="E48" i="38"/>
  <c r="V48" i="38" s="1"/>
  <c r="AM48" i="38" s="1"/>
  <c r="O48" i="38"/>
  <c r="AF48" i="38" s="1"/>
  <c r="AW48" i="38" s="1"/>
  <c r="S48" i="38"/>
  <c r="AJ48" i="38" s="1"/>
  <c r="BA48" i="38" s="1"/>
  <c r="P48" i="38"/>
  <c r="AG48" i="38" s="1"/>
  <c r="AX48" i="38" s="1"/>
  <c r="N48" i="38"/>
  <c r="AE48" i="38" s="1"/>
  <c r="AV48" i="38" s="1"/>
  <c r="BB47" i="38"/>
  <c r="I48" i="38"/>
  <c r="Z48" i="38" s="1"/>
  <c r="AQ48" i="38" s="1"/>
  <c r="H48" i="38"/>
  <c r="Y48" i="38" s="1"/>
  <c r="AP48" i="38" s="1"/>
  <c r="G48" i="38"/>
  <c r="X48" i="38" s="1"/>
  <c r="AO48" i="38" s="1"/>
  <c r="F48" i="38"/>
  <c r="W48" i="38" s="1"/>
  <c r="AN48" i="38" s="1"/>
  <c r="M48" i="38"/>
  <c r="AD48" i="38" s="1"/>
  <c r="AU48" i="38" s="1"/>
  <c r="L48" i="38"/>
  <c r="AC48" i="38" s="1"/>
  <c r="AT48" i="38" s="1"/>
  <c r="K48" i="38"/>
  <c r="AB48" i="38" s="1"/>
  <c r="AS48" i="38" s="1"/>
  <c r="B49" i="38"/>
  <c r="J49" i="38" s="1"/>
  <c r="AA49" i="38" s="1"/>
  <c r="AR49" i="38" s="1"/>
  <c r="BB46" i="12"/>
  <c r="M47" i="12"/>
  <c r="AD47" i="12" s="1"/>
  <c r="AU47" i="12" s="1"/>
  <c r="N47" i="12"/>
  <c r="AE47" i="12" s="1"/>
  <c r="AV47" i="12" s="1"/>
  <c r="Q47" i="12"/>
  <c r="AH47" i="12" s="1"/>
  <c r="AY47" i="12" s="1"/>
  <c r="R47" i="12"/>
  <c r="AI47" i="12" s="1"/>
  <c r="AZ47" i="12" s="1"/>
  <c r="J47" i="12"/>
  <c r="AA47" i="12" s="1"/>
  <c r="AR47" i="12" s="1"/>
  <c r="S47" i="12"/>
  <c r="AJ47" i="12" s="1"/>
  <c r="BA47" i="12" s="1"/>
  <c r="P47" i="12"/>
  <c r="AG47" i="12" s="1"/>
  <c r="AX47" i="12" s="1"/>
  <c r="L47" i="12"/>
  <c r="AC47" i="12" s="1"/>
  <c r="AT47" i="12" s="1"/>
  <c r="O47" i="12"/>
  <c r="AF47" i="12" s="1"/>
  <c r="AW47" i="12" s="1"/>
  <c r="C47" i="12"/>
  <c r="T47" i="12" s="1"/>
  <c r="AK47" i="12" s="1"/>
  <c r="F47" i="12"/>
  <c r="W47" i="12" s="1"/>
  <c r="AN47" i="12" s="1"/>
  <c r="H47" i="12"/>
  <c r="Y47" i="12" s="1"/>
  <c r="AP47" i="12" s="1"/>
  <c r="K47" i="12"/>
  <c r="AB47" i="12" s="1"/>
  <c r="AS47" i="12" s="1"/>
  <c r="D47" i="12"/>
  <c r="U47" i="12" s="1"/>
  <c r="AL47" i="12" s="1"/>
  <c r="E47" i="12"/>
  <c r="V47" i="12" s="1"/>
  <c r="AM47" i="12" s="1"/>
  <c r="B48" i="12"/>
  <c r="O48" i="12" s="1"/>
  <c r="AF48" i="12" s="1"/>
  <c r="AW48" i="12" s="1"/>
  <c r="N48" i="36"/>
  <c r="AE48" i="36" s="1"/>
  <c r="AV48" i="36" s="1"/>
  <c r="H48" i="36"/>
  <c r="Y48" i="36" s="1"/>
  <c r="AP48" i="36" s="1"/>
  <c r="G48" i="36"/>
  <c r="X48" i="36" s="1"/>
  <c r="AO48" i="36" s="1"/>
  <c r="R48" i="36"/>
  <c r="AI48" i="36" s="1"/>
  <c r="AZ48" i="36" s="1"/>
  <c r="K48" i="36"/>
  <c r="AB48" i="36" s="1"/>
  <c r="AS48" i="36" s="1"/>
  <c r="Q48" i="36"/>
  <c r="AH48" i="36" s="1"/>
  <c r="AY48" i="36" s="1"/>
  <c r="I48" i="36"/>
  <c r="Z48" i="36" s="1"/>
  <c r="AQ48" i="36" s="1"/>
  <c r="L48" i="36"/>
  <c r="AC48" i="36" s="1"/>
  <c r="AT48" i="36" s="1"/>
  <c r="O48" i="36"/>
  <c r="AF48" i="36" s="1"/>
  <c r="AW48" i="36" s="1"/>
  <c r="J48" i="36"/>
  <c r="AA48" i="36" s="1"/>
  <c r="AR48" i="36" s="1"/>
  <c r="M48" i="36"/>
  <c r="AD48" i="36" s="1"/>
  <c r="AU48" i="36" s="1"/>
  <c r="P48" i="36"/>
  <c r="AG48" i="36" s="1"/>
  <c r="AX48" i="36" s="1"/>
  <c r="F48" i="36"/>
  <c r="W48" i="36" s="1"/>
  <c r="AN48" i="36" s="1"/>
  <c r="E48" i="36"/>
  <c r="V48" i="36" s="1"/>
  <c r="AM48" i="36" s="1"/>
  <c r="D48" i="36"/>
  <c r="U48" i="36" s="1"/>
  <c r="AL48" i="36" s="1"/>
  <c r="C48" i="36"/>
  <c r="T48" i="36" s="1"/>
  <c r="AK48" i="36" s="1"/>
  <c r="BB47" i="36"/>
  <c r="B49" i="36"/>
  <c r="I49" i="36" s="1"/>
  <c r="Z49" i="36" s="1"/>
  <c r="AQ49" i="36" s="1"/>
  <c r="R48" i="39"/>
  <c r="AI48" i="39" s="1"/>
  <c r="AZ48" i="39" s="1"/>
  <c r="N48" i="39"/>
  <c r="AE48" i="39" s="1"/>
  <c r="AV48" i="39" s="1"/>
  <c r="J48" i="39"/>
  <c r="AA48" i="39" s="1"/>
  <c r="AR48" i="39" s="1"/>
  <c r="F48" i="39"/>
  <c r="W48" i="39" s="1"/>
  <c r="AN48" i="39" s="1"/>
  <c r="Q48" i="39"/>
  <c r="AH48" i="39" s="1"/>
  <c r="AY48" i="39" s="1"/>
  <c r="M48" i="39"/>
  <c r="AD48" i="39" s="1"/>
  <c r="AU48" i="39" s="1"/>
  <c r="I48" i="39"/>
  <c r="Z48" i="39" s="1"/>
  <c r="AQ48" i="39" s="1"/>
  <c r="E48" i="39"/>
  <c r="V48" i="39" s="1"/>
  <c r="AM48" i="39" s="1"/>
  <c r="L48" i="39"/>
  <c r="AC48" i="39" s="1"/>
  <c r="AT48" i="39" s="1"/>
  <c r="D48" i="39"/>
  <c r="U48" i="39" s="1"/>
  <c r="AL48" i="39" s="1"/>
  <c r="K48" i="39"/>
  <c r="AB48" i="39" s="1"/>
  <c r="AS48" i="39" s="1"/>
  <c r="C48" i="39"/>
  <c r="T48" i="39" s="1"/>
  <c r="AK48" i="39" s="1"/>
  <c r="P48" i="39"/>
  <c r="AG48" i="39" s="1"/>
  <c r="AX48" i="39" s="1"/>
  <c r="S48" i="39"/>
  <c r="AJ48" i="39" s="1"/>
  <c r="BA48" i="39" s="1"/>
  <c r="H48" i="39"/>
  <c r="Y48" i="39" s="1"/>
  <c r="AP48" i="39" s="1"/>
  <c r="O48" i="39"/>
  <c r="AF48" i="39" s="1"/>
  <c r="AW48" i="39" s="1"/>
  <c r="G48" i="39"/>
  <c r="X48" i="39" s="1"/>
  <c r="AO48" i="39" s="1"/>
  <c r="BB47" i="39"/>
  <c r="J50" i="20"/>
  <c r="A49" i="12"/>
  <c r="K49" i="20"/>
  <c r="K50" i="37"/>
  <c r="J51" i="37"/>
  <c r="A51" i="38" s="1"/>
  <c r="K50" i="35"/>
  <c r="B50" i="50" s="1"/>
  <c r="J51" i="35"/>
  <c r="A51" i="36" s="1"/>
  <c r="I49" i="50" l="1"/>
  <c r="P49" i="50" s="1"/>
  <c r="W49" i="50" s="1"/>
  <c r="E49" i="50"/>
  <c r="L49" i="50" s="1"/>
  <c r="S49" i="50" s="1"/>
  <c r="H49" i="50"/>
  <c r="O49" i="50" s="1"/>
  <c r="V49" i="50" s="1"/>
  <c r="D49" i="50"/>
  <c r="K49" i="50" s="1"/>
  <c r="R49" i="50" s="1"/>
  <c r="G49" i="50"/>
  <c r="N49" i="50" s="1"/>
  <c r="U49" i="50" s="1"/>
  <c r="C49" i="50"/>
  <c r="J49" i="50" s="1"/>
  <c r="Q49" i="50" s="1"/>
  <c r="F49" i="50"/>
  <c r="M49" i="50" s="1"/>
  <c r="T49" i="50" s="1"/>
  <c r="X48" i="50"/>
  <c r="E48" i="48"/>
  <c r="L48" i="48" s="1"/>
  <c r="S48" i="48" s="1"/>
  <c r="F48" i="48"/>
  <c r="M48" i="48" s="1"/>
  <c r="T48" i="48" s="1"/>
  <c r="H48" i="48"/>
  <c r="O48" i="48" s="1"/>
  <c r="V48" i="48" s="1"/>
  <c r="G48" i="48"/>
  <c r="N48" i="48" s="1"/>
  <c r="U48" i="48" s="1"/>
  <c r="I48" i="48"/>
  <c r="P48" i="48" s="1"/>
  <c r="W48" i="48" s="1"/>
  <c r="D48" i="48"/>
  <c r="K48" i="48" s="1"/>
  <c r="R48" i="48" s="1"/>
  <c r="X47" i="49"/>
  <c r="X47" i="48"/>
  <c r="H48" i="49"/>
  <c r="O48" i="49" s="1"/>
  <c r="V48" i="49" s="1"/>
  <c r="D48" i="49"/>
  <c r="K48" i="49" s="1"/>
  <c r="R48" i="49" s="1"/>
  <c r="G48" i="49"/>
  <c r="N48" i="49" s="1"/>
  <c r="U48" i="49" s="1"/>
  <c r="C48" i="49"/>
  <c r="J48" i="49" s="1"/>
  <c r="Q48" i="49" s="1"/>
  <c r="F48" i="49"/>
  <c r="M48" i="49" s="1"/>
  <c r="T48" i="49" s="1"/>
  <c r="E48" i="49"/>
  <c r="L48" i="49" s="1"/>
  <c r="S48" i="49" s="1"/>
  <c r="I48" i="49"/>
  <c r="P48" i="49" s="1"/>
  <c r="W48" i="49" s="1"/>
  <c r="B49" i="48"/>
  <c r="H49" i="48" s="1"/>
  <c r="O49" i="48" s="1"/>
  <c r="V49" i="48" s="1"/>
  <c r="P49" i="38"/>
  <c r="AG49" i="38" s="1"/>
  <c r="AX49" i="38" s="1"/>
  <c r="O49" i="38"/>
  <c r="AF49" i="38" s="1"/>
  <c r="AW49" i="38" s="1"/>
  <c r="N49" i="38"/>
  <c r="AE49" i="38" s="1"/>
  <c r="AV49" i="38" s="1"/>
  <c r="Q49" i="38"/>
  <c r="AH49" i="38" s="1"/>
  <c r="AY49" i="38" s="1"/>
  <c r="N48" i="12"/>
  <c r="AE48" i="12" s="1"/>
  <c r="AV48" i="12" s="1"/>
  <c r="E49" i="38"/>
  <c r="V49" i="38" s="1"/>
  <c r="AM49" i="38" s="1"/>
  <c r="D49" i="38"/>
  <c r="U49" i="38" s="1"/>
  <c r="AL49" i="38" s="1"/>
  <c r="C49" i="38"/>
  <c r="T49" i="38" s="1"/>
  <c r="AK49" i="38" s="1"/>
  <c r="S49" i="38"/>
  <c r="AJ49" i="38" s="1"/>
  <c r="BA49" i="38" s="1"/>
  <c r="R49" i="38"/>
  <c r="AI49" i="38" s="1"/>
  <c r="AZ49" i="38" s="1"/>
  <c r="I49" i="38"/>
  <c r="Z49" i="38" s="1"/>
  <c r="AQ49" i="38" s="1"/>
  <c r="H49" i="38"/>
  <c r="Y49" i="38" s="1"/>
  <c r="AP49" i="38" s="1"/>
  <c r="G49" i="38"/>
  <c r="X49" i="38" s="1"/>
  <c r="AO49" i="38" s="1"/>
  <c r="F49" i="38"/>
  <c r="W49" i="38" s="1"/>
  <c r="AN49" i="38" s="1"/>
  <c r="M49" i="38"/>
  <c r="AD49" i="38" s="1"/>
  <c r="AU49" i="38" s="1"/>
  <c r="L49" i="38"/>
  <c r="AC49" i="38" s="1"/>
  <c r="AT49" i="38" s="1"/>
  <c r="K49" i="38"/>
  <c r="AB49" i="38" s="1"/>
  <c r="AS49" i="38" s="1"/>
  <c r="C48" i="12"/>
  <c r="T48" i="12" s="1"/>
  <c r="AK48" i="12" s="1"/>
  <c r="I48" i="12"/>
  <c r="Z48" i="12" s="1"/>
  <c r="AQ48" i="12" s="1"/>
  <c r="M48" i="12"/>
  <c r="AD48" i="12" s="1"/>
  <c r="AU48" i="12" s="1"/>
  <c r="BB48" i="38"/>
  <c r="B50" i="38"/>
  <c r="I50" i="38" s="1"/>
  <c r="Z50" i="38" s="1"/>
  <c r="AQ50" i="38" s="1"/>
  <c r="D48" i="12"/>
  <c r="U48" i="12" s="1"/>
  <c r="AL48" i="12" s="1"/>
  <c r="G48" i="12"/>
  <c r="X48" i="12" s="1"/>
  <c r="AO48" i="12" s="1"/>
  <c r="K48" i="12"/>
  <c r="AB48" i="12" s="1"/>
  <c r="AS48" i="12" s="1"/>
  <c r="Q48" i="12"/>
  <c r="AH48" i="12" s="1"/>
  <c r="AY48" i="12" s="1"/>
  <c r="S48" i="12"/>
  <c r="AJ48" i="12" s="1"/>
  <c r="BA48" i="12" s="1"/>
  <c r="F48" i="12"/>
  <c r="W48" i="12" s="1"/>
  <c r="AN48" i="12" s="1"/>
  <c r="P48" i="12"/>
  <c r="AG48" i="12" s="1"/>
  <c r="AX48" i="12" s="1"/>
  <c r="E48" i="12"/>
  <c r="V48" i="12" s="1"/>
  <c r="AM48" i="12" s="1"/>
  <c r="BB47" i="12"/>
  <c r="R48" i="12"/>
  <c r="AI48" i="12" s="1"/>
  <c r="AZ48" i="12" s="1"/>
  <c r="L48" i="12"/>
  <c r="AC48" i="12" s="1"/>
  <c r="AT48" i="12" s="1"/>
  <c r="H48" i="12"/>
  <c r="Y48" i="12" s="1"/>
  <c r="AP48" i="12" s="1"/>
  <c r="J48" i="12"/>
  <c r="AA48" i="12" s="1"/>
  <c r="AR48" i="12" s="1"/>
  <c r="B49" i="12"/>
  <c r="R49" i="12" s="1"/>
  <c r="AI49" i="12" s="1"/>
  <c r="AZ49" i="12" s="1"/>
  <c r="P49" i="36"/>
  <c r="AG49" i="36" s="1"/>
  <c r="AX49" i="36" s="1"/>
  <c r="O49" i="36"/>
  <c r="AF49" i="36" s="1"/>
  <c r="AW49" i="36" s="1"/>
  <c r="N49" i="36"/>
  <c r="AE49" i="36" s="1"/>
  <c r="AV49" i="36" s="1"/>
  <c r="M49" i="36"/>
  <c r="AD49" i="36" s="1"/>
  <c r="AU49" i="36" s="1"/>
  <c r="D49" i="36"/>
  <c r="U49" i="36" s="1"/>
  <c r="AL49" i="36" s="1"/>
  <c r="S49" i="36"/>
  <c r="AJ49" i="36" s="1"/>
  <c r="BA49" i="36" s="1"/>
  <c r="Q49" i="36"/>
  <c r="AH49" i="36" s="1"/>
  <c r="AY49" i="36" s="1"/>
  <c r="H49" i="36"/>
  <c r="Y49" i="36" s="1"/>
  <c r="AP49" i="36" s="1"/>
  <c r="G49" i="36"/>
  <c r="X49" i="36" s="1"/>
  <c r="AO49" i="36" s="1"/>
  <c r="F49" i="36"/>
  <c r="W49" i="36" s="1"/>
  <c r="AN49" i="36" s="1"/>
  <c r="E49" i="36"/>
  <c r="V49" i="36" s="1"/>
  <c r="AM49" i="36" s="1"/>
  <c r="C49" i="36"/>
  <c r="T49" i="36" s="1"/>
  <c r="AK49" i="36" s="1"/>
  <c r="R49" i="36"/>
  <c r="AI49" i="36" s="1"/>
  <c r="AZ49" i="36" s="1"/>
  <c r="L49" i="36"/>
  <c r="AC49" i="36" s="1"/>
  <c r="AT49" i="36" s="1"/>
  <c r="K49" i="36"/>
  <c r="AB49" i="36" s="1"/>
  <c r="AS49" i="36" s="1"/>
  <c r="J49" i="36"/>
  <c r="AA49" i="36" s="1"/>
  <c r="AR49" i="36" s="1"/>
  <c r="BB48" i="36"/>
  <c r="B50" i="36"/>
  <c r="O50" i="36" s="1"/>
  <c r="AF50" i="36" s="1"/>
  <c r="AW50" i="36" s="1"/>
  <c r="BB48" i="39"/>
  <c r="P49" i="39"/>
  <c r="AG49" i="39" s="1"/>
  <c r="AX49" i="39" s="1"/>
  <c r="L49" i="39"/>
  <c r="AC49" i="39" s="1"/>
  <c r="AT49" i="39" s="1"/>
  <c r="H49" i="39"/>
  <c r="Y49" i="39" s="1"/>
  <c r="AP49" i="39" s="1"/>
  <c r="D49" i="39"/>
  <c r="U49" i="39" s="1"/>
  <c r="AL49" i="39" s="1"/>
  <c r="S49" i="39"/>
  <c r="AJ49" i="39" s="1"/>
  <c r="BA49" i="39" s="1"/>
  <c r="O49" i="39"/>
  <c r="AF49" i="39" s="1"/>
  <c r="AW49" i="39" s="1"/>
  <c r="K49" i="39"/>
  <c r="AB49" i="39" s="1"/>
  <c r="AS49" i="39" s="1"/>
  <c r="G49" i="39"/>
  <c r="X49" i="39" s="1"/>
  <c r="AO49" i="39" s="1"/>
  <c r="C49" i="39"/>
  <c r="T49" i="39" s="1"/>
  <c r="AK49" i="39" s="1"/>
  <c r="N49" i="39"/>
  <c r="AE49" i="39" s="1"/>
  <c r="AV49" i="39" s="1"/>
  <c r="F49" i="39"/>
  <c r="W49" i="39" s="1"/>
  <c r="AN49" i="39" s="1"/>
  <c r="E49" i="39"/>
  <c r="V49" i="39" s="1"/>
  <c r="AM49" i="39" s="1"/>
  <c r="R49" i="39"/>
  <c r="AI49" i="39" s="1"/>
  <c r="AZ49" i="39" s="1"/>
  <c r="I49" i="39"/>
  <c r="Z49" i="39" s="1"/>
  <c r="AQ49" i="39" s="1"/>
  <c r="M49" i="39"/>
  <c r="AD49" i="39" s="1"/>
  <c r="AU49" i="39" s="1"/>
  <c r="J49" i="39"/>
  <c r="AA49" i="39" s="1"/>
  <c r="AR49" i="39" s="1"/>
  <c r="Q49" i="39"/>
  <c r="AH49" i="39" s="1"/>
  <c r="AY49" i="39" s="1"/>
  <c r="J51" i="20"/>
  <c r="A50" i="12"/>
  <c r="K50" i="20"/>
  <c r="K51" i="37"/>
  <c r="J52" i="37"/>
  <c r="A52" i="38" s="1"/>
  <c r="K51" i="35"/>
  <c r="B51" i="50" s="1"/>
  <c r="J52" i="35"/>
  <c r="A52" i="36" s="1"/>
  <c r="I50" i="50" l="1"/>
  <c r="P50" i="50" s="1"/>
  <c r="W50" i="50" s="1"/>
  <c r="E50" i="50"/>
  <c r="L50" i="50" s="1"/>
  <c r="S50" i="50" s="1"/>
  <c r="H50" i="50"/>
  <c r="O50" i="50" s="1"/>
  <c r="V50" i="50" s="1"/>
  <c r="D50" i="50"/>
  <c r="K50" i="50" s="1"/>
  <c r="R50" i="50" s="1"/>
  <c r="G50" i="50"/>
  <c r="N50" i="50" s="1"/>
  <c r="U50" i="50" s="1"/>
  <c r="C50" i="50"/>
  <c r="J50" i="50" s="1"/>
  <c r="Q50" i="50" s="1"/>
  <c r="F50" i="50"/>
  <c r="M50" i="50" s="1"/>
  <c r="T50" i="50" s="1"/>
  <c r="X49" i="50"/>
  <c r="X48" i="48"/>
  <c r="D49" i="48"/>
  <c r="K49" i="48" s="1"/>
  <c r="R49" i="48" s="1"/>
  <c r="X48" i="49"/>
  <c r="I49" i="48"/>
  <c r="P49" i="48" s="1"/>
  <c r="W49" i="48" s="1"/>
  <c r="B50" i="48"/>
  <c r="I50" i="48" s="1"/>
  <c r="P50" i="48" s="1"/>
  <c r="W50" i="48" s="1"/>
  <c r="E49" i="48"/>
  <c r="L49" i="48" s="1"/>
  <c r="S49" i="48" s="1"/>
  <c r="C49" i="48"/>
  <c r="J49" i="48" s="1"/>
  <c r="Q49" i="48" s="1"/>
  <c r="G49" i="48"/>
  <c r="N49" i="48" s="1"/>
  <c r="U49" i="48" s="1"/>
  <c r="F49" i="48"/>
  <c r="M49" i="48" s="1"/>
  <c r="T49" i="48" s="1"/>
  <c r="H49" i="49"/>
  <c r="O49" i="49" s="1"/>
  <c r="V49" i="49" s="1"/>
  <c r="D49" i="49"/>
  <c r="K49" i="49" s="1"/>
  <c r="R49" i="49" s="1"/>
  <c r="G49" i="49"/>
  <c r="N49" i="49" s="1"/>
  <c r="U49" i="49" s="1"/>
  <c r="C49" i="49"/>
  <c r="J49" i="49" s="1"/>
  <c r="Q49" i="49" s="1"/>
  <c r="F49" i="49"/>
  <c r="M49" i="49" s="1"/>
  <c r="T49" i="49" s="1"/>
  <c r="E49" i="49"/>
  <c r="L49" i="49" s="1"/>
  <c r="S49" i="49" s="1"/>
  <c r="I49" i="49"/>
  <c r="P49" i="49" s="1"/>
  <c r="W49" i="49" s="1"/>
  <c r="BB49" i="38"/>
  <c r="K49" i="12"/>
  <c r="AB49" i="12" s="1"/>
  <c r="AS49" i="12" s="1"/>
  <c r="L49" i="12"/>
  <c r="AC49" i="12" s="1"/>
  <c r="AT49" i="12" s="1"/>
  <c r="P50" i="38"/>
  <c r="AG50" i="38" s="1"/>
  <c r="AX50" i="38" s="1"/>
  <c r="M50" i="38"/>
  <c r="AD50" i="38" s="1"/>
  <c r="AU50" i="38" s="1"/>
  <c r="O50" i="38"/>
  <c r="AF50" i="38" s="1"/>
  <c r="AW50" i="38" s="1"/>
  <c r="N50" i="38"/>
  <c r="AE50" i="38" s="1"/>
  <c r="AV50" i="38" s="1"/>
  <c r="D50" i="38"/>
  <c r="U50" i="38" s="1"/>
  <c r="AL50" i="38" s="1"/>
  <c r="C50" i="38"/>
  <c r="T50" i="38" s="1"/>
  <c r="AK50" i="38" s="1"/>
  <c r="R50" i="38"/>
  <c r="AI50" i="38" s="1"/>
  <c r="AZ50" i="38" s="1"/>
  <c r="Q50" i="38"/>
  <c r="AH50" i="38" s="1"/>
  <c r="AY50" i="38" s="1"/>
  <c r="S50" i="38"/>
  <c r="AJ50" i="38" s="1"/>
  <c r="BA50" i="38" s="1"/>
  <c r="H50" i="38"/>
  <c r="Y50" i="38" s="1"/>
  <c r="AP50" i="38" s="1"/>
  <c r="G50" i="38"/>
  <c r="X50" i="38" s="1"/>
  <c r="AO50" i="38" s="1"/>
  <c r="F50" i="38"/>
  <c r="W50" i="38" s="1"/>
  <c r="AN50" i="38" s="1"/>
  <c r="E50" i="38"/>
  <c r="V50" i="38" s="1"/>
  <c r="AM50" i="38" s="1"/>
  <c r="D49" i="12"/>
  <c r="U49" i="12" s="1"/>
  <c r="AL49" i="12" s="1"/>
  <c r="L50" i="38"/>
  <c r="AC50" i="38" s="1"/>
  <c r="AT50" i="38" s="1"/>
  <c r="K50" i="38"/>
  <c r="AB50" i="38" s="1"/>
  <c r="AS50" i="38" s="1"/>
  <c r="J50" i="38"/>
  <c r="AA50" i="38" s="1"/>
  <c r="AR50" i="38" s="1"/>
  <c r="J49" i="12"/>
  <c r="AA49" i="12" s="1"/>
  <c r="AR49" i="12" s="1"/>
  <c r="B51" i="38"/>
  <c r="I51" i="38" s="1"/>
  <c r="Z51" i="38" s="1"/>
  <c r="AQ51" i="38" s="1"/>
  <c r="BB48" i="12"/>
  <c r="M49" i="12"/>
  <c r="AD49" i="12" s="1"/>
  <c r="AU49" i="12" s="1"/>
  <c r="H49" i="12"/>
  <c r="Y49" i="12" s="1"/>
  <c r="AP49" i="12" s="1"/>
  <c r="C49" i="12"/>
  <c r="T49" i="12" s="1"/>
  <c r="AK49" i="12" s="1"/>
  <c r="F49" i="12"/>
  <c r="W49" i="12" s="1"/>
  <c r="AN49" i="12" s="1"/>
  <c r="O49" i="12"/>
  <c r="AF49" i="12" s="1"/>
  <c r="AW49" i="12" s="1"/>
  <c r="P49" i="12"/>
  <c r="AG49" i="12" s="1"/>
  <c r="AX49" i="12" s="1"/>
  <c r="Q49" i="12"/>
  <c r="AH49" i="12" s="1"/>
  <c r="AY49" i="12" s="1"/>
  <c r="E49" i="12"/>
  <c r="V49" i="12" s="1"/>
  <c r="AM49" i="12" s="1"/>
  <c r="N49" i="12"/>
  <c r="AE49" i="12" s="1"/>
  <c r="AV49" i="12" s="1"/>
  <c r="S49" i="12"/>
  <c r="AJ49" i="12" s="1"/>
  <c r="BA49" i="12" s="1"/>
  <c r="I49" i="12"/>
  <c r="Z49" i="12" s="1"/>
  <c r="AQ49" i="12" s="1"/>
  <c r="G49" i="12"/>
  <c r="X49" i="12" s="1"/>
  <c r="AO49" i="12" s="1"/>
  <c r="B50" i="12"/>
  <c r="O50" i="12" s="1"/>
  <c r="AF50" i="12" s="1"/>
  <c r="AW50" i="12" s="1"/>
  <c r="M50" i="36"/>
  <c r="AD50" i="36" s="1"/>
  <c r="AU50" i="36" s="1"/>
  <c r="D50" i="36"/>
  <c r="U50" i="36" s="1"/>
  <c r="AL50" i="36" s="1"/>
  <c r="G50" i="36"/>
  <c r="X50" i="36" s="1"/>
  <c r="AO50" i="36" s="1"/>
  <c r="N50" i="36"/>
  <c r="AE50" i="36" s="1"/>
  <c r="AV50" i="36" s="1"/>
  <c r="BB49" i="36"/>
  <c r="J50" i="36"/>
  <c r="AA50" i="36" s="1"/>
  <c r="AR50" i="36" s="1"/>
  <c r="C50" i="36"/>
  <c r="T50" i="36" s="1"/>
  <c r="AK50" i="36" s="1"/>
  <c r="E50" i="36"/>
  <c r="V50" i="36" s="1"/>
  <c r="AM50" i="36" s="1"/>
  <c r="H50" i="36"/>
  <c r="Y50" i="36" s="1"/>
  <c r="AP50" i="36" s="1"/>
  <c r="K50" i="36"/>
  <c r="AB50" i="36" s="1"/>
  <c r="AS50" i="36" s="1"/>
  <c r="F50" i="36"/>
  <c r="W50" i="36" s="1"/>
  <c r="AN50" i="36" s="1"/>
  <c r="I50" i="36"/>
  <c r="Z50" i="36" s="1"/>
  <c r="AQ50" i="36" s="1"/>
  <c r="L50" i="36"/>
  <c r="AC50" i="36" s="1"/>
  <c r="AT50" i="36" s="1"/>
  <c r="S50" i="36"/>
  <c r="AJ50" i="36" s="1"/>
  <c r="BA50" i="36" s="1"/>
  <c r="R50" i="36"/>
  <c r="AI50" i="36" s="1"/>
  <c r="AZ50" i="36" s="1"/>
  <c r="Q50" i="36"/>
  <c r="AH50" i="36" s="1"/>
  <c r="AY50" i="36" s="1"/>
  <c r="P50" i="36"/>
  <c r="AG50" i="36" s="1"/>
  <c r="AX50" i="36" s="1"/>
  <c r="R50" i="39"/>
  <c r="AI50" i="39" s="1"/>
  <c r="AZ50" i="39" s="1"/>
  <c r="N50" i="39"/>
  <c r="AE50" i="39" s="1"/>
  <c r="AV50" i="39" s="1"/>
  <c r="J50" i="39"/>
  <c r="AA50" i="39" s="1"/>
  <c r="AR50" i="39" s="1"/>
  <c r="F50" i="39"/>
  <c r="W50" i="39" s="1"/>
  <c r="AN50" i="39" s="1"/>
  <c r="Q50" i="39"/>
  <c r="AH50" i="39" s="1"/>
  <c r="AY50" i="39" s="1"/>
  <c r="M50" i="39"/>
  <c r="AD50" i="39" s="1"/>
  <c r="AU50" i="39" s="1"/>
  <c r="I50" i="39"/>
  <c r="Z50" i="39" s="1"/>
  <c r="AQ50" i="39" s="1"/>
  <c r="E50" i="39"/>
  <c r="V50" i="39" s="1"/>
  <c r="AM50" i="39" s="1"/>
  <c r="O50" i="39"/>
  <c r="AF50" i="39" s="1"/>
  <c r="AW50" i="39" s="1"/>
  <c r="G50" i="39"/>
  <c r="X50" i="39" s="1"/>
  <c r="AO50" i="39" s="1"/>
  <c r="L50" i="39"/>
  <c r="AC50" i="39" s="1"/>
  <c r="AT50" i="39" s="1"/>
  <c r="D50" i="39"/>
  <c r="U50" i="39" s="1"/>
  <c r="AL50" i="39" s="1"/>
  <c r="K50" i="39"/>
  <c r="AB50" i="39" s="1"/>
  <c r="AS50" i="39" s="1"/>
  <c r="H50" i="39"/>
  <c r="Y50" i="39" s="1"/>
  <c r="AP50" i="39" s="1"/>
  <c r="S50" i="39"/>
  <c r="AJ50" i="39" s="1"/>
  <c r="BA50" i="39" s="1"/>
  <c r="C50" i="39"/>
  <c r="T50" i="39" s="1"/>
  <c r="P50" i="39"/>
  <c r="AG50" i="39" s="1"/>
  <c r="AX50" i="39" s="1"/>
  <c r="BB49" i="39"/>
  <c r="B51" i="36"/>
  <c r="M51" i="36" s="1"/>
  <c r="AD51" i="36" s="1"/>
  <c r="AU51" i="36" s="1"/>
  <c r="J52" i="20"/>
  <c r="A51" i="12"/>
  <c r="K51" i="20"/>
  <c r="K52" i="37"/>
  <c r="J53" i="37"/>
  <c r="A53" i="38" s="1"/>
  <c r="K52" i="35"/>
  <c r="B52" i="50" s="1"/>
  <c r="J53" i="35"/>
  <c r="A53" i="36" s="1"/>
  <c r="I51" i="50" l="1"/>
  <c r="P51" i="50" s="1"/>
  <c r="W51" i="50" s="1"/>
  <c r="E51" i="50"/>
  <c r="L51" i="50" s="1"/>
  <c r="S51" i="50" s="1"/>
  <c r="H51" i="50"/>
  <c r="O51" i="50" s="1"/>
  <c r="V51" i="50" s="1"/>
  <c r="D51" i="50"/>
  <c r="K51" i="50" s="1"/>
  <c r="R51" i="50" s="1"/>
  <c r="G51" i="50"/>
  <c r="N51" i="50" s="1"/>
  <c r="U51" i="50" s="1"/>
  <c r="C51" i="50"/>
  <c r="J51" i="50" s="1"/>
  <c r="Q51" i="50" s="1"/>
  <c r="F51" i="50"/>
  <c r="M51" i="50" s="1"/>
  <c r="T51" i="50" s="1"/>
  <c r="X50" i="50"/>
  <c r="G50" i="48"/>
  <c r="N50" i="48" s="1"/>
  <c r="U50" i="48" s="1"/>
  <c r="D50" i="48"/>
  <c r="K50" i="48" s="1"/>
  <c r="R50" i="48" s="1"/>
  <c r="H50" i="48"/>
  <c r="O50" i="48" s="1"/>
  <c r="V50" i="48" s="1"/>
  <c r="F50" i="48"/>
  <c r="M50" i="48" s="1"/>
  <c r="T50" i="48" s="1"/>
  <c r="C50" i="48"/>
  <c r="J50" i="48" s="1"/>
  <c r="Q50" i="48" s="1"/>
  <c r="E50" i="48"/>
  <c r="L50" i="48" s="1"/>
  <c r="S50" i="48" s="1"/>
  <c r="X49" i="48"/>
  <c r="B51" i="48"/>
  <c r="I51" i="48" s="1"/>
  <c r="P51" i="48" s="1"/>
  <c r="W51" i="48" s="1"/>
  <c r="X49" i="49"/>
  <c r="H50" i="49"/>
  <c r="O50" i="49" s="1"/>
  <c r="V50" i="49" s="1"/>
  <c r="D50" i="49"/>
  <c r="K50" i="49" s="1"/>
  <c r="R50" i="49" s="1"/>
  <c r="G50" i="49"/>
  <c r="N50" i="49" s="1"/>
  <c r="U50" i="49" s="1"/>
  <c r="C50" i="49"/>
  <c r="J50" i="49" s="1"/>
  <c r="Q50" i="49" s="1"/>
  <c r="F50" i="49"/>
  <c r="M50" i="49" s="1"/>
  <c r="T50" i="49" s="1"/>
  <c r="E50" i="49"/>
  <c r="L50" i="49" s="1"/>
  <c r="S50" i="49" s="1"/>
  <c r="I50" i="49"/>
  <c r="P50" i="49" s="1"/>
  <c r="W50" i="49" s="1"/>
  <c r="P51" i="38"/>
  <c r="AG51" i="38" s="1"/>
  <c r="AX51" i="38" s="1"/>
  <c r="G51" i="38"/>
  <c r="X51" i="38" s="1"/>
  <c r="AO51" i="38" s="1"/>
  <c r="D51" i="38"/>
  <c r="U51" i="38" s="1"/>
  <c r="AL51" i="38" s="1"/>
  <c r="Q51" i="38"/>
  <c r="AH51" i="38" s="1"/>
  <c r="AY51" i="38" s="1"/>
  <c r="J51" i="38"/>
  <c r="AA51" i="38" s="1"/>
  <c r="AR51" i="38" s="1"/>
  <c r="G50" i="12"/>
  <c r="X50" i="12" s="1"/>
  <c r="AO50" i="12" s="1"/>
  <c r="I50" i="12"/>
  <c r="Z50" i="12" s="1"/>
  <c r="AQ50" i="12" s="1"/>
  <c r="C50" i="12"/>
  <c r="T50" i="12" s="1"/>
  <c r="AK50" i="12" s="1"/>
  <c r="M50" i="12"/>
  <c r="AD50" i="12" s="1"/>
  <c r="AU50" i="12" s="1"/>
  <c r="BB50" i="38"/>
  <c r="E50" i="12"/>
  <c r="V50" i="12" s="1"/>
  <c r="AM50" i="12" s="1"/>
  <c r="H50" i="12"/>
  <c r="Y50" i="12" s="1"/>
  <c r="AP50" i="12" s="1"/>
  <c r="C51" i="38"/>
  <c r="T51" i="38" s="1"/>
  <c r="AK51" i="38" s="1"/>
  <c r="O51" i="38"/>
  <c r="AF51" i="38" s="1"/>
  <c r="AW51" i="38" s="1"/>
  <c r="F51" i="38"/>
  <c r="W51" i="38" s="1"/>
  <c r="AN51" i="38" s="1"/>
  <c r="M51" i="38"/>
  <c r="AD51" i="38" s="1"/>
  <c r="AU51" i="38" s="1"/>
  <c r="H51" i="38"/>
  <c r="Y51" i="38" s="1"/>
  <c r="AP51" i="38" s="1"/>
  <c r="K51" i="38"/>
  <c r="AB51" i="38" s="1"/>
  <c r="AS51" i="38" s="1"/>
  <c r="N51" i="38"/>
  <c r="AE51" i="38" s="1"/>
  <c r="AV51" i="38" s="1"/>
  <c r="E51" i="38"/>
  <c r="V51" i="38" s="1"/>
  <c r="AM51" i="38" s="1"/>
  <c r="D50" i="12"/>
  <c r="U50" i="12" s="1"/>
  <c r="AL50" i="12" s="1"/>
  <c r="J50" i="12"/>
  <c r="AA50" i="12" s="1"/>
  <c r="AR50" i="12" s="1"/>
  <c r="K50" i="12"/>
  <c r="AB50" i="12" s="1"/>
  <c r="AS50" i="12" s="1"/>
  <c r="L51" i="38"/>
  <c r="AC51" i="38" s="1"/>
  <c r="AT51" i="38" s="1"/>
  <c r="S51" i="38"/>
  <c r="AJ51" i="38" s="1"/>
  <c r="BA51" i="38" s="1"/>
  <c r="R51" i="38"/>
  <c r="AI51" i="38" s="1"/>
  <c r="AZ51" i="38" s="1"/>
  <c r="R50" i="12"/>
  <c r="AI50" i="12" s="1"/>
  <c r="AZ50" i="12" s="1"/>
  <c r="P50" i="12"/>
  <c r="AG50" i="12" s="1"/>
  <c r="AX50" i="12" s="1"/>
  <c r="Q50" i="12"/>
  <c r="AH50" i="12" s="1"/>
  <c r="AY50" i="12" s="1"/>
  <c r="B52" i="38"/>
  <c r="M52" i="38" s="1"/>
  <c r="AD52" i="38" s="1"/>
  <c r="AU52" i="38" s="1"/>
  <c r="BB49" i="12"/>
  <c r="S50" i="12"/>
  <c r="AJ50" i="12" s="1"/>
  <c r="BA50" i="12" s="1"/>
  <c r="F50" i="12"/>
  <c r="W50" i="12" s="1"/>
  <c r="AN50" i="12" s="1"/>
  <c r="L50" i="12"/>
  <c r="AC50" i="12" s="1"/>
  <c r="AT50" i="12" s="1"/>
  <c r="N50" i="12"/>
  <c r="AE50" i="12" s="1"/>
  <c r="AV50" i="12" s="1"/>
  <c r="B51" i="12"/>
  <c r="J51" i="12" s="1"/>
  <c r="AA51" i="12" s="1"/>
  <c r="AR51" i="12" s="1"/>
  <c r="AK50" i="39"/>
  <c r="BB50" i="39" s="1"/>
  <c r="H51" i="36"/>
  <c r="Y51" i="36" s="1"/>
  <c r="AP51" i="36" s="1"/>
  <c r="F51" i="36"/>
  <c r="W51" i="36" s="1"/>
  <c r="AN51" i="36" s="1"/>
  <c r="C51" i="36"/>
  <c r="T51" i="36" s="1"/>
  <c r="AK51" i="36" s="1"/>
  <c r="R51" i="36"/>
  <c r="AI51" i="36" s="1"/>
  <c r="AZ51" i="36" s="1"/>
  <c r="G51" i="36"/>
  <c r="X51" i="36" s="1"/>
  <c r="AO51" i="36" s="1"/>
  <c r="E51" i="36"/>
  <c r="V51" i="36" s="1"/>
  <c r="AM51" i="36" s="1"/>
  <c r="D51" i="36"/>
  <c r="U51" i="36" s="1"/>
  <c r="AL51" i="36" s="1"/>
  <c r="S51" i="36"/>
  <c r="AJ51" i="36" s="1"/>
  <c r="BA51" i="36" s="1"/>
  <c r="Q51" i="36"/>
  <c r="AH51" i="36" s="1"/>
  <c r="AY51" i="36" s="1"/>
  <c r="BB50" i="36"/>
  <c r="L51" i="36"/>
  <c r="AC51" i="36" s="1"/>
  <c r="AT51" i="36" s="1"/>
  <c r="K51" i="36"/>
  <c r="AB51" i="36" s="1"/>
  <c r="AS51" i="36" s="1"/>
  <c r="J51" i="36"/>
  <c r="AA51" i="36" s="1"/>
  <c r="AR51" i="36" s="1"/>
  <c r="I51" i="36"/>
  <c r="Z51" i="36" s="1"/>
  <c r="AQ51" i="36" s="1"/>
  <c r="P51" i="36"/>
  <c r="AG51" i="36" s="1"/>
  <c r="AX51" i="36" s="1"/>
  <c r="O51" i="36"/>
  <c r="AF51" i="36" s="1"/>
  <c r="AW51" i="36" s="1"/>
  <c r="N51" i="36"/>
  <c r="AE51" i="36" s="1"/>
  <c r="AV51" i="36" s="1"/>
  <c r="P51" i="39"/>
  <c r="AG51" i="39" s="1"/>
  <c r="AX51" i="39" s="1"/>
  <c r="L51" i="39"/>
  <c r="AC51" i="39" s="1"/>
  <c r="AT51" i="39" s="1"/>
  <c r="H51" i="39"/>
  <c r="Y51" i="39" s="1"/>
  <c r="AP51" i="39" s="1"/>
  <c r="D51" i="39"/>
  <c r="U51" i="39" s="1"/>
  <c r="AL51" i="39" s="1"/>
  <c r="S51" i="39"/>
  <c r="AJ51" i="39" s="1"/>
  <c r="BA51" i="39" s="1"/>
  <c r="O51" i="39"/>
  <c r="AF51" i="39" s="1"/>
  <c r="AW51" i="39" s="1"/>
  <c r="K51" i="39"/>
  <c r="AB51" i="39" s="1"/>
  <c r="AS51" i="39" s="1"/>
  <c r="G51" i="39"/>
  <c r="X51" i="39" s="1"/>
  <c r="AO51" i="39" s="1"/>
  <c r="C51" i="39"/>
  <c r="T51" i="39" s="1"/>
  <c r="AK51" i="39" s="1"/>
  <c r="Q51" i="39"/>
  <c r="AH51" i="39" s="1"/>
  <c r="AY51" i="39" s="1"/>
  <c r="I51" i="39"/>
  <c r="Z51" i="39" s="1"/>
  <c r="AQ51" i="39" s="1"/>
  <c r="N51" i="39"/>
  <c r="AE51" i="39" s="1"/>
  <c r="AV51" i="39" s="1"/>
  <c r="F51" i="39"/>
  <c r="W51" i="39" s="1"/>
  <c r="AN51" i="39" s="1"/>
  <c r="E51" i="39"/>
  <c r="V51" i="39" s="1"/>
  <c r="AM51" i="39" s="1"/>
  <c r="J51" i="39"/>
  <c r="AA51" i="39" s="1"/>
  <c r="AR51" i="39" s="1"/>
  <c r="M51" i="39"/>
  <c r="AD51" i="39" s="1"/>
  <c r="AU51" i="39" s="1"/>
  <c r="R51" i="39"/>
  <c r="AI51" i="39" s="1"/>
  <c r="AZ51" i="39" s="1"/>
  <c r="B52" i="36"/>
  <c r="S52" i="36" s="1"/>
  <c r="AJ52" i="36" s="1"/>
  <c r="BA52" i="36" s="1"/>
  <c r="J53" i="20"/>
  <c r="A52" i="12"/>
  <c r="K52" i="20"/>
  <c r="K53" i="37"/>
  <c r="J54" i="37"/>
  <c r="A54" i="38" s="1"/>
  <c r="K53" i="35"/>
  <c r="B53" i="50" s="1"/>
  <c r="J54" i="35"/>
  <c r="A54" i="36" s="1"/>
  <c r="I52" i="50" l="1"/>
  <c r="P52" i="50" s="1"/>
  <c r="W52" i="50" s="1"/>
  <c r="E52" i="50"/>
  <c r="L52" i="50" s="1"/>
  <c r="S52" i="50" s="1"/>
  <c r="H52" i="50"/>
  <c r="O52" i="50" s="1"/>
  <c r="V52" i="50" s="1"/>
  <c r="D52" i="50"/>
  <c r="K52" i="50" s="1"/>
  <c r="R52" i="50" s="1"/>
  <c r="G52" i="50"/>
  <c r="N52" i="50" s="1"/>
  <c r="U52" i="50" s="1"/>
  <c r="C52" i="50"/>
  <c r="J52" i="50" s="1"/>
  <c r="Q52" i="50" s="1"/>
  <c r="F52" i="50"/>
  <c r="M52" i="50" s="1"/>
  <c r="T52" i="50" s="1"/>
  <c r="X51" i="50"/>
  <c r="G51" i="48"/>
  <c r="N51" i="48" s="1"/>
  <c r="U51" i="48" s="1"/>
  <c r="F51" i="48"/>
  <c r="M51" i="48" s="1"/>
  <c r="T51" i="48" s="1"/>
  <c r="H51" i="48"/>
  <c r="O51" i="48" s="1"/>
  <c r="V51" i="48" s="1"/>
  <c r="E51" i="48"/>
  <c r="L51" i="48" s="1"/>
  <c r="S51" i="48" s="1"/>
  <c r="X50" i="48"/>
  <c r="C51" i="48"/>
  <c r="J51" i="48" s="1"/>
  <c r="Q51" i="48" s="1"/>
  <c r="D51" i="48"/>
  <c r="K51" i="48" s="1"/>
  <c r="R51" i="48" s="1"/>
  <c r="X50" i="49"/>
  <c r="H51" i="49"/>
  <c r="O51" i="49" s="1"/>
  <c r="V51" i="49" s="1"/>
  <c r="D51" i="49"/>
  <c r="K51" i="49" s="1"/>
  <c r="R51" i="49" s="1"/>
  <c r="G51" i="49"/>
  <c r="N51" i="49" s="1"/>
  <c r="U51" i="49" s="1"/>
  <c r="C51" i="49"/>
  <c r="J51" i="49" s="1"/>
  <c r="Q51" i="49" s="1"/>
  <c r="F51" i="49"/>
  <c r="M51" i="49" s="1"/>
  <c r="T51" i="49" s="1"/>
  <c r="E51" i="49"/>
  <c r="L51" i="49" s="1"/>
  <c r="S51" i="49" s="1"/>
  <c r="I51" i="49"/>
  <c r="P51" i="49" s="1"/>
  <c r="W51" i="49" s="1"/>
  <c r="B52" i="48"/>
  <c r="I52" i="48" s="1"/>
  <c r="P52" i="48" s="1"/>
  <c r="W52" i="48" s="1"/>
  <c r="Q52" i="38"/>
  <c r="AH52" i="38" s="1"/>
  <c r="AY52" i="38" s="1"/>
  <c r="F51" i="12"/>
  <c r="W51" i="12" s="1"/>
  <c r="AN51" i="12" s="1"/>
  <c r="D52" i="38"/>
  <c r="U52" i="38" s="1"/>
  <c r="AL52" i="38" s="1"/>
  <c r="C52" i="38"/>
  <c r="T52" i="38" s="1"/>
  <c r="AK52" i="38" s="1"/>
  <c r="S52" i="38"/>
  <c r="AJ52" i="38" s="1"/>
  <c r="BA52" i="38" s="1"/>
  <c r="BB51" i="38"/>
  <c r="R52" i="38"/>
  <c r="AI52" i="38" s="1"/>
  <c r="AZ52" i="38" s="1"/>
  <c r="I52" i="38"/>
  <c r="Z52" i="38" s="1"/>
  <c r="AQ52" i="38" s="1"/>
  <c r="H52" i="38"/>
  <c r="Y52" i="38" s="1"/>
  <c r="AP52" i="38" s="1"/>
  <c r="G52" i="38"/>
  <c r="X52" i="38" s="1"/>
  <c r="AO52" i="38" s="1"/>
  <c r="F52" i="38"/>
  <c r="W52" i="38" s="1"/>
  <c r="AN52" i="38" s="1"/>
  <c r="E52" i="38"/>
  <c r="V52" i="38" s="1"/>
  <c r="AM52" i="38" s="1"/>
  <c r="I51" i="12"/>
  <c r="Z51" i="12" s="1"/>
  <c r="AQ51" i="12" s="1"/>
  <c r="L52" i="38"/>
  <c r="AC52" i="38" s="1"/>
  <c r="AT52" i="38" s="1"/>
  <c r="K52" i="38"/>
  <c r="AB52" i="38" s="1"/>
  <c r="AS52" i="38" s="1"/>
  <c r="J52" i="38"/>
  <c r="AA52" i="38" s="1"/>
  <c r="AR52" i="38" s="1"/>
  <c r="M51" i="12"/>
  <c r="AD51" i="12" s="1"/>
  <c r="AU51" i="12" s="1"/>
  <c r="P52" i="38"/>
  <c r="AG52" i="38" s="1"/>
  <c r="AX52" i="38" s="1"/>
  <c r="O52" i="38"/>
  <c r="AF52" i="38" s="1"/>
  <c r="AW52" i="38" s="1"/>
  <c r="N52" i="38"/>
  <c r="AE52" i="38" s="1"/>
  <c r="AV52" i="38" s="1"/>
  <c r="Q51" i="12"/>
  <c r="AH51" i="12" s="1"/>
  <c r="AY51" i="12" s="1"/>
  <c r="B53" i="38"/>
  <c r="E53" i="38" s="1"/>
  <c r="V53" i="38" s="1"/>
  <c r="AM53" i="38" s="1"/>
  <c r="H51" i="12"/>
  <c r="Y51" i="12" s="1"/>
  <c r="AP51" i="12" s="1"/>
  <c r="L51" i="12"/>
  <c r="AC51" i="12" s="1"/>
  <c r="AT51" i="12" s="1"/>
  <c r="S51" i="12"/>
  <c r="AJ51" i="12" s="1"/>
  <c r="BA51" i="12" s="1"/>
  <c r="C51" i="12"/>
  <c r="T51" i="12" s="1"/>
  <c r="AK51" i="12" s="1"/>
  <c r="K51" i="12"/>
  <c r="AB51" i="12" s="1"/>
  <c r="AS51" i="12" s="1"/>
  <c r="G51" i="12"/>
  <c r="X51" i="12" s="1"/>
  <c r="AO51" i="12" s="1"/>
  <c r="P51" i="12"/>
  <c r="AG51" i="12" s="1"/>
  <c r="AX51" i="12" s="1"/>
  <c r="D51" i="12"/>
  <c r="U51" i="12" s="1"/>
  <c r="AL51" i="12" s="1"/>
  <c r="BB50" i="12"/>
  <c r="R51" i="12"/>
  <c r="AI51" i="12" s="1"/>
  <c r="AZ51" i="12" s="1"/>
  <c r="N51" i="12"/>
  <c r="AE51" i="12" s="1"/>
  <c r="AV51" i="12" s="1"/>
  <c r="E51" i="12"/>
  <c r="V51" i="12" s="1"/>
  <c r="AM51" i="12" s="1"/>
  <c r="O51" i="12"/>
  <c r="AF51" i="12" s="1"/>
  <c r="AW51" i="12" s="1"/>
  <c r="B52" i="12"/>
  <c r="P52" i="12" s="1"/>
  <c r="AG52" i="12" s="1"/>
  <c r="AX52" i="12" s="1"/>
  <c r="O52" i="36"/>
  <c r="AF52" i="36" s="1"/>
  <c r="AW52" i="36" s="1"/>
  <c r="J52" i="36"/>
  <c r="AA52" i="36" s="1"/>
  <c r="AR52" i="36" s="1"/>
  <c r="Q52" i="36"/>
  <c r="AH52" i="36" s="1"/>
  <c r="AY52" i="36" s="1"/>
  <c r="H52" i="36"/>
  <c r="Y52" i="36" s="1"/>
  <c r="AP52" i="36" s="1"/>
  <c r="R52" i="36"/>
  <c r="AI52" i="36" s="1"/>
  <c r="AZ52" i="36" s="1"/>
  <c r="P52" i="36"/>
  <c r="AG52" i="36" s="1"/>
  <c r="AX52" i="36" s="1"/>
  <c r="I52" i="36"/>
  <c r="Z52" i="36" s="1"/>
  <c r="AQ52" i="36" s="1"/>
  <c r="G52" i="36"/>
  <c r="X52" i="36" s="1"/>
  <c r="AO52" i="36" s="1"/>
  <c r="N52" i="36"/>
  <c r="AE52" i="36" s="1"/>
  <c r="AV52" i="36" s="1"/>
  <c r="M52" i="36"/>
  <c r="AD52" i="36" s="1"/>
  <c r="AU52" i="36" s="1"/>
  <c r="L52" i="36"/>
  <c r="AC52" i="36" s="1"/>
  <c r="AT52" i="36" s="1"/>
  <c r="K52" i="36"/>
  <c r="AB52" i="36" s="1"/>
  <c r="AS52" i="36" s="1"/>
  <c r="F52" i="36"/>
  <c r="W52" i="36" s="1"/>
  <c r="AN52" i="36" s="1"/>
  <c r="E52" i="36"/>
  <c r="V52" i="36" s="1"/>
  <c r="AM52" i="36" s="1"/>
  <c r="D52" i="36"/>
  <c r="U52" i="36" s="1"/>
  <c r="AL52" i="36" s="1"/>
  <c r="C52" i="36"/>
  <c r="T52" i="36" s="1"/>
  <c r="AK52" i="36" s="1"/>
  <c r="BB51" i="36"/>
  <c r="R52" i="39"/>
  <c r="AI52" i="39" s="1"/>
  <c r="AZ52" i="39" s="1"/>
  <c r="N52" i="39"/>
  <c r="AE52" i="39" s="1"/>
  <c r="AV52" i="39" s="1"/>
  <c r="J52" i="39"/>
  <c r="AA52" i="39" s="1"/>
  <c r="AR52" i="39" s="1"/>
  <c r="F52" i="39"/>
  <c r="W52" i="39" s="1"/>
  <c r="AN52" i="39" s="1"/>
  <c r="Q52" i="39"/>
  <c r="AH52" i="39" s="1"/>
  <c r="AY52" i="39" s="1"/>
  <c r="M52" i="39"/>
  <c r="AD52" i="39" s="1"/>
  <c r="AU52" i="39" s="1"/>
  <c r="I52" i="39"/>
  <c r="Z52" i="39" s="1"/>
  <c r="AQ52" i="39" s="1"/>
  <c r="E52" i="39"/>
  <c r="V52" i="39" s="1"/>
  <c r="AM52" i="39" s="1"/>
  <c r="P52" i="39"/>
  <c r="AG52" i="39" s="1"/>
  <c r="AX52" i="39" s="1"/>
  <c r="H52" i="39"/>
  <c r="Y52" i="39" s="1"/>
  <c r="AP52" i="39" s="1"/>
  <c r="O52" i="39"/>
  <c r="AF52" i="39" s="1"/>
  <c r="AW52" i="39" s="1"/>
  <c r="L52" i="39"/>
  <c r="AC52" i="39" s="1"/>
  <c r="AT52" i="39" s="1"/>
  <c r="S52" i="39"/>
  <c r="AJ52" i="39" s="1"/>
  <c r="BA52" i="39" s="1"/>
  <c r="C52" i="39"/>
  <c r="T52" i="39" s="1"/>
  <c r="AK52" i="39" s="1"/>
  <c r="G52" i="39"/>
  <c r="X52" i="39" s="1"/>
  <c r="AO52" i="39" s="1"/>
  <c r="D52" i="39"/>
  <c r="U52" i="39" s="1"/>
  <c r="AL52" i="39" s="1"/>
  <c r="K52" i="39"/>
  <c r="AB52" i="39" s="1"/>
  <c r="AS52" i="39" s="1"/>
  <c r="B53" i="36"/>
  <c r="M53" i="36" s="1"/>
  <c r="AD53" i="36" s="1"/>
  <c r="AU53" i="36" s="1"/>
  <c r="BB51" i="39"/>
  <c r="J54" i="20"/>
  <c r="A53" i="12"/>
  <c r="K53" i="20"/>
  <c r="K54" i="37"/>
  <c r="J55" i="37"/>
  <c r="A55" i="38" s="1"/>
  <c r="K54" i="35"/>
  <c r="B54" i="50" s="1"/>
  <c r="J55" i="35"/>
  <c r="A55" i="36" s="1"/>
  <c r="I53" i="50" l="1"/>
  <c r="P53" i="50" s="1"/>
  <c r="W53" i="50" s="1"/>
  <c r="E53" i="50"/>
  <c r="L53" i="50" s="1"/>
  <c r="S53" i="50" s="1"/>
  <c r="H53" i="50"/>
  <c r="O53" i="50" s="1"/>
  <c r="V53" i="50" s="1"/>
  <c r="D53" i="50"/>
  <c r="K53" i="50" s="1"/>
  <c r="R53" i="50" s="1"/>
  <c r="G53" i="50"/>
  <c r="N53" i="50" s="1"/>
  <c r="U53" i="50" s="1"/>
  <c r="C53" i="50"/>
  <c r="J53" i="50" s="1"/>
  <c r="Q53" i="50" s="1"/>
  <c r="F53" i="50"/>
  <c r="M53" i="50" s="1"/>
  <c r="T53" i="50" s="1"/>
  <c r="X52" i="50"/>
  <c r="X51" i="48"/>
  <c r="F52" i="48"/>
  <c r="M52" i="48" s="1"/>
  <c r="T52" i="48" s="1"/>
  <c r="C52" i="48"/>
  <c r="J52" i="48" s="1"/>
  <c r="Q52" i="48" s="1"/>
  <c r="G52" i="48"/>
  <c r="N52" i="48" s="1"/>
  <c r="U52" i="48" s="1"/>
  <c r="D52" i="48"/>
  <c r="K52" i="48" s="1"/>
  <c r="R52" i="48" s="1"/>
  <c r="H52" i="48"/>
  <c r="O52" i="48" s="1"/>
  <c r="V52" i="48" s="1"/>
  <c r="E52" i="48"/>
  <c r="L52" i="48" s="1"/>
  <c r="S52" i="48" s="1"/>
  <c r="H52" i="49"/>
  <c r="O52" i="49" s="1"/>
  <c r="V52" i="49" s="1"/>
  <c r="D52" i="49"/>
  <c r="K52" i="49" s="1"/>
  <c r="R52" i="49" s="1"/>
  <c r="G52" i="49"/>
  <c r="N52" i="49" s="1"/>
  <c r="U52" i="49" s="1"/>
  <c r="C52" i="49"/>
  <c r="J52" i="49" s="1"/>
  <c r="Q52" i="49" s="1"/>
  <c r="F52" i="49"/>
  <c r="M52" i="49" s="1"/>
  <c r="T52" i="49" s="1"/>
  <c r="E52" i="49"/>
  <c r="L52" i="49" s="1"/>
  <c r="S52" i="49" s="1"/>
  <c r="I52" i="49"/>
  <c r="P52" i="49" s="1"/>
  <c r="W52" i="49" s="1"/>
  <c r="B53" i="48"/>
  <c r="I53" i="48" s="1"/>
  <c r="P53" i="48" s="1"/>
  <c r="W53" i="48" s="1"/>
  <c r="X51" i="49"/>
  <c r="I52" i="12"/>
  <c r="Z52" i="12" s="1"/>
  <c r="AQ52" i="12" s="1"/>
  <c r="S52" i="12"/>
  <c r="AJ52" i="12" s="1"/>
  <c r="BA52" i="12" s="1"/>
  <c r="K52" i="12"/>
  <c r="AB52" i="12" s="1"/>
  <c r="AS52" i="12" s="1"/>
  <c r="O52" i="12"/>
  <c r="AF52" i="12" s="1"/>
  <c r="AW52" i="12" s="1"/>
  <c r="J53" i="38"/>
  <c r="AA53" i="38" s="1"/>
  <c r="AR53" i="38" s="1"/>
  <c r="H52" i="12"/>
  <c r="Y52" i="12" s="1"/>
  <c r="AP52" i="12" s="1"/>
  <c r="J52" i="12"/>
  <c r="AA52" i="12" s="1"/>
  <c r="AR52" i="12" s="1"/>
  <c r="E52" i="12"/>
  <c r="V52" i="12" s="1"/>
  <c r="AM52" i="12" s="1"/>
  <c r="N52" i="12"/>
  <c r="AE52" i="12" s="1"/>
  <c r="AV52" i="12" s="1"/>
  <c r="I53" i="38"/>
  <c r="Z53" i="38" s="1"/>
  <c r="AQ53" i="38" s="1"/>
  <c r="L53" i="38"/>
  <c r="AC53" i="38" s="1"/>
  <c r="AT53" i="38" s="1"/>
  <c r="K53" i="38"/>
  <c r="AB53" i="38" s="1"/>
  <c r="AS53" i="38" s="1"/>
  <c r="BB52" i="38"/>
  <c r="P53" i="38"/>
  <c r="AG53" i="38" s="1"/>
  <c r="AX53" i="38" s="1"/>
  <c r="N53" i="38"/>
  <c r="AE53" i="38" s="1"/>
  <c r="AV53" i="38" s="1"/>
  <c r="D53" i="38"/>
  <c r="U53" i="38" s="1"/>
  <c r="AL53" i="38" s="1"/>
  <c r="C53" i="38"/>
  <c r="T53" i="38" s="1"/>
  <c r="AK53" i="38" s="1"/>
  <c r="S53" i="38"/>
  <c r="AJ53" i="38" s="1"/>
  <c r="BA53" i="38" s="1"/>
  <c r="R53" i="38"/>
  <c r="AI53" i="38" s="1"/>
  <c r="AZ53" i="38" s="1"/>
  <c r="Q53" i="38"/>
  <c r="AH53" i="38" s="1"/>
  <c r="AY53" i="38" s="1"/>
  <c r="O53" i="38"/>
  <c r="AF53" i="38" s="1"/>
  <c r="AW53" i="38" s="1"/>
  <c r="M53" i="38"/>
  <c r="AD53" i="38" s="1"/>
  <c r="AU53" i="38" s="1"/>
  <c r="H53" i="38"/>
  <c r="Y53" i="38" s="1"/>
  <c r="AP53" i="38" s="1"/>
  <c r="G53" i="38"/>
  <c r="X53" i="38" s="1"/>
  <c r="AO53" i="38" s="1"/>
  <c r="F53" i="38"/>
  <c r="W53" i="38" s="1"/>
  <c r="AN53" i="38" s="1"/>
  <c r="B54" i="38"/>
  <c r="S54" i="38" s="1"/>
  <c r="AJ54" i="38" s="1"/>
  <c r="BA54" i="38" s="1"/>
  <c r="L52" i="12"/>
  <c r="AC52" i="12" s="1"/>
  <c r="AT52" i="12" s="1"/>
  <c r="D52" i="12"/>
  <c r="U52" i="12" s="1"/>
  <c r="AL52" i="12" s="1"/>
  <c r="Q52" i="12"/>
  <c r="AH52" i="12" s="1"/>
  <c r="AY52" i="12" s="1"/>
  <c r="M52" i="12"/>
  <c r="AD52" i="12" s="1"/>
  <c r="AU52" i="12" s="1"/>
  <c r="R52" i="12"/>
  <c r="AI52" i="12" s="1"/>
  <c r="AZ52" i="12" s="1"/>
  <c r="G52" i="12"/>
  <c r="X52" i="12" s="1"/>
  <c r="AO52" i="12" s="1"/>
  <c r="F52" i="12"/>
  <c r="W52" i="12" s="1"/>
  <c r="AN52" i="12" s="1"/>
  <c r="C52" i="12"/>
  <c r="T52" i="12" s="1"/>
  <c r="AK52" i="12" s="1"/>
  <c r="BB51" i="12"/>
  <c r="B53" i="12"/>
  <c r="R53" i="12" s="1"/>
  <c r="AI53" i="12" s="1"/>
  <c r="AZ53" i="12" s="1"/>
  <c r="C53" i="36"/>
  <c r="T53" i="36" s="1"/>
  <c r="AK53" i="36" s="1"/>
  <c r="L53" i="36"/>
  <c r="AC53" i="36" s="1"/>
  <c r="AT53" i="36" s="1"/>
  <c r="J53" i="36"/>
  <c r="AA53" i="36" s="1"/>
  <c r="AR53" i="36" s="1"/>
  <c r="R53" i="36"/>
  <c r="AI53" i="36" s="1"/>
  <c r="AZ53" i="36" s="1"/>
  <c r="K53" i="36"/>
  <c r="AB53" i="36" s="1"/>
  <c r="AS53" i="36" s="1"/>
  <c r="I53" i="36"/>
  <c r="Z53" i="36" s="1"/>
  <c r="AQ53" i="36" s="1"/>
  <c r="D53" i="36"/>
  <c r="U53" i="36" s="1"/>
  <c r="AL53" i="36" s="1"/>
  <c r="S53" i="36"/>
  <c r="AJ53" i="36" s="1"/>
  <c r="BA53" i="36" s="1"/>
  <c r="Q53" i="36"/>
  <c r="AH53" i="36" s="1"/>
  <c r="AY53" i="36" s="1"/>
  <c r="BB52" i="36"/>
  <c r="H53" i="36"/>
  <c r="Y53" i="36" s="1"/>
  <c r="AP53" i="36" s="1"/>
  <c r="G53" i="36"/>
  <c r="X53" i="36" s="1"/>
  <c r="AO53" i="36" s="1"/>
  <c r="F53" i="36"/>
  <c r="W53" i="36" s="1"/>
  <c r="AN53" i="36" s="1"/>
  <c r="E53" i="36"/>
  <c r="V53" i="36" s="1"/>
  <c r="AM53" i="36" s="1"/>
  <c r="P53" i="36"/>
  <c r="AG53" i="36" s="1"/>
  <c r="AX53" i="36" s="1"/>
  <c r="O53" i="36"/>
  <c r="AF53" i="36" s="1"/>
  <c r="AW53" i="36" s="1"/>
  <c r="N53" i="36"/>
  <c r="AE53" i="36" s="1"/>
  <c r="AV53" i="36" s="1"/>
  <c r="P53" i="39"/>
  <c r="AG53" i="39" s="1"/>
  <c r="AX53" i="39" s="1"/>
  <c r="L53" i="39"/>
  <c r="AC53" i="39" s="1"/>
  <c r="AT53" i="39" s="1"/>
  <c r="H53" i="39"/>
  <c r="Y53" i="39" s="1"/>
  <c r="AP53" i="39" s="1"/>
  <c r="D53" i="39"/>
  <c r="U53" i="39" s="1"/>
  <c r="AL53" i="39" s="1"/>
  <c r="S53" i="39"/>
  <c r="AJ53" i="39" s="1"/>
  <c r="BA53" i="39" s="1"/>
  <c r="O53" i="39"/>
  <c r="AF53" i="39" s="1"/>
  <c r="AW53" i="39" s="1"/>
  <c r="K53" i="39"/>
  <c r="AB53" i="39" s="1"/>
  <c r="AS53" i="39" s="1"/>
  <c r="G53" i="39"/>
  <c r="X53" i="39" s="1"/>
  <c r="AO53" i="39" s="1"/>
  <c r="C53" i="39"/>
  <c r="T53" i="39" s="1"/>
  <c r="AK53" i="39" s="1"/>
  <c r="R53" i="39"/>
  <c r="AI53" i="39" s="1"/>
  <c r="AZ53" i="39" s="1"/>
  <c r="J53" i="39"/>
  <c r="AA53" i="39" s="1"/>
  <c r="AR53" i="39" s="1"/>
  <c r="Q53" i="39"/>
  <c r="AH53" i="39" s="1"/>
  <c r="AY53" i="39" s="1"/>
  <c r="F53" i="39"/>
  <c r="W53" i="39" s="1"/>
  <c r="AN53" i="39" s="1"/>
  <c r="M53" i="39"/>
  <c r="AD53" i="39" s="1"/>
  <c r="AU53" i="39" s="1"/>
  <c r="I53" i="39"/>
  <c r="Z53" i="39" s="1"/>
  <c r="AQ53" i="39" s="1"/>
  <c r="N53" i="39"/>
  <c r="AE53" i="39" s="1"/>
  <c r="AV53" i="39" s="1"/>
  <c r="E53" i="39"/>
  <c r="V53" i="39" s="1"/>
  <c r="AM53" i="39" s="1"/>
  <c r="BB52" i="39"/>
  <c r="B54" i="36"/>
  <c r="S54" i="36" s="1"/>
  <c r="AJ54" i="36" s="1"/>
  <c r="BA54" i="36" s="1"/>
  <c r="J55" i="20"/>
  <c r="A54" i="12"/>
  <c r="K54" i="20"/>
  <c r="K55" i="37"/>
  <c r="J56" i="37"/>
  <c r="A56" i="38" s="1"/>
  <c r="K55" i="35"/>
  <c r="B55" i="50" s="1"/>
  <c r="J56" i="35"/>
  <c r="A56" i="36" s="1"/>
  <c r="I54" i="50" l="1"/>
  <c r="P54" i="50" s="1"/>
  <c r="W54" i="50" s="1"/>
  <c r="E54" i="50"/>
  <c r="L54" i="50" s="1"/>
  <c r="S54" i="50" s="1"/>
  <c r="H54" i="50"/>
  <c r="O54" i="50" s="1"/>
  <c r="V54" i="50" s="1"/>
  <c r="D54" i="50"/>
  <c r="K54" i="50" s="1"/>
  <c r="R54" i="50" s="1"/>
  <c r="G54" i="50"/>
  <c r="N54" i="50" s="1"/>
  <c r="U54" i="50" s="1"/>
  <c r="C54" i="50"/>
  <c r="J54" i="50" s="1"/>
  <c r="Q54" i="50" s="1"/>
  <c r="F54" i="50"/>
  <c r="M54" i="50" s="1"/>
  <c r="T54" i="50" s="1"/>
  <c r="X53" i="50"/>
  <c r="C53" i="48"/>
  <c r="J53" i="48" s="1"/>
  <c r="Q53" i="48" s="1"/>
  <c r="X52" i="48"/>
  <c r="X52" i="49"/>
  <c r="E53" i="48"/>
  <c r="L53" i="48" s="1"/>
  <c r="S53" i="48" s="1"/>
  <c r="G53" i="48"/>
  <c r="N53" i="48" s="1"/>
  <c r="U53" i="48" s="1"/>
  <c r="D53" i="48"/>
  <c r="K53" i="48" s="1"/>
  <c r="R53" i="48" s="1"/>
  <c r="H53" i="48"/>
  <c r="O53" i="48" s="1"/>
  <c r="V53" i="48" s="1"/>
  <c r="B54" i="48"/>
  <c r="G54" i="48" s="1"/>
  <c r="N54" i="48" s="1"/>
  <c r="U54" i="48" s="1"/>
  <c r="F53" i="48"/>
  <c r="M53" i="48" s="1"/>
  <c r="T53" i="48" s="1"/>
  <c r="H53" i="49"/>
  <c r="O53" i="49" s="1"/>
  <c r="V53" i="49" s="1"/>
  <c r="D53" i="49"/>
  <c r="K53" i="49" s="1"/>
  <c r="R53" i="49" s="1"/>
  <c r="G53" i="49"/>
  <c r="N53" i="49" s="1"/>
  <c r="U53" i="49" s="1"/>
  <c r="C53" i="49"/>
  <c r="J53" i="49" s="1"/>
  <c r="Q53" i="49" s="1"/>
  <c r="F53" i="49"/>
  <c r="M53" i="49" s="1"/>
  <c r="T53" i="49" s="1"/>
  <c r="E53" i="49"/>
  <c r="L53" i="49" s="1"/>
  <c r="S53" i="49" s="1"/>
  <c r="I53" i="49"/>
  <c r="P53" i="49" s="1"/>
  <c r="W53" i="49" s="1"/>
  <c r="M54" i="38"/>
  <c r="AD54" i="38" s="1"/>
  <c r="AU54" i="38" s="1"/>
  <c r="K54" i="38"/>
  <c r="AB54" i="38" s="1"/>
  <c r="AS54" i="38" s="1"/>
  <c r="Q54" i="38"/>
  <c r="AH54" i="38" s="1"/>
  <c r="AY54" i="38" s="1"/>
  <c r="O54" i="38"/>
  <c r="AF54" i="38" s="1"/>
  <c r="AW54" i="38" s="1"/>
  <c r="N54" i="38"/>
  <c r="AE54" i="38" s="1"/>
  <c r="AV54" i="38" s="1"/>
  <c r="L54" i="38"/>
  <c r="AC54" i="38" s="1"/>
  <c r="AT54" i="38" s="1"/>
  <c r="R54" i="38"/>
  <c r="AI54" i="38" s="1"/>
  <c r="AZ54" i="38" s="1"/>
  <c r="P54" i="38"/>
  <c r="AG54" i="38" s="1"/>
  <c r="AX54" i="38" s="1"/>
  <c r="E54" i="38"/>
  <c r="V54" i="38" s="1"/>
  <c r="AM54" i="38" s="1"/>
  <c r="D54" i="38"/>
  <c r="U54" i="38" s="1"/>
  <c r="AL54" i="38" s="1"/>
  <c r="C54" i="38"/>
  <c r="T54" i="38" s="1"/>
  <c r="AK54" i="38" s="1"/>
  <c r="J54" i="38"/>
  <c r="AA54" i="38" s="1"/>
  <c r="AR54" i="38" s="1"/>
  <c r="I54" i="38"/>
  <c r="Z54" i="38" s="1"/>
  <c r="AQ54" i="38" s="1"/>
  <c r="H54" i="38"/>
  <c r="Y54" i="38" s="1"/>
  <c r="AP54" i="38" s="1"/>
  <c r="G54" i="38"/>
  <c r="X54" i="38" s="1"/>
  <c r="AO54" i="38" s="1"/>
  <c r="F54" i="38"/>
  <c r="W54" i="38" s="1"/>
  <c r="AN54" i="38" s="1"/>
  <c r="S53" i="12"/>
  <c r="AJ53" i="12" s="1"/>
  <c r="BA53" i="12" s="1"/>
  <c r="F53" i="12"/>
  <c r="W53" i="12" s="1"/>
  <c r="AN53" i="12" s="1"/>
  <c r="N53" i="12"/>
  <c r="AE53" i="12" s="1"/>
  <c r="AV53" i="12" s="1"/>
  <c r="O53" i="12"/>
  <c r="AF53" i="12" s="1"/>
  <c r="AW53" i="12" s="1"/>
  <c r="BB53" i="38"/>
  <c r="M53" i="12"/>
  <c r="AD53" i="12" s="1"/>
  <c r="AU53" i="12" s="1"/>
  <c r="P53" i="12"/>
  <c r="AG53" i="12" s="1"/>
  <c r="AX53" i="12" s="1"/>
  <c r="E53" i="12"/>
  <c r="V53" i="12" s="1"/>
  <c r="AM53" i="12" s="1"/>
  <c r="G53" i="12"/>
  <c r="X53" i="12" s="1"/>
  <c r="AO53" i="12" s="1"/>
  <c r="BB52" i="12"/>
  <c r="B55" i="38"/>
  <c r="K55" i="38" s="1"/>
  <c r="AB55" i="38" s="1"/>
  <c r="AS55" i="38" s="1"/>
  <c r="K53" i="12"/>
  <c r="AB53" i="12" s="1"/>
  <c r="AS53" i="12" s="1"/>
  <c r="Q53" i="12"/>
  <c r="AH53" i="12" s="1"/>
  <c r="AY53" i="12" s="1"/>
  <c r="L53" i="12"/>
  <c r="AC53" i="12" s="1"/>
  <c r="AT53" i="12" s="1"/>
  <c r="H53" i="12"/>
  <c r="Y53" i="12" s="1"/>
  <c r="AP53" i="12" s="1"/>
  <c r="C53" i="12"/>
  <c r="T53" i="12" s="1"/>
  <c r="AK53" i="12" s="1"/>
  <c r="J53" i="12"/>
  <c r="AA53" i="12" s="1"/>
  <c r="AR53" i="12" s="1"/>
  <c r="I53" i="12"/>
  <c r="Z53" i="12" s="1"/>
  <c r="AQ53" i="12" s="1"/>
  <c r="D53" i="12"/>
  <c r="U53" i="12" s="1"/>
  <c r="AL53" i="12" s="1"/>
  <c r="B54" i="12"/>
  <c r="L54" i="12" s="1"/>
  <c r="AC54" i="12" s="1"/>
  <c r="AT54" i="12" s="1"/>
  <c r="BB53" i="36"/>
  <c r="J54" i="36"/>
  <c r="AA54" i="36" s="1"/>
  <c r="AR54" i="36" s="1"/>
  <c r="H54" i="36"/>
  <c r="Y54" i="36" s="1"/>
  <c r="AP54" i="36" s="1"/>
  <c r="M54" i="36"/>
  <c r="AD54" i="36" s="1"/>
  <c r="AU54" i="36" s="1"/>
  <c r="K54" i="36"/>
  <c r="AB54" i="36" s="1"/>
  <c r="AS54" i="36" s="1"/>
  <c r="N54" i="36"/>
  <c r="AE54" i="36" s="1"/>
  <c r="AV54" i="36" s="1"/>
  <c r="L54" i="36"/>
  <c r="AC54" i="36" s="1"/>
  <c r="AT54" i="36" s="1"/>
  <c r="I54" i="36"/>
  <c r="Z54" i="36" s="1"/>
  <c r="AQ54" i="36" s="1"/>
  <c r="G54" i="36"/>
  <c r="X54" i="36" s="1"/>
  <c r="AO54" i="36" s="1"/>
  <c r="R54" i="36"/>
  <c r="AI54" i="36" s="1"/>
  <c r="AZ54" i="36" s="1"/>
  <c r="Q54" i="36"/>
  <c r="AH54" i="36" s="1"/>
  <c r="AY54" i="36" s="1"/>
  <c r="P54" i="36"/>
  <c r="AG54" i="36" s="1"/>
  <c r="AX54" i="36" s="1"/>
  <c r="O54" i="36"/>
  <c r="AF54" i="36" s="1"/>
  <c r="AW54" i="36" s="1"/>
  <c r="F54" i="36"/>
  <c r="W54" i="36" s="1"/>
  <c r="AN54" i="36" s="1"/>
  <c r="E54" i="36"/>
  <c r="V54" i="36" s="1"/>
  <c r="AM54" i="36" s="1"/>
  <c r="D54" i="36"/>
  <c r="U54" i="36" s="1"/>
  <c r="AL54" i="36" s="1"/>
  <c r="C54" i="36"/>
  <c r="T54" i="36" s="1"/>
  <c r="AK54" i="36" s="1"/>
  <c r="B55" i="36"/>
  <c r="Q55" i="36" s="1"/>
  <c r="AH55" i="36" s="1"/>
  <c r="AY55" i="36" s="1"/>
  <c r="R54" i="39"/>
  <c r="AI54" i="39" s="1"/>
  <c r="AZ54" i="39" s="1"/>
  <c r="N54" i="39"/>
  <c r="AE54" i="39" s="1"/>
  <c r="AV54" i="39" s="1"/>
  <c r="J54" i="39"/>
  <c r="AA54" i="39" s="1"/>
  <c r="AR54" i="39" s="1"/>
  <c r="F54" i="39"/>
  <c r="W54" i="39" s="1"/>
  <c r="AN54" i="39" s="1"/>
  <c r="Q54" i="39"/>
  <c r="AH54" i="39" s="1"/>
  <c r="AY54" i="39" s="1"/>
  <c r="M54" i="39"/>
  <c r="AD54" i="39" s="1"/>
  <c r="AU54" i="39" s="1"/>
  <c r="I54" i="39"/>
  <c r="Z54" i="39" s="1"/>
  <c r="AQ54" i="39" s="1"/>
  <c r="E54" i="39"/>
  <c r="V54" i="39" s="1"/>
  <c r="AM54" i="39" s="1"/>
  <c r="S54" i="39"/>
  <c r="AJ54" i="39" s="1"/>
  <c r="BA54" i="39" s="1"/>
  <c r="K54" i="39"/>
  <c r="AB54" i="39" s="1"/>
  <c r="AS54" i="39" s="1"/>
  <c r="C54" i="39"/>
  <c r="T54" i="39" s="1"/>
  <c r="AK54" i="39" s="1"/>
  <c r="P54" i="39"/>
  <c r="AG54" i="39" s="1"/>
  <c r="AX54" i="39" s="1"/>
  <c r="O54" i="39"/>
  <c r="AF54" i="39" s="1"/>
  <c r="AW54" i="39" s="1"/>
  <c r="D54" i="39"/>
  <c r="U54" i="39" s="1"/>
  <c r="AL54" i="39" s="1"/>
  <c r="H54" i="39"/>
  <c r="Y54" i="39" s="1"/>
  <c r="AP54" i="39" s="1"/>
  <c r="G54" i="39"/>
  <c r="X54" i="39" s="1"/>
  <c r="AO54" i="39" s="1"/>
  <c r="L54" i="39"/>
  <c r="AC54" i="39" s="1"/>
  <c r="AT54" i="39" s="1"/>
  <c r="BB53" i="39"/>
  <c r="J56" i="20"/>
  <c r="A55" i="12"/>
  <c r="K55" i="20"/>
  <c r="K56" i="37"/>
  <c r="J57" i="37"/>
  <c r="A57" i="38" s="1"/>
  <c r="K56" i="35"/>
  <c r="B56" i="50" s="1"/>
  <c r="J57" i="35"/>
  <c r="A57" i="36" s="1"/>
  <c r="I55" i="50" l="1"/>
  <c r="P55" i="50" s="1"/>
  <c r="W55" i="50" s="1"/>
  <c r="E55" i="50"/>
  <c r="L55" i="50" s="1"/>
  <c r="S55" i="50" s="1"/>
  <c r="H55" i="50"/>
  <c r="O55" i="50" s="1"/>
  <c r="V55" i="50" s="1"/>
  <c r="D55" i="50"/>
  <c r="K55" i="50" s="1"/>
  <c r="R55" i="50" s="1"/>
  <c r="G55" i="50"/>
  <c r="N55" i="50" s="1"/>
  <c r="U55" i="50" s="1"/>
  <c r="C55" i="50"/>
  <c r="J55" i="50" s="1"/>
  <c r="Q55" i="50" s="1"/>
  <c r="F55" i="50"/>
  <c r="M55" i="50" s="1"/>
  <c r="T55" i="50" s="1"/>
  <c r="X54" i="50"/>
  <c r="D54" i="48"/>
  <c r="K54" i="48" s="1"/>
  <c r="R54" i="48" s="1"/>
  <c r="H54" i="48"/>
  <c r="O54" i="48" s="1"/>
  <c r="V54" i="48" s="1"/>
  <c r="X53" i="48"/>
  <c r="I54" i="48"/>
  <c r="P54" i="48" s="1"/>
  <c r="W54" i="48" s="1"/>
  <c r="E54" i="48"/>
  <c r="L54" i="48" s="1"/>
  <c r="S54" i="48" s="1"/>
  <c r="C54" i="48"/>
  <c r="J54" i="48" s="1"/>
  <c r="Q54" i="48" s="1"/>
  <c r="X53" i="49"/>
  <c r="B55" i="48"/>
  <c r="E55" i="48" s="1"/>
  <c r="L55" i="48" s="1"/>
  <c r="S55" i="48" s="1"/>
  <c r="F54" i="48"/>
  <c r="M54" i="48" s="1"/>
  <c r="T54" i="48" s="1"/>
  <c r="H54" i="49"/>
  <c r="O54" i="49" s="1"/>
  <c r="V54" i="49" s="1"/>
  <c r="D54" i="49"/>
  <c r="K54" i="49" s="1"/>
  <c r="R54" i="49" s="1"/>
  <c r="G54" i="49"/>
  <c r="N54" i="49" s="1"/>
  <c r="U54" i="49" s="1"/>
  <c r="C54" i="49"/>
  <c r="J54" i="49" s="1"/>
  <c r="Q54" i="49" s="1"/>
  <c r="F54" i="49"/>
  <c r="M54" i="49" s="1"/>
  <c r="T54" i="49" s="1"/>
  <c r="E54" i="49"/>
  <c r="L54" i="49" s="1"/>
  <c r="S54" i="49" s="1"/>
  <c r="I54" i="49"/>
  <c r="P54" i="49" s="1"/>
  <c r="W54" i="49" s="1"/>
  <c r="BB54" i="38"/>
  <c r="M55" i="38"/>
  <c r="AD55" i="38" s="1"/>
  <c r="AU55" i="38" s="1"/>
  <c r="Q55" i="38"/>
  <c r="AH55" i="38" s="1"/>
  <c r="AY55" i="38" s="1"/>
  <c r="P55" i="38"/>
  <c r="AG55" i="38" s="1"/>
  <c r="AX55" i="38" s="1"/>
  <c r="O55" i="38"/>
  <c r="AF55" i="38" s="1"/>
  <c r="AW55" i="38" s="1"/>
  <c r="P54" i="12"/>
  <c r="AG54" i="12" s="1"/>
  <c r="AX54" i="12" s="1"/>
  <c r="N54" i="12"/>
  <c r="AE54" i="12" s="1"/>
  <c r="AV54" i="12" s="1"/>
  <c r="K54" i="12"/>
  <c r="AB54" i="12" s="1"/>
  <c r="AS54" i="12" s="1"/>
  <c r="G54" i="12"/>
  <c r="X54" i="12" s="1"/>
  <c r="AO54" i="12" s="1"/>
  <c r="O54" i="12"/>
  <c r="AF54" i="12" s="1"/>
  <c r="AW54" i="12" s="1"/>
  <c r="Q54" i="12"/>
  <c r="AH54" i="12" s="1"/>
  <c r="AY54" i="12" s="1"/>
  <c r="S54" i="12"/>
  <c r="AJ54" i="12" s="1"/>
  <c r="BA54" i="12" s="1"/>
  <c r="I54" i="12"/>
  <c r="Z54" i="12" s="1"/>
  <c r="AQ54" i="12" s="1"/>
  <c r="F55" i="38"/>
  <c r="W55" i="38" s="1"/>
  <c r="AN55" i="38" s="1"/>
  <c r="C55" i="38"/>
  <c r="T55" i="38" s="1"/>
  <c r="AK55" i="38" s="1"/>
  <c r="R55" i="38"/>
  <c r="AI55" i="38" s="1"/>
  <c r="AZ55" i="38" s="1"/>
  <c r="N55" i="38"/>
  <c r="AE55" i="38" s="1"/>
  <c r="AV55" i="38" s="1"/>
  <c r="H55" i="38"/>
  <c r="Y55" i="38" s="1"/>
  <c r="AP55" i="38" s="1"/>
  <c r="G55" i="38"/>
  <c r="X55" i="38" s="1"/>
  <c r="AO55" i="38" s="1"/>
  <c r="E54" i="12"/>
  <c r="V54" i="12" s="1"/>
  <c r="AM54" i="12" s="1"/>
  <c r="C54" i="12"/>
  <c r="T54" i="12" s="1"/>
  <c r="AK54" i="12" s="1"/>
  <c r="H54" i="12"/>
  <c r="Y54" i="12" s="1"/>
  <c r="AP54" i="12" s="1"/>
  <c r="J54" i="12"/>
  <c r="AA54" i="12" s="1"/>
  <c r="AR54" i="12" s="1"/>
  <c r="BB53" i="12"/>
  <c r="J55" i="38"/>
  <c r="AA55" i="38" s="1"/>
  <c r="AR55" i="38" s="1"/>
  <c r="D55" i="38"/>
  <c r="U55" i="38" s="1"/>
  <c r="AL55" i="38" s="1"/>
  <c r="S55" i="38"/>
  <c r="AJ55" i="38" s="1"/>
  <c r="BA55" i="38" s="1"/>
  <c r="I55" i="38"/>
  <c r="Z55" i="38" s="1"/>
  <c r="AQ55" i="38" s="1"/>
  <c r="E55" i="38"/>
  <c r="V55" i="38" s="1"/>
  <c r="AM55" i="38" s="1"/>
  <c r="L55" i="38"/>
  <c r="AC55" i="38" s="1"/>
  <c r="AT55" i="38" s="1"/>
  <c r="M54" i="12"/>
  <c r="AD54" i="12" s="1"/>
  <c r="AU54" i="12" s="1"/>
  <c r="D54" i="12"/>
  <c r="U54" i="12" s="1"/>
  <c r="AL54" i="12" s="1"/>
  <c r="R54" i="12"/>
  <c r="AI54" i="12" s="1"/>
  <c r="AZ54" i="12" s="1"/>
  <c r="F54" i="12"/>
  <c r="W54" i="12" s="1"/>
  <c r="AN54" i="12" s="1"/>
  <c r="B56" i="38"/>
  <c r="O56" i="38" s="1"/>
  <c r="AF56" i="38" s="1"/>
  <c r="AW56" i="38" s="1"/>
  <c r="B55" i="12"/>
  <c r="Q55" i="12" s="1"/>
  <c r="AH55" i="12" s="1"/>
  <c r="AY55" i="12" s="1"/>
  <c r="K55" i="36"/>
  <c r="AB55" i="36" s="1"/>
  <c r="AS55" i="36" s="1"/>
  <c r="P55" i="36"/>
  <c r="AG55" i="36" s="1"/>
  <c r="AX55" i="36" s="1"/>
  <c r="N55" i="36"/>
  <c r="AE55" i="36" s="1"/>
  <c r="AV55" i="36" s="1"/>
  <c r="I55" i="36"/>
  <c r="Z55" i="36" s="1"/>
  <c r="AQ55" i="36" s="1"/>
  <c r="O55" i="36"/>
  <c r="AF55" i="36" s="1"/>
  <c r="AW55" i="36" s="1"/>
  <c r="M55" i="36"/>
  <c r="AD55" i="36" s="1"/>
  <c r="AU55" i="36" s="1"/>
  <c r="L55" i="36"/>
  <c r="AC55" i="36" s="1"/>
  <c r="AT55" i="36" s="1"/>
  <c r="J55" i="36"/>
  <c r="AA55" i="36" s="1"/>
  <c r="AR55" i="36" s="1"/>
  <c r="H55" i="36"/>
  <c r="Y55" i="36" s="1"/>
  <c r="AP55" i="36" s="1"/>
  <c r="G55" i="36"/>
  <c r="X55" i="36" s="1"/>
  <c r="AO55" i="36" s="1"/>
  <c r="F55" i="36"/>
  <c r="W55" i="36" s="1"/>
  <c r="AN55" i="36" s="1"/>
  <c r="E55" i="36"/>
  <c r="V55" i="36" s="1"/>
  <c r="AM55" i="36" s="1"/>
  <c r="D55" i="36"/>
  <c r="U55" i="36" s="1"/>
  <c r="AL55" i="36" s="1"/>
  <c r="C55" i="36"/>
  <c r="T55" i="36" s="1"/>
  <c r="AK55" i="36" s="1"/>
  <c r="S55" i="36"/>
  <c r="AJ55" i="36" s="1"/>
  <c r="BA55" i="36" s="1"/>
  <c r="R55" i="36"/>
  <c r="AI55" i="36" s="1"/>
  <c r="AZ55" i="36" s="1"/>
  <c r="BB54" i="36"/>
  <c r="P55" i="39"/>
  <c r="AG55" i="39" s="1"/>
  <c r="AX55" i="39" s="1"/>
  <c r="L55" i="39"/>
  <c r="AC55" i="39" s="1"/>
  <c r="AT55" i="39" s="1"/>
  <c r="H55" i="39"/>
  <c r="Y55" i="39" s="1"/>
  <c r="AP55" i="39" s="1"/>
  <c r="D55" i="39"/>
  <c r="U55" i="39" s="1"/>
  <c r="AL55" i="39" s="1"/>
  <c r="S55" i="39"/>
  <c r="AJ55" i="39" s="1"/>
  <c r="BA55" i="39" s="1"/>
  <c r="O55" i="39"/>
  <c r="AF55" i="39" s="1"/>
  <c r="AW55" i="39" s="1"/>
  <c r="K55" i="39"/>
  <c r="AB55" i="39" s="1"/>
  <c r="AS55" i="39" s="1"/>
  <c r="G55" i="39"/>
  <c r="X55" i="39" s="1"/>
  <c r="AO55" i="39" s="1"/>
  <c r="C55" i="39"/>
  <c r="T55" i="39" s="1"/>
  <c r="AK55" i="39" s="1"/>
  <c r="M55" i="39"/>
  <c r="AD55" i="39" s="1"/>
  <c r="AU55" i="39" s="1"/>
  <c r="E55" i="39"/>
  <c r="V55" i="39" s="1"/>
  <c r="AM55" i="39" s="1"/>
  <c r="J55" i="39"/>
  <c r="AA55" i="39" s="1"/>
  <c r="AR55" i="39" s="1"/>
  <c r="I55" i="39"/>
  <c r="Z55" i="39" s="1"/>
  <c r="AQ55" i="39" s="1"/>
  <c r="F55" i="39"/>
  <c r="W55" i="39" s="1"/>
  <c r="AN55" i="39" s="1"/>
  <c r="R55" i="39"/>
  <c r="AI55" i="39" s="1"/>
  <c r="AZ55" i="39" s="1"/>
  <c r="Q55" i="39"/>
  <c r="AH55" i="39" s="1"/>
  <c r="AY55" i="39" s="1"/>
  <c r="N55" i="39"/>
  <c r="AE55" i="39" s="1"/>
  <c r="AV55" i="39" s="1"/>
  <c r="B56" i="36"/>
  <c r="S56" i="36" s="1"/>
  <c r="AJ56" i="36" s="1"/>
  <c r="BA56" i="36" s="1"/>
  <c r="BB54" i="39"/>
  <c r="J57" i="20"/>
  <c r="A56" i="12"/>
  <c r="K56" i="20"/>
  <c r="K57" i="37"/>
  <c r="J58" i="37"/>
  <c r="A58" i="38" s="1"/>
  <c r="J58" i="35"/>
  <c r="A58" i="36" s="1"/>
  <c r="K57" i="35"/>
  <c r="B57" i="50" s="1"/>
  <c r="X55" i="50" l="1"/>
  <c r="I56" i="50"/>
  <c r="P56" i="50" s="1"/>
  <c r="W56" i="50" s="1"/>
  <c r="E56" i="50"/>
  <c r="L56" i="50" s="1"/>
  <c r="S56" i="50" s="1"/>
  <c r="H56" i="50"/>
  <c r="O56" i="50" s="1"/>
  <c r="V56" i="50" s="1"/>
  <c r="D56" i="50"/>
  <c r="K56" i="50" s="1"/>
  <c r="R56" i="50" s="1"/>
  <c r="G56" i="50"/>
  <c r="N56" i="50" s="1"/>
  <c r="U56" i="50" s="1"/>
  <c r="C56" i="50"/>
  <c r="J56" i="50" s="1"/>
  <c r="Q56" i="50" s="1"/>
  <c r="F56" i="50"/>
  <c r="M56" i="50" s="1"/>
  <c r="T56" i="50" s="1"/>
  <c r="X54" i="48"/>
  <c r="D55" i="48"/>
  <c r="K55" i="48" s="1"/>
  <c r="R55" i="48" s="1"/>
  <c r="H55" i="48"/>
  <c r="O55" i="48" s="1"/>
  <c r="V55" i="48" s="1"/>
  <c r="I55" i="48"/>
  <c r="P55" i="48" s="1"/>
  <c r="W55" i="48" s="1"/>
  <c r="G55" i="48"/>
  <c r="N55" i="48" s="1"/>
  <c r="U55" i="48" s="1"/>
  <c r="C55" i="48"/>
  <c r="J55" i="48" s="1"/>
  <c r="Q55" i="48" s="1"/>
  <c r="F55" i="48"/>
  <c r="M55" i="48" s="1"/>
  <c r="T55" i="48" s="1"/>
  <c r="X54" i="49"/>
  <c r="H55" i="49"/>
  <c r="O55" i="49" s="1"/>
  <c r="V55" i="49" s="1"/>
  <c r="D55" i="49"/>
  <c r="K55" i="49" s="1"/>
  <c r="R55" i="49" s="1"/>
  <c r="G55" i="49"/>
  <c r="N55" i="49" s="1"/>
  <c r="U55" i="49" s="1"/>
  <c r="C55" i="49"/>
  <c r="J55" i="49" s="1"/>
  <c r="Q55" i="49" s="1"/>
  <c r="F55" i="49"/>
  <c r="M55" i="49" s="1"/>
  <c r="T55" i="49" s="1"/>
  <c r="E55" i="49"/>
  <c r="L55" i="49" s="1"/>
  <c r="S55" i="49" s="1"/>
  <c r="I55" i="49"/>
  <c r="P55" i="49" s="1"/>
  <c r="W55" i="49" s="1"/>
  <c r="B56" i="48"/>
  <c r="E56" i="48" s="1"/>
  <c r="L56" i="48" s="1"/>
  <c r="S56" i="48" s="1"/>
  <c r="I56" i="38"/>
  <c r="Z56" i="38" s="1"/>
  <c r="AQ56" i="38" s="1"/>
  <c r="J55" i="12"/>
  <c r="AA55" i="12" s="1"/>
  <c r="AR55" i="12" s="1"/>
  <c r="K55" i="12"/>
  <c r="AB55" i="12" s="1"/>
  <c r="AS55" i="12" s="1"/>
  <c r="C55" i="12"/>
  <c r="T55" i="12" s="1"/>
  <c r="AK55" i="12" s="1"/>
  <c r="G55" i="12"/>
  <c r="X55" i="12" s="1"/>
  <c r="AO55" i="12" s="1"/>
  <c r="I55" i="12"/>
  <c r="Z55" i="12" s="1"/>
  <c r="AQ55" i="12" s="1"/>
  <c r="O55" i="12"/>
  <c r="AF55" i="12" s="1"/>
  <c r="AW55" i="12" s="1"/>
  <c r="E55" i="12"/>
  <c r="V55" i="12" s="1"/>
  <c r="AM55" i="12" s="1"/>
  <c r="R55" i="12"/>
  <c r="AI55" i="12" s="1"/>
  <c r="AZ55" i="12" s="1"/>
  <c r="N55" i="12"/>
  <c r="AE55" i="12" s="1"/>
  <c r="AV55" i="12" s="1"/>
  <c r="G56" i="38"/>
  <c r="X56" i="38" s="1"/>
  <c r="AO56" i="38" s="1"/>
  <c r="F56" i="38"/>
  <c r="W56" i="38" s="1"/>
  <c r="AN56" i="38" s="1"/>
  <c r="D56" i="38"/>
  <c r="U56" i="38" s="1"/>
  <c r="AL56" i="38" s="1"/>
  <c r="S56" i="38"/>
  <c r="AJ56" i="38" s="1"/>
  <c r="BA56" i="38" s="1"/>
  <c r="BB55" i="38"/>
  <c r="BB54" i="12"/>
  <c r="J56" i="38"/>
  <c r="AA56" i="38" s="1"/>
  <c r="AR56" i="38" s="1"/>
  <c r="H56" i="38"/>
  <c r="Y56" i="38" s="1"/>
  <c r="AP56" i="38" s="1"/>
  <c r="E56" i="38"/>
  <c r="V56" i="38" s="1"/>
  <c r="AM56" i="38" s="1"/>
  <c r="C56" i="38"/>
  <c r="T56" i="38" s="1"/>
  <c r="AK56" i="38" s="1"/>
  <c r="N56" i="38"/>
  <c r="AE56" i="38" s="1"/>
  <c r="AV56" i="38" s="1"/>
  <c r="M56" i="38"/>
  <c r="AD56" i="38" s="1"/>
  <c r="AU56" i="38" s="1"/>
  <c r="L56" i="38"/>
  <c r="AC56" i="38" s="1"/>
  <c r="AT56" i="38" s="1"/>
  <c r="K56" i="38"/>
  <c r="AB56" i="38" s="1"/>
  <c r="AS56" i="38" s="1"/>
  <c r="F55" i="12"/>
  <c r="W55" i="12" s="1"/>
  <c r="AN55" i="12" s="1"/>
  <c r="D55" i="12"/>
  <c r="U55" i="12" s="1"/>
  <c r="AL55" i="12" s="1"/>
  <c r="M55" i="12"/>
  <c r="AD55" i="12" s="1"/>
  <c r="AU55" i="12" s="1"/>
  <c r="S55" i="12"/>
  <c r="AJ55" i="12" s="1"/>
  <c r="BA55" i="12" s="1"/>
  <c r="R56" i="38"/>
  <c r="AI56" i="38" s="1"/>
  <c r="AZ56" i="38" s="1"/>
  <c r="Q56" i="38"/>
  <c r="AH56" i="38" s="1"/>
  <c r="AY56" i="38" s="1"/>
  <c r="P56" i="38"/>
  <c r="AG56" i="38" s="1"/>
  <c r="AX56" i="38" s="1"/>
  <c r="P55" i="12"/>
  <c r="AG55" i="12" s="1"/>
  <c r="AX55" i="12" s="1"/>
  <c r="H55" i="12"/>
  <c r="Y55" i="12" s="1"/>
  <c r="AP55" i="12" s="1"/>
  <c r="L55" i="12"/>
  <c r="AC55" i="12" s="1"/>
  <c r="AT55" i="12" s="1"/>
  <c r="B57" i="38"/>
  <c r="G57" i="38" s="1"/>
  <c r="X57" i="38" s="1"/>
  <c r="AO57" i="38" s="1"/>
  <c r="B56" i="12"/>
  <c r="G56" i="12" s="1"/>
  <c r="X56" i="12" s="1"/>
  <c r="AO56" i="12" s="1"/>
  <c r="N56" i="36"/>
  <c r="AE56" i="36" s="1"/>
  <c r="AV56" i="36" s="1"/>
  <c r="BB55" i="36"/>
  <c r="J56" i="36"/>
  <c r="AA56" i="36" s="1"/>
  <c r="AR56" i="36" s="1"/>
  <c r="H56" i="36"/>
  <c r="Y56" i="36" s="1"/>
  <c r="AP56" i="36" s="1"/>
  <c r="L56" i="36"/>
  <c r="AC56" i="36" s="1"/>
  <c r="AT56" i="36" s="1"/>
  <c r="I56" i="36"/>
  <c r="Z56" i="36" s="1"/>
  <c r="AQ56" i="36" s="1"/>
  <c r="G56" i="36"/>
  <c r="X56" i="36" s="1"/>
  <c r="AO56" i="36" s="1"/>
  <c r="M56" i="36"/>
  <c r="AD56" i="36" s="1"/>
  <c r="AU56" i="36" s="1"/>
  <c r="K56" i="36"/>
  <c r="AB56" i="36" s="1"/>
  <c r="AS56" i="36" s="1"/>
  <c r="Q56" i="36"/>
  <c r="AH56" i="36" s="1"/>
  <c r="AY56" i="36" s="1"/>
  <c r="R56" i="36"/>
  <c r="AI56" i="36" s="1"/>
  <c r="AZ56" i="36" s="1"/>
  <c r="P56" i="36"/>
  <c r="AG56" i="36" s="1"/>
  <c r="AX56" i="36" s="1"/>
  <c r="O56" i="36"/>
  <c r="AF56" i="36" s="1"/>
  <c r="AW56" i="36" s="1"/>
  <c r="F56" i="36"/>
  <c r="W56" i="36" s="1"/>
  <c r="AN56" i="36" s="1"/>
  <c r="E56" i="36"/>
  <c r="V56" i="36" s="1"/>
  <c r="AM56" i="36" s="1"/>
  <c r="D56" i="36"/>
  <c r="U56" i="36" s="1"/>
  <c r="AL56" i="36" s="1"/>
  <c r="C56" i="36"/>
  <c r="T56" i="36" s="1"/>
  <c r="AK56" i="36" s="1"/>
  <c r="R56" i="39"/>
  <c r="AI56" i="39" s="1"/>
  <c r="AZ56" i="39" s="1"/>
  <c r="N56" i="39"/>
  <c r="AE56" i="39" s="1"/>
  <c r="AV56" i="39" s="1"/>
  <c r="J56" i="39"/>
  <c r="AA56" i="39" s="1"/>
  <c r="AR56" i="39" s="1"/>
  <c r="F56" i="39"/>
  <c r="W56" i="39" s="1"/>
  <c r="AN56" i="39" s="1"/>
  <c r="Q56" i="39"/>
  <c r="AH56" i="39" s="1"/>
  <c r="AY56" i="39" s="1"/>
  <c r="M56" i="39"/>
  <c r="AD56" i="39" s="1"/>
  <c r="AU56" i="39" s="1"/>
  <c r="I56" i="39"/>
  <c r="Z56" i="39" s="1"/>
  <c r="AQ56" i="39" s="1"/>
  <c r="E56" i="39"/>
  <c r="V56" i="39" s="1"/>
  <c r="AM56" i="39" s="1"/>
  <c r="L56" i="39"/>
  <c r="AC56" i="39" s="1"/>
  <c r="AT56" i="39" s="1"/>
  <c r="D56" i="39"/>
  <c r="U56" i="39" s="1"/>
  <c r="AL56" i="39" s="1"/>
  <c r="K56" i="39"/>
  <c r="AB56" i="39" s="1"/>
  <c r="AS56" i="39" s="1"/>
  <c r="C56" i="39"/>
  <c r="T56" i="39" s="1"/>
  <c r="AK56" i="39" s="1"/>
  <c r="H56" i="39"/>
  <c r="Y56" i="39" s="1"/>
  <c r="AP56" i="39" s="1"/>
  <c r="G56" i="39"/>
  <c r="X56" i="39" s="1"/>
  <c r="AO56" i="39" s="1"/>
  <c r="S56" i="39"/>
  <c r="AJ56" i="39" s="1"/>
  <c r="BA56" i="39" s="1"/>
  <c r="P56" i="39"/>
  <c r="AG56" i="39" s="1"/>
  <c r="AX56" i="39" s="1"/>
  <c r="O56" i="39"/>
  <c r="AF56" i="39" s="1"/>
  <c r="AW56" i="39" s="1"/>
  <c r="B57" i="36"/>
  <c r="Q57" i="36" s="1"/>
  <c r="AH57" i="36" s="1"/>
  <c r="AY57" i="36" s="1"/>
  <c r="BB55" i="39"/>
  <c r="J58" i="20"/>
  <c r="A57" i="12"/>
  <c r="K57" i="20"/>
  <c r="K58" i="37"/>
  <c r="J59" i="37"/>
  <c r="A59" i="38" s="1"/>
  <c r="J59" i="35"/>
  <c r="A59" i="36" s="1"/>
  <c r="K58" i="35"/>
  <c r="B58" i="50" s="1"/>
  <c r="X56" i="50" l="1"/>
  <c r="I57" i="50"/>
  <c r="P57" i="50" s="1"/>
  <c r="W57" i="50" s="1"/>
  <c r="E57" i="50"/>
  <c r="L57" i="50" s="1"/>
  <c r="S57" i="50" s="1"/>
  <c r="H57" i="50"/>
  <c r="O57" i="50" s="1"/>
  <c r="V57" i="50" s="1"/>
  <c r="D57" i="50"/>
  <c r="K57" i="50" s="1"/>
  <c r="R57" i="50" s="1"/>
  <c r="G57" i="50"/>
  <c r="N57" i="50" s="1"/>
  <c r="U57" i="50" s="1"/>
  <c r="C57" i="50"/>
  <c r="J57" i="50" s="1"/>
  <c r="Q57" i="50" s="1"/>
  <c r="F57" i="50"/>
  <c r="M57" i="50" s="1"/>
  <c r="T57" i="50" s="1"/>
  <c r="D56" i="48"/>
  <c r="K56" i="48" s="1"/>
  <c r="R56" i="48" s="1"/>
  <c r="X55" i="48"/>
  <c r="I56" i="48"/>
  <c r="P56" i="48" s="1"/>
  <c r="W56" i="48" s="1"/>
  <c r="C56" i="48"/>
  <c r="J56" i="48" s="1"/>
  <c r="Q56" i="48" s="1"/>
  <c r="F56" i="48"/>
  <c r="M56" i="48" s="1"/>
  <c r="T56" i="48" s="1"/>
  <c r="G56" i="48"/>
  <c r="N56" i="48" s="1"/>
  <c r="U56" i="48" s="1"/>
  <c r="H56" i="48"/>
  <c r="O56" i="48" s="1"/>
  <c r="V56" i="48" s="1"/>
  <c r="H56" i="49"/>
  <c r="O56" i="49" s="1"/>
  <c r="V56" i="49" s="1"/>
  <c r="D56" i="49"/>
  <c r="K56" i="49" s="1"/>
  <c r="R56" i="49" s="1"/>
  <c r="G56" i="49"/>
  <c r="N56" i="49" s="1"/>
  <c r="U56" i="49" s="1"/>
  <c r="C56" i="49"/>
  <c r="J56" i="49" s="1"/>
  <c r="Q56" i="49" s="1"/>
  <c r="F56" i="49"/>
  <c r="M56" i="49" s="1"/>
  <c r="T56" i="49" s="1"/>
  <c r="E56" i="49"/>
  <c r="L56" i="49" s="1"/>
  <c r="S56" i="49" s="1"/>
  <c r="I56" i="49"/>
  <c r="P56" i="49" s="1"/>
  <c r="W56" i="49" s="1"/>
  <c r="B57" i="48"/>
  <c r="I57" i="48" s="1"/>
  <c r="P57" i="48" s="1"/>
  <c r="W57" i="48" s="1"/>
  <c r="X55" i="49"/>
  <c r="N57" i="38"/>
  <c r="AE57" i="38" s="1"/>
  <c r="AV57" i="38" s="1"/>
  <c r="L56" i="12"/>
  <c r="AC56" i="12" s="1"/>
  <c r="AT56" i="12" s="1"/>
  <c r="O56" i="12"/>
  <c r="AF56" i="12" s="1"/>
  <c r="AW56" i="12" s="1"/>
  <c r="J56" i="12"/>
  <c r="AA56" i="12" s="1"/>
  <c r="AR56" i="12" s="1"/>
  <c r="K56" i="12"/>
  <c r="AB56" i="12" s="1"/>
  <c r="AS56" i="12" s="1"/>
  <c r="I56" i="12"/>
  <c r="Z56" i="12" s="1"/>
  <c r="AQ56" i="12" s="1"/>
  <c r="R56" i="12"/>
  <c r="AI56" i="12" s="1"/>
  <c r="AZ56" i="12" s="1"/>
  <c r="S56" i="12"/>
  <c r="AJ56" i="12" s="1"/>
  <c r="BA56" i="12" s="1"/>
  <c r="M57" i="38"/>
  <c r="AD57" i="38" s="1"/>
  <c r="AU57" i="38" s="1"/>
  <c r="L57" i="38"/>
  <c r="AC57" i="38" s="1"/>
  <c r="AT57" i="38" s="1"/>
  <c r="K57" i="38"/>
  <c r="AB57" i="38" s="1"/>
  <c r="AS57" i="38" s="1"/>
  <c r="BB55" i="12"/>
  <c r="BB56" i="38"/>
  <c r="R57" i="38"/>
  <c r="AI57" i="38" s="1"/>
  <c r="AZ57" i="38" s="1"/>
  <c r="Q57" i="38"/>
  <c r="AH57" i="38" s="1"/>
  <c r="AY57" i="38" s="1"/>
  <c r="P57" i="38"/>
  <c r="AG57" i="38" s="1"/>
  <c r="AX57" i="38" s="1"/>
  <c r="O57" i="38"/>
  <c r="AF57" i="38" s="1"/>
  <c r="AW57" i="38" s="1"/>
  <c r="F57" i="38"/>
  <c r="W57" i="38" s="1"/>
  <c r="AN57" i="38" s="1"/>
  <c r="E57" i="38"/>
  <c r="V57" i="38" s="1"/>
  <c r="AM57" i="38" s="1"/>
  <c r="D57" i="38"/>
  <c r="U57" i="38" s="1"/>
  <c r="AL57" i="38" s="1"/>
  <c r="C57" i="38"/>
  <c r="T57" i="38" s="1"/>
  <c r="AK57" i="38" s="1"/>
  <c r="S57" i="38"/>
  <c r="AJ57" i="38" s="1"/>
  <c r="BA57" i="38" s="1"/>
  <c r="J57" i="38"/>
  <c r="AA57" i="38" s="1"/>
  <c r="AR57" i="38" s="1"/>
  <c r="I57" i="38"/>
  <c r="Z57" i="38" s="1"/>
  <c r="AQ57" i="38" s="1"/>
  <c r="H57" i="38"/>
  <c r="Y57" i="38" s="1"/>
  <c r="AP57" i="38" s="1"/>
  <c r="C56" i="12"/>
  <c r="T56" i="12" s="1"/>
  <c r="AK56" i="12" s="1"/>
  <c r="E56" i="12"/>
  <c r="V56" i="12" s="1"/>
  <c r="AM56" i="12" s="1"/>
  <c r="M56" i="12"/>
  <c r="AD56" i="12" s="1"/>
  <c r="AU56" i="12" s="1"/>
  <c r="N56" i="12"/>
  <c r="AE56" i="12" s="1"/>
  <c r="AV56" i="12" s="1"/>
  <c r="F56" i="12"/>
  <c r="W56" i="12" s="1"/>
  <c r="AN56" i="12" s="1"/>
  <c r="H56" i="12"/>
  <c r="Y56" i="12" s="1"/>
  <c r="AP56" i="12" s="1"/>
  <c r="D56" i="12"/>
  <c r="U56" i="12" s="1"/>
  <c r="AL56" i="12" s="1"/>
  <c r="Q56" i="12"/>
  <c r="AH56" i="12" s="1"/>
  <c r="AY56" i="12" s="1"/>
  <c r="P56" i="12"/>
  <c r="AG56" i="12" s="1"/>
  <c r="AX56" i="12" s="1"/>
  <c r="B58" i="38"/>
  <c r="M58" i="38" s="1"/>
  <c r="AD58" i="38" s="1"/>
  <c r="AU58" i="38" s="1"/>
  <c r="B57" i="12"/>
  <c r="I57" i="12" s="1"/>
  <c r="Z57" i="12" s="1"/>
  <c r="AQ57" i="12" s="1"/>
  <c r="L57" i="36"/>
  <c r="AC57" i="36" s="1"/>
  <c r="AT57" i="36" s="1"/>
  <c r="K57" i="36"/>
  <c r="AB57" i="36" s="1"/>
  <c r="AS57" i="36" s="1"/>
  <c r="J57" i="36"/>
  <c r="AA57" i="36" s="1"/>
  <c r="AR57" i="36" s="1"/>
  <c r="I57" i="36"/>
  <c r="Z57" i="36" s="1"/>
  <c r="AQ57" i="36" s="1"/>
  <c r="H57" i="36"/>
  <c r="Y57" i="36" s="1"/>
  <c r="AP57" i="36" s="1"/>
  <c r="F57" i="36"/>
  <c r="W57" i="36" s="1"/>
  <c r="AN57" i="36" s="1"/>
  <c r="G57" i="36"/>
  <c r="X57" i="36" s="1"/>
  <c r="AO57" i="36" s="1"/>
  <c r="E57" i="36"/>
  <c r="V57" i="36" s="1"/>
  <c r="AM57" i="36" s="1"/>
  <c r="M57" i="36"/>
  <c r="AD57" i="36" s="1"/>
  <c r="AU57" i="36" s="1"/>
  <c r="P57" i="36"/>
  <c r="AG57" i="36" s="1"/>
  <c r="AX57" i="36" s="1"/>
  <c r="O57" i="36"/>
  <c r="AF57" i="36" s="1"/>
  <c r="AW57" i="36" s="1"/>
  <c r="N57" i="36"/>
  <c r="AE57" i="36" s="1"/>
  <c r="AV57" i="36" s="1"/>
  <c r="D57" i="36"/>
  <c r="U57" i="36" s="1"/>
  <c r="AL57" i="36" s="1"/>
  <c r="C57" i="36"/>
  <c r="T57" i="36" s="1"/>
  <c r="AK57" i="36" s="1"/>
  <c r="S57" i="36"/>
  <c r="AJ57" i="36" s="1"/>
  <c r="BA57" i="36" s="1"/>
  <c r="R57" i="36"/>
  <c r="AI57" i="36" s="1"/>
  <c r="AZ57" i="36" s="1"/>
  <c r="BB56" i="36"/>
  <c r="BB56" i="39"/>
  <c r="P57" i="39"/>
  <c r="AG57" i="39" s="1"/>
  <c r="AX57" i="39" s="1"/>
  <c r="L57" i="39"/>
  <c r="AC57" i="39" s="1"/>
  <c r="AT57" i="39" s="1"/>
  <c r="H57" i="39"/>
  <c r="Y57" i="39" s="1"/>
  <c r="AP57" i="39" s="1"/>
  <c r="D57" i="39"/>
  <c r="U57" i="39" s="1"/>
  <c r="AL57" i="39" s="1"/>
  <c r="S57" i="39"/>
  <c r="AJ57" i="39" s="1"/>
  <c r="BA57" i="39" s="1"/>
  <c r="O57" i="39"/>
  <c r="AF57" i="39" s="1"/>
  <c r="AW57" i="39" s="1"/>
  <c r="K57" i="39"/>
  <c r="AB57" i="39" s="1"/>
  <c r="AS57" i="39" s="1"/>
  <c r="G57" i="39"/>
  <c r="X57" i="39" s="1"/>
  <c r="AO57" i="39" s="1"/>
  <c r="C57" i="39"/>
  <c r="T57" i="39" s="1"/>
  <c r="AK57" i="39" s="1"/>
  <c r="N57" i="39"/>
  <c r="AE57" i="39" s="1"/>
  <c r="AV57" i="39" s="1"/>
  <c r="F57" i="39"/>
  <c r="W57" i="39" s="1"/>
  <c r="AN57" i="39" s="1"/>
  <c r="E57" i="39"/>
  <c r="V57" i="39" s="1"/>
  <c r="AM57" i="39" s="1"/>
  <c r="J57" i="39"/>
  <c r="AA57" i="39" s="1"/>
  <c r="AR57" i="39" s="1"/>
  <c r="I57" i="39"/>
  <c r="Z57" i="39" s="1"/>
  <c r="AQ57" i="39" s="1"/>
  <c r="M57" i="39"/>
  <c r="AD57" i="39" s="1"/>
  <c r="AU57" i="39" s="1"/>
  <c r="R57" i="39"/>
  <c r="AI57" i="39" s="1"/>
  <c r="AZ57" i="39" s="1"/>
  <c r="Q57" i="39"/>
  <c r="AH57" i="39" s="1"/>
  <c r="AY57" i="39" s="1"/>
  <c r="B58" i="36"/>
  <c r="Q58" i="36" s="1"/>
  <c r="AH58" i="36" s="1"/>
  <c r="AY58" i="36" s="1"/>
  <c r="J59" i="20"/>
  <c r="A58" i="12"/>
  <c r="K58" i="20"/>
  <c r="K59" i="37"/>
  <c r="J60" i="37"/>
  <c r="A60" i="38" s="1"/>
  <c r="J60" i="35"/>
  <c r="A60" i="36" s="1"/>
  <c r="K59" i="35"/>
  <c r="B59" i="50" s="1"/>
  <c r="I58" i="50" l="1"/>
  <c r="P58" i="50" s="1"/>
  <c r="W58" i="50" s="1"/>
  <c r="E58" i="50"/>
  <c r="L58" i="50" s="1"/>
  <c r="S58" i="50" s="1"/>
  <c r="H58" i="50"/>
  <c r="O58" i="50" s="1"/>
  <c r="V58" i="50" s="1"/>
  <c r="D58" i="50"/>
  <c r="K58" i="50" s="1"/>
  <c r="R58" i="50" s="1"/>
  <c r="G58" i="50"/>
  <c r="N58" i="50" s="1"/>
  <c r="U58" i="50" s="1"/>
  <c r="C58" i="50"/>
  <c r="J58" i="50" s="1"/>
  <c r="Q58" i="50" s="1"/>
  <c r="F58" i="50"/>
  <c r="M58" i="50" s="1"/>
  <c r="T58" i="50" s="1"/>
  <c r="X57" i="50"/>
  <c r="X56" i="49"/>
  <c r="X56" i="48"/>
  <c r="C57" i="48"/>
  <c r="J57" i="48" s="1"/>
  <c r="Q57" i="48" s="1"/>
  <c r="G57" i="48"/>
  <c r="N57" i="48" s="1"/>
  <c r="U57" i="48" s="1"/>
  <c r="E57" i="48"/>
  <c r="L57" i="48" s="1"/>
  <c r="S57" i="48" s="1"/>
  <c r="D57" i="48"/>
  <c r="K57" i="48" s="1"/>
  <c r="R57" i="48" s="1"/>
  <c r="H57" i="48"/>
  <c r="O57" i="48" s="1"/>
  <c r="V57" i="48" s="1"/>
  <c r="B58" i="48"/>
  <c r="G58" i="48" s="1"/>
  <c r="N58" i="48" s="1"/>
  <c r="U58" i="48" s="1"/>
  <c r="F57" i="48"/>
  <c r="M57" i="48" s="1"/>
  <c r="T57" i="48" s="1"/>
  <c r="H57" i="49"/>
  <c r="O57" i="49" s="1"/>
  <c r="V57" i="49" s="1"/>
  <c r="D57" i="49"/>
  <c r="K57" i="49" s="1"/>
  <c r="R57" i="49" s="1"/>
  <c r="G57" i="49"/>
  <c r="N57" i="49" s="1"/>
  <c r="U57" i="49" s="1"/>
  <c r="C57" i="49"/>
  <c r="J57" i="49" s="1"/>
  <c r="Q57" i="49" s="1"/>
  <c r="F57" i="49"/>
  <c r="M57" i="49" s="1"/>
  <c r="T57" i="49" s="1"/>
  <c r="E57" i="49"/>
  <c r="L57" i="49" s="1"/>
  <c r="S57" i="49" s="1"/>
  <c r="I57" i="49"/>
  <c r="P57" i="49" s="1"/>
  <c r="W57" i="49" s="1"/>
  <c r="Q58" i="38"/>
  <c r="AH58" i="38" s="1"/>
  <c r="AY58" i="38" s="1"/>
  <c r="N57" i="12"/>
  <c r="AE57" i="12" s="1"/>
  <c r="AV57" i="12" s="1"/>
  <c r="D58" i="38"/>
  <c r="U58" i="38" s="1"/>
  <c r="AL58" i="38" s="1"/>
  <c r="D57" i="12"/>
  <c r="U57" i="12" s="1"/>
  <c r="AL57" i="12" s="1"/>
  <c r="C58" i="38"/>
  <c r="T58" i="38" s="1"/>
  <c r="AK58" i="38" s="1"/>
  <c r="S58" i="38"/>
  <c r="AJ58" i="38" s="1"/>
  <c r="BA58" i="38" s="1"/>
  <c r="BB57" i="38"/>
  <c r="R58" i="38"/>
  <c r="AI58" i="38" s="1"/>
  <c r="AZ58" i="38" s="1"/>
  <c r="J57" i="12"/>
  <c r="AA57" i="12" s="1"/>
  <c r="AR57" i="12" s="1"/>
  <c r="G57" i="12"/>
  <c r="X57" i="12" s="1"/>
  <c r="AO57" i="12" s="1"/>
  <c r="BB56" i="12"/>
  <c r="F57" i="12"/>
  <c r="W57" i="12" s="1"/>
  <c r="AN57" i="12" s="1"/>
  <c r="C57" i="12"/>
  <c r="T57" i="12" s="1"/>
  <c r="AK57" i="12" s="1"/>
  <c r="H57" i="12"/>
  <c r="Y57" i="12" s="1"/>
  <c r="AP57" i="12" s="1"/>
  <c r="S57" i="12"/>
  <c r="AJ57" i="12" s="1"/>
  <c r="BA57" i="12" s="1"/>
  <c r="L57" i="12"/>
  <c r="AC57" i="12" s="1"/>
  <c r="AT57" i="12" s="1"/>
  <c r="H58" i="38"/>
  <c r="Y58" i="38" s="1"/>
  <c r="AP58" i="38" s="1"/>
  <c r="G58" i="38"/>
  <c r="X58" i="38" s="1"/>
  <c r="AO58" i="38" s="1"/>
  <c r="F58" i="38"/>
  <c r="W58" i="38" s="1"/>
  <c r="AN58" i="38" s="1"/>
  <c r="E58" i="38"/>
  <c r="V58" i="38" s="1"/>
  <c r="AM58" i="38" s="1"/>
  <c r="L58" i="38"/>
  <c r="AC58" i="38" s="1"/>
  <c r="AT58" i="38" s="1"/>
  <c r="K58" i="38"/>
  <c r="AB58" i="38" s="1"/>
  <c r="AS58" i="38" s="1"/>
  <c r="J58" i="38"/>
  <c r="AA58" i="38" s="1"/>
  <c r="AR58" i="38" s="1"/>
  <c r="I58" i="38"/>
  <c r="Z58" i="38" s="1"/>
  <c r="AQ58" i="38" s="1"/>
  <c r="P57" i="12"/>
  <c r="AG57" i="12" s="1"/>
  <c r="AX57" i="12" s="1"/>
  <c r="R57" i="12"/>
  <c r="AI57" i="12" s="1"/>
  <c r="AZ57" i="12" s="1"/>
  <c r="Q57" i="12"/>
  <c r="AH57" i="12" s="1"/>
  <c r="AY57" i="12" s="1"/>
  <c r="M57" i="12"/>
  <c r="AD57" i="12" s="1"/>
  <c r="AU57" i="12" s="1"/>
  <c r="P58" i="38"/>
  <c r="AG58" i="38" s="1"/>
  <c r="AX58" i="38" s="1"/>
  <c r="O58" i="38"/>
  <c r="AF58" i="38" s="1"/>
  <c r="AW58" i="38" s="1"/>
  <c r="N58" i="38"/>
  <c r="AE58" i="38" s="1"/>
  <c r="AV58" i="38" s="1"/>
  <c r="O57" i="12"/>
  <c r="AF57" i="12" s="1"/>
  <c r="AW57" i="12" s="1"/>
  <c r="K57" i="12"/>
  <c r="AB57" i="12" s="1"/>
  <c r="AS57" i="12" s="1"/>
  <c r="E57" i="12"/>
  <c r="V57" i="12" s="1"/>
  <c r="AM57" i="12" s="1"/>
  <c r="B59" i="38"/>
  <c r="M59" i="38" s="1"/>
  <c r="AD59" i="38" s="1"/>
  <c r="AU59" i="38" s="1"/>
  <c r="B58" i="12"/>
  <c r="G58" i="12" s="1"/>
  <c r="X58" i="12" s="1"/>
  <c r="AO58" i="12" s="1"/>
  <c r="BB57" i="36"/>
  <c r="I58" i="36"/>
  <c r="Z58" i="36" s="1"/>
  <c r="AQ58" i="36" s="1"/>
  <c r="H58" i="36"/>
  <c r="Y58" i="36" s="1"/>
  <c r="AP58" i="36" s="1"/>
  <c r="K58" i="36"/>
  <c r="AB58" i="36" s="1"/>
  <c r="AS58" i="36" s="1"/>
  <c r="F58" i="36"/>
  <c r="W58" i="36" s="1"/>
  <c r="AN58" i="36" s="1"/>
  <c r="L58" i="36"/>
  <c r="AC58" i="36" s="1"/>
  <c r="AT58" i="36" s="1"/>
  <c r="J58" i="36"/>
  <c r="AA58" i="36" s="1"/>
  <c r="AR58" i="36" s="1"/>
  <c r="G58" i="36"/>
  <c r="X58" i="36" s="1"/>
  <c r="AO58" i="36" s="1"/>
  <c r="E58" i="36"/>
  <c r="V58" i="36" s="1"/>
  <c r="AM58" i="36" s="1"/>
  <c r="O58" i="36"/>
  <c r="AF58" i="36" s="1"/>
  <c r="AW58" i="36" s="1"/>
  <c r="P58" i="36"/>
  <c r="AG58" i="36" s="1"/>
  <c r="AX58" i="36" s="1"/>
  <c r="N58" i="36"/>
  <c r="AE58" i="36" s="1"/>
  <c r="AV58" i="36" s="1"/>
  <c r="M58" i="36"/>
  <c r="AD58" i="36" s="1"/>
  <c r="AU58" i="36" s="1"/>
  <c r="D58" i="36"/>
  <c r="U58" i="36" s="1"/>
  <c r="AL58" i="36" s="1"/>
  <c r="C58" i="36"/>
  <c r="T58" i="36" s="1"/>
  <c r="AK58" i="36" s="1"/>
  <c r="S58" i="36"/>
  <c r="AJ58" i="36" s="1"/>
  <c r="BA58" i="36" s="1"/>
  <c r="R58" i="36"/>
  <c r="AI58" i="36" s="1"/>
  <c r="AZ58" i="36" s="1"/>
  <c r="B59" i="36"/>
  <c r="G59" i="36" s="1"/>
  <c r="X59" i="36" s="1"/>
  <c r="AO59" i="36" s="1"/>
  <c r="R58" i="39"/>
  <c r="AI58" i="39" s="1"/>
  <c r="AZ58" i="39" s="1"/>
  <c r="N58" i="39"/>
  <c r="AE58" i="39" s="1"/>
  <c r="AV58" i="39" s="1"/>
  <c r="J58" i="39"/>
  <c r="AA58" i="39" s="1"/>
  <c r="AR58" i="39" s="1"/>
  <c r="F58" i="39"/>
  <c r="W58" i="39" s="1"/>
  <c r="AN58" i="39" s="1"/>
  <c r="Q58" i="39"/>
  <c r="AH58" i="39" s="1"/>
  <c r="AY58" i="39" s="1"/>
  <c r="M58" i="39"/>
  <c r="AD58" i="39" s="1"/>
  <c r="AU58" i="39" s="1"/>
  <c r="I58" i="39"/>
  <c r="Z58" i="39" s="1"/>
  <c r="AQ58" i="39" s="1"/>
  <c r="E58" i="39"/>
  <c r="V58" i="39" s="1"/>
  <c r="AM58" i="39" s="1"/>
  <c r="O58" i="39"/>
  <c r="AF58" i="39" s="1"/>
  <c r="AW58" i="39" s="1"/>
  <c r="G58" i="39"/>
  <c r="X58" i="39" s="1"/>
  <c r="AO58" i="39" s="1"/>
  <c r="L58" i="39"/>
  <c r="AC58" i="39" s="1"/>
  <c r="AT58" i="39" s="1"/>
  <c r="S58" i="39"/>
  <c r="AJ58" i="39" s="1"/>
  <c r="BA58" i="39" s="1"/>
  <c r="C58" i="39"/>
  <c r="T58" i="39" s="1"/>
  <c r="AK58" i="39" s="1"/>
  <c r="P58" i="39"/>
  <c r="AG58" i="39" s="1"/>
  <c r="AX58" i="39" s="1"/>
  <c r="D58" i="39"/>
  <c r="U58" i="39" s="1"/>
  <c r="AL58" i="39" s="1"/>
  <c r="K58" i="39"/>
  <c r="AB58" i="39" s="1"/>
  <c r="AS58" i="39" s="1"/>
  <c r="H58" i="39"/>
  <c r="Y58" i="39" s="1"/>
  <c r="AP58" i="39" s="1"/>
  <c r="BB57" i="39"/>
  <c r="J60" i="20"/>
  <c r="A59" i="12"/>
  <c r="K59" i="20"/>
  <c r="K60" i="37"/>
  <c r="J61" i="37"/>
  <c r="A61" i="38" s="1"/>
  <c r="J61" i="35"/>
  <c r="A61" i="36" s="1"/>
  <c r="K60" i="35"/>
  <c r="B60" i="50" s="1"/>
  <c r="I59" i="50" l="1"/>
  <c r="P59" i="50" s="1"/>
  <c r="W59" i="50" s="1"/>
  <c r="E59" i="50"/>
  <c r="L59" i="50" s="1"/>
  <c r="S59" i="50" s="1"/>
  <c r="H59" i="50"/>
  <c r="O59" i="50" s="1"/>
  <c r="V59" i="50" s="1"/>
  <c r="D59" i="50"/>
  <c r="K59" i="50" s="1"/>
  <c r="R59" i="50" s="1"/>
  <c r="G59" i="50"/>
  <c r="N59" i="50" s="1"/>
  <c r="U59" i="50" s="1"/>
  <c r="C59" i="50"/>
  <c r="J59" i="50" s="1"/>
  <c r="Q59" i="50" s="1"/>
  <c r="F59" i="50"/>
  <c r="M59" i="50" s="1"/>
  <c r="T59" i="50" s="1"/>
  <c r="X58" i="50"/>
  <c r="D58" i="48"/>
  <c r="K58" i="48" s="1"/>
  <c r="R58" i="48" s="1"/>
  <c r="X57" i="48"/>
  <c r="H58" i="48"/>
  <c r="O58" i="48" s="1"/>
  <c r="V58" i="48" s="1"/>
  <c r="C58" i="48"/>
  <c r="J58" i="48" s="1"/>
  <c r="Q58" i="48" s="1"/>
  <c r="I58" i="48"/>
  <c r="P58" i="48" s="1"/>
  <c r="W58" i="48" s="1"/>
  <c r="B59" i="48"/>
  <c r="C59" i="48" s="1"/>
  <c r="J59" i="48" s="1"/>
  <c r="Q59" i="48" s="1"/>
  <c r="E58" i="48"/>
  <c r="L58" i="48" s="1"/>
  <c r="S58" i="48" s="1"/>
  <c r="X57" i="49"/>
  <c r="F58" i="48"/>
  <c r="M58" i="48" s="1"/>
  <c r="T58" i="48" s="1"/>
  <c r="H58" i="49"/>
  <c r="O58" i="49" s="1"/>
  <c r="V58" i="49" s="1"/>
  <c r="D58" i="49"/>
  <c r="K58" i="49" s="1"/>
  <c r="R58" i="49" s="1"/>
  <c r="G58" i="49"/>
  <c r="N58" i="49" s="1"/>
  <c r="U58" i="49" s="1"/>
  <c r="C58" i="49"/>
  <c r="J58" i="49" s="1"/>
  <c r="Q58" i="49" s="1"/>
  <c r="F58" i="49"/>
  <c r="M58" i="49" s="1"/>
  <c r="T58" i="49" s="1"/>
  <c r="E58" i="49"/>
  <c r="L58" i="49" s="1"/>
  <c r="S58" i="49" s="1"/>
  <c r="I58" i="49"/>
  <c r="P58" i="49" s="1"/>
  <c r="W58" i="49" s="1"/>
  <c r="I59" i="38"/>
  <c r="Z59" i="38" s="1"/>
  <c r="AQ59" i="38" s="1"/>
  <c r="P59" i="38"/>
  <c r="AG59" i="38" s="1"/>
  <c r="AX59" i="38" s="1"/>
  <c r="G59" i="38"/>
  <c r="X59" i="38" s="1"/>
  <c r="AO59" i="38" s="1"/>
  <c r="D59" i="38"/>
  <c r="U59" i="38" s="1"/>
  <c r="AL59" i="38" s="1"/>
  <c r="H59" i="38"/>
  <c r="Y59" i="38" s="1"/>
  <c r="AP59" i="38" s="1"/>
  <c r="L59" i="38"/>
  <c r="AC59" i="38" s="1"/>
  <c r="AT59" i="38" s="1"/>
  <c r="S59" i="38"/>
  <c r="AJ59" i="38" s="1"/>
  <c r="BA59" i="38" s="1"/>
  <c r="F59" i="38"/>
  <c r="W59" i="38" s="1"/>
  <c r="AN59" i="38" s="1"/>
  <c r="J59" i="38"/>
  <c r="AA59" i="38" s="1"/>
  <c r="AR59" i="38" s="1"/>
  <c r="C59" i="38"/>
  <c r="T59" i="38" s="1"/>
  <c r="AK59" i="38" s="1"/>
  <c r="R59" i="38"/>
  <c r="AI59" i="38" s="1"/>
  <c r="AZ59" i="38" s="1"/>
  <c r="E59" i="38"/>
  <c r="V59" i="38" s="1"/>
  <c r="AM59" i="38" s="1"/>
  <c r="Q59" i="38"/>
  <c r="AH59" i="38" s="1"/>
  <c r="AY59" i="38" s="1"/>
  <c r="R58" i="12"/>
  <c r="AI58" i="12" s="1"/>
  <c r="AZ58" i="12" s="1"/>
  <c r="L58" i="12"/>
  <c r="AC58" i="12" s="1"/>
  <c r="AT58" i="12" s="1"/>
  <c r="O59" i="38"/>
  <c r="AF59" i="38" s="1"/>
  <c r="AW59" i="38" s="1"/>
  <c r="K59" i="38"/>
  <c r="AB59" i="38" s="1"/>
  <c r="AS59" i="38" s="1"/>
  <c r="N59" i="38"/>
  <c r="AE59" i="38" s="1"/>
  <c r="AV59" i="38" s="1"/>
  <c r="BB57" i="12"/>
  <c r="O58" i="12"/>
  <c r="AF58" i="12" s="1"/>
  <c r="AW58" i="12" s="1"/>
  <c r="S58" i="12"/>
  <c r="AJ58" i="12" s="1"/>
  <c r="BA58" i="12" s="1"/>
  <c r="BB58" i="38"/>
  <c r="B60" i="38"/>
  <c r="E60" i="38" s="1"/>
  <c r="V60" i="38" s="1"/>
  <c r="AM60" i="38" s="1"/>
  <c r="J58" i="12"/>
  <c r="AA58" i="12" s="1"/>
  <c r="AR58" i="12" s="1"/>
  <c r="M58" i="12"/>
  <c r="AD58" i="12" s="1"/>
  <c r="AU58" i="12" s="1"/>
  <c r="K58" i="12"/>
  <c r="AB58" i="12" s="1"/>
  <c r="AS58" i="12" s="1"/>
  <c r="F58" i="12"/>
  <c r="W58" i="12" s="1"/>
  <c r="AN58" i="12" s="1"/>
  <c r="H58" i="12"/>
  <c r="Y58" i="12" s="1"/>
  <c r="AP58" i="12" s="1"/>
  <c r="D58" i="12"/>
  <c r="U58" i="12" s="1"/>
  <c r="AL58" i="12" s="1"/>
  <c r="Q58" i="12"/>
  <c r="AH58" i="12" s="1"/>
  <c r="AY58" i="12" s="1"/>
  <c r="N58" i="12"/>
  <c r="AE58" i="12" s="1"/>
  <c r="AV58" i="12" s="1"/>
  <c r="C58" i="12"/>
  <c r="T58" i="12" s="1"/>
  <c r="AK58" i="12" s="1"/>
  <c r="I58" i="12"/>
  <c r="Z58" i="12" s="1"/>
  <c r="AQ58" i="12" s="1"/>
  <c r="E58" i="12"/>
  <c r="V58" i="12" s="1"/>
  <c r="AM58" i="12" s="1"/>
  <c r="P58" i="12"/>
  <c r="AG58" i="12" s="1"/>
  <c r="AX58" i="12" s="1"/>
  <c r="B59" i="12"/>
  <c r="R59" i="12" s="1"/>
  <c r="AI59" i="12" s="1"/>
  <c r="AZ59" i="12" s="1"/>
  <c r="M59" i="36"/>
  <c r="AD59" i="36" s="1"/>
  <c r="AU59" i="36" s="1"/>
  <c r="K59" i="36"/>
  <c r="AB59" i="36" s="1"/>
  <c r="AS59" i="36" s="1"/>
  <c r="R59" i="36"/>
  <c r="AI59" i="36" s="1"/>
  <c r="AZ59" i="36" s="1"/>
  <c r="Q59" i="36"/>
  <c r="AH59" i="36" s="1"/>
  <c r="AY59" i="36" s="1"/>
  <c r="O59" i="36"/>
  <c r="AF59" i="36" s="1"/>
  <c r="AW59" i="36" s="1"/>
  <c r="N59" i="36"/>
  <c r="AE59" i="36" s="1"/>
  <c r="AV59" i="36" s="1"/>
  <c r="L59" i="36"/>
  <c r="AC59" i="36" s="1"/>
  <c r="AT59" i="36" s="1"/>
  <c r="P59" i="36"/>
  <c r="AG59" i="36" s="1"/>
  <c r="AX59" i="36" s="1"/>
  <c r="F59" i="36"/>
  <c r="W59" i="36" s="1"/>
  <c r="AN59" i="36" s="1"/>
  <c r="E59" i="36"/>
  <c r="V59" i="36" s="1"/>
  <c r="AM59" i="36" s="1"/>
  <c r="D59" i="36"/>
  <c r="U59" i="36" s="1"/>
  <c r="AL59" i="36" s="1"/>
  <c r="C59" i="36"/>
  <c r="T59" i="36" s="1"/>
  <c r="AK59" i="36" s="1"/>
  <c r="S59" i="36"/>
  <c r="AJ59" i="36" s="1"/>
  <c r="BA59" i="36" s="1"/>
  <c r="J59" i="36"/>
  <c r="AA59" i="36" s="1"/>
  <c r="AR59" i="36" s="1"/>
  <c r="I59" i="36"/>
  <c r="Z59" i="36" s="1"/>
  <c r="AQ59" i="36" s="1"/>
  <c r="H59" i="36"/>
  <c r="Y59" i="36" s="1"/>
  <c r="AP59" i="36" s="1"/>
  <c r="BB58" i="36"/>
  <c r="B60" i="36"/>
  <c r="Q60" i="36" s="1"/>
  <c r="AH60" i="36" s="1"/>
  <c r="AY60" i="36" s="1"/>
  <c r="BB58" i="39"/>
  <c r="P59" i="39"/>
  <c r="AG59" i="39" s="1"/>
  <c r="AX59" i="39" s="1"/>
  <c r="L59" i="39"/>
  <c r="AC59" i="39" s="1"/>
  <c r="AT59" i="39" s="1"/>
  <c r="H59" i="39"/>
  <c r="Y59" i="39" s="1"/>
  <c r="AP59" i="39" s="1"/>
  <c r="D59" i="39"/>
  <c r="U59" i="39" s="1"/>
  <c r="AL59" i="39" s="1"/>
  <c r="S59" i="39"/>
  <c r="AJ59" i="39" s="1"/>
  <c r="BA59" i="39" s="1"/>
  <c r="O59" i="39"/>
  <c r="AF59" i="39" s="1"/>
  <c r="AW59" i="39" s="1"/>
  <c r="K59" i="39"/>
  <c r="AB59" i="39" s="1"/>
  <c r="AS59" i="39" s="1"/>
  <c r="G59" i="39"/>
  <c r="X59" i="39" s="1"/>
  <c r="AO59" i="39" s="1"/>
  <c r="C59" i="39"/>
  <c r="T59" i="39" s="1"/>
  <c r="AK59" i="39" s="1"/>
  <c r="Q59" i="39"/>
  <c r="AH59" i="39" s="1"/>
  <c r="AY59" i="39" s="1"/>
  <c r="I59" i="39"/>
  <c r="Z59" i="39" s="1"/>
  <c r="AQ59" i="39" s="1"/>
  <c r="N59" i="39"/>
  <c r="AE59" i="39" s="1"/>
  <c r="AV59" i="39" s="1"/>
  <c r="M59" i="39"/>
  <c r="AD59" i="39" s="1"/>
  <c r="AU59" i="39" s="1"/>
  <c r="F59" i="39"/>
  <c r="W59" i="39" s="1"/>
  <c r="AN59" i="39" s="1"/>
  <c r="E59" i="39"/>
  <c r="V59" i="39" s="1"/>
  <c r="AM59" i="39" s="1"/>
  <c r="R59" i="39"/>
  <c r="AI59" i="39" s="1"/>
  <c r="AZ59" i="39" s="1"/>
  <c r="J59" i="39"/>
  <c r="AA59" i="39" s="1"/>
  <c r="AR59" i="39" s="1"/>
  <c r="J61" i="20"/>
  <c r="A60" i="12"/>
  <c r="K60" i="20"/>
  <c r="K61" i="37"/>
  <c r="J62" i="37"/>
  <c r="A62" i="38" s="1"/>
  <c r="J62" i="35"/>
  <c r="A62" i="36" s="1"/>
  <c r="K61" i="35"/>
  <c r="B61" i="50" s="1"/>
  <c r="I60" i="50" l="1"/>
  <c r="P60" i="50" s="1"/>
  <c r="W60" i="50" s="1"/>
  <c r="E60" i="50"/>
  <c r="L60" i="50" s="1"/>
  <c r="S60" i="50" s="1"/>
  <c r="H60" i="50"/>
  <c r="O60" i="50" s="1"/>
  <c r="V60" i="50" s="1"/>
  <c r="D60" i="50"/>
  <c r="K60" i="50" s="1"/>
  <c r="R60" i="50" s="1"/>
  <c r="G60" i="50"/>
  <c r="N60" i="50" s="1"/>
  <c r="U60" i="50" s="1"/>
  <c r="C60" i="50"/>
  <c r="J60" i="50" s="1"/>
  <c r="Q60" i="50" s="1"/>
  <c r="F60" i="50"/>
  <c r="M60" i="50" s="1"/>
  <c r="T60" i="50" s="1"/>
  <c r="X59" i="50"/>
  <c r="X58" i="48"/>
  <c r="F59" i="48"/>
  <c r="M59" i="48" s="1"/>
  <c r="T59" i="48" s="1"/>
  <c r="E59" i="48"/>
  <c r="L59" i="48" s="1"/>
  <c r="S59" i="48" s="1"/>
  <c r="D59" i="48"/>
  <c r="K59" i="48" s="1"/>
  <c r="R59" i="48" s="1"/>
  <c r="H59" i="48"/>
  <c r="O59" i="48" s="1"/>
  <c r="V59" i="48" s="1"/>
  <c r="I59" i="48"/>
  <c r="P59" i="48" s="1"/>
  <c r="W59" i="48" s="1"/>
  <c r="G59" i="48"/>
  <c r="N59" i="48" s="1"/>
  <c r="U59" i="48" s="1"/>
  <c r="H59" i="49"/>
  <c r="O59" i="49" s="1"/>
  <c r="V59" i="49" s="1"/>
  <c r="D59" i="49"/>
  <c r="K59" i="49" s="1"/>
  <c r="R59" i="49" s="1"/>
  <c r="G59" i="49"/>
  <c r="N59" i="49" s="1"/>
  <c r="U59" i="49" s="1"/>
  <c r="C59" i="49"/>
  <c r="J59" i="49" s="1"/>
  <c r="Q59" i="49" s="1"/>
  <c r="F59" i="49"/>
  <c r="M59" i="49" s="1"/>
  <c r="T59" i="49" s="1"/>
  <c r="E59" i="49"/>
  <c r="L59" i="49" s="1"/>
  <c r="S59" i="49" s="1"/>
  <c r="I59" i="49"/>
  <c r="P59" i="49" s="1"/>
  <c r="W59" i="49" s="1"/>
  <c r="X58" i="49"/>
  <c r="B60" i="48"/>
  <c r="E60" i="48" s="1"/>
  <c r="L60" i="48" s="1"/>
  <c r="S60" i="48" s="1"/>
  <c r="BB59" i="38"/>
  <c r="K60" i="38"/>
  <c r="AB60" i="38" s="1"/>
  <c r="AS60" i="38" s="1"/>
  <c r="J60" i="38"/>
  <c r="AA60" i="38" s="1"/>
  <c r="AR60" i="38" s="1"/>
  <c r="I60" i="38"/>
  <c r="Z60" i="38" s="1"/>
  <c r="AQ60" i="38" s="1"/>
  <c r="L60" i="38"/>
  <c r="AC60" i="38" s="1"/>
  <c r="AT60" i="38" s="1"/>
  <c r="P60" i="38"/>
  <c r="AG60" i="38" s="1"/>
  <c r="AX60" i="38" s="1"/>
  <c r="O60" i="38"/>
  <c r="AF60" i="38" s="1"/>
  <c r="AW60" i="38" s="1"/>
  <c r="N60" i="38"/>
  <c r="AE60" i="38" s="1"/>
  <c r="AV60" i="38" s="1"/>
  <c r="M60" i="38"/>
  <c r="AD60" i="38" s="1"/>
  <c r="AU60" i="38" s="1"/>
  <c r="D60" i="38"/>
  <c r="U60" i="38" s="1"/>
  <c r="AL60" i="38" s="1"/>
  <c r="C60" i="38"/>
  <c r="T60" i="38" s="1"/>
  <c r="AK60" i="38" s="1"/>
  <c r="S60" i="38"/>
  <c r="AJ60" i="38" s="1"/>
  <c r="BA60" i="38" s="1"/>
  <c r="R60" i="38"/>
  <c r="AI60" i="38" s="1"/>
  <c r="AZ60" i="38" s="1"/>
  <c r="Q60" i="38"/>
  <c r="AH60" i="38" s="1"/>
  <c r="AY60" i="38" s="1"/>
  <c r="H60" i="38"/>
  <c r="Y60" i="38" s="1"/>
  <c r="AP60" i="38" s="1"/>
  <c r="G60" i="38"/>
  <c r="X60" i="38" s="1"/>
  <c r="AO60" i="38" s="1"/>
  <c r="F60" i="38"/>
  <c r="W60" i="38" s="1"/>
  <c r="AN60" i="38" s="1"/>
  <c r="O59" i="12"/>
  <c r="AF59" i="12" s="1"/>
  <c r="AW59" i="12" s="1"/>
  <c r="J59" i="12"/>
  <c r="AA59" i="12" s="1"/>
  <c r="AR59" i="12" s="1"/>
  <c r="F59" i="12"/>
  <c r="W59" i="12" s="1"/>
  <c r="AN59" i="12" s="1"/>
  <c r="H59" i="12"/>
  <c r="Y59" i="12" s="1"/>
  <c r="AP59" i="12" s="1"/>
  <c r="P59" i="12"/>
  <c r="AG59" i="12" s="1"/>
  <c r="AX59" i="12" s="1"/>
  <c r="K59" i="12"/>
  <c r="AB59" i="12" s="1"/>
  <c r="AS59" i="12" s="1"/>
  <c r="Q59" i="12"/>
  <c r="AH59" i="12" s="1"/>
  <c r="AY59" i="12" s="1"/>
  <c r="I59" i="12"/>
  <c r="Z59" i="12" s="1"/>
  <c r="AQ59" i="12" s="1"/>
  <c r="B61" i="38"/>
  <c r="I61" i="38" s="1"/>
  <c r="Z61" i="38" s="1"/>
  <c r="AQ61" i="38" s="1"/>
  <c r="D59" i="12"/>
  <c r="U59" i="12" s="1"/>
  <c r="AL59" i="12" s="1"/>
  <c r="C59" i="12"/>
  <c r="T59" i="12" s="1"/>
  <c r="AK59" i="12" s="1"/>
  <c r="E59" i="12"/>
  <c r="V59" i="12" s="1"/>
  <c r="AM59" i="12" s="1"/>
  <c r="L59" i="12"/>
  <c r="AC59" i="12" s="1"/>
  <c r="AT59" i="12" s="1"/>
  <c r="S59" i="12"/>
  <c r="AJ59" i="12" s="1"/>
  <c r="BA59" i="12" s="1"/>
  <c r="N59" i="12"/>
  <c r="AE59" i="12" s="1"/>
  <c r="AV59" i="12" s="1"/>
  <c r="M59" i="12"/>
  <c r="AD59" i="12" s="1"/>
  <c r="AU59" i="12" s="1"/>
  <c r="G59" i="12"/>
  <c r="X59" i="12" s="1"/>
  <c r="AO59" i="12" s="1"/>
  <c r="BB58" i="12"/>
  <c r="B60" i="12"/>
  <c r="L60" i="12" s="1"/>
  <c r="AC60" i="12" s="1"/>
  <c r="AT60" i="12" s="1"/>
  <c r="P60" i="36"/>
  <c r="AG60" i="36" s="1"/>
  <c r="AX60" i="36" s="1"/>
  <c r="F60" i="36"/>
  <c r="W60" i="36" s="1"/>
  <c r="AN60" i="36" s="1"/>
  <c r="I60" i="36"/>
  <c r="Z60" i="36" s="1"/>
  <c r="AQ60" i="36" s="1"/>
  <c r="G60" i="36"/>
  <c r="X60" i="36" s="1"/>
  <c r="AO60" i="36" s="1"/>
  <c r="J60" i="36"/>
  <c r="AA60" i="36" s="1"/>
  <c r="AR60" i="36" s="1"/>
  <c r="M60" i="36"/>
  <c r="AD60" i="36" s="1"/>
  <c r="AU60" i="36" s="1"/>
  <c r="H60" i="36"/>
  <c r="Y60" i="36" s="1"/>
  <c r="AP60" i="36" s="1"/>
  <c r="K60" i="36"/>
  <c r="AB60" i="36" s="1"/>
  <c r="AS60" i="36" s="1"/>
  <c r="N60" i="36"/>
  <c r="AE60" i="36" s="1"/>
  <c r="AV60" i="36" s="1"/>
  <c r="L60" i="36"/>
  <c r="AC60" i="36" s="1"/>
  <c r="AT60" i="36" s="1"/>
  <c r="O60" i="36"/>
  <c r="AF60" i="36" s="1"/>
  <c r="AW60" i="36" s="1"/>
  <c r="E60" i="36"/>
  <c r="V60" i="36" s="1"/>
  <c r="AM60" i="36" s="1"/>
  <c r="D60" i="36"/>
  <c r="U60" i="36" s="1"/>
  <c r="AL60" i="36" s="1"/>
  <c r="C60" i="36"/>
  <c r="T60" i="36" s="1"/>
  <c r="AK60" i="36" s="1"/>
  <c r="S60" i="36"/>
  <c r="AJ60" i="36" s="1"/>
  <c r="BA60" i="36" s="1"/>
  <c r="R60" i="36"/>
  <c r="AI60" i="36" s="1"/>
  <c r="AZ60" i="36" s="1"/>
  <c r="BB59" i="36"/>
  <c r="B61" i="36"/>
  <c r="K61" i="36" s="1"/>
  <c r="AB61" i="36" s="1"/>
  <c r="AS61" i="36" s="1"/>
  <c r="BB59" i="39"/>
  <c r="R60" i="39"/>
  <c r="AI60" i="39" s="1"/>
  <c r="AZ60" i="39" s="1"/>
  <c r="N60" i="39"/>
  <c r="AE60" i="39" s="1"/>
  <c r="AV60" i="39" s="1"/>
  <c r="J60" i="39"/>
  <c r="AA60" i="39" s="1"/>
  <c r="AR60" i="39" s="1"/>
  <c r="F60" i="39"/>
  <c r="W60" i="39" s="1"/>
  <c r="AN60" i="39" s="1"/>
  <c r="Q60" i="39"/>
  <c r="AH60" i="39" s="1"/>
  <c r="AY60" i="39" s="1"/>
  <c r="M60" i="39"/>
  <c r="AD60" i="39" s="1"/>
  <c r="AU60" i="39" s="1"/>
  <c r="I60" i="39"/>
  <c r="Z60" i="39" s="1"/>
  <c r="AQ60" i="39" s="1"/>
  <c r="E60" i="39"/>
  <c r="V60" i="39" s="1"/>
  <c r="AM60" i="39" s="1"/>
  <c r="P60" i="39"/>
  <c r="AG60" i="39" s="1"/>
  <c r="AX60" i="39" s="1"/>
  <c r="H60" i="39"/>
  <c r="Y60" i="39" s="1"/>
  <c r="AP60" i="39" s="1"/>
  <c r="G60" i="39"/>
  <c r="X60" i="39" s="1"/>
  <c r="AO60" i="39" s="1"/>
  <c r="L60" i="39"/>
  <c r="AC60" i="39" s="1"/>
  <c r="AT60" i="39" s="1"/>
  <c r="D60" i="39"/>
  <c r="U60" i="39" s="1"/>
  <c r="AL60" i="39" s="1"/>
  <c r="S60" i="39"/>
  <c r="AJ60" i="39" s="1"/>
  <c r="BA60" i="39" s="1"/>
  <c r="C60" i="39"/>
  <c r="T60" i="39" s="1"/>
  <c r="AK60" i="39" s="1"/>
  <c r="O60" i="39"/>
  <c r="AF60" i="39" s="1"/>
  <c r="AW60" i="39" s="1"/>
  <c r="K60" i="39"/>
  <c r="AB60" i="39" s="1"/>
  <c r="AS60" i="39" s="1"/>
  <c r="J62" i="20"/>
  <c r="A61" i="12"/>
  <c r="K61" i="20"/>
  <c r="K62" i="37"/>
  <c r="J63" i="37"/>
  <c r="A63" i="38" s="1"/>
  <c r="J63" i="35"/>
  <c r="A63" i="36" s="1"/>
  <c r="K62" i="35"/>
  <c r="B62" i="50" s="1"/>
  <c r="I61" i="50" l="1"/>
  <c r="P61" i="50" s="1"/>
  <c r="W61" i="50" s="1"/>
  <c r="E61" i="50"/>
  <c r="L61" i="50" s="1"/>
  <c r="S61" i="50" s="1"/>
  <c r="H61" i="50"/>
  <c r="O61" i="50" s="1"/>
  <c r="V61" i="50" s="1"/>
  <c r="D61" i="50"/>
  <c r="K61" i="50" s="1"/>
  <c r="R61" i="50" s="1"/>
  <c r="G61" i="50"/>
  <c r="N61" i="50" s="1"/>
  <c r="U61" i="50" s="1"/>
  <c r="C61" i="50"/>
  <c r="J61" i="50" s="1"/>
  <c r="Q61" i="50" s="1"/>
  <c r="F61" i="50"/>
  <c r="M61" i="50" s="1"/>
  <c r="T61" i="50" s="1"/>
  <c r="X60" i="50"/>
  <c r="F60" i="48"/>
  <c r="M60" i="48" s="1"/>
  <c r="T60" i="48" s="1"/>
  <c r="X59" i="49"/>
  <c r="X59" i="48"/>
  <c r="I60" i="48"/>
  <c r="P60" i="48" s="1"/>
  <c r="W60" i="48" s="1"/>
  <c r="G60" i="48"/>
  <c r="N60" i="48" s="1"/>
  <c r="U60" i="48" s="1"/>
  <c r="D60" i="48"/>
  <c r="K60" i="48" s="1"/>
  <c r="R60" i="48" s="1"/>
  <c r="C60" i="48"/>
  <c r="J60" i="48" s="1"/>
  <c r="Q60" i="48" s="1"/>
  <c r="H60" i="48"/>
  <c r="O60" i="48" s="1"/>
  <c r="V60" i="48" s="1"/>
  <c r="H60" i="49"/>
  <c r="O60" i="49" s="1"/>
  <c r="V60" i="49" s="1"/>
  <c r="D60" i="49"/>
  <c r="K60" i="49" s="1"/>
  <c r="R60" i="49" s="1"/>
  <c r="G60" i="49"/>
  <c r="N60" i="49" s="1"/>
  <c r="U60" i="49" s="1"/>
  <c r="C60" i="49"/>
  <c r="J60" i="49" s="1"/>
  <c r="Q60" i="49" s="1"/>
  <c r="F60" i="49"/>
  <c r="M60" i="49" s="1"/>
  <c r="T60" i="49" s="1"/>
  <c r="E60" i="49"/>
  <c r="L60" i="49" s="1"/>
  <c r="S60" i="49" s="1"/>
  <c r="I60" i="49"/>
  <c r="P60" i="49" s="1"/>
  <c r="W60" i="49" s="1"/>
  <c r="B61" i="48"/>
  <c r="C61" i="48" s="1"/>
  <c r="J61" i="48" s="1"/>
  <c r="Q61" i="48" s="1"/>
  <c r="N61" i="38"/>
  <c r="AE61" i="38" s="1"/>
  <c r="AV61" i="38" s="1"/>
  <c r="BB60" i="38"/>
  <c r="M61" i="38"/>
  <c r="AD61" i="38" s="1"/>
  <c r="AU61" i="38" s="1"/>
  <c r="P61" i="38"/>
  <c r="AG61" i="38" s="1"/>
  <c r="AX61" i="38" s="1"/>
  <c r="O61" i="38"/>
  <c r="AF61" i="38" s="1"/>
  <c r="AW61" i="38" s="1"/>
  <c r="D61" i="38"/>
  <c r="U61" i="38" s="1"/>
  <c r="AL61" i="38" s="1"/>
  <c r="C61" i="38"/>
  <c r="T61" i="38" s="1"/>
  <c r="AK61" i="38" s="1"/>
  <c r="R61" i="38"/>
  <c r="AI61" i="38" s="1"/>
  <c r="AZ61" i="38" s="1"/>
  <c r="Q61" i="38"/>
  <c r="AH61" i="38" s="1"/>
  <c r="AY61" i="38" s="1"/>
  <c r="H61" i="38"/>
  <c r="Y61" i="38" s="1"/>
  <c r="AP61" i="38" s="1"/>
  <c r="G61" i="38"/>
  <c r="X61" i="38" s="1"/>
  <c r="AO61" i="38" s="1"/>
  <c r="F61" i="38"/>
  <c r="W61" i="38" s="1"/>
  <c r="AN61" i="38" s="1"/>
  <c r="E61" i="38"/>
  <c r="V61" i="38" s="1"/>
  <c r="AM61" i="38" s="1"/>
  <c r="S61" i="38"/>
  <c r="AJ61" i="38" s="1"/>
  <c r="BA61" i="38" s="1"/>
  <c r="L61" i="38"/>
  <c r="AC61" i="38" s="1"/>
  <c r="AT61" i="38" s="1"/>
  <c r="K61" i="38"/>
  <c r="AB61" i="38" s="1"/>
  <c r="AS61" i="38" s="1"/>
  <c r="J61" i="38"/>
  <c r="AA61" i="38" s="1"/>
  <c r="AR61" i="38" s="1"/>
  <c r="Q60" i="12"/>
  <c r="AH60" i="12" s="1"/>
  <c r="AY60" i="12" s="1"/>
  <c r="K60" i="12"/>
  <c r="AB60" i="12" s="1"/>
  <c r="AS60" i="12" s="1"/>
  <c r="I60" i="12"/>
  <c r="Z60" i="12" s="1"/>
  <c r="AQ60" i="12" s="1"/>
  <c r="J60" i="12"/>
  <c r="AA60" i="12" s="1"/>
  <c r="AR60" i="12" s="1"/>
  <c r="C60" i="12"/>
  <c r="T60" i="12" s="1"/>
  <c r="AK60" i="12" s="1"/>
  <c r="E60" i="12"/>
  <c r="V60" i="12" s="1"/>
  <c r="AM60" i="12" s="1"/>
  <c r="R60" i="12"/>
  <c r="AI60" i="12" s="1"/>
  <c r="AZ60" i="12" s="1"/>
  <c r="H60" i="12"/>
  <c r="Y60" i="12" s="1"/>
  <c r="AP60" i="12" s="1"/>
  <c r="F60" i="12"/>
  <c r="W60" i="12" s="1"/>
  <c r="AN60" i="12" s="1"/>
  <c r="D60" i="12"/>
  <c r="U60" i="12" s="1"/>
  <c r="AL60" i="12" s="1"/>
  <c r="N60" i="12"/>
  <c r="AE60" i="12" s="1"/>
  <c r="AV60" i="12" s="1"/>
  <c r="G60" i="12"/>
  <c r="X60" i="12" s="1"/>
  <c r="AO60" i="12" s="1"/>
  <c r="P60" i="12"/>
  <c r="AG60" i="12" s="1"/>
  <c r="AX60" i="12" s="1"/>
  <c r="M60" i="12"/>
  <c r="AD60" i="12" s="1"/>
  <c r="AU60" i="12" s="1"/>
  <c r="O60" i="12"/>
  <c r="AF60" i="12" s="1"/>
  <c r="AW60" i="12" s="1"/>
  <c r="S60" i="12"/>
  <c r="AJ60" i="12" s="1"/>
  <c r="BA60" i="12" s="1"/>
  <c r="B62" i="38"/>
  <c r="O62" i="38" s="1"/>
  <c r="AF62" i="38" s="1"/>
  <c r="AW62" i="38" s="1"/>
  <c r="BB59" i="12"/>
  <c r="B61" i="12"/>
  <c r="H61" i="12" s="1"/>
  <c r="Y61" i="12" s="1"/>
  <c r="AP61" i="12" s="1"/>
  <c r="R61" i="36"/>
  <c r="AI61" i="36" s="1"/>
  <c r="AZ61" i="36" s="1"/>
  <c r="Q61" i="36"/>
  <c r="AH61" i="36" s="1"/>
  <c r="AY61" i="36" s="1"/>
  <c r="P61" i="36"/>
  <c r="AG61" i="36" s="1"/>
  <c r="AX61" i="36" s="1"/>
  <c r="O61" i="36"/>
  <c r="AF61" i="36" s="1"/>
  <c r="AW61" i="36" s="1"/>
  <c r="F61" i="36"/>
  <c r="W61" i="36" s="1"/>
  <c r="AN61" i="36" s="1"/>
  <c r="E61" i="36"/>
  <c r="V61" i="36" s="1"/>
  <c r="AM61" i="36" s="1"/>
  <c r="D61" i="36"/>
  <c r="U61" i="36" s="1"/>
  <c r="AL61" i="36" s="1"/>
  <c r="C61" i="36"/>
  <c r="T61" i="36" s="1"/>
  <c r="AK61" i="36" s="1"/>
  <c r="S61" i="36"/>
  <c r="AJ61" i="36" s="1"/>
  <c r="BA61" i="36" s="1"/>
  <c r="J61" i="36"/>
  <c r="AA61" i="36" s="1"/>
  <c r="AR61" i="36" s="1"/>
  <c r="I61" i="36"/>
  <c r="Z61" i="36" s="1"/>
  <c r="AQ61" i="36" s="1"/>
  <c r="H61" i="36"/>
  <c r="Y61" i="36" s="1"/>
  <c r="AP61" i="36" s="1"/>
  <c r="G61" i="36"/>
  <c r="X61" i="36" s="1"/>
  <c r="AO61" i="36" s="1"/>
  <c r="N61" i="36"/>
  <c r="AE61" i="36" s="1"/>
  <c r="AV61" i="36" s="1"/>
  <c r="M61" i="36"/>
  <c r="AD61" i="36" s="1"/>
  <c r="AU61" i="36" s="1"/>
  <c r="L61" i="36"/>
  <c r="AC61" i="36" s="1"/>
  <c r="AT61" i="36" s="1"/>
  <c r="BB60" i="36"/>
  <c r="BB60" i="39"/>
  <c r="P61" i="39"/>
  <c r="AG61" i="39" s="1"/>
  <c r="AX61" i="39" s="1"/>
  <c r="L61" i="39"/>
  <c r="AC61" i="39" s="1"/>
  <c r="AT61" i="39" s="1"/>
  <c r="H61" i="39"/>
  <c r="Y61" i="39" s="1"/>
  <c r="AP61" i="39" s="1"/>
  <c r="D61" i="39"/>
  <c r="U61" i="39" s="1"/>
  <c r="AL61" i="39" s="1"/>
  <c r="N61" i="39"/>
  <c r="AE61" i="39" s="1"/>
  <c r="AV61" i="39" s="1"/>
  <c r="F61" i="39"/>
  <c r="W61" i="39" s="1"/>
  <c r="AN61" i="39" s="1"/>
  <c r="S61" i="39"/>
  <c r="AJ61" i="39" s="1"/>
  <c r="BA61" i="39" s="1"/>
  <c r="O61" i="39"/>
  <c r="AF61" i="39" s="1"/>
  <c r="AW61" i="39" s="1"/>
  <c r="K61" i="39"/>
  <c r="AB61" i="39" s="1"/>
  <c r="AS61" i="39" s="1"/>
  <c r="G61" i="39"/>
  <c r="X61" i="39" s="1"/>
  <c r="AO61" i="39" s="1"/>
  <c r="C61" i="39"/>
  <c r="T61" i="39" s="1"/>
  <c r="AK61" i="39" s="1"/>
  <c r="R61" i="39"/>
  <c r="AI61" i="39" s="1"/>
  <c r="AZ61" i="39" s="1"/>
  <c r="J61" i="39"/>
  <c r="AA61" i="39" s="1"/>
  <c r="AR61" i="39" s="1"/>
  <c r="I61" i="39"/>
  <c r="Z61" i="39" s="1"/>
  <c r="AQ61" i="39" s="1"/>
  <c r="Q61" i="39"/>
  <c r="AH61" i="39" s="1"/>
  <c r="AY61" i="39" s="1"/>
  <c r="M61" i="39"/>
  <c r="AD61" i="39" s="1"/>
  <c r="AU61" i="39" s="1"/>
  <c r="E61" i="39"/>
  <c r="V61" i="39" s="1"/>
  <c r="AM61" i="39" s="1"/>
  <c r="B62" i="36"/>
  <c r="M62" i="36" s="1"/>
  <c r="AD62" i="36" s="1"/>
  <c r="AU62" i="36" s="1"/>
  <c r="A62" i="12"/>
  <c r="J63" i="20"/>
  <c r="K62" i="20"/>
  <c r="K63" i="37"/>
  <c r="J64" i="37"/>
  <c r="A64" i="38" s="1"/>
  <c r="J64" i="35"/>
  <c r="A64" i="36" s="1"/>
  <c r="K63" i="35"/>
  <c r="B63" i="50" s="1"/>
  <c r="I62" i="50" l="1"/>
  <c r="P62" i="50" s="1"/>
  <c r="W62" i="50" s="1"/>
  <c r="E62" i="50"/>
  <c r="L62" i="50" s="1"/>
  <c r="S62" i="50" s="1"/>
  <c r="H62" i="50"/>
  <c r="O62" i="50" s="1"/>
  <c r="V62" i="50" s="1"/>
  <c r="D62" i="50"/>
  <c r="K62" i="50" s="1"/>
  <c r="R62" i="50" s="1"/>
  <c r="G62" i="50"/>
  <c r="N62" i="50" s="1"/>
  <c r="U62" i="50" s="1"/>
  <c r="C62" i="50"/>
  <c r="J62" i="50" s="1"/>
  <c r="Q62" i="50" s="1"/>
  <c r="F62" i="50"/>
  <c r="M62" i="50" s="1"/>
  <c r="T62" i="50" s="1"/>
  <c r="X61" i="50"/>
  <c r="X60" i="48"/>
  <c r="H61" i="48"/>
  <c r="O61" i="48" s="1"/>
  <c r="V61" i="48" s="1"/>
  <c r="D61" i="48"/>
  <c r="K61" i="48" s="1"/>
  <c r="R61" i="48" s="1"/>
  <c r="E61" i="48"/>
  <c r="L61" i="48" s="1"/>
  <c r="S61" i="48" s="1"/>
  <c r="G61" i="48"/>
  <c r="N61" i="48" s="1"/>
  <c r="U61" i="48" s="1"/>
  <c r="F61" i="48"/>
  <c r="M61" i="48" s="1"/>
  <c r="T61" i="48" s="1"/>
  <c r="I61" i="48"/>
  <c r="P61" i="48" s="1"/>
  <c r="W61" i="48" s="1"/>
  <c r="H61" i="49"/>
  <c r="O61" i="49" s="1"/>
  <c r="V61" i="49" s="1"/>
  <c r="D61" i="49"/>
  <c r="K61" i="49" s="1"/>
  <c r="R61" i="49" s="1"/>
  <c r="G61" i="49"/>
  <c r="N61" i="49" s="1"/>
  <c r="U61" i="49" s="1"/>
  <c r="C61" i="49"/>
  <c r="J61" i="49" s="1"/>
  <c r="Q61" i="49" s="1"/>
  <c r="F61" i="49"/>
  <c r="M61" i="49" s="1"/>
  <c r="T61" i="49" s="1"/>
  <c r="E61" i="49"/>
  <c r="L61" i="49" s="1"/>
  <c r="S61" i="49" s="1"/>
  <c r="I61" i="49"/>
  <c r="P61" i="49" s="1"/>
  <c r="W61" i="49" s="1"/>
  <c r="B62" i="48"/>
  <c r="H62" i="48" s="1"/>
  <c r="O62" i="48" s="1"/>
  <c r="V62" i="48" s="1"/>
  <c r="X60" i="49"/>
  <c r="F62" i="38"/>
  <c r="W62" i="38" s="1"/>
  <c r="AN62" i="38" s="1"/>
  <c r="H62" i="38"/>
  <c r="Y62" i="38" s="1"/>
  <c r="AP62" i="38" s="1"/>
  <c r="J62" i="38"/>
  <c r="AA62" i="38" s="1"/>
  <c r="AR62" i="38" s="1"/>
  <c r="G62" i="38"/>
  <c r="X62" i="38" s="1"/>
  <c r="AO62" i="38" s="1"/>
  <c r="BB61" i="38"/>
  <c r="I62" i="38"/>
  <c r="Z62" i="38" s="1"/>
  <c r="AQ62" i="38" s="1"/>
  <c r="D62" i="38"/>
  <c r="U62" i="38" s="1"/>
  <c r="AL62" i="38" s="1"/>
  <c r="S62" i="38"/>
  <c r="AJ62" i="38" s="1"/>
  <c r="BA62" i="38" s="1"/>
  <c r="E62" i="38"/>
  <c r="V62" i="38" s="1"/>
  <c r="AM62" i="38" s="1"/>
  <c r="C62" i="38"/>
  <c r="T62" i="38" s="1"/>
  <c r="AK62" i="38" s="1"/>
  <c r="P61" i="12"/>
  <c r="AG61" i="12" s="1"/>
  <c r="AX61" i="12" s="1"/>
  <c r="F61" i="12"/>
  <c r="W61" i="12" s="1"/>
  <c r="AN61" i="12" s="1"/>
  <c r="BB60" i="12"/>
  <c r="C61" i="12"/>
  <c r="T61" i="12" s="1"/>
  <c r="AK61" i="12" s="1"/>
  <c r="N61" i="12"/>
  <c r="AE61" i="12" s="1"/>
  <c r="AV61" i="12" s="1"/>
  <c r="Q61" i="12"/>
  <c r="AH61" i="12" s="1"/>
  <c r="AY61" i="12" s="1"/>
  <c r="O61" i="12"/>
  <c r="AF61" i="12" s="1"/>
  <c r="AW61" i="12" s="1"/>
  <c r="D61" i="12"/>
  <c r="U61" i="12" s="1"/>
  <c r="AL61" i="12" s="1"/>
  <c r="M61" i="12"/>
  <c r="AD61" i="12" s="1"/>
  <c r="AU61" i="12" s="1"/>
  <c r="N62" i="38"/>
  <c r="AE62" i="38" s="1"/>
  <c r="AV62" i="38" s="1"/>
  <c r="L62" i="38"/>
  <c r="AC62" i="38" s="1"/>
  <c r="AT62" i="38" s="1"/>
  <c r="E61" i="12"/>
  <c r="V61" i="12" s="1"/>
  <c r="AM61" i="12" s="1"/>
  <c r="I61" i="12"/>
  <c r="Z61" i="12" s="1"/>
  <c r="AQ61" i="12" s="1"/>
  <c r="M62" i="38"/>
  <c r="AD62" i="38" s="1"/>
  <c r="AU62" i="38" s="1"/>
  <c r="K62" i="38"/>
  <c r="AB62" i="38" s="1"/>
  <c r="AS62" i="38" s="1"/>
  <c r="J61" i="12"/>
  <c r="AA61" i="12" s="1"/>
  <c r="AR61" i="12" s="1"/>
  <c r="G61" i="12"/>
  <c r="X61" i="12" s="1"/>
  <c r="AO61" i="12" s="1"/>
  <c r="R62" i="38"/>
  <c r="AI62" i="38" s="1"/>
  <c r="AZ62" i="38" s="1"/>
  <c r="Q62" i="38"/>
  <c r="AH62" i="38" s="1"/>
  <c r="AY62" i="38" s="1"/>
  <c r="P62" i="38"/>
  <c r="AG62" i="38" s="1"/>
  <c r="AX62" i="38" s="1"/>
  <c r="K61" i="12"/>
  <c r="AB61" i="12" s="1"/>
  <c r="AS61" i="12" s="1"/>
  <c r="R61" i="12"/>
  <c r="AI61" i="12" s="1"/>
  <c r="AZ61" i="12" s="1"/>
  <c r="S61" i="12"/>
  <c r="AJ61" i="12" s="1"/>
  <c r="BA61" i="12" s="1"/>
  <c r="L61" i="12"/>
  <c r="AC61" i="12" s="1"/>
  <c r="AT61" i="12" s="1"/>
  <c r="B63" i="38"/>
  <c r="K63" i="38" s="1"/>
  <c r="AB63" i="38" s="1"/>
  <c r="AS63" i="38" s="1"/>
  <c r="B62" i="12"/>
  <c r="K62" i="12" s="1"/>
  <c r="AB62" i="12" s="1"/>
  <c r="AS62" i="12" s="1"/>
  <c r="BB61" i="36"/>
  <c r="S62" i="36"/>
  <c r="AJ62" i="36" s="1"/>
  <c r="BA62" i="36" s="1"/>
  <c r="G62" i="36"/>
  <c r="X62" i="36" s="1"/>
  <c r="AO62" i="36" s="1"/>
  <c r="Q62" i="36"/>
  <c r="AH62" i="36" s="1"/>
  <c r="AY62" i="36" s="1"/>
  <c r="D62" i="36"/>
  <c r="U62" i="36" s="1"/>
  <c r="AL62" i="36" s="1"/>
  <c r="F62" i="36"/>
  <c r="W62" i="36" s="1"/>
  <c r="AN62" i="36" s="1"/>
  <c r="H62" i="36"/>
  <c r="Y62" i="36" s="1"/>
  <c r="AP62" i="36" s="1"/>
  <c r="E62" i="36"/>
  <c r="V62" i="36" s="1"/>
  <c r="AM62" i="36" s="1"/>
  <c r="C62" i="36"/>
  <c r="T62" i="36" s="1"/>
  <c r="AK62" i="36" s="1"/>
  <c r="R62" i="36"/>
  <c r="AI62" i="36" s="1"/>
  <c r="AZ62" i="36" s="1"/>
  <c r="L62" i="36"/>
  <c r="AC62" i="36" s="1"/>
  <c r="AT62" i="36" s="1"/>
  <c r="K62" i="36"/>
  <c r="AB62" i="36" s="1"/>
  <c r="AS62" i="36" s="1"/>
  <c r="J62" i="36"/>
  <c r="AA62" i="36" s="1"/>
  <c r="AR62" i="36" s="1"/>
  <c r="I62" i="36"/>
  <c r="Z62" i="36" s="1"/>
  <c r="AQ62" i="36" s="1"/>
  <c r="P62" i="36"/>
  <c r="AG62" i="36" s="1"/>
  <c r="AX62" i="36" s="1"/>
  <c r="O62" i="36"/>
  <c r="AF62" i="36" s="1"/>
  <c r="AW62" i="36" s="1"/>
  <c r="N62" i="36"/>
  <c r="AE62" i="36" s="1"/>
  <c r="AV62" i="36" s="1"/>
  <c r="BB61" i="39"/>
  <c r="B63" i="36"/>
  <c r="Q63" i="36" s="1"/>
  <c r="AH63" i="36" s="1"/>
  <c r="AY63" i="36" s="1"/>
  <c r="R62" i="39"/>
  <c r="AI62" i="39" s="1"/>
  <c r="AZ62" i="39" s="1"/>
  <c r="N62" i="39"/>
  <c r="AE62" i="39" s="1"/>
  <c r="AV62" i="39" s="1"/>
  <c r="J62" i="39"/>
  <c r="AA62" i="39" s="1"/>
  <c r="AR62" i="39" s="1"/>
  <c r="F62" i="39"/>
  <c r="W62" i="39" s="1"/>
  <c r="AN62" i="39" s="1"/>
  <c r="P62" i="39"/>
  <c r="AG62" i="39" s="1"/>
  <c r="AX62" i="39" s="1"/>
  <c r="H62" i="39"/>
  <c r="Y62" i="39" s="1"/>
  <c r="AP62" i="39" s="1"/>
  <c r="Q62" i="39"/>
  <c r="AH62" i="39" s="1"/>
  <c r="AY62" i="39" s="1"/>
  <c r="M62" i="39"/>
  <c r="AD62" i="39" s="1"/>
  <c r="AU62" i="39" s="1"/>
  <c r="I62" i="39"/>
  <c r="Z62" i="39" s="1"/>
  <c r="AQ62" i="39" s="1"/>
  <c r="E62" i="39"/>
  <c r="V62" i="39" s="1"/>
  <c r="AM62" i="39" s="1"/>
  <c r="L62" i="39"/>
  <c r="AC62" i="39" s="1"/>
  <c r="AT62" i="39" s="1"/>
  <c r="D62" i="39"/>
  <c r="U62" i="39" s="1"/>
  <c r="AL62" i="39" s="1"/>
  <c r="O62" i="39"/>
  <c r="AF62" i="39" s="1"/>
  <c r="AW62" i="39" s="1"/>
  <c r="C62" i="39"/>
  <c r="T62" i="39" s="1"/>
  <c r="AK62" i="39" s="1"/>
  <c r="K62" i="39"/>
  <c r="AB62" i="39" s="1"/>
  <c r="AS62" i="39" s="1"/>
  <c r="G62" i="39"/>
  <c r="X62" i="39" s="1"/>
  <c r="AO62" i="39" s="1"/>
  <c r="S62" i="39"/>
  <c r="AJ62" i="39" s="1"/>
  <c r="BA62" i="39" s="1"/>
  <c r="J64" i="20"/>
  <c r="A63" i="12"/>
  <c r="K63" i="20"/>
  <c r="K64" i="37"/>
  <c r="J65" i="37"/>
  <c r="A65" i="38" s="1"/>
  <c r="J65" i="35"/>
  <c r="A65" i="36" s="1"/>
  <c r="K64" i="35"/>
  <c r="B64" i="50" s="1"/>
  <c r="X62" i="50" l="1"/>
  <c r="I63" i="50"/>
  <c r="P63" i="50" s="1"/>
  <c r="W63" i="50" s="1"/>
  <c r="E63" i="50"/>
  <c r="L63" i="50" s="1"/>
  <c r="S63" i="50" s="1"/>
  <c r="H63" i="50"/>
  <c r="O63" i="50" s="1"/>
  <c r="V63" i="50" s="1"/>
  <c r="D63" i="50"/>
  <c r="K63" i="50" s="1"/>
  <c r="R63" i="50" s="1"/>
  <c r="G63" i="50"/>
  <c r="N63" i="50" s="1"/>
  <c r="U63" i="50" s="1"/>
  <c r="C63" i="50"/>
  <c r="J63" i="50" s="1"/>
  <c r="Q63" i="50" s="1"/>
  <c r="F63" i="50"/>
  <c r="M63" i="50" s="1"/>
  <c r="T63" i="50" s="1"/>
  <c r="C62" i="48"/>
  <c r="J62" i="48" s="1"/>
  <c r="Q62" i="48" s="1"/>
  <c r="I62" i="48"/>
  <c r="P62" i="48" s="1"/>
  <c r="W62" i="48" s="1"/>
  <c r="X61" i="48"/>
  <c r="X61" i="49"/>
  <c r="E62" i="48"/>
  <c r="L62" i="48" s="1"/>
  <c r="S62" i="48" s="1"/>
  <c r="F62" i="48"/>
  <c r="M62" i="48" s="1"/>
  <c r="T62" i="48" s="1"/>
  <c r="G62" i="48"/>
  <c r="N62" i="48" s="1"/>
  <c r="U62" i="48" s="1"/>
  <c r="B63" i="48"/>
  <c r="I63" i="48" s="1"/>
  <c r="P63" i="48" s="1"/>
  <c r="W63" i="48" s="1"/>
  <c r="D62" i="48"/>
  <c r="K62" i="48" s="1"/>
  <c r="R62" i="48" s="1"/>
  <c r="H62" i="49"/>
  <c r="O62" i="49" s="1"/>
  <c r="V62" i="49" s="1"/>
  <c r="D62" i="49"/>
  <c r="K62" i="49" s="1"/>
  <c r="R62" i="49" s="1"/>
  <c r="G62" i="49"/>
  <c r="N62" i="49" s="1"/>
  <c r="U62" i="49" s="1"/>
  <c r="C62" i="49"/>
  <c r="J62" i="49" s="1"/>
  <c r="Q62" i="49" s="1"/>
  <c r="F62" i="49"/>
  <c r="M62" i="49" s="1"/>
  <c r="T62" i="49" s="1"/>
  <c r="E62" i="49"/>
  <c r="L62" i="49" s="1"/>
  <c r="S62" i="49" s="1"/>
  <c r="I62" i="49"/>
  <c r="P62" i="49" s="1"/>
  <c r="W62" i="49" s="1"/>
  <c r="P63" i="38"/>
  <c r="AG63" i="38" s="1"/>
  <c r="AX63" i="38" s="1"/>
  <c r="H62" i="12"/>
  <c r="Y62" i="12" s="1"/>
  <c r="AP62" i="12" s="1"/>
  <c r="O63" i="38"/>
  <c r="AF63" i="38" s="1"/>
  <c r="AW63" i="38" s="1"/>
  <c r="M63" i="38"/>
  <c r="AD63" i="38" s="1"/>
  <c r="AU63" i="38" s="1"/>
  <c r="Q63" i="38"/>
  <c r="AH63" i="38" s="1"/>
  <c r="AY63" i="38" s="1"/>
  <c r="F63" i="38"/>
  <c r="W63" i="38" s="1"/>
  <c r="AN63" i="38" s="1"/>
  <c r="J63" i="38"/>
  <c r="AA63" i="38" s="1"/>
  <c r="AR63" i="38" s="1"/>
  <c r="D63" i="38"/>
  <c r="U63" i="38" s="1"/>
  <c r="AL63" i="38" s="1"/>
  <c r="C63" i="38"/>
  <c r="T63" i="38" s="1"/>
  <c r="AK63" i="38" s="1"/>
  <c r="S63" i="38"/>
  <c r="AJ63" i="38" s="1"/>
  <c r="BA63" i="38" s="1"/>
  <c r="N63" i="38"/>
  <c r="AE63" i="38" s="1"/>
  <c r="AV63" i="38" s="1"/>
  <c r="R63" i="38"/>
  <c r="AI63" i="38" s="1"/>
  <c r="AZ63" i="38" s="1"/>
  <c r="H63" i="38"/>
  <c r="Y63" i="38" s="1"/>
  <c r="AP63" i="38" s="1"/>
  <c r="G63" i="38"/>
  <c r="X63" i="38" s="1"/>
  <c r="AO63" i="38" s="1"/>
  <c r="E63" i="38"/>
  <c r="V63" i="38" s="1"/>
  <c r="AM63" i="38" s="1"/>
  <c r="I63" i="38"/>
  <c r="Z63" i="38" s="1"/>
  <c r="AQ63" i="38" s="1"/>
  <c r="L63" i="38"/>
  <c r="AC63" i="38" s="1"/>
  <c r="AT63" i="38" s="1"/>
  <c r="BB62" i="38"/>
  <c r="Q62" i="12"/>
  <c r="AH62" i="12" s="1"/>
  <c r="AY62" i="12" s="1"/>
  <c r="D62" i="12"/>
  <c r="U62" i="12" s="1"/>
  <c r="AL62" i="12" s="1"/>
  <c r="M62" i="12"/>
  <c r="AD62" i="12" s="1"/>
  <c r="AU62" i="12" s="1"/>
  <c r="BB61" i="12"/>
  <c r="B64" i="38"/>
  <c r="S64" i="38" s="1"/>
  <c r="AJ64" i="38" s="1"/>
  <c r="BA64" i="38" s="1"/>
  <c r="F62" i="12"/>
  <c r="W62" i="12" s="1"/>
  <c r="AN62" i="12" s="1"/>
  <c r="J62" i="12"/>
  <c r="AA62" i="12" s="1"/>
  <c r="AR62" i="12" s="1"/>
  <c r="O62" i="12"/>
  <c r="AF62" i="12" s="1"/>
  <c r="AW62" i="12" s="1"/>
  <c r="S62" i="12"/>
  <c r="AJ62" i="12" s="1"/>
  <c r="BA62" i="12" s="1"/>
  <c r="P62" i="12"/>
  <c r="AG62" i="12" s="1"/>
  <c r="AX62" i="12" s="1"/>
  <c r="N62" i="12"/>
  <c r="AE62" i="12" s="1"/>
  <c r="AV62" i="12" s="1"/>
  <c r="L62" i="12"/>
  <c r="AC62" i="12" s="1"/>
  <c r="AT62" i="12" s="1"/>
  <c r="R62" i="12"/>
  <c r="AI62" i="12" s="1"/>
  <c r="AZ62" i="12" s="1"/>
  <c r="C62" i="12"/>
  <c r="T62" i="12" s="1"/>
  <c r="AK62" i="12" s="1"/>
  <c r="I62" i="12"/>
  <c r="Z62" i="12" s="1"/>
  <c r="AQ62" i="12" s="1"/>
  <c r="G62" i="12"/>
  <c r="X62" i="12" s="1"/>
  <c r="AO62" i="12" s="1"/>
  <c r="E62" i="12"/>
  <c r="V62" i="12" s="1"/>
  <c r="AM62" i="12" s="1"/>
  <c r="B63" i="12"/>
  <c r="I63" i="12" s="1"/>
  <c r="Z63" i="12" s="1"/>
  <c r="AQ63" i="12" s="1"/>
  <c r="O63" i="36"/>
  <c r="AF63" i="36" s="1"/>
  <c r="AW63" i="36" s="1"/>
  <c r="F63" i="36"/>
  <c r="W63" i="36" s="1"/>
  <c r="AN63" i="36" s="1"/>
  <c r="E63" i="36"/>
  <c r="V63" i="36" s="1"/>
  <c r="AM63" i="36" s="1"/>
  <c r="L63" i="36"/>
  <c r="AC63" i="36" s="1"/>
  <c r="AT63" i="36" s="1"/>
  <c r="P63" i="36"/>
  <c r="AG63" i="36" s="1"/>
  <c r="AX63" i="36" s="1"/>
  <c r="I63" i="36"/>
  <c r="Z63" i="36" s="1"/>
  <c r="AQ63" i="36" s="1"/>
  <c r="J63" i="36"/>
  <c r="AA63" i="36" s="1"/>
  <c r="AR63" i="36" s="1"/>
  <c r="G63" i="36"/>
  <c r="X63" i="36" s="1"/>
  <c r="AO63" i="36" s="1"/>
  <c r="M63" i="36"/>
  <c r="AD63" i="36" s="1"/>
  <c r="AU63" i="36" s="1"/>
  <c r="H63" i="36"/>
  <c r="Y63" i="36" s="1"/>
  <c r="AP63" i="36" s="1"/>
  <c r="K63" i="36"/>
  <c r="AB63" i="36" s="1"/>
  <c r="AS63" i="36" s="1"/>
  <c r="N63" i="36"/>
  <c r="AE63" i="36" s="1"/>
  <c r="AV63" i="36" s="1"/>
  <c r="D63" i="36"/>
  <c r="U63" i="36" s="1"/>
  <c r="AL63" i="36" s="1"/>
  <c r="C63" i="36"/>
  <c r="T63" i="36" s="1"/>
  <c r="AK63" i="36" s="1"/>
  <c r="S63" i="36"/>
  <c r="AJ63" i="36" s="1"/>
  <c r="BA63" i="36" s="1"/>
  <c r="R63" i="36"/>
  <c r="AI63" i="36" s="1"/>
  <c r="AZ63" i="36" s="1"/>
  <c r="BB62" i="36"/>
  <c r="P63" i="39"/>
  <c r="AG63" i="39" s="1"/>
  <c r="AX63" i="39" s="1"/>
  <c r="L63" i="39"/>
  <c r="AC63" i="39" s="1"/>
  <c r="AT63" i="39" s="1"/>
  <c r="H63" i="39"/>
  <c r="Y63" i="39" s="1"/>
  <c r="AP63" i="39" s="1"/>
  <c r="D63" i="39"/>
  <c r="U63" i="39" s="1"/>
  <c r="AL63" i="39" s="1"/>
  <c r="R63" i="39"/>
  <c r="AI63" i="39" s="1"/>
  <c r="AZ63" i="39" s="1"/>
  <c r="N63" i="39"/>
  <c r="AE63" i="39" s="1"/>
  <c r="AV63" i="39" s="1"/>
  <c r="F63" i="39"/>
  <c r="W63" i="39" s="1"/>
  <c r="AN63" i="39" s="1"/>
  <c r="S63" i="39"/>
  <c r="AJ63" i="39" s="1"/>
  <c r="BA63" i="39" s="1"/>
  <c r="O63" i="39"/>
  <c r="AF63" i="39" s="1"/>
  <c r="AW63" i="39" s="1"/>
  <c r="K63" i="39"/>
  <c r="AB63" i="39" s="1"/>
  <c r="AS63" i="39" s="1"/>
  <c r="G63" i="39"/>
  <c r="X63" i="39" s="1"/>
  <c r="AO63" i="39" s="1"/>
  <c r="C63" i="39"/>
  <c r="T63" i="39" s="1"/>
  <c r="AK63" i="39" s="1"/>
  <c r="J63" i="39"/>
  <c r="AA63" i="39" s="1"/>
  <c r="AR63" i="39" s="1"/>
  <c r="I63" i="39"/>
  <c r="Z63" i="39" s="1"/>
  <c r="AQ63" i="39" s="1"/>
  <c r="M63" i="39"/>
  <c r="AD63" i="39" s="1"/>
  <c r="AU63" i="39" s="1"/>
  <c r="E63" i="39"/>
  <c r="V63" i="39" s="1"/>
  <c r="AM63" i="39" s="1"/>
  <c r="Q63" i="39"/>
  <c r="AH63" i="39" s="1"/>
  <c r="AY63" i="39" s="1"/>
  <c r="B64" i="36"/>
  <c r="Q64" i="36" s="1"/>
  <c r="AH64" i="36" s="1"/>
  <c r="AY64" i="36" s="1"/>
  <c r="BB62" i="39"/>
  <c r="J65" i="20"/>
  <c r="A64" i="12"/>
  <c r="K64" i="20"/>
  <c r="K65" i="37"/>
  <c r="J66" i="37"/>
  <c r="A66" i="38" s="1"/>
  <c r="J66" i="35"/>
  <c r="A66" i="36" s="1"/>
  <c r="K65" i="35"/>
  <c r="B65" i="50" s="1"/>
  <c r="X63" i="50" l="1"/>
  <c r="H64" i="50"/>
  <c r="O64" i="50" s="1"/>
  <c r="V64" i="50" s="1"/>
  <c r="D64" i="50"/>
  <c r="K64" i="50" s="1"/>
  <c r="R64" i="50" s="1"/>
  <c r="G64" i="50"/>
  <c r="N64" i="50" s="1"/>
  <c r="U64" i="50" s="1"/>
  <c r="C64" i="50"/>
  <c r="J64" i="50" s="1"/>
  <c r="Q64" i="50" s="1"/>
  <c r="F64" i="50"/>
  <c r="M64" i="50" s="1"/>
  <c r="T64" i="50" s="1"/>
  <c r="E64" i="50"/>
  <c r="L64" i="50" s="1"/>
  <c r="S64" i="50" s="1"/>
  <c r="I64" i="50"/>
  <c r="P64" i="50" s="1"/>
  <c r="W64" i="50" s="1"/>
  <c r="D63" i="48"/>
  <c r="K63" i="48" s="1"/>
  <c r="R63" i="48" s="1"/>
  <c r="E63" i="48"/>
  <c r="L63" i="48" s="1"/>
  <c r="S63" i="48" s="1"/>
  <c r="X62" i="48"/>
  <c r="F63" i="48"/>
  <c r="M63" i="48" s="1"/>
  <c r="T63" i="48" s="1"/>
  <c r="H63" i="48"/>
  <c r="O63" i="48" s="1"/>
  <c r="V63" i="48" s="1"/>
  <c r="B64" i="48"/>
  <c r="C64" i="48" s="1"/>
  <c r="J64" i="48" s="1"/>
  <c r="Q64" i="48" s="1"/>
  <c r="C63" i="48"/>
  <c r="J63" i="48" s="1"/>
  <c r="Q63" i="48" s="1"/>
  <c r="G63" i="48"/>
  <c r="N63" i="48" s="1"/>
  <c r="U63" i="48" s="1"/>
  <c r="X62" i="49"/>
  <c r="H63" i="49"/>
  <c r="O63" i="49" s="1"/>
  <c r="V63" i="49" s="1"/>
  <c r="D63" i="49"/>
  <c r="K63" i="49" s="1"/>
  <c r="R63" i="49" s="1"/>
  <c r="G63" i="49"/>
  <c r="N63" i="49" s="1"/>
  <c r="U63" i="49" s="1"/>
  <c r="C63" i="49"/>
  <c r="J63" i="49" s="1"/>
  <c r="Q63" i="49" s="1"/>
  <c r="F63" i="49"/>
  <c r="M63" i="49" s="1"/>
  <c r="T63" i="49" s="1"/>
  <c r="E63" i="49"/>
  <c r="L63" i="49" s="1"/>
  <c r="S63" i="49" s="1"/>
  <c r="I63" i="49"/>
  <c r="P63" i="49" s="1"/>
  <c r="W63" i="49" s="1"/>
  <c r="J64" i="38"/>
  <c r="AA64" i="38" s="1"/>
  <c r="AR64" i="38" s="1"/>
  <c r="L64" i="38"/>
  <c r="AC64" i="38" s="1"/>
  <c r="AT64" i="38" s="1"/>
  <c r="N64" i="38"/>
  <c r="AE64" i="38" s="1"/>
  <c r="AV64" i="38" s="1"/>
  <c r="H64" i="38"/>
  <c r="Y64" i="38" s="1"/>
  <c r="AP64" i="38" s="1"/>
  <c r="I64" i="38"/>
  <c r="Z64" i="38" s="1"/>
  <c r="AQ64" i="38" s="1"/>
  <c r="G64" i="38"/>
  <c r="X64" i="38" s="1"/>
  <c r="AO64" i="38" s="1"/>
  <c r="M64" i="38"/>
  <c r="AD64" i="38" s="1"/>
  <c r="AU64" i="38" s="1"/>
  <c r="K64" i="38"/>
  <c r="AB64" i="38" s="1"/>
  <c r="AS64" i="38" s="1"/>
  <c r="R64" i="38"/>
  <c r="AI64" i="38" s="1"/>
  <c r="AZ64" i="38" s="1"/>
  <c r="Q64" i="38"/>
  <c r="AH64" i="38" s="1"/>
  <c r="AY64" i="38" s="1"/>
  <c r="P64" i="38"/>
  <c r="AG64" i="38" s="1"/>
  <c r="AX64" i="38" s="1"/>
  <c r="O64" i="38"/>
  <c r="AF64" i="38" s="1"/>
  <c r="AW64" i="38" s="1"/>
  <c r="F64" i="38"/>
  <c r="W64" i="38" s="1"/>
  <c r="AN64" i="38" s="1"/>
  <c r="E64" i="38"/>
  <c r="V64" i="38" s="1"/>
  <c r="AM64" i="38" s="1"/>
  <c r="D64" i="38"/>
  <c r="U64" i="38" s="1"/>
  <c r="AL64" i="38" s="1"/>
  <c r="C64" i="38"/>
  <c r="T64" i="38" s="1"/>
  <c r="AK64" i="38" s="1"/>
  <c r="F63" i="12"/>
  <c r="W63" i="12" s="1"/>
  <c r="AN63" i="12" s="1"/>
  <c r="P63" i="12"/>
  <c r="AG63" i="12" s="1"/>
  <c r="AX63" i="12" s="1"/>
  <c r="BB63" i="38"/>
  <c r="B65" i="38"/>
  <c r="S65" i="38" s="1"/>
  <c r="AJ65" i="38" s="1"/>
  <c r="BA65" i="38" s="1"/>
  <c r="D63" i="12"/>
  <c r="U63" i="12" s="1"/>
  <c r="AL63" i="12" s="1"/>
  <c r="J63" i="12"/>
  <c r="AA63" i="12" s="1"/>
  <c r="AR63" i="12" s="1"/>
  <c r="O63" i="12"/>
  <c r="AF63" i="12" s="1"/>
  <c r="AW63" i="12" s="1"/>
  <c r="M63" i="12"/>
  <c r="AD63" i="12" s="1"/>
  <c r="AU63" i="12" s="1"/>
  <c r="S63" i="12"/>
  <c r="AJ63" i="12" s="1"/>
  <c r="BA63" i="12" s="1"/>
  <c r="H63" i="12"/>
  <c r="Y63" i="12" s="1"/>
  <c r="AP63" i="12" s="1"/>
  <c r="BB62" i="12"/>
  <c r="K63" i="12"/>
  <c r="AB63" i="12" s="1"/>
  <c r="AS63" i="12" s="1"/>
  <c r="G63" i="12"/>
  <c r="X63" i="12" s="1"/>
  <c r="AO63" i="12" s="1"/>
  <c r="E63" i="12"/>
  <c r="V63" i="12" s="1"/>
  <c r="AM63" i="12" s="1"/>
  <c r="Q63" i="12"/>
  <c r="AH63" i="12" s="1"/>
  <c r="AY63" i="12" s="1"/>
  <c r="N63" i="12"/>
  <c r="AE63" i="12" s="1"/>
  <c r="AV63" i="12" s="1"/>
  <c r="L63" i="12"/>
  <c r="AC63" i="12" s="1"/>
  <c r="AT63" i="12" s="1"/>
  <c r="R63" i="12"/>
  <c r="AI63" i="12" s="1"/>
  <c r="AZ63" i="12" s="1"/>
  <c r="C63" i="12"/>
  <c r="T63" i="12" s="1"/>
  <c r="AK63" i="12" s="1"/>
  <c r="B64" i="12"/>
  <c r="N64" i="12" s="1"/>
  <c r="AE64" i="12" s="1"/>
  <c r="AV64" i="12" s="1"/>
  <c r="K64" i="36"/>
  <c r="AB64" i="36" s="1"/>
  <c r="AS64" i="36" s="1"/>
  <c r="N64" i="36"/>
  <c r="AE64" i="36" s="1"/>
  <c r="AV64" i="36" s="1"/>
  <c r="P64" i="36"/>
  <c r="AG64" i="36" s="1"/>
  <c r="AX64" i="36" s="1"/>
  <c r="E64" i="36"/>
  <c r="V64" i="36" s="1"/>
  <c r="AM64" i="36" s="1"/>
  <c r="H64" i="36"/>
  <c r="Y64" i="36" s="1"/>
  <c r="AP64" i="36" s="1"/>
  <c r="O64" i="36"/>
  <c r="AF64" i="36" s="1"/>
  <c r="AW64" i="36" s="1"/>
  <c r="I64" i="36"/>
  <c r="Z64" i="36" s="1"/>
  <c r="AQ64" i="36" s="1"/>
  <c r="L64" i="36"/>
  <c r="AC64" i="36" s="1"/>
  <c r="AT64" i="36" s="1"/>
  <c r="F64" i="36"/>
  <c r="W64" i="36" s="1"/>
  <c r="AN64" i="36" s="1"/>
  <c r="BB63" i="36"/>
  <c r="G64" i="36"/>
  <c r="X64" i="36" s="1"/>
  <c r="AO64" i="36" s="1"/>
  <c r="J64" i="36"/>
  <c r="AA64" i="36" s="1"/>
  <c r="AR64" i="36" s="1"/>
  <c r="M64" i="36"/>
  <c r="AD64" i="36" s="1"/>
  <c r="AU64" i="36" s="1"/>
  <c r="D64" i="36"/>
  <c r="U64" i="36" s="1"/>
  <c r="AL64" i="36" s="1"/>
  <c r="C64" i="36"/>
  <c r="T64" i="36" s="1"/>
  <c r="AK64" i="36" s="1"/>
  <c r="S64" i="36"/>
  <c r="AJ64" i="36" s="1"/>
  <c r="BA64" i="36" s="1"/>
  <c r="R64" i="36"/>
  <c r="AI64" i="36" s="1"/>
  <c r="AZ64" i="36" s="1"/>
  <c r="BB63" i="39"/>
  <c r="Q64" i="39"/>
  <c r="AH64" i="39" s="1"/>
  <c r="AY64" i="39" s="1"/>
  <c r="M64" i="39"/>
  <c r="AD64" i="39" s="1"/>
  <c r="AU64" i="39" s="1"/>
  <c r="I64" i="39"/>
  <c r="Z64" i="39" s="1"/>
  <c r="AQ64" i="39" s="1"/>
  <c r="P64" i="39"/>
  <c r="AG64" i="39" s="1"/>
  <c r="AX64" i="39" s="1"/>
  <c r="L64" i="39"/>
  <c r="AC64" i="39" s="1"/>
  <c r="AT64" i="39" s="1"/>
  <c r="S64" i="39"/>
  <c r="AJ64" i="39" s="1"/>
  <c r="BA64" i="39" s="1"/>
  <c r="K64" i="39"/>
  <c r="AB64" i="39" s="1"/>
  <c r="AS64" i="39" s="1"/>
  <c r="F64" i="39"/>
  <c r="W64" i="39" s="1"/>
  <c r="AN64" i="39" s="1"/>
  <c r="O64" i="39"/>
  <c r="AF64" i="39" s="1"/>
  <c r="AW64" i="39" s="1"/>
  <c r="D64" i="39"/>
  <c r="U64" i="39" s="1"/>
  <c r="AL64" i="39" s="1"/>
  <c r="R64" i="39"/>
  <c r="AI64" i="39" s="1"/>
  <c r="AZ64" i="39" s="1"/>
  <c r="J64" i="39"/>
  <c r="AA64" i="39" s="1"/>
  <c r="AR64" i="39" s="1"/>
  <c r="E64" i="39"/>
  <c r="V64" i="39" s="1"/>
  <c r="AM64" i="39" s="1"/>
  <c r="H64" i="39"/>
  <c r="Y64" i="39" s="1"/>
  <c r="AP64" i="39" s="1"/>
  <c r="N64" i="39"/>
  <c r="AE64" i="39" s="1"/>
  <c r="AV64" i="39" s="1"/>
  <c r="G64" i="39"/>
  <c r="X64" i="39" s="1"/>
  <c r="AO64" i="39" s="1"/>
  <c r="C64" i="39"/>
  <c r="T64" i="39" s="1"/>
  <c r="AK64" i="39" s="1"/>
  <c r="B65" i="36"/>
  <c r="O65" i="36" s="1"/>
  <c r="AF65" i="36" s="1"/>
  <c r="AW65" i="36" s="1"/>
  <c r="A65" i="12"/>
  <c r="J66" i="20"/>
  <c r="K65" i="20"/>
  <c r="K66" i="37"/>
  <c r="J67" i="37"/>
  <c r="A67" i="38" s="1"/>
  <c r="J67" i="35"/>
  <c r="A67" i="36" s="1"/>
  <c r="K66" i="35"/>
  <c r="B66" i="50" s="1"/>
  <c r="H65" i="50" l="1"/>
  <c r="O65" i="50" s="1"/>
  <c r="V65" i="50" s="1"/>
  <c r="D65" i="50"/>
  <c r="K65" i="50" s="1"/>
  <c r="R65" i="50" s="1"/>
  <c r="G65" i="50"/>
  <c r="N65" i="50" s="1"/>
  <c r="U65" i="50" s="1"/>
  <c r="C65" i="50"/>
  <c r="J65" i="50" s="1"/>
  <c r="Q65" i="50" s="1"/>
  <c r="F65" i="50"/>
  <c r="M65" i="50" s="1"/>
  <c r="T65" i="50" s="1"/>
  <c r="E65" i="50"/>
  <c r="L65" i="50" s="1"/>
  <c r="S65" i="50" s="1"/>
  <c r="I65" i="50"/>
  <c r="P65" i="50" s="1"/>
  <c r="W65" i="50" s="1"/>
  <c r="X64" i="50"/>
  <c r="E64" i="48"/>
  <c r="L64" i="48" s="1"/>
  <c r="S64" i="48" s="1"/>
  <c r="X63" i="48"/>
  <c r="G64" i="48"/>
  <c r="N64" i="48" s="1"/>
  <c r="U64" i="48" s="1"/>
  <c r="H64" i="48"/>
  <c r="O64" i="48" s="1"/>
  <c r="V64" i="48" s="1"/>
  <c r="D64" i="48"/>
  <c r="K64" i="48" s="1"/>
  <c r="R64" i="48" s="1"/>
  <c r="I64" i="48"/>
  <c r="P64" i="48" s="1"/>
  <c r="W64" i="48" s="1"/>
  <c r="F64" i="48"/>
  <c r="M64" i="48" s="1"/>
  <c r="T64" i="48" s="1"/>
  <c r="H64" i="49"/>
  <c r="O64" i="49" s="1"/>
  <c r="V64" i="49" s="1"/>
  <c r="D64" i="49"/>
  <c r="K64" i="49" s="1"/>
  <c r="R64" i="49" s="1"/>
  <c r="G64" i="49"/>
  <c r="N64" i="49" s="1"/>
  <c r="U64" i="49" s="1"/>
  <c r="C64" i="49"/>
  <c r="J64" i="49" s="1"/>
  <c r="Q64" i="49" s="1"/>
  <c r="F64" i="49"/>
  <c r="M64" i="49" s="1"/>
  <c r="T64" i="49" s="1"/>
  <c r="E64" i="49"/>
  <c r="L64" i="49" s="1"/>
  <c r="S64" i="49" s="1"/>
  <c r="I64" i="49"/>
  <c r="P64" i="49" s="1"/>
  <c r="W64" i="49" s="1"/>
  <c r="X63" i="49"/>
  <c r="B65" i="48"/>
  <c r="C65" i="48" s="1"/>
  <c r="J65" i="48" s="1"/>
  <c r="Q65" i="48" s="1"/>
  <c r="G64" i="12"/>
  <c r="X64" i="12" s="1"/>
  <c r="AO64" i="12" s="1"/>
  <c r="BB64" i="38"/>
  <c r="C65" i="38"/>
  <c r="T65" i="38" s="1"/>
  <c r="AK65" i="38" s="1"/>
  <c r="J65" i="38"/>
  <c r="AA65" i="38" s="1"/>
  <c r="AR65" i="38" s="1"/>
  <c r="M65" i="38"/>
  <c r="AD65" i="38" s="1"/>
  <c r="AU65" i="38" s="1"/>
  <c r="N65" i="38"/>
  <c r="AE65" i="38" s="1"/>
  <c r="AV65" i="38" s="1"/>
  <c r="D65" i="38"/>
  <c r="U65" i="38" s="1"/>
  <c r="AL65" i="38" s="1"/>
  <c r="G65" i="38"/>
  <c r="X65" i="38" s="1"/>
  <c r="AO65" i="38" s="1"/>
  <c r="E65" i="38"/>
  <c r="V65" i="38" s="1"/>
  <c r="AM65" i="38" s="1"/>
  <c r="H65" i="38"/>
  <c r="Y65" i="38" s="1"/>
  <c r="AP65" i="38" s="1"/>
  <c r="K65" i="38"/>
  <c r="AB65" i="38" s="1"/>
  <c r="AS65" i="38" s="1"/>
  <c r="F65" i="38"/>
  <c r="W65" i="38" s="1"/>
  <c r="AN65" i="38" s="1"/>
  <c r="I65" i="38"/>
  <c r="Z65" i="38" s="1"/>
  <c r="AQ65" i="38" s="1"/>
  <c r="L65" i="38"/>
  <c r="AC65" i="38" s="1"/>
  <c r="AT65" i="38" s="1"/>
  <c r="R65" i="38"/>
  <c r="AI65" i="38" s="1"/>
  <c r="AZ65" i="38" s="1"/>
  <c r="Q65" i="38"/>
  <c r="AH65" i="38" s="1"/>
  <c r="AY65" i="38" s="1"/>
  <c r="P65" i="38"/>
  <c r="AG65" i="38" s="1"/>
  <c r="AX65" i="38" s="1"/>
  <c r="O65" i="38"/>
  <c r="AF65" i="38" s="1"/>
  <c r="AW65" i="38" s="1"/>
  <c r="L64" i="12"/>
  <c r="AC64" i="12" s="1"/>
  <c r="AT64" i="12" s="1"/>
  <c r="C64" i="12"/>
  <c r="T64" i="12" s="1"/>
  <c r="AK64" i="12" s="1"/>
  <c r="R64" i="12"/>
  <c r="AI64" i="12" s="1"/>
  <c r="AZ64" i="12" s="1"/>
  <c r="I64" i="12"/>
  <c r="Z64" i="12" s="1"/>
  <c r="AQ64" i="12" s="1"/>
  <c r="S64" i="12"/>
  <c r="AJ64" i="12" s="1"/>
  <c r="BA64" i="12" s="1"/>
  <c r="F64" i="12"/>
  <c r="W64" i="12" s="1"/>
  <c r="AN64" i="12" s="1"/>
  <c r="M64" i="12"/>
  <c r="AD64" i="12" s="1"/>
  <c r="AU64" i="12" s="1"/>
  <c r="H64" i="12"/>
  <c r="Y64" i="12" s="1"/>
  <c r="AP64" i="12" s="1"/>
  <c r="E64" i="12"/>
  <c r="V64" i="12" s="1"/>
  <c r="AM64" i="12" s="1"/>
  <c r="K64" i="12"/>
  <c r="AB64" i="12" s="1"/>
  <c r="AS64" i="12" s="1"/>
  <c r="Q64" i="12"/>
  <c r="AH64" i="12" s="1"/>
  <c r="AY64" i="12" s="1"/>
  <c r="O64" i="12"/>
  <c r="AF64" i="12" s="1"/>
  <c r="AW64" i="12" s="1"/>
  <c r="D64" i="12"/>
  <c r="U64" i="12" s="1"/>
  <c r="AL64" i="12" s="1"/>
  <c r="J64" i="12"/>
  <c r="AA64" i="12" s="1"/>
  <c r="AR64" i="12" s="1"/>
  <c r="P64" i="12"/>
  <c r="AG64" i="12" s="1"/>
  <c r="AX64" i="12" s="1"/>
  <c r="B66" i="38"/>
  <c r="I66" i="38" s="1"/>
  <c r="Z66" i="38" s="1"/>
  <c r="AQ66" i="38" s="1"/>
  <c r="BB63" i="12"/>
  <c r="B65" i="12"/>
  <c r="M65" i="12" s="1"/>
  <c r="AD65" i="12" s="1"/>
  <c r="AU65" i="12" s="1"/>
  <c r="N65" i="36"/>
  <c r="AE65" i="36" s="1"/>
  <c r="AV65" i="36" s="1"/>
  <c r="D65" i="36"/>
  <c r="U65" i="36" s="1"/>
  <c r="AL65" i="36" s="1"/>
  <c r="G65" i="36"/>
  <c r="X65" i="36" s="1"/>
  <c r="AO65" i="36" s="1"/>
  <c r="E65" i="36"/>
  <c r="V65" i="36" s="1"/>
  <c r="AM65" i="36" s="1"/>
  <c r="F65" i="36"/>
  <c r="W65" i="36" s="1"/>
  <c r="AN65" i="36" s="1"/>
  <c r="I65" i="36"/>
  <c r="Z65" i="36" s="1"/>
  <c r="AQ65" i="36" s="1"/>
  <c r="L65" i="36"/>
  <c r="AC65" i="36" s="1"/>
  <c r="AT65" i="36" s="1"/>
  <c r="S65" i="36"/>
  <c r="AJ65" i="36" s="1"/>
  <c r="BA65" i="36" s="1"/>
  <c r="H65" i="36"/>
  <c r="Y65" i="36" s="1"/>
  <c r="AP65" i="36" s="1"/>
  <c r="K65" i="36"/>
  <c r="AB65" i="36" s="1"/>
  <c r="AS65" i="36" s="1"/>
  <c r="J65" i="36"/>
  <c r="AA65" i="36" s="1"/>
  <c r="AR65" i="36" s="1"/>
  <c r="M65" i="36"/>
  <c r="AD65" i="36" s="1"/>
  <c r="AU65" i="36" s="1"/>
  <c r="C65" i="36"/>
  <c r="T65" i="36" s="1"/>
  <c r="AK65" i="36" s="1"/>
  <c r="BB64" i="36"/>
  <c r="R65" i="36"/>
  <c r="AI65" i="36" s="1"/>
  <c r="AZ65" i="36" s="1"/>
  <c r="Q65" i="36"/>
  <c r="AH65" i="36" s="1"/>
  <c r="AY65" i="36" s="1"/>
  <c r="P65" i="36"/>
  <c r="AG65" i="36" s="1"/>
  <c r="AX65" i="36" s="1"/>
  <c r="S65" i="39"/>
  <c r="AJ65" i="39" s="1"/>
  <c r="BA65" i="39" s="1"/>
  <c r="O65" i="39"/>
  <c r="AF65" i="39" s="1"/>
  <c r="AW65" i="39" s="1"/>
  <c r="K65" i="39"/>
  <c r="AB65" i="39" s="1"/>
  <c r="AS65" i="39" s="1"/>
  <c r="G65" i="39"/>
  <c r="X65" i="39" s="1"/>
  <c r="AO65" i="39" s="1"/>
  <c r="C65" i="39"/>
  <c r="T65" i="39" s="1"/>
  <c r="AK65" i="39" s="1"/>
  <c r="R65" i="39"/>
  <c r="AI65" i="39" s="1"/>
  <c r="AZ65" i="39" s="1"/>
  <c r="N65" i="39"/>
  <c r="AE65" i="39" s="1"/>
  <c r="AV65" i="39" s="1"/>
  <c r="J65" i="39"/>
  <c r="AA65" i="39" s="1"/>
  <c r="AR65" i="39" s="1"/>
  <c r="F65" i="39"/>
  <c r="W65" i="39" s="1"/>
  <c r="AN65" i="39" s="1"/>
  <c r="M65" i="39"/>
  <c r="AD65" i="39" s="1"/>
  <c r="AU65" i="39" s="1"/>
  <c r="E65" i="39"/>
  <c r="V65" i="39" s="1"/>
  <c r="AM65" i="39" s="1"/>
  <c r="Q65" i="39"/>
  <c r="AH65" i="39" s="1"/>
  <c r="AY65" i="39" s="1"/>
  <c r="L65" i="39"/>
  <c r="AC65" i="39" s="1"/>
  <c r="AT65" i="39" s="1"/>
  <c r="D65" i="39"/>
  <c r="U65" i="39" s="1"/>
  <c r="AL65" i="39" s="1"/>
  <c r="I65" i="39"/>
  <c r="Z65" i="39" s="1"/>
  <c r="AQ65" i="39" s="1"/>
  <c r="P65" i="39"/>
  <c r="AG65" i="39" s="1"/>
  <c r="AX65" i="39" s="1"/>
  <c r="H65" i="39"/>
  <c r="Y65" i="39" s="1"/>
  <c r="AP65" i="39" s="1"/>
  <c r="BB64" i="39"/>
  <c r="B66" i="36"/>
  <c r="E66" i="36" s="1"/>
  <c r="V66" i="36" s="1"/>
  <c r="AM66" i="36" s="1"/>
  <c r="A66" i="12"/>
  <c r="J67" i="20"/>
  <c r="K66" i="20"/>
  <c r="K67" i="37"/>
  <c r="J68" i="37"/>
  <c r="A68" i="38" s="1"/>
  <c r="J68" i="35"/>
  <c r="A68" i="36" s="1"/>
  <c r="K67" i="35"/>
  <c r="B67" i="50" s="1"/>
  <c r="X65" i="50" l="1"/>
  <c r="H66" i="50"/>
  <c r="O66" i="50" s="1"/>
  <c r="V66" i="50" s="1"/>
  <c r="D66" i="50"/>
  <c r="K66" i="50" s="1"/>
  <c r="R66" i="50" s="1"/>
  <c r="G66" i="50"/>
  <c r="N66" i="50" s="1"/>
  <c r="U66" i="50" s="1"/>
  <c r="C66" i="50"/>
  <c r="J66" i="50" s="1"/>
  <c r="Q66" i="50" s="1"/>
  <c r="F66" i="50"/>
  <c r="M66" i="50" s="1"/>
  <c r="T66" i="50" s="1"/>
  <c r="E66" i="50"/>
  <c r="L66" i="50" s="1"/>
  <c r="S66" i="50" s="1"/>
  <c r="I66" i="50"/>
  <c r="P66" i="50" s="1"/>
  <c r="W66" i="50" s="1"/>
  <c r="I65" i="48"/>
  <c r="P65" i="48" s="1"/>
  <c r="W65" i="48" s="1"/>
  <c r="E65" i="48"/>
  <c r="L65" i="48" s="1"/>
  <c r="S65" i="48" s="1"/>
  <c r="D65" i="48"/>
  <c r="K65" i="48" s="1"/>
  <c r="R65" i="48" s="1"/>
  <c r="F65" i="48"/>
  <c r="M65" i="48" s="1"/>
  <c r="T65" i="48" s="1"/>
  <c r="H65" i="48"/>
  <c r="O65" i="48" s="1"/>
  <c r="V65" i="48" s="1"/>
  <c r="X64" i="49"/>
  <c r="X64" i="48"/>
  <c r="G65" i="48"/>
  <c r="N65" i="48" s="1"/>
  <c r="U65" i="48" s="1"/>
  <c r="H65" i="49"/>
  <c r="O65" i="49" s="1"/>
  <c r="V65" i="49" s="1"/>
  <c r="D65" i="49"/>
  <c r="K65" i="49" s="1"/>
  <c r="R65" i="49" s="1"/>
  <c r="G65" i="49"/>
  <c r="N65" i="49" s="1"/>
  <c r="U65" i="49" s="1"/>
  <c r="C65" i="49"/>
  <c r="J65" i="49" s="1"/>
  <c r="Q65" i="49" s="1"/>
  <c r="F65" i="49"/>
  <c r="M65" i="49" s="1"/>
  <c r="T65" i="49" s="1"/>
  <c r="E65" i="49"/>
  <c r="L65" i="49" s="1"/>
  <c r="S65" i="49" s="1"/>
  <c r="I65" i="49"/>
  <c r="P65" i="49" s="1"/>
  <c r="W65" i="49" s="1"/>
  <c r="B66" i="48"/>
  <c r="G66" i="48" s="1"/>
  <c r="N66" i="48" s="1"/>
  <c r="U66" i="48" s="1"/>
  <c r="BB65" i="38"/>
  <c r="L66" i="38"/>
  <c r="AC66" i="38" s="1"/>
  <c r="AT66" i="38" s="1"/>
  <c r="E66" i="38"/>
  <c r="V66" i="38" s="1"/>
  <c r="AM66" i="38" s="1"/>
  <c r="K66" i="38"/>
  <c r="AB66" i="38" s="1"/>
  <c r="AS66" i="38" s="1"/>
  <c r="M66" i="38"/>
  <c r="AD66" i="38" s="1"/>
  <c r="AU66" i="38" s="1"/>
  <c r="P66" i="38"/>
  <c r="AG66" i="38" s="1"/>
  <c r="AX66" i="38" s="1"/>
  <c r="F66" i="38"/>
  <c r="W66" i="38" s="1"/>
  <c r="AN66" i="38" s="1"/>
  <c r="O66" i="38"/>
  <c r="AF66" i="38" s="1"/>
  <c r="AW66" i="38" s="1"/>
  <c r="N66" i="38"/>
  <c r="AE66" i="38" s="1"/>
  <c r="AV66" i="38" s="1"/>
  <c r="H66" i="38"/>
  <c r="Y66" i="38" s="1"/>
  <c r="AP66" i="38" s="1"/>
  <c r="D66" i="38"/>
  <c r="U66" i="38" s="1"/>
  <c r="AL66" i="38" s="1"/>
  <c r="S66" i="38"/>
  <c r="AJ66" i="38" s="1"/>
  <c r="BA66" i="38" s="1"/>
  <c r="R66" i="38"/>
  <c r="AI66" i="38" s="1"/>
  <c r="AZ66" i="38" s="1"/>
  <c r="Q66" i="38"/>
  <c r="AH66" i="38" s="1"/>
  <c r="AY66" i="38" s="1"/>
  <c r="G66" i="38"/>
  <c r="X66" i="38" s="1"/>
  <c r="AO66" i="38" s="1"/>
  <c r="C66" i="38"/>
  <c r="T66" i="38" s="1"/>
  <c r="AK66" i="38" s="1"/>
  <c r="J66" i="38"/>
  <c r="AA66" i="38" s="1"/>
  <c r="AR66" i="38" s="1"/>
  <c r="BB64" i="12"/>
  <c r="S65" i="12"/>
  <c r="AJ65" i="12" s="1"/>
  <c r="BA65" i="12" s="1"/>
  <c r="I65" i="12"/>
  <c r="Z65" i="12" s="1"/>
  <c r="AQ65" i="12" s="1"/>
  <c r="L65" i="12"/>
  <c r="AC65" i="12" s="1"/>
  <c r="AT65" i="12" s="1"/>
  <c r="R65" i="12"/>
  <c r="AI65" i="12" s="1"/>
  <c r="AZ65" i="12" s="1"/>
  <c r="E65" i="12"/>
  <c r="V65" i="12" s="1"/>
  <c r="AM65" i="12" s="1"/>
  <c r="C65" i="12"/>
  <c r="T65" i="12" s="1"/>
  <c r="AK65" i="12" s="1"/>
  <c r="G65" i="12"/>
  <c r="X65" i="12" s="1"/>
  <c r="AO65" i="12" s="1"/>
  <c r="P65" i="12"/>
  <c r="AG65" i="12" s="1"/>
  <c r="AX65" i="12" s="1"/>
  <c r="H65" i="12"/>
  <c r="Y65" i="12" s="1"/>
  <c r="AP65" i="12" s="1"/>
  <c r="B67" i="38"/>
  <c r="I67" i="38" s="1"/>
  <c r="Z67" i="38" s="1"/>
  <c r="AQ67" i="38" s="1"/>
  <c r="F65" i="12"/>
  <c r="W65" i="12" s="1"/>
  <c r="AN65" i="12" s="1"/>
  <c r="Q65" i="12"/>
  <c r="AH65" i="12" s="1"/>
  <c r="AY65" i="12" s="1"/>
  <c r="N65" i="12"/>
  <c r="AE65" i="12" s="1"/>
  <c r="AV65" i="12" s="1"/>
  <c r="J65" i="12"/>
  <c r="AA65" i="12" s="1"/>
  <c r="AR65" i="12" s="1"/>
  <c r="K65" i="12"/>
  <c r="AB65" i="12" s="1"/>
  <c r="AS65" i="12" s="1"/>
  <c r="D65" i="12"/>
  <c r="U65" i="12" s="1"/>
  <c r="AL65" i="12" s="1"/>
  <c r="O65" i="12"/>
  <c r="AF65" i="12" s="1"/>
  <c r="AW65" i="12" s="1"/>
  <c r="B66" i="12"/>
  <c r="P66" i="12" s="1"/>
  <c r="AG66" i="12" s="1"/>
  <c r="AX66" i="12" s="1"/>
  <c r="P66" i="36"/>
  <c r="AG66" i="36" s="1"/>
  <c r="AX66" i="36" s="1"/>
  <c r="N66" i="36"/>
  <c r="AE66" i="36" s="1"/>
  <c r="AV66" i="36" s="1"/>
  <c r="K66" i="36"/>
  <c r="AB66" i="36" s="1"/>
  <c r="AS66" i="36" s="1"/>
  <c r="I66" i="36"/>
  <c r="Z66" i="36" s="1"/>
  <c r="AQ66" i="36" s="1"/>
  <c r="O66" i="36"/>
  <c r="AF66" i="36" s="1"/>
  <c r="AW66" i="36" s="1"/>
  <c r="M66" i="36"/>
  <c r="AD66" i="36" s="1"/>
  <c r="AU66" i="36" s="1"/>
  <c r="L66" i="36"/>
  <c r="AC66" i="36" s="1"/>
  <c r="AT66" i="36" s="1"/>
  <c r="J66" i="36"/>
  <c r="AA66" i="36" s="1"/>
  <c r="AR66" i="36" s="1"/>
  <c r="BB65" i="36"/>
  <c r="D66" i="36"/>
  <c r="U66" i="36" s="1"/>
  <c r="AL66" i="36" s="1"/>
  <c r="C66" i="36"/>
  <c r="T66" i="36" s="1"/>
  <c r="AK66" i="36" s="1"/>
  <c r="S66" i="36"/>
  <c r="AJ66" i="36" s="1"/>
  <c r="BA66" i="36" s="1"/>
  <c r="R66" i="36"/>
  <c r="AI66" i="36" s="1"/>
  <c r="AZ66" i="36" s="1"/>
  <c r="Q66" i="36"/>
  <c r="AH66" i="36" s="1"/>
  <c r="AY66" i="36" s="1"/>
  <c r="H66" i="36"/>
  <c r="Y66" i="36" s="1"/>
  <c r="AP66" i="36" s="1"/>
  <c r="G66" i="36"/>
  <c r="X66" i="36" s="1"/>
  <c r="AO66" i="36" s="1"/>
  <c r="F66" i="36"/>
  <c r="W66" i="36" s="1"/>
  <c r="AN66" i="36" s="1"/>
  <c r="Q66" i="39"/>
  <c r="AH66" i="39" s="1"/>
  <c r="AY66" i="39" s="1"/>
  <c r="M66" i="39"/>
  <c r="AD66" i="39" s="1"/>
  <c r="AU66" i="39" s="1"/>
  <c r="I66" i="39"/>
  <c r="Z66" i="39" s="1"/>
  <c r="AQ66" i="39" s="1"/>
  <c r="E66" i="39"/>
  <c r="V66" i="39" s="1"/>
  <c r="AM66" i="39" s="1"/>
  <c r="P66" i="39"/>
  <c r="AG66" i="39" s="1"/>
  <c r="AX66" i="39" s="1"/>
  <c r="L66" i="39"/>
  <c r="AC66" i="39" s="1"/>
  <c r="AT66" i="39" s="1"/>
  <c r="H66" i="39"/>
  <c r="Y66" i="39" s="1"/>
  <c r="AP66" i="39" s="1"/>
  <c r="D66" i="39"/>
  <c r="U66" i="39" s="1"/>
  <c r="AL66" i="39" s="1"/>
  <c r="N66" i="39"/>
  <c r="AE66" i="39" s="1"/>
  <c r="AV66" i="39" s="1"/>
  <c r="F66" i="39"/>
  <c r="W66" i="39" s="1"/>
  <c r="AN66" i="39" s="1"/>
  <c r="R66" i="39"/>
  <c r="AI66" i="39" s="1"/>
  <c r="AZ66" i="39" s="1"/>
  <c r="S66" i="39"/>
  <c r="AJ66" i="39" s="1"/>
  <c r="BA66" i="39" s="1"/>
  <c r="K66" i="39"/>
  <c r="AB66" i="39" s="1"/>
  <c r="AS66" i="39" s="1"/>
  <c r="C66" i="39"/>
  <c r="T66" i="39" s="1"/>
  <c r="AK66" i="39" s="1"/>
  <c r="J66" i="39"/>
  <c r="AA66" i="39" s="1"/>
  <c r="AR66" i="39" s="1"/>
  <c r="G66" i="39"/>
  <c r="X66" i="39" s="1"/>
  <c r="AO66" i="39" s="1"/>
  <c r="O66" i="39"/>
  <c r="AF66" i="39" s="1"/>
  <c r="AW66" i="39" s="1"/>
  <c r="B67" i="36"/>
  <c r="Q67" i="36" s="1"/>
  <c r="AH67" i="36" s="1"/>
  <c r="AY67" i="36" s="1"/>
  <c r="BB65" i="39"/>
  <c r="A67" i="12"/>
  <c r="J68" i="20"/>
  <c r="K67" i="20"/>
  <c r="K68" i="37"/>
  <c r="J69" i="37"/>
  <c r="A69" i="38" s="1"/>
  <c r="J69" i="35"/>
  <c r="A69" i="36" s="1"/>
  <c r="K68" i="35"/>
  <c r="B68" i="50" s="1"/>
  <c r="X66" i="50" l="1"/>
  <c r="H67" i="50"/>
  <c r="O67" i="50" s="1"/>
  <c r="V67" i="50" s="1"/>
  <c r="D67" i="50"/>
  <c r="K67" i="50" s="1"/>
  <c r="R67" i="50" s="1"/>
  <c r="G67" i="50"/>
  <c r="N67" i="50" s="1"/>
  <c r="U67" i="50" s="1"/>
  <c r="C67" i="50"/>
  <c r="J67" i="50" s="1"/>
  <c r="Q67" i="50" s="1"/>
  <c r="F67" i="50"/>
  <c r="M67" i="50" s="1"/>
  <c r="T67" i="50" s="1"/>
  <c r="E67" i="50"/>
  <c r="L67" i="50" s="1"/>
  <c r="S67" i="50" s="1"/>
  <c r="I67" i="50"/>
  <c r="P67" i="50" s="1"/>
  <c r="W67" i="50" s="1"/>
  <c r="X65" i="48"/>
  <c r="X65" i="49"/>
  <c r="D66" i="48"/>
  <c r="K66" i="48" s="1"/>
  <c r="R66" i="48" s="1"/>
  <c r="H66" i="48"/>
  <c r="O66" i="48" s="1"/>
  <c r="V66" i="48" s="1"/>
  <c r="B67" i="48"/>
  <c r="G67" i="48" s="1"/>
  <c r="N67" i="48" s="1"/>
  <c r="U67" i="48" s="1"/>
  <c r="C66" i="48"/>
  <c r="J66" i="48" s="1"/>
  <c r="Q66" i="48" s="1"/>
  <c r="I66" i="48"/>
  <c r="P66" i="48" s="1"/>
  <c r="W66" i="48" s="1"/>
  <c r="E66" i="48"/>
  <c r="L66" i="48" s="1"/>
  <c r="S66" i="48" s="1"/>
  <c r="F66" i="48"/>
  <c r="M66" i="48" s="1"/>
  <c r="T66" i="48" s="1"/>
  <c r="H66" i="49"/>
  <c r="O66" i="49" s="1"/>
  <c r="V66" i="49" s="1"/>
  <c r="D66" i="49"/>
  <c r="K66" i="49" s="1"/>
  <c r="R66" i="49" s="1"/>
  <c r="G66" i="49"/>
  <c r="N66" i="49" s="1"/>
  <c r="U66" i="49" s="1"/>
  <c r="C66" i="49"/>
  <c r="J66" i="49" s="1"/>
  <c r="Q66" i="49" s="1"/>
  <c r="F66" i="49"/>
  <c r="M66" i="49" s="1"/>
  <c r="T66" i="49" s="1"/>
  <c r="E66" i="49"/>
  <c r="L66" i="49" s="1"/>
  <c r="S66" i="49" s="1"/>
  <c r="I66" i="49"/>
  <c r="P66" i="49" s="1"/>
  <c r="W66" i="49" s="1"/>
  <c r="K67" i="38"/>
  <c r="AB67" i="38" s="1"/>
  <c r="AS67" i="38" s="1"/>
  <c r="F67" i="38"/>
  <c r="W67" i="38" s="1"/>
  <c r="AN67" i="38" s="1"/>
  <c r="C67" i="38"/>
  <c r="T67" i="38" s="1"/>
  <c r="AK67" i="38" s="1"/>
  <c r="M67" i="38"/>
  <c r="AD67" i="38" s="1"/>
  <c r="AU67" i="38" s="1"/>
  <c r="G67" i="38"/>
  <c r="X67" i="38" s="1"/>
  <c r="AO67" i="38" s="1"/>
  <c r="D67" i="38"/>
  <c r="U67" i="38" s="1"/>
  <c r="AL67" i="38" s="1"/>
  <c r="S67" i="38"/>
  <c r="AJ67" i="38" s="1"/>
  <c r="BA67" i="38" s="1"/>
  <c r="N67" i="38"/>
  <c r="AE67" i="38" s="1"/>
  <c r="AV67" i="38" s="1"/>
  <c r="L67" i="38"/>
  <c r="AC67" i="38" s="1"/>
  <c r="AT67" i="38" s="1"/>
  <c r="H67" i="38"/>
  <c r="Y67" i="38" s="1"/>
  <c r="AP67" i="38" s="1"/>
  <c r="E67" i="38"/>
  <c r="V67" i="38" s="1"/>
  <c r="AM67" i="38" s="1"/>
  <c r="O67" i="38"/>
  <c r="AF67" i="38" s="1"/>
  <c r="AW67" i="38" s="1"/>
  <c r="R67" i="38"/>
  <c r="AI67" i="38" s="1"/>
  <c r="AZ67" i="38" s="1"/>
  <c r="Q67" i="38"/>
  <c r="AH67" i="38" s="1"/>
  <c r="AY67" i="38" s="1"/>
  <c r="BB66" i="38"/>
  <c r="P67" i="38"/>
  <c r="AG67" i="38" s="1"/>
  <c r="AX67" i="38" s="1"/>
  <c r="J67" i="38"/>
  <c r="AA67" i="38" s="1"/>
  <c r="AR67" i="38" s="1"/>
  <c r="BB65" i="12"/>
  <c r="B68" i="38"/>
  <c r="Q68" i="38" s="1"/>
  <c r="AH68" i="38" s="1"/>
  <c r="AY68" i="38" s="1"/>
  <c r="M66" i="12"/>
  <c r="AD66" i="12" s="1"/>
  <c r="AU66" i="12" s="1"/>
  <c r="S66" i="12"/>
  <c r="AJ66" i="12" s="1"/>
  <c r="BA66" i="12" s="1"/>
  <c r="H66" i="12"/>
  <c r="Y66" i="12" s="1"/>
  <c r="AP66" i="12" s="1"/>
  <c r="O66" i="12"/>
  <c r="AF66" i="12" s="1"/>
  <c r="AW66" i="12" s="1"/>
  <c r="G66" i="12"/>
  <c r="X66" i="12" s="1"/>
  <c r="AO66" i="12" s="1"/>
  <c r="K66" i="12"/>
  <c r="AB66" i="12" s="1"/>
  <c r="AS66" i="12" s="1"/>
  <c r="N66" i="12"/>
  <c r="AE66" i="12" s="1"/>
  <c r="AV66" i="12" s="1"/>
  <c r="L66" i="12"/>
  <c r="AC66" i="12" s="1"/>
  <c r="AT66" i="12" s="1"/>
  <c r="R66" i="12"/>
  <c r="AI66" i="12" s="1"/>
  <c r="AZ66" i="12" s="1"/>
  <c r="C66" i="12"/>
  <c r="T66" i="12" s="1"/>
  <c r="AK66" i="12" s="1"/>
  <c r="I66" i="12"/>
  <c r="Z66" i="12" s="1"/>
  <c r="AQ66" i="12" s="1"/>
  <c r="E66" i="12"/>
  <c r="V66" i="12" s="1"/>
  <c r="AM66" i="12" s="1"/>
  <c r="Q66" i="12"/>
  <c r="AH66" i="12" s="1"/>
  <c r="AY66" i="12" s="1"/>
  <c r="F66" i="12"/>
  <c r="W66" i="12" s="1"/>
  <c r="AN66" i="12" s="1"/>
  <c r="D66" i="12"/>
  <c r="U66" i="12" s="1"/>
  <c r="AL66" i="12" s="1"/>
  <c r="J66" i="12"/>
  <c r="AA66" i="12" s="1"/>
  <c r="AR66" i="12" s="1"/>
  <c r="B67" i="12"/>
  <c r="F67" i="12" s="1"/>
  <c r="W67" i="12" s="1"/>
  <c r="AN67" i="12" s="1"/>
  <c r="N67" i="36"/>
  <c r="AE67" i="36" s="1"/>
  <c r="AV67" i="36" s="1"/>
  <c r="P67" i="36"/>
  <c r="AG67" i="36" s="1"/>
  <c r="AX67" i="36" s="1"/>
  <c r="O67" i="36"/>
  <c r="AF67" i="36" s="1"/>
  <c r="AW67" i="36" s="1"/>
  <c r="L67" i="36"/>
  <c r="AC67" i="36" s="1"/>
  <c r="AT67" i="36" s="1"/>
  <c r="F67" i="36"/>
  <c r="W67" i="36" s="1"/>
  <c r="AN67" i="36" s="1"/>
  <c r="M67" i="36"/>
  <c r="AD67" i="36" s="1"/>
  <c r="AU67" i="36" s="1"/>
  <c r="G67" i="36"/>
  <c r="X67" i="36" s="1"/>
  <c r="AO67" i="36" s="1"/>
  <c r="R67" i="36"/>
  <c r="AI67" i="36" s="1"/>
  <c r="AZ67" i="36" s="1"/>
  <c r="S67" i="36"/>
  <c r="AJ67" i="36" s="1"/>
  <c r="BA67" i="36" s="1"/>
  <c r="H67" i="36"/>
  <c r="Y67" i="36" s="1"/>
  <c r="AP67" i="36" s="1"/>
  <c r="K67" i="36"/>
  <c r="AB67" i="36" s="1"/>
  <c r="AS67" i="36" s="1"/>
  <c r="E67" i="36"/>
  <c r="V67" i="36" s="1"/>
  <c r="AM67" i="36" s="1"/>
  <c r="D67" i="36"/>
  <c r="U67" i="36" s="1"/>
  <c r="AL67" i="36" s="1"/>
  <c r="C67" i="36"/>
  <c r="T67" i="36" s="1"/>
  <c r="AK67" i="36" s="1"/>
  <c r="J67" i="36"/>
  <c r="AA67" i="36" s="1"/>
  <c r="AR67" i="36" s="1"/>
  <c r="I67" i="36"/>
  <c r="Z67" i="36" s="1"/>
  <c r="AQ67" i="36" s="1"/>
  <c r="BB66" i="36"/>
  <c r="S67" i="39"/>
  <c r="AJ67" i="39" s="1"/>
  <c r="BA67" i="39" s="1"/>
  <c r="O67" i="39"/>
  <c r="AF67" i="39" s="1"/>
  <c r="AW67" i="39" s="1"/>
  <c r="K67" i="39"/>
  <c r="AB67" i="39" s="1"/>
  <c r="AS67" i="39" s="1"/>
  <c r="G67" i="39"/>
  <c r="X67" i="39" s="1"/>
  <c r="AO67" i="39" s="1"/>
  <c r="C67" i="39"/>
  <c r="T67" i="39" s="1"/>
  <c r="AK67" i="39" s="1"/>
  <c r="R67" i="39"/>
  <c r="AI67" i="39" s="1"/>
  <c r="AZ67" i="39" s="1"/>
  <c r="N67" i="39"/>
  <c r="AE67" i="39" s="1"/>
  <c r="AV67" i="39" s="1"/>
  <c r="J67" i="39"/>
  <c r="AA67" i="39" s="1"/>
  <c r="AR67" i="39" s="1"/>
  <c r="F67" i="39"/>
  <c r="W67" i="39" s="1"/>
  <c r="AN67" i="39" s="1"/>
  <c r="P67" i="39"/>
  <c r="AG67" i="39" s="1"/>
  <c r="AX67" i="39" s="1"/>
  <c r="H67" i="39"/>
  <c r="Y67" i="39" s="1"/>
  <c r="AP67" i="39" s="1"/>
  <c r="L67" i="39"/>
  <c r="AC67" i="39" s="1"/>
  <c r="AT67" i="39" s="1"/>
  <c r="M67" i="39"/>
  <c r="AD67" i="39" s="1"/>
  <c r="AU67" i="39" s="1"/>
  <c r="E67" i="39"/>
  <c r="V67" i="39" s="1"/>
  <c r="AM67" i="39" s="1"/>
  <c r="D67" i="39"/>
  <c r="U67" i="39" s="1"/>
  <c r="AL67" i="39" s="1"/>
  <c r="I67" i="39"/>
  <c r="Z67" i="39" s="1"/>
  <c r="AQ67" i="39" s="1"/>
  <c r="Q67" i="39"/>
  <c r="AH67" i="39" s="1"/>
  <c r="AY67" i="39" s="1"/>
  <c r="BB66" i="39"/>
  <c r="B68" i="36"/>
  <c r="E68" i="36" s="1"/>
  <c r="V68" i="36" s="1"/>
  <c r="AM68" i="36" s="1"/>
  <c r="A68" i="12"/>
  <c r="J69" i="20"/>
  <c r="K68" i="20"/>
  <c r="K69" i="37"/>
  <c r="J70" i="37"/>
  <c r="A70" i="38" s="1"/>
  <c r="J70" i="35"/>
  <c r="A70" i="36" s="1"/>
  <c r="K69" i="35"/>
  <c r="B69" i="50" s="1"/>
  <c r="X67" i="50" l="1"/>
  <c r="I68" i="50"/>
  <c r="P68" i="50" s="1"/>
  <c r="W68" i="50" s="1"/>
  <c r="E68" i="50"/>
  <c r="L68" i="50" s="1"/>
  <c r="S68" i="50" s="1"/>
  <c r="H68" i="50"/>
  <c r="O68" i="50" s="1"/>
  <c r="V68" i="50" s="1"/>
  <c r="D68" i="50"/>
  <c r="K68" i="50" s="1"/>
  <c r="R68" i="50" s="1"/>
  <c r="G68" i="50"/>
  <c r="N68" i="50" s="1"/>
  <c r="U68" i="50" s="1"/>
  <c r="C68" i="50"/>
  <c r="J68" i="50" s="1"/>
  <c r="Q68" i="50" s="1"/>
  <c r="F68" i="50"/>
  <c r="M68" i="50" s="1"/>
  <c r="T68" i="50" s="1"/>
  <c r="H67" i="48"/>
  <c r="O67" i="48" s="1"/>
  <c r="V67" i="48" s="1"/>
  <c r="F67" i="48"/>
  <c r="M67" i="48" s="1"/>
  <c r="T67" i="48" s="1"/>
  <c r="E67" i="48"/>
  <c r="L67" i="48" s="1"/>
  <c r="S67" i="48" s="1"/>
  <c r="D67" i="48"/>
  <c r="K67" i="48" s="1"/>
  <c r="R67" i="48" s="1"/>
  <c r="I67" i="48"/>
  <c r="P67" i="48" s="1"/>
  <c r="W67" i="48" s="1"/>
  <c r="C67" i="48"/>
  <c r="J67" i="48" s="1"/>
  <c r="Q67" i="48" s="1"/>
  <c r="X66" i="48"/>
  <c r="X66" i="49"/>
  <c r="H67" i="49"/>
  <c r="O67" i="49" s="1"/>
  <c r="V67" i="49" s="1"/>
  <c r="D67" i="49"/>
  <c r="K67" i="49" s="1"/>
  <c r="R67" i="49" s="1"/>
  <c r="G67" i="49"/>
  <c r="N67" i="49" s="1"/>
  <c r="U67" i="49" s="1"/>
  <c r="C67" i="49"/>
  <c r="J67" i="49" s="1"/>
  <c r="Q67" i="49" s="1"/>
  <c r="F67" i="49"/>
  <c r="M67" i="49" s="1"/>
  <c r="T67" i="49" s="1"/>
  <c r="E67" i="49"/>
  <c r="L67" i="49" s="1"/>
  <c r="S67" i="49" s="1"/>
  <c r="I67" i="49"/>
  <c r="P67" i="49" s="1"/>
  <c r="W67" i="49" s="1"/>
  <c r="B68" i="48"/>
  <c r="H68" i="48" s="1"/>
  <c r="O68" i="48" s="1"/>
  <c r="V68" i="48" s="1"/>
  <c r="J68" i="38"/>
  <c r="AA68" i="38" s="1"/>
  <c r="AR68" i="38" s="1"/>
  <c r="BB67" i="38"/>
  <c r="L68" i="38"/>
  <c r="AC68" i="38" s="1"/>
  <c r="AT68" i="38" s="1"/>
  <c r="G68" i="38"/>
  <c r="X68" i="38" s="1"/>
  <c r="AO68" i="38" s="1"/>
  <c r="E68" i="38"/>
  <c r="V68" i="38" s="1"/>
  <c r="AM68" i="38" s="1"/>
  <c r="K68" i="38"/>
  <c r="AB68" i="38" s="1"/>
  <c r="AS68" i="38" s="1"/>
  <c r="I68" i="38"/>
  <c r="Z68" i="38" s="1"/>
  <c r="AQ68" i="38" s="1"/>
  <c r="H68" i="38"/>
  <c r="Y68" i="38" s="1"/>
  <c r="AP68" i="38" s="1"/>
  <c r="F68" i="38"/>
  <c r="W68" i="38" s="1"/>
  <c r="AN68" i="38" s="1"/>
  <c r="P68" i="38"/>
  <c r="AG68" i="38" s="1"/>
  <c r="AX68" i="38" s="1"/>
  <c r="O68" i="38"/>
  <c r="AF68" i="38" s="1"/>
  <c r="AW68" i="38" s="1"/>
  <c r="N68" i="38"/>
  <c r="AE68" i="38" s="1"/>
  <c r="AV68" i="38" s="1"/>
  <c r="M68" i="38"/>
  <c r="AD68" i="38" s="1"/>
  <c r="AU68" i="38" s="1"/>
  <c r="D68" i="38"/>
  <c r="U68" i="38" s="1"/>
  <c r="AL68" i="38" s="1"/>
  <c r="C68" i="38"/>
  <c r="T68" i="38" s="1"/>
  <c r="AK68" i="38" s="1"/>
  <c r="S68" i="38"/>
  <c r="AJ68" i="38" s="1"/>
  <c r="BA68" i="38" s="1"/>
  <c r="R68" i="38"/>
  <c r="AI68" i="38" s="1"/>
  <c r="AZ68" i="38" s="1"/>
  <c r="D67" i="12"/>
  <c r="U67" i="12" s="1"/>
  <c r="AL67" i="12" s="1"/>
  <c r="P67" i="12"/>
  <c r="AG67" i="12" s="1"/>
  <c r="AX67" i="12" s="1"/>
  <c r="E67" i="12"/>
  <c r="V67" i="12" s="1"/>
  <c r="AM67" i="12" s="1"/>
  <c r="Q67" i="12"/>
  <c r="AH67" i="12" s="1"/>
  <c r="AY67" i="12" s="1"/>
  <c r="J67" i="12"/>
  <c r="AA67" i="12" s="1"/>
  <c r="AR67" i="12" s="1"/>
  <c r="N67" i="12"/>
  <c r="AE67" i="12" s="1"/>
  <c r="AV67" i="12" s="1"/>
  <c r="K67" i="12"/>
  <c r="AB67" i="12" s="1"/>
  <c r="AS67" i="12" s="1"/>
  <c r="O67" i="12"/>
  <c r="AF67" i="12" s="1"/>
  <c r="AW67" i="12" s="1"/>
  <c r="B69" i="38"/>
  <c r="I69" i="38" s="1"/>
  <c r="Z69" i="38" s="1"/>
  <c r="AQ69" i="38" s="1"/>
  <c r="BB66" i="12"/>
  <c r="L67" i="12"/>
  <c r="AC67" i="12" s="1"/>
  <c r="AT67" i="12" s="1"/>
  <c r="R67" i="12"/>
  <c r="AI67" i="12" s="1"/>
  <c r="AZ67" i="12" s="1"/>
  <c r="C67" i="12"/>
  <c r="T67" i="12" s="1"/>
  <c r="AK67" i="12" s="1"/>
  <c r="I67" i="12"/>
  <c r="Z67" i="12" s="1"/>
  <c r="AQ67" i="12" s="1"/>
  <c r="G67" i="12"/>
  <c r="X67" i="12" s="1"/>
  <c r="AO67" i="12" s="1"/>
  <c r="M67" i="12"/>
  <c r="AD67" i="12" s="1"/>
  <c r="AU67" i="12" s="1"/>
  <c r="S67" i="12"/>
  <c r="AJ67" i="12" s="1"/>
  <c r="BA67" i="12" s="1"/>
  <c r="H67" i="12"/>
  <c r="Y67" i="12" s="1"/>
  <c r="AP67" i="12" s="1"/>
  <c r="B68" i="12"/>
  <c r="E68" i="12" s="1"/>
  <c r="V68" i="12" s="1"/>
  <c r="AM68" i="12" s="1"/>
  <c r="BB67" i="36"/>
  <c r="G68" i="36"/>
  <c r="X68" i="36" s="1"/>
  <c r="AO68" i="36" s="1"/>
  <c r="K68" i="36"/>
  <c r="AB68" i="36" s="1"/>
  <c r="AS68" i="36" s="1"/>
  <c r="N68" i="36"/>
  <c r="AE68" i="36" s="1"/>
  <c r="AV68" i="36" s="1"/>
  <c r="H68" i="36"/>
  <c r="Y68" i="36" s="1"/>
  <c r="AP68" i="36" s="1"/>
  <c r="I68" i="36"/>
  <c r="Z68" i="36" s="1"/>
  <c r="AQ68" i="36" s="1"/>
  <c r="L68" i="36"/>
  <c r="AC68" i="36" s="1"/>
  <c r="AT68" i="36" s="1"/>
  <c r="O68" i="36"/>
  <c r="AF68" i="36" s="1"/>
  <c r="AW68" i="36" s="1"/>
  <c r="M68" i="36"/>
  <c r="AD68" i="36" s="1"/>
  <c r="AU68" i="36" s="1"/>
  <c r="P68" i="36"/>
  <c r="AG68" i="36" s="1"/>
  <c r="AX68" i="36" s="1"/>
  <c r="J68" i="36"/>
  <c r="AA68" i="36" s="1"/>
  <c r="AR68" i="36" s="1"/>
  <c r="D68" i="36"/>
  <c r="U68" i="36" s="1"/>
  <c r="AL68" i="36" s="1"/>
  <c r="C68" i="36"/>
  <c r="T68" i="36" s="1"/>
  <c r="AK68" i="36" s="1"/>
  <c r="S68" i="36"/>
  <c r="AJ68" i="36" s="1"/>
  <c r="BA68" i="36" s="1"/>
  <c r="R68" i="36"/>
  <c r="AI68" i="36" s="1"/>
  <c r="AZ68" i="36" s="1"/>
  <c r="Q68" i="36"/>
  <c r="AH68" i="36" s="1"/>
  <c r="AY68" i="36" s="1"/>
  <c r="F68" i="36"/>
  <c r="W68" i="36" s="1"/>
  <c r="AN68" i="36" s="1"/>
  <c r="Q68" i="39"/>
  <c r="AH68" i="39" s="1"/>
  <c r="AY68" i="39" s="1"/>
  <c r="M68" i="39"/>
  <c r="AD68" i="39" s="1"/>
  <c r="AU68" i="39" s="1"/>
  <c r="I68" i="39"/>
  <c r="Z68" i="39" s="1"/>
  <c r="AQ68" i="39" s="1"/>
  <c r="E68" i="39"/>
  <c r="V68" i="39" s="1"/>
  <c r="AM68" i="39" s="1"/>
  <c r="P68" i="39"/>
  <c r="AG68" i="39" s="1"/>
  <c r="AX68" i="39" s="1"/>
  <c r="L68" i="39"/>
  <c r="AC68" i="39" s="1"/>
  <c r="AT68" i="39" s="1"/>
  <c r="H68" i="39"/>
  <c r="Y68" i="39" s="1"/>
  <c r="AP68" i="39" s="1"/>
  <c r="D68" i="39"/>
  <c r="U68" i="39" s="1"/>
  <c r="AL68" i="39" s="1"/>
  <c r="O68" i="39"/>
  <c r="AF68" i="39" s="1"/>
  <c r="AW68" i="39" s="1"/>
  <c r="G68" i="39"/>
  <c r="X68" i="39" s="1"/>
  <c r="AO68" i="39" s="1"/>
  <c r="K68" i="39"/>
  <c r="AB68" i="39" s="1"/>
  <c r="AS68" i="39" s="1"/>
  <c r="N68" i="39"/>
  <c r="AE68" i="39" s="1"/>
  <c r="AV68" i="39" s="1"/>
  <c r="F68" i="39"/>
  <c r="W68" i="39" s="1"/>
  <c r="AN68" i="39" s="1"/>
  <c r="S68" i="39"/>
  <c r="AJ68" i="39" s="1"/>
  <c r="BA68" i="39" s="1"/>
  <c r="C68" i="39"/>
  <c r="T68" i="39" s="1"/>
  <c r="AK68" i="39" s="1"/>
  <c r="J68" i="39"/>
  <c r="AA68" i="39" s="1"/>
  <c r="AR68" i="39" s="1"/>
  <c r="R68" i="39"/>
  <c r="AI68" i="39" s="1"/>
  <c r="AZ68" i="39" s="1"/>
  <c r="B69" i="36"/>
  <c r="O69" i="36" s="1"/>
  <c r="AF69" i="36" s="1"/>
  <c r="AW69" i="36" s="1"/>
  <c r="BB67" i="39"/>
  <c r="A69" i="12"/>
  <c r="J70" i="20"/>
  <c r="K69" i="20"/>
  <c r="K70" i="37"/>
  <c r="J71" i="37"/>
  <c r="A71" i="38" s="1"/>
  <c r="J71" i="35"/>
  <c r="A71" i="36" s="1"/>
  <c r="K70" i="35"/>
  <c r="B70" i="50" s="1"/>
  <c r="X68" i="50" l="1"/>
  <c r="I69" i="50"/>
  <c r="P69" i="50" s="1"/>
  <c r="W69" i="50" s="1"/>
  <c r="E69" i="50"/>
  <c r="L69" i="50" s="1"/>
  <c r="S69" i="50" s="1"/>
  <c r="H69" i="50"/>
  <c r="O69" i="50" s="1"/>
  <c r="V69" i="50" s="1"/>
  <c r="D69" i="50"/>
  <c r="K69" i="50" s="1"/>
  <c r="R69" i="50" s="1"/>
  <c r="G69" i="50"/>
  <c r="N69" i="50" s="1"/>
  <c r="U69" i="50" s="1"/>
  <c r="C69" i="50"/>
  <c r="J69" i="50" s="1"/>
  <c r="Q69" i="50" s="1"/>
  <c r="F69" i="50"/>
  <c r="M69" i="50" s="1"/>
  <c r="T69" i="50" s="1"/>
  <c r="X67" i="48"/>
  <c r="D68" i="48"/>
  <c r="K68" i="48" s="1"/>
  <c r="R68" i="48" s="1"/>
  <c r="I68" i="48"/>
  <c r="P68" i="48" s="1"/>
  <c r="W68" i="48" s="1"/>
  <c r="F68" i="48"/>
  <c r="M68" i="48" s="1"/>
  <c r="T68" i="48" s="1"/>
  <c r="C68" i="48"/>
  <c r="J68" i="48" s="1"/>
  <c r="Q68" i="48" s="1"/>
  <c r="G68" i="48"/>
  <c r="N68" i="48" s="1"/>
  <c r="U68" i="48" s="1"/>
  <c r="E68" i="48"/>
  <c r="L68" i="48" s="1"/>
  <c r="S68" i="48" s="1"/>
  <c r="H68" i="49"/>
  <c r="O68" i="49" s="1"/>
  <c r="V68" i="49" s="1"/>
  <c r="D68" i="49"/>
  <c r="K68" i="49" s="1"/>
  <c r="R68" i="49" s="1"/>
  <c r="G68" i="49"/>
  <c r="N68" i="49" s="1"/>
  <c r="U68" i="49" s="1"/>
  <c r="C68" i="49"/>
  <c r="J68" i="49" s="1"/>
  <c r="Q68" i="49" s="1"/>
  <c r="F68" i="49"/>
  <c r="M68" i="49" s="1"/>
  <c r="T68" i="49" s="1"/>
  <c r="E68" i="49"/>
  <c r="L68" i="49" s="1"/>
  <c r="S68" i="49" s="1"/>
  <c r="I68" i="49"/>
  <c r="P68" i="49" s="1"/>
  <c r="W68" i="49" s="1"/>
  <c r="B69" i="48"/>
  <c r="I69" i="48" s="1"/>
  <c r="P69" i="48" s="1"/>
  <c r="W69" i="48" s="1"/>
  <c r="X67" i="49"/>
  <c r="N69" i="38"/>
  <c r="AE69" i="38" s="1"/>
  <c r="AV69" i="38" s="1"/>
  <c r="M69" i="38"/>
  <c r="AD69" i="38" s="1"/>
  <c r="AU69" i="38" s="1"/>
  <c r="P69" i="38"/>
  <c r="AG69" i="38" s="1"/>
  <c r="AX69" i="38" s="1"/>
  <c r="O69" i="38"/>
  <c r="AF69" i="38" s="1"/>
  <c r="AW69" i="38" s="1"/>
  <c r="D69" i="38"/>
  <c r="U69" i="38" s="1"/>
  <c r="AL69" i="38" s="1"/>
  <c r="C69" i="38"/>
  <c r="T69" i="38" s="1"/>
  <c r="AK69" i="38" s="1"/>
  <c r="S69" i="38"/>
  <c r="AJ69" i="38" s="1"/>
  <c r="BA69" i="38" s="1"/>
  <c r="R69" i="38"/>
  <c r="AI69" i="38" s="1"/>
  <c r="AZ69" i="38" s="1"/>
  <c r="Q69" i="38"/>
  <c r="AH69" i="38" s="1"/>
  <c r="AY69" i="38" s="1"/>
  <c r="H69" i="38"/>
  <c r="Y69" i="38" s="1"/>
  <c r="AP69" i="38" s="1"/>
  <c r="G69" i="38"/>
  <c r="X69" i="38" s="1"/>
  <c r="AO69" i="38" s="1"/>
  <c r="F69" i="38"/>
  <c r="W69" i="38" s="1"/>
  <c r="AN69" i="38" s="1"/>
  <c r="E69" i="38"/>
  <c r="V69" i="38" s="1"/>
  <c r="AM69" i="38" s="1"/>
  <c r="L69" i="38"/>
  <c r="AC69" i="38" s="1"/>
  <c r="AT69" i="38" s="1"/>
  <c r="K69" i="38"/>
  <c r="AB69" i="38" s="1"/>
  <c r="AS69" i="38" s="1"/>
  <c r="J69" i="38"/>
  <c r="AA69" i="38" s="1"/>
  <c r="AR69" i="38" s="1"/>
  <c r="BB68" i="38"/>
  <c r="O68" i="12"/>
  <c r="AF68" i="12" s="1"/>
  <c r="AW68" i="12" s="1"/>
  <c r="M68" i="12"/>
  <c r="AD68" i="12" s="1"/>
  <c r="AU68" i="12" s="1"/>
  <c r="I68" i="12"/>
  <c r="Z68" i="12" s="1"/>
  <c r="AQ68" i="12" s="1"/>
  <c r="S68" i="12"/>
  <c r="AJ68" i="12" s="1"/>
  <c r="BA68" i="12" s="1"/>
  <c r="P68" i="12"/>
  <c r="AG68" i="12" s="1"/>
  <c r="AX68" i="12" s="1"/>
  <c r="K68" i="12"/>
  <c r="AB68" i="12" s="1"/>
  <c r="AS68" i="12" s="1"/>
  <c r="G68" i="12"/>
  <c r="X68" i="12" s="1"/>
  <c r="AO68" i="12" s="1"/>
  <c r="R68" i="12"/>
  <c r="AI68" i="12" s="1"/>
  <c r="AZ68" i="12" s="1"/>
  <c r="H68" i="12"/>
  <c r="Y68" i="12" s="1"/>
  <c r="AP68" i="12" s="1"/>
  <c r="N68" i="12"/>
  <c r="AE68" i="12" s="1"/>
  <c r="AV68" i="12" s="1"/>
  <c r="L68" i="12"/>
  <c r="AC68" i="12" s="1"/>
  <c r="AT68" i="12" s="1"/>
  <c r="J68" i="12"/>
  <c r="AA68" i="12" s="1"/>
  <c r="AR68" i="12" s="1"/>
  <c r="Q68" i="12"/>
  <c r="AH68" i="12" s="1"/>
  <c r="AY68" i="12" s="1"/>
  <c r="C68" i="12"/>
  <c r="T68" i="12" s="1"/>
  <c r="AK68" i="12" s="1"/>
  <c r="F68" i="12"/>
  <c r="W68" i="12" s="1"/>
  <c r="AN68" i="12" s="1"/>
  <c r="D68" i="12"/>
  <c r="U68" i="12" s="1"/>
  <c r="AL68" i="12" s="1"/>
  <c r="BB67" i="12"/>
  <c r="B70" i="38"/>
  <c r="S70" i="38" s="1"/>
  <c r="AJ70" i="38" s="1"/>
  <c r="BA70" i="38" s="1"/>
  <c r="B69" i="12"/>
  <c r="D69" i="12" s="1"/>
  <c r="U69" i="12" s="1"/>
  <c r="AL69" i="12" s="1"/>
  <c r="F69" i="36"/>
  <c r="W69" i="36" s="1"/>
  <c r="AN69" i="36" s="1"/>
  <c r="S69" i="36"/>
  <c r="AJ69" i="36" s="1"/>
  <c r="BA69" i="36" s="1"/>
  <c r="BB68" i="36"/>
  <c r="E69" i="36"/>
  <c r="V69" i="36" s="1"/>
  <c r="AM69" i="36" s="1"/>
  <c r="D69" i="36"/>
  <c r="U69" i="36" s="1"/>
  <c r="AL69" i="36" s="1"/>
  <c r="C69" i="36"/>
  <c r="T69" i="36" s="1"/>
  <c r="AK69" i="36" s="1"/>
  <c r="J69" i="36"/>
  <c r="AA69" i="36" s="1"/>
  <c r="AR69" i="36" s="1"/>
  <c r="G69" i="36"/>
  <c r="X69" i="36" s="1"/>
  <c r="AO69" i="36" s="1"/>
  <c r="I69" i="36"/>
  <c r="Z69" i="36" s="1"/>
  <c r="AQ69" i="36" s="1"/>
  <c r="H69" i="36"/>
  <c r="Y69" i="36" s="1"/>
  <c r="AP69" i="36" s="1"/>
  <c r="N69" i="36"/>
  <c r="AE69" i="36" s="1"/>
  <c r="AV69" i="36" s="1"/>
  <c r="M69" i="36"/>
  <c r="AD69" i="36" s="1"/>
  <c r="AU69" i="36" s="1"/>
  <c r="L69" i="36"/>
  <c r="AC69" i="36" s="1"/>
  <c r="AT69" i="36" s="1"/>
  <c r="K69" i="36"/>
  <c r="AB69" i="36" s="1"/>
  <c r="AS69" i="36" s="1"/>
  <c r="R69" i="36"/>
  <c r="AI69" i="36" s="1"/>
  <c r="AZ69" i="36" s="1"/>
  <c r="Q69" i="36"/>
  <c r="AH69" i="36" s="1"/>
  <c r="AY69" i="36" s="1"/>
  <c r="P69" i="36"/>
  <c r="AG69" i="36" s="1"/>
  <c r="AX69" i="36" s="1"/>
  <c r="S69" i="39"/>
  <c r="AJ69" i="39" s="1"/>
  <c r="BA69" i="39" s="1"/>
  <c r="O69" i="39"/>
  <c r="AF69" i="39" s="1"/>
  <c r="AW69" i="39" s="1"/>
  <c r="K69" i="39"/>
  <c r="AB69" i="39" s="1"/>
  <c r="AS69" i="39" s="1"/>
  <c r="G69" i="39"/>
  <c r="X69" i="39" s="1"/>
  <c r="AO69" i="39" s="1"/>
  <c r="C69" i="39"/>
  <c r="T69" i="39" s="1"/>
  <c r="AK69" i="39" s="1"/>
  <c r="R69" i="39"/>
  <c r="AI69" i="39" s="1"/>
  <c r="AZ69" i="39" s="1"/>
  <c r="N69" i="39"/>
  <c r="AE69" i="39" s="1"/>
  <c r="AV69" i="39" s="1"/>
  <c r="J69" i="39"/>
  <c r="AA69" i="39" s="1"/>
  <c r="AR69" i="39" s="1"/>
  <c r="F69" i="39"/>
  <c r="W69" i="39" s="1"/>
  <c r="AN69" i="39" s="1"/>
  <c r="Q69" i="39"/>
  <c r="AH69" i="39" s="1"/>
  <c r="AY69" i="39" s="1"/>
  <c r="I69" i="39"/>
  <c r="Z69" i="39" s="1"/>
  <c r="AQ69" i="39" s="1"/>
  <c r="E69" i="39"/>
  <c r="V69" i="39" s="1"/>
  <c r="AM69" i="39" s="1"/>
  <c r="P69" i="39"/>
  <c r="AG69" i="39" s="1"/>
  <c r="AX69" i="39" s="1"/>
  <c r="H69" i="39"/>
  <c r="Y69" i="39" s="1"/>
  <c r="AP69" i="39" s="1"/>
  <c r="M69" i="39"/>
  <c r="AD69" i="39" s="1"/>
  <c r="AU69" i="39" s="1"/>
  <c r="L69" i="39"/>
  <c r="AC69" i="39" s="1"/>
  <c r="AT69" i="39" s="1"/>
  <c r="D69" i="39"/>
  <c r="U69" i="39" s="1"/>
  <c r="AL69" i="39" s="1"/>
  <c r="BB68" i="39"/>
  <c r="B70" i="36"/>
  <c r="E70" i="36" s="1"/>
  <c r="V70" i="36" s="1"/>
  <c r="AM70" i="36" s="1"/>
  <c r="A70" i="12"/>
  <c r="J71" i="20"/>
  <c r="K70" i="20"/>
  <c r="K71" i="37"/>
  <c r="J72" i="37"/>
  <c r="A72" i="38" s="1"/>
  <c r="J72" i="35"/>
  <c r="A72" i="36" s="1"/>
  <c r="K71" i="35"/>
  <c r="B71" i="50" s="1"/>
  <c r="I70" i="50" l="1"/>
  <c r="P70" i="50" s="1"/>
  <c r="W70" i="50" s="1"/>
  <c r="E70" i="50"/>
  <c r="L70" i="50" s="1"/>
  <c r="S70" i="50" s="1"/>
  <c r="H70" i="50"/>
  <c r="O70" i="50" s="1"/>
  <c r="V70" i="50" s="1"/>
  <c r="D70" i="50"/>
  <c r="K70" i="50" s="1"/>
  <c r="R70" i="50" s="1"/>
  <c r="G70" i="50"/>
  <c r="N70" i="50" s="1"/>
  <c r="U70" i="50" s="1"/>
  <c r="C70" i="50"/>
  <c r="J70" i="50" s="1"/>
  <c r="Q70" i="50" s="1"/>
  <c r="F70" i="50"/>
  <c r="M70" i="50" s="1"/>
  <c r="T70" i="50" s="1"/>
  <c r="X69" i="50"/>
  <c r="X68" i="49"/>
  <c r="X68" i="48"/>
  <c r="D69" i="48"/>
  <c r="K69" i="48" s="1"/>
  <c r="R69" i="48" s="1"/>
  <c r="E69" i="48"/>
  <c r="L69" i="48" s="1"/>
  <c r="S69" i="48" s="1"/>
  <c r="G69" i="48"/>
  <c r="N69" i="48" s="1"/>
  <c r="U69" i="48" s="1"/>
  <c r="C69" i="48"/>
  <c r="J69" i="48" s="1"/>
  <c r="Q69" i="48" s="1"/>
  <c r="H69" i="48"/>
  <c r="O69" i="48" s="1"/>
  <c r="V69" i="48" s="1"/>
  <c r="B70" i="48"/>
  <c r="G70" i="48" s="1"/>
  <c r="N70" i="48" s="1"/>
  <c r="U70" i="48" s="1"/>
  <c r="F69" i="48"/>
  <c r="M69" i="48" s="1"/>
  <c r="T69" i="48" s="1"/>
  <c r="H69" i="49"/>
  <c r="O69" i="49" s="1"/>
  <c r="V69" i="49" s="1"/>
  <c r="D69" i="49"/>
  <c r="K69" i="49" s="1"/>
  <c r="R69" i="49" s="1"/>
  <c r="G69" i="49"/>
  <c r="N69" i="49" s="1"/>
  <c r="U69" i="49" s="1"/>
  <c r="C69" i="49"/>
  <c r="J69" i="49" s="1"/>
  <c r="Q69" i="49" s="1"/>
  <c r="F69" i="49"/>
  <c r="M69" i="49" s="1"/>
  <c r="T69" i="49" s="1"/>
  <c r="E69" i="49"/>
  <c r="L69" i="49" s="1"/>
  <c r="S69" i="49" s="1"/>
  <c r="I69" i="49"/>
  <c r="P69" i="49" s="1"/>
  <c r="W69" i="49" s="1"/>
  <c r="G70" i="38"/>
  <c r="X70" i="38" s="1"/>
  <c r="AO70" i="38" s="1"/>
  <c r="N70" i="38"/>
  <c r="AE70" i="38" s="1"/>
  <c r="AV70" i="38" s="1"/>
  <c r="R70" i="38"/>
  <c r="AI70" i="38" s="1"/>
  <c r="AZ70" i="38" s="1"/>
  <c r="H70" i="38"/>
  <c r="Y70" i="38" s="1"/>
  <c r="AP70" i="38" s="1"/>
  <c r="BB69" i="38"/>
  <c r="P69" i="12"/>
  <c r="AG69" i="12" s="1"/>
  <c r="AX69" i="12" s="1"/>
  <c r="N69" i="12"/>
  <c r="AE69" i="12" s="1"/>
  <c r="AV69" i="12" s="1"/>
  <c r="C69" i="12"/>
  <c r="T69" i="12" s="1"/>
  <c r="AK69" i="12" s="1"/>
  <c r="R69" i="12"/>
  <c r="AI69" i="12" s="1"/>
  <c r="AZ69" i="12" s="1"/>
  <c r="I69" i="12"/>
  <c r="Z69" i="12" s="1"/>
  <c r="AQ69" i="12" s="1"/>
  <c r="E69" i="12"/>
  <c r="V69" i="12" s="1"/>
  <c r="AM69" i="12" s="1"/>
  <c r="G69" i="12"/>
  <c r="X69" i="12" s="1"/>
  <c r="AO69" i="12" s="1"/>
  <c r="K69" i="12"/>
  <c r="AB69" i="12" s="1"/>
  <c r="AS69" i="12" s="1"/>
  <c r="BB68" i="12"/>
  <c r="J69" i="12"/>
  <c r="AA69" i="12" s="1"/>
  <c r="AR69" i="12" s="1"/>
  <c r="H69" i="12"/>
  <c r="Y69" i="12" s="1"/>
  <c r="AP69" i="12" s="1"/>
  <c r="F69" i="12"/>
  <c r="W69" i="12" s="1"/>
  <c r="AN69" i="12" s="1"/>
  <c r="L69" i="12"/>
  <c r="AC69" i="12" s="1"/>
  <c r="AT69" i="12" s="1"/>
  <c r="Q69" i="12"/>
  <c r="AH69" i="12" s="1"/>
  <c r="AY69" i="12" s="1"/>
  <c r="O69" i="12"/>
  <c r="AF69" i="12" s="1"/>
  <c r="AW69" i="12" s="1"/>
  <c r="M69" i="12"/>
  <c r="AD69" i="12" s="1"/>
  <c r="AU69" i="12" s="1"/>
  <c r="S69" i="12"/>
  <c r="AJ69" i="12" s="1"/>
  <c r="BA69" i="12" s="1"/>
  <c r="E70" i="38"/>
  <c r="V70" i="38" s="1"/>
  <c r="AM70" i="38" s="1"/>
  <c r="M70" i="38"/>
  <c r="AD70" i="38" s="1"/>
  <c r="AU70" i="38" s="1"/>
  <c r="Q70" i="38"/>
  <c r="AH70" i="38" s="1"/>
  <c r="AY70" i="38" s="1"/>
  <c r="P70" i="38"/>
  <c r="AG70" i="38" s="1"/>
  <c r="AX70" i="38" s="1"/>
  <c r="O70" i="38"/>
  <c r="AF70" i="38" s="1"/>
  <c r="AW70" i="38" s="1"/>
  <c r="I70" i="38"/>
  <c r="Z70" i="38" s="1"/>
  <c r="AQ70" i="38" s="1"/>
  <c r="L70" i="38"/>
  <c r="AC70" i="38" s="1"/>
  <c r="AT70" i="38" s="1"/>
  <c r="K70" i="38"/>
  <c r="AB70" i="38" s="1"/>
  <c r="AS70" i="38" s="1"/>
  <c r="F70" i="38"/>
  <c r="W70" i="38" s="1"/>
  <c r="AN70" i="38" s="1"/>
  <c r="J70" i="38"/>
  <c r="AA70" i="38" s="1"/>
  <c r="AR70" i="38" s="1"/>
  <c r="D70" i="38"/>
  <c r="U70" i="38" s="1"/>
  <c r="AL70" i="38" s="1"/>
  <c r="C70" i="38"/>
  <c r="T70" i="38" s="1"/>
  <c r="AK70" i="38" s="1"/>
  <c r="B71" i="38"/>
  <c r="G71" i="38" s="1"/>
  <c r="X71" i="38" s="1"/>
  <c r="AO71" i="38" s="1"/>
  <c r="B70" i="12"/>
  <c r="G70" i="12" s="1"/>
  <c r="X70" i="12" s="1"/>
  <c r="AO70" i="12" s="1"/>
  <c r="K70" i="36"/>
  <c r="AB70" i="36" s="1"/>
  <c r="AS70" i="36" s="1"/>
  <c r="J70" i="36"/>
  <c r="AA70" i="36" s="1"/>
  <c r="AR70" i="36" s="1"/>
  <c r="I70" i="36"/>
  <c r="Z70" i="36" s="1"/>
  <c r="AQ70" i="36" s="1"/>
  <c r="L70" i="36"/>
  <c r="AC70" i="36" s="1"/>
  <c r="AT70" i="36" s="1"/>
  <c r="P70" i="36"/>
  <c r="AG70" i="36" s="1"/>
  <c r="AX70" i="36" s="1"/>
  <c r="M70" i="36"/>
  <c r="AD70" i="36" s="1"/>
  <c r="AU70" i="36" s="1"/>
  <c r="D70" i="36"/>
  <c r="U70" i="36" s="1"/>
  <c r="AL70" i="36" s="1"/>
  <c r="C70" i="36"/>
  <c r="T70" i="36" s="1"/>
  <c r="AK70" i="36" s="1"/>
  <c r="S70" i="36"/>
  <c r="AJ70" i="36" s="1"/>
  <c r="BA70" i="36" s="1"/>
  <c r="R70" i="36"/>
  <c r="AI70" i="36" s="1"/>
  <c r="AZ70" i="36" s="1"/>
  <c r="Q70" i="36"/>
  <c r="AH70" i="36" s="1"/>
  <c r="AY70" i="36" s="1"/>
  <c r="O70" i="36"/>
  <c r="AF70" i="36" s="1"/>
  <c r="AW70" i="36" s="1"/>
  <c r="N70" i="36"/>
  <c r="AE70" i="36" s="1"/>
  <c r="AV70" i="36" s="1"/>
  <c r="H70" i="36"/>
  <c r="Y70" i="36" s="1"/>
  <c r="AP70" i="36" s="1"/>
  <c r="G70" i="36"/>
  <c r="X70" i="36" s="1"/>
  <c r="AO70" i="36" s="1"/>
  <c r="F70" i="36"/>
  <c r="W70" i="36" s="1"/>
  <c r="AN70" i="36" s="1"/>
  <c r="BB69" i="36"/>
  <c r="Q70" i="39"/>
  <c r="AH70" i="39" s="1"/>
  <c r="AY70" i="39" s="1"/>
  <c r="M70" i="39"/>
  <c r="AD70" i="39" s="1"/>
  <c r="AU70" i="39" s="1"/>
  <c r="I70" i="39"/>
  <c r="Z70" i="39" s="1"/>
  <c r="AQ70" i="39" s="1"/>
  <c r="E70" i="39"/>
  <c r="V70" i="39" s="1"/>
  <c r="AM70" i="39" s="1"/>
  <c r="P70" i="39"/>
  <c r="AG70" i="39" s="1"/>
  <c r="AX70" i="39" s="1"/>
  <c r="L70" i="39"/>
  <c r="AC70" i="39" s="1"/>
  <c r="AT70" i="39" s="1"/>
  <c r="H70" i="39"/>
  <c r="Y70" i="39" s="1"/>
  <c r="AP70" i="39" s="1"/>
  <c r="D70" i="39"/>
  <c r="U70" i="39" s="1"/>
  <c r="AL70" i="39" s="1"/>
  <c r="R70" i="39"/>
  <c r="AI70" i="39" s="1"/>
  <c r="AZ70" i="39" s="1"/>
  <c r="J70" i="39"/>
  <c r="AA70" i="39" s="1"/>
  <c r="AR70" i="39" s="1"/>
  <c r="N70" i="39"/>
  <c r="AE70" i="39" s="1"/>
  <c r="AV70" i="39" s="1"/>
  <c r="O70" i="39"/>
  <c r="AF70" i="39" s="1"/>
  <c r="AW70" i="39" s="1"/>
  <c r="G70" i="39"/>
  <c r="X70" i="39" s="1"/>
  <c r="AO70" i="39" s="1"/>
  <c r="F70" i="39"/>
  <c r="W70" i="39" s="1"/>
  <c r="AN70" i="39" s="1"/>
  <c r="K70" i="39"/>
  <c r="AB70" i="39" s="1"/>
  <c r="AS70" i="39" s="1"/>
  <c r="C70" i="39"/>
  <c r="T70" i="39" s="1"/>
  <c r="AK70" i="39" s="1"/>
  <c r="S70" i="39"/>
  <c r="AJ70" i="39" s="1"/>
  <c r="BA70" i="39" s="1"/>
  <c r="B71" i="36"/>
  <c r="I71" i="36" s="1"/>
  <c r="Z71" i="36" s="1"/>
  <c r="AQ71" i="36" s="1"/>
  <c r="BB69" i="39"/>
  <c r="J72" i="20"/>
  <c r="A71" i="12"/>
  <c r="K71" i="20"/>
  <c r="K72" i="37"/>
  <c r="J73" i="37"/>
  <c r="A73" i="38" s="1"/>
  <c r="J73" i="35"/>
  <c r="A73" i="36" s="1"/>
  <c r="K72" i="35"/>
  <c r="B72" i="50" s="1"/>
  <c r="X70" i="50" l="1"/>
  <c r="I71" i="50"/>
  <c r="P71" i="50" s="1"/>
  <c r="W71" i="50" s="1"/>
  <c r="E71" i="50"/>
  <c r="L71" i="50" s="1"/>
  <c r="S71" i="50" s="1"/>
  <c r="H71" i="50"/>
  <c r="O71" i="50" s="1"/>
  <c r="V71" i="50" s="1"/>
  <c r="D71" i="50"/>
  <c r="K71" i="50" s="1"/>
  <c r="R71" i="50" s="1"/>
  <c r="G71" i="50"/>
  <c r="N71" i="50" s="1"/>
  <c r="U71" i="50" s="1"/>
  <c r="C71" i="50"/>
  <c r="J71" i="50" s="1"/>
  <c r="Q71" i="50" s="1"/>
  <c r="F71" i="50"/>
  <c r="M71" i="50" s="1"/>
  <c r="T71" i="50" s="1"/>
  <c r="D70" i="48"/>
  <c r="K70" i="48" s="1"/>
  <c r="R70" i="48" s="1"/>
  <c r="H70" i="48"/>
  <c r="O70" i="48" s="1"/>
  <c r="V70" i="48" s="1"/>
  <c r="X69" i="48"/>
  <c r="B71" i="48"/>
  <c r="C71" i="48" s="1"/>
  <c r="J71" i="48" s="1"/>
  <c r="Q71" i="48" s="1"/>
  <c r="E70" i="48"/>
  <c r="L70" i="48" s="1"/>
  <c r="S70" i="48" s="1"/>
  <c r="I70" i="48"/>
  <c r="P70" i="48" s="1"/>
  <c r="W70" i="48" s="1"/>
  <c r="C70" i="48"/>
  <c r="J70" i="48" s="1"/>
  <c r="Q70" i="48" s="1"/>
  <c r="X69" i="49"/>
  <c r="F70" i="48"/>
  <c r="M70" i="48" s="1"/>
  <c r="T70" i="48" s="1"/>
  <c r="F70" i="49"/>
  <c r="M70" i="49" s="1"/>
  <c r="T70" i="49" s="1"/>
  <c r="I70" i="49"/>
  <c r="P70" i="49" s="1"/>
  <c r="W70" i="49" s="1"/>
  <c r="D70" i="49"/>
  <c r="K70" i="49" s="1"/>
  <c r="R70" i="49" s="1"/>
  <c r="H70" i="49"/>
  <c r="O70" i="49" s="1"/>
  <c r="V70" i="49" s="1"/>
  <c r="C70" i="49"/>
  <c r="J70" i="49" s="1"/>
  <c r="Q70" i="49" s="1"/>
  <c r="G70" i="49"/>
  <c r="N70" i="49" s="1"/>
  <c r="U70" i="49" s="1"/>
  <c r="E70" i="49"/>
  <c r="L70" i="49" s="1"/>
  <c r="S70" i="49" s="1"/>
  <c r="M71" i="38"/>
  <c r="AD71" i="38" s="1"/>
  <c r="AU71" i="38" s="1"/>
  <c r="P71" i="38"/>
  <c r="AG71" i="38" s="1"/>
  <c r="AX71" i="38" s="1"/>
  <c r="O71" i="38"/>
  <c r="AF71" i="38" s="1"/>
  <c r="AW71" i="38" s="1"/>
  <c r="Q71" i="38"/>
  <c r="AH71" i="38" s="1"/>
  <c r="AY71" i="38" s="1"/>
  <c r="Q70" i="12"/>
  <c r="AH70" i="12" s="1"/>
  <c r="AY70" i="12" s="1"/>
  <c r="I71" i="38"/>
  <c r="Z71" i="38" s="1"/>
  <c r="AQ71" i="38" s="1"/>
  <c r="E71" i="38"/>
  <c r="V71" i="38" s="1"/>
  <c r="AM71" i="38" s="1"/>
  <c r="L71" i="38"/>
  <c r="AC71" i="38" s="1"/>
  <c r="AT71" i="38" s="1"/>
  <c r="K71" i="38"/>
  <c r="AB71" i="38" s="1"/>
  <c r="AS71" i="38" s="1"/>
  <c r="J71" i="38"/>
  <c r="AA71" i="38" s="1"/>
  <c r="AR71" i="38" s="1"/>
  <c r="F71" i="38"/>
  <c r="W71" i="38" s="1"/>
  <c r="AN71" i="38" s="1"/>
  <c r="D71" i="38"/>
  <c r="U71" i="38" s="1"/>
  <c r="AL71" i="38" s="1"/>
  <c r="C71" i="38"/>
  <c r="T71" i="38" s="1"/>
  <c r="AK71" i="38" s="1"/>
  <c r="S71" i="38"/>
  <c r="AJ71" i="38" s="1"/>
  <c r="BA71" i="38" s="1"/>
  <c r="R71" i="38"/>
  <c r="AI71" i="38" s="1"/>
  <c r="AZ71" i="38" s="1"/>
  <c r="N71" i="38"/>
  <c r="AE71" i="38" s="1"/>
  <c r="AV71" i="38" s="1"/>
  <c r="H71" i="38"/>
  <c r="Y71" i="38" s="1"/>
  <c r="AP71" i="38" s="1"/>
  <c r="E70" i="12"/>
  <c r="V70" i="12" s="1"/>
  <c r="AM70" i="12" s="1"/>
  <c r="O70" i="12"/>
  <c r="AF70" i="12" s="1"/>
  <c r="AW70" i="12" s="1"/>
  <c r="K70" i="12"/>
  <c r="AB70" i="12" s="1"/>
  <c r="AS70" i="12" s="1"/>
  <c r="L70" i="12"/>
  <c r="AC70" i="12" s="1"/>
  <c r="AT70" i="12" s="1"/>
  <c r="P70" i="12"/>
  <c r="AG70" i="12" s="1"/>
  <c r="AX70" i="12" s="1"/>
  <c r="F70" i="12"/>
  <c r="W70" i="12" s="1"/>
  <c r="AN70" i="12" s="1"/>
  <c r="R70" i="12"/>
  <c r="AI70" i="12" s="1"/>
  <c r="AZ70" i="12" s="1"/>
  <c r="M70" i="12"/>
  <c r="AD70" i="12" s="1"/>
  <c r="AU70" i="12" s="1"/>
  <c r="S70" i="12"/>
  <c r="AJ70" i="12" s="1"/>
  <c r="BA70" i="12" s="1"/>
  <c r="D70" i="12"/>
  <c r="U70" i="12" s="1"/>
  <c r="AL70" i="12" s="1"/>
  <c r="J70" i="12"/>
  <c r="AA70" i="12" s="1"/>
  <c r="AR70" i="12" s="1"/>
  <c r="H70" i="12"/>
  <c r="Y70" i="12" s="1"/>
  <c r="AP70" i="12" s="1"/>
  <c r="N70" i="12"/>
  <c r="AE70" i="12" s="1"/>
  <c r="AV70" i="12" s="1"/>
  <c r="C70" i="12"/>
  <c r="T70" i="12" s="1"/>
  <c r="AK70" i="12" s="1"/>
  <c r="I70" i="12"/>
  <c r="Z70" i="12" s="1"/>
  <c r="AQ70" i="12" s="1"/>
  <c r="BB69" i="12"/>
  <c r="BB70" i="38"/>
  <c r="B72" i="38"/>
  <c r="I72" i="38" s="1"/>
  <c r="Z72" i="38" s="1"/>
  <c r="AQ72" i="38" s="1"/>
  <c r="B71" i="12"/>
  <c r="N71" i="12" s="1"/>
  <c r="AE71" i="12" s="1"/>
  <c r="AV71" i="12" s="1"/>
  <c r="O71" i="36"/>
  <c r="AF71" i="36" s="1"/>
  <c r="AW71" i="36" s="1"/>
  <c r="R71" i="36"/>
  <c r="AI71" i="36" s="1"/>
  <c r="AZ71" i="36" s="1"/>
  <c r="M71" i="36"/>
  <c r="AD71" i="36" s="1"/>
  <c r="AU71" i="36" s="1"/>
  <c r="C71" i="36"/>
  <c r="T71" i="36" s="1"/>
  <c r="AK71" i="36" s="1"/>
  <c r="D71" i="36"/>
  <c r="U71" i="36" s="1"/>
  <c r="AL71" i="36" s="1"/>
  <c r="S71" i="36"/>
  <c r="AJ71" i="36" s="1"/>
  <c r="BA71" i="36" s="1"/>
  <c r="Q71" i="36"/>
  <c r="AH71" i="36" s="1"/>
  <c r="AY71" i="36" s="1"/>
  <c r="P71" i="36"/>
  <c r="AG71" i="36" s="1"/>
  <c r="AX71" i="36" s="1"/>
  <c r="N71" i="36"/>
  <c r="AE71" i="36" s="1"/>
  <c r="AV71" i="36" s="1"/>
  <c r="BB70" i="36"/>
  <c r="H71" i="36"/>
  <c r="Y71" i="36" s="1"/>
  <c r="AP71" i="36" s="1"/>
  <c r="G71" i="36"/>
  <c r="X71" i="36" s="1"/>
  <c r="AO71" i="36" s="1"/>
  <c r="F71" i="36"/>
  <c r="W71" i="36" s="1"/>
  <c r="AN71" i="36" s="1"/>
  <c r="E71" i="36"/>
  <c r="V71" i="36" s="1"/>
  <c r="AM71" i="36" s="1"/>
  <c r="L71" i="36"/>
  <c r="AC71" i="36" s="1"/>
  <c r="AT71" i="36" s="1"/>
  <c r="K71" i="36"/>
  <c r="AB71" i="36" s="1"/>
  <c r="AS71" i="36" s="1"/>
  <c r="J71" i="36"/>
  <c r="AA71" i="36" s="1"/>
  <c r="AR71" i="36" s="1"/>
  <c r="BB70" i="39"/>
  <c r="S71" i="39"/>
  <c r="AJ71" i="39" s="1"/>
  <c r="BA71" i="39" s="1"/>
  <c r="O71" i="39"/>
  <c r="AF71" i="39" s="1"/>
  <c r="AW71" i="39" s="1"/>
  <c r="K71" i="39"/>
  <c r="AB71" i="39" s="1"/>
  <c r="AS71" i="39" s="1"/>
  <c r="G71" i="39"/>
  <c r="X71" i="39" s="1"/>
  <c r="AO71" i="39" s="1"/>
  <c r="C71" i="39"/>
  <c r="T71" i="39" s="1"/>
  <c r="AK71" i="39" s="1"/>
  <c r="R71" i="39"/>
  <c r="AI71" i="39" s="1"/>
  <c r="AZ71" i="39" s="1"/>
  <c r="N71" i="39"/>
  <c r="AE71" i="39" s="1"/>
  <c r="AV71" i="39" s="1"/>
  <c r="J71" i="39"/>
  <c r="AA71" i="39" s="1"/>
  <c r="AR71" i="39" s="1"/>
  <c r="F71" i="39"/>
  <c r="W71" i="39" s="1"/>
  <c r="AN71" i="39" s="1"/>
  <c r="L71" i="39"/>
  <c r="AC71" i="39" s="1"/>
  <c r="AT71" i="39" s="1"/>
  <c r="D71" i="39"/>
  <c r="U71" i="39" s="1"/>
  <c r="AL71" i="39" s="1"/>
  <c r="P71" i="39"/>
  <c r="AG71" i="39" s="1"/>
  <c r="AX71" i="39" s="1"/>
  <c r="Q71" i="39"/>
  <c r="AH71" i="39" s="1"/>
  <c r="AY71" i="39" s="1"/>
  <c r="I71" i="39"/>
  <c r="Z71" i="39" s="1"/>
  <c r="AQ71" i="39" s="1"/>
  <c r="H71" i="39"/>
  <c r="Y71" i="39" s="1"/>
  <c r="AP71" i="39" s="1"/>
  <c r="M71" i="39"/>
  <c r="AD71" i="39" s="1"/>
  <c r="AU71" i="39" s="1"/>
  <c r="E71" i="39"/>
  <c r="V71" i="39" s="1"/>
  <c r="AM71" i="39" s="1"/>
  <c r="B72" i="36"/>
  <c r="E72" i="36" s="1"/>
  <c r="V72" i="36" s="1"/>
  <c r="AM72" i="36" s="1"/>
  <c r="A72" i="12"/>
  <c r="J73" i="20"/>
  <c r="K72" i="20"/>
  <c r="K73" i="37"/>
  <c r="J74" i="37"/>
  <c r="A74" i="38" s="1"/>
  <c r="J74" i="35"/>
  <c r="A74" i="36" s="1"/>
  <c r="K73" i="35"/>
  <c r="B73" i="50" s="1"/>
  <c r="I72" i="50" l="1"/>
  <c r="P72" i="50" s="1"/>
  <c r="W72" i="50" s="1"/>
  <c r="E72" i="50"/>
  <c r="L72" i="50" s="1"/>
  <c r="S72" i="50" s="1"/>
  <c r="H72" i="50"/>
  <c r="O72" i="50" s="1"/>
  <c r="V72" i="50" s="1"/>
  <c r="D72" i="50"/>
  <c r="K72" i="50" s="1"/>
  <c r="R72" i="50" s="1"/>
  <c r="G72" i="50"/>
  <c r="N72" i="50" s="1"/>
  <c r="U72" i="50" s="1"/>
  <c r="C72" i="50"/>
  <c r="J72" i="50" s="1"/>
  <c r="Q72" i="50" s="1"/>
  <c r="F72" i="50"/>
  <c r="M72" i="50" s="1"/>
  <c r="T72" i="50" s="1"/>
  <c r="X71" i="50"/>
  <c r="D71" i="48"/>
  <c r="K71" i="48" s="1"/>
  <c r="R71" i="48" s="1"/>
  <c r="E71" i="48"/>
  <c r="L71" i="48" s="1"/>
  <c r="S71" i="48" s="1"/>
  <c r="F71" i="48"/>
  <c r="M71" i="48" s="1"/>
  <c r="T71" i="48" s="1"/>
  <c r="H71" i="48"/>
  <c r="O71" i="48" s="1"/>
  <c r="V71" i="48" s="1"/>
  <c r="I71" i="48"/>
  <c r="P71" i="48" s="1"/>
  <c r="W71" i="48" s="1"/>
  <c r="G71" i="48"/>
  <c r="N71" i="48" s="1"/>
  <c r="U71" i="48" s="1"/>
  <c r="X70" i="49"/>
  <c r="X70" i="48"/>
  <c r="F71" i="49"/>
  <c r="M71" i="49" s="1"/>
  <c r="T71" i="49" s="1"/>
  <c r="I71" i="49"/>
  <c r="P71" i="49" s="1"/>
  <c r="W71" i="49" s="1"/>
  <c r="E71" i="49"/>
  <c r="L71" i="49" s="1"/>
  <c r="S71" i="49" s="1"/>
  <c r="H71" i="49"/>
  <c r="O71" i="49" s="1"/>
  <c r="V71" i="49" s="1"/>
  <c r="G71" i="49"/>
  <c r="N71" i="49" s="1"/>
  <c r="U71" i="49" s="1"/>
  <c r="D71" i="49"/>
  <c r="K71" i="49" s="1"/>
  <c r="R71" i="49" s="1"/>
  <c r="C71" i="49"/>
  <c r="J71" i="49" s="1"/>
  <c r="Q71" i="49" s="1"/>
  <c r="B72" i="48"/>
  <c r="E72" i="48" s="1"/>
  <c r="L72" i="48" s="1"/>
  <c r="S72" i="48" s="1"/>
  <c r="F72" i="38"/>
  <c r="W72" i="38" s="1"/>
  <c r="AN72" i="38" s="1"/>
  <c r="Q72" i="38"/>
  <c r="AH72" i="38" s="1"/>
  <c r="AY72" i="38" s="1"/>
  <c r="H72" i="38"/>
  <c r="Y72" i="38" s="1"/>
  <c r="AP72" i="38" s="1"/>
  <c r="G72" i="38"/>
  <c r="X72" i="38" s="1"/>
  <c r="AO72" i="38" s="1"/>
  <c r="S72" i="38"/>
  <c r="AJ72" i="38" s="1"/>
  <c r="BA72" i="38" s="1"/>
  <c r="D72" i="38"/>
  <c r="U72" i="38" s="1"/>
  <c r="AL72" i="38" s="1"/>
  <c r="R72" i="38"/>
  <c r="AI72" i="38" s="1"/>
  <c r="AZ72" i="38" s="1"/>
  <c r="BB71" i="38"/>
  <c r="I71" i="12"/>
  <c r="Z71" i="12" s="1"/>
  <c r="AQ71" i="12" s="1"/>
  <c r="BB70" i="12"/>
  <c r="C72" i="38"/>
  <c r="T72" i="38" s="1"/>
  <c r="AK72" i="38" s="1"/>
  <c r="M72" i="38"/>
  <c r="AD72" i="38" s="1"/>
  <c r="AU72" i="38" s="1"/>
  <c r="J72" i="38"/>
  <c r="AA72" i="38" s="1"/>
  <c r="AR72" i="38" s="1"/>
  <c r="L72" i="38"/>
  <c r="AC72" i="38" s="1"/>
  <c r="AT72" i="38" s="1"/>
  <c r="K72" i="38"/>
  <c r="AB72" i="38" s="1"/>
  <c r="AS72" i="38" s="1"/>
  <c r="E72" i="38"/>
  <c r="V72" i="38" s="1"/>
  <c r="AM72" i="38" s="1"/>
  <c r="N72" i="38"/>
  <c r="AE72" i="38" s="1"/>
  <c r="AV72" i="38" s="1"/>
  <c r="P72" i="38"/>
  <c r="AG72" i="38" s="1"/>
  <c r="AX72" i="38" s="1"/>
  <c r="O72" i="38"/>
  <c r="AF72" i="38" s="1"/>
  <c r="AW72" i="38" s="1"/>
  <c r="E71" i="12"/>
  <c r="V71" i="12" s="1"/>
  <c r="AM71" i="12" s="1"/>
  <c r="G71" i="12"/>
  <c r="X71" i="12" s="1"/>
  <c r="AO71" i="12" s="1"/>
  <c r="C71" i="12"/>
  <c r="T71" i="12" s="1"/>
  <c r="AK71" i="12" s="1"/>
  <c r="B73" i="38"/>
  <c r="K73" i="38" s="1"/>
  <c r="AB73" i="38" s="1"/>
  <c r="AS73" i="38" s="1"/>
  <c r="P71" i="12"/>
  <c r="AG71" i="12" s="1"/>
  <c r="AX71" i="12" s="1"/>
  <c r="S71" i="12"/>
  <c r="AJ71" i="12" s="1"/>
  <c r="BA71" i="12" s="1"/>
  <c r="D71" i="12"/>
  <c r="U71" i="12" s="1"/>
  <c r="AL71" i="12" s="1"/>
  <c r="J71" i="12"/>
  <c r="AA71" i="12" s="1"/>
  <c r="AR71" i="12" s="1"/>
  <c r="H71" i="12"/>
  <c r="Y71" i="12" s="1"/>
  <c r="AP71" i="12" s="1"/>
  <c r="F71" i="12"/>
  <c r="W71" i="12" s="1"/>
  <c r="AN71" i="12" s="1"/>
  <c r="K71" i="12"/>
  <c r="AB71" i="12" s="1"/>
  <c r="AS71" i="12" s="1"/>
  <c r="Q71" i="12"/>
  <c r="AH71" i="12" s="1"/>
  <c r="AY71" i="12" s="1"/>
  <c r="O71" i="12"/>
  <c r="AF71" i="12" s="1"/>
  <c r="AW71" i="12" s="1"/>
  <c r="M71" i="12"/>
  <c r="AD71" i="12" s="1"/>
  <c r="AU71" i="12" s="1"/>
  <c r="L71" i="12"/>
  <c r="AC71" i="12" s="1"/>
  <c r="AT71" i="12" s="1"/>
  <c r="R71" i="12"/>
  <c r="AI71" i="12" s="1"/>
  <c r="AZ71" i="12" s="1"/>
  <c r="B72" i="12"/>
  <c r="D72" i="12" s="1"/>
  <c r="U72" i="12" s="1"/>
  <c r="AL72" i="12" s="1"/>
  <c r="K72" i="36"/>
  <c r="AB72" i="36" s="1"/>
  <c r="AS72" i="36" s="1"/>
  <c r="I72" i="36"/>
  <c r="Z72" i="36" s="1"/>
  <c r="AQ72" i="36" s="1"/>
  <c r="J72" i="36"/>
  <c r="AA72" i="36" s="1"/>
  <c r="AR72" i="36" s="1"/>
  <c r="L72" i="36"/>
  <c r="AC72" i="36" s="1"/>
  <c r="AT72" i="36" s="1"/>
  <c r="P72" i="36"/>
  <c r="AG72" i="36" s="1"/>
  <c r="AX72" i="36" s="1"/>
  <c r="O72" i="36"/>
  <c r="AF72" i="36" s="1"/>
  <c r="AW72" i="36" s="1"/>
  <c r="N72" i="36"/>
  <c r="AE72" i="36" s="1"/>
  <c r="AV72" i="36" s="1"/>
  <c r="M72" i="36"/>
  <c r="AD72" i="36" s="1"/>
  <c r="AU72" i="36" s="1"/>
  <c r="D72" i="36"/>
  <c r="U72" i="36" s="1"/>
  <c r="AL72" i="36" s="1"/>
  <c r="C72" i="36"/>
  <c r="T72" i="36" s="1"/>
  <c r="AK72" i="36" s="1"/>
  <c r="S72" i="36"/>
  <c r="AJ72" i="36" s="1"/>
  <c r="BA72" i="36" s="1"/>
  <c r="R72" i="36"/>
  <c r="AI72" i="36" s="1"/>
  <c r="AZ72" i="36" s="1"/>
  <c r="Q72" i="36"/>
  <c r="AH72" i="36" s="1"/>
  <c r="AY72" i="36" s="1"/>
  <c r="H72" i="36"/>
  <c r="Y72" i="36" s="1"/>
  <c r="AP72" i="36" s="1"/>
  <c r="G72" i="36"/>
  <c r="X72" i="36" s="1"/>
  <c r="AO72" i="36" s="1"/>
  <c r="F72" i="36"/>
  <c r="W72" i="36" s="1"/>
  <c r="AN72" i="36" s="1"/>
  <c r="BB71" i="36"/>
  <c r="Q72" i="39"/>
  <c r="AH72" i="39" s="1"/>
  <c r="AY72" i="39" s="1"/>
  <c r="M72" i="39"/>
  <c r="AD72" i="39" s="1"/>
  <c r="AU72" i="39" s="1"/>
  <c r="I72" i="39"/>
  <c r="Z72" i="39" s="1"/>
  <c r="AQ72" i="39" s="1"/>
  <c r="E72" i="39"/>
  <c r="V72" i="39" s="1"/>
  <c r="AM72" i="39" s="1"/>
  <c r="P72" i="39"/>
  <c r="AG72" i="39" s="1"/>
  <c r="AX72" i="39" s="1"/>
  <c r="L72" i="39"/>
  <c r="AC72" i="39" s="1"/>
  <c r="AT72" i="39" s="1"/>
  <c r="H72" i="39"/>
  <c r="Y72" i="39" s="1"/>
  <c r="AP72" i="39" s="1"/>
  <c r="D72" i="39"/>
  <c r="U72" i="39" s="1"/>
  <c r="AL72" i="39" s="1"/>
  <c r="S72" i="39"/>
  <c r="AJ72" i="39" s="1"/>
  <c r="BA72" i="39" s="1"/>
  <c r="K72" i="39"/>
  <c r="AB72" i="39" s="1"/>
  <c r="AS72" i="39" s="1"/>
  <c r="C72" i="39"/>
  <c r="T72" i="39" s="1"/>
  <c r="AK72" i="39" s="1"/>
  <c r="O72" i="39"/>
  <c r="AF72" i="39" s="1"/>
  <c r="AW72" i="39" s="1"/>
  <c r="G72" i="39"/>
  <c r="X72" i="39" s="1"/>
  <c r="AO72" i="39" s="1"/>
  <c r="R72" i="39"/>
  <c r="AI72" i="39" s="1"/>
  <c r="AZ72" i="39" s="1"/>
  <c r="J72" i="39"/>
  <c r="AA72" i="39" s="1"/>
  <c r="AR72" i="39" s="1"/>
  <c r="N72" i="39"/>
  <c r="AE72" i="39" s="1"/>
  <c r="AV72" i="39" s="1"/>
  <c r="F72" i="39"/>
  <c r="W72" i="39" s="1"/>
  <c r="AN72" i="39" s="1"/>
  <c r="B73" i="36"/>
  <c r="S73" i="36" s="1"/>
  <c r="AJ73" i="36" s="1"/>
  <c r="BA73" i="36" s="1"/>
  <c r="BB71" i="39"/>
  <c r="A73" i="12"/>
  <c r="J74" i="20"/>
  <c r="K73" i="20"/>
  <c r="K74" i="37"/>
  <c r="J75" i="37"/>
  <c r="J75" i="35"/>
  <c r="A75" i="36" s="1"/>
  <c r="K74" i="35"/>
  <c r="B74" i="50" s="1"/>
  <c r="X72" i="50" l="1"/>
  <c r="I73" i="50"/>
  <c r="P73" i="50" s="1"/>
  <c r="W73" i="50" s="1"/>
  <c r="E73" i="50"/>
  <c r="L73" i="50" s="1"/>
  <c r="S73" i="50" s="1"/>
  <c r="H73" i="50"/>
  <c r="O73" i="50" s="1"/>
  <c r="V73" i="50" s="1"/>
  <c r="D73" i="50"/>
  <c r="K73" i="50" s="1"/>
  <c r="R73" i="50" s="1"/>
  <c r="G73" i="50"/>
  <c r="N73" i="50" s="1"/>
  <c r="U73" i="50" s="1"/>
  <c r="C73" i="50"/>
  <c r="J73" i="50" s="1"/>
  <c r="Q73" i="50" s="1"/>
  <c r="F73" i="50"/>
  <c r="M73" i="50" s="1"/>
  <c r="T73" i="50" s="1"/>
  <c r="X71" i="48"/>
  <c r="I72" i="48"/>
  <c r="P72" i="48" s="1"/>
  <c r="W72" i="48" s="1"/>
  <c r="B73" i="48"/>
  <c r="H73" i="48" s="1"/>
  <c r="O73" i="48" s="1"/>
  <c r="V73" i="48" s="1"/>
  <c r="D72" i="48"/>
  <c r="K72" i="48" s="1"/>
  <c r="R72" i="48" s="1"/>
  <c r="G72" i="48"/>
  <c r="N72" i="48" s="1"/>
  <c r="U72" i="48" s="1"/>
  <c r="X71" i="49"/>
  <c r="F72" i="48"/>
  <c r="M72" i="48" s="1"/>
  <c r="T72" i="48" s="1"/>
  <c r="C72" i="48"/>
  <c r="J72" i="48" s="1"/>
  <c r="Q72" i="48" s="1"/>
  <c r="H72" i="48"/>
  <c r="O72" i="48" s="1"/>
  <c r="V72" i="48" s="1"/>
  <c r="F72" i="49"/>
  <c r="M72" i="49" s="1"/>
  <c r="T72" i="49" s="1"/>
  <c r="I72" i="49"/>
  <c r="P72" i="49" s="1"/>
  <c r="W72" i="49" s="1"/>
  <c r="E72" i="49"/>
  <c r="L72" i="49" s="1"/>
  <c r="S72" i="49" s="1"/>
  <c r="G72" i="49"/>
  <c r="N72" i="49" s="1"/>
  <c r="U72" i="49" s="1"/>
  <c r="D72" i="49"/>
  <c r="K72" i="49" s="1"/>
  <c r="R72" i="49" s="1"/>
  <c r="H72" i="49"/>
  <c r="O72" i="49" s="1"/>
  <c r="V72" i="49" s="1"/>
  <c r="C72" i="49"/>
  <c r="J72" i="49" s="1"/>
  <c r="Q72" i="49" s="1"/>
  <c r="Q73" i="38"/>
  <c r="AH73" i="38" s="1"/>
  <c r="AY73" i="38" s="1"/>
  <c r="C73" i="38"/>
  <c r="T73" i="38" s="1"/>
  <c r="AK73" i="38" s="1"/>
  <c r="BB72" i="38"/>
  <c r="I72" i="12"/>
  <c r="Z72" i="12" s="1"/>
  <c r="AQ72" i="12" s="1"/>
  <c r="O73" i="38"/>
  <c r="AF73" i="38" s="1"/>
  <c r="AW73" i="38" s="1"/>
  <c r="E72" i="12"/>
  <c r="V72" i="12" s="1"/>
  <c r="AM72" i="12" s="1"/>
  <c r="G72" i="12"/>
  <c r="X72" i="12" s="1"/>
  <c r="AO72" i="12" s="1"/>
  <c r="E73" i="38"/>
  <c r="V73" i="38" s="1"/>
  <c r="AM73" i="38" s="1"/>
  <c r="K72" i="12"/>
  <c r="AB72" i="12" s="1"/>
  <c r="AS72" i="12" s="1"/>
  <c r="F73" i="38"/>
  <c r="W73" i="38" s="1"/>
  <c r="AN73" i="38" s="1"/>
  <c r="D73" i="38"/>
  <c r="U73" i="38" s="1"/>
  <c r="AL73" i="38" s="1"/>
  <c r="S73" i="38"/>
  <c r="AJ73" i="38" s="1"/>
  <c r="BA73" i="38" s="1"/>
  <c r="R73" i="38"/>
  <c r="AI73" i="38" s="1"/>
  <c r="AZ73" i="38" s="1"/>
  <c r="P73" i="38"/>
  <c r="AG73" i="38" s="1"/>
  <c r="AX73" i="38" s="1"/>
  <c r="J73" i="38"/>
  <c r="AA73" i="38" s="1"/>
  <c r="AR73" i="38" s="1"/>
  <c r="I73" i="38"/>
  <c r="Z73" i="38" s="1"/>
  <c r="AQ73" i="38" s="1"/>
  <c r="H73" i="38"/>
  <c r="Y73" i="38" s="1"/>
  <c r="AP73" i="38" s="1"/>
  <c r="G73" i="38"/>
  <c r="X73" i="38" s="1"/>
  <c r="AO73" i="38" s="1"/>
  <c r="N73" i="38"/>
  <c r="AE73" i="38" s="1"/>
  <c r="AV73" i="38" s="1"/>
  <c r="M73" i="38"/>
  <c r="AD73" i="38" s="1"/>
  <c r="AU73" i="38" s="1"/>
  <c r="L73" i="38"/>
  <c r="AC73" i="38" s="1"/>
  <c r="AT73" i="38" s="1"/>
  <c r="B74" i="38"/>
  <c r="E74" i="38" s="1"/>
  <c r="V74" i="38" s="1"/>
  <c r="AM74" i="38" s="1"/>
  <c r="P72" i="12"/>
  <c r="AG72" i="12" s="1"/>
  <c r="AX72" i="12" s="1"/>
  <c r="C72" i="12"/>
  <c r="T72" i="12" s="1"/>
  <c r="AK72" i="12" s="1"/>
  <c r="J72" i="12"/>
  <c r="AA72" i="12" s="1"/>
  <c r="AR72" i="12" s="1"/>
  <c r="H72" i="12"/>
  <c r="Y72" i="12" s="1"/>
  <c r="AP72" i="12" s="1"/>
  <c r="F72" i="12"/>
  <c r="W72" i="12" s="1"/>
  <c r="AN72" i="12" s="1"/>
  <c r="L72" i="12"/>
  <c r="AC72" i="12" s="1"/>
  <c r="AT72" i="12" s="1"/>
  <c r="R72" i="12"/>
  <c r="AI72" i="12" s="1"/>
  <c r="AZ72" i="12" s="1"/>
  <c r="N72" i="12"/>
  <c r="AE72" i="12" s="1"/>
  <c r="AV72" i="12" s="1"/>
  <c r="Q72" i="12"/>
  <c r="AH72" i="12" s="1"/>
  <c r="AY72" i="12" s="1"/>
  <c r="O72" i="12"/>
  <c r="AF72" i="12" s="1"/>
  <c r="AW72" i="12" s="1"/>
  <c r="M72" i="12"/>
  <c r="AD72" i="12" s="1"/>
  <c r="AU72" i="12" s="1"/>
  <c r="S72" i="12"/>
  <c r="AJ72" i="12" s="1"/>
  <c r="BA72" i="12" s="1"/>
  <c r="BB71" i="12"/>
  <c r="B73" i="12"/>
  <c r="R73" i="12" s="1"/>
  <c r="AI73" i="12" s="1"/>
  <c r="AZ73" i="12" s="1"/>
  <c r="R73" i="36"/>
  <c r="AI73" i="36" s="1"/>
  <c r="AZ73" i="36" s="1"/>
  <c r="M73" i="36"/>
  <c r="AD73" i="36" s="1"/>
  <c r="AU73" i="36" s="1"/>
  <c r="P73" i="36"/>
  <c r="AG73" i="36" s="1"/>
  <c r="AX73" i="36" s="1"/>
  <c r="K73" i="36"/>
  <c r="AB73" i="36" s="1"/>
  <c r="AS73" i="36" s="1"/>
  <c r="Q73" i="36"/>
  <c r="AH73" i="36" s="1"/>
  <c r="AY73" i="36" s="1"/>
  <c r="O73" i="36"/>
  <c r="AF73" i="36" s="1"/>
  <c r="AW73" i="36" s="1"/>
  <c r="N73" i="36"/>
  <c r="AE73" i="36" s="1"/>
  <c r="AV73" i="36" s="1"/>
  <c r="L73" i="36"/>
  <c r="AC73" i="36" s="1"/>
  <c r="AT73" i="36" s="1"/>
  <c r="E73" i="36"/>
  <c r="V73" i="36" s="1"/>
  <c r="AM73" i="36" s="1"/>
  <c r="C73" i="36"/>
  <c r="T73" i="36" s="1"/>
  <c r="AK73" i="36" s="1"/>
  <c r="J73" i="36"/>
  <c r="AA73" i="36" s="1"/>
  <c r="AR73" i="36" s="1"/>
  <c r="I73" i="36"/>
  <c r="Z73" i="36" s="1"/>
  <c r="AQ73" i="36" s="1"/>
  <c r="H73" i="36"/>
  <c r="Y73" i="36" s="1"/>
  <c r="AP73" i="36" s="1"/>
  <c r="G73" i="36"/>
  <c r="X73" i="36" s="1"/>
  <c r="AO73" i="36" s="1"/>
  <c r="F73" i="36"/>
  <c r="W73" i="36" s="1"/>
  <c r="AN73" i="36" s="1"/>
  <c r="D73" i="36"/>
  <c r="U73" i="36" s="1"/>
  <c r="AL73" i="36" s="1"/>
  <c r="BB72" i="36"/>
  <c r="S73" i="39"/>
  <c r="AJ73" i="39" s="1"/>
  <c r="BA73" i="39" s="1"/>
  <c r="O73" i="39"/>
  <c r="AF73" i="39" s="1"/>
  <c r="AW73" i="39" s="1"/>
  <c r="K73" i="39"/>
  <c r="AB73" i="39" s="1"/>
  <c r="AS73" i="39" s="1"/>
  <c r="G73" i="39"/>
  <c r="X73" i="39" s="1"/>
  <c r="AO73" i="39" s="1"/>
  <c r="C73" i="39"/>
  <c r="T73" i="39" s="1"/>
  <c r="AK73" i="39" s="1"/>
  <c r="R73" i="39"/>
  <c r="AI73" i="39" s="1"/>
  <c r="AZ73" i="39" s="1"/>
  <c r="N73" i="39"/>
  <c r="AE73" i="39" s="1"/>
  <c r="AV73" i="39" s="1"/>
  <c r="J73" i="39"/>
  <c r="AA73" i="39" s="1"/>
  <c r="AR73" i="39" s="1"/>
  <c r="F73" i="39"/>
  <c r="W73" i="39" s="1"/>
  <c r="AN73" i="39" s="1"/>
  <c r="M73" i="39"/>
  <c r="AD73" i="39" s="1"/>
  <c r="AU73" i="39" s="1"/>
  <c r="E73" i="39"/>
  <c r="V73" i="39" s="1"/>
  <c r="AM73" i="39" s="1"/>
  <c r="Q73" i="39"/>
  <c r="AH73" i="39" s="1"/>
  <c r="AY73" i="39" s="1"/>
  <c r="I73" i="39"/>
  <c r="Z73" i="39" s="1"/>
  <c r="AQ73" i="39" s="1"/>
  <c r="L73" i="39"/>
  <c r="AC73" i="39" s="1"/>
  <c r="AT73" i="39" s="1"/>
  <c r="D73" i="39"/>
  <c r="U73" i="39" s="1"/>
  <c r="AL73" i="39" s="1"/>
  <c r="P73" i="39"/>
  <c r="AG73" i="39" s="1"/>
  <c r="AX73" i="39" s="1"/>
  <c r="H73" i="39"/>
  <c r="Y73" i="39" s="1"/>
  <c r="AP73" i="39" s="1"/>
  <c r="BB72" i="39"/>
  <c r="B74" i="36"/>
  <c r="E74" i="36" s="1"/>
  <c r="V74" i="36" s="1"/>
  <c r="AM74" i="36" s="1"/>
  <c r="A74" i="12"/>
  <c r="J75" i="20"/>
  <c r="K74" i="20"/>
  <c r="K75" i="37"/>
  <c r="A75" i="38"/>
  <c r="J76" i="35"/>
  <c r="A76" i="36" s="1"/>
  <c r="K75" i="35"/>
  <c r="B75" i="50" s="1"/>
  <c r="I74" i="50" l="1"/>
  <c r="P74" i="50" s="1"/>
  <c r="W74" i="50" s="1"/>
  <c r="E74" i="50"/>
  <c r="L74" i="50" s="1"/>
  <c r="S74" i="50" s="1"/>
  <c r="H74" i="50"/>
  <c r="O74" i="50" s="1"/>
  <c r="V74" i="50" s="1"/>
  <c r="D74" i="50"/>
  <c r="K74" i="50" s="1"/>
  <c r="R74" i="50" s="1"/>
  <c r="G74" i="50"/>
  <c r="N74" i="50" s="1"/>
  <c r="U74" i="50" s="1"/>
  <c r="C74" i="50"/>
  <c r="J74" i="50" s="1"/>
  <c r="Q74" i="50" s="1"/>
  <c r="F74" i="50"/>
  <c r="M74" i="50" s="1"/>
  <c r="T74" i="50" s="1"/>
  <c r="X73" i="50"/>
  <c r="E73" i="48"/>
  <c r="L73" i="48" s="1"/>
  <c r="S73" i="48" s="1"/>
  <c r="F73" i="48"/>
  <c r="M73" i="48" s="1"/>
  <c r="T73" i="48" s="1"/>
  <c r="D73" i="48"/>
  <c r="K73" i="48" s="1"/>
  <c r="R73" i="48" s="1"/>
  <c r="I73" i="48"/>
  <c r="P73" i="48" s="1"/>
  <c r="W73" i="48" s="1"/>
  <c r="G73" i="48"/>
  <c r="N73" i="48" s="1"/>
  <c r="U73" i="48" s="1"/>
  <c r="C73" i="48"/>
  <c r="J73" i="48" s="1"/>
  <c r="Q73" i="48" s="1"/>
  <c r="X72" i="48"/>
  <c r="X72" i="49"/>
  <c r="B74" i="48"/>
  <c r="H74" i="48" s="1"/>
  <c r="O74" i="48" s="1"/>
  <c r="V74" i="48" s="1"/>
  <c r="F73" i="49"/>
  <c r="M73" i="49" s="1"/>
  <c r="T73" i="49" s="1"/>
  <c r="I73" i="49"/>
  <c r="P73" i="49" s="1"/>
  <c r="W73" i="49" s="1"/>
  <c r="E73" i="49"/>
  <c r="L73" i="49" s="1"/>
  <c r="S73" i="49" s="1"/>
  <c r="D73" i="49"/>
  <c r="K73" i="49" s="1"/>
  <c r="R73" i="49" s="1"/>
  <c r="C73" i="49"/>
  <c r="J73" i="49" s="1"/>
  <c r="Q73" i="49" s="1"/>
  <c r="G73" i="49"/>
  <c r="N73" i="49" s="1"/>
  <c r="U73" i="49" s="1"/>
  <c r="H73" i="49"/>
  <c r="O73" i="49" s="1"/>
  <c r="V73" i="49" s="1"/>
  <c r="C74" i="38"/>
  <c r="T74" i="38" s="1"/>
  <c r="AK74" i="38" s="1"/>
  <c r="P74" i="38"/>
  <c r="AG74" i="38" s="1"/>
  <c r="AX74" i="38" s="1"/>
  <c r="J74" i="38"/>
  <c r="AA74" i="38" s="1"/>
  <c r="AR74" i="38" s="1"/>
  <c r="I74" i="38"/>
  <c r="Z74" i="38" s="1"/>
  <c r="AQ74" i="38" s="1"/>
  <c r="BB72" i="12"/>
  <c r="BB73" i="38"/>
  <c r="K74" i="38"/>
  <c r="AB74" i="38" s="1"/>
  <c r="AS74" i="38" s="1"/>
  <c r="G74" i="38"/>
  <c r="X74" i="38" s="1"/>
  <c r="AO74" i="38" s="1"/>
  <c r="N74" i="38"/>
  <c r="AE74" i="38" s="1"/>
  <c r="AV74" i="38" s="1"/>
  <c r="M74" i="38"/>
  <c r="AD74" i="38" s="1"/>
  <c r="AU74" i="38" s="1"/>
  <c r="D74" i="38"/>
  <c r="U74" i="38" s="1"/>
  <c r="AL74" i="38" s="1"/>
  <c r="S74" i="38"/>
  <c r="AJ74" i="38" s="1"/>
  <c r="BA74" i="38" s="1"/>
  <c r="O74" i="38"/>
  <c r="AF74" i="38" s="1"/>
  <c r="AW74" i="38" s="1"/>
  <c r="R74" i="38"/>
  <c r="AI74" i="38" s="1"/>
  <c r="AZ74" i="38" s="1"/>
  <c r="Q74" i="38"/>
  <c r="AH74" i="38" s="1"/>
  <c r="AY74" i="38" s="1"/>
  <c r="L74" i="38"/>
  <c r="AC74" i="38" s="1"/>
  <c r="AT74" i="38" s="1"/>
  <c r="H74" i="38"/>
  <c r="Y74" i="38" s="1"/>
  <c r="AP74" i="38" s="1"/>
  <c r="F74" i="38"/>
  <c r="W74" i="38" s="1"/>
  <c r="AN74" i="38" s="1"/>
  <c r="B75" i="38"/>
  <c r="L75" i="38" s="1"/>
  <c r="AC75" i="38" s="1"/>
  <c r="AT75" i="38" s="1"/>
  <c r="G73" i="12"/>
  <c r="X73" i="12" s="1"/>
  <c r="AO73" i="12" s="1"/>
  <c r="K73" i="12"/>
  <c r="AB73" i="12" s="1"/>
  <c r="AS73" i="12" s="1"/>
  <c r="M73" i="12"/>
  <c r="AD73" i="12" s="1"/>
  <c r="AU73" i="12" s="1"/>
  <c r="D73" i="12"/>
  <c r="U73" i="12" s="1"/>
  <c r="AL73" i="12" s="1"/>
  <c r="E73" i="12"/>
  <c r="V73" i="12" s="1"/>
  <c r="AM73" i="12" s="1"/>
  <c r="Q73" i="12"/>
  <c r="AH73" i="12" s="1"/>
  <c r="AY73" i="12" s="1"/>
  <c r="O73" i="12"/>
  <c r="AF73" i="12" s="1"/>
  <c r="AW73" i="12" s="1"/>
  <c r="S73" i="12"/>
  <c r="AJ73" i="12" s="1"/>
  <c r="BA73" i="12" s="1"/>
  <c r="J73" i="12"/>
  <c r="AA73" i="12" s="1"/>
  <c r="AR73" i="12" s="1"/>
  <c r="P73" i="12"/>
  <c r="AG73" i="12" s="1"/>
  <c r="AX73" i="12" s="1"/>
  <c r="N73" i="12"/>
  <c r="AE73" i="12" s="1"/>
  <c r="AV73" i="12" s="1"/>
  <c r="C73" i="12"/>
  <c r="T73" i="12" s="1"/>
  <c r="AK73" i="12" s="1"/>
  <c r="I73" i="12"/>
  <c r="Z73" i="12" s="1"/>
  <c r="AQ73" i="12" s="1"/>
  <c r="H73" i="12"/>
  <c r="Y73" i="12" s="1"/>
  <c r="AP73" i="12" s="1"/>
  <c r="F73" i="12"/>
  <c r="W73" i="12" s="1"/>
  <c r="AN73" i="12" s="1"/>
  <c r="L73" i="12"/>
  <c r="AC73" i="12" s="1"/>
  <c r="AT73" i="12" s="1"/>
  <c r="B74" i="12"/>
  <c r="G74" i="12" s="1"/>
  <c r="X74" i="12" s="1"/>
  <c r="AO74" i="12" s="1"/>
  <c r="BB73" i="36"/>
  <c r="P74" i="36"/>
  <c r="AG74" i="36" s="1"/>
  <c r="AX74" i="36" s="1"/>
  <c r="O74" i="36"/>
  <c r="AF74" i="36" s="1"/>
  <c r="AW74" i="36" s="1"/>
  <c r="N74" i="36"/>
  <c r="AE74" i="36" s="1"/>
  <c r="AV74" i="36" s="1"/>
  <c r="L74" i="36"/>
  <c r="AC74" i="36" s="1"/>
  <c r="AT74" i="36" s="1"/>
  <c r="J74" i="36"/>
  <c r="AA74" i="36" s="1"/>
  <c r="AR74" i="36" s="1"/>
  <c r="K74" i="36"/>
  <c r="AB74" i="36" s="1"/>
  <c r="AS74" i="36" s="1"/>
  <c r="I74" i="36"/>
  <c r="Z74" i="36" s="1"/>
  <c r="AQ74" i="36" s="1"/>
  <c r="M74" i="36"/>
  <c r="AD74" i="36" s="1"/>
  <c r="AU74" i="36" s="1"/>
  <c r="D74" i="36"/>
  <c r="U74" i="36" s="1"/>
  <c r="AL74" i="36" s="1"/>
  <c r="C74" i="36"/>
  <c r="T74" i="36" s="1"/>
  <c r="AK74" i="36" s="1"/>
  <c r="S74" i="36"/>
  <c r="AJ74" i="36" s="1"/>
  <c r="BA74" i="36" s="1"/>
  <c r="R74" i="36"/>
  <c r="AI74" i="36" s="1"/>
  <c r="AZ74" i="36" s="1"/>
  <c r="Q74" i="36"/>
  <c r="AH74" i="36" s="1"/>
  <c r="AY74" i="36" s="1"/>
  <c r="H74" i="36"/>
  <c r="Y74" i="36" s="1"/>
  <c r="AP74" i="36" s="1"/>
  <c r="G74" i="36"/>
  <c r="X74" i="36" s="1"/>
  <c r="AO74" i="36" s="1"/>
  <c r="F74" i="36"/>
  <c r="W74" i="36" s="1"/>
  <c r="AN74" i="36" s="1"/>
  <c r="Q74" i="39"/>
  <c r="AH74" i="39" s="1"/>
  <c r="AY74" i="39" s="1"/>
  <c r="M74" i="39"/>
  <c r="AD74" i="39" s="1"/>
  <c r="AU74" i="39" s="1"/>
  <c r="I74" i="39"/>
  <c r="Z74" i="39" s="1"/>
  <c r="AQ74" i="39" s="1"/>
  <c r="E74" i="39"/>
  <c r="V74" i="39" s="1"/>
  <c r="AM74" i="39" s="1"/>
  <c r="P74" i="39"/>
  <c r="AG74" i="39" s="1"/>
  <c r="AX74" i="39" s="1"/>
  <c r="L74" i="39"/>
  <c r="AC74" i="39" s="1"/>
  <c r="AT74" i="39" s="1"/>
  <c r="H74" i="39"/>
  <c r="Y74" i="39" s="1"/>
  <c r="AP74" i="39" s="1"/>
  <c r="D74" i="39"/>
  <c r="U74" i="39" s="1"/>
  <c r="AL74" i="39" s="1"/>
  <c r="N74" i="39"/>
  <c r="AE74" i="39" s="1"/>
  <c r="AV74" i="39" s="1"/>
  <c r="F74" i="39"/>
  <c r="W74" i="39" s="1"/>
  <c r="AN74" i="39" s="1"/>
  <c r="J74" i="39"/>
  <c r="AA74" i="39" s="1"/>
  <c r="AR74" i="39" s="1"/>
  <c r="S74" i="39"/>
  <c r="AJ74" i="39" s="1"/>
  <c r="BA74" i="39" s="1"/>
  <c r="K74" i="39"/>
  <c r="AB74" i="39" s="1"/>
  <c r="AS74" i="39" s="1"/>
  <c r="C74" i="39"/>
  <c r="T74" i="39" s="1"/>
  <c r="AK74" i="39" s="1"/>
  <c r="R74" i="39"/>
  <c r="AI74" i="39" s="1"/>
  <c r="AZ74" i="39" s="1"/>
  <c r="O74" i="39"/>
  <c r="AF74" i="39" s="1"/>
  <c r="AW74" i="39" s="1"/>
  <c r="G74" i="39"/>
  <c r="X74" i="39" s="1"/>
  <c r="AO74" i="39" s="1"/>
  <c r="B75" i="36"/>
  <c r="O75" i="36" s="1"/>
  <c r="AF75" i="36" s="1"/>
  <c r="AW75" i="36" s="1"/>
  <c r="BB73" i="39"/>
  <c r="A75" i="12"/>
  <c r="J76" i="20"/>
  <c r="K75" i="20"/>
  <c r="J77" i="35"/>
  <c r="A77" i="36" s="1"/>
  <c r="K76" i="35"/>
  <c r="B76" i="50" s="1"/>
  <c r="I74" i="48" l="1"/>
  <c r="P74" i="48" s="1"/>
  <c r="W74" i="48" s="1"/>
  <c r="X74" i="50"/>
  <c r="I75" i="50"/>
  <c r="P75" i="50" s="1"/>
  <c r="W75" i="50" s="1"/>
  <c r="E75" i="50"/>
  <c r="L75" i="50" s="1"/>
  <c r="S75" i="50" s="1"/>
  <c r="H75" i="50"/>
  <c r="O75" i="50" s="1"/>
  <c r="V75" i="50" s="1"/>
  <c r="D75" i="50"/>
  <c r="K75" i="50" s="1"/>
  <c r="R75" i="50" s="1"/>
  <c r="G75" i="50"/>
  <c r="N75" i="50" s="1"/>
  <c r="U75" i="50" s="1"/>
  <c r="C75" i="50"/>
  <c r="J75" i="50" s="1"/>
  <c r="Q75" i="50" s="1"/>
  <c r="F75" i="50"/>
  <c r="M75" i="50" s="1"/>
  <c r="T75" i="50" s="1"/>
  <c r="G74" i="48"/>
  <c r="N74" i="48" s="1"/>
  <c r="U74" i="48" s="1"/>
  <c r="F74" i="48"/>
  <c r="M74" i="48" s="1"/>
  <c r="T74" i="48" s="1"/>
  <c r="C74" i="48"/>
  <c r="J74" i="48" s="1"/>
  <c r="Q74" i="48" s="1"/>
  <c r="E74" i="48"/>
  <c r="L74" i="48" s="1"/>
  <c r="S74" i="48" s="1"/>
  <c r="X73" i="48"/>
  <c r="D74" i="48"/>
  <c r="K74" i="48" s="1"/>
  <c r="R74" i="48" s="1"/>
  <c r="X73" i="49"/>
  <c r="F74" i="49"/>
  <c r="M74" i="49" s="1"/>
  <c r="T74" i="49" s="1"/>
  <c r="I74" i="49"/>
  <c r="P74" i="49" s="1"/>
  <c r="W74" i="49" s="1"/>
  <c r="E74" i="49"/>
  <c r="L74" i="49" s="1"/>
  <c r="S74" i="49" s="1"/>
  <c r="C74" i="49"/>
  <c r="J74" i="49" s="1"/>
  <c r="Q74" i="49" s="1"/>
  <c r="H74" i="49"/>
  <c r="O74" i="49" s="1"/>
  <c r="V74" i="49" s="1"/>
  <c r="G74" i="49"/>
  <c r="N74" i="49" s="1"/>
  <c r="U74" i="49" s="1"/>
  <c r="D74" i="49"/>
  <c r="K74" i="49" s="1"/>
  <c r="R74" i="49" s="1"/>
  <c r="B75" i="48"/>
  <c r="H75" i="48" s="1"/>
  <c r="O75" i="48" s="1"/>
  <c r="V75" i="48" s="1"/>
  <c r="F74" i="12"/>
  <c r="W74" i="12" s="1"/>
  <c r="AN74" i="12" s="1"/>
  <c r="G75" i="38"/>
  <c r="X75" i="38" s="1"/>
  <c r="AO75" i="38" s="1"/>
  <c r="J75" i="38"/>
  <c r="AA75" i="38" s="1"/>
  <c r="AR75" i="38" s="1"/>
  <c r="D75" i="38"/>
  <c r="U75" i="38" s="1"/>
  <c r="AL75" i="38" s="1"/>
  <c r="S75" i="38"/>
  <c r="AJ75" i="38" s="1"/>
  <c r="BA75" i="38" s="1"/>
  <c r="F75" i="38"/>
  <c r="W75" i="38" s="1"/>
  <c r="AN75" i="38" s="1"/>
  <c r="Q75" i="38"/>
  <c r="AH75" i="38" s="1"/>
  <c r="AY75" i="38" s="1"/>
  <c r="E75" i="38"/>
  <c r="V75" i="38" s="1"/>
  <c r="AM75" i="38" s="1"/>
  <c r="R75" i="38"/>
  <c r="AI75" i="38" s="1"/>
  <c r="AZ75" i="38" s="1"/>
  <c r="P74" i="12"/>
  <c r="AG74" i="12" s="1"/>
  <c r="AX74" i="12" s="1"/>
  <c r="D74" i="12"/>
  <c r="U74" i="12" s="1"/>
  <c r="AL74" i="12" s="1"/>
  <c r="C74" i="12"/>
  <c r="T74" i="12" s="1"/>
  <c r="AK74" i="12" s="1"/>
  <c r="H74" i="12"/>
  <c r="Y74" i="12" s="1"/>
  <c r="AP74" i="12" s="1"/>
  <c r="N75" i="38"/>
  <c r="AE75" i="38" s="1"/>
  <c r="AV75" i="38" s="1"/>
  <c r="I75" i="38"/>
  <c r="Z75" i="38" s="1"/>
  <c r="AQ75" i="38" s="1"/>
  <c r="P75" i="38"/>
  <c r="AG75" i="38" s="1"/>
  <c r="AX75" i="38" s="1"/>
  <c r="H75" i="38"/>
  <c r="Y75" i="38" s="1"/>
  <c r="AP75" i="38" s="1"/>
  <c r="M75" i="38"/>
  <c r="AD75" i="38" s="1"/>
  <c r="AU75" i="38" s="1"/>
  <c r="O75" i="38"/>
  <c r="AF75" i="38" s="1"/>
  <c r="AW75" i="38" s="1"/>
  <c r="K75" i="38"/>
  <c r="AB75" i="38" s="1"/>
  <c r="AS75" i="38" s="1"/>
  <c r="C75" i="38"/>
  <c r="T75" i="38" s="1"/>
  <c r="AK75" i="38" s="1"/>
  <c r="BB74" i="38"/>
  <c r="J74" i="12"/>
  <c r="AA74" i="12" s="1"/>
  <c r="AR74" i="12" s="1"/>
  <c r="L74" i="12"/>
  <c r="AC74" i="12" s="1"/>
  <c r="AT74" i="12" s="1"/>
  <c r="R74" i="12"/>
  <c r="AI74" i="12" s="1"/>
  <c r="AZ74" i="12" s="1"/>
  <c r="N74" i="12"/>
  <c r="AE74" i="12" s="1"/>
  <c r="AV74" i="12" s="1"/>
  <c r="BB73" i="12"/>
  <c r="S75" i="36"/>
  <c r="AJ75" i="36" s="1"/>
  <c r="BA75" i="36" s="1"/>
  <c r="M74" i="12"/>
  <c r="AD74" i="12" s="1"/>
  <c r="AU74" i="12" s="1"/>
  <c r="S74" i="12"/>
  <c r="AJ74" i="12" s="1"/>
  <c r="BA74" i="12" s="1"/>
  <c r="Q74" i="12"/>
  <c r="AH74" i="12" s="1"/>
  <c r="AY74" i="12" s="1"/>
  <c r="O74" i="12"/>
  <c r="AF74" i="12" s="1"/>
  <c r="AW74" i="12" s="1"/>
  <c r="E74" i="12"/>
  <c r="V74" i="12" s="1"/>
  <c r="AM74" i="12" s="1"/>
  <c r="K74" i="12"/>
  <c r="AB74" i="12" s="1"/>
  <c r="AS74" i="12" s="1"/>
  <c r="I74" i="12"/>
  <c r="Z74" i="12" s="1"/>
  <c r="AQ74" i="12" s="1"/>
  <c r="B75" i="12"/>
  <c r="K75" i="12" s="1"/>
  <c r="AB75" i="12" s="1"/>
  <c r="AS75" i="12" s="1"/>
  <c r="D75" i="36"/>
  <c r="U75" i="36" s="1"/>
  <c r="AL75" i="36" s="1"/>
  <c r="F75" i="36"/>
  <c r="W75" i="36" s="1"/>
  <c r="AN75" i="36" s="1"/>
  <c r="K75" i="36"/>
  <c r="AB75" i="36" s="1"/>
  <c r="AS75" i="36" s="1"/>
  <c r="M75" i="36"/>
  <c r="AD75" i="36" s="1"/>
  <c r="AU75" i="36" s="1"/>
  <c r="N75" i="36"/>
  <c r="AE75" i="36" s="1"/>
  <c r="AV75" i="36" s="1"/>
  <c r="L75" i="36"/>
  <c r="AC75" i="36" s="1"/>
  <c r="AT75" i="36" s="1"/>
  <c r="E75" i="36"/>
  <c r="V75" i="36" s="1"/>
  <c r="AM75" i="36" s="1"/>
  <c r="C75" i="36"/>
  <c r="T75" i="36" s="1"/>
  <c r="AK75" i="36" s="1"/>
  <c r="J75" i="36"/>
  <c r="AA75" i="36" s="1"/>
  <c r="AR75" i="36" s="1"/>
  <c r="I75" i="36"/>
  <c r="Z75" i="36" s="1"/>
  <c r="AQ75" i="36" s="1"/>
  <c r="H75" i="36"/>
  <c r="Y75" i="36" s="1"/>
  <c r="AP75" i="36" s="1"/>
  <c r="G75" i="36"/>
  <c r="X75" i="36" s="1"/>
  <c r="AO75" i="36" s="1"/>
  <c r="R75" i="36"/>
  <c r="AI75" i="36" s="1"/>
  <c r="AZ75" i="36" s="1"/>
  <c r="Q75" i="36"/>
  <c r="AH75" i="36" s="1"/>
  <c r="AY75" i="36" s="1"/>
  <c r="P75" i="36"/>
  <c r="AG75" i="36" s="1"/>
  <c r="AX75" i="36" s="1"/>
  <c r="BB74" i="36"/>
  <c r="S75" i="39"/>
  <c r="AJ75" i="39" s="1"/>
  <c r="BA75" i="39" s="1"/>
  <c r="O75" i="39"/>
  <c r="AF75" i="39" s="1"/>
  <c r="AW75" i="39" s="1"/>
  <c r="K75" i="39"/>
  <c r="AB75" i="39" s="1"/>
  <c r="AS75" i="39" s="1"/>
  <c r="G75" i="39"/>
  <c r="X75" i="39" s="1"/>
  <c r="AO75" i="39" s="1"/>
  <c r="C75" i="39"/>
  <c r="T75" i="39" s="1"/>
  <c r="AK75" i="39" s="1"/>
  <c r="R75" i="39"/>
  <c r="AI75" i="39" s="1"/>
  <c r="AZ75" i="39" s="1"/>
  <c r="N75" i="39"/>
  <c r="AE75" i="39" s="1"/>
  <c r="AV75" i="39" s="1"/>
  <c r="J75" i="39"/>
  <c r="AA75" i="39" s="1"/>
  <c r="AR75" i="39" s="1"/>
  <c r="F75" i="39"/>
  <c r="W75" i="39" s="1"/>
  <c r="AN75" i="39" s="1"/>
  <c r="P75" i="39"/>
  <c r="AG75" i="39" s="1"/>
  <c r="AX75" i="39" s="1"/>
  <c r="H75" i="39"/>
  <c r="Y75" i="39" s="1"/>
  <c r="AP75" i="39" s="1"/>
  <c r="D75" i="39"/>
  <c r="U75" i="39" s="1"/>
  <c r="AL75" i="39" s="1"/>
  <c r="M75" i="39"/>
  <c r="AD75" i="39" s="1"/>
  <c r="AU75" i="39" s="1"/>
  <c r="E75" i="39"/>
  <c r="V75" i="39" s="1"/>
  <c r="AM75" i="39" s="1"/>
  <c r="L75" i="39"/>
  <c r="AC75" i="39" s="1"/>
  <c r="AT75" i="39" s="1"/>
  <c r="Q75" i="39"/>
  <c r="AH75" i="39" s="1"/>
  <c r="AY75" i="39" s="1"/>
  <c r="I75" i="39"/>
  <c r="Z75" i="39" s="1"/>
  <c r="AQ75" i="39" s="1"/>
  <c r="B76" i="36"/>
  <c r="K76" i="36" s="1"/>
  <c r="AB76" i="36" s="1"/>
  <c r="AS76" i="36" s="1"/>
  <c r="BB74" i="39"/>
  <c r="A76" i="12"/>
  <c r="J77" i="20"/>
  <c r="K76" i="20"/>
  <c r="J78" i="35"/>
  <c r="A78" i="36" s="1"/>
  <c r="K77" i="35"/>
  <c r="B77" i="50" s="1"/>
  <c r="X75" i="50" l="1"/>
  <c r="I76" i="50"/>
  <c r="P76" i="50" s="1"/>
  <c r="W76" i="50" s="1"/>
  <c r="E76" i="50"/>
  <c r="L76" i="50" s="1"/>
  <c r="S76" i="50" s="1"/>
  <c r="H76" i="50"/>
  <c r="O76" i="50" s="1"/>
  <c r="V76" i="50" s="1"/>
  <c r="D76" i="50"/>
  <c r="K76" i="50" s="1"/>
  <c r="R76" i="50" s="1"/>
  <c r="G76" i="50"/>
  <c r="N76" i="50" s="1"/>
  <c r="U76" i="50" s="1"/>
  <c r="C76" i="50"/>
  <c r="J76" i="50" s="1"/>
  <c r="Q76" i="50" s="1"/>
  <c r="F76" i="50"/>
  <c r="M76" i="50" s="1"/>
  <c r="T76" i="50" s="1"/>
  <c r="X74" i="48"/>
  <c r="G75" i="48"/>
  <c r="N75" i="48" s="1"/>
  <c r="U75" i="48" s="1"/>
  <c r="C75" i="48"/>
  <c r="J75" i="48" s="1"/>
  <c r="Q75" i="48" s="1"/>
  <c r="X74" i="49"/>
  <c r="I75" i="48"/>
  <c r="P75" i="48" s="1"/>
  <c r="W75" i="48" s="1"/>
  <c r="B76" i="48"/>
  <c r="C76" i="48" s="1"/>
  <c r="J76" i="48" s="1"/>
  <c r="Q76" i="48" s="1"/>
  <c r="F75" i="48"/>
  <c r="M75" i="48" s="1"/>
  <c r="T75" i="48" s="1"/>
  <c r="E75" i="48"/>
  <c r="L75" i="48" s="1"/>
  <c r="S75" i="48" s="1"/>
  <c r="D75" i="48"/>
  <c r="K75" i="48" s="1"/>
  <c r="R75" i="48" s="1"/>
  <c r="F75" i="49"/>
  <c r="M75" i="49" s="1"/>
  <c r="T75" i="49" s="1"/>
  <c r="I75" i="49"/>
  <c r="P75" i="49" s="1"/>
  <c r="W75" i="49" s="1"/>
  <c r="E75" i="49"/>
  <c r="L75" i="49" s="1"/>
  <c r="S75" i="49" s="1"/>
  <c r="H75" i="49"/>
  <c r="O75" i="49" s="1"/>
  <c r="V75" i="49" s="1"/>
  <c r="G75" i="49"/>
  <c r="N75" i="49" s="1"/>
  <c r="U75" i="49" s="1"/>
  <c r="D75" i="49"/>
  <c r="K75" i="49" s="1"/>
  <c r="R75" i="49" s="1"/>
  <c r="C75" i="49"/>
  <c r="J75" i="49" s="1"/>
  <c r="Q75" i="49" s="1"/>
  <c r="O76" i="36"/>
  <c r="AF76" i="36" s="1"/>
  <c r="AW76" i="36" s="1"/>
  <c r="BB75" i="38"/>
  <c r="BD7" i="38" s="1"/>
  <c r="H75" i="12"/>
  <c r="Y75" i="12" s="1"/>
  <c r="AP75" i="12" s="1"/>
  <c r="L75" i="12"/>
  <c r="AC75" i="12" s="1"/>
  <c r="AT75" i="12" s="1"/>
  <c r="D75" i="12"/>
  <c r="U75" i="12" s="1"/>
  <c r="AL75" i="12" s="1"/>
  <c r="BB74" i="12"/>
  <c r="P75" i="12"/>
  <c r="AG75" i="12" s="1"/>
  <c r="AX75" i="12" s="1"/>
  <c r="C75" i="12"/>
  <c r="T75" i="12" s="1"/>
  <c r="AK75" i="12" s="1"/>
  <c r="N75" i="12"/>
  <c r="AE75" i="12" s="1"/>
  <c r="AV75" i="12" s="1"/>
  <c r="R75" i="12"/>
  <c r="AI75" i="12" s="1"/>
  <c r="AZ75" i="12" s="1"/>
  <c r="F75" i="12"/>
  <c r="W75" i="12" s="1"/>
  <c r="AN75" i="12" s="1"/>
  <c r="J75" i="12"/>
  <c r="AA75" i="12" s="1"/>
  <c r="AR75" i="12" s="1"/>
  <c r="Q75" i="12"/>
  <c r="AH75" i="12" s="1"/>
  <c r="AY75" i="12" s="1"/>
  <c r="O75" i="12"/>
  <c r="AF75" i="12" s="1"/>
  <c r="AW75" i="12" s="1"/>
  <c r="M75" i="12"/>
  <c r="AD75" i="12" s="1"/>
  <c r="AU75" i="12" s="1"/>
  <c r="S75" i="12"/>
  <c r="AJ75" i="12" s="1"/>
  <c r="BA75" i="12" s="1"/>
  <c r="I75" i="12"/>
  <c r="Z75" i="12" s="1"/>
  <c r="AQ75" i="12" s="1"/>
  <c r="G75" i="12"/>
  <c r="X75" i="12" s="1"/>
  <c r="AO75" i="12" s="1"/>
  <c r="E75" i="12"/>
  <c r="V75" i="12" s="1"/>
  <c r="AM75" i="12" s="1"/>
  <c r="B76" i="12"/>
  <c r="P76" i="12" s="1"/>
  <c r="AG76" i="12" s="1"/>
  <c r="AX76" i="12" s="1"/>
  <c r="E76" i="36"/>
  <c r="V76" i="36" s="1"/>
  <c r="AM76" i="36" s="1"/>
  <c r="H76" i="36"/>
  <c r="Y76" i="36" s="1"/>
  <c r="AP76" i="36" s="1"/>
  <c r="Q76" i="36"/>
  <c r="AH76" i="36" s="1"/>
  <c r="AY76" i="36" s="1"/>
  <c r="J76" i="36"/>
  <c r="AA76" i="36" s="1"/>
  <c r="AR76" i="36" s="1"/>
  <c r="C76" i="36"/>
  <c r="T76" i="36" s="1"/>
  <c r="AK76" i="36" s="1"/>
  <c r="BF7" i="38"/>
  <c r="BB75" i="36"/>
  <c r="F76" i="36"/>
  <c r="W76" i="36" s="1"/>
  <c r="AN76" i="36" s="1"/>
  <c r="I76" i="36"/>
  <c r="Z76" i="36" s="1"/>
  <c r="AQ76" i="36" s="1"/>
  <c r="P76" i="36"/>
  <c r="AG76" i="36" s="1"/>
  <c r="AX76" i="36" s="1"/>
  <c r="S76" i="36"/>
  <c r="AJ76" i="36" s="1"/>
  <c r="BA76" i="36" s="1"/>
  <c r="R76" i="36"/>
  <c r="AI76" i="36" s="1"/>
  <c r="AZ76" i="36" s="1"/>
  <c r="D76" i="36"/>
  <c r="U76" i="36" s="1"/>
  <c r="AL76" i="36" s="1"/>
  <c r="G76" i="36"/>
  <c r="X76" i="36" s="1"/>
  <c r="AO76" i="36" s="1"/>
  <c r="N76" i="36"/>
  <c r="AE76" i="36" s="1"/>
  <c r="AV76" i="36" s="1"/>
  <c r="M76" i="36"/>
  <c r="AD76" i="36" s="1"/>
  <c r="AU76" i="36" s="1"/>
  <c r="L76" i="36"/>
  <c r="AC76" i="36" s="1"/>
  <c r="AT76" i="36" s="1"/>
  <c r="BE7" i="38"/>
  <c r="Q76" i="39"/>
  <c r="AH76" i="39" s="1"/>
  <c r="AY76" i="39" s="1"/>
  <c r="M76" i="39"/>
  <c r="AD76" i="39" s="1"/>
  <c r="AU76" i="39" s="1"/>
  <c r="I76" i="39"/>
  <c r="Z76" i="39" s="1"/>
  <c r="AQ76" i="39" s="1"/>
  <c r="E76" i="39"/>
  <c r="V76" i="39" s="1"/>
  <c r="AM76" i="39" s="1"/>
  <c r="P76" i="39"/>
  <c r="AG76" i="39" s="1"/>
  <c r="AX76" i="39" s="1"/>
  <c r="L76" i="39"/>
  <c r="AC76" i="39" s="1"/>
  <c r="AT76" i="39" s="1"/>
  <c r="H76" i="39"/>
  <c r="Y76" i="39" s="1"/>
  <c r="AP76" i="39" s="1"/>
  <c r="D76" i="39"/>
  <c r="U76" i="39" s="1"/>
  <c r="AL76" i="39" s="1"/>
  <c r="O76" i="39"/>
  <c r="AF76" i="39" s="1"/>
  <c r="AW76" i="39" s="1"/>
  <c r="G76" i="39"/>
  <c r="X76" i="39" s="1"/>
  <c r="AO76" i="39" s="1"/>
  <c r="K76" i="39"/>
  <c r="AB76" i="39" s="1"/>
  <c r="AS76" i="39" s="1"/>
  <c r="N76" i="39"/>
  <c r="AE76" i="39" s="1"/>
  <c r="AV76" i="39" s="1"/>
  <c r="F76" i="39"/>
  <c r="W76" i="39" s="1"/>
  <c r="AN76" i="39" s="1"/>
  <c r="S76" i="39"/>
  <c r="AJ76" i="39" s="1"/>
  <c r="BA76" i="39" s="1"/>
  <c r="C76" i="39"/>
  <c r="T76" i="39" s="1"/>
  <c r="AK76" i="39" s="1"/>
  <c r="R76" i="39"/>
  <c r="AI76" i="39" s="1"/>
  <c r="AZ76" i="39" s="1"/>
  <c r="J76" i="39"/>
  <c r="AA76" i="39" s="1"/>
  <c r="AR76" i="39" s="1"/>
  <c r="B77" i="36"/>
  <c r="I77" i="36" s="1"/>
  <c r="Z77" i="36" s="1"/>
  <c r="AQ77" i="36" s="1"/>
  <c r="BB75" i="39"/>
  <c r="A77" i="12"/>
  <c r="J78" i="20"/>
  <c r="K77" i="20"/>
  <c r="J79" i="35"/>
  <c r="A79" i="36" s="1"/>
  <c r="K78" i="35"/>
  <c r="B78" i="50" s="1"/>
  <c r="J11" i="18" l="1"/>
  <c r="J10" i="18"/>
  <c r="I10" i="18" s="1"/>
  <c r="H11" i="18"/>
  <c r="H18" i="44" s="1"/>
  <c r="T18" i="44" s="1"/>
  <c r="AB18" i="44" s="1"/>
  <c r="H10" i="18"/>
  <c r="X76" i="50"/>
  <c r="I77" i="50"/>
  <c r="P77" i="50" s="1"/>
  <c r="W77" i="50" s="1"/>
  <c r="E77" i="50"/>
  <c r="L77" i="50" s="1"/>
  <c r="S77" i="50" s="1"/>
  <c r="H77" i="50"/>
  <c r="O77" i="50" s="1"/>
  <c r="V77" i="50" s="1"/>
  <c r="D77" i="50"/>
  <c r="K77" i="50" s="1"/>
  <c r="R77" i="50" s="1"/>
  <c r="G77" i="50"/>
  <c r="N77" i="50" s="1"/>
  <c r="U77" i="50" s="1"/>
  <c r="C77" i="50"/>
  <c r="J77" i="50" s="1"/>
  <c r="Q77" i="50" s="1"/>
  <c r="F77" i="50"/>
  <c r="M77" i="50" s="1"/>
  <c r="T77" i="50" s="1"/>
  <c r="E76" i="48"/>
  <c r="L76" i="48" s="1"/>
  <c r="S76" i="48" s="1"/>
  <c r="G76" i="48"/>
  <c r="N76" i="48" s="1"/>
  <c r="U76" i="48" s="1"/>
  <c r="H76" i="48"/>
  <c r="O76" i="48" s="1"/>
  <c r="V76" i="48" s="1"/>
  <c r="D76" i="48"/>
  <c r="K76" i="48" s="1"/>
  <c r="R76" i="48" s="1"/>
  <c r="I76" i="48"/>
  <c r="P76" i="48" s="1"/>
  <c r="W76" i="48" s="1"/>
  <c r="F76" i="48"/>
  <c r="M76" i="48" s="1"/>
  <c r="T76" i="48" s="1"/>
  <c r="X75" i="48"/>
  <c r="F76" i="49"/>
  <c r="M76" i="49" s="1"/>
  <c r="T76" i="49" s="1"/>
  <c r="I76" i="49"/>
  <c r="P76" i="49" s="1"/>
  <c r="W76" i="49" s="1"/>
  <c r="E76" i="49"/>
  <c r="L76" i="49" s="1"/>
  <c r="S76" i="49" s="1"/>
  <c r="G76" i="49"/>
  <c r="N76" i="49" s="1"/>
  <c r="U76" i="49" s="1"/>
  <c r="D76" i="49"/>
  <c r="K76" i="49" s="1"/>
  <c r="R76" i="49" s="1"/>
  <c r="H76" i="49"/>
  <c r="O76" i="49" s="1"/>
  <c r="V76" i="49" s="1"/>
  <c r="C76" i="49"/>
  <c r="J76" i="49" s="1"/>
  <c r="Q76" i="49" s="1"/>
  <c r="B77" i="48"/>
  <c r="C77" i="48" s="1"/>
  <c r="J77" i="48" s="1"/>
  <c r="Q77" i="48" s="1"/>
  <c r="X75" i="49"/>
  <c r="M76" i="12"/>
  <c r="AD76" i="12" s="1"/>
  <c r="AU76" i="12" s="1"/>
  <c r="S76" i="12"/>
  <c r="AJ76" i="12" s="1"/>
  <c r="BA76" i="12" s="1"/>
  <c r="H76" i="12"/>
  <c r="Y76" i="12" s="1"/>
  <c r="AP76" i="12" s="1"/>
  <c r="O76" i="12"/>
  <c r="AF76" i="12" s="1"/>
  <c r="AW76" i="12" s="1"/>
  <c r="BB75" i="12"/>
  <c r="G76" i="12"/>
  <c r="X76" i="12" s="1"/>
  <c r="AO76" i="12" s="1"/>
  <c r="E76" i="12"/>
  <c r="V76" i="12" s="1"/>
  <c r="AM76" i="12" s="1"/>
  <c r="K76" i="12"/>
  <c r="AB76" i="12" s="1"/>
  <c r="AS76" i="12" s="1"/>
  <c r="Q76" i="12"/>
  <c r="AH76" i="12" s="1"/>
  <c r="AY76" i="12" s="1"/>
  <c r="N76" i="12"/>
  <c r="AE76" i="12" s="1"/>
  <c r="AV76" i="12" s="1"/>
  <c r="L76" i="12"/>
  <c r="AC76" i="12" s="1"/>
  <c r="AT76" i="12" s="1"/>
  <c r="R76" i="12"/>
  <c r="AI76" i="12" s="1"/>
  <c r="AZ76" i="12" s="1"/>
  <c r="C76" i="12"/>
  <c r="T76" i="12" s="1"/>
  <c r="AK76" i="12" s="1"/>
  <c r="I76" i="12"/>
  <c r="Z76" i="12" s="1"/>
  <c r="AQ76" i="12" s="1"/>
  <c r="F76" i="12"/>
  <c r="W76" i="12" s="1"/>
  <c r="AN76" i="12" s="1"/>
  <c r="D76" i="12"/>
  <c r="U76" i="12" s="1"/>
  <c r="AL76" i="12" s="1"/>
  <c r="J76" i="12"/>
  <c r="AA76" i="12" s="1"/>
  <c r="AR76" i="12" s="1"/>
  <c r="B77" i="12"/>
  <c r="N77" i="12" s="1"/>
  <c r="AE77" i="12" s="1"/>
  <c r="AV77" i="12" s="1"/>
  <c r="D77" i="36"/>
  <c r="U77" i="36" s="1"/>
  <c r="AL77" i="36" s="1"/>
  <c r="S77" i="36"/>
  <c r="AJ77" i="36" s="1"/>
  <c r="BA77" i="36" s="1"/>
  <c r="N77" i="36"/>
  <c r="AE77" i="36" s="1"/>
  <c r="AV77" i="36" s="1"/>
  <c r="C77" i="36"/>
  <c r="T77" i="36" s="1"/>
  <c r="AK77" i="36" s="1"/>
  <c r="P77" i="36"/>
  <c r="AG77" i="36" s="1"/>
  <c r="AX77" i="36" s="1"/>
  <c r="R77" i="36"/>
  <c r="AI77" i="36" s="1"/>
  <c r="AZ77" i="36" s="1"/>
  <c r="O77" i="36"/>
  <c r="AF77" i="36" s="1"/>
  <c r="AW77" i="36" s="1"/>
  <c r="M77" i="36"/>
  <c r="AD77" i="36" s="1"/>
  <c r="AU77" i="36" s="1"/>
  <c r="Q77" i="36"/>
  <c r="AH77" i="36" s="1"/>
  <c r="AY77" i="36" s="1"/>
  <c r="BB76" i="36"/>
  <c r="H77" i="36"/>
  <c r="Y77" i="36" s="1"/>
  <c r="AP77" i="36" s="1"/>
  <c r="G77" i="36"/>
  <c r="X77" i="36" s="1"/>
  <c r="AO77" i="36" s="1"/>
  <c r="F77" i="36"/>
  <c r="W77" i="36" s="1"/>
  <c r="AN77" i="36" s="1"/>
  <c r="E77" i="36"/>
  <c r="V77" i="36" s="1"/>
  <c r="AM77" i="36" s="1"/>
  <c r="L77" i="36"/>
  <c r="AC77" i="36" s="1"/>
  <c r="AT77" i="36" s="1"/>
  <c r="K77" i="36"/>
  <c r="AB77" i="36" s="1"/>
  <c r="AS77" i="36" s="1"/>
  <c r="J77" i="36"/>
  <c r="AA77" i="36" s="1"/>
  <c r="AR77" i="36" s="1"/>
  <c r="S77" i="39"/>
  <c r="AJ77" i="39" s="1"/>
  <c r="BA77" i="39" s="1"/>
  <c r="O77" i="39"/>
  <c r="AF77" i="39" s="1"/>
  <c r="AW77" i="39" s="1"/>
  <c r="K77" i="39"/>
  <c r="AB77" i="39" s="1"/>
  <c r="AS77" i="39" s="1"/>
  <c r="G77" i="39"/>
  <c r="X77" i="39" s="1"/>
  <c r="AO77" i="39" s="1"/>
  <c r="C77" i="39"/>
  <c r="T77" i="39" s="1"/>
  <c r="AK77" i="39" s="1"/>
  <c r="R77" i="39"/>
  <c r="AI77" i="39" s="1"/>
  <c r="AZ77" i="39" s="1"/>
  <c r="N77" i="39"/>
  <c r="AE77" i="39" s="1"/>
  <c r="AV77" i="39" s="1"/>
  <c r="J77" i="39"/>
  <c r="AA77" i="39" s="1"/>
  <c r="AR77" i="39" s="1"/>
  <c r="F77" i="39"/>
  <c r="W77" i="39" s="1"/>
  <c r="AN77" i="39" s="1"/>
  <c r="Q77" i="39"/>
  <c r="AH77" i="39" s="1"/>
  <c r="AY77" i="39" s="1"/>
  <c r="I77" i="39"/>
  <c r="Z77" i="39" s="1"/>
  <c r="AQ77" i="39" s="1"/>
  <c r="E77" i="39"/>
  <c r="V77" i="39" s="1"/>
  <c r="AM77" i="39" s="1"/>
  <c r="P77" i="39"/>
  <c r="AG77" i="39" s="1"/>
  <c r="AX77" i="39" s="1"/>
  <c r="H77" i="39"/>
  <c r="Y77" i="39" s="1"/>
  <c r="AP77" i="39" s="1"/>
  <c r="M77" i="39"/>
  <c r="AD77" i="39" s="1"/>
  <c r="AU77" i="39" s="1"/>
  <c r="D77" i="39"/>
  <c r="U77" i="39" s="1"/>
  <c r="AL77" i="39" s="1"/>
  <c r="L77" i="39"/>
  <c r="AC77" i="39" s="1"/>
  <c r="AT77" i="39" s="1"/>
  <c r="BB76" i="39"/>
  <c r="B78" i="36"/>
  <c r="O78" i="36" s="1"/>
  <c r="AF78" i="36" s="1"/>
  <c r="AW78" i="36" s="1"/>
  <c r="A78" i="12"/>
  <c r="J79" i="20"/>
  <c r="K78" i="20"/>
  <c r="J80" i="35"/>
  <c r="A80" i="36" s="1"/>
  <c r="K79" i="35"/>
  <c r="B79" i="50" s="1"/>
  <c r="K18" i="44" l="1"/>
  <c r="J18" i="44" s="1"/>
  <c r="I11" i="18"/>
  <c r="X77" i="50"/>
  <c r="I78" i="50"/>
  <c r="P78" i="50" s="1"/>
  <c r="W78" i="50" s="1"/>
  <c r="E78" i="50"/>
  <c r="L78" i="50" s="1"/>
  <c r="S78" i="50" s="1"/>
  <c r="H78" i="50"/>
  <c r="O78" i="50" s="1"/>
  <c r="V78" i="50" s="1"/>
  <c r="D78" i="50"/>
  <c r="K78" i="50" s="1"/>
  <c r="R78" i="50" s="1"/>
  <c r="G78" i="50"/>
  <c r="N78" i="50" s="1"/>
  <c r="U78" i="50" s="1"/>
  <c r="C78" i="50"/>
  <c r="J78" i="50" s="1"/>
  <c r="Q78" i="50" s="1"/>
  <c r="F78" i="50"/>
  <c r="M78" i="50" s="1"/>
  <c r="T78" i="50" s="1"/>
  <c r="G77" i="48"/>
  <c r="N77" i="48" s="1"/>
  <c r="U77" i="48" s="1"/>
  <c r="X76" i="48"/>
  <c r="D77" i="48"/>
  <c r="K77" i="48" s="1"/>
  <c r="R77" i="48" s="1"/>
  <c r="H77" i="48"/>
  <c r="O77" i="48" s="1"/>
  <c r="V77" i="48" s="1"/>
  <c r="X76" i="49"/>
  <c r="B78" i="48"/>
  <c r="C78" i="48" s="1"/>
  <c r="J78" i="48" s="1"/>
  <c r="Q78" i="48" s="1"/>
  <c r="F77" i="48"/>
  <c r="M77" i="48" s="1"/>
  <c r="T77" i="48" s="1"/>
  <c r="E77" i="48"/>
  <c r="L77" i="48" s="1"/>
  <c r="S77" i="48" s="1"/>
  <c r="I77" i="48"/>
  <c r="P77" i="48" s="1"/>
  <c r="W77" i="48" s="1"/>
  <c r="F77" i="49"/>
  <c r="M77" i="49" s="1"/>
  <c r="T77" i="49" s="1"/>
  <c r="I77" i="49"/>
  <c r="P77" i="49" s="1"/>
  <c r="W77" i="49" s="1"/>
  <c r="E77" i="49"/>
  <c r="L77" i="49" s="1"/>
  <c r="S77" i="49" s="1"/>
  <c r="D77" i="49"/>
  <c r="K77" i="49" s="1"/>
  <c r="R77" i="49" s="1"/>
  <c r="C77" i="49"/>
  <c r="J77" i="49" s="1"/>
  <c r="Q77" i="49" s="1"/>
  <c r="G77" i="49"/>
  <c r="N77" i="49" s="1"/>
  <c r="U77" i="49" s="1"/>
  <c r="H77" i="49"/>
  <c r="O77" i="49" s="1"/>
  <c r="V77" i="49" s="1"/>
  <c r="X18" i="44"/>
  <c r="P18" i="44"/>
  <c r="L18" i="44"/>
  <c r="G77" i="12"/>
  <c r="X77" i="12" s="1"/>
  <c r="AO77" i="12" s="1"/>
  <c r="L77" i="12"/>
  <c r="AC77" i="12" s="1"/>
  <c r="AT77" i="12" s="1"/>
  <c r="C77" i="12"/>
  <c r="T77" i="12" s="1"/>
  <c r="AK77" i="12" s="1"/>
  <c r="I77" i="12"/>
  <c r="Z77" i="12" s="1"/>
  <c r="AQ77" i="12" s="1"/>
  <c r="R77" i="12"/>
  <c r="AI77" i="12" s="1"/>
  <c r="AZ77" i="12" s="1"/>
  <c r="S77" i="12"/>
  <c r="AJ77" i="12" s="1"/>
  <c r="BA77" i="12" s="1"/>
  <c r="F77" i="12"/>
  <c r="W77" i="12" s="1"/>
  <c r="AN77" i="12" s="1"/>
  <c r="M77" i="12"/>
  <c r="AD77" i="12" s="1"/>
  <c r="AU77" i="12" s="1"/>
  <c r="H77" i="12"/>
  <c r="Y77" i="12" s="1"/>
  <c r="AP77" i="12" s="1"/>
  <c r="E77" i="12"/>
  <c r="V77" i="12" s="1"/>
  <c r="AM77" i="12" s="1"/>
  <c r="K77" i="12"/>
  <c r="AB77" i="12" s="1"/>
  <c r="AS77" i="12" s="1"/>
  <c r="Q77" i="12"/>
  <c r="AH77" i="12" s="1"/>
  <c r="AY77" i="12" s="1"/>
  <c r="O77" i="12"/>
  <c r="AF77" i="12" s="1"/>
  <c r="AW77" i="12" s="1"/>
  <c r="D77" i="12"/>
  <c r="U77" i="12" s="1"/>
  <c r="AL77" i="12" s="1"/>
  <c r="J77" i="12"/>
  <c r="AA77" i="12" s="1"/>
  <c r="AR77" i="12" s="1"/>
  <c r="P77" i="12"/>
  <c r="AG77" i="12" s="1"/>
  <c r="AX77" i="12" s="1"/>
  <c r="BB76" i="12"/>
  <c r="B78" i="12"/>
  <c r="K78" i="12" s="1"/>
  <c r="AB78" i="12" s="1"/>
  <c r="AS78" i="12" s="1"/>
  <c r="E78" i="36"/>
  <c r="V78" i="36" s="1"/>
  <c r="AM78" i="36" s="1"/>
  <c r="H78" i="36"/>
  <c r="Y78" i="36" s="1"/>
  <c r="AP78" i="36" s="1"/>
  <c r="K78" i="36"/>
  <c r="AB78" i="36" s="1"/>
  <c r="AS78" i="36" s="1"/>
  <c r="D78" i="36"/>
  <c r="U78" i="36" s="1"/>
  <c r="AL78" i="36" s="1"/>
  <c r="N78" i="36"/>
  <c r="AE78" i="36" s="1"/>
  <c r="AV78" i="36" s="1"/>
  <c r="G78" i="36"/>
  <c r="X78" i="36" s="1"/>
  <c r="AO78" i="36" s="1"/>
  <c r="F78" i="36"/>
  <c r="W78" i="36" s="1"/>
  <c r="AN78" i="36" s="1"/>
  <c r="I78" i="36"/>
  <c r="Z78" i="36" s="1"/>
  <c r="AQ78" i="36" s="1"/>
  <c r="L78" i="36"/>
  <c r="AC78" i="36" s="1"/>
  <c r="AT78" i="36" s="1"/>
  <c r="S78" i="36"/>
  <c r="AJ78" i="36" s="1"/>
  <c r="BA78" i="36" s="1"/>
  <c r="J78" i="36"/>
  <c r="AA78" i="36" s="1"/>
  <c r="AR78" i="36" s="1"/>
  <c r="M78" i="36"/>
  <c r="AD78" i="36" s="1"/>
  <c r="AU78" i="36" s="1"/>
  <c r="C78" i="36"/>
  <c r="T78" i="36" s="1"/>
  <c r="AK78" i="36" s="1"/>
  <c r="R78" i="36"/>
  <c r="AI78" i="36" s="1"/>
  <c r="AZ78" i="36" s="1"/>
  <c r="Q78" i="36"/>
  <c r="AH78" i="36" s="1"/>
  <c r="AY78" i="36" s="1"/>
  <c r="P78" i="36"/>
  <c r="AG78" i="36" s="1"/>
  <c r="AX78" i="36" s="1"/>
  <c r="BB77" i="36"/>
  <c r="Q78" i="39"/>
  <c r="AH78" i="39" s="1"/>
  <c r="AY78" i="39" s="1"/>
  <c r="M78" i="39"/>
  <c r="AD78" i="39" s="1"/>
  <c r="AU78" i="39" s="1"/>
  <c r="I78" i="39"/>
  <c r="Z78" i="39" s="1"/>
  <c r="AQ78" i="39" s="1"/>
  <c r="E78" i="39"/>
  <c r="V78" i="39" s="1"/>
  <c r="AM78" i="39" s="1"/>
  <c r="P78" i="39"/>
  <c r="AG78" i="39" s="1"/>
  <c r="AX78" i="39" s="1"/>
  <c r="L78" i="39"/>
  <c r="AC78" i="39" s="1"/>
  <c r="AT78" i="39" s="1"/>
  <c r="H78" i="39"/>
  <c r="Y78" i="39" s="1"/>
  <c r="AP78" i="39" s="1"/>
  <c r="D78" i="39"/>
  <c r="U78" i="39" s="1"/>
  <c r="AL78" i="39" s="1"/>
  <c r="R78" i="39"/>
  <c r="AI78" i="39" s="1"/>
  <c r="AZ78" i="39" s="1"/>
  <c r="J78" i="39"/>
  <c r="AA78" i="39" s="1"/>
  <c r="AR78" i="39" s="1"/>
  <c r="N78" i="39"/>
  <c r="AE78" i="39" s="1"/>
  <c r="AV78" i="39" s="1"/>
  <c r="O78" i="39"/>
  <c r="AF78" i="39" s="1"/>
  <c r="AW78" i="39" s="1"/>
  <c r="G78" i="39"/>
  <c r="X78" i="39" s="1"/>
  <c r="AO78" i="39" s="1"/>
  <c r="F78" i="39"/>
  <c r="W78" i="39" s="1"/>
  <c r="AN78" i="39" s="1"/>
  <c r="C78" i="39"/>
  <c r="T78" i="39" s="1"/>
  <c r="AK78" i="39" s="1"/>
  <c r="S78" i="39"/>
  <c r="AJ78" i="39" s="1"/>
  <c r="BA78" i="39" s="1"/>
  <c r="K78" i="39"/>
  <c r="AB78" i="39" s="1"/>
  <c r="AS78" i="39" s="1"/>
  <c r="B79" i="36"/>
  <c r="K79" i="36" s="1"/>
  <c r="AB79" i="36" s="1"/>
  <c r="AS79" i="36" s="1"/>
  <c r="BB77" i="39"/>
  <c r="A79" i="12"/>
  <c r="J80" i="20"/>
  <c r="K79" i="20"/>
  <c r="J81" i="35"/>
  <c r="A81" i="36" s="1"/>
  <c r="K80" i="35"/>
  <c r="B80" i="50" s="1"/>
  <c r="S18" i="44" l="1"/>
  <c r="R18" i="44" s="1"/>
  <c r="W18" i="44"/>
  <c r="V18" i="44" s="1"/>
  <c r="O18" i="44"/>
  <c r="N18" i="44" s="1"/>
  <c r="X78" i="50"/>
  <c r="I79" i="50"/>
  <c r="P79" i="50" s="1"/>
  <c r="W79" i="50" s="1"/>
  <c r="E79" i="50"/>
  <c r="L79" i="50" s="1"/>
  <c r="S79" i="50" s="1"/>
  <c r="H79" i="50"/>
  <c r="O79" i="50" s="1"/>
  <c r="V79" i="50" s="1"/>
  <c r="D79" i="50"/>
  <c r="K79" i="50" s="1"/>
  <c r="R79" i="50" s="1"/>
  <c r="G79" i="50"/>
  <c r="N79" i="50" s="1"/>
  <c r="U79" i="50" s="1"/>
  <c r="C79" i="50"/>
  <c r="J79" i="50" s="1"/>
  <c r="Q79" i="50" s="1"/>
  <c r="F79" i="50"/>
  <c r="M79" i="50" s="1"/>
  <c r="T79" i="50" s="1"/>
  <c r="X77" i="48"/>
  <c r="G78" i="48"/>
  <c r="N78" i="48" s="1"/>
  <c r="U78" i="48" s="1"/>
  <c r="D78" i="48"/>
  <c r="K78" i="48" s="1"/>
  <c r="R78" i="48" s="1"/>
  <c r="F78" i="48"/>
  <c r="M78" i="48" s="1"/>
  <c r="T78" i="48" s="1"/>
  <c r="H78" i="48"/>
  <c r="O78" i="48" s="1"/>
  <c r="V78" i="48" s="1"/>
  <c r="I78" i="48"/>
  <c r="P78" i="48" s="1"/>
  <c r="W78" i="48" s="1"/>
  <c r="B79" i="48"/>
  <c r="F79" i="48" s="1"/>
  <c r="M79" i="48" s="1"/>
  <c r="T79" i="48" s="1"/>
  <c r="E78" i="48"/>
  <c r="L78" i="48" s="1"/>
  <c r="S78" i="48" s="1"/>
  <c r="X77" i="49"/>
  <c r="F78" i="49"/>
  <c r="M78" i="49" s="1"/>
  <c r="T78" i="49" s="1"/>
  <c r="I78" i="49"/>
  <c r="P78" i="49" s="1"/>
  <c r="W78" i="49" s="1"/>
  <c r="E78" i="49"/>
  <c r="L78" i="49" s="1"/>
  <c r="S78" i="49" s="1"/>
  <c r="C78" i="49"/>
  <c r="J78" i="49" s="1"/>
  <c r="Q78" i="49" s="1"/>
  <c r="H78" i="49"/>
  <c r="O78" i="49" s="1"/>
  <c r="V78" i="49" s="1"/>
  <c r="G78" i="49"/>
  <c r="N78" i="49" s="1"/>
  <c r="U78" i="49" s="1"/>
  <c r="D78" i="49"/>
  <c r="K78" i="49" s="1"/>
  <c r="R78" i="49" s="1"/>
  <c r="C78" i="12"/>
  <c r="T78" i="12" s="1"/>
  <c r="AK78" i="12" s="1"/>
  <c r="BB77" i="12"/>
  <c r="P78" i="12"/>
  <c r="AG78" i="12" s="1"/>
  <c r="AX78" i="12" s="1"/>
  <c r="G78" i="12"/>
  <c r="X78" i="12" s="1"/>
  <c r="AO78" i="12" s="1"/>
  <c r="L78" i="12"/>
  <c r="AC78" i="12" s="1"/>
  <c r="AT78" i="12" s="1"/>
  <c r="I78" i="12"/>
  <c r="Z78" i="12" s="1"/>
  <c r="AQ78" i="12" s="1"/>
  <c r="E78" i="12"/>
  <c r="V78" i="12" s="1"/>
  <c r="AM78" i="12" s="1"/>
  <c r="N78" i="12"/>
  <c r="AE78" i="12" s="1"/>
  <c r="AV78" i="12" s="1"/>
  <c r="R78" i="12"/>
  <c r="AI78" i="12" s="1"/>
  <c r="AZ78" i="12" s="1"/>
  <c r="H78" i="12"/>
  <c r="Y78" i="12" s="1"/>
  <c r="AP78" i="12" s="1"/>
  <c r="F78" i="12"/>
  <c r="W78" i="12" s="1"/>
  <c r="AN78" i="12" s="1"/>
  <c r="D78" i="12"/>
  <c r="U78" i="12" s="1"/>
  <c r="AL78" i="12" s="1"/>
  <c r="J78" i="12"/>
  <c r="AA78" i="12" s="1"/>
  <c r="AR78" i="12" s="1"/>
  <c r="Q78" i="12"/>
  <c r="AH78" i="12" s="1"/>
  <c r="AY78" i="12" s="1"/>
  <c r="O78" i="12"/>
  <c r="AF78" i="12" s="1"/>
  <c r="AW78" i="12" s="1"/>
  <c r="M78" i="12"/>
  <c r="AD78" i="12" s="1"/>
  <c r="AU78" i="12" s="1"/>
  <c r="S78" i="12"/>
  <c r="AJ78" i="12" s="1"/>
  <c r="BA78" i="12" s="1"/>
  <c r="B79" i="12"/>
  <c r="M79" i="12" s="1"/>
  <c r="AD79" i="12" s="1"/>
  <c r="AU79" i="12" s="1"/>
  <c r="Q79" i="36"/>
  <c r="AH79" i="36" s="1"/>
  <c r="AY79" i="36" s="1"/>
  <c r="P79" i="36"/>
  <c r="AG79" i="36" s="1"/>
  <c r="AX79" i="36" s="1"/>
  <c r="O79" i="36"/>
  <c r="AF79" i="36" s="1"/>
  <c r="AW79" i="36" s="1"/>
  <c r="R79" i="36"/>
  <c r="AI79" i="36" s="1"/>
  <c r="AZ79" i="36" s="1"/>
  <c r="D79" i="36"/>
  <c r="U79" i="36" s="1"/>
  <c r="AL79" i="36" s="1"/>
  <c r="E79" i="36"/>
  <c r="V79" i="36" s="1"/>
  <c r="AM79" i="36" s="1"/>
  <c r="C79" i="36"/>
  <c r="T79" i="36" s="1"/>
  <c r="AK79" i="36" s="1"/>
  <c r="S79" i="36"/>
  <c r="AJ79" i="36" s="1"/>
  <c r="BA79" i="36" s="1"/>
  <c r="J79" i="36"/>
  <c r="AA79" i="36" s="1"/>
  <c r="AR79" i="36" s="1"/>
  <c r="I79" i="36"/>
  <c r="Z79" i="36" s="1"/>
  <c r="AQ79" i="36" s="1"/>
  <c r="H79" i="36"/>
  <c r="Y79" i="36" s="1"/>
  <c r="AP79" i="36" s="1"/>
  <c r="G79" i="36"/>
  <c r="X79" i="36" s="1"/>
  <c r="AO79" i="36" s="1"/>
  <c r="F79" i="36"/>
  <c r="W79" i="36" s="1"/>
  <c r="AN79" i="36" s="1"/>
  <c r="N79" i="36"/>
  <c r="AE79" i="36" s="1"/>
  <c r="AV79" i="36" s="1"/>
  <c r="M79" i="36"/>
  <c r="AD79" i="36" s="1"/>
  <c r="AU79" i="36" s="1"/>
  <c r="L79" i="36"/>
  <c r="AC79" i="36" s="1"/>
  <c r="AT79" i="36" s="1"/>
  <c r="BB78" i="36"/>
  <c r="S79" i="39"/>
  <c r="AJ79" i="39" s="1"/>
  <c r="BA79" i="39" s="1"/>
  <c r="O79" i="39"/>
  <c r="AF79" i="39" s="1"/>
  <c r="AW79" i="39" s="1"/>
  <c r="K79" i="39"/>
  <c r="AB79" i="39" s="1"/>
  <c r="AS79" i="39" s="1"/>
  <c r="G79" i="39"/>
  <c r="X79" i="39" s="1"/>
  <c r="AO79" i="39" s="1"/>
  <c r="C79" i="39"/>
  <c r="T79" i="39" s="1"/>
  <c r="AK79" i="39" s="1"/>
  <c r="R79" i="39"/>
  <c r="AI79" i="39" s="1"/>
  <c r="AZ79" i="39" s="1"/>
  <c r="N79" i="39"/>
  <c r="AE79" i="39" s="1"/>
  <c r="AV79" i="39" s="1"/>
  <c r="J79" i="39"/>
  <c r="AA79" i="39" s="1"/>
  <c r="AR79" i="39" s="1"/>
  <c r="F79" i="39"/>
  <c r="W79" i="39" s="1"/>
  <c r="AN79" i="39" s="1"/>
  <c r="L79" i="39"/>
  <c r="AC79" i="39" s="1"/>
  <c r="AT79" i="39" s="1"/>
  <c r="D79" i="39"/>
  <c r="U79" i="39" s="1"/>
  <c r="AL79" i="39" s="1"/>
  <c r="P79" i="39"/>
  <c r="AG79" i="39" s="1"/>
  <c r="AX79" i="39" s="1"/>
  <c r="Q79" i="39"/>
  <c r="AH79" i="39" s="1"/>
  <c r="AY79" i="39" s="1"/>
  <c r="I79" i="39"/>
  <c r="Z79" i="39" s="1"/>
  <c r="AQ79" i="39" s="1"/>
  <c r="H79" i="39"/>
  <c r="Y79" i="39" s="1"/>
  <c r="AP79" i="39" s="1"/>
  <c r="E79" i="39"/>
  <c r="V79" i="39" s="1"/>
  <c r="AM79" i="39" s="1"/>
  <c r="M79" i="39"/>
  <c r="AD79" i="39" s="1"/>
  <c r="AU79" i="39" s="1"/>
  <c r="BB78" i="39"/>
  <c r="B80" i="36"/>
  <c r="G80" i="36" s="1"/>
  <c r="X80" i="36" s="1"/>
  <c r="AO80" i="36" s="1"/>
  <c r="A80" i="12"/>
  <c r="J81" i="20"/>
  <c r="K80" i="20"/>
  <c r="J82" i="35"/>
  <c r="A82" i="36" s="1"/>
  <c r="K81" i="35"/>
  <c r="B81" i="50" s="1"/>
  <c r="AA18" i="44" l="1"/>
  <c r="Z18" i="44" s="1"/>
  <c r="AE18" i="44"/>
  <c r="AD18" i="44" s="1"/>
  <c r="X79" i="50"/>
  <c r="I80" i="50"/>
  <c r="P80" i="50" s="1"/>
  <c r="W80" i="50" s="1"/>
  <c r="E80" i="50"/>
  <c r="L80" i="50" s="1"/>
  <c r="S80" i="50" s="1"/>
  <c r="H80" i="50"/>
  <c r="O80" i="50" s="1"/>
  <c r="V80" i="50" s="1"/>
  <c r="D80" i="50"/>
  <c r="K80" i="50" s="1"/>
  <c r="R80" i="50" s="1"/>
  <c r="G80" i="50"/>
  <c r="N80" i="50" s="1"/>
  <c r="U80" i="50" s="1"/>
  <c r="C80" i="50"/>
  <c r="J80" i="50" s="1"/>
  <c r="Q80" i="50" s="1"/>
  <c r="F80" i="50"/>
  <c r="M80" i="50" s="1"/>
  <c r="T80" i="50" s="1"/>
  <c r="I79" i="48"/>
  <c r="P79" i="48" s="1"/>
  <c r="W79" i="48" s="1"/>
  <c r="E79" i="48"/>
  <c r="L79" i="48" s="1"/>
  <c r="S79" i="48" s="1"/>
  <c r="H79" i="48"/>
  <c r="O79" i="48" s="1"/>
  <c r="V79" i="48" s="1"/>
  <c r="G79" i="48"/>
  <c r="N79" i="48" s="1"/>
  <c r="U79" i="48" s="1"/>
  <c r="C79" i="48"/>
  <c r="J79" i="48" s="1"/>
  <c r="Q79" i="48" s="1"/>
  <c r="D79" i="48"/>
  <c r="K79" i="48" s="1"/>
  <c r="R79" i="48" s="1"/>
  <c r="X78" i="49"/>
  <c r="X78" i="48"/>
  <c r="F79" i="49"/>
  <c r="M79" i="49" s="1"/>
  <c r="T79" i="49" s="1"/>
  <c r="I79" i="49"/>
  <c r="P79" i="49" s="1"/>
  <c r="W79" i="49" s="1"/>
  <c r="E79" i="49"/>
  <c r="L79" i="49" s="1"/>
  <c r="S79" i="49" s="1"/>
  <c r="H79" i="49"/>
  <c r="O79" i="49" s="1"/>
  <c r="V79" i="49" s="1"/>
  <c r="G79" i="49"/>
  <c r="N79" i="49" s="1"/>
  <c r="U79" i="49" s="1"/>
  <c r="D79" i="49"/>
  <c r="K79" i="49" s="1"/>
  <c r="R79" i="49" s="1"/>
  <c r="C79" i="49"/>
  <c r="J79" i="49" s="1"/>
  <c r="Q79" i="49" s="1"/>
  <c r="B80" i="48"/>
  <c r="E80" i="48" s="1"/>
  <c r="L80" i="48" s="1"/>
  <c r="S80" i="48" s="1"/>
  <c r="L79" i="12"/>
  <c r="AC79" i="12" s="1"/>
  <c r="AT79" i="12" s="1"/>
  <c r="I79" i="12"/>
  <c r="Z79" i="12" s="1"/>
  <c r="AQ79" i="12" s="1"/>
  <c r="J79" i="12"/>
  <c r="AA79" i="12" s="1"/>
  <c r="AR79" i="12" s="1"/>
  <c r="R79" i="12"/>
  <c r="AI79" i="12" s="1"/>
  <c r="AZ79" i="12" s="1"/>
  <c r="N79" i="12"/>
  <c r="AE79" i="12" s="1"/>
  <c r="AV79" i="12" s="1"/>
  <c r="P79" i="12"/>
  <c r="AG79" i="12" s="1"/>
  <c r="AX79" i="12" s="1"/>
  <c r="E79" i="12"/>
  <c r="V79" i="12" s="1"/>
  <c r="AM79" i="12" s="1"/>
  <c r="C79" i="12"/>
  <c r="T79" i="12" s="1"/>
  <c r="AK79" i="12" s="1"/>
  <c r="G79" i="12"/>
  <c r="X79" i="12" s="1"/>
  <c r="AO79" i="12" s="1"/>
  <c r="S79" i="12"/>
  <c r="AJ79" i="12" s="1"/>
  <c r="BA79" i="12" s="1"/>
  <c r="H79" i="12"/>
  <c r="Y79" i="12" s="1"/>
  <c r="AP79" i="12" s="1"/>
  <c r="F79" i="12"/>
  <c r="W79" i="12" s="1"/>
  <c r="AN79" i="12" s="1"/>
  <c r="D79" i="12"/>
  <c r="U79" i="12" s="1"/>
  <c r="AL79" i="12" s="1"/>
  <c r="K79" i="12"/>
  <c r="AB79" i="12" s="1"/>
  <c r="AS79" i="12" s="1"/>
  <c r="Q79" i="12"/>
  <c r="AH79" i="12" s="1"/>
  <c r="AY79" i="12" s="1"/>
  <c r="O79" i="12"/>
  <c r="AF79" i="12" s="1"/>
  <c r="AW79" i="12" s="1"/>
  <c r="BB78" i="12"/>
  <c r="B80" i="12"/>
  <c r="G80" i="12" s="1"/>
  <c r="X80" i="12" s="1"/>
  <c r="AO80" i="12" s="1"/>
  <c r="BB79" i="36"/>
  <c r="P80" i="36"/>
  <c r="AG80" i="36" s="1"/>
  <c r="AX80" i="36" s="1"/>
  <c r="Q80" i="36"/>
  <c r="AH80" i="36" s="1"/>
  <c r="AY80" i="36" s="1"/>
  <c r="O80" i="36"/>
  <c r="AF80" i="36" s="1"/>
  <c r="AW80" i="36" s="1"/>
  <c r="R80" i="36"/>
  <c r="AI80" i="36" s="1"/>
  <c r="AZ80" i="36" s="1"/>
  <c r="S80" i="36"/>
  <c r="AJ80" i="36" s="1"/>
  <c r="BA80" i="36" s="1"/>
  <c r="F80" i="36"/>
  <c r="W80" i="36" s="1"/>
  <c r="AN80" i="36" s="1"/>
  <c r="E80" i="36"/>
  <c r="V80" i="36" s="1"/>
  <c r="AM80" i="36" s="1"/>
  <c r="D80" i="36"/>
  <c r="U80" i="36" s="1"/>
  <c r="AL80" i="36" s="1"/>
  <c r="C80" i="36"/>
  <c r="T80" i="36" s="1"/>
  <c r="AK80" i="36" s="1"/>
  <c r="N80" i="36"/>
  <c r="AE80" i="36" s="1"/>
  <c r="AV80" i="36" s="1"/>
  <c r="M80" i="36"/>
  <c r="AD80" i="36" s="1"/>
  <c r="AU80" i="36" s="1"/>
  <c r="L80" i="36"/>
  <c r="AC80" i="36" s="1"/>
  <c r="AT80" i="36" s="1"/>
  <c r="K80" i="36"/>
  <c r="AB80" i="36" s="1"/>
  <c r="AS80" i="36" s="1"/>
  <c r="J80" i="36"/>
  <c r="AA80" i="36" s="1"/>
  <c r="AR80" i="36" s="1"/>
  <c r="I80" i="36"/>
  <c r="Z80" i="36" s="1"/>
  <c r="AQ80" i="36" s="1"/>
  <c r="H80" i="36"/>
  <c r="Y80" i="36" s="1"/>
  <c r="AP80" i="36" s="1"/>
  <c r="Q80" i="39"/>
  <c r="AH80" i="39" s="1"/>
  <c r="AY80" i="39" s="1"/>
  <c r="M80" i="39"/>
  <c r="AD80" i="39" s="1"/>
  <c r="AU80" i="39" s="1"/>
  <c r="I80" i="39"/>
  <c r="Z80" i="39" s="1"/>
  <c r="AQ80" i="39" s="1"/>
  <c r="E80" i="39"/>
  <c r="V80" i="39" s="1"/>
  <c r="AM80" i="39" s="1"/>
  <c r="P80" i="39"/>
  <c r="AG80" i="39" s="1"/>
  <c r="AX80" i="39" s="1"/>
  <c r="L80" i="39"/>
  <c r="AC80" i="39" s="1"/>
  <c r="AT80" i="39" s="1"/>
  <c r="H80" i="39"/>
  <c r="Y80" i="39" s="1"/>
  <c r="AP80" i="39" s="1"/>
  <c r="D80" i="39"/>
  <c r="U80" i="39" s="1"/>
  <c r="AL80" i="39" s="1"/>
  <c r="S80" i="39"/>
  <c r="AJ80" i="39" s="1"/>
  <c r="BA80" i="39" s="1"/>
  <c r="K80" i="39"/>
  <c r="AB80" i="39" s="1"/>
  <c r="AS80" i="39" s="1"/>
  <c r="C80" i="39"/>
  <c r="T80" i="39" s="1"/>
  <c r="AK80" i="39" s="1"/>
  <c r="O80" i="39"/>
  <c r="AF80" i="39" s="1"/>
  <c r="AW80" i="39" s="1"/>
  <c r="R80" i="39"/>
  <c r="AI80" i="39" s="1"/>
  <c r="AZ80" i="39" s="1"/>
  <c r="J80" i="39"/>
  <c r="AA80" i="39" s="1"/>
  <c r="AR80" i="39" s="1"/>
  <c r="G80" i="39"/>
  <c r="X80" i="39" s="1"/>
  <c r="AO80" i="39" s="1"/>
  <c r="F80" i="39"/>
  <c r="W80" i="39" s="1"/>
  <c r="AN80" i="39" s="1"/>
  <c r="N80" i="39"/>
  <c r="AE80" i="39" s="1"/>
  <c r="AV80" i="39" s="1"/>
  <c r="B81" i="36"/>
  <c r="I81" i="36" s="1"/>
  <c r="Z81" i="36" s="1"/>
  <c r="AQ81" i="36" s="1"/>
  <c r="BB79" i="39"/>
  <c r="A81" i="12"/>
  <c r="J82" i="20"/>
  <c r="K81" i="20"/>
  <c r="J83" i="35"/>
  <c r="A83" i="36" s="1"/>
  <c r="K82" i="35"/>
  <c r="B82" i="50" s="1"/>
  <c r="X80" i="50" l="1"/>
  <c r="I81" i="50"/>
  <c r="P81" i="50" s="1"/>
  <c r="W81" i="50" s="1"/>
  <c r="E81" i="50"/>
  <c r="L81" i="50" s="1"/>
  <c r="S81" i="50" s="1"/>
  <c r="H81" i="50"/>
  <c r="O81" i="50" s="1"/>
  <c r="V81" i="50" s="1"/>
  <c r="D81" i="50"/>
  <c r="K81" i="50" s="1"/>
  <c r="R81" i="50" s="1"/>
  <c r="G81" i="50"/>
  <c r="N81" i="50" s="1"/>
  <c r="U81" i="50" s="1"/>
  <c r="C81" i="50"/>
  <c r="J81" i="50" s="1"/>
  <c r="Q81" i="50" s="1"/>
  <c r="F81" i="50"/>
  <c r="M81" i="50" s="1"/>
  <c r="T81" i="50" s="1"/>
  <c r="X79" i="48"/>
  <c r="H80" i="48"/>
  <c r="O80" i="48" s="1"/>
  <c r="V80" i="48" s="1"/>
  <c r="F80" i="48"/>
  <c r="M80" i="48" s="1"/>
  <c r="T80" i="48" s="1"/>
  <c r="I80" i="48"/>
  <c r="P80" i="48" s="1"/>
  <c r="W80" i="48" s="1"/>
  <c r="G80" i="48"/>
  <c r="N80" i="48" s="1"/>
  <c r="U80" i="48" s="1"/>
  <c r="X79" i="49"/>
  <c r="C80" i="48"/>
  <c r="J80" i="48" s="1"/>
  <c r="Q80" i="48" s="1"/>
  <c r="B81" i="48"/>
  <c r="I81" i="48" s="1"/>
  <c r="P81" i="48" s="1"/>
  <c r="W81" i="48" s="1"/>
  <c r="D80" i="48"/>
  <c r="K80" i="48" s="1"/>
  <c r="R80" i="48" s="1"/>
  <c r="F80" i="49"/>
  <c r="M80" i="49" s="1"/>
  <c r="T80" i="49" s="1"/>
  <c r="I80" i="49"/>
  <c r="P80" i="49" s="1"/>
  <c r="W80" i="49" s="1"/>
  <c r="E80" i="49"/>
  <c r="L80" i="49" s="1"/>
  <c r="S80" i="49" s="1"/>
  <c r="G80" i="49"/>
  <c r="N80" i="49" s="1"/>
  <c r="U80" i="49" s="1"/>
  <c r="D80" i="49"/>
  <c r="K80" i="49" s="1"/>
  <c r="R80" i="49" s="1"/>
  <c r="H80" i="49"/>
  <c r="O80" i="49" s="1"/>
  <c r="V80" i="49" s="1"/>
  <c r="C80" i="49"/>
  <c r="J80" i="49" s="1"/>
  <c r="Q80" i="49" s="1"/>
  <c r="F80" i="12"/>
  <c r="W80" i="12" s="1"/>
  <c r="AN80" i="12" s="1"/>
  <c r="S80" i="12"/>
  <c r="AJ80" i="12" s="1"/>
  <c r="BA80" i="12" s="1"/>
  <c r="H80" i="12"/>
  <c r="Y80" i="12" s="1"/>
  <c r="AP80" i="12" s="1"/>
  <c r="M80" i="12"/>
  <c r="AD80" i="12" s="1"/>
  <c r="AU80" i="12" s="1"/>
  <c r="D80" i="12"/>
  <c r="U80" i="12" s="1"/>
  <c r="AL80" i="12" s="1"/>
  <c r="P80" i="12"/>
  <c r="AG80" i="12" s="1"/>
  <c r="AX80" i="12" s="1"/>
  <c r="J80" i="12"/>
  <c r="AA80" i="12" s="1"/>
  <c r="AR80" i="12" s="1"/>
  <c r="N80" i="12"/>
  <c r="AE80" i="12" s="1"/>
  <c r="AV80" i="12" s="1"/>
  <c r="E80" i="12"/>
  <c r="V80" i="12" s="1"/>
  <c r="AM80" i="12" s="1"/>
  <c r="K80" i="12"/>
  <c r="AB80" i="12" s="1"/>
  <c r="AS80" i="12" s="1"/>
  <c r="Q80" i="12"/>
  <c r="AH80" i="12" s="1"/>
  <c r="AY80" i="12" s="1"/>
  <c r="O80" i="12"/>
  <c r="AF80" i="12" s="1"/>
  <c r="AW80" i="12" s="1"/>
  <c r="L80" i="12"/>
  <c r="AC80" i="12" s="1"/>
  <c r="AT80" i="12" s="1"/>
  <c r="R80" i="12"/>
  <c r="AI80" i="12" s="1"/>
  <c r="AZ80" i="12" s="1"/>
  <c r="C80" i="12"/>
  <c r="T80" i="12" s="1"/>
  <c r="AK80" i="12" s="1"/>
  <c r="I80" i="12"/>
  <c r="Z80" i="12" s="1"/>
  <c r="AQ80" i="12" s="1"/>
  <c r="BB79" i="12"/>
  <c r="B81" i="12"/>
  <c r="M81" i="12" s="1"/>
  <c r="AD81" i="12" s="1"/>
  <c r="AU81" i="12" s="1"/>
  <c r="N81" i="36"/>
  <c r="AE81" i="36" s="1"/>
  <c r="AV81" i="36" s="1"/>
  <c r="M81" i="36"/>
  <c r="AD81" i="36" s="1"/>
  <c r="AU81" i="36" s="1"/>
  <c r="P81" i="36"/>
  <c r="AG81" i="36" s="1"/>
  <c r="AX81" i="36" s="1"/>
  <c r="O81" i="36"/>
  <c r="AF81" i="36" s="1"/>
  <c r="AW81" i="36" s="1"/>
  <c r="D81" i="36"/>
  <c r="U81" i="36" s="1"/>
  <c r="AL81" i="36" s="1"/>
  <c r="C81" i="36"/>
  <c r="T81" i="36" s="1"/>
  <c r="AK81" i="36" s="1"/>
  <c r="S81" i="36"/>
  <c r="AJ81" i="36" s="1"/>
  <c r="BA81" i="36" s="1"/>
  <c r="R81" i="36"/>
  <c r="AI81" i="36" s="1"/>
  <c r="AZ81" i="36" s="1"/>
  <c r="Q81" i="36"/>
  <c r="AH81" i="36" s="1"/>
  <c r="AY81" i="36" s="1"/>
  <c r="H81" i="36"/>
  <c r="Y81" i="36" s="1"/>
  <c r="AP81" i="36" s="1"/>
  <c r="G81" i="36"/>
  <c r="X81" i="36" s="1"/>
  <c r="AO81" i="36" s="1"/>
  <c r="F81" i="36"/>
  <c r="W81" i="36" s="1"/>
  <c r="AN81" i="36" s="1"/>
  <c r="E81" i="36"/>
  <c r="V81" i="36" s="1"/>
  <c r="AM81" i="36" s="1"/>
  <c r="L81" i="36"/>
  <c r="AC81" i="36" s="1"/>
  <c r="AT81" i="36" s="1"/>
  <c r="K81" i="36"/>
  <c r="AB81" i="36" s="1"/>
  <c r="AS81" i="36" s="1"/>
  <c r="J81" i="36"/>
  <c r="AA81" i="36" s="1"/>
  <c r="AR81" i="36" s="1"/>
  <c r="BB80" i="36"/>
  <c r="S81" i="39"/>
  <c r="AJ81" i="39" s="1"/>
  <c r="BA81" i="39" s="1"/>
  <c r="O81" i="39"/>
  <c r="AF81" i="39" s="1"/>
  <c r="AW81" i="39" s="1"/>
  <c r="K81" i="39"/>
  <c r="AB81" i="39" s="1"/>
  <c r="AS81" i="39" s="1"/>
  <c r="G81" i="39"/>
  <c r="X81" i="39" s="1"/>
  <c r="AO81" i="39" s="1"/>
  <c r="C81" i="39"/>
  <c r="T81" i="39" s="1"/>
  <c r="AK81" i="39" s="1"/>
  <c r="R81" i="39"/>
  <c r="AI81" i="39" s="1"/>
  <c r="AZ81" i="39" s="1"/>
  <c r="N81" i="39"/>
  <c r="AE81" i="39" s="1"/>
  <c r="AV81" i="39" s="1"/>
  <c r="J81" i="39"/>
  <c r="AA81" i="39" s="1"/>
  <c r="AR81" i="39" s="1"/>
  <c r="F81" i="39"/>
  <c r="W81" i="39" s="1"/>
  <c r="AN81" i="39" s="1"/>
  <c r="M81" i="39"/>
  <c r="AD81" i="39" s="1"/>
  <c r="AU81" i="39" s="1"/>
  <c r="E81" i="39"/>
  <c r="V81" i="39" s="1"/>
  <c r="AM81" i="39" s="1"/>
  <c r="Q81" i="39"/>
  <c r="AH81" i="39" s="1"/>
  <c r="AY81" i="39" s="1"/>
  <c r="L81" i="39"/>
  <c r="AC81" i="39" s="1"/>
  <c r="AT81" i="39" s="1"/>
  <c r="D81" i="39"/>
  <c r="U81" i="39" s="1"/>
  <c r="AL81" i="39" s="1"/>
  <c r="I81" i="39"/>
  <c r="Z81" i="39" s="1"/>
  <c r="AQ81" i="39" s="1"/>
  <c r="H81" i="39"/>
  <c r="Y81" i="39" s="1"/>
  <c r="AP81" i="39" s="1"/>
  <c r="P81" i="39"/>
  <c r="AG81" i="39" s="1"/>
  <c r="AX81" i="39" s="1"/>
  <c r="BB80" i="39"/>
  <c r="B82" i="36"/>
  <c r="E82" i="36" s="1"/>
  <c r="V82" i="36" s="1"/>
  <c r="AM82" i="36" s="1"/>
  <c r="J83" i="20"/>
  <c r="A82" i="12"/>
  <c r="K82" i="20"/>
  <c r="J84" i="35"/>
  <c r="A84" i="36" s="1"/>
  <c r="K83" i="35"/>
  <c r="B83" i="50" s="1"/>
  <c r="X81" i="50" l="1"/>
  <c r="I82" i="50"/>
  <c r="P82" i="50" s="1"/>
  <c r="W82" i="50" s="1"/>
  <c r="E82" i="50"/>
  <c r="L82" i="50" s="1"/>
  <c r="S82" i="50" s="1"/>
  <c r="H82" i="50"/>
  <c r="O82" i="50" s="1"/>
  <c r="V82" i="50" s="1"/>
  <c r="D82" i="50"/>
  <c r="K82" i="50" s="1"/>
  <c r="R82" i="50" s="1"/>
  <c r="G82" i="50"/>
  <c r="N82" i="50" s="1"/>
  <c r="U82" i="50" s="1"/>
  <c r="C82" i="50"/>
  <c r="J82" i="50" s="1"/>
  <c r="Q82" i="50" s="1"/>
  <c r="F82" i="50"/>
  <c r="M82" i="50" s="1"/>
  <c r="T82" i="50" s="1"/>
  <c r="D81" i="48"/>
  <c r="K81" i="48" s="1"/>
  <c r="R81" i="48" s="1"/>
  <c r="X80" i="49"/>
  <c r="G81" i="48"/>
  <c r="N81" i="48" s="1"/>
  <c r="U81" i="48" s="1"/>
  <c r="C81" i="48"/>
  <c r="J81" i="48" s="1"/>
  <c r="Q81" i="48" s="1"/>
  <c r="H81" i="48"/>
  <c r="O81" i="48" s="1"/>
  <c r="V81" i="48" s="1"/>
  <c r="F81" i="48"/>
  <c r="M81" i="48" s="1"/>
  <c r="T81" i="48" s="1"/>
  <c r="E81" i="48"/>
  <c r="L81" i="48" s="1"/>
  <c r="S81" i="48" s="1"/>
  <c r="X80" i="48"/>
  <c r="F81" i="49"/>
  <c r="M81" i="49" s="1"/>
  <c r="T81" i="49" s="1"/>
  <c r="I81" i="49"/>
  <c r="P81" i="49" s="1"/>
  <c r="W81" i="49" s="1"/>
  <c r="E81" i="49"/>
  <c r="L81" i="49" s="1"/>
  <c r="S81" i="49" s="1"/>
  <c r="D81" i="49"/>
  <c r="K81" i="49" s="1"/>
  <c r="R81" i="49" s="1"/>
  <c r="C81" i="49"/>
  <c r="J81" i="49" s="1"/>
  <c r="Q81" i="49" s="1"/>
  <c r="G81" i="49"/>
  <c r="N81" i="49" s="1"/>
  <c r="U81" i="49" s="1"/>
  <c r="H81" i="49"/>
  <c r="O81" i="49" s="1"/>
  <c r="V81" i="49" s="1"/>
  <c r="B82" i="48"/>
  <c r="I82" i="48" s="1"/>
  <c r="P82" i="48" s="1"/>
  <c r="W82" i="48" s="1"/>
  <c r="L81" i="12"/>
  <c r="AC81" i="12" s="1"/>
  <c r="AT81" i="12" s="1"/>
  <c r="J81" i="12"/>
  <c r="AA81" i="12" s="1"/>
  <c r="AR81" i="12" s="1"/>
  <c r="P81" i="12"/>
  <c r="AG81" i="12" s="1"/>
  <c r="AX81" i="12" s="1"/>
  <c r="N81" i="12"/>
  <c r="AE81" i="12" s="1"/>
  <c r="AV81" i="12" s="1"/>
  <c r="BB80" i="12"/>
  <c r="R81" i="12"/>
  <c r="AI81" i="12" s="1"/>
  <c r="AZ81" i="12" s="1"/>
  <c r="I81" i="12"/>
  <c r="Z81" i="12" s="1"/>
  <c r="AQ81" i="12" s="1"/>
  <c r="E81" i="12"/>
  <c r="V81" i="12" s="1"/>
  <c r="AM81" i="12" s="1"/>
  <c r="C81" i="12"/>
  <c r="T81" i="12" s="1"/>
  <c r="AK81" i="12" s="1"/>
  <c r="G81" i="12"/>
  <c r="X81" i="12" s="1"/>
  <c r="AO81" i="12" s="1"/>
  <c r="S81" i="12"/>
  <c r="AJ81" i="12" s="1"/>
  <c r="BA81" i="12" s="1"/>
  <c r="H81" i="12"/>
  <c r="Y81" i="12" s="1"/>
  <c r="AP81" i="12" s="1"/>
  <c r="F81" i="12"/>
  <c r="W81" i="12" s="1"/>
  <c r="AN81" i="12" s="1"/>
  <c r="D81" i="12"/>
  <c r="U81" i="12" s="1"/>
  <c r="AL81" i="12" s="1"/>
  <c r="K81" i="12"/>
  <c r="AB81" i="12" s="1"/>
  <c r="AS81" i="12" s="1"/>
  <c r="Q81" i="12"/>
  <c r="AH81" i="12" s="1"/>
  <c r="AY81" i="12" s="1"/>
  <c r="O81" i="12"/>
  <c r="AF81" i="12" s="1"/>
  <c r="AW81" i="12" s="1"/>
  <c r="B82" i="12"/>
  <c r="P82" i="12" s="1"/>
  <c r="AG82" i="12" s="1"/>
  <c r="AX82" i="12" s="1"/>
  <c r="BB81" i="36"/>
  <c r="K82" i="36"/>
  <c r="AB82" i="36" s="1"/>
  <c r="AS82" i="36" s="1"/>
  <c r="I82" i="36"/>
  <c r="Z82" i="36" s="1"/>
  <c r="AQ82" i="36" s="1"/>
  <c r="O82" i="36"/>
  <c r="AF82" i="36" s="1"/>
  <c r="AW82" i="36" s="1"/>
  <c r="M82" i="36"/>
  <c r="AD82" i="36" s="1"/>
  <c r="AU82" i="36" s="1"/>
  <c r="L82" i="36"/>
  <c r="AC82" i="36" s="1"/>
  <c r="AT82" i="36" s="1"/>
  <c r="J82" i="36"/>
  <c r="AA82" i="36" s="1"/>
  <c r="AR82" i="36" s="1"/>
  <c r="P82" i="36"/>
  <c r="AG82" i="36" s="1"/>
  <c r="AX82" i="36" s="1"/>
  <c r="N82" i="36"/>
  <c r="AE82" i="36" s="1"/>
  <c r="AV82" i="36" s="1"/>
  <c r="D82" i="36"/>
  <c r="U82" i="36" s="1"/>
  <c r="AL82" i="36" s="1"/>
  <c r="C82" i="36"/>
  <c r="T82" i="36" s="1"/>
  <c r="AK82" i="36" s="1"/>
  <c r="S82" i="36"/>
  <c r="AJ82" i="36" s="1"/>
  <c r="BA82" i="36" s="1"/>
  <c r="R82" i="36"/>
  <c r="AI82" i="36" s="1"/>
  <c r="AZ82" i="36" s="1"/>
  <c r="Q82" i="36"/>
  <c r="AH82" i="36" s="1"/>
  <c r="AY82" i="36" s="1"/>
  <c r="H82" i="36"/>
  <c r="Y82" i="36" s="1"/>
  <c r="AP82" i="36" s="1"/>
  <c r="G82" i="36"/>
  <c r="X82" i="36" s="1"/>
  <c r="AO82" i="36" s="1"/>
  <c r="F82" i="36"/>
  <c r="W82" i="36" s="1"/>
  <c r="AN82" i="36" s="1"/>
  <c r="Q82" i="39"/>
  <c r="AH82" i="39" s="1"/>
  <c r="AY82" i="39" s="1"/>
  <c r="M82" i="39"/>
  <c r="AD82" i="39" s="1"/>
  <c r="AU82" i="39" s="1"/>
  <c r="I82" i="39"/>
  <c r="Z82" i="39" s="1"/>
  <c r="AQ82" i="39" s="1"/>
  <c r="E82" i="39"/>
  <c r="V82" i="39" s="1"/>
  <c r="AM82" i="39" s="1"/>
  <c r="P82" i="39"/>
  <c r="AG82" i="39" s="1"/>
  <c r="AX82" i="39" s="1"/>
  <c r="L82" i="39"/>
  <c r="AC82" i="39" s="1"/>
  <c r="AT82" i="39" s="1"/>
  <c r="H82" i="39"/>
  <c r="Y82" i="39" s="1"/>
  <c r="AP82" i="39" s="1"/>
  <c r="D82" i="39"/>
  <c r="U82" i="39" s="1"/>
  <c r="AL82" i="39" s="1"/>
  <c r="N82" i="39"/>
  <c r="AE82" i="39" s="1"/>
  <c r="AV82" i="39" s="1"/>
  <c r="F82" i="39"/>
  <c r="W82" i="39" s="1"/>
  <c r="AN82" i="39" s="1"/>
  <c r="R82" i="39"/>
  <c r="AI82" i="39" s="1"/>
  <c r="AZ82" i="39" s="1"/>
  <c r="J82" i="39"/>
  <c r="AA82" i="39" s="1"/>
  <c r="AR82" i="39" s="1"/>
  <c r="S82" i="39"/>
  <c r="AJ82" i="39" s="1"/>
  <c r="BA82" i="39" s="1"/>
  <c r="K82" i="39"/>
  <c r="AB82" i="39" s="1"/>
  <c r="AS82" i="39" s="1"/>
  <c r="C82" i="39"/>
  <c r="T82" i="39" s="1"/>
  <c r="AK82" i="39" s="1"/>
  <c r="O82" i="39"/>
  <c r="AF82" i="39" s="1"/>
  <c r="AW82" i="39" s="1"/>
  <c r="G82" i="39"/>
  <c r="X82" i="39" s="1"/>
  <c r="AO82" i="39" s="1"/>
  <c r="B83" i="36"/>
  <c r="O83" i="36" s="1"/>
  <c r="AF83" i="36" s="1"/>
  <c r="AW83" i="36" s="1"/>
  <c r="BB81" i="39"/>
  <c r="A83" i="12"/>
  <c r="J84" i="20"/>
  <c r="K83" i="20"/>
  <c r="J85" i="35"/>
  <c r="A85" i="36" s="1"/>
  <c r="K84" i="35"/>
  <c r="B84" i="50" s="1"/>
  <c r="X82" i="50" l="1"/>
  <c r="I83" i="50"/>
  <c r="P83" i="50" s="1"/>
  <c r="W83" i="50" s="1"/>
  <c r="E83" i="50"/>
  <c r="L83" i="50" s="1"/>
  <c r="S83" i="50" s="1"/>
  <c r="H83" i="50"/>
  <c r="O83" i="50" s="1"/>
  <c r="V83" i="50" s="1"/>
  <c r="D83" i="50"/>
  <c r="K83" i="50" s="1"/>
  <c r="R83" i="50" s="1"/>
  <c r="G83" i="50"/>
  <c r="N83" i="50" s="1"/>
  <c r="U83" i="50" s="1"/>
  <c r="C83" i="50"/>
  <c r="J83" i="50" s="1"/>
  <c r="Q83" i="50" s="1"/>
  <c r="F83" i="50"/>
  <c r="M83" i="50" s="1"/>
  <c r="T83" i="50" s="1"/>
  <c r="H82" i="48"/>
  <c r="O82" i="48" s="1"/>
  <c r="V82" i="48" s="1"/>
  <c r="X81" i="48"/>
  <c r="E82" i="48"/>
  <c r="L82" i="48" s="1"/>
  <c r="S82" i="48" s="1"/>
  <c r="G82" i="48"/>
  <c r="N82" i="48" s="1"/>
  <c r="U82" i="48" s="1"/>
  <c r="C82" i="48"/>
  <c r="J82" i="48" s="1"/>
  <c r="Q82" i="48" s="1"/>
  <c r="F82" i="48"/>
  <c r="M82" i="48" s="1"/>
  <c r="T82" i="48" s="1"/>
  <c r="B83" i="48"/>
  <c r="F83" i="48" s="1"/>
  <c r="M83" i="48" s="1"/>
  <c r="T83" i="48" s="1"/>
  <c r="D82" i="48"/>
  <c r="K82" i="48" s="1"/>
  <c r="R82" i="48" s="1"/>
  <c r="F82" i="49"/>
  <c r="M82" i="49" s="1"/>
  <c r="T82" i="49" s="1"/>
  <c r="I82" i="49"/>
  <c r="P82" i="49" s="1"/>
  <c r="W82" i="49" s="1"/>
  <c r="E82" i="49"/>
  <c r="L82" i="49" s="1"/>
  <c r="S82" i="49" s="1"/>
  <c r="C82" i="49"/>
  <c r="J82" i="49" s="1"/>
  <c r="Q82" i="49" s="1"/>
  <c r="H82" i="49"/>
  <c r="O82" i="49" s="1"/>
  <c r="V82" i="49" s="1"/>
  <c r="G82" i="49"/>
  <c r="N82" i="49" s="1"/>
  <c r="U82" i="49" s="1"/>
  <c r="D82" i="49"/>
  <c r="K82" i="49" s="1"/>
  <c r="R82" i="49" s="1"/>
  <c r="X81" i="49"/>
  <c r="M82" i="12"/>
  <c r="AD82" i="12" s="1"/>
  <c r="AU82" i="12" s="1"/>
  <c r="BB81" i="12"/>
  <c r="S82" i="12"/>
  <c r="AJ82" i="12" s="1"/>
  <c r="BA82" i="12" s="1"/>
  <c r="H82" i="12"/>
  <c r="Y82" i="12" s="1"/>
  <c r="AP82" i="12" s="1"/>
  <c r="O82" i="12"/>
  <c r="AF82" i="12" s="1"/>
  <c r="AW82" i="12" s="1"/>
  <c r="E82" i="12"/>
  <c r="V82" i="12" s="1"/>
  <c r="AM82" i="12" s="1"/>
  <c r="Q82" i="12"/>
  <c r="AH82" i="12" s="1"/>
  <c r="AY82" i="12" s="1"/>
  <c r="N82" i="12"/>
  <c r="AE82" i="12" s="1"/>
  <c r="AV82" i="12" s="1"/>
  <c r="L82" i="12"/>
  <c r="AC82" i="12" s="1"/>
  <c r="AT82" i="12" s="1"/>
  <c r="R82" i="12"/>
  <c r="AI82" i="12" s="1"/>
  <c r="AZ82" i="12" s="1"/>
  <c r="C82" i="12"/>
  <c r="T82" i="12" s="1"/>
  <c r="AK82" i="12" s="1"/>
  <c r="I82" i="12"/>
  <c r="Z82" i="12" s="1"/>
  <c r="AQ82" i="12" s="1"/>
  <c r="G82" i="12"/>
  <c r="X82" i="12" s="1"/>
  <c r="AO82" i="12" s="1"/>
  <c r="K82" i="12"/>
  <c r="AB82" i="12" s="1"/>
  <c r="AS82" i="12" s="1"/>
  <c r="F82" i="12"/>
  <c r="W82" i="12" s="1"/>
  <c r="AN82" i="12" s="1"/>
  <c r="D82" i="12"/>
  <c r="U82" i="12" s="1"/>
  <c r="AL82" i="12" s="1"/>
  <c r="J82" i="12"/>
  <c r="AA82" i="12" s="1"/>
  <c r="AR82" i="12" s="1"/>
  <c r="B83" i="12"/>
  <c r="K83" i="12" s="1"/>
  <c r="AB83" i="12" s="1"/>
  <c r="AS83" i="12" s="1"/>
  <c r="E83" i="36"/>
  <c r="V83" i="36" s="1"/>
  <c r="AM83" i="36" s="1"/>
  <c r="C83" i="36"/>
  <c r="T83" i="36" s="1"/>
  <c r="AK83" i="36" s="1"/>
  <c r="D83" i="36"/>
  <c r="U83" i="36" s="1"/>
  <c r="AL83" i="36" s="1"/>
  <c r="F83" i="36"/>
  <c r="W83" i="36" s="1"/>
  <c r="AN83" i="36" s="1"/>
  <c r="S83" i="36"/>
  <c r="AJ83" i="36" s="1"/>
  <c r="BA83" i="36" s="1"/>
  <c r="J83" i="36"/>
  <c r="AA83" i="36" s="1"/>
  <c r="AR83" i="36" s="1"/>
  <c r="I83" i="36"/>
  <c r="Z83" i="36" s="1"/>
  <c r="AQ83" i="36" s="1"/>
  <c r="H83" i="36"/>
  <c r="Y83" i="36" s="1"/>
  <c r="AP83" i="36" s="1"/>
  <c r="G83" i="36"/>
  <c r="X83" i="36" s="1"/>
  <c r="AO83" i="36" s="1"/>
  <c r="BB82" i="36"/>
  <c r="N83" i="36"/>
  <c r="AE83" i="36" s="1"/>
  <c r="AV83" i="36" s="1"/>
  <c r="M83" i="36"/>
  <c r="AD83" i="36" s="1"/>
  <c r="AU83" i="36" s="1"/>
  <c r="L83" i="36"/>
  <c r="AC83" i="36" s="1"/>
  <c r="AT83" i="36" s="1"/>
  <c r="K83" i="36"/>
  <c r="AB83" i="36" s="1"/>
  <c r="AS83" i="36" s="1"/>
  <c r="R83" i="36"/>
  <c r="AI83" i="36" s="1"/>
  <c r="AZ83" i="36" s="1"/>
  <c r="Q83" i="36"/>
  <c r="AH83" i="36" s="1"/>
  <c r="AY83" i="36" s="1"/>
  <c r="P83" i="36"/>
  <c r="AG83" i="36" s="1"/>
  <c r="AX83" i="36" s="1"/>
  <c r="S83" i="39"/>
  <c r="AJ83" i="39" s="1"/>
  <c r="BA83" i="39" s="1"/>
  <c r="O83" i="39"/>
  <c r="AF83" i="39" s="1"/>
  <c r="AW83" i="39" s="1"/>
  <c r="K83" i="39"/>
  <c r="AB83" i="39" s="1"/>
  <c r="AS83" i="39" s="1"/>
  <c r="G83" i="39"/>
  <c r="X83" i="39" s="1"/>
  <c r="AO83" i="39" s="1"/>
  <c r="C83" i="39"/>
  <c r="T83" i="39" s="1"/>
  <c r="AK83" i="39" s="1"/>
  <c r="R83" i="39"/>
  <c r="AI83" i="39" s="1"/>
  <c r="AZ83" i="39" s="1"/>
  <c r="N83" i="39"/>
  <c r="AE83" i="39" s="1"/>
  <c r="AV83" i="39" s="1"/>
  <c r="J83" i="39"/>
  <c r="AA83" i="39" s="1"/>
  <c r="AR83" i="39" s="1"/>
  <c r="F83" i="39"/>
  <c r="W83" i="39" s="1"/>
  <c r="AN83" i="39" s="1"/>
  <c r="P83" i="39"/>
  <c r="AG83" i="39" s="1"/>
  <c r="AX83" i="39" s="1"/>
  <c r="H83" i="39"/>
  <c r="Y83" i="39" s="1"/>
  <c r="AP83" i="39" s="1"/>
  <c r="L83" i="39"/>
  <c r="AC83" i="39" s="1"/>
  <c r="AT83" i="39" s="1"/>
  <c r="M83" i="39"/>
  <c r="AD83" i="39" s="1"/>
  <c r="AU83" i="39" s="1"/>
  <c r="E83" i="39"/>
  <c r="V83" i="39" s="1"/>
  <c r="AM83" i="39" s="1"/>
  <c r="D83" i="39"/>
  <c r="U83" i="39" s="1"/>
  <c r="AL83" i="39" s="1"/>
  <c r="Q83" i="39"/>
  <c r="AH83" i="39" s="1"/>
  <c r="AY83" i="39" s="1"/>
  <c r="I83" i="39"/>
  <c r="Z83" i="39" s="1"/>
  <c r="AQ83" i="39" s="1"/>
  <c r="BB82" i="39"/>
  <c r="B84" i="36"/>
  <c r="E84" i="36" s="1"/>
  <c r="V84" i="36" s="1"/>
  <c r="AM84" i="36" s="1"/>
  <c r="A84" i="12"/>
  <c r="J85" i="20"/>
  <c r="K84" i="20"/>
  <c r="J86" i="35"/>
  <c r="A86" i="36" s="1"/>
  <c r="K85" i="35"/>
  <c r="B85" i="50" s="1"/>
  <c r="X83" i="50" l="1"/>
  <c r="I84" i="50"/>
  <c r="P84" i="50" s="1"/>
  <c r="W84" i="50" s="1"/>
  <c r="E84" i="50"/>
  <c r="L84" i="50" s="1"/>
  <c r="S84" i="50" s="1"/>
  <c r="H84" i="50"/>
  <c r="O84" i="50" s="1"/>
  <c r="V84" i="50" s="1"/>
  <c r="D84" i="50"/>
  <c r="K84" i="50" s="1"/>
  <c r="R84" i="50" s="1"/>
  <c r="G84" i="50"/>
  <c r="N84" i="50" s="1"/>
  <c r="U84" i="50" s="1"/>
  <c r="C84" i="50"/>
  <c r="J84" i="50" s="1"/>
  <c r="Q84" i="50" s="1"/>
  <c r="F84" i="50"/>
  <c r="M84" i="50" s="1"/>
  <c r="T84" i="50" s="1"/>
  <c r="C83" i="48"/>
  <c r="J83" i="48" s="1"/>
  <c r="Q83" i="48" s="1"/>
  <c r="I83" i="48"/>
  <c r="P83" i="48" s="1"/>
  <c r="W83" i="48" s="1"/>
  <c r="X82" i="48"/>
  <c r="B84" i="48"/>
  <c r="E84" i="48" s="1"/>
  <c r="L84" i="48" s="1"/>
  <c r="S84" i="48" s="1"/>
  <c r="E83" i="48"/>
  <c r="L83" i="48" s="1"/>
  <c r="S83" i="48" s="1"/>
  <c r="H83" i="48"/>
  <c r="O83" i="48" s="1"/>
  <c r="V83" i="48" s="1"/>
  <c r="G83" i="48"/>
  <c r="N83" i="48" s="1"/>
  <c r="U83" i="48" s="1"/>
  <c r="X82" i="49"/>
  <c r="D83" i="48"/>
  <c r="K83" i="48" s="1"/>
  <c r="R83" i="48" s="1"/>
  <c r="F83" i="49"/>
  <c r="M83" i="49" s="1"/>
  <c r="T83" i="49" s="1"/>
  <c r="I83" i="49"/>
  <c r="P83" i="49" s="1"/>
  <c r="W83" i="49" s="1"/>
  <c r="E83" i="49"/>
  <c r="L83" i="49" s="1"/>
  <c r="S83" i="49" s="1"/>
  <c r="H83" i="49"/>
  <c r="O83" i="49" s="1"/>
  <c r="V83" i="49" s="1"/>
  <c r="G83" i="49"/>
  <c r="N83" i="49" s="1"/>
  <c r="U83" i="49" s="1"/>
  <c r="C83" i="49"/>
  <c r="J83" i="49" s="1"/>
  <c r="Q83" i="49" s="1"/>
  <c r="D83" i="49"/>
  <c r="K83" i="49" s="1"/>
  <c r="R83" i="49" s="1"/>
  <c r="Q83" i="12"/>
  <c r="AH83" i="12" s="1"/>
  <c r="AY83" i="12" s="1"/>
  <c r="J83" i="12"/>
  <c r="AA83" i="12" s="1"/>
  <c r="AR83" i="12" s="1"/>
  <c r="L83" i="12"/>
  <c r="AC83" i="12" s="1"/>
  <c r="AT83" i="12" s="1"/>
  <c r="N83" i="12"/>
  <c r="AE83" i="12" s="1"/>
  <c r="AV83" i="12" s="1"/>
  <c r="D83" i="12"/>
  <c r="U83" i="12" s="1"/>
  <c r="AL83" i="12" s="1"/>
  <c r="S83" i="12"/>
  <c r="AJ83" i="12" s="1"/>
  <c r="BA83" i="12" s="1"/>
  <c r="BB82" i="12"/>
  <c r="P83" i="12"/>
  <c r="AG83" i="12" s="1"/>
  <c r="AX83" i="12" s="1"/>
  <c r="F83" i="12"/>
  <c r="W83" i="12" s="1"/>
  <c r="AN83" i="12" s="1"/>
  <c r="M83" i="12"/>
  <c r="AD83" i="12" s="1"/>
  <c r="AU83" i="12" s="1"/>
  <c r="C83" i="12"/>
  <c r="T83" i="12" s="1"/>
  <c r="AK83" i="12" s="1"/>
  <c r="H83" i="12"/>
  <c r="Y83" i="12" s="1"/>
  <c r="AP83" i="12" s="1"/>
  <c r="O83" i="12"/>
  <c r="AF83" i="12" s="1"/>
  <c r="AW83" i="12" s="1"/>
  <c r="R83" i="12"/>
  <c r="AI83" i="12" s="1"/>
  <c r="AZ83" i="12" s="1"/>
  <c r="I83" i="12"/>
  <c r="Z83" i="12" s="1"/>
  <c r="AQ83" i="12" s="1"/>
  <c r="G83" i="12"/>
  <c r="X83" i="12" s="1"/>
  <c r="AO83" i="12" s="1"/>
  <c r="E83" i="12"/>
  <c r="V83" i="12" s="1"/>
  <c r="AM83" i="12" s="1"/>
  <c r="B84" i="12"/>
  <c r="F84" i="12" s="1"/>
  <c r="W84" i="12" s="1"/>
  <c r="AN84" i="12" s="1"/>
  <c r="P84" i="36"/>
  <c r="AG84" i="36" s="1"/>
  <c r="AX84" i="36" s="1"/>
  <c r="N84" i="36"/>
  <c r="AE84" i="36" s="1"/>
  <c r="AV84" i="36" s="1"/>
  <c r="O84" i="36"/>
  <c r="AF84" i="36" s="1"/>
  <c r="AW84" i="36" s="1"/>
  <c r="M84" i="36"/>
  <c r="AD84" i="36" s="1"/>
  <c r="AU84" i="36" s="1"/>
  <c r="L84" i="36"/>
  <c r="AC84" i="36" s="1"/>
  <c r="AT84" i="36" s="1"/>
  <c r="J84" i="36"/>
  <c r="AA84" i="36" s="1"/>
  <c r="AR84" i="36" s="1"/>
  <c r="K84" i="36"/>
  <c r="AB84" i="36" s="1"/>
  <c r="AS84" i="36" s="1"/>
  <c r="I84" i="36"/>
  <c r="Z84" i="36" s="1"/>
  <c r="AQ84" i="36" s="1"/>
  <c r="BB83" i="36"/>
  <c r="D84" i="36"/>
  <c r="U84" i="36" s="1"/>
  <c r="AL84" i="36" s="1"/>
  <c r="C84" i="36"/>
  <c r="T84" i="36" s="1"/>
  <c r="AK84" i="36" s="1"/>
  <c r="S84" i="36"/>
  <c r="AJ84" i="36" s="1"/>
  <c r="BA84" i="36" s="1"/>
  <c r="R84" i="36"/>
  <c r="AI84" i="36" s="1"/>
  <c r="AZ84" i="36" s="1"/>
  <c r="Q84" i="36"/>
  <c r="AH84" i="36" s="1"/>
  <c r="AY84" i="36" s="1"/>
  <c r="H84" i="36"/>
  <c r="Y84" i="36" s="1"/>
  <c r="AP84" i="36" s="1"/>
  <c r="G84" i="36"/>
  <c r="X84" i="36" s="1"/>
  <c r="AO84" i="36" s="1"/>
  <c r="F84" i="36"/>
  <c r="W84" i="36" s="1"/>
  <c r="AN84" i="36" s="1"/>
  <c r="Q84" i="39"/>
  <c r="AH84" i="39" s="1"/>
  <c r="AY84" i="39" s="1"/>
  <c r="M84" i="39"/>
  <c r="AD84" i="39" s="1"/>
  <c r="AU84" i="39" s="1"/>
  <c r="I84" i="39"/>
  <c r="Z84" i="39" s="1"/>
  <c r="AQ84" i="39" s="1"/>
  <c r="E84" i="39"/>
  <c r="V84" i="39" s="1"/>
  <c r="AM84" i="39" s="1"/>
  <c r="P84" i="39"/>
  <c r="AG84" i="39" s="1"/>
  <c r="AX84" i="39" s="1"/>
  <c r="L84" i="39"/>
  <c r="AC84" i="39" s="1"/>
  <c r="AT84" i="39" s="1"/>
  <c r="H84" i="39"/>
  <c r="Y84" i="39" s="1"/>
  <c r="AP84" i="39" s="1"/>
  <c r="D84" i="39"/>
  <c r="U84" i="39" s="1"/>
  <c r="AL84" i="39" s="1"/>
  <c r="O84" i="39"/>
  <c r="AF84" i="39" s="1"/>
  <c r="AW84" i="39" s="1"/>
  <c r="G84" i="39"/>
  <c r="X84" i="39" s="1"/>
  <c r="AO84" i="39" s="1"/>
  <c r="S84" i="39"/>
  <c r="AJ84" i="39" s="1"/>
  <c r="BA84" i="39" s="1"/>
  <c r="C84" i="39"/>
  <c r="T84" i="39" s="1"/>
  <c r="AK84" i="39" s="1"/>
  <c r="N84" i="39"/>
  <c r="AE84" i="39" s="1"/>
  <c r="AV84" i="39" s="1"/>
  <c r="F84" i="39"/>
  <c r="W84" i="39" s="1"/>
  <c r="AN84" i="39" s="1"/>
  <c r="K84" i="39"/>
  <c r="AB84" i="39" s="1"/>
  <c r="AS84" i="39" s="1"/>
  <c r="R84" i="39"/>
  <c r="AI84" i="39" s="1"/>
  <c r="AZ84" i="39" s="1"/>
  <c r="J84" i="39"/>
  <c r="AA84" i="39" s="1"/>
  <c r="AR84" i="39" s="1"/>
  <c r="B85" i="36"/>
  <c r="I85" i="36" s="1"/>
  <c r="Z85" i="36" s="1"/>
  <c r="AQ85" i="36" s="1"/>
  <c r="BB83" i="39"/>
  <c r="A85" i="12"/>
  <c r="J86" i="20"/>
  <c r="K85" i="20"/>
  <c r="J87" i="35"/>
  <c r="A87" i="36" s="1"/>
  <c r="K86" i="35"/>
  <c r="B86" i="50" s="1"/>
  <c r="X84" i="50" l="1"/>
  <c r="I85" i="50"/>
  <c r="P85" i="50" s="1"/>
  <c r="W85" i="50" s="1"/>
  <c r="E85" i="50"/>
  <c r="L85" i="50" s="1"/>
  <c r="S85" i="50" s="1"/>
  <c r="H85" i="50"/>
  <c r="O85" i="50" s="1"/>
  <c r="V85" i="50" s="1"/>
  <c r="D85" i="50"/>
  <c r="K85" i="50" s="1"/>
  <c r="R85" i="50" s="1"/>
  <c r="G85" i="50"/>
  <c r="N85" i="50" s="1"/>
  <c r="U85" i="50" s="1"/>
  <c r="C85" i="50"/>
  <c r="J85" i="50" s="1"/>
  <c r="Q85" i="50" s="1"/>
  <c r="F85" i="50"/>
  <c r="M85" i="50" s="1"/>
  <c r="T85" i="50" s="1"/>
  <c r="H84" i="48"/>
  <c r="O84" i="48" s="1"/>
  <c r="V84" i="48" s="1"/>
  <c r="F84" i="48"/>
  <c r="M84" i="48" s="1"/>
  <c r="T84" i="48" s="1"/>
  <c r="C84" i="48"/>
  <c r="J84" i="48" s="1"/>
  <c r="Q84" i="48" s="1"/>
  <c r="G84" i="48"/>
  <c r="N84" i="48" s="1"/>
  <c r="U84" i="48" s="1"/>
  <c r="I84" i="48"/>
  <c r="P84" i="48" s="1"/>
  <c r="W84" i="48" s="1"/>
  <c r="D84" i="48"/>
  <c r="K84" i="48" s="1"/>
  <c r="R84" i="48" s="1"/>
  <c r="X83" i="48"/>
  <c r="B85" i="48"/>
  <c r="E85" i="48" s="1"/>
  <c r="L85" i="48" s="1"/>
  <c r="S85" i="48" s="1"/>
  <c r="F84" i="49"/>
  <c r="M84" i="49" s="1"/>
  <c r="T84" i="49" s="1"/>
  <c r="I84" i="49"/>
  <c r="P84" i="49" s="1"/>
  <c r="W84" i="49" s="1"/>
  <c r="E84" i="49"/>
  <c r="L84" i="49" s="1"/>
  <c r="S84" i="49" s="1"/>
  <c r="G84" i="49"/>
  <c r="N84" i="49" s="1"/>
  <c r="U84" i="49" s="1"/>
  <c r="D84" i="49"/>
  <c r="K84" i="49" s="1"/>
  <c r="R84" i="49" s="1"/>
  <c r="H84" i="49"/>
  <c r="O84" i="49" s="1"/>
  <c r="V84" i="49" s="1"/>
  <c r="C84" i="49"/>
  <c r="J84" i="49" s="1"/>
  <c r="Q84" i="49" s="1"/>
  <c r="X83" i="49"/>
  <c r="K84" i="12"/>
  <c r="AB84" i="12" s="1"/>
  <c r="AS84" i="12" s="1"/>
  <c r="P84" i="12"/>
  <c r="AG84" i="12" s="1"/>
  <c r="AX84" i="12" s="1"/>
  <c r="D84" i="12"/>
  <c r="U84" i="12" s="1"/>
  <c r="AL84" i="12" s="1"/>
  <c r="I84" i="12"/>
  <c r="Z84" i="12" s="1"/>
  <c r="AQ84" i="12" s="1"/>
  <c r="R84" i="12"/>
  <c r="AI84" i="12" s="1"/>
  <c r="AZ84" i="12" s="1"/>
  <c r="O84" i="12"/>
  <c r="AF84" i="12" s="1"/>
  <c r="AW84" i="12" s="1"/>
  <c r="BB83" i="12"/>
  <c r="E84" i="12"/>
  <c r="V84" i="12" s="1"/>
  <c r="AM84" i="12" s="1"/>
  <c r="C84" i="12"/>
  <c r="T84" i="12" s="1"/>
  <c r="AK84" i="12" s="1"/>
  <c r="N84" i="12"/>
  <c r="AE84" i="12" s="1"/>
  <c r="AV84" i="12" s="1"/>
  <c r="L84" i="12"/>
  <c r="AC84" i="12" s="1"/>
  <c r="AT84" i="12" s="1"/>
  <c r="J84" i="12"/>
  <c r="AA84" i="12" s="1"/>
  <c r="AR84" i="12" s="1"/>
  <c r="Q84" i="12"/>
  <c r="AH84" i="12" s="1"/>
  <c r="AY84" i="12" s="1"/>
  <c r="G84" i="12"/>
  <c r="X84" i="12" s="1"/>
  <c r="AO84" i="12" s="1"/>
  <c r="M84" i="12"/>
  <c r="AD84" i="12" s="1"/>
  <c r="AU84" i="12" s="1"/>
  <c r="S84" i="12"/>
  <c r="AJ84" i="12" s="1"/>
  <c r="BA84" i="12" s="1"/>
  <c r="H84" i="12"/>
  <c r="Y84" i="12" s="1"/>
  <c r="AP84" i="12" s="1"/>
  <c r="B85" i="12"/>
  <c r="K85" i="12" s="1"/>
  <c r="AB85" i="12" s="1"/>
  <c r="AS85" i="12" s="1"/>
  <c r="P85" i="36"/>
  <c r="AG85" i="36" s="1"/>
  <c r="AX85" i="36" s="1"/>
  <c r="F85" i="36"/>
  <c r="W85" i="36" s="1"/>
  <c r="AN85" i="36" s="1"/>
  <c r="G85" i="36"/>
  <c r="X85" i="36" s="1"/>
  <c r="AO85" i="36" s="1"/>
  <c r="H85" i="36"/>
  <c r="Y85" i="36" s="1"/>
  <c r="AP85" i="36" s="1"/>
  <c r="E85" i="36"/>
  <c r="V85" i="36" s="1"/>
  <c r="AM85" i="36" s="1"/>
  <c r="N85" i="36"/>
  <c r="AE85" i="36" s="1"/>
  <c r="AV85" i="36" s="1"/>
  <c r="O85" i="36"/>
  <c r="AF85" i="36" s="1"/>
  <c r="AW85" i="36" s="1"/>
  <c r="M85" i="36"/>
  <c r="AD85" i="36" s="1"/>
  <c r="AU85" i="36" s="1"/>
  <c r="D85" i="36"/>
  <c r="U85" i="36" s="1"/>
  <c r="AL85" i="36" s="1"/>
  <c r="C85" i="36"/>
  <c r="T85" i="36" s="1"/>
  <c r="AK85" i="36" s="1"/>
  <c r="S85" i="36"/>
  <c r="AJ85" i="36" s="1"/>
  <c r="BA85" i="36" s="1"/>
  <c r="R85" i="36"/>
  <c r="AI85" i="36" s="1"/>
  <c r="AZ85" i="36" s="1"/>
  <c r="Q85" i="36"/>
  <c r="AH85" i="36" s="1"/>
  <c r="AY85" i="36" s="1"/>
  <c r="L85" i="36"/>
  <c r="AC85" i="36" s="1"/>
  <c r="AT85" i="36" s="1"/>
  <c r="K85" i="36"/>
  <c r="AB85" i="36" s="1"/>
  <c r="AS85" i="36" s="1"/>
  <c r="J85" i="36"/>
  <c r="AA85" i="36" s="1"/>
  <c r="AR85" i="36" s="1"/>
  <c r="BB84" i="36"/>
  <c r="BB84" i="39"/>
  <c r="S85" i="39"/>
  <c r="AJ85" i="39" s="1"/>
  <c r="BA85" i="39" s="1"/>
  <c r="O85" i="39"/>
  <c r="AF85" i="39" s="1"/>
  <c r="AW85" i="39" s="1"/>
  <c r="K85" i="39"/>
  <c r="AB85" i="39" s="1"/>
  <c r="AS85" i="39" s="1"/>
  <c r="G85" i="39"/>
  <c r="X85" i="39" s="1"/>
  <c r="AO85" i="39" s="1"/>
  <c r="C85" i="39"/>
  <c r="T85" i="39" s="1"/>
  <c r="AK85" i="39" s="1"/>
  <c r="R85" i="39"/>
  <c r="AI85" i="39" s="1"/>
  <c r="AZ85" i="39" s="1"/>
  <c r="N85" i="39"/>
  <c r="AE85" i="39" s="1"/>
  <c r="AV85" i="39" s="1"/>
  <c r="J85" i="39"/>
  <c r="AA85" i="39" s="1"/>
  <c r="AR85" i="39" s="1"/>
  <c r="F85" i="39"/>
  <c r="W85" i="39" s="1"/>
  <c r="AN85" i="39" s="1"/>
  <c r="Q85" i="39"/>
  <c r="AH85" i="39" s="1"/>
  <c r="AY85" i="39" s="1"/>
  <c r="I85" i="39"/>
  <c r="Z85" i="39" s="1"/>
  <c r="AQ85" i="39" s="1"/>
  <c r="M85" i="39"/>
  <c r="AD85" i="39" s="1"/>
  <c r="AU85" i="39" s="1"/>
  <c r="P85" i="39"/>
  <c r="AG85" i="39" s="1"/>
  <c r="AX85" i="39" s="1"/>
  <c r="H85" i="39"/>
  <c r="Y85" i="39" s="1"/>
  <c r="AP85" i="39" s="1"/>
  <c r="E85" i="39"/>
  <c r="V85" i="39" s="1"/>
  <c r="AM85" i="39" s="1"/>
  <c r="L85" i="39"/>
  <c r="AC85" i="39" s="1"/>
  <c r="AT85" i="39" s="1"/>
  <c r="D85" i="39"/>
  <c r="U85" i="39" s="1"/>
  <c r="AL85" i="39" s="1"/>
  <c r="B86" i="36"/>
  <c r="G86" i="36" s="1"/>
  <c r="X86" i="36" s="1"/>
  <c r="AO86" i="36" s="1"/>
  <c r="J87" i="20"/>
  <c r="A86" i="12"/>
  <c r="K86" i="20"/>
  <c r="J88" i="35"/>
  <c r="A88" i="36" s="1"/>
  <c r="K87" i="35"/>
  <c r="B87" i="50" s="1"/>
  <c r="X85" i="50" l="1"/>
  <c r="I86" i="50"/>
  <c r="P86" i="50" s="1"/>
  <c r="W86" i="50" s="1"/>
  <c r="E86" i="50"/>
  <c r="L86" i="50" s="1"/>
  <c r="S86" i="50" s="1"/>
  <c r="H86" i="50"/>
  <c r="O86" i="50" s="1"/>
  <c r="V86" i="50" s="1"/>
  <c r="D86" i="50"/>
  <c r="K86" i="50" s="1"/>
  <c r="R86" i="50" s="1"/>
  <c r="G86" i="50"/>
  <c r="N86" i="50" s="1"/>
  <c r="U86" i="50" s="1"/>
  <c r="C86" i="50"/>
  <c r="J86" i="50" s="1"/>
  <c r="Q86" i="50" s="1"/>
  <c r="F86" i="50"/>
  <c r="M86" i="50" s="1"/>
  <c r="T86" i="50" s="1"/>
  <c r="H85" i="48"/>
  <c r="O85" i="48" s="1"/>
  <c r="V85" i="48" s="1"/>
  <c r="F85" i="48"/>
  <c r="M85" i="48" s="1"/>
  <c r="T85" i="48" s="1"/>
  <c r="I85" i="48"/>
  <c r="P85" i="48" s="1"/>
  <c r="W85" i="48" s="1"/>
  <c r="D85" i="48"/>
  <c r="K85" i="48" s="1"/>
  <c r="R85" i="48" s="1"/>
  <c r="C85" i="48"/>
  <c r="J85" i="48" s="1"/>
  <c r="Q85" i="48" s="1"/>
  <c r="G85" i="48"/>
  <c r="N85" i="48" s="1"/>
  <c r="U85" i="48" s="1"/>
  <c r="X84" i="48"/>
  <c r="B86" i="48"/>
  <c r="F86" i="48" s="1"/>
  <c r="M86" i="48" s="1"/>
  <c r="T86" i="48" s="1"/>
  <c r="F85" i="49"/>
  <c r="M85" i="49" s="1"/>
  <c r="T85" i="49" s="1"/>
  <c r="I85" i="49"/>
  <c r="P85" i="49" s="1"/>
  <c r="W85" i="49" s="1"/>
  <c r="E85" i="49"/>
  <c r="L85" i="49" s="1"/>
  <c r="S85" i="49" s="1"/>
  <c r="D85" i="49"/>
  <c r="K85" i="49" s="1"/>
  <c r="R85" i="49" s="1"/>
  <c r="C85" i="49"/>
  <c r="J85" i="49" s="1"/>
  <c r="Q85" i="49" s="1"/>
  <c r="G85" i="49"/>
  <c r="N85" i="49" s="1"/>
  <c r="U85" i="49" s="1"/>
  <c r="H85" i="49"/>
  <c r="O85" i="49" s="1"/>
  <c r="V85" i="49" s="1"/>
  <c r="X84" i="49"/>
  <c r="C85" i="12"/>
  <c r="T85" i="12" s="1"/>
  <c r="AK85" i="12" s="1"/>
  <c r="P85" i="12"/>
  <c r="AG85" i="12" s="1"/>
  <c r="AX85" i="12" s="1"/>
  <c r="L85" i="12"/>
  <c r="AC85" i="12" s="1"/>
  <c r="AT85" i="12" s="1"/>
  <c r="Q85" i="12"/>
  <c r="AH85" i="12" s="1"/>
  <c r="AY85" i="12" s="1"/>
  <c r="M85" i="12"/>
  <c r="AD85" i="12" s="1"/>
  <c r="AU85" i="12" s="1"/>
  <c r="N85" i="12"/>
  <c r="AE85" i="12" s="1"/>
  <c r="AV85" i="12" s="1"/>
  <c r="R85" i="12"/>
  <c r="AI85" i="12" s="1"/>
  <c r="AZ85" i="12" s="1"/>
  <c r="O85" i="12"/>
  <c r="AF85" i="12" s="1"/>
  <c r="AW85" i="12" s="1"/>
  <c r="S85" i="12"/>
  <c r="AJ85" i="12" s="1"/>
  <c r="BA85" i="12" s="1"/>
  <c r="BB84" i="12"/>
  <c r="H85" i="12"/>
  <c r="Y85" i="12" s="1"/>
  <c r="AP85" i="12" s="1"/>
  <c r="F85" i="12"/>
  <c r="W85" i="12" s="1"/>
  <c r="AN85" i="12" s="1"/>
  <c r="D85" i="12"/>
  <c r="U85" i="12" s="1"/>
  <c r="AL85" i="12" s="1"/>
  <c r="J85" i="12"/>
  <c r="AA85" i="12" s="1"/>
  <c r="AR85" i="12" s="1"/>
  <c r="I85" i="12"/>
  <c r="Z85" i="12" s="1"/>
  <c r="AQ85" i="12" s="1"/>
  <c r="G85" i="12"/>
  <c r="X85" i="12" s="1"/>
  <c r="AO85" i="12" s="1"/>
  <c r="E85" i="12"/>
  <c r="V85" i="12" s="1"/>
  <c r="AM85" i="12" s="1"/>
  <c r="B86" i="12"/>
  <c r="M86" i="12" s="1"/>
  <c r="AD86" i="12" s="1"/>
  <c r="AU86" i="12" s="1"/>
  <c r="BB85" i="36"/>
  <c r="R86" i="36"/>
  <c r="AI86" i="36" s="1"/>
  <c r="AZ86" i="36" s="1"/>
  <c r="P86" i="36"/>
  <c r="AG86" i="36" s="1"/>
  <c r="AX86" i="36" s="1"/>
  <c r="M86" i="36"/>
  <c r="AD86" i="36" s="1"/>
  <c r="AU86" i="36" s="1"/>
  <c r="K86" i="36"/>
  <c r="AB86" i="36" s="1"/>
  <c r="AS86" i="36" s="1"/>
  <c r="Q86" i="36"/>
  <c r="AH86" i="36" s="1"/>
  <c r="AY86" i="36" s="1"/>
  <c r="O86" i="36"/>
  <c r="AF86" i="36" s="1"/>
  <c r="AW86" i="36" s="1"/>
  <c r="N86" i="36"/>
  <c r="AE86" i="36" s="1"/>
  <c r="AV86" i="36" s="1"/>
  <c r="L86" i="36"/>
  <c r="AC86" i="36" s="1"/>
  <c r="AT86" i="36" s="1"/>
  <c r="F86" i="36"/>
  <c r="W86" i="36" s="1"/>
  <c r="AN86" i="36" s="1"/>
  <c r="E86" i="36"/>
  <c r="V86" i="36" s="1"/>
  <c r="AM86" i="36" s="1"/>
  <c r="D86" i="36"/>
  <c r="U86" i="36" s="1"/>
  <c r="AL86" i="36" s="1"/>
  <c r="C86" i="36"/>
  <c r="T86" i="36" s="1"/>
  <c r="AK86" i="36" s="1"/>
  <c r="S86" i="36"/>
  <c r="AJ86" i="36" s="1"/>
  <c r="BA86" i="36" s="1"/>
  <c r="J86" i="36"/>
  <c r="AA86" i="36" s="1"/>
  <c r="AR86" i="36" s="1"/>
  <c r="I86" i="36"/>
  <c r="Z86" i="36" s="1"/>
  <c r="AQ86" i="36" s="1"/>
  <c r="H86" i="36"/>
  <c r="Y86" i="36" s="1"/>
  <c r="AP86" i="36" s="1"/>
  <c r="BB85" i="39"/>
  <c r="Q86" i="39"/>
  <c r="AH86" i="39" s="1"/>
  <c r="AY86" i="39" s="1"/>
  <c r="M86" i="39"/>
  <c r="AD86" i="39" s="1"/>
  <c r="AU86" i="39" s="1"/>
  <c r="I86" i="39"/>
  <c r="Z86" i="39" s="1"/>
  <c r="AQ86" i="39" s="1"/>
  <c r="E86" i="39"/>
  <c r="V86" i="39" s="1"/>
  <c r="AM86" i="39" s="1"/>
  <c r="P86" i="39"/>
  <c r="AG86" i="39" s="1"/>
  <c r="AX86" i="39" s="1"/>
  <c r="L86" i="39"/>
  <c r="AC86" i="39" s="1"/>
  <c r="AT86" i="39" s="1"/>
  <c r="H86" i="39"/>
  <c r="Y86" i="39" s="1"/>
  <c r="AP86" i="39" s="1"/>
  <c r="D86" i="39"/>
  <c r="U86" i="39" s="1"/>
  <c r="AL86" i="39" s="1"/>
  <c r="R86" i="39"/>
  <c r="AI86" i="39" s="1"/>
  <c r="AZ86" i="39" s="1"/>
  <c r="J86" i="39"/>
  <c r="AA86" i="39" s="1"/>
  <c r="AR86" i="39" s="1"/>
  <c r="N86" i="39"/>
  <c r="AE86" i="39" s="1"/>
  <c r="AV86" i="39" s="1"/>
  <c r="O86" i="39"/>
  <c r="AF86" i="39" s="1"/>
  <c r="AW86" i="39" s="1"/>
  <c r="G86" i="39"/>
  <c r="X86" i="39" s="1"/>
  <c r="AO86" i="39" s="1"/>
  <c r="F86" i="39"/>
  <c r="W86" i="39" s="1"/>
  <c r="AN86" i="39" s="1"/>
  <c r="S86" i="39"/>
  <c r="AJ86" i="39" s="1"/>
  <c r="BA86" i="39" s="1"/>
  <c r="K86" i="39"/>
  <c r="AB86" i="39" s="1"/>
  <c r="AS86" i="39" s="1"/>
  <c r="C86" i="39"/>
  <c r="T86" i="39" s="1"/>
  <c r="AK86" i="39" s="1"/>
  <c r="B87" i="36"/>
  <c r="G87" i="36" s="1"/>
  <c r="X87" i="36" s="1"/>
  <c r="AO87" i="36" s="1"/>
  <c r="J88" i="20"/>
  <c r="A87" i="12"/>
  <c r="K87" i="20"/>
  <c r="J89" i="35"/>
  <c r="A89" i="36" s="1"/>
  <c r="K88" i="35"/>
  <c r="B88" i="50" s="1"/>
  <c r="X86" i="50" l="1"/>
  <c r="I87" i="50"/>
  <c r="P87" i="50" s="1"/>
  <c r="W87" i="50" s="1"/>
  <c r="E87" i="50"/>
  <c r="L87" i="50" s="1"/>
  <c r="S87" i="50" s="1"/>
  <c r="H87" i="50"/>
  <c r="O87" i="50" s="1"/>
  <c r="V87" i="50" s="1"/>
  <c r="D87" i="50"/>
  <c r="K87" i="50" s="1"/>
  <c r="R87" i="50" s="1"/>
  <c r="G87" i="50"/>
  <c r="N87" i="50" s="1"/>
  <c r="U87" i="50" s="1"/>
  <c r="C87" i="50"/>
  <c r="J87" i="50" s="1"/>
  <c r="Q87" i="50" s="1"/>
  <c r="F87" i="50"/>
  <c r="M87" i="50" s="1"/>
  <c r="T87" i="50" s="1"/>
  <c r="I86" i="48"/>
  <c r="P86" i="48" s="1"/>
  <c r="W86" i="48" s="1"/>
  <c r="E86" i="48"/>
  <c r="L86" i="48" s="1"/>
  <c r="S86" i="48" s="1"/>
  <c r="D86" i="48"/>
  <c r="K86" i="48" s="1"/>
  <c r="R86" i="48" s="1"/>
  <c r="H86" i="48"/>
  <c r="O86" i="48" s="1"/>
  <c r="V86" i="48" s="1"/>
  <c r="X85" i="48"/>
  <c r="G86" i="48"/>
  <c r="N86" i="48" s="1"/>
  <c r="U86" i="48" s="1"/>
  <c r="C86" i="48"/>
  <c r="J86" i="48" s="1"/>
  <c r="Q86" i="48" s="1"/>
  <c r="B87" i="48"/>
  <c r="C87" i="48" s="1"/>
  <c r="J87" i="48" s="1"/>
  <c r="Q87" i="48" s="1"/>
  <c r="X85" i="49"/>
  <c r="F86" i="49"/>
  <c r="M86" i="49" s="1"/>
  <c r="T86" i="49" s="1"/>
  <c r="I86" i="49"/>
  <c r="P86" i="49" s="1"/>
  <c r="W86" i="49" s="1"/>
  <c r="E86" i="49"/>
  <c r="L86" i="49" s="1"/>
  <c r="S86" i="49" s="1"/>
  <c r="C86" i="49"/>
  <c r="J86" i="49" s="1"/>
  <c r="Q86" i="49" s="1"/>
  <c r="H86" i="49"/>
  <c r="O86" i="49" s="1"/>
  <c r="V86" i="49" s="1"/>
  <c r="G86" i="49"/>
  <c r="N86" i="49" s="1"/>
  <c r="U86" i="49" s="1"/>
  <c r="D86" i="49"/>
  <c r="K86" i="49" s="1"/>
  <c r="R86" i="49" s="1"/>
  <c r="E86" i="12"/>
  <c r="V86" i="12" s="1"/>
  <c r="AM86" i="12" s="1"/>
  <c r="I86" i="12"/>
  <c r="Z86" i="12" s="1"/>
  <c r="AQ86" i="12" s="1"/>
  <c r="H86" i="12"/>
  <c r="Y86" i="12" s="1"/>
  <c r="AP86" i="12" s="1"/>
  <c r="S86" i="12"/>
  <c r="AJ86" i="12" s="1"/>
  <c r="BA86" i="12" s="1"/>
  <c r="L86" i="12"/>
  <c r="AC86" i="12" s="1"/>
  <c r="AT86" i="12" s="1"/>
  <c r="F86" i="12"/>
  <c r="W86" i="12" s="1"/>
  <c r="AN86" i="12" s="1"/>
  <c r="J86" i="12"/>
  <c r="AA86" i="12" s="1"/>
  <c r="AR86" i="12" s="1"/>
  <c r="C86" i="12"/>
  <c r="T86" i="12" s="1"/>
  <c r="AK86" i="12" s="1"/>
  <c r="G86" i="12"/>
  <c r="X86" i="12" s="1"/>
  <c r="AO86" i="12" s="1"/>
  <c r="P86" i="12"/>
  <c r="AG86" i="12" s="1"/>
  <c r="AX86" i="12" s="1"/>
  <c r="Q86" i="12"/>
  <c r="AH86" i="12" s="1"/>
  <c r="AY86" i="12" s="1"/>
  <c r="N86" i="12"/>
  <c r="AE86" i="12" s="1"/>
  <c r="AV86" i="12" s="1"/>
  <c r="R86" i="12"/>
  <c r="AI86" i="12" s="1"/>
  <c r="AZ86" i="12" s="1"/>
  <c r="K86" i="12"/>
  <c r="AB86" i="12" s="1"/>
  <c r="AS86" i="12" s="1"/>
  <c r="D86" i="12"/>
  <c r="U86" i="12" s="1"/>
  <c r="AL86" i="12" s="1"/>
  <c r="O86" i="12"/>
  <c r="AF86" i="12" s="1"/>
  <c r="AW86" i="12" s="1"/>
  <c r="BB85" i="12"/>
  <c r="B87" i="12"/>
  <c r="Q87" i="12" s="1"/>
  <c r="AH87" i="12" s="1"/>
  <c r="AY87" i="12" s="1"/>
  <c r="K87" i="36"/>
  <c r="AB87" i="36" s="1"/>
  <c r="AS87" i="36" s="1"/>
  <c r="R87" i="36"/>
  <c r="AI87" i="36" s="1"/>
  <c r="AZ87" i="36" s="1"/>
  <c r="M87" i="36"/>
  <c r="AD87" i="36" s="1"/>
  <c r="AU87" i="36" s="1"/>
  <c r="P87" i="36"/>
  <c r="AG87" i="36" s="1"/>
  <c r="AX87" i="36" s="1"/>
  <c r="BB86" i="36"/>
  <c r="Q87" i="36"/>
  <c r="AH87" i="36" s="1"/>
  <c r="AY87" i="36" s="1"/>
  <c r="O87" i="36"/>
  <c r="AF87" i="36" s="1"/>
  <c r="AW87" i="36" s="1"/>
  <c r="N87" i="36"/>
  <c r="AE87" i="36" s="1"/>
  <c r="AV87" i="36" s="1"/>
  <c r="L87" i="36"/>
  <c r="AC87" i="36" s="1"/>
  <c r="AT87" i="36" s="1"/>
  <c r="F87" i="36"/>
  <c r="W87" i="36" s="1"/>
  <c r="AN87" i="36" s="1"/>
  <c r="E87" i="36"/>
  <c r="V87" i="36" s="1"/>
  <c r="AM87" i="36" s="1"/>
  <c r="D87" i="36"/>
  <c r="U87" i="36" s="1"/>
  <c r="AL87" i="36" s="1"/>
  <c r="C87" i="36"/>
  <c r="T87" i="36" s="1"/>
  <c r="AK87" i="36" s="1"/>
  <c r="S87" i="36"/>
  <c r="AJ87" i="36" s="1"/>
  <c r="BA87" i="36" s="1"/>
  <c r="J87" i="36"/>
  <c r="AA87" i="36" s="1"/>
  <c r="AR87" i="36" s="1"/>
  <c r="I87" i="36"/>
  <c r="Z87" i="36" s="1"/>
  <c r="AQ87" i="36" s="1"/>
  <c r="H87" i="36"/>
  <c r="Y87" i="36" s="1"/>
  <c r="AP87" i="36" s="1"/>
  <c r="BB86" i="39"/>
  <c r="S87" i="39"/>
  <c r="AJ87" i="39" s="1"/>
  <c r="BA87" i="39" s="1"/>
  <c r="O87" i="39"/>
  <c r="AF87" i="39" s="1"/>
  <c r="AW87" i="39" s="1"/>
  <c r="K87" i="39"/>
  <c r="AB87" i="39" s="1"/>
  <c r="AS87" i="39" s="1"/>
  <c r="G87" i="39"/>
  <c r="X87" i="39" s="1"/>
  <c r="AO87" i="39" s="1"/>
  <c r="C87" i="39"/>
  <c r="T87" i="39" s="1"/>
  <c r="AK87" i="39" s="1"/>
  <c r="R87" i="39"/>
  <c r="AI87" i="39" s="1"/>
  <c r="AZ87" i="39" s="1"/>
  <c r="N87" i="39"/>
  <c r="AE87" i="39" s="1"/>
  <c r="AV87" i="39" s="1"/>
  <c r="J87" i="39"/>
  <c r="AA87" i="39" s="1"/>
  <c r="AR87" i="39" s="1"/>
  <c r="F87" i="39"/>
  <c r="W87" i="39" s="1"/>
  <c r="AN87" i="39" s="1"/>
  <c r="L87" i="39"/>
  <c r="AC87" i="39" s="1"/>
  <c r="AT87" i="39" s="1"/>
  <c r="D87" i="39"/>
  <c r="U87" i="39" s="1"/>
  <c r="AL87" i="39" s="1"/>
  <c r="P87" i="39"/>
  <c r="AG87" i="39" s="1"/>
  <c r="AX87" i="39" s="1"/>
  <c r="Q87" i="39"/>
  <c r="AH87" i="39" s="1"/>
  <c r="AY87" i="39" s="1"/>
  <c r="I87" i="39"/>
  <c r="Z87" i="39" s="1"/>
  <c r="AQ87" i="39" s="1"/>
  <c r="H87" i="39"/>
  <c r="Y87" i="39" s="1"/>
  <c r="AP87" i="39" s="1"/>
  <c r="M87" i="39"/>
  <c r="AD87" i="39" s="1"/>
  <c r="AU87" i="39" s="1"/>
  <c r="E87" i="39"/>
  <c r="V87" i="39" s="1"/>
  <c r="AM87" i="39" s="1"/>
  <c r="B88" i="36"/>
  <c r="G88" i="36" s="1"/>
  <c r="X88" i="36" s="1"/>
  <c r="AO88" i="36" s="1"/>
  <c r="A88" i="12"/>
  <c r="J89" i="20"/>
  <c r="K88" i="20"/>
  <c r="J90" i="35"/>
  <c r="A90" i="36" s="1"/>
  <c r="K89" i="35"/>
  <c r="B89" i="50" s="1"/>
  <c r="X87" i="50" l="1"/>
  <c r="I88" i="50"/>
  <c r="P88" i="50" s="1"/>
  <c r="W88" i="50" s="1"/>
  <c r="E88" i="50"/>
  <c r="L88" i="50" s="1"/>
  <c r="S88" i="50" s="1"/>
  <c r="H88" i="50"/>
  <c r="O88" i="50" s="1"/>
  <c r="V88" i="50" s="1"/>
  <c r="D88" i="50"/>
  <c r="K88" i="50" s="1"/>
  <c r="R88" i="50" s="1"/>
  <c r="G88" i="50"/>
  <c r="N88" i="50" s="1"/>
  <c r="U88" i="50" s="1"/>
  <c r="C88" i="50"/>
  <c r="J88" i="50" s="1"/>
  <c r="Q88" i="50" s="1"/>
  <c r="F88" i="50"/>
  <c r="M88" i="50" s="1"/>
  <c r="T88" i="50" s="1"/>
  <c r="X86" i="48"/>
  <c r="G87" i="48"/>
  <c r="N87" i="48" s="1"/>
  <c r="U87" i="48" s="1"/>
  <c r="F87" i="48"/>
  <c r="M87" i="48" s="1"/>
  <c r="T87" i="48" s="1"/>
  <c r="H87" i="48"/>
  <c r="O87" i="48" s="1"/>
  <c r="V87" i="48" s="1"/>
  <c r="D87" i="48"/>
  <c r="K87" i="48" s="1"/>
  <c r="R87" i="48" s="1"/>
  <c r="E87" i="48"/>
  <c r="L87" i="48" s="1"/>
  <c r="S87" i="48" s="1"/>
  <c r="I87" i="48"/>
  <c r="P87" i="48" s="1"/>
  <c r="W87" i="48" s="1"/>
  <c r="B88" i="48"/>
  <c r="C88" i="48" s="1"/>
  <c r="J88" i="48" s="1"/>
  <c r="Q88" i="48" s="1"/>
  <c r="X86" i="49"/>
  <c r="F87" i="49"/>
  <c r="M87" i="49" s="1"/>
  <c r="T87" i="49" s="1"/>
  <c r="I87" i="49"/>
  <c r="P87" i="49" s="1"/>
  <c r="W87" i="49" s="1"/>
  <c r="E87" i="49"/>
  <c r="L87" i="49" s="1"/>
  <c r="S87" i="49" s="1"/>
  <c r="H87" i="49"/>
  <c r="O87" i="49" s="1"/>
  <c r="V87" i="49" s="1"/>
  <c r="G87" i="49"/>
  <c r="N87" i="49" s="1"/>
  <c r="U87" i="49" s="1"/>
  <c r="D87" i="49"/>
  <c r="K87" i="49" s="1"/>
  <c r="R87" i="49" s="1"/>
  <c r="C87" i="49"/>
  <c r="J87" i="49" s="1"/>
  <c r="Q87" i="49" s="1"/>
  <c r="P87" i="12"/>
  <c r="AG87" i="12" s="1"/>
  <c r="AX87" i="12" s="1"/>
  <c r="S87" i="12"/>
  <c r="AJ87" i="12" s="1"/>
  <c r="BA87" i="12" s="1"/>
  <c r="J87" i="12"/>
  <c r="AA87" i="12" s="1"/>
  <c r="AR87" i="12" s="1"/>
  <c r="BB86" i="12"/>
  <c r="O87" i="12"/>
  <c r="AF87" i="12" s="1"/>
  <c r="AW87" i="12" s="1"/>
  <c r="D87" i="12"/>
  <c r="U87" i="12" s="1"/>
  <c r="AL87" i="12" s="1"/>
  <c r="E87" i="12"/>
  <c r="V87" i="12" s="1"/>
  <c r="AM87" i="12" s="1"/>
  <c r="G87" i="12"/>
  <c r="X87" i="12" s="1"/>
  <c r="AO87" i="12" s="1"/>
  <c r="N87" i="12"/>
  <c r="AE87" i="12" s="1"/>
  <c r="AV87" i="12" s="1"/>
  <c r="I87" i="12"/>
  <c r="Z87" i="12" s="1"/>
  <c r="AQ87" i="12" s="1"/>
  <c r="M87" i="12"/>
  <c r="AD87" i="12" s="1"/>
  <c r="AU87" i="12" s="1"/>
  <c r="C87" i="12"/>
  <c r="T87" i="12" s="1"/>
  <c r="AK87" i="12" s="1"/>
  <c r="H87" i="12"/>
  <c r="Y87" i="12" s="1"/>
  <c r="AP87" i="12" s="1"/>
  <c r="F87" i="12"/>
  <c r="W87" i="12" s="1"/>
  <c r="AN87" i="12" s="1"/>
  <c r="L87" i="12"/>
  <c r="AC87" i="12" s="1"/>
  <c r="AT87" i="12" s="1"/>
  <c r="R87" i="12"/>
  <c r="AI87" i="12" s="1"/>
  <c r="AZ87" i="12" s="1"/>
  <c r="K87" i="12"/>
  <c r="AB87" i="12" s="1"/>
  <c r="AS87" i="12" s="1"/>
  <c r="B88" i="12"/>
  <c r="D88" i="12" s="1"/>
  <c r="U88" i="12" s="1"/>
  <c r="AL88" i="12" s="1"/>
  <c r="Q88" i="36"/>
  <c r="AH88" i="36" s="1"/>
  <c r="AY88" i="36" s="1"/>
  <c r="P88" i="36"/>
  <c r="AG88" i="36" s="1"/>
  <c r="AX88" i="36" s="1"/>
  <c r="BB87" i="36"/>
  <c r="O88" i="36"/>
  <c r="AF88" i="36" s="1"/>
  <c r="AW88" i="36" s="1"/>
  <c r="R88" i="36"/>
  <c r="AI88" i="36" s="1"/>
  <c r="AZ88" i="36" s="1"/>
  <c r="F88" i="36"/>
  <c r="W88" i="36" s="1"/>
  <c r="AN88" i="36" s="1"/>
  <c r="D88" i="36"/>
  <c r="U88" i="36" s="1"/>
  <c r="AL88" i="36" s="1"/>
  <c r="C88" i="36"/>
  <c r="T88" i="36" s="1"/>
  <c r="AK88" i="36" s="1"/>
  <c r="S88" i="36"/>
  <c r="AJ88" i="36" s="1"/>
  <c r="BA88" i="36" s="1"/>
  <c r="N88" i="36"/>
  <c r="AE88" i="36" s="1"/>
  <c r="AV88" i="36" s="1"/>
  <c r="M88" i="36"/>
  <c r="AD88" i="36" s="1"/>
  <c r="AU88" i="36" s="1"/>
  <c r="L88" i="36"/>
  <c r="AC88" i="36" s="1"/>
  <c r="AT88" i="36" s="1"/>
  <c r="K88" i="36"/>
  <c r="AB88" i="36" s="1"/>
  <c r="AS88" i="36" s="1"/>
  <c r="E88" i="36"/>
  <c r="V88" i="36" s="1"/>
  <c r="AM88" i="36" s="1"/>
  <c r="J88" i="36"/>
  <c r="AA88" i="36" s="1"/>
  <c r="AR88" i="36" s="1"/>
  <c r="I88" i="36"/>
  <c r="Z88" i="36" s="1"/>
  <c r="AQ88" i="36" s="1"/>
  <c r="H88" i="36"/>
  <c r="Y88" i="36" s="1"/>
  <c r="AP88" i="36" s="1"/>
  <c r="BB87" i="39"/>
  <c r="Q88" i="39"/>
  <c r="AH88" i="39" s="1"/>
  <c r="AY88" i="39" s="1"/>
  <c r="M88" i="39"/>
  <c r="AD88" i="39" s="1"/>
  <c r="AU88" i="39" s="1"/>
  <c r="I88" i="39"/>
  <c r="Z88" i="39" s="1"/>
  <c r="AQ88" i="39" s="1"/>
  <c r="E88" i="39"/>
  <c r="V88" i="39" s="1"/>
  <c r="AM88" i="39" s="1"/>
  <c r="P88" i="39"/>
  <c r="AG88" i="39" s="1"/>
  <c r="AX88" i="39" s="1"/>
  <c r="L88" i="39"/>
  <c r="AC88" i="39" s="1"/>
  <c r="AT88" i="39" s="1"/>
  <c r="H88" i="39"/>
  <c r="Y88" i="39" s="1"/>
  <c r="AP88" i="39" s="1"/>
  <c r="D88" i="39"/>
  <c r="U88" i="39" s="1"/>
  <c r="AL88" i="39" s="1"/>
  <c r="S88" i="39"/>
  <c r="AJ88" i="39" s="1"/>
  <c r="BA88" i="39" s="1"/>
  <c r="K88" i="39"/>
  <c r="AB88" i="39" s="1"/>
  <c r="AS88" i="39" s="1"/>
  <c r="C88" i="39"/>
  <c r="T88" i="39" s="1"/>
  <c r="AK88" i="39" s="1"/>
  <c r="G88" i="39"/>
  <c r="X88" i="39" s="1"/>
  <c r="AO88" i="39" s="1"/>
  <c r="R88" i="39"/>
  <c r="AI88" i="39" s="1"/>
  <c r="AZ88" i="39" s="1"/>
  <c r="J88" i="39"/>
  <c r="AA88" i="39" s="1"/>
  <c r="AR88" i="39" s="1"/>
  <c r="O88" i="39"/>
  <c r="AF88" i="39" s="1"/>
  <c r="AW88" i="39" s="1"/>
  <c r="N88" i="39"/>
  <c r="AE88" i="39" s="1"/>
  <c r="AV88" i="39" s="1"/>
  <c r="F88" i="39"/>
  <c r="W88" i="39" s="1"/>
  <c r="AN88" i="39" s="1"/>
  <c r="B89" i="36"/>
  <c r="E89" i="36" s="1"/>
  <c r="V89" i="36" s="1"/>
  <c r="AM89" i="36" s="1"/>
  <c r="A89" i="12"/>
  <c r="J90" i="20"/>
  <c r="K89" i="20"/>
  <c r="J91" i="35"/>
  <c r="A91" i="36" s="1"/>
  <c r="K90" i="35"/>
  <c r="B90" i="50" s="1"/>
  <c r="X88" i="50" l="1"/>
  <c r="H89" i="50"/>
  <c r="O89" i="50" s="1"/>
  <c r="V89" i="50" s="1"/>
  <c r="D89" i="50"/>
  <c r="K89" i="50" s="1"/>
  <c r="R89" i="50" s="1"/>
  <c r="G89" i="50"/>
  <c r="N89" i="50" s="1"/>
  <c r="U89" i="50" s="1"/>
  <c r="C89" i="50"/>
  <c r="J89" i="50" s="1"/>
  <c r="Q89" i="50" s="1"/>
  <c r="F89" i="50"/>
  <c r="M89" i="50" s="1"/>
  <c r="T89" i="50" s="1"/>
  <c r="E89" i="50"/>
  <c r="L89" i="50" s="1"/>
  <c r="S89" i="50" s="1"/>
  <c r="I89" i="50"/>
  <c r="P89" i="50" s="1"/>
  <c r="W89" i="50" s="1"/>
  <c r="D88" i="48"/>
  <c r="K88" i="48" s="1"/>
  <c r="R88" i="48" s="1"/>
  <c r="I88" i="48"/>
  <c r="P88" i="48" s="1"/>
  <c r="W88" i="48" s="1"/>
  <c r="X87" i="48"/>
  <c r="H88" i="48"/>
  <c r="O88" i="48" s="1"/>
  <c r="V88" i="48" s="1"/>
  <c r="E88" i="48"/>
  <c r="L88" i="48" s="1"/>
  <c r="S88" i="48" s="1"/>
  <c r="F88" i="48"/>
  <c r="M88" i="48" s="1"/>
  <c r="T88" i="48" s="1"/>
  <c r="G88" i="48"/>
  <c r="N88" i="48" s="1"/>
  <c r="U88" i="48" s="1"/>
  <c r="B89" i="48"/>
  <c r="I89" i="48" s="1"/>
  <c r="P89" i="48" s="1"/>
  <c r="W89" i="48" s="1"/>
  <c r="X87" i="49"/>
  <c r="F88" i="49"/>
  <c r="M88" i="49" s="1"/>
  <c r="T88" i="49" s="1"/>
  <c r="I88" i="49"/>
  <c r="P88" i="49" s="1"/>
  <c r="W88" i="49" s="1"/>
  <c r="E88" i="49"/>
  <c r="L88" i="49" s="1"/>
  <c r="S88" i="49" s="1"/>
  <c r="G88" i="49"/>
  <c r="N88" i="49" s="1"/>
  <c r="U88" i="49" s="1"/>
  <c r="D88" i="49"/>
  <c r="K88" i="49" s="1"/>
  <c r="R88" i="49" s="1"/>
  <c r="H88" i="49"/>
  <c r="O88" i="49" s="1"/>
  <c r="V88" i="49" s="1"/>
  <c r="C88" i="49"/>
  <c r="J88" i="49" s="1"/>
  <c r="Q88" i="49" s="1"/>
  <c r="P88" i="12"/>
  <c r="AG88" i="12" s="1"/>
  <c r="AX88" i="12" s="1"/>
  <c r="J88" i="12"/>
  <c r="AA88" i="12" s="1"/>
  <c r="AR88" i="12" s="1"/>
  <c r="M88" i="12"/>
  <c r="AD88" i="12" s="1"/>
  <c r="AU88" i="12" s="1"/>
  <c r="Q88" i="12"/>
  <c r="AH88" i="12" s="1"/>
  <c r="AY88" i="12" s="1"/>
  <c r="K88" i="12"/>
  <c r="AB88" i="12" s="1"/>
  <c r="AS88" i="12" s="1"/>
  <c r="O88" i="12"/>
  <c r="AF88" i="12" s="1"/>
  <c r="AW88" i="12" s="1"/>
  <c r="N88" i="12"/>
  <c r="AE88" i="12" s="1"/>
  <c r="AV88" i="12" s="1"/>
  <c r="F88" i="12"/>
  <c r="W88" i="12" s="1"/>
  <c r="AN88" i="12" s="1"/>
  <c r="BB87" i="12"/>
  <c r="R88" i="12"/>
  <c r="AI88" i="12" s="1"/>
  <c r="AZ88" i="12" s="1"/>
  <c r="C88" i="12"/>
  <c r="T88" i="12" s="1"/>
  <c r="AK88" i="12" s="1"/>
  <c r="I88" i="12"/>
  <c r="Z88" i="12" s="1"/>
  <c r="AQ88" i="12" s="1"/>
  <c r="G88" i="12"/>
  <c r="X88" i="12" s="1"/>
  <c r="AO88" i="12" s="1"/>
  <c r="E88" i="12"/>
  <c r="V88" i="12" s="1"/>
  <c r="AM88" i="12" s="1"/>
  <c r="S88" i="12"/>
  <c r="AJ88" i="12" s="1"/>
  <c r="BA88" i="12" s="1"/>
  <c r="L88" i="12"/>
  <c r="AC88" i="12" s="1"/>
  <c r="AT88" i="12" s="1"/>
  <c r="H88" i="12"/>
  <c r="Y88" i="12" s="1"/>
  <c r="AP88" i="12" s="1"/>
  <c r="B89" i="12"/>
  <c r="Q89" i="12" s="1"/>
  <c r="AH89" i="12" s="1"/>
  <c r="AY89" i="12" s="1"/>
  <c r="P89" i="36"/>
  <c r="AG89" i="36" s="1"/>
  <c r="AX89" i="36" s="1"/>
  <c r="N89" i="36"/>
  <c r="AE89" i="36" s="1"/>
  <c r="AV89" i="36" s="1"/>
  <c r="K89" i="36"/>
  <c r="AB89" i="36" s="1"/>
  <c r="AS89" i="36" s="1"/>
  <c r="I89" i="36"/>
  <c r="Z89" i="36" s="1"/>
  <c r="AQ89" i="36" s="1"/>
  <c r="O89" i="36"/>
  <c r="AF89" i="36" s="1"/>
  <c r="AW89" i="36" s="1"/>
  <c r="M89" i="36"/>
  <c r="AD89" i="36" s="1"/>
  <c r="AU89" i="36" s="1"/>
  <c r="L89" i="36"/>
  <c r="AC89" i="36" s="1"/>
  <c r="AT89" i="36" s="1"/>
  <c r="J89" i="36"/>
  <c r="AA89" i="36" s="1"/>
  <c r="AR89" i="36" s="1"/>
  <c r="BB88" i="36"/>
  <c r="D89" i="36"/>
  <c r="U89" i="36" s="1"/>
  <c r="AL89" i="36" s="1"/>
  <c r="C89" i="36"/>
  <c r="T89" i="36" s="1"/>
  <c r="AK89" i="36" s="1"/>
  <c r="S89" i="36"/>
  <c r="AJ89" i="36" s="1"/>
  <c r="BA89" i="36" s="1"/>
  <c r="R89" i="36"/>
  <c r="AI89" i="36" s="1"/>
  <c r="AZ89" i="36" s="1"/>
  <c r="Q89" i="36"/>
  <c r="AH89" i="36" s="1"/>
  <c r="AY89" i="36" s="1"/>
  <c r="H89" i="36"/>
  <c r="Y89" i="36" s="1"/>
  <c r="AP89" i="36" s="1"/>
  <c r="G89" i="36"/>
  <c r="X89" i="36" s="1"/>
  <c r="AO89" i="36" s="1"/>
  <c r="F89" i="36"/>
  <c r="W89" i="36" s="1"/>
  <c r="AN89" i="36" s="1"/>
  <c r="S89" i="39"/>
  <c r="AJ89" i="39" s="1"/>
  <c r="BA89" i="39" s="1"/>
  <c r="O89" i="39"/>
  <c r="AF89" i="39" s="1"/>
  <c r="AW89" i="39" s="1"/>
  <c r="K89" i="39"/>
  <c r="AB89" i="39" s="1"/>
  <c r="AS89" i="39" s="1"/>
  <c r="G89" i="39"/>
  <c r="X89" i="39" s="1"/>
  <c r="AO89" i="39" s="1"/>
  <c r="C89" i="39"/>
  <c r="T89" i="39" s="1"/>
  <c r="AK89" i="39" s="1"/>
  <c r="R89" i="39"/>
  <c r="AI89" i="39" s="1"/>
  <c r="AZ89" i="39" s="1"/>
  <c r="N89" i="39"/>
  <c r="AE89" i="39" s="1"/>
  <c r="AV89" i="39" s="1"/>
  <c r="J89" i="39"/>
  <c r="AA89" i="39" s="1"/>
  <c r="AR89" i="39" s="1"/>
  <c r="F89" i="39"/>
  <c r="W89" i="39" s="1"/>
  <c r="AN89" i="39" s="1"/>
  <c r="M89" i="39"/>
  <c r="AD89" i="39" s="1"/>
  <c r="AU89" i="39" s="1"/>
  <c r="E89" i="39"/>
  <c r="V89" i="39" s="1"/>
  <c r="AM89" i="39" s="1"/>
  <c r="Q89" i="39"/>
  <c r="AH89" i="39" s="1"/>
  <c r="AY89" i="39" s="1"/>
  <c r="L89" i="39"/>
  <c r="AC89" i="39" s="1"/>
  <c r="AT89" i="39" s="1"/>
  <c r="D89" i="39"/>
  <c r="U89" i="39" s="1"/>
  <c r="AL89" i="39" s="1"/>
  <c r="I89" i="39"/>
  <c r="Z89" i="39" s="1"/>
  <c r="AQ89" i="39" s="1"/>
  <c r="P89" i="39"/>
  <c r="AG89" i="39" s="1"/>
  <c r="AX89" i="39" s="1"/>
  <c r="H89" i="39"/>
  <c r="Y89" i="39" s="1"/>
  <c r="AP89" i="39" s="1"/>
  <c r="BB88" i="39"/>
  <c r="B90" i="36"/>
  <c r="G90" i="36" s="1"/>
  <c r="X90" i="36" s="1"/>
  <c r="AO90" i="36" s="1"/>
  <c r="A90" i="12"/>
  <c r="J91" i="20"/>
  <c r="K90" i="20"/>
  <c r="J92" i="35"/>
  <c r="A92" i="36" s="1"/>
  <c r="K91" i="35"/>
  <c r="B91" i="50" s="1"/>
  <c r="H90" i="50" l="1"/>
  <c r="O90" i="50" s="1"/>
  <c r="V90" i="50" s="1"/>
  <c r="D90" i="50"/>
  <c r="K90" i="50" s="1"/>
  <c r="R90" i="50" s="1"/>
  <c r="G90" i="50"/>
  <c r="N90" i="50" s="1"/>
  <c r="U90" i="50" s="1"/>
  <c r="C90" i="50"/>
  <c r="J90" i="50" s="1"/>
  <c r="Q90" i="50" s="1"/>
  <c r="F90" i="50"/>
  <c r="M90" i="50" s="1"/>
  <c r="T90" i="50" s="1"/>
  <c r="I90" i="50"/>
  <c r="P90" i="50" s="1"/>
  <c r="W90" i="50" s="1"/>
  <c r="E90" i="50"/>
  <c r="L90" i="50" s="1"/>
  <c r="S90" i="50" s="1"/>
  <c r="X89" i="50"/>
  <c r="H89" i="48"/>
  <c r="O89" i="48" s="1"/>
  <c r="V89" i="48" s="1"/>
  <c r="G89" i="48"/>
  <c r="N89" i="48" s="1"/>
  <c r="U89" i="48" s="1"/>
  <c r="D89" i="48"/>
  <c r="K89" i="48" s="1"/>
  <c r="R89" i="48" s="1"/>
  <c r="C89" i="48"/>
  <c r="J89" i="48" s="1"/>
  <c r="Q89" i="48" s="1"/>
  <c r="X88" i="48"/>
  <c r="F89" i="48"/>
  <c r="M89" i="48" s="1"/>
  <c r="T89" i="48" s="1"/>
  <c r="E89" i="48"/>
  <c r="L89" i="48" s="1"/>
  <c r="S89" i="48" s="1"/>
  <c r="X88" i="49"/>
  <c r="F89" i="49"/>
  <c r="M89" i="49" s="1"/>
  <c r="T89" i="49" s="1"/>
  <c r="I89" i="49"/>
  <c r="P89" i="49" s="1"/>
  <c r="W89" i="49" s="1"/>
  <c r="E89" i="49"/>
  <c r="L89" i="49" s="1"/>
  <c r="S89" i="49" s="1"/>
  <c r="D89" i="49"/>
  <c r="K89" i="49" s="1"/>
  <c r="R89" i="49" s="1"/>
  <c r="C89" i="49"/>
  <c r="J89" i="49" s="1"/>
  <c r="Q89" i="49" s="1"/>
  <c r="G89" i="49"/>
  <c r="N89" i="49" s="1"/>
  <c r="U89" i="49" s="1"/>
  <c r="H89" i="49"/>
  <c r="O89" i="49" s="1"/>
  <c r="V89" i="49" s="1"/>
  <c r="B90" i="48"/>
  <c r="C90" i="48" s="1"/>
  <c r="J90" i="48" s="1"/>
  <c r="Q90" i="48" s="1"/>
  <c r="I89" i="12"/>
  <c r="Z89" i="12" s="1"/>
  <c r="AQ89" i="12" s="1"/>
  <c r="BB88" i="12"/>
  <c r="J89" i="12"/>
  <c r="AA89" i="12" s="1"/>
  <c r="AR89" i="12" s="1"/>
  <c r="F89" i="12"/>
  <c r="W89" i="12" s="1"/>
  <c r="AN89" i="12" s="1"/>
  <c r="R89" i="12"/>
  <c r="AI89" i="12" s="1"/>
  <c r="AZ89" i="12" s="1"/>
  <c r="C89" i="12"/>
  <c r="T89" i="12" s="1"/>
  <c r="AK89" i="12" s="1"/>
  <c r="D89" i="12"/>
  <c r="U89" i="12" s="1"/>
  <c r="AL89" i="12" s="1"/>
  <c r="O89" i="12"/>
  <c r="AF89" i="12" s="1"/>
  <c r="AW89" i="12" s="1"/>
  <c r="M89" i="12"/>
  <c r="AD89" i="12" s="1"/>
  <c r="AU89" i="12" s="1"/>
  <c r="S89" i="12"/>
  <c r="AJ89" i="12" s="1"/>
  <c r="BA89" i="12" s="1"/>
  <c r="L89" i="12"/>
  <c r="AC89" i="12" s="1"/>
  <c r="AT89" i="12" s="1"/>
  <c r="H89" i="12"/>
  <c r="Y89" i="12" s="1"/>
  <c r="AP89" i="12" s="1"/>
  <c r="P89" i="12"/>
  <c r="AG89" i="12" s="1"/>
  <c r="AX89" i="12" s="1"/>
  <c r="N89" i="12"/>
  <c r="AE89" i="12" s="1"/>
  <c r="AV89" i="12" s="1"/>
  <c r="G89" i="12"/>
  <c r="X89" i="12" s="1"/>
  <c r="AO89" i="12" s="1"/>
  <c r="E89" i="12"/>
  <c r="V89" i="12" s="1"/>
  <c r="AM89" i="12" s="1"/>
  <c r="K89" i="12"/>
  <c r="AB89" i="12" s="1"/>
  <c r="AS89" i="12" s="1"/>
  <c r="B90" i="12"/>
  <c r="M90" i="12" s="1"/>
  <c r="AD90" i="12" s="1"/>
  <c r="AU90" i="12" s="1"/>
  <c r="M90" i="36"/>
  <c r="AD90" i="36" s="1"/>
  <c r="AU90" i="36" s="1"/>
  <c r="K90" i="36"/>
  <c r="AB90" i="36" s="1"/>
  <c r="AS90" i="36" s="1"/>
  <c r="N90" i="36"/>
  <c r="AE90" i="36" s="1"/>
  <c r="AV90" i="36" s="1"/>
  <c r="L90" i="36"/>
  <c r="AC90" i="36" s="1"/>
  <c r="AT90" i="36" s="1"/>
  <c r="Q90" i="36"/>
  <c r="AH90" i="36" s="1"/>
  <c r="AY90" i="36" s="1"/>
  <c r="O90" i="36"/>
  <c r="AF90" i="36" s="1"/>
  <c r="AW90" i="36" s="1"/>
  <c r="R90" i="36"/>
  <c r="AI90" i="36" s="1"/>
  <c r="AZ90" i="36" s="1"/>
  <c r="P90" i="36"/>
  <c r="AG90" i="36" s="1"/>
  <c r="AX90" i="36" s="1"/>
  <c r="BB89" i="36"/>
  <c r="F90" i="36"/>
  <c r="W90" i="36" s="1"/>
  <c r="AN90" i="36" s="1"/>
  <c r="E90" i="36"/>
  <c r="V90" i="36" s="1"/>
  <c r="AM90" i="36" s="1"/>
  <c r="D90" i="36"/>
  <c r="U90" i="36" s="1"/>
  <c r="AL90" i="36" s="1"/>
  <c r="C90" i="36"/>
  <c r="T90" i="36" s="1"/>
  <c r="AK90" i="36" s="1"/>
  <c r="S90" i="36"/>
  <c r="AJ90" i="36" s="1"/>
  <c r="BA90" i="36" s="1"/>
  <c r="J90" i="36"/>
  <c r="AA90" i="36" s="1"/>
  <c r="AR90" i="36" s="1"/>
  <c r="I90" i="36"/>
  <c r="Z90" i="36" s="1"/>
  <c r="AQ90" i="36" s="1"/>
  <c r="H90" i="36"/>
  <c r="Y90" i="36" s="1"/>
  <c r="AP90" i="36" s="1"/>
  <c r="Q90" i="39"/>
  <c r="AH90" i="39" s="1"/>
  <c r="AY90" i="39" s="1"/>
  <c r="M90" i="39"/>
  <c r="AD90" i="39" s="1"/>
  <c r="AU90" i="39" s="1"/>
  <c r="I90" i="39"/>
  <c r="Z90" i="39" s="1"/>
  <c r="AQ90" i="39" s="1"/>
  <c r="E90" i="39"/>
  <c r="V90" i="39" s="1"/>
  <c r="AM90" i="39" s="1"/>
  <c r="P90" i="39"/>
  <c r="AG90" i="39" s="1"/>
  <c r="AX90" i="39" s="1"/>
  <c r="L90" i="39"/>
  <c r="AC90" i="39" s="1"/>
  <c r="AT90" i="39" s="1"/>
  <c r="H90" i="39"/>
  <c r="Y90" i="39" s="1"/>
  <c r="AP90" i="39" s="1"/>
  <c r="D90" i="39"/>
  <c r="U90" i="39" s="1"/>
  <c r="AL90" i="39" s="1"/>
  <c r="N90" i="39"/>
  <c r="AE90" i="39" s="1"/>
  <c r="AV90" i="39" s="1"/>
  <c r="F90" i="39"/>
  <c r="W90" i="39" s="1"/>
  <c r="AN90" i="39" s="1"/>
  <c r="J90" i="39"/>
  <c r="AA90" i="39" s="1"/>
  <c r="AR90" i="39" s="1"/>
  <c r="S90" i="39"/>
  <c r="AJ90" i="39" s="1"/>
  <c r="BA90" i="39" s="1"/>
  <c r="K90" i="39"/>
  <c r="AB90" i="39" s="1"/>
  <c r="AS90" i="39" s="1"/>
  <c r="C90" i="39"/>
  <c r="T90" i="39" s="1"/>
  <c r="AK90" i="39" s="1"/>
  <c r="R90" i="39"/>
  <c r="AI90" i="39" s="1"/>
  <c r="AZ90" i="39" s="1"/>
  <c r="G90" i="39"/>
  <c r="X90" i="39" s="1"/>
  <c r="AO90" i="39" s="1"/>
  <c r="O90" i="39"/>
  <c r="AF90" i="39" s="1"/>
  <c r="AW90" i="39" s="1"/>
  <c r="B91" i="36"/>
  <c r="Q91" i="36" s="1"/>
  <c r="AH91" i="36" s="1"/>
  <c r="AY91" i="36" s="1"/>
  <c r="BB89" i="39"/>
  <c r="A91" i="12"/>
  <c r="J92" i="20"/>
  <c r="K91" i="20"/>
  <c r="J93" i="35"/>
  <c r="A93" i="36" s="1"/>
  <c r="K92" i="35"/>
  <c r="B92" i="50" s="1"/>
  <c r="X90" i="50" l="1"/>
  <c r="H91" i="50"/>
  <c r="O91" i="50" s="1"/>
  <c r="V91" i="50" s="1"/>
  <c r="D91" i="50"/>
  <c r="K91" i="50" s="1"/>
  <c r="R91" i="50" s="1"/>
  <c r="G91" i="50"/>
  <c r="N91" i="50" s="1"/>
  <c r="U91" i="50" s="1"/>
  <c r="C91" i="50"/>
  <c r="J91" i="50" s="1"/>
  <c r="Q91" i="50" s="1"/>
  <c r="F91" i="50"/>
  <c r="M91" i="50" s="1"/>
  <c r="T91" i="50" s="1"/>
  <c r="E91" i="50"/>
  <c r="L91" i="50" s="1"/>
  <c r="S91" i="50" s="1"/>
  <c r="I91" i="50"/>
  <c r="P91" i="50" s="1"/>
  <c r="W91" i="50" s="1"/>
  <c r="G90" i="48"/>
  <c r="N90" i="48" s="1"/>
  <c r="U90" i="48" s="1"/>
  <c r="X89" i="48"/>
  <c r="I90" i="48"/>
  <c r="P90" i="48" s="1"/>
  <c r="W90" i="48" s="1"/>
  <c r="H90" i="48"/>
  <c r="O90" i="48" s="1"/>
  <c r="V90" i="48" s="1"/>
  <c r="D90" i="48"/>
  <c r="K90" i="48" s="1"/>
  <c r="R90" i="48" s="1"/>
  <c r="E90" i="48"/>
  <c r="L90" i="48" s="1"/>
  <c r="S90" i="48" s="1"/>
  <c r="F90" i="48"/>
  <c r="M90" i="48" s="1"/>
  <c r="T90" i="48" s="1"/>
  <c r="B91" i="48"/>
  <c r="I91" i="48" s="1"/>
  <c r="P91" i="48" s="1"/>
  <c r="W91" i="48" s="1"/>
  <c r="F90" i="49"/>
  <c r="M90" i="49" s="1"/>
  <c r="T90" i="49" s="1"/>
  <c r="I90" i="49"/>
  <c r="P90" i="49" s="1"/>
  <c r="W90" i="49" s="1"/>
  <c r="E90" i="49"/>
  <c r="L90" i="49" s="1"/>
  <c r="S90" i="49" s="1"/>
  <c r="C90" i="49"/>
  <c r="J90" i="49" s="1"/>
  <c r="Q90" i="49" s="1"/>
  <c r="H90" i="49"/>
  <c r="O90" i="49" s="1"/>
  <c r="V90" i="49" s="1"/>
  <c r="G90" i="49"/>
  <c r="N90" i="49" s="1"/>
  <c r="U90" i="49" s="1"/>
  <c r="D90" i="49"/>
  <c r="K90" i="49" s="1"/>
  <c r="R90" i="49" s="1"/>
  <c r="X89" i="49"/>
  <c r="F90" i="12"/>
  <c r="W90" i="12" s="1"/>
  <c r="AN90" i="12" s="1"/>
  <c r="S90" i="12"/>
  <c r="AJ90" i="12" s="1"/>
  <c r="BA90" i="12" s="1"/>
  <c r="E90" i="12"/>
  <c r="V90" i="12" s="1"/>
  <c r="AM90" i="12" s="1"/>
  <c r="I90" i="12"/>
  <c r="Z90" i="12" s="1"/>
  <c r="AQ90" i="12" s="1"/>
  <c r="J90" i="12"/>
  <c r="AA90" i="12" s="1"/>
  <c r="AR90" i="12" s="1"/>
  <c r="C90" i="12"/>
  <c r="T90" i="12" s="1"/>
  <c r="AK90" i="12" s="1"/>
  <c r="G90" i="12"/>
  <c r="X90" i="12" s="1"/>
  <c r="AO90" i="12" s="1"/>
  <c r="D90" i="12"/>
  <c r="U90" i="12" s="1"/>
  <c r="AL90" i="12" s="1"/>
  <c r="H90" i="12"/>
  <c r="Y90" i="12" s="1"/>
  <c r="AP90" i="12" s="1"/>
  <c r="L90" i="12"/>
  <c r="AC90" i="12" s="1"/>
  <c r="AT90" i="12" s="1"/>
  <c r="R90" i="12"/>
  <c r="AI90" i="12" s="1"/>
  <c r="AZ90" i="12" s="1"/>
  <c r="P90" i="12"/>
  <c r="AG90" i="12" s="1"/>
  <c r="AX90" i="12" s="1"/>
  <c r="N90" i="12"/>
  <c r="AE90" i="12" s="1"/>
  <c r="AV90" i="12" s="1"/>
  <c r="K90" i="12"/>
  <c r="AB90" i="12" s="1"/>
  <c r="AS90" i="12" s="1"/>
  <c r="Q90" i="12"/>
  <c r="AH90" i="12" s="1"/>
  <c r="AY90" i="12" s="1"/>
  <c r="O90" i="12"/>
  <c r="AF90" i="12" s="1"/>
  <c r="AW90" i="12" s="1"/>
  <c r="BB89" i="12"/>
  <c r="B91" i="12"/>
  <c r="H91" i="12" s="1"/>
  <c r="Y91" i="12" s="1"/>
  <c r="AP91" i="12" s="1"/>
  <c r="G91" i="36"/>
  <c r="X91" i="36" s="1"/>
  <c r="AO91" i="36" s="1"/>
  <c r="F91" i="36"/>
  <c r="W91" i="36" s="1"/>
  <c r="AN91" i="36" s="1"/>
  <c r="E91" i="36"/>
  <c r="V91" i="36" s="1"/>
  <c r="AM91" i="36" s="1"/>
  <c r="H91" i="36"/>
  <c r="Y91" i="36" s="1"/>
  <c r="AP91" i="36" s="1"/>
  <c r="P91" i="36"/>
  <c r="AG91" i="36" s="1"/>
  <c r="AX91" i="36" s="1"/>
  <c r="N91" i="36"/>
  <c r="AE91" i="36" s="1"/>
  <c r="AV91" i="36" s="1"/>
  <c r="O91" i="36"/>
  <c r="AF91" i="36" s="1"/>
  <c r="AW91" i="36" s="1"/>
  <c r="M91" i="36"/>
  <c r="AD91" i="36" s="1"/>
  <c r="AU91" i="36" s="1"/>
  <c r="L91" i="36"/>
  <c r="AC91" i="36" s="1"/>
  <c r="AT91" i="36" s="1"/>
  <c r="K91" i="36"/>
  <c r="AB91" i="36" s="1"/>
  <c r="AS91" i="36" s="1"/>
  <c r="J91" i="36"/>
  <c r="AA91" i="36" s="1"/>
  <c r="AR91" i="36" s="1"/>
  <c r="I91" i="36"/>
  <c r="Z91" i="36" s="1"/>
  <c r="AQ91" i="36" s="1"/>
  <c r="D91" i="36"/>
  <c r="U91" i="36" s="1"/>
  <c r="AL91" i="36" s="1"/>
  <c r="C91" i="36"/>
  <c r="T91" i="36" s="1"/>
  <c r="AK91" i="36" s="1"/>
  <c r="S91" i="36"/>
  <c r="AJ91" i="36" s="1"/>
  <c r="BA91" i="36" s="1"/>
  <c r="R91" i="36"/>
  <c r="AI91" i="36" s="1"/>
  <c r="AZ91" i="36" s="1"/>
  <c r="BB90" i="36"/>
  <c r="S91" i="39"/>
  <c r="AJ91" i="39" s="1"/>
  <c r="BA91" i="39" s="1"/>
  <c r="O91" i="39"/>
  <c r="AF91" i="39" s="1"/>
  <c r="AW91" i="39" s="1"/>
  <c r="K91" i="39"/>
  <c r="AB91" i="39" s="1"/>
  <c r="AS91" i="39" s="1"/>
  <c r="G91" i="39"/>
  <c r="X91" i="39" s="1"/>
  <c r="AO91" i="39" s="1"/>
  <c r="C91" i="39"/>
  <c r="T91" i="39" s="1"/>
  <c r="AK91" i="39" s="1"/>
  <c r="R91" i="39"/>
  <c r="AI91" i="39" s="1"/>
  <c r="AZ91" i="39" s="1"/>
  <c r="N91" i="39"/>
  <c r="AE91" i="39" s="1"/>
  <c r="AV91" i="39" s="1"/>
  <c r="J91" i="39"/>
  <c r="AA91" i="39" s="1"/>
  <c r="AR91" i="39" s="1"/>
  <c r="F91" i="39"/>
  <c r="W91" i="39" s="1"/>
  <c r="AN91" i="39" s="1"/>
  <c r="L91" i="39"/>
  <c r="AC91" i="39" s="1"/>
  <c r="AT91" i="39" s="1"/>
  <c r="D91" i="39"/>
  <c r="U91" i="39" s="1"/>
  <c r="AL91" i="39" s="1"/>
  <c r="Q91" i="39"/>
  <c r="AH91" i="39" s="1"/>
  <c r="AY91" i="39" s="1"/>
  <c r="I91" i="39"/>
  <c r="Z91" i="39" s="1"/>
  <c r="AQ91" i="39" s="1"/>
  <c r="H91" i="39"/>
  <c r="Y91" i="39" s="1"/>
  <c r="AP91" i="39" s="1"/>
  <c r="E91" i="39"/>
  <c r="V91" i="39" s="1"/>
  <c r="AM91" i="39" s="1"/>
  <c r="P91" i="39"/>
  <c r="AG91" i="39" s="1"/>
  <c r="AX91" i="39" s="1"/>
  <c r="M91" i="39"/>
  <c r="AD91" i="39" s="1"/>
  <c r="AU91" i="39" s="1"/>
  <c r="BB90" i="39"/>
  <c r="B92" i="36"/>
  <c r="E92" i="36" s="1"/>
  <c r="V92" i="36" s="1"/>
  <c r="AM92" i="36" s="1"/>
  <c r="J93" i="20"/>
  <c r="A92" i="12"/>
  <c r="K92" i="20"/>
  <c r="J94" i="35"/>
  <c r="A94" i="36" s="1"/>
  <c r="K93" i="35"/>
  <c r="B93" i="50" s="1"/>
  <c r="X91" i="50" l="1"/>
  <c r="H92" i="50"/>
  <c r="O92" i="50" s="1"/>
  <c r="V92" i="50" s="1"/>
  <c r="D92" i="50"/>
  <c r="K92" i="50" s="1"/>
  <c r="R92" i="50" s="1"/>
  <c r="G92" i="50"/>
  <c r="N92" i="50" s="1"/>
  <c r="U92" i="50" s="1"/>
  <c r="C92" i="50"/>
  <c r="J92" i="50" s="1"/>
  <c r="Q92" i="50" s="1"/>
  <c r="F92" i="50"/>
  <c r="M92" i="50" s="1"/>
  <c r="T92" i="50" s="1"/>
  <c r="I92" i="50"/>
  <c r="P92" i="50" s="1"/>
  <c r="W92" i="50" s="1"/>
  <c r="E92" i="50"/>
  <c r="L92" i="50" s="1"/>
  <c r="S92" i="50" s="1"/>
  <c r="F91" i="48"/>
  <c r="M91" i="48" s="1"/>
  <c r="T91" i="48" s="1"/>
  <c r="X90" i="48"/>
  <c r="E91" i="48"/>
  <c r="L91" i="48" s="1"/>
  <c r="S91" i="48" s="1"/>
  <c r="H91" i="48"/>
  <c r="O91" i="48" s="1"/>
  <c r="V91" i="48" s="1"/>
  <c r="G91" i="48"/>
  <c r="N91" i="48" s="1"/>
  <c r="U91" i="48" s="1"/>
  <c r="D91" i="48"/>
  <c r="K91" i="48" s="1"/>
  <c r="R91" i="48" s="1"/>
  <c r="C91" i="48"/>
  <c r="J91" i="48" s="1"/>
  <c r="Q91" i="48" s="1"/>
  <c r="B92" i="48"/>
  <c r="F92" i="48" s="1"/>
  <c r="M92" i="48" s="1"/>
  <c r="T92" i="48" s="1"/>
  <c r="X90" i="49"/>
  <c r="F91" i="49"/>
  <c r="M91" i="49" s="1"/>
  <c r="T91" i="49" s="1"/>
  <c r="I91" i="49"/>
  <c r="P91" i="49" s="1"/>
  <c r="W91" i="49" s="1"/>
  <c r="E91" i="49"/>
  <c r="L91" i="49" s="1"/>
  <c r="S91" i="49" s="1"/>
  <c r="H91" i="49"/>
  <c r="O91" i="49" s="1"/>
  <c r="V91" i="49" s="1"/>
  <c r="G91" i="49"/>
  <c r="N91" i="49" s="1"/>
  <c r="U91" i="49" s="1"/>
  <c r="D91" i="49"/>
  <c r="K91" i="49" s="1"/>
  <c r="R91" i="49" s="1"/>
  <c r="C91" i="49"/>
  <c r="J91" i="49" s="1"/>
  <c r="Q91" i="49" s="1"/>
  <c r="N91" i="12"/>
  <c r="AE91" i="12" s="1"/>
  <c r="AV91" i="12" s="1"/>
  <c r="G91" i="12"/>
  <c r="X91" i="12" s="1"/>
  <c r="AO91" i="12" s="1"/>
  <c r="C91" i="12"/>
  <c r="T91" i="12" s="1"/>
  <c r="AK91" i="12" s="1"/>
  <c r="I91" i="12"/>
  <c r="Z91" i="12" s="1"/>
  <c r="AQ91" i="12" s="1"/>
  <c r="BB90" i="12"/>
  <c r="F91" i="12"/>
  <c r="W91" i="12" s="1"/>
  <c r="AN91" i="12" s="1"/>
  <c r="R91" i="12"/>
  <c r="AI91" i="12" s="1"/>
  <c r="AZ91" i="12" s="1"/>
  <c r="E91" i="12"/>
  <c r="V91" i="12" s="1"/>
  <c r="AM91" i="12" s="1"/>
  <c r="K91" i="12"/>
  <c r="AB91" i="12" s="1"/>
  <c r="AS91" i="12" s="1"/>
  <c r="Q91" i="12"/>
  <c r="AH91" i="12" s="1"/>
  <c r="AY91" i="12" s="1"/>
  <c r="O91" i="12"/>
  <c r="AF91" i="12" s="1"/>
  <c r="AW91" i="12" s="1"/>
  <c r="L91" i="12"/>
  <c r="AC91" i="12" s="1"/>
  <c r="AT91" i="12" s="1"/>
  <c r="P91" i="12"/>
  <c r="AG91" i="12" s="1"/>
  <c r="AX91" i="12" s="1"/>
  <c r="M91" i="12"/>
  <c r="AD91" i="12" s="1"/>
  <c r="AU91" i="12" s="1"/>
  <c r="S91" i="12"/>
  <c r="AJ91" i="12" s="1"/>
  <c r="BA91" i="12" s="1"/>
  <c r="D91" i="12"/>
  <c r="U91" i="12" s="1"/>
  <c r="AL91" i="12" s="1"/>
  <c r="J91" i="12"/>
  <c r="AA91" i="12" s="1"/>
  <c r="AR91" i="12" s="1"/>
  <c r="B92" i="12"/>
  <c r="L92" i="12" s="1"/>
  <c r="AC92" i="12" s="1"/>
  <c r="AT92" i="12" s="1"/>
  <c r="BB91" i="36"/>
  <c r="K92" i="36"/>
  <c r="AB92" i="36" s="1"/>
  <c r="AS92" i="36" s="1"/>
  <c r="I92" i="36"/>
  <c r="Z92" i="36" s="1"/>
  <c r="AQ92" i="36" s="1"/>
  <c r="O92" i="36"/>
  <c r="AF92" i="36" s="1"/>
  <c r="AW92" i="36" s="1"/>
  <c r="M92" i="36"/>
  <c r="AD92" i="36" s="1"/>
  <c r="AU92" i="36" s="1"/>
  <c r="L92" i="36"/>
  <c r="AC92" i="36" s="1"/>
  <c r="AT92" i="36" s="1"/>
  <c r="J92" i="36"/>
  <c r="AA92" i="36" s="1"/>
  <c r="AR92" i="36" s="1"/>
  <c r="P92" i="36"/>
  <c r="AG92" i="36" s="1"/>
  <c r="AX92" i="36" s="1"/>
  <c r="N92" i="36"/>
  <c r="AE92" i="36" s="1"/>
  <c r="AV92" i="36" s="1"/>
  <c r="D92" i="36"/>
  <c r="U92" i="36" s="1"/>
  <c r="AL92" i="36" s="1"/>
  <c r="C92" i="36"/>
  <c r="T92" i="36" s="1"/>
  <c r="AK92" i="36" s="1"/>
  <c r="S92" i="36"/>
  <c r="AJ92" i="36" s="1"/>
  <c r="BA92" i="36" s="1"/>
  <c r="R92" i="36"/>
  <c r="AI92" i="36" s="1"/>
  <c r="AZ92" i="36" s="1"/>
  <c r="Q92" i="36"/>
  <c r="AH92" i="36" s="1"/>
  <c r="AY92" i="36" s="1"/>
  <c r="H92" i="36"/>
  <c r="Y92" i="36" s="1"/>
  <c r="AP92" i="36" s="1"/>
  <c r="G92" i="36"/>
  <c r="X92" i="36" s="1"/>
  <c r="AO92" i="36" s="1"/>
  <c r="F92" i="36"/>
  <c r="W92" i="36" s="1"/>
  <c r="AN92" i="36" s="1"/>
  <c r="Q92" i="39"/>
  <c r="AH92" i="39" s="1"/>
  <c r="AY92" i="39" s="1"/>
  <c r="M92" i="39"/>
  <c r="AD92" i="39" s="1"/>
  <c r="AU92" i="39" s="1"/>
  <c r="I92" i="39"/>
  <c r="Z92" i="39" s="1"/>
  <c r="AQ92" i="39" s="1"/>
  <c r="E92" i="39"/>
  <c r="V92" i="39" s="1"/>
  <c r="AM92" i="39" s="1"/>
  <c r="P92" i="39"/>
  <c r="AG92" i="39" s="1"/>
  <c r="AX92" i="39" s="1"/>
  <c r="L92" i="39"/>
  <c r="AC92" i="39" s="1"/>
  <c r="AT92" i="39" s="1"/>
  <c r="H92" i="39"/>
  <c r="Y92" i="39" s="1"/>
  <c r="AP92" i="39" s="1"/>
  <c r="D92" i="39"/>
  <c r="U92" i="39" s="1"/>
  <c r="AL92" i="39" s="1"/>
  <c r="S92" i="39"/>
  <c r="AJ92" i="39" s="1"/>
  <c r="BA92" i="39" s="1"/>
  <c r="K92" i="39"/>
  <c r="AB92" i="39" s="1"/>
  <c r="AS92" i="39" s="1"/>
  <c r="C92" i="39"/>
  <c r="T92" i="39" s="1"/>
  <c r="AK92" i="39" s="1"/>
  <c r="R92" i="39"/>
  <c r="AI92" i="39" s="1"/>
  <c r="AZ92" i="39" s="1"/>
  <c r="J92" i="39"/>
  <c r="AA92" i="39" s="1"/>
  <c r="AR92" i="39" s="1"/>
  <c r="O92" i="39"/>
  <c r="AF92" i="39" s="1"/>
  <c r="AW92" i="39" s="1"/>
  <c r="G92" i="39"/>
  <c r="X92" i="39" s="1"/>
  <c r="AO92" i="39" s="1"/>
  <c r="N92" i="39"/>
  <c r="AE92" i="39" s="1"/>
  <c r="AV92" i="39" s="1"/>
  <c r="F92" i="39"/>
  <c r="W92" i="39" s="1"/>
  <c r="AN92" i="39" s="1"/>
  <c r="B93" i="36"/>
  <c r="M93" i="36" s="1"/>
  <c r="AD93" i="36" s="1"/>
  <c r="AU93" i="36" s="1"/>
  <c r="BB91" i="39"/>
  <c r="J94" i="20"/>
  <c r="A93" i="12"/>
  <c r="K93" i="20"/>
  <c r="J95" i="35"/>
  <c r="A95" i="36" s="1"/>
  <c r="K94" i="35"/>
  <c r="B94" i="50" s="1"/>
  <c r="X92" i="50" l="1"/>
  <c r="H93" i="50"/>
  <c r="O93" i="50" s="1"/>
  <c r="V93" i="50" s="1"/>
  <c r="D93" i="50"/>
  <c r="K93" i="50" s="1"/>
  <c r="R93" i="50" s="1"/>
  <c r="G93" i="50"/>
  <c r="N93" i="50" s="1"/>
  <c r="U93" i="50" s="1"/>
  <c r="C93" i="50"/>
  <c r="J93" i="50" s="1"/>
  <c r="Q93" i="50" s="1"/>
  <c r="F93" i="50"/>
  <c r="M93" i="50" s="1"/>
  <c r="T93" i="50" s="1"/>
  <c r="E93" i="50"/>
  <c r="L93" i="50" s="1"/>
  <c r="S93" i="50" s="1"/>
  <c r="I93" i="50"/>
  <c r="P93" i="50" s="1"/>
  <c r="W93" i="50" s="1"/>
  <c r="E92" i="48"/>
  <c r="L92" i="48" s="1"/>
  <c r="S92" i="48" s="1"/>
  <c r="I92" i="48"/>
  <c r="P92" i="48" s="1"/>
  <c r="W92" i="48" s="1"/>
  <c r="G92" i="48"/>
  <c r="N92" i="48" s="1"/>
  <c r="U92" i="48" s="1"/>
  <c r="X91" i="48"/>
  <c r="C92" i="48"/>
  <c r="J92" i="48" s="1"/>
  <c r="Q92" i="48" s="1"/>
  <c r="H92" i="48"/>
  <c r="O92" i="48" s="1"/>
  <c r="V92" i="48" s="1"/>
  <c r="D92" i="48"/>
  <c r="K92" i="48" s="1"/>
  <c r="R92" i="48" s="1"/>
  <c r="B93" i="48"/>
  <c r="G93" i="48" s="1"/>
  <c r="N93" i="48" s="1"/>
  <c r="U93" i="48" s="1"/>
  <c r="X91" i="49"/>
  <c r="F92" i="49"/>
  <c r="M92" i="49" s="1"/>
  <c r="T92" i="49" s="1"/>
  <c r="I92" i="49"/>
  <c r="P92" i="49" s="1"/>
  <c r="W92" i="49" s="1"/>
  <c r="E92" i="49"/>
  <c r="L92" i="49" s="1"/>
  <c r="S92" i="49" s="1"/>
  <c r="G92" i="49"/>
  <c r="N92" i="49" s="1"/>
  <c r="U92" i="49" s="1"/>
  <c r="D92" i="49"/>
  <c r="K92" i="49" s="1"/>
  <c r="R92" i="49" s="1"/>
  <c r="C92" i="49"/>
  <c r="J92" i="49" s="1"/>
  <c r="Q92" i="49" s="1"/>
  <c r="H92" i="49"/>
  <c r="O92" i="49" s="1"/>
  <c r="V92" i="49" s="1"/>
  <c r="G92" i="12"/>
  <c r="X92" i="12" s="1"/>
  <c r="AO92" i="12" s="1"/>
  <c r="E92" i="12"/>
  <c r="V92" i="12" s="1"/>
  <c r="AM92" i="12" s="1"/>
  <c r="K92" i="12"/>
  <c r="AB92" i="12" s="1"/>
  <c r="AS92" i="12" s="1"/>
  <c r="I92" i="12"/>
  <c r="Z92" i="12" s="1"/>
  <c r="AQ92" i="12" s="1"/>
  <c r="R92" i="12"/>
  <c r="AI92" i="12" s="1"/>
  <c r="AZ92" i="12" s="1"/>
  <c r="P92" i="12"/>
  <c r="AG92" i="12" s="1"/>
  <c r="AX92" i="12" s="1"/>
  <c r="N92" i="12"/>
  <c r="AE92" i="12" s="1"/>
  <c r="AV92" i="12" s="1"/>
  <c r="C92" i="12"/>
  <c r="T92" i="12" s="1"/>
  <c r="AK92" i="12" s="1"/>
  <c r="J92" i="12"/>
  <c r="AA92" i="12" s="1"/>
  <c r="AR92" i="12" s="1"/>
  <c r="H92" i="12"/>
  <c r="Y92" i="12" s="1"/>
  <c r="AP92" i="12" s="1"/>
  <c r="F92" i="12"/>
  <c r="W92" i="12" s="1"/>
  <c r="AN92" i="12" s="1"/>
  <c r="D92" i="12"/>
  <c r="U92" i="12" s="1"/>
  <c r="AL92" i="12" s="1"/>
  <c r="Q92" i="12"/>
  <c r="AH92" i="12" s="1"/>
  <c r="AY92" i="12" s="1"/>
  <c r="O92" i="12"/>
  <c r="AF92" i="12" s="1"/>
  <c r="AW92" i="12" s="1"/>
  <c r="M92" i="12"/>
  <c r="AD92" i="12" s="1"/>
  <c r="AU92" i="12" s="1"/>
  <c r="S92" i="12"/>
  <c r="AJ92" i="12" s="1"/>
  <c r="BA92" i="12" s="1"/>
  <c r="BB91" i="12"/>
  <c r="B93" i="12"/>
  <c r="H93" i="12" s="1"/>
  <c r="Y93" i="12" s="1"/>
  <c r="AP93" i="12" s="1"/>
  <c r="C93" i="36"/>
  <c r="T93" i="36" s="1"/>
  <c r="AK93" i="36" s="1"/>
  <c r="R93" i="36"/>
  <c r="AI93" i="36" s="1"/>
  <c r="AZ93" i="36" s="1"/>
  <c r="S93" i="36"/>
  <c r="AJ93" i="36" s="1"/>
  <c r="BA93" i="36" s="1"/>
  <c r="D93" i="36"/>
  <c r="U93" i="36" s="1"/>
  <c r="AL93" i="36" s="1"/>
  <c r="Q93" i="36"/>
  <c r="AH93" i="36" s="1"/>
  <c r="AY93" i="36" s="1"/>
  <c r="L93" i="36"/>
  <c r="AC93" i="36" s="1"/>
  <c r="AT93" i="36" s="1"/>
  <c r="K93" i="36"/>
  <c r="AB93" i="36" s="1"/>
  <c r="AS93" i="36" s="1"/>
  <c r="J93" i="36"/>
  <c r="AA93" i="36" s="1"/>
  <c r="AR93" i="36" s="1"/>
  <c r="I93" i="36"/>
  <c r="Z93" i="36" s="1"/>
  <c r="AQ93" i="36" s="1"/>
  <c r="H93" i="36"/>
  <c r="Y93" i="36" s="1"/>
  <c r="AP93" i="36" s="1"/>
  <c r="G93" i="36"/>
  <c r="X93" i="36" s="1"/>
  <c r="AO93" i="36" s="1"/>
  <c r="F93" i="36"/>
  <c r="W93" i="36" s="1"/>
  <c r="AN93" i="36" s="1"/>
  <c r="E93" i="36"/>
  <c r="V93" i="36" s="1"/>
  <c r="AM93" i="36" s="1"/>
  <c r="P93" i="36"/>
  <c r="AG93" i="36" s="1"/>
  <c r="AX93" i="36" s="1"/>
  <c r="O93" i="36"/>
  <c r="AF93" i="36" s="1"/>
  <c r="AW93" i="36" s="1"/>
  <c r="N93" i="36"/>
  <c r="AE93" i="36" s="1"/>
  <c r="AV93" i="36" s="1"/>
  <c r="BB92" i="36"/>
  <c r="S93" i="39"/>
  <c r="AJ93" i="39" s="1"/>
  <c r="BA93" i="39" s="1"/>
  <c r="O93" i="39"/>
  <c r="AF93" i="39" s="1"/>
  <c r="AW93" i="39" s="1"/>
  <c r="K93" i="39"/>
  <c r="AB93" i="39" s="1"/>
  <c r="AS93" i="39" s="1"/>
  <c r="G93" i="39"/>
  <c r="X93" i="39" s="1"/>
  <c r="AO93" i="39" s="1"/>
  <c r="C93" i="39"/>
  <c r="T93" i="39" s="1"/>
  <c r="AK93" i="39" s="1"/>
  <c r="R93" i="39"/>
  <c r="AI93" i="39" s="1"/>
  <c r="AZ93" i="39" s="1"/>
  <c r="N93" i="39"/>
  <c r="AE93" i="39" s="1"/>
  <c r="AV93" i="39" s="1"/>
  <c r="J93" i="39"/>
  <c r="AA93" i="39" s="1"/>
  <c r="AR93" i="39" s="1"/>
  <c r="F93" i="39"/>
  <c r="W93" i="39" s="1"/>
  <c r="AN93" i="39" s="1"/>
  <c r="M93" i="39"/>
  <c r="AD93" i="39" s="1"/>
  <c r="AU93" i="39" s="1"/>
  <c r="E93" i="39"/>
  <c r="V93" i="39" s="1"/>
  <c r="AM93" i="39" s="1"/>
  <c r="L93" i="39"/>
  <c r="AC93" i="39" s="1"/>
  <c r="AT93" i="39" s="1"/>
  <c r="D93" i="39"/>
  <c r="U93" i="39" s="1"/>
  <c r="AL93" i="39" s="1"/>
  <c r="I93" i="39"/>
  <c r="Z93" i="39" s="1"/>
  <c r="AQ93" i="39" s="1"/>
  <c r="H93" i="39"/>
  <c r="Y93" i="39" s="1"/>
  <c r="AP93" i="39" s="1"/>
  <c r="Q93" i="39"/>
  <c r="AH93" i="39" s="1"/>
  <c r="AY93" i="39" s="1"/>
  <c r="P93" i="39"/>
  <c r="AG93" i="39" s="1"/>
  <c r="AX93" i="39" s="1"/>
  <c r="BB92" i="39"/>
  <c r="B94" i="36"/>
  <c r="E94" i="36" s="1"/>
  <c r="V94" i="36" s="1"/>
  <c r="AM94" i="36" s="1"/>
  <c r="A94" i="12"/>
  <c r="J95" i="20"/>
  <c r="K94" i="20"/>
  <c r="Q93" i="12"/>
  <c r="AH93" i="12" s="1"/>
  <c r="AY93" i="12" s="1"/>
  <c r="J96" i="35"/>
  <c r="A96" i="36" s="1"/>
  <c r="K95" i="35"/>
  <c r="B95" i="50" s="1"/>
  <c r="X93" i="50" l="1"/>
  <c r="H94" i="50"/>
  <c r="O94" i="50" s="1"/>
  <c r="V94" i="50" s="1"/>
  <c r="D94" i="50"/>
  <c r="K94" i="50" s="1"/>
  <c r="R94" i="50" s="1"/>
  <c r="G94" i="50"/>
  <c r="N94" i="50" s="1"/>
  <c r="U94" i="50" s="1"/>
  <c r="C94" i="50"/>
  <c r="J94" i="50" s="1"/>
  <c r="Q94" i="50" s="1"/>
  <c r="F94" i="50"/>
  <c r="M94" i="50" s="1"/>
  <c r="T94" i="50" s="1"/>
  <c r="I94" i="50"/>
  <c r="P94" i="50" s="1"/>
  <c r="W94" i="50" s="1"/>
  <c r="E94" i="50"/>
  <c r="L94" i="50" s="1"/>
  <c r="S94" i="50" s="1"/>
  <c r="E93" i="48"/>
  <c r="L93" i="48" s="1"/>
  <c r="S93" i="48" s="1"/>
  <c r="C93" i="48"/>
  <c r="J93" i="48" s="1"/>
  <c r="Q93" i="48" s="1"/>
  <c r="F93" i="48"/>
  <c r="M93" i="48" s="1"/>
  <c r="T93" i="48" s="1"/>
  <c r="X92" i="48"/>
  <c r="D93" i="48"/>
  <c r="K93" i="48" s="1"/>
  <c r="R93" i="48" s="1"/>
  <c r="H93" i="48"/>
  <c r="O93" i="48" s="1"/>
  <c r="V93" i="48" s="1"/>
  <c r="I93" i="48"/>
  <c r="P93" i="48" s="1"/>
  <c r="W93" i="48" s="1"/>
  <c r="B94" i="48"/>
  <c r="I94" i="48" s="1"/>
  <c r="P94" i="48" s="1"/>
  <c r="W94" i="48" s="1"/>
  <c r="F93" i="49"/>
  <c r="M93" i="49" s="1"/>
  <c r="T93" i="49" s="1"/>
  <c r="I93" i="49"/>
  <c r="P93" i="49" s="1"/>
  <c r="W93" i="49" s="1"/>
  <c r="E93" i="49"/>
  <c r="L93" i="49" s="1"/>
  <c r="S93" i="49" s="1"/>
  <c r="D93" i="49"/>
  <c r="K93" i="49" s="1"/>
  <c r="R93" i="49" s="1"/>
  <c r="C93" i="49"/>
  <c r="J93" i="49" s="1"/>
  <c r="Q93" i="49" s="1"/>
  <c r="G93" i="49"/>
  <c r="N93" i="49" s="1"/>
  <c r="U93" i="49" s="1"/>
  <c r="H93" i="49"/>
  <c r="O93" i="49" s="1"/>
  <c r="V93" i="49" s="1"/>
  <c r="X92" i="49"/>
  <c r="BB92" i="12"/>
  <c r="N93" i="12"/>
  <c r="AE93" i="12" s="1"/>
  <c r="AV93" i="12" s="1"/>
  <c r="F93" i="12"/>
  <c r="W93" i="12" s="1"/>
  <c r="AN93" i="12" s="1"/>
  <c r="R93" i="12"/>
  <c r="AI93" i="12" s="1"/>
  <c r="AZ93" i="12" s="1"/>
  <c r="C93" i="12"/>
  <c r="T93" i="12" s="1"/>
  <c r="AK93" i="12" s="1"/>
  <c r="O93" i="12"/>
  <c r="AF93" i="12" s="1"/>
  <c r="AW93" i="12" s="1"/>
  <c r="E93" i="12"/>
  <c r="V93" i="12" s="1"/>
  <c r="AM93" i="12" s="1"/>
  <c r="L93" i="12"/>
  <c r="AC93" i="12" s="1"/>
  <c r="AT93" i="12" s="1"/>
  <c r="G93" i="12"/>
  <c r="X93" i="12" s="1"/>
  <c r="AO93" i="12" s="1"/>
  <c r="K93" i="12"/>
  <c r="AB93" i="12" s="1"/>
  <c r="AS93" i="12" s="1"/>
  <c r="I93" i="12"/>
  <c r="Z93" i="12" s="1"/>
  <c r="AQ93" i="12" s="1"/>
  <c r="P93" i="12"/>
  <c r="AG93" i="12" s="1"/>
  <c r="AX93" i="12" s="1"/>
  <c r="M93" i="12"/>
  <c r="AD93" i="12" s="1"/>
  <c r="AU93" i="12" s="1"/>
  <c r="S93" i="12"/>
  <c r="AJ93" i="12" s="1"/>
  <c r="BA93" i="12" s="1"/>
  <c r="D93" i="12"/>
  <c r="U93" i="12" s="1"/>
  <c r="AL93" i="12" s="1"/>
  <c r="J93" i="12"/>
  <c r="AA93" i="12" s="1"/>
  <c r="AR93" i="12" s="1"/>
  <c r="B94" i="12"/>
  <c r="C94" i="12" s="1"/>
  <c r="T94" i="12" s="1"/>
  <c r="AK94" i="12" s="1"/>
  <c r="K94" i="36"/>
  <c r="AB94" i="36" s="1"/>
  <c r="AS94" i="36" s="1"/>
  <c r="P94" i="36"/>
  <c r="AG94" i="36" s="1"/>
  <c r="AX94" i="36" s="1"/>
  <c r="N94" i="36"/>
  <c r="AE94" i="36" s="1"/>
  <c r="AV94" i="36" s="1"/>
  <c r="I94" i="36"/>
  <c r="Z94" i="36" s="1"/>
  <c r="AQ94" i="36" s="1"/>
  <c r="BB93" i="36"/>
  <c r="O94" i="36"/>
  <c r="AF94" i="36" s="1"/>
  <c r="AW94" i="36" s="1"/>
  <c r="M94" i="36"/>
  <c r="AD94" i="36" s="1"/>
  <c r="AU94" i="36" s="1"/>
  <c r="L94" i="36"/>
  <c r="AC94" i="36" s="1"/>
  <c r="AT94" i="36" s="1"/>
  <c r="J94" i="36"/>
  <c r="AA94" i="36" s="1"/>
  <c r="AR94" i="36" s="1"/>
  <c r="D94" i="36"/>
  <c r="U94" i="36" s="1"/>
  <c r="AL94" i="36" s="1"/>
  <c r="C94" i="36"/>
  <c r="T94" i="36" s="1"/>
  <c r="AK94" i="36" s="1"/>
  <c r="S94" i="36"/>
  <c r="AJ94" i="36" s="1"/>
  <c r="BA94" i="36" s="1"/>
  <c r="R94" i="36"/>
  <c r="AI94" i="36" s="1"/>
  <c r="AZ94" i="36" s="1"/>
  <c r="Q94" i="36"/>
  <c r="AH94" i="36" s="1"/>
  <c r="AY94" i="36" s="1"/>
  <c r="H94" i="36"/>
  <c r="Y94" i="36" s="1"/>
  <c r="AP94" i="36" s="1"/>
  <c r="G94" i="36"/>
  <c r="X94" i="36" s="1"/>
  <c r="AO94" i="36" s="1"/>
  <c r="F94" i="36"/>
  <c r="W94" i="36" s="1"/>
  <c r="AN94" i="36" s="1"/>
  <c r="Q94" i="39"/>
  <c r="AH94" i="39" s="1"/>
  <c r="AY94" i="39" s="1"/>
  <c r="M94" i="39"/>
  <c r="AD94" i="39" s="1"/>
  <c r="AU94" i="39" s="1"/>
  <c r="I94" i="39"/>
  <c r="Z94" i="39" s="1"/>
  <c r="AQ94" i="39" s="1"/>
  <c r="E94" i="39"/>
  <c r="V94" i="39" s="1"/>
  <c r="AM94" i="39" s="1"/>
  <c r="P94" i="39"/>
  <c r="AG94" i="39" s="1"/>
  <c r="AX94" i="39" s="1"/>
  <c r="L94" i="39"/>
  <c r="AC94" i="39" s="1"/>
  <c r="AT94" i="39" s="1"/>
  <c r="H94" i="39"/>
  <c r="Y94" i="39" s="1"/>
  <c r="AP94" i="39" s="1"/>
  <c r="D94" i="39"/>
  <c r="U94" i="39" s="1"/>
  <c r="AL94" i="39" s="1"/>
  <c r="N94" i="39"/>
  <c r="AE94" i="39" s="1"/>
  <c r="AV94" i="39" s="1"/>
  <c r="F94" i="39"/>
  <c r="W94" i="39" s="1"/>
  <c r="AN94" i="39" s="1"/>
  <c r="S94" i="39"/>
  <c r="AJ94" i="39" s="1"/>
  <c r="BA94" i="39" s="1"/>
  <c r="K94" i="39"/>
  <c r="AB94" i="39" s="1"/>
  <c r="AS94" i="39" s="1"/>
  <c r="C94" i="39"/>
  <c r="T94" i="39" s="1"/>
  <c r="AK94" i="39" s="1"/>
  <c r="R94" i="39"/>
  <c r="AI94" i="39" s="1"/>
  <c r="AZ94" i="39" s="1"/>
  <c r="J94" i="39"/>
  <c r="AA94" i="39" s="1"/>
  <c r="AR94" i="39" s="1"/>
  <c r="O94" i="39"/>
  <c r="AF94" i="39" s="1"/>
  <c r="AW94" i="39" s="1"/>
  <c r="G94" i="39"/>
  <c r="X94" i="39" s="1"/>
  <c r="AO94" i="39" s="1"/>
  <c r="B95" i="36"/>
  <c r="G95" i="36" s="1"/>
  <c r="X95" i="36" s="1"/>
  <c r="AO95" i="36" s="1"/>
  <c r="BB93" i="39"/>
  <c r="A95" i="12"/>
  <c r="J96" i="20"/>
  <c r="K95" i="20"/>
  <c r="J97" i="35"/>
  <c r="A97" i="36" s="1"/>
  <c r="K96" i="35"/>
  <c r="B96" i="50" s="1"/>
  <c r="X94" i="50" l="1"/>
  <c r="H95" i="50"/>
  <c r="O95" i="50" s="1"/>
  <c r="V95" i="50" s="1"/>
  <c r="D95" i="50"/>
  <c r="K95" i="50" s="1"/>
  <c r="R95" i="50" s="1"/>
  <c r="G95" i="50"/>
  <c r="N95" i="50" s="1"/>
  <c r="U95" i="50" s="1"/>
  <c r="C95" i="50"/>
  <c r="J95" i="50" s="1"/>
  <c r="Q95" i="50" s="1"/>
  <c r="F95" i="50"/>
  <c r="M95" i="50" s="1"/>
  <c r="T95" i="50" s="1"/>
  <c r="E95" i="50"/>
  <c r="L95" i="50" s="1"/>
  <c r="S95" i="50" s="1"/>
  <c r="I95" i="50"/>
  <c r="P95" i="50" s="1"/>
  <c r="W95" i="50" s="1"/>
  <c r="H94" i="48"/>
  <c r="O94" i="48" s="1"/>
  <c r="V94" i="48" s="1"/>
  <c r="F94" i="48"/>
  <c r="M94" i="48" s="1"/>
  <c r="T94" i="48" s="1"/>
  <c r="E94" i="48"/>
  <c r="L94" i="48" s="1"/>
  <c r="S94" i="48" s="1"/>
  <c r="G94" i="48"/>
  <c r="N94" i="48" s="1"/>
  <c r="U94" i="48" s="1"/>
  <c r="D94" i="48"/>
  <c r="K94" i="48" s="1"/>
  <c r="R94" i="48" s="1"/>
  <c r="C94" i="48"/>
  <c r="J94" i="48" s="1"/>
  <c r="Q94" i="48" s="1"/>
  <c r="X93" i="48"/>
  <c r="X93" i="49"/>
  <c r="F94" i="49"/>
  <c r="M94" i="49" s="1"/>
  <c r="T94" i="49" s="1"/>
  <c r="I94" i="49"/>
  <c r="P94" i="49" s="1"/>
  <c r="W94" i="49" s="1"/>
  <c r="E94" i="49"/>
  <c r="L94" i="49" s="1"/>
  <c r="S94" i="49" s="1"/>
  <c r="C94" i="49"/>
  <c r="J94" i="49" s="1"/>
  <c r="Q94" i="49" s="1"/>
  <c r="H94" i="49"/>
  <c r="O94" i="49" s="1"/>
  <c r="V94" i="49" s="1"/>
  <c r="G94" i="49"/>
  <c r="N94" i="49" s="1"/>
  <c r="U94" i="49" s="1"/>
  <c r="D94" i="49"/>
  <c r="K94" i="49" s="1"/>
  <c r="R94" i="49" s="1"/>
  <c r="B95" i="48"/>
  <c r="G95" i="48" s="1"/>
  <c r="N95" i="48" s="1"/>
  <c r="U95" i="48" s="1"/>
  <c r="E94" i="12"/>
  <c r="V94" i="12" s="1"/>
  <c r="AM94" i="12" s="1"/>
  <c r="BB93" i="12"/>
  <c r="L94" i="12"/>
  <c r="AC94" i="12" s="1"/>
  <c r="AT94" i="12" s="1"/>
  <c r="I94" i="12"/>
  <c r="Z94" i="12" s="1"/>
  <c r="AQ94" i="12" s="1"/>
  <c r="H94" i="12"/>
  <c r="Y94" i="12" s="1"/>
  <c r="AP94" i="12" s="1"/>
  <c r="J94" i="12"/>
  <c r="AA94" i="12" s="1"/>
  <c r="AR94" i="12" s="1"/>
  <c r="F94" i="12"/>
  <c r="W94" i="12" s="1"/>
  <c r="AN94" i="12" s="1"/>
  <c r="G94" i="12"/>
  <c r="X94" i="12" s="1"/>
  <c r="AO94" i="12" s="1"/>
  <c r="K94" i="12"/>
  <c r="AB94" i="12" s="1"/>
  <c r="AS94" i="12" s="1"/>
  <c r="Q94" i="12"/>
  <c r="AH94" i="12" s="1"/>
  <c r="AY94" i="12" s="1"/>
  <c r="O94" i="12"/>
  <c r="AF94" i="12" s="1"/>
  <c r="AW94" i="12" s="1"/>
  <c r="M94" i="12"/>
  <c r="AD94" i="12" s="1"/>
  <c r="AU94" i="12" s="1"/>
  <c r="S94" i="12"/>
  <c r="AJ94" i="12" s="1"/>
  <c r="BA94" i="12" s="1"/>
  <c r="D94" i="12"/>
  <c r="U94" i="12" s="1"/>
  <c r="AL94" i="12" s="1"/>
  <c r="R94" i="12"/>
  <c r="AI94" i="12" s="1"/>
  <c r="AZ94" i="12" s="1"/>
  <c r="P94" i="12"/>
  <c r="AG94" i="12" s="1"/>
  <c r="AX94" i="12" s="1"/>
  <c r="N94" i="12"/>
  <c r="AE94" i="12" s="1"/>
  <c r="AV94" i="12" s="1"/>
  <c r="B95" i="12"/>
  <c r="H95" i="12" s="1"/>
  <c r="Y95" i="12" s="1"/>
  <c r="AP95" i="12" s="1"/>
  <c r="R95" i="36"/>
  <c r="AI95" i="36" s="1"/>
  <c r="AZ95" i="36" s="1"/>
  <c r="P95" i="36"/>
  <c r="AG95" i="36" s="1"/>
  <c r="AX95" i="36" s="1"/>
  <c r="M95" i="36"/>
  <c r="AD95" i="36" s="1"/>
  <c r="AU95" i="36" s="1"/>
  <c r="K95" i="36"/>
  <c r="AB95" i="36" s="1"/>
  <c r="AS95" i="36" s="1"/>
  <c r="Q95" i="36"/>
  <c r="AH95" i="36" s="1"/>
  <c r="AY95" i="36" s="1"/>
  <c r="O95" i="36"/>
  <c r="AF95" i="36" s="1"/>
  <c r="AW95" i="36" s="1"/>
  <c r="N95" i="36"/>
  <c r="AE95" i="36" s="1"/>
  <c r="AV95" i="36" s="1"/>
  <c r="L95" i="36"/>
  <c r="AC95" i="36" s="1"/>
  <c r="AT95" i="36" s="1"/>
  <c r="F95" i="36"/>
  <c r="W95" i="36" s="1"/>
  <c r="AN95" i="36" s="1"/>
  <c r="E95" i="36"/>
  <c r="V95" i="36" s="1"/>
  <c r="AM95" i="36" s="1"/>
  <c r="D95" i="36"/>
  <c r="U95" i="36" s="1"/>
  <c r="AL95" i="36" s="1"/>
  <c r="C95" i="36"/>
  <c r="T95" i="36" s="1"/>
  <c r="AK95" i="36" s="1"/>
  <c r="S95" i="36"/>
  <c r="AJ95" i="36" s="1"/>
  <c r="BA95" i="36" s="1"/>
  <c r="J95" i="36"/>
  <c r="AA95" i="36" s="1"/>
  <c r="AR95" i="36" s="1"/>
  <c r="I95" i="36"/>
  <c r="Z95" i="36" s="1"/>
  <c r="AQ95" i="36" s="1"/>
  <c r="H95" i="36"/>
  <c r="Y95" i="36" s="1"/>
  <c r="AP95" i="36" s="1"/>
  <c r="BB94" i="36"/>
  <c r="S95" i="39"/>
  <c r="AJ95" i="39" s="1"/>
  <c r="BA95" i="39" s="1"/>
  <c r="O95" i="39"/>
  <c r="AF95" i="39" s="1"/>
  <c r="AW95" i="39" s="1"/>
  <c r="K95" i="39"/>
  <c r="AB95" i="39" s="1"/>
  <c r="AS95" i="39" s="1"/>
  <c r="G95" i="39"/>
  <c r="X95" i="39" s="1"/>
  <c r="AO95" i="39" s="1"/>
  <c r="C95" i="39"/>
  <c r="T95" i="39" s="1"/>
  <c r="AK95" i="39" s="1"/>
  <c r="R95" i="39"/>
  <c r="AI95" i="39" s="1"/>
  <c r="AZ95" i="39" s="1"/>
  <c r="N95" i="39"/>
  <c r="AE95" i="39" s="1"/>
  <c r="AV95" i="39" s="1"/>
  <c r="J95" i="39"/>
  <c r="AA95" i="39" s="1"/>
  <c r="AR95" i="39" s="1"/>
  <c r="F95" i="39"/>
  <c r="W95" i="39" s="1"/>
  <c r="AN95" i="39" s="1"/>
  <c r="P95" i="39"/>
  <c r="AG95" i="39" s="1"/>
  <c r="AX95" i="39" s="1"/>
  <c r="H95" i="39"/>
  <c r="Y95" i="39" s="1"/>
  <c r="AP95" i="39" s="1"/>
  <c r="M95" i="39"/>
  <c r="AD95" i="39" s="1"/>
  <c r="AU95" i="39" s="1"/>
  <c r="E95" i="39"/>
  <c r="V95" i="39" s="1"/>
  <c r="AM95" i="39" s="1"/>
  <c r="L95" i="39"/>
  <c r="AC95" i="39" s="1"/>
  <c r="AT95" i="39" s="1"/>
  <c r="I95" i="39"/>
  <c r="Z95" i="39" s="1"/>
  <c r="AQ95" i="39" s="1"/>
  <c r="D95" i="39"/>
  <c r="U95" i="39" s="1"/>
  <c r="AL95" i="39" s="1"/>
  <c r="Q95" i="39"/>
  <c r="AH95" i="39" s="1"/>
  <c r="AY95" i="39" s="1"/>
  <c r="B96" i="36"/>
  <c r="E96" i="36" s="1"/>
  <c r="V96" i="36" s="1"/>
  <c r="AM96" i="36" s="1"/>
  <c r="BB94" i="39"/>
  <c r="A96" i="12"/>
  <c r="J97" i="20"/>
  <c r="K96" i="20"/>
  <c r="M95" i="12"/>
  <c r="AD95" i="12" s="1"/>
  <c r="AU95" i="12" s="1"/>
  <c r="J98" i="35"/>
  <c r="A98" i="36" s="1"/>
  <c r="K97" i="35"/>
  <c r="B97" i="50" s="1"/>
  <c r="X95" i="50" l="1"/>
  <c r="H96" i="50"/>
  <c r="O96" i="50" s="1"/>
  <c r="V96" i="50" s="1"/>
  <c r="D96" i="50"/>
  <c r="K96" i="50" s="1"/>
  <c r="R96" i="50" s="1"/>
  <c r="G96" i="50"/>
  <c r="N96" i="50" s="1"/>
  <c r="U96" i="50" s="1"/>
  <c r="C96" i="50"/>
  <c r="J96" i="50" s="1"/>
  <c r="Q96" i="50" s="1"/>
  <c r="F96" i="50"/>
  <c r="M96" i="50" s="1"/>
  <c r="T96" i="50" s="1"/>
  <c r="I96" i="50"/>
  <c r="P96" i="50" s="1"/>
  <c r="W96" i="50" s="1"/>
  <c r="E96" i="50"/>
  <c r="L96" i="50" s="1"/>
  <c r="S96" i="50" s="1"/>
  <c r="X94" i="48"/>
  <c r="E95" i="48"/>
  <c r="L95" i="48" s="1"/>
  <c r="S95" i="48" s="1"/>
  <c r="I95" i="48"/>
  <c r="P95" i="48" s="1"/>
  <c r="W95" i="48" s="1"/>
  <c r="F95" i="48"/>
  <c r="M95" i="48" s="1"/>
  <c r="T95" i="48" s="1"/>
  <c r="D95" i="48"/>
  <c r="K95" i="48" s="1"/>
  <c r="R95" i="48" s="1"/>
  <c r="C95" i="48"/>
  <c r="J95" i="48" s="1"/>
  <c r="Q95" i="48" s="1"/>
  <c r="H95" i="48"/>
  <c r="O95" i="48" s="1"/>
  <c r="V95" i="48" s="1"/>
  <c r="B96" i="48"/>
  <c r="I96" i="48" s="1"/>
  <c r="P96" i="48" s="1"/>
  <c r="W96" i="48" s="1"/>
  <c r="F95" i="49"/>
  <c r="M95" i="49" s="1"/>
  <c r="T95" i="49" s="1"/>
  <c r="I95" i="49"/>
  <c r="P95" i="49" s="1"/>
  <c r="W95" i="49" s="1"/>
  <c r="E95" i="49"/>
  <c r="L95" i="49" s="1"/>
  <c r="S95" i="49" s="1"/>
  <c r="H95" i="49"/>
  <c r="O95" i="49" s="1"/>
  <c r="V95" i="49" s="1"/>
  <c r="G95" i="49"/>
  <c r="N95" i="49" s="1"/>
  <c r="U95" i="49" s="1"/>
  <c r="D95" i="49"/>
  <c r="K95" i="49" s="1"/>
  <c r="R95" i="49" s="1"/>
  <c r="C95" i="49"/>
  <c r="J95" i="49" s="1"/>
  <c r="Q95" i="49" s="1"/>
  <c r="X94" i="49"/>
  <c r="Q95" i="12"/>
  <c r="AH95" i="12" s="1"/>
  <c r="AY95" i="12" s="1"/>
  <c r="S95" i="12"/>
  <c r="AJ95" i="12" s="1"/>
  <c r="BA95" i="12" s="1"/>
  <c r="J95" i="12"/>
  <c r="AA95" i="12" s="1"/>
  <c r="AR95" i="12" s="1"/>
  <c r="K95" i="12"/>
  <c r="AB95" i="12" s="1"/>
  <c r="AS95" i="12" s="1"/>
  <c r="O95" i="12"/>
  <c r="AF95" i="12" s="1"/>
  <c r="AW95" i="12" s="1"/>
  <c r="N95" i="12"/>
  <c r="AE95" i="12" s="1"/>
  <c r="AV95" i="12" s="1"/>
  <c r="F95" i="12"/>
  <c r="W95" i="12" s="1"/>
  <c r="AN95" i="12" s="1"/>
  <c r="BB94" i="12"/>
  <c r="R95" i="12"/>
  <c r="AI95" i="12" s="1"/>
  <c r="AZ95" i="12" s="1"/>
  <c r="C95" i="12"/>
  <c r="T95" i="12" s="1"/>
  <c r="AK95" i="12" s="1"/>
  <c r="I95" i="12"/>
  <c r="Z95" i="12" s="1"/>
  <c r="AQ95" i="12" s="1"/>
  <c r="G95" i="12"/>
  <c r="X95" i="12" s="1"/>
  <c r="AO95" i="12" s="1"/>
  <c r="E95" i="12"/>
  <c r="V95" i="12" s="1"/>
  <c r="AM95" i="12" s="1"/>
  <c r="D95" i="12"/>
  <c r="U95" i="12" s="1"/>
  <c r="AL95" i="12" s="1"/>
  <c r="P95" i="12"/>
  <c r="AG95" i="12" s="1"/>
  <c r="AX95" i="12" s="1"/>
  <c r="L95" i="12"/>
  <c r="AC95" i="12" s="1"/>
  <c r="AT95" i="12" s="1"/>
  <c r="B96" i="12"/>
  <c r="H96" i="12" s="1"/>
  <c r="Y96" i="12" s="1"/>
  <c r="AP96" i="12" s="1"/>
  <c r="BB95" i="36"/>
  <c r="N96" i="36"/>
  <c r="AE96" i="36" s="1"/>
  <c r="AV96" i="36" s="1"/>
  <c r="K96" i="36"/>
  <c r="AB96" i="36" s="1"/>
  <c r="AS96" i="36" s="1"/>
  <c r="I96" i="36"/>
  <c r="Z96" i="36" s="1"/>
  <c r="AQ96" i="36" s="1"/>
  <c r="P96" i="36"/>
  <c r="AG96" i="36" s="1"/>
  <c r="AX96" i="36" s="1"/>
  <c r="O96" i="36"/>
  <c r="AF96" i="36" s="1"/>
  <c r="AW96" i="36" s="1"/>
  <c r="M96" i="36"/>
  <c r="AD96" i="36" s="1"/>
  <c r="AU96" i="36" s="1"/>
  <c r="L96" i="36"/>
  <c r="AC96" i="36" s="1"/>
  <c r="AT96" i="36" s="1"/>
  <c r="J96" i="36"/>
  <c r="AA96" i="36" s="1"/>
  <c r="AR96" i="36" s="1"/>
  <c r="D96" i="36"/>
  <c r="U96" i="36" s="1"/>
  <c r="AL96" i="36" s="1"/>
  <c r="C96" i="36"/>
  <c r="T96" i="36" s="1"/>
  <c r="AK96" i="36" s="1"/>
  <c r="S96" i="36"/>
  <c r="AJ96" i="36" s="1"/>
  <c r="BA96" i="36" s="1"/>
  <c r="R96" i="36"/>
  <c r="AI96" i="36" s="1"/>
  <c r="AZ96" i="36" s="1"/>
  <c r="Q96" i="36"/>
  <c r="AH96" i="36" s="1"/>
  <c r="AY96" i="36" s="1"/>
  <c r="H96" i="36"/>
  <c r="Y96" i="36" s="1"/>
  <c r="AP96" i="36" s="1"/>
  <c r="G96" i="36"/>
  <c r="X96" i="36" s="1"/>
  <c r="AO96" i="36" s="1"/>
  <c r="F96" i="36"/>
  <c r="W96" i="36" s="1"/>
  <c r="AN96" i="36" s="1"/>
  <c r="Q96" i="39"/>
  <c r="AH96" i="39" s="1"/>
  <c r="AY96" i="39" s="1"/>
  <c r="M96" i="39"/>
  <c r="AD96" i="39" s="1"/>
  <c r="AU96" i="39" s="1"/>
  <c r="I96" i="39"/>
  <c r="Z96" i="39" s="1"/>
  <c r="AQ96" i="39" s="1"/>
  <c r="E96" i="39"/>
  <c r="V96" i="39" s="1"/>
  <c r="AM96" i="39" s="1"/>
  <c r="P96" i="39"/>
  <c r="AG96" i="39" s="1"/>
  <c r="AX96" i="39" s="1"/>
  <c r="L96" i="39"/>
  <c r="AC96" i="39" s="1"/>
  <c r="AT96" i="39" s="1"/>
  <c r="H96" i="39"/>
  <c r="Y96" i="39" s="1"/>
  <c r="AP96" i="39" s="1"/>
  <c r="D96" i="39"/>
  <c r="U96" i="39" s="1"/>
  <c r="AL96" i="39" s="1"/>
  <c r="O96" i="39"/>
  <c r="AF96" i="39" s="1"/>
  <c r="AW96" i="39" s="1"/>
  <c r="G96" i="39"/>
  <c r="X96" i="39" s="1"/>
  <c r="AO96" i="39" s="1"/>
  <c r="N96" i="39"/>
  <c r="AE96" i="39" s="1"/>
  <c r="AV96" i="39" s="1"/>
  <c r="F96" i="39"/>
  <c r="W96" i="39" s="1"/>
  <c r="AN96" i="39" s="1"/>
  <c r="R96" i="39"/>
  <c r="AI96" i="39" s="1"/>
  <c r="AZ96" i="39" s="1"/>
  <c r="K96" i="39"/>
  <c r="AB96" i="39" s="1"/>
  <c r="AS96" i="39" s="1"/>
  <c r="J96" i="39"/>
  <c r="AA96" i="39" s="1"/>
  <c r="AR96" i="39" s="1"/>
  <c r="C96" i="39"/>
  <c r="T96" i="39" s="1"/>
  <c r="AK96" i="39" s="1"/>
  <c r="S96" i="39"/>
  <c r="AJ96" i="39" s="1"/>
  <c r="BA96" i="39" s="1"/>
  <c r="B97" i="36"/>
  <c r="K97" i="36" s="1"/>
  <c r="AB97" i="36" s="1"/>
  <c r="AS97" i="36" s="1"/>
  <c r="BB95" i="39"/>
  <c r="J98" i="20"/>
  <c r="A97" i="12"/>
  <c r="K97" i="20"/>
  <c r="J99" i="35"/>
  <c r="A99" i="36" s="1"/>
  <c r="K98" i="35"/>
  <c r="B98" i="50" s="1"/>
  <c r="X96" i="50" l="1"/>
  <c r="H97" i="50"/>
  <c r="O97" i="50" s="1"/>
  <c r="V97" i="50" s="1"/>
  <c r="D97" i="50"/>
  <c r="K97" i="50" s="1"/>
  <c r="R97" i="50" s="1"/>
  <c r="G97" i="50"/>
  <c r="N97" i="50" s="1"/>
  <c r="U97" i="50" s="1"/>
  <c r="C97" i="50"/>
  <c r="J97" i="50" s="1"/>
  <c r="Q97" i="50" s="1"/>
  <c r="F97" i="50"/>
  <c r="M97" i="50" s="1"/>
  <c r="T97" i="50" s="1"/>
  <c r="E97" i="50"/>
  <c r="L97" i="50" s="1"/>
  <c r="S97" i="50" s="1"/>
  <c r="I97" i="50"/>
  <c r="P97" i="50" s="1"/>
  <c r="W97" i="50" s="1"/>
  <c r="H96" i="48"/>
  <c r="O96" i="48" s="1"/>
  <c r="V96" i="48" s="1"/>
  <c r="X95" i="48"/>
  <c r="G96" i="48"/>
  <c r="N96" i="48" s="1"/>
  <c r="U96" i="48" s="1"/>
  <c r="D96" i="48"/>
  <c r="K96" i="48" s="1"/>
  <c r="R96" i="48" s="1"/>
  <c r="E96" i="48"/>
  <c r="L96" i="48" s="1"/>
  <c r="S96" i="48" s="1"/>
  <c r="C96" i="48"/>
  <c r="J96" i="48" s="1"/>
  <c r="Q96" i="48" s="1"/>
  <c r="F96" i="48"/>
  <c r="M96" i="48" s="1"/>
  <c r="T96" i="48" s="1"/>
  <c r="F96" i="49"/>
  <c r="M96" i="49" s="1"/>
  <c r="T96" i="49" s="1"/>
  <c r="I96" i="49"/>
  <c r="P96" i="49" s="1"/>
  <c r="W96" i="49" s="1"/>
  <c r="E96" i="49"/>
  <c r="L96" i="49" s="1"/>
  <c r="S96" i="49" s="1"/>
  <c r="G96" i="49"/>
  <c r="N96" i="49" s="1"/>
  <c r="U96" i="49" s="1"/>
  <c r="D96" i="49"/>
  <c r="K96" i="49" s="1"/>
  <c r="R96" i="49" s="1"/>
  <c r="C96" i="49"/>
  <c r="J96" i="49" s="1"/>
  <c r="Q96" i="49" s="1"/>
  <c r="H96" i="49"/>
  <c r="O96" i="49" s="1"/>
  <c r="V96" i="49" s="1"/>
  <c r="B97" i="48"/>
  <c r="G97" i="48" s="1"/>
  <c r="N97" i="48" s="1"/>
  <c r="U97" i="48" s="1"/>
  <c r="X95" i="49"/>
  <c r="F96" i="12"/>
  <c r="W96" i="12" s="1"/>
  <c r="AN96" i="12" s="1"/>
  <c r="J96" i="12"/>
  <c r="AA96" i="12" s="1"/>
  <c r="AR96" i="12" s="1"/>
  <c r="L96" i="12"/>
  <c r="AC96" i="12" s="1"/>
  <c r="AT96" i="12" s="1"/>
  <c r="C96" i="12"/>
  <c r="T96" i="12" s="1"/>
  <c r="AK96" i="12" s="1"/>
  <c r="D96" i="12"/>
  <c r="U96" i="12" s="1"/>
  <c r="AL96" i="12" s="1"/>
  <c r="P96" i="12"/>
  <c r="AG96" i="12" s="1"/>
  <c r="AX96" i="12" s="1"/>
  <c r="N96" i="12"/>
  <c r="AE96" i="12" s="1"/>
  <c r="AV96" i="12" s="1"/>
  <c r="R96" i="12"/>
  <c r="AI96" i="12" s="1"/>
  <c r="AZ96" i="12" s="1"/>
  <c r="I96" i="12"/>
  <c r="Z96" i="12" s="1"/>
  <c r="AQ96" i="12" s="1"/>
  <c r="G96" i="12"/>
  <c r="X96" i="12" s="1"/>
  <c r="AO96" i="12" s="1"/>
  <c r="E96" i="12"/>
  <c r="V96" i="12" s="1"/>
  <c r="AM96" i="12" s="1"/>
  <c r="K96" i="12"/>
  <c r="AB96" i="12" s="1"/>
  <c r="AS96" i="12" s="1"/>
  <c r="Q96" i="12"/>
  <c r="AH96" i="12" s="1"/>
  <c r="AY96" i="12" s="1"/>
  <c r="O96" i="12"/>
  <c r="AF96" i="12" s="1"/>
  <c r="AW96" i="12" s="1"/>
  <c r="M96" i="12"/>
  <c r="AD96" i="12" s="1"/>
  <c r="AU96" i="12" s="1"/>
  <c r="S96" i="12"/>
  <c r="AJ96" i="12" s="1"/>
  <c r="BA96" i="12" s="1"/>
  <c r="BB95" i="12"/>
  <c r="B97" i="12"/>
  <c r="D97" i="12" s="1"/>
  <c r="U97" i="12" s="1"/>
  <c r="AL97" i="12" s="1"/>
  <c r="I97" i="36"/>
  <c r="Z97" i="36" s="1"/>
  <c r="AQ97" i="36" s="1"/>
  <c r="R97" i="36"/>
  <c r="AI97" i="36" s="1"/>
  <c r="AZ97" i="36" s="1"/>
  <c r="P97" i="36"/>
  <c r="AG97" i="36" s="1"/>
  <c r="AX97" i="36" s="1"/>
  <c r="G97" i="36"/>
  <c r="X97" i="36" s="1"/>
  <c r="AO97" i="36" s="1"/>
  <c r="Q97" i="36"/>
  <c r="AH97" i="36" s="1"/>
  <c r="AY97" i="36" s="1"/>
  <c r="O97" i="36"/>
  <c r="AF97" i="36" s="1"/>
  <c r="AW97" i="36" s="1"/>
  <c r="J97" i="36"/>
  <c r="AA97" i="36" s="1"/>
  <c r="AR97" i="36" s="1"/>
  <c r="H97" i="36"/>
  <c r="Y97" i="36" s="1"/>
  <c r="AP97" i="36" s="1"/>
  <c r="F97" i="36"/>
  <c r="W97" i="36" s="1"/>
  <c r="AN97" i="36" s="1"/>
  <c r="E97" i="36"/>
  <c r="V97" i="36" s="1"/>
  <c r="AM97" i="36" s="1"/>
  <c r="D97" i="36"/>
  <c r="U97" i="36" s="1"/>
  <c r="AL97" i="36" s="1"/>
  <c r="C97" i="36"/>
  <c r="T97" i="36" s="1"/>
  <c r="AK97" i="36" s="1"/>
  <c r="S97" i="36"/>
  <c r="AJ97" i="36" s="1"/>
  <c r="BA97" i="36" s="1"/>
  <c r="N97" i="36"/>
  <c r="AE97" i="36" s="1"/>
  <c r="AV97" i="36" s="1"/>
  <c r="M97" i="36"/>
  <c r="AD97" i="36" s="1"/>
  <c r="AU97" i="36" s="1"/>
  <c r="L97" i="36"/>
  <c r="AC97" i="36" s="1"/>
  <c r="AT97" i="36" s="1"/>
  <c r="BB96" i="36"/>
  <c r="BB96" i="39"/>
  <c r="B98" i="36"/>
  <c r="S98" i="36" s="1"/>
  <c r="AJ98" i="36" s="1"/>
  <c r="BA98" i="36" s="1"/>
  <c r="S97" i="39"/>
  <c r="AJ97" i="39" s="1"/>
  <c r="BA97" i="39" s="1"/>
  <c r="O97" i="39"/>
  <c r="AF97" i="39" s="1"/>
  <c r="AW97" i="39" s="1"/>
  <c r="K97" i="39"/>
  <c r="AB97" i="39" s="1"/>
  <c r="AS97" i="39" s="1"/>
  <c r="G97" i="39"/>
  <c r="X97" i="39" s="1"/>
  <c r="AO97" i="39" s="1"/>
  <c r="C97" i="39"/>
  <c r="T97" i="39" s="1"/>
  <c r="AK97" i="39" s="1"/>
  <c r="R97" i="39"/>
  <c r="AI97" i="39" s="1"/>
  <c r="AZ97" i="39" s="1"/>
  <c r="N97" i="39"/>
  <c r="AE97" i="39" s="1"/>
  <c r="AV97" i="39" s="1"/>
  <c r="J97" i="39"/>
  <c r="AA97" i="39" s="1"/>
  <c r="AR97" i="39" s="1"/>
  <c r="F97" i="39"/>
  <c r="W97" i="39" s="1"/>
  <c r="AN97" i="39" s="1"/>
  <c r="Q97" i="39"/>
  <c r="AH97" i="39" s="1"/>
  <c r="AY97" i="39" s="1"/>
  <c r="I97" i="39"/>
  <c r="Z97" i="39" s="1"/>
  <c r="AQ97" i="39" s="1"/>
  <c r="P97" i="39"/>
  <c r="AG97" i="39" s="1"/>
  <c r="AX97" i="39" s="1"/>
  <c r="H97" i="39"/>
  <c r="Y97" i="39" s="1"/>
  <c r="AP97" i="39" s="1"/>
  <c r="E97" i="39"/>
  <c r="V97" i="39" s="1"/>
  <c r="AM97" i="39" s="1"/>
  <c r="M97" i="39"/>
  <c r="AD97" i="39" s="1"/>
  <c r="AU97" i="39" s="1"/>
  <c r="D97" i="39"/>
  <c r="U97" i="39" s="1"/>
  <c r="AL97" i="39" s="1"/>
  <c r="L97" i="39"/>
  <c r="AC97" i="39" s="1"/>
  <c r="AT97" i="39" s="1"/>
  <c r="A98" i="12"/>
  <c r="J99" i="20"/>
  <c r="K98" i="20"/>
  <c r="J100" i="35"/>
  <c r="A100" i="36" s="1"/>
  <c r="K99" i="35"/>
  <c r="B99" i="50" s="1"/>
  <c r="X97" i="50" l="1"/>
  <c r="H98" i="50"/>
  <c r="O98" i="50" s="1"/>
  <c r="V98" i="50" s="1"/>
  <c r="D98" i="50"/>
  <c r="K98" i="50" s="1"/>
  <c r="R98" i="50" s="1"/>
  <c r="G98" i="50"/>
  <c r="N98" i="50" s="1"/>
  <c r="U98" i="50" s="1"/>
  <c r="C98" i="50"/>
  <c r="J98" i="50" s="1"/>
  <c r="Q98" i="50" s="1"/>
  <c r="F98" i="50"/>
  <c r="M98" i="50" s="1"/>
  <c r="T98" i="50" s="1"/>
  <c r="I98" i="50"/>
  <c r="P98" i="50" s="1"/>
  <c r="W98" i="50" s="1"/>
  <c r="E98" i="50"/>
  <c r="L98" i="50" s="1"/>
  <c r="S98" i="50" s="1"/>
  <c r="E97" i="48"/>
  <c r="L97" i="48" s="1"/>
  <c r="S97" i="48" s="1"/>
  <c r="X96" i="48"/>
  <c r="H97" i="48"/>
  <c r="O97" i="48" s="1"/>
  <c r="V97" i="48" s="1"/>
  <c r="B98" i="48"/>
  <c r="E98" i="48" s="1"/>
  <c r="L98" i="48" s="1"/>
  <c r="S98" i="48" s="1"/>
  <c r="D97" i="48"/>
  <c r="K97" i="48" s="1"/>
  <c r="R97" i="48" s="1"/>
  <c r="F97" i="48"/>
  <c r="M97" i="48" s="1"/>
  <c r="T97" i="48" s="1"/>
  <c r="I97" i="48"/>
  <c r="P97" i="48" s="1"/>
  <c r="W97" i="48" s="1"/>
  <c r="X96" i="49"/>
  <c r="C97" i="48"/>
  <c r="J97" i="48" s="1"/>
  <c r="Q97" i="48" s="1"/>
  <c r="F97" i="49"/>
  <c r="M97" i="49" s="1"/>
  <c r="T97" i="49" s="1"/>
  <c r="I97" i="49"/>
  <c r="P97" i="49" s="1"/>
  <c r="W97" i="49" s="1"/>
  <c r="E97" i="49"/>
  <c r="L97" i="49" s="1"/>
  <c r="S97" i="49" s="1"/>
  <c r="D97" i="49"/>
  <c r="K97" i="49" s="1"/>
  <c r="R97" i="49" s="1"/>
  <c r="C97" i="49"/>
  <c r="J97" i="49" s="1"/>
  <c r="Q97" i="49" s="1"/>
  <c r="G97" i="49"/>
  <c r="N97" i="49" s="1"/>
  <c r="U97" i="49" s="1"/>
  <c r="H97" i="49"/>
  <c r="O97" i="49" s="1"/>
  <c r="V97" i="49" s="1"/>
  <c r="L97" i="12"/>
  <c r="AC97" i="12" s="1"/>
  <c r="AT97" i="12" s="1"/>
  <c r="P97" i="12"/>
  <c r="AG97" i="12" s="1"/>
  <c r="AX97" i="12" s="1"/>
  <c r="I97" i="12"/>
  <c r="Z97" i="12" s="1"/>
  <c r="AQ97" i="12" s="1"/>
  <c r="J97" i="12"/>
  <c r="AA97" i="12" s="1"/>
  <c r="AR97" i="12" s="1"/>
  <c r="E97" i="12"/>
  <c r="V97" i="12" s="1"/>
  <c r="AM97" i="12" s="1"/>
  <c r="R97" i="12"/>
  <c r="AI97" i="12" s="1"/>
  <c r="AZ97" i="12" s="1"/>
  <c r="N97" i="12"/>
  <c r="AE97" i="12" s="1"/>
  <c r="AV97" i="12" s="1"/>
  <c r="C97" i="12"/>
  <c r="T97" i="12" s="1"/>
  <c r="AK97" i="12" s="1"/>
  <c r="G97" i="12"/>
  <c r="X97" i="12" s="1"/>
  <c r="AO97" i="12" s="1"/>
  <c r="K97" i="12"/>
  <c r="AB97" i="12" s="1"/>
  <c r="AS97" i="12" s="1"/>
  <c r="Q97" i="12"/>
  <c r="AH97" i="12" s="1"/>
  <c r="AY97" i="12" s="1"/>
  <c r="O97" i="12"/>
  <c r="AF97" i="12" s="1"/>
  <c r="AW97" i="12" s="1"/>
  <c r="M97" i="12"/>
  <c r="AD97" i="12" s="1"/>
  <c r="AU97" i="12" s="1"/>
  <c r="BB96" i="12"/>
  <c r="S97" i="12"/>
  <c r="AJ97" i="12" s="1"/>
  <c r="BA97" i="12" s="1"/>
  <c r="H97" i="12"/>
  <c r="Y97" i="12" s="1"/>
  <c r="AP97" i="12" s="1"/>
  <c r="F97" i="12"/>
  <c r="W97" i="12" s="1"/>
  <c r="AN97" i="12" s="1"/>
  <c r="B98" i="12"/>
  <c r="I98" i="12" s="1"/>
  <c r="Z98" i="12" s="1"/>
  <c r="AQ98" i="12" s="1"/>
  <c r="BB97" i="36"/>
  <c r="R98" i="36"/>
  <c r="AI98" i="36" s="1"/>
  <c r="AZ98" i="36" s="1"/>
  <c r="I98" i="36"/>
  <c r="Z98" i="36" s="1"/>
  <c r="AQ98" i="36" s="1"/>
  <c r="P98" i="36"/>
  <c r="AG98" i="36" s="1"/>
  <c r="AX98" i="36" s="1"/>
  <c r="G98" i="36"/>
  <c r="X98" i="36" s="1"/>
  <c r="AO98" i="36" s="1"/>
  <c r="Q98" i="36"/>
  <c r="AH98" i="36" s="1"/>
  <c r="AY98" i="36" s="1"/>
  <c r="O98" i="36"/>
  <c r="AF98" i="36" s="1"/>
  <c r="AW98" i="36" s="1"/>
  <c r="J98" i="36"/>
  <c r="AA98" i="36" s="1"/>
  <c r="AR98" i="36" s="1"/>
  <c r="H98" i="36"/>
  <c r="Y98" i="36" s="1"/>
  <c r="AP98" i="36" s="1"/>
  <c r="N98" i="36"/>
  <c r="AE98" i="36" s="1"/>
  <c r="AV98" i="36" s="1"/>
  <c r="M98" i="36"/>
  <c r="AD98" i="36" s="1"/>
  <c r="AU98" i="36" s="1"/>
  <c r="L98" i="36"/>
  <c r="AC98" i="36" s="1"/>
  <c r="AT98" i="36" s="1"/>
  <c r="K98" i="36"/>
  <c r="AB98" i="36" s="1"/>
  <c r="AS98" i="36" s="1"/>
  <c r="F98" i="36"/>
  <c r="W98" i="36" s="1"/>
  <c r="AN98" i="36" s="1"/>
  <c r="E98" i="36"/>
  <c r="V98" i="36" s="1"/>
  <c r="AM98" i="36" s="1"/>
  <c r="D98" i="36"/>
  <c r="U98" i="36" s="1"/>
  <c r="AL98" i="36" s="1"/>
  <c r="C98" i="36"/>
  <c r="T98" i="36" s="1"/>
  <c r="AK98" i="36" s="1"/>
  <c r="B99" i="36"/>
  <c r="K99" i="36" s="1"/>
  <c r="AB99" i="36" s="1"/>
  <c r="AS99" i="36" s="1"/>
  <c r="BB97" i="39"/>
  <c r="Q98" i="39"/>
  <c r="AH98" i="39" s="1"/>
  <c r="AY98" i="39" s="1"/>
  <c r="M98" i="39"/>
  <c r="AD98" i="39" s="1"/>
  <c r="AU98" i="39" s="1"/>
  <c r="I98" i="39"/>
  <c r="Z98" i="39" s="1"/>
  <c r="AQ98" i="39" s="1"/>
  <c r="E98" i="39"/>
  <c r="V98" i="39" s="1"/>
  <c r="AM98" i="39" s="1"/>
  <c r="P98" i="39"/>
  <c r="AG98" i="39" s="1"/>
  <c r="AX98" i="39" s="1"/>
  <c r="L98" i="39"/>
  <c r="AC98" i="39" s="1"/>
  <c r="AT98" i="39" s="1"/>
  <c r="H98" i="39"/>
  <c r="Y98" i="39" s="1"/>
  <c r="AP98" i="39" s="1"/>
  <c r="D98" i="39"/>
  <c r="U98" i="39" s="1"/>
  <c r="AL98" i="39" s="1"/>
  <c r="R98" i="39"/>
  <c r="AI98" i="39" s="1"/>
  <c r="AZ98" i="39" s="1"/>
  <c r="J98" i="39"/>
  <c r="AA98" i="39" s="1"/>
  <c r="AR98" i="39" s="1"/>
  <c r="O98" i="39"/>
  <c r="AF98" i="39" s="1"/>
  <c r="AW98" i="39" s="1"/>
  <c r="G98" i="39"/>
  <c r="X98" i="39" s="1"/>
  <c r="AO98" i="39" s="1"/>
  <c r="K98" i="39"/>
  <c r="AB98" i="39" s="1"/>
  <c r="AS98" i="39" s="1"/>
  <c r="S98" i="39"/>
  <c r="AJ98" i="39" s="1"/>
  <c r="BA98" i="39" s="1"/>
  <c r="F98" i="39"/>
  <c r="W98" i="39" s="1"/>
  <c r="AN98" i="39" s="1"/>
  <c r="C98" i="39"/>
  <c r="T98" i="39" s="1"/>
  <c r="AK98" i="39" s="1"/>
  <c r="N98" i="39"/>
  <c r="AE98" i="39" s="1"/>
  <c r="AV98" i="39" s="1"/>
  <c r="A99" i="12"/>
  <c r="J100" i="20"/>
  <c r="K99" i="20"/>
  <c r="J101" i="35"/>
  <c r="A101" i="36" s="1"/>
  <c r="K100" i="35"/>
  <c r="B100" i="50" s="1"/>
  <c r="X98" i="50" l="1"/>
  <c r="I99" i="50"/>
  <c r="P99" i="50" s="1"/>
  <c r="W99" i="50" s="1"/>
  <c r="H99" i="50"/>
  <c r="O99" i="50" s="1"/>
  <c r="V99" i="50" s="1"/>
  <c r="D99" i="50"/>
  <c r="K99" i="50" s="1"/>
  <c r="R99" i="50" s="1"/>
  <c r="G99" i="50"/>
  <c r="N99" i="50" s="1"/>
  <c r="U99" i="50" s="1"/>
  <c r="C99" i="50"/>
  <c r="J99" i="50" s="1"/>
  <c r="Q99" i="50" s="1"/>
  <c r="F99" i="50"/>
  <c r="M99" i="50" s="1"/>
  <c r="T99" i="50" s="1"/>
  <c r="E99" i="50"/>
  <c r="L99" i="50" s="1"/>
  <c r="S99" i="50" s="1"/>
  <c r="D98" i="48"/>
  <c r="K98" i="48" s="1"/>
  <c r="R98" i="48" s="1"/>
  <c r="H98" i="48"/>
  <c r="O98" i="48" s="1"/>
  <c r="V98" i="48" s="1"/>
  <c r="I98" i="48"/>
  <c r="P98" i="48" s="1"/>
  <c r="W98" i="48" s="1"/>
  <c r="F98" i="48"/>
  <c r="M98" i="48" s="1"/>
  <c r="T98" i="48" s="1"/>
  <c r="C98" i="48"/>
  <c r="J98" i="48" s="1"/>
  <c r="G98" i="48"/>
  <c r="N98" i="48" s="1"/>
  <c r="U98" i="48" s="1"/>
  <c r="X97" i="48"/>
  <c r="X97" i="49"/>
  <c r="B99" i="48"/>
  <c r="G99" i="48" s="1"/>
  <c r="N99" i="48" s="1"/>
  <c r="U99" i="48" s="1"/>
  <c r="F98" i="49"/>
  <c r="M98" i="49" s="1"/>
  <c r="T98" i="49" s="1"/>
  <c r="I98" i="49"/>
  <c r="P98" i="49" s="1"/>
  <c r="W98" i="49" s="1"/>
  <c r="E98" i="49"/>
  <c r="L98" i="49" s="1"/>
  <c r="S98" i="49" s="1"/>
  <c r="C98" i="49"/>
  <c r="J98" i="49" s="1"/>
  <c r="Q98" i="49" s="1"/>
  <c r="H98" i="49"/>
  <c r="O98" i="49" s="1"/>
  <c r="V98" i="49" s="1"/>
  <c r="G98" i="49"/>
  <c r="N98" i="49" s="1"/>
  <c r="U98" i="49" s="1"/>
  <c r="D98" i="49"/>
  <c r="K98" i="49" s="1"/>
  <c r="R98" i="49" s="1"/>
  <c r="Q98" i="48"/>
  <c r="F98" i="12"/>
  <c r="W98" i="12" s="1"/>
  <c r="AN98" i="12" s="1"/>
  <c r="D98" i="12"/>
  <c r="U98" i="12" s="1"/>
  <c r="AL98" i="12" s="1"/>
  <c r="J98" i="12"/>
  <c r="AA98" i="12" s="1"/>
  <c r="AR98" i="12" s="1"/>
  <c r="P98" i="12"/>
  <c r="AG98" i="12" s="1"/>
  <c r="AX98" i="12" s="1"/>
  <c r="O98" i="12"/>
  <c r="AF98" i="12" s="1"/>
  <c r="AW98" i="12" s="1"/>
  <c r="S98" i="12"/>
  <c r="AJ98" i="12" s="1"/>
  <c r="BA98" i="12" s="1"/>
  <c r="G98" i="12"/>
  <c r="X98" i="12" s="1"/>
  <c r="AO98" i="12" s="1"/>
  <c r="E98" i="12"/>
  <c r="V98" i="12" s="1"/>
  <c r="AM98" i="12" s="1"/>
  <c r="K98" i="12"/>
  <c r="AB98" i="12" s="1"/>
  <c r="AS98" i="12" s="1"/>
  <c r="Q98" i="12"/>
  <c r="AH98" i="12" s="1"/>
  <c r="AY98" i="12" s="1"/>
  <c r="BB97" i="12"/>
  <c r="M98" i="12"/>
  <c r="AD98" i="12" s="1"/>
  <c r="AU98" i="12" s="1"/>
  <c r="H98" i="12"/>
  <c r="Y98" i="12" s="1"/>
  <c r="AP98" i="12" s="1"/>
  <c r="N98" i="12"/>
  <c r="AE98" i="12" s="1"/>
  <c r="AV98" i="12" s="1"/>
  <c r="L98" i="12"/>
  <c r="AC98" i="12" s="1"/>
  <c r="AT98" i="12" s="1"/>
  <c r="R98" i="12"/>
  <c r="AI98" i="12" s="1"/>
  <c r="AZ98" i="12" s="1"/>
  <c r="C98" i="12"/>
  <c r="T98" i="12" s="1"/>
  <c r="AK98" i="12" s="1"/>
  <c r="S99" i="36"/>
  <c r="AJ99" i="36" s="1"/>
  <c r="BA99" i="36" s="1"/>
  <c r="B99" i="12"/>
  <c r="S99" i="12" s="1"/>
  <c r="AJ99" i="12" s="1"/>
  <c r="BA99" i="12" s="1"/>
  <c r="I99" i="36"/>
  <c r="Z99" i="36" s="1"/>
  <c r="AQ99" i="36" s="1"/>
  <c r="D99" i="36"/>
  <c r="U99" i="36" s="1"/>
  <c r="AL99" i="36" s="1"/>
  <c r="F99" i="36"/>
  <c r="W99" i="36" s="1"/>
  <c r="AN99" i="36" s="1"/>
  <c r="P99" i="36"/>
  <c r="AG99" i="36" s="1"/>
  <c r="AX99" i="36" s="1"/>
  <c r="R99" i="36"/>
  <c r="AI99" i="36" s="1"/>
  <c r="AZ99" i="36" s="1"/>
  <c r="G99" i="36"/>
  <c r="X99" i="36" s="1"/>
  <c r="AO99" i="36" s="1"/>
  <c r="E99" i="36"/>
  <c r="V99" i="36" s="1"/>
  <c r="AM99" i="36" s="1"/>
  <c r="H99" i="36"/>
  <c r="Y99" i="36" s="1"/>
  <c r="AP99" i="36" s="1"/>
  <c r="O99" i="36"/>
  <c r="AF99" i="36" s="1"/>
  <c r="AW99" i="36" s="1"/>
  <c r="J99" i="36"/>
  <c r="AA99" i="36" s="1"/>
  <c r="AR99" i="36" s="1"/>
  <c r="Q99" i="36"/>
  <c r="AH99" i="36" s="1"/>
  <c r="AY99" i="36" s="1"/>
  <c r="C99" i="36"/>
  <c r="T99" i="36" s="1"/>
  <c r="AK99" i="36" s="1"/>
  <c r="BB98" i="36"/>
  <c r="N99" i="36"/>
  <c r="AE99" i="36" s="1"/>
  <c r="AV99" i="36" s="1"/>
  <c r="M99" i="36"/>
  <c r="AD99" i="36" s="1"/>
  <c r="AU99" i="36" s="1"/>
  <c r="L99" i="36"/>
  <c r="AC99" i="36" s="1"/>
  <c r="AT99" i="36" s="1"/>
  <c r="S99" i="39"/>
  <c r="AJ99" i="39" s="1"/>
  <c r="BA99" i="39" s="1"/>
  <c r="O99" i="39"/>
  <c r="AF99" i="39" s="1"/>
  <c r="AW99" i="39" s="1"/>
  <c r="K99" i="39"/>
  <c r="AB99" i="39" s="1"/>
  <c r="AS99" i="39" s="1"/>
  <c r="G99" i="39"/>
  <c r="X99" i="39" s="1"/>
  <c r="AO99" i="39" s="1"/>
  <c r="C99" i="39"/>
  <c r="T99" i="39" s="1"/>
  <c r="AK99" i="39" s="1"/>
  <c r="R99" i="39"/>
  <c r="AI99" i="39" s="1"/>
  <c r="AZ99" i="39" s="1"/>
  <c r="N99" i="39"/>
  <c r="AE99" i="39" s="1"/>
  <c r="AV99" i="39" s="1"/>
  <c r="J99" i="39"/>
  <c r="AA99" i="39" s="1"/>
  <c r="AR99" i="39" s="1"/>
  <c r="F99" i="39"/>
  <c r="W99" i="39" s="1"/>
  <c r="AN99" i="39" s="1"/>
  <c r="L99" i="39"/>
  <c r="AC99" i="39" s="1"/>
  <c r="AT99" i="39" s="1"/>
  <c r="D99" i="39"/>
  <c r="U99" i="39" s="1"/>
  <c r="AL99" i="39" s="1"/>
  <c r="Q99" i="39"/>
  <c r="AH99" i="39" s="1"/>
  <c r="AY99" i="39" s="1"/>
  <c r="I99" i="39"/>
  <c r="Z99" i="39" s="1"/>
  <c r="AQ99" i="39" s="1"/>
  <c r="P99" i="39"/>
  <c r="AG99" i="39" s="1"/>
  <c r="AX99" i="39" s="1"/>
  <c r="M99" i="39"/>
  <c r="AD99" i="39" s="1"/>
  <c r="AU99" i="39" s="1"/>
  <c r="H99" i="39"/>
  <c r="Y99" i="39" s="1"/>
  <c r="AP99" i="39" s="1"/>
  <c r="E99" i="39"/>
  <c r="V99" i="39" s="1"/>
  <c r="AM99" i="39" s="1"/>
  <c r="BB98" i="39"/>
  <c r="B100" i="36"/>
  <c r="G100" i="36" s="1"/>
  <c r="X100" i="36" s="1"/>
  <c r="AO100" i="36" s="1"/>
  <c r="A100" i="12"/>
  <c r="J101" i="20"/>
  <c r="K100" i="20"/>
  <c r="J102" i="35"/>
  <c r="A102" i="36" s="1"/>
  <c r="K101" i="35"/>
  <c r="B101" i="50" s="1"/>
  <c r="F100" i="50" l="1"/>
  <c r="M100" i="50" s="1"/>
  <c r="T100" i="50" s="1"/>
  <c r="I100" i="50"/>
  <c r="P100" i="50" s="1"/>
  <c r="W100" i="50" s="1"/>
  <c r="E100" i="50"/>
  <c r="L100" i="50" s="1"/>
  <c r="S100" i="50" s="1"/>
  <c r="H100" i="50"/>
  <c r="O100" i="50" s="1"/>
  <c r="V100" i="50" s="1"/>
  <c r="D100" i="50"/>
  <c r="K100" i="50" s="1"/>
  <c r="R100" i="50" s="1"/>
  <c r="G100" i="50"/>
  <c r="N100" i="50" s="1"/>
  <c r="U100" i="50" s="1"/>
  <c r="C100" i="50"/>
  <c r="J100" i="50" s="1"/>
  <c r="Q100" i="50" s="1"/>
  <c r="X99" i="50"/>
  <c r="F99" i="48"/>
  <c r="M99" i="48" s="1"/>
  <c r="T99" i="48" s="1"/>
  <c r="X98" i="48"/>
  <c r="C99" i="48"/>
  <c r="J99" i="48" s="1"/>
  <c r="Q99" i="48" s="1"/>
  <c r="E99" i="48"/>
  <c r="L99" i="48" s="1"/>
  <c r="S99" i="48" s="1"/>
  <c r="I99" i="48"/>
  <c r="P99" i="48" s="1"/>
  <c r="W99" i="48" s="1"/>
  <c r="H99" i="48"/>
  <c r="O99" i="48" s="1"/>
  <c r="V99" i="48" s="1"/>
  <c r="D99" i="48"/>
  <c r="K99" i="48" s="1"/>
  <c r="R99" i="48" s="1"/>
  <c r="X98" i="49"/>
  <c r="F99" i="49"/>
  <c r="M99" i="49" s="1"/>
  <c r="T99" i="49" s="1"/>
  <c r="I99" i="49"/>
  <c r="P99" i="49" s="1"/>
  <c r="W99" i="49" s="1"/>
  <c r="E99" i="49"/>
  <c r="L99" i="49" s="1"/>
  <c r="S99" i="49" s="1"/>
  <c r="H99" i="49"/>
  <c r="O99" i="49" s="1"/>
  <c r="V99" i="49" s="1"/>
  <c r="G99" i="49"/>
  <c r="N99" i="49" s="1"/>
  <c r="U99" i="49" s="1"/>
  <c r="D99" i="49"/>
  <c r="K99" i="49" s="1"/>
  <c r="R99" i="49" s="1"/>
  <c r="C99" i="49"/>
  <c r="J99" i="49" s="1"/>
  <c r="Q99" i="49" s="1"/>
  <c r="B100" i="48"/>
  <c r="D100" i="48" s="1"/>
  <c r="K100" i="48" s="1"/>
  <c r="R100" i="48" s="1"/>
  <c r="C99" i="12"/>
  <c r="T99" i="12" s="1"/>
  <c r="AK99" i="12" s="1"/>
  <c r="BB98" i="12"/>
  <c r="P99" i="12"/>
  <c r="AG99" i="12" s="1"/>
  <c r="AX99" i="12" s="1"/>
  <c r="G99" i="12"/>
  <c r="X99" i="12" s="1"/>
  <c r="AO99" i="12" s="1"/>
  <c r="L99" i="12"/>
  <c r="AC99" i="12" s="1"/>
  <c r="AT99" i="12" s="1"/>
  <c r="K99" i="12"/>
  <c r="AB99" i="12" s="1"/>
  <c r="AS99" i="12" s="1"/>
  <c r="I99" i="12"/>
  <c r="Z99" i="12" s="1"/>
  <c r="AQ99" i="12" s="1"/>
  <c r="E99" i="12"/>
  <c r="V99" i="12" s="1"/>
  <c r="AM99" i="12" s="1"/>
  <c r="N99" i="12"/>
  <c r="AE99" i="12" s="1"/>
  <c r="AV99" i="12" s="1"/>
  <c r="R99" i="12"/>
  <c r="AI99" i="12" s="1"/>
  <c r="AZ99" i="12" s="1"/>
  <c r="H99" i="12"/>
  <c r="Y99" i="12" s="1"/>
  <c r="AP99" i="12" s="1"/>
  <c r="F99" i="12"/>
  <c r="W99" i="12" s="1"/>
  <c r="AN99" i="12" s="1"/>
  <c r="D99" i="12"/>
  <c r="U99" i="12" s="1"/>
  <c r="AL99" i="12" s="1"/>
  <c r="J99" i="12"/>
  <c r="AA99" i="12" s="1"/>
  <c r="AR99" i="12" s="1"/>
  <c r="Q99" i="12"/>
  <c r="AH99" i="12" s="1"/>
  <c r="AY99" i="12" s="1"/>
  <c r="O99" i="12"/>
  <c r="AF99" i="12" s="1"/>
  <c r="AW99" i="12" s="1"/>
  <c r="M99" i="12"/>
  <c r="AD99" i="12" s="1"/>
  <c r="AU99" i="12" s="1"/>
  <c r="B100" i="12"/>
  <c r="Q100" i="12" s="1"/>
  <c r="AH100" i="12" s="1"/>
  <c r="AY100" i="12" s="1"/>
  <c r="P100" i="36"/>
  <c r="AG100" i="36" s="1"/>
  <c r="AX100" i="36" s="1"/>
  <c r="R100" i="36"/>
  <c r="AI100" i="36" s="1"/>
  <c r="AZ100" i="36" s="1"/>
  <c r="N100" i="36"/>
  <c r="AE100" i="36" s="1"/>
  <c r="AV100" i="36" s="1"/>
  <c r="L100" i="36"/>
  <c r="AC100" i="36" s="1"/>
  <c r="AT100" i="36" s="1"/>
  <c r="M100" i="36"/>
  <c r="AD100" i="36" s="1"/>
  <c r="AU100" i="36" s="1"/>
  <c r="K100" i="36"/>
  <c r="AB100" i="36" s="1"/>
  <c r="AS100" i="36" s="1"/>
  <c r="Q100" i="36"/>
  <c r="AH100" i="36" s="1"/>
  <c r="AY100" i="36" s="1"/>
  <c r="O100" i="36"/>
  <c r="AF100" i="36" s="1"/>
  <c r="AW100" i="36" s="1"/>
  <c r="BB99" i="36"/>
  <c r="F100" i="36"/>
  <c r="W100" i="36" s="1"/>
  <c r="AN100" i="36" s="1"/>
  <c r="E100" i="36"/>
  <c r="V100" i="36" s="1"/>
  <c r="AM100" i="36" s="1"/>
  <c r="D100" i="36"/>
  <c r="U100" i="36" s="1"/>
  <c r="AL100" i="36" s="1"/>
  <c r="C100" i="36"/>
  <c r="T100" i="36" s="1"/>
  <c r="AK100" i="36" s="1"/>
  <c r="S100" i="36"/>
  <c r="AJ100" i="36" s="1"/>
  <c r="BA100" i="36" s="1"/>
  <c r="Q100" i="39"/>
  <c r="AH100" i="39" s="1"/>
  <c r="AY100" i="39" s="1"/>
  <c r="M100" i="39"/>
  <c r="AD100" i="39" s="1"/>
  <c r="AU100" i="39" s="1"/>
  <c r="I100" i="39"/>
  <c r="Z100" i="39" s="1"/>
  <c r="AQ100" i="39" s="1"/>
  <c r="E100" i="39"/>
  <c r="V100" i="39" s="1"/>
  <c r="AM100" i="39" s="1"/>
  <c r="P100" i="39"/>
  <c r="AG100" i="39" s="1"/>
  <c r="AX100" i="39" s="1"/>
  <c r="L100" i="39"/>
  <c r="AC100" i="39" s="1"/>
  <c r="AT100" i="39" s="1"/>
  <c r="H100" i="39"/>
  <c r="Y100" i="39" s="1"/>
  <c r="AP100" i="39" s="1"/>
  <c r="D100" i="39"/>
  <c r="U100" i="39" s="1"/>
  <c r="AL100" i="39" s="1"/>
  <c r="S100" i="39"/>
  <c r="AJ100" i="39" s="1"/>
  <c r="BA100" i="39" s="1"/>
  <c r="K100" i="39"/>
  <c r="AB100" i="39" s="1"/>
  <c r="AS100" i="39" s="1"/>
  <c r="C100" i="39"/>
  <c r="T100" i="39" s="1"/>
  <c r="AK100" i="39" s="1"/>
  <c r="R100" i="39"/>
  <c r="AI100" i="39" s="1"/>
  <c r="AZ100" i="39" s="1"/>
  <c r="J100" i="39"/>
  <c r="AA100" i="39" s="1"/>
  <c r="AR100" i="39" s="1"/>
  <c r="G100" i="39"/>
  <c r="X100" i="39" s="1"/>
  <c r="AO100" i="39" s="1"/>
  <c r="O100" i="39"/>
  <c r="AF100" i="39" s="1"/>
  <c r="AW100" i="39" s="1"/>
  <c r="F100" i="39"/>
  <c r="W100" i="39" s="1"/>
  <c r="AN100" i="39" s="1"/>
  <c r="N100" i="39"/>
  <c r="AE100" i="39" s="1"/>
  <c r="AV100" i="39" s="1"/>
  <c r="B101" i="36"/>
  <c r="G101" i="36" s="1"/>
  <c r="X101" i="36" s="1"/>
  <c r="AO101" i="36" s="1"/>
  <c r="J100" i="36"/>
  <c r="AA100" i="36" s="1"/>
  <c r="AR100" i="36" s="1"/>
  <c r="I100" i="36"/>
  <c r="Z100" i="36" s="1"/>
  <c r="AQ100" i="36" s="1"/>
  <c r="H100" i="36"/>
  <c r="Y100" i="36" s="1"/>
  <c r="AP100" i="36" s="1"/>
  <c r="BB99" i="39"/>
  <c r="A101" i="12"/>
  <c r="J102" i="20"/>
  <c r="K101" i="20"/>
  <c r="J103" i="35"/>
  <c r="A103" i="36" s="1"/>
  <c r="K102" i="35"/>
  <c r="B102" i="50" s="1"/>
  <c r="X100" i="50" l="1"/>
  <c r="F101" i="50"/>
  <c r="M101" i="50" s="1"/>
  <c r="T101" i="50" s="1"/>
  <c r="I101" i="50"/>
  <c r="P101" i="50" s="1"/>
  <c r="W101" i="50" s="1"/>
  <c r="E101" i="50"/>
  <c r="L101" i="50" s="1"/>
  <c r="S101" i="50" s="1"/>
  <c r="H101" i="50"/>
  <c r="O101" i="50" s="1"/>
  <c r="V101" i="50" s="1"/>
  <c r="D101" i="50"/>
  <c r="K101" i="50" s="1"/>
  <c r="R101" i="50" s="1"/>
  <c r="C101" i="50"/>
  <c r="J101" i="50" s="1"/>
  <c r="Q101" i="50" s="1"/>
  <c r="G101" i="50"/>
  <c r="N101" i="50" s="1"/>
  <c r="U101" i="50" s="1"/>
  <c r="I100" i="48"/>
  <c r="P100" i="48" s="1"/>
  <c r="W100" i="48" s="1"/>
  <c r="X99" i="48"/>
  <c r="G100" i="48"/>
  <c r="N100" i="48" s="1"/>
  <c r="U100" i="48" s="1"/>
  <c r="C100" i="48"/>
  <c r="J100" i="48" s="1"/>
  <c r="Q100" i="48" s="1"/>
  <c r="H100" i="48"/>
  <c r="O100" i="48" s="1"/>
  <c r="V100" i="48" s="1"/>
  <c r="F100" i="48"/>
  <c r="M100" i="48" s="1"/>
  <c r="T100" i="48" s="1"/>
  <c r="E100" i="48"/>
  <c r="L100" i="48" s="1"/>
  <c r="S100" i="48" s="1"/>
  <c r="X99" i="49"/>
  <c r="B101" i="48"/>
  <c r="I101" i="48" s="1"/>
  <c r="P101" i="48" s="1"/>
  <c r="W101" i="48" s="1"/>
  <c r="F100" i="49"/>
  <c r="M100" i="49" s="1"/>
  <c r="T100" i="49" s="1"/>
  <c r="I100" i="49"/>
  <c r="P100" i="49" s="1"/>
  <c r="W100" i="49" s="1"/>
  <c r="E100" i="49"/>
  <c r="L100" i="49" s="1"/>
  <c r="S100" i="49" s="1"/>
  <c r="G100" i="49"/>
  <c r="N100" i="49" s="1"/>
  <c r="U100" i="49" s="1"/>
  <c r="D100" i="49"/>
  <c r="K100" i="49" s="1"/>
  <c r="R100" i="49" s="1"/>
  <c r="C100" i="49"/>
  <c r="J100" i="49" s="1"/>
  <c r="Q100" i="49" s="1"/>
  <c r="H100" i="49"/>
  <c r="O100" i="49" s="1"/>
  <c r="V100" i="49" s="1"/>
  <c r="E101" i="48"/>
  <c r="L101" i="48" s="1"/>
  <c r="S101" i="48" s="1"/>
  <c r="H100" i="12"/>
  <c r="Y100" i="12" s="1"/>
  <c r="AP100" i="12" s="1"/>
  <c r="M100" i="12"/>
  <c r="AD100" i="12" s="1"/>
  <c r="AU100" i="12" s="1"/>
  <c r="BB99" i="12"/>
  <c r="I100" i="12"/>
  <c r="Z100" i="12" s="1"/>
  <c r="AQ100" i="12" s="1"/>
  <c r="R100" i="12"/>
  <c r="AI100" i="12" s="1"/>
  <c r="AZ100" i="12" s="1"/>
  <c r="J100" i="12"/>
  <c r="AA100" i="12" s="1"/>
  <c r="AR100" i="12" s="1"/>
  <c r="K100" i="12"/>
  <c r="AB100" i="12" s="1"/>
  <c r="AS100" i="12" s="1"/>
  <c r="E100" i="12"/>
  <c r="V100" i="12" s="1"/>
  <c r="AM100" i="12" s="1"/>
  <c r="O100" i="12"/>
  <c r="AF100" i="12" s="1"/>
  <c r="AW100" i="12" s="1"/>
  <c r="L100" i="12"/>
  <c r="AC100" i="12" s="1"/>
  <c r="AT100" i="12" s="1"/>
  <c r="S100" i="12"/>
  <c r="AJ100" i="12" s="1"/>
  <c r="BA100" i="12" s="1"/>
  <c r="N100" i="12"/>
  <c r="AE100" i="12" s="1"/>
  <c r="AV100" i="12" s="1"/>
  <c r="C100" i="12"/>
  <c r="T100" i="12" s="1"/>
  <c r="AK100" i="12" s="1"/>
  <c r="G100" i="12"/>
  <c r="X100" i="12" s="1"/>
  <c r="AO100" i="12" s="1"/>
  <c r="D100" i="12"/>
  <c r="U100" i="12" s="1"/>
  <c r="AL100" i="12" s="1"/>
  <c r="P100" i="12"/>
  <c r="AG100" i="12" s="1"/>
  <c r="AX100" i="12" s="1"/>
  <c r="F100" i="12"/>
  <c r="W100" i="12" s="1"/>
  <c r="AN100" i="12" s="1"/>
  <c r="B101" i="12"/>
  <c r="K101" i="12" s="1"/>
  <c r="AB101" i="12" s="1"/>
  <c r="AS101" i="12" s="1"/>
  <c r="M101" i="36"/>
  <c r="AD101" i="36" s="1"/>
  <c r="AU101" i="36" s="1"/>
  <c r="K101" i="36"/>
  <c r="AB101" i="36" s="1"/>
  <c r="AS101" i="36" s="1"/>
  <c r="Q101" i="36"/>
  <c r="AH101" i="36" s="1"/>
  <c r="AY101" i="36" s="1"/>
  <c r="O101" i="36"/>
  <c r="AF101" i="36" s="1"/>
  <c r="AW101" i="36" s="1"/>
  <c r="N101" i="36"/>
  <c r="AE101" i="36" s="1"/>
  <c r="AV101" i="36" s="1"/>
  <c r="L101" i="36"/>
  <c r="AC101" i="36" s="1"/>
  <c r="AT101" i="36" s="1"/>
  <c r="R101" i="36"/>
  <c r="AI101" i="36" s="1"/>
  <c r="AZ101" i="36" s="1"/>
  <c r="P101" i="36"/>
  <c r="AG101" i="36" s="1"/>
  <c r="AX101" i="36" s="1"/>
  <c r="BB100" i="36"/>
  <c r="F101" i="36"/>
  <c r="W101" i="36" s="1"/>
  <c r="AN101" i="36" s="1"/>
  <c r="E101" i="36"/>
  <c r="V101" i="36" s="1"/>
  <c r="AM101" i="36" s="1"/>
  <c r="D101" i="36"/>
  <c r="U101" i="36" s="1"/>
  <c r="AL101" i="36" s="1"/>
  <c r="C101" i="36"/>
  <c r="T101" i="36" s="1"/>
  <c r="AK101" i="36" s="1"/>
  <c r="S101" i="36"/>
  <c r="AJ101" i="36" s="1"/>
  <c r="BA101" i="36" s="1"/>
  <c r="J101" i="36"/>
  <c r="AA101" i="36" s="1"/>
  <c r="AR101" i="36" s="1"/>
  <c r="I101" i="36"/>
  <c r="Z101" i="36" s="1"/>
  <c r="AQ101" i="36" s="1"/>
  <c r="H101" i="36"/>
  <c r="Y101" i="36" s="1"/>
  <c r="AP101" i="36" s="1"/>
  <c r="S101" i="39"/>
  <c r="AJ101" i="39" s="1"/>
  <c r="BA101" i="39" s="1"/>
  <c r="O101" i="39"/>
  <c r="AF101" i="39" s="1"/>
  <c r="AW101" i="39" s="1"/>
  <c r="K101" i="39"/>
  <c r="AB101" i="39" s="1"/>
  <c r="AS101" i="39" s="1"/>
  <c r="G101" i="39"/>
  <c r="X101" i="39" s="1"/>
  <c r="AO101" i="39" s="1"/>
  <c r="C101" i="39"/>
  <c r="T101" i="39" s="1"/>
  <c r="AK101" i="39" s="1"/>
  <c r="R101" i="39"/>
  <c r="AI101" i="39" s="1"/>
  <c r="AZ101" i="39" s="1"/>
  <c r="N101" i="39"/>
  <c r="AE101" i="39" s="1"/>
  <c r="AV101" i="39" s="1"/>
  <c r="J101" i="39"/>
  <c r="AA101" i="39" s="1"/>
  <c r="AR101" i="39" s="1"/>
  <c r="F101" i="39"/>
  <c r="W101" i="39" s="1"/>
  <c r="AN101" i="39" s="1"/>
  <c r="M101" i="39"/>
  <c r="AD101" i="39" s="1"/>
  <c r="AU101" i="39" s="1"/>
  <c r="E101" i="39"/>
  <c r="V101" i="39" s="1"/>
  <c r="AM101" i="39" s="1"/>
  <c r="L101" i="39"/>
  <c r="AC101" i="39" s="1"/>
  <c r="AT101" i="39" s="1"/>
  <c r="D101" i="39"/>
  <c r="U101" i="39" s="1"/>
  <c r="AL101" i="39" s="1"/>
  <c r="Q101" i="39"/>
  <c r="AH101" i="39" s="1"/>
  <c r="AY101" i="39" s="1"/>
  <c r="P101" i="39"/>
  <c r="AG101" i="39" s="1"/>
  <c r="AX101" i="39" s="1"/>
  <c r="I101" i="39"/>
  <c r="Z101" i="39" s="1"/>
  <c r="AQ101" i="39" s="1"/>
  <c r="H101" i="39"/>
  <c r="Y101" i="39" s="1"/>
  <c r="AP101" i="39" s="1"/>
  <c r="BB100" i="39"/>
  <c r="B102" i="36"/>
  <c r="E102" i="36" s="1"/>
  <c r="V102" i="36" s="1"/>
  <c r="AM102" i="36" s="1"/>
  <c r="J103" i="20"/>
  <c r="A102" i="12"/>
  <c r="K102" i="20"/>
  <c r="J104" i="35"/>
  <c r="A104" i="36" s="1"/>
  <c r="K103" i="35"/>
  <c r="B103" i="50" s="1"/>
  <c r="X101" i="50" l="1"/>
  <c r="F102" i="50"/>
  <c r="M102" i="50" s="1"/>
  <c r="T102" i="50" s="1"/>
  <c r="I102" i="50"/>
  <c r="P102" i="50" s="1"/>
  <c r="W102" i="50" s="1"/>
  <c r="E102" i="50"/>
  <c r="L102" i="50" s="1"/>
  <c r="S102" i="50" s="1"/>
  <c r="H102" i="50"/>
  <c r="O102" i="50" s="1"/>
  <c r="V102" i="50" s="1"/>
  <c r="D102" i="50"/>
  <c r="K102" i="50" s="1"/>
  <c r="R102" i="50" s="1"/>
  <c r="G102" i="50"/>
  <c r="N102" i="50" s="1"/>
  <c r="U102" i="50" s="1"/>
  <c r="C102" i="50"/>
  <c r="J102" i="50" s="1"/>
  <c r="Q102" i="50" s="1"/>
  <c r="G101" i="48"/>
  <c r="N101" i="48" s="1"/>
  <c r="U101" i="48" s="1"/>
  <c r="H101" i="48"/>
  <c r="O101" i="48" s="1"/>
  <c r="V101" i="48" s="1"/>
  <c r="F101" i="48"/>
  <c r="M101" i="48" s="1"/>
  <c r="T101" i="48" s="1"/>
  <c r="D101" i="48"/>
  <c r="K101" i="48" s="1"/>
  <c r="R101" i="48" s="1"/>
  <c r="C101" i="48"/>
  <c r="J101" i="48" s="1"/>
  <c r="Q101" i="48" s="1"/>
  <c r="X100" i="48"/>
  <c r="X100" i="49"/>
  <c r="B102" i="48"/>
  <c r="G102" i="48" s="1"/>
  <c r="N102" i="48" s="1"/>
  <c r="U102" i="48" s="1"/>
  <c r="F101" i="49"/>
  <c r="M101" i="49" s="1"/>
  <c r="T101" i="49" s="1"/>
  <c r="I101" i="49"/>
  <c r="P101" i="49" s="1"/>
  <c r="W101" i="49" s="1"/>
  <c r="E101" i="49"/>
  <c r="L101" i="49" s="1"/>
  <c r="S101" i="49" s="1"/>
  <c r="D101" i="49"/>
  <c r="K101" i="49" s="1"/>
  <c r="R101" i="49" s="1"/>
  <c r="C101" i="49"/>
  <c r="J101" i="49" s="1"/>
  <c r="Q101" i="49" s="1"/>
  <c r="G101" i="49"/>
  <c r="N101" i="49" s="1"/>
  <c r="U101" i="49" s="1"/>
  <c r="H101" i="49"/>
  <c r="O101" i="49" s="1"/>
  <c r="V101" i="49" s="1"/>
  <c r="H101" i="12"/>
  <c r="Y101" i="12" s="1"/>
  <c r="AP101" i="12" s="1"/>
  <c r="D101" i="12"/>
  <c r="U101" i="12" s="1"/>
  <c r="AL101" i="12" s="1"/>
  <c r="P101" i="12"/>
  <c r="AG101" i="12" s="1"/>
  <c r="AX101" i="12" s="1"/>
  <c r="C101" i="12"/>
  <c r="T101" i="12" s="1"/>
  <c r="AK101" i="12" s="1"/>
  <c r="L101" i="12"/>
  <c r="AC101" i="12" s="1"/>
  <c r="AT101" i="12" s="1"/>
  <c r="N101" i="12"/>
  <c r="AE101" i="12" s="1"/>
  <c r="AV101" i="12" s="1"/>
  <c r="R101" i="12"/>
  <c r="AI101" i="12" s="1"/>
  <c r="AZ101" i="12" s="1"/>
  <c r="F101" i="12"/>
  <c r="W101" i="12" s="1"/>
  <c r="AN101" i="12" s="1"/>
  <c r="J101" i="12"/>
  <c r="AA101" i="12" s="1"/>
  <c r="AR101" i="12" s="1"/>
  <c r="Q101" i="12"/>
  <c r="AH101" i="12" s="1"/>
  <c r="AY101" i="12" s="1"/>
  <c r="O101" i="12"/>
  <c r="AF101" i="12" s="1"/>
  <c r="AW101" i="12" s="1"/>
  <c r="M101" i="12"/>
  <c r="AD101" i="12" s="1"/>
  <c r="AU101" i="12" s="1"/>
  <c r="S101" i="12"/>
  <c r="AJ101" i="12" s="1"/>
  <c r="BA101" i="12" s="1"/>
  <c r="I101" i="12"/>
  <c r="Z101" i="12" s="1"/>
  <c r="AQ101" i="12" s="1"/>
  <c r="G101" i="12"/>
  <c r="X101" i="12" s="1"/>
  <c r="AO101" i="12" s="1"/>
  <c r="E101" i="12"/>
  <c r="V101" i="12" s="1"/>
  <c r="AM101" i="12" s="1"/>
  <c r="BB100" i="12"/>
  <c r="B102" i="12"/>
  <c r="G102" i="12" s="1"/>
  <c r="X102" i="12" s="1"/>
  <c r="AO102" i="12" s="1"/>
  <c r="K102" i="36"/>
  <c r="AB102" i="36" s="1"/>
  <c r="AS102" i="36" s="1"/>
  <c r="I102" i="36"/>
  <c r="Z102" i="36" s="1"/>
  <c r="AQ102" i="36" s="1"/>
  <c r="O102" i="36"/>
  <c r="AF102" i="36" s="1"/>
  <c r="AW102" i="36" s="1"/>
  <c r="M102" i="36"/>
  <c r="AD102" i="36" s="1"/>
  <c r="AU102" i="36" s="1"/>
  <c r="L102" i="36"/>
  <c r="AC102" i="36" s="1"/>
  <c r="AT102" i="36" s="1"/>
  <c r="J102" i="36"/>
  <c r="AA102" i="36" s="1"/>
  <c r="AR102" i="36" s="1"/>
  <c r="P102" i="36"/>
  <c r="AG102" i="36" s="1"/>
  <c r="AX102" i="36" s="1"/>
  <c r="N102" i="36"/>
  <c r="AE102" i="36" s="1"/>
  <c r="AV102" i="36" s="1"/>
  <c r="BB101" i="36"/>
  <c r="D102" i="36"/>
  <c r="U102" i="36" s="1"/>
  <c r="AL102" i="36" s="1"/>
  <c r="C102" i="36"/>
  <c r="T102" i="36" s="1"/>
  <c r="AK102" i="36" s="1"/>
  <c r="S102" i="36"/>
  <c r="AJ102" i="36" s="1"/>
  <c r="BA102" i="36" s="1"/>
  <c r="R102" i="36"/>
  <c r="AI102" i="36" s="1"/>
  <c r="AZ102" i="36" s="1"/>
  <c r="Q102" i="36"/>
  <c r="AH102" i="36" s="1"/>
  <c r="AY102" i="36" s="1"/>
  <c r="H102" i="36"/>
  <c r="Y102" i="36" s="1"/>
  <c r="AP102" i="36" s="1"/>
  <c r="G102" i="36"/>
  <c r="X102" i="36" s="1"/>
  <c r="AO102" i="36" s="1"/>
  <c r="F102" i="36"/>
  <c r="W102" i="36" s="1"/>
  <c r="AN102" i="36" s="1"/>
  <c r="Q102" i="39"/>
  <c r="AH102" i="39" s="1"/>
  <c r="AY102" i="39" s="1"/>
  <c r="M102" i="39"/>
  <c r="AD102" i="39" s="1"/>
  <c r="AU102" i="39" s="1"/>
  <c r="I102" i="39"/>
  <c r="Z102" i="39" s="1"/>
  <c r="AQ102" i="39" s="1"/>
  <c r="E102" i="39"/>
  <c r="V102" i="39" s="1"/>
  <c r="AM102" i="39" s="1"/>
  <c r="P102" i="39"/>
  <c r="AG102" i="39" s="1"/>
  <c r="AX102" i="39" s="1"/>
  <c r="L102" i="39"/>
  <c r="AC102" i="39" s="1"/>
  <c r="AT102" i="39" s="1"/>
  <c r="H102" i="39"/>
  <c r="Y102" i="39" s="1"/>
  <c r="AP102" i="39" s="1"/>
  <c r="D102" i="39"/>
  <c r="U102" i="39" s="1"/>
  <c r="AL102" i="39" s="1"/>
  <c r="N102" i="39"/>
  <c r="AE102" i="39" s="1"/>
  <c r="AV102" i="39" s="1"/>
  <c r="F102" i="39"/>
  <c r="W102" i="39" s="1"/>
  <c r="AN102" i="39" s="1"/>
  <c r="S102" i="39"/>
  <c r="AJ102" i="39" s="1"/>
  <c r="BA102" i="39" s="1"/>
  <c r="K102" i="39"/>
  <c r="AB102" i="39" s="1"/>
  <c r="AS102" i="39" s="1"/>
  <c r="C102" i="39"/>
  <c r="T102" i="39" s="1"/>
  <c r="AK102" i="39" s="1"/>
  <c r="J102" i="39"/>
  <c r="AA102" i="39" s="1"/>
  <c r="AR102" i="39" s="1"/>
  <c r="R102" i="39"/>
  <c r="AI102" i="39" s="1"/>
  <c r="AZ102" i="39" s="1"/>
  <c r="G102" i="39"/>
  <c r="X102" i="39" s="1"/>
  <c r="AO102" i="39" s="1"/>
  <c r="O102" i="39"/>
  <c r="AF102" i="39" s="1"/>
  <c r="AW102" i="39" s="1"/>
  <c r="B103" i="36"/>
  <c r="S103" i="36" s="1"/>
  <c r="AJ103" i="36" s="1"/>
  <c r="BA103" i="36" s="1"/>
  <c r="BB101" i="39"/>
  <c r="A103" i="12"/>
  <c r="J104" i="20"/>
  <c r="K103" i="20"/>
  <c r="J105" i="35"/>
  <c r="A105" i="36" s="1"/>
  <c r="K104" i="35"/>
  <c r="B104" i="50" s="1"/>
  <c r="F102" i="48" l="1"/>
  <c r="M102" i="48" s="1"/>
  <c r="T102" i="48" s="1"/>
  <c r="X102" i="50"/>
  <c r="F103" i="50"/>
  <c r="M103" i="50" s="1"/>
  <c r="T103" i="50" s="1"/>
  <c r="I103" i="50"/>
  <c r="P103" i="50" s="1"/>
  <c r="W103" i="50" s="1"/>
  <c r="E103" i="50"/>
  <c r="L103" i="50" s="1"/>
  <c r="S103" i="50" s="1"/>
  <c r="H103" i="50"/>
  <c r="O103" i="50" s="1"/>
  <c r="V103" i="50" s="1"/>
  <c r="D103" i="50"/>
  <c r="K103" i="50" s="1"/>
  <c r="R103" i="50" s="1"/>
  <c r="G103" i="50"/>
  <c r="N103" i="50" s="1"/>
  <c r="U103" i="50" s="1"/>
  <c r="C103" i="50"/>
  <c r="J103" i="50" s="1"/>
  <c r="Q103" i="50" s="1"/>
  <c r="C102" i="48"/>
  <c r="J102" i="48" s="1"/>
  <c r="Q102" i="48" s="1"/>
  <c r="D102" i="48"/>
  <c r="K102" i="48" s="1"/>
  <c r="R102" i="48" s="1"/>
  <c r="E102" i="48"/>
  <c r="L102" i="48" s="1"/>
  <c r="S102" i="48" s="1"/>
  <c r="H102" i="48"/>
  <c r="O102" i="48" s="1"/>
  <c r="V102" i="48" s="1"/>
  <c r="X101" i="48"/>
  <c r="I102" i="48"/>
  <c r="P102" i="48" s="1"/>
  <c r="W102" i="48" s="1"/>
  <c r="X101" i="49"/>
  <c r="F102" i="49"/>
  <c r="M102" i="49" s="1"/>
  <c r="T102" i="49" s="1"/>
  <c r="I102" i="49"/>
  <c r="P102" i="49" s="1"/>
  <c r="W102" i="49" s="1"/>
  <c r="E102" i="49"/>
  <c r="L102" i="49" s="1"/>
  <c r="S102" i="49" s="1"/>
  <c r="C102" i="49"/>
  <c r="J102" i="49" s="1"/>
  <c r="Q102" i="49" s="1"/>
  <c r="H102" i="49"/>
  <c r="O102" i="49" s="1"/>
  <c r="V102" i="49" s="1"/>
  <c r="G102" i="49"/>
  <c r="N102" i="49" s="1"/>
  <c r="U102" i="49" s="1"/>
  <c r="D102" i="49"/>
  <c r="K102" i="49" s="1"/>
  <c r="R102" i="49" s="1"/>
  <c r="B103" i="48"/>
  <c r="C103" i="48" s="1"/>
  <c r="J103" i="48" s="1"/>
  <c r="H102" i="12"/>
  <c r="Y102" i="12" s="1"/>
  <c r="AP102" i="12" s="1"/>
  <c r="F102" i="12"/>
  <c r="W102" i="12" s="1"/>
  <c r="AN102" i="12" s="1"/>
  <c r="BB101" i="12"/>
  <c r="C102" i="12"/>
  <c r="T102" i="12" s="1"/>
  <c r="AK102" i="12" s="1"/>
  <c r="M102" i="12"/>
  <c r="AD102" i="12" s="1"/>
  <c r="AU102" i="12" s="1"/>
  <c r="R102" i="12"/>
  <c r="AI102" i="12" s="1"/>
  <c r="AZ102" i="12" s="1"/>
  <c r="E102" i="12"/>
  <c r="V102" i="12" s="1"/>
  <c r="AM102" i="12" s="1"/>
  <c r="P102" i="12"/>
  <c r="AG102" i="12" s="1"/>
  <c r="AX102" i="12" s="1"/>
  <c r="Q102" i="12"/>
  <c r="AH102" i="12" s="1"/>
  <c r="AY102" i="12" s="1"/>
  <c r="I102" i="12"/>
  <c r="Z102" i="12" s="1"/>
  <c r="AQ102" i="12" s="1"/>
  <c r="S102" i="12"/>
  <c r="AJ102" i="12" s="1"/>
  <c r="BA102" i="12" s="1"/>
  <c r="O102" i="12"/>
  <c r="AF102" i="12" s="1"/>
  <c r="AW102" i="12" s="1"/>
  <c r="L102" i="12"/>
  <c r="AC102" i="12" s="1"/>
  <c r="AT102" i="12" s="1"/>
  <c r="J102" i="12"/>
  <c r="AA102" i="12" s="1"/>
  <c r="AR102" i="12" s="1"/>
  <c r="K102" i="12"/>
  <c r="AB102" i="12" s="1"/>
  <c r="AS102" i="12" s="1"/>
  <c r="N102" i="12"/>
  <c r="AE102" i="12" s="1"/>
  <c r="AV102" i="12" s="1"/>
  <c r="D102" i="12"/>
  <c r="U102" i="12" s="1"/>
  <c r="AL102" i="12" s="1"/>
  <c r="B103" i="12"/>
  <c r="J103" i="12" s="1"/>
  <c r="AA103" i="12" s="1"/>
  <c r="AR103" i="12" s="1"/>
  <c r="R103" i="36"/>
  <c r="AI103" i="36" s="1"/>
  <c r="AZ103" i="36" s="1"/>
  <c r="Q103" i="36"/>
  <c r="AH103" i="36" s="1"/>
  <c r="AY103" i="36" s="1"/>
  <c r="P103" i="36"/>
  <c r="AG103" i="36" s="1"/>
  <c r="AX103" i="36" s="1"/>
  <c r="J103" i="36"/>
  <c r="AA103" i="36" s="1"/>
  <c r="AR103" i="36" s="1"/>
  <c r="N103" i="36"/>
  <c r="AE103" i="36" s="1"/>
  <c r="AV103" i="36" s="1"/>
  <c r="H103" i="36"/>
  <c r="Y103" i="36" s="1"/>
  <c r="AP103" i="36" s="1"/>
  <c r="M103" i="36"/>
  <c r="AD103" i="36" s="1"/>
  <c r="AU103" i="36" s="1"/>
  <c r="G103" i="36"/>
  <c r="X103" i="36" s="1"/>
  <c r="AO103" i="36" s="1"/>
  <c r="K103" i="36"/>
  <c r="AB103" i="36" s="1"/>
  <c r="AS103" i="36" s="1"/>
  <c r="I103" i="36"/>
  <c r="Z103" i="36" s="1"/>
  <c r="AQ103" i="36" s="1"/>
  <c r="L103" i="36"/>
  <c r="AC103" i="36" s="1"/>
  <c r="AT103" i="36" s="1"/>
  <c r="O103" i="36"/>
  <c r="AF103" i="36" s="1"/>
  <c r="AW103" i="36" s="1"/>
  <c r="F103" i="36"/>
  <c r="W103" i="36" s="1"/>
  <c r="AN103" i="36" s="1"/>
  <c r="E103" i="36"/>
  <c r="V103" i="36" s="1"/>
  <c r="AM103" i="36" s="1"/>
  <c r="D103" i="36"/>
  <c r="U103" i="36" s="1"/>
  <c r="AL103" i="36" s="1"/>
  <c r="C103" i="36"/>
  <c r="T103" i="36" s="1"/>
  <c r="AK103" i="36" s="1"/>
  <c r="BB102" i="36"/>
  <c r="S103" i="39"/>
  <c r="AJ103" i="39" s="1"/>
  <c r="BA103" i="39" s="1"/>
  <c r="O103" i="39"/>
  <c r="AF103" i="39" s="1"/>
  <c r="AW103" i="39" s="1"/>
  <c r="K103" i="39"/>
  <c r="AB103" i="39" s="1"/>
  <c r="AS103" i="39" s="1"/>
  <c r="G103" i="39"/>
  <c r="X103" i="39" s="1"/>
  <c r="AO103" i="39" s="1"/>
  <c r="C103" i="39"/>
  <c r="T103" i="39" s="1"/>
  <c r="AK103" i="39" s="1"/>
  <c r="R103" i="39"/>
  <c r="AI103" i="39" s="1"/>
  <c r="AZ103" i="39" s="1"/>
  <c r="N103" i="39"/>
  <c r="AE103" i="39" s="1"/>
  <c r="AV103" i="39" s="1"/>
  <c r="J103" i="39"/>
  <c r="AA103" i="39" s="1"/>
  <c r="AR103" i="39" s="1"/>
  <c r="F103" i="39"/>
  <c r="W103" i="39" s="1"/>
  <c r="AN103" i="39" s="1"/>
  <c r="P103" i="39"/>
  <c r="AG103" i="39" s="1"/>
  <c r="AX103" i="39" s="1"/>
  <c r="H103" i="39"/>
  <c r="Y103" i="39" s="1"/>
  <c r="AP103" i="39" s="1"/>
  <c r="M103" i="39"/>
  <c r="AD103" i="39" s="1"/>
  <c r="AU103" i="39" s="1"/>
  <c r="E103" i="39"/>
  <c r="V103" i="39" s="1"/>
  <c r="AM103" i="39" s="1"/>
  <c r="D103" i="39"/>
  <c r="U103" i="39" s="1"/>
  <c r="AL103" i="39" s="1"/>
  <c r="Q103" i="39"/>
  <c r="AH103" i="39" s="1"/>
  <c r="AY103" i="39" s="1"/>
  <c r="L103" i="39"/>
  <c r="AC103" i="39" s="1"/>
  <c r="AT103" i="39" s="1"/>
  <c r="I103" i="39"/>
  <c r="Z103" i="39" s="1"/>
  <c r="AQ103" i="39" s="1"/>
  <c r="B104" i="36"/>
  <c r="Q104" i="36" s="1"/>
  <c r="AH104" i="36" s="1"/>
  <c r="AY104" i="36" s="1"/>
  <c r="BB102" i="39"/>
  <c r="A104" i="12"/>
  <c r="J105" i="20"/>
  <c r="K104" i="20"/>
  <c r="J106" i="35"/>
  <c r="A106" i="36" s="1"/>
  <c r="K105" i="35"/>
  <c r="B105" i="50" s="1"/>
  <c r="X103" i="50" l="1"/>
  <c r="F104" i="50"/>
  <c r="M104" i="50" s="1"/>
  <c r="T104" i="50" s="1"/>
  <c r="I104" i="50"/>
  <c r="P104" i="50" s="1"/>
  <c r="W104" i="50" s="1"/>
  <c r="E104" i="50"/>
  <c r="L104" i="50" s="1"/>
  <c r="S104" i="50" s="1"/>
  <c r="H104" i="50"/>
  <c r="O104" i="50" s="1"/>
  <c r="V104" i="50" s="1"/>
  <c r="D104" i="50"/>
  <c r="K104" i="50" s="1"/>
  <c r="R104" i="50" s="1"/>
  <c r="G104" i="50"/>
  <c r="N104" i="50" s="1"/>
  <c r="U104" i="50" s="1"/>
  <c r="C104" i="50"/>
  <c r="J104" i="50" s="1"/>
  <c r="Q104" i="50" s="1"/>
  <c r="I103" i="48"/>
  <c r="P103" i="48" s="1"/>
  <c r="W103" i="48" s="1"/>
  <c r="D103" i="48"/>
  <c r="K103" i="48" s="1"/>
  <c r="R103" i="48" s="1"/>
  <c r="F103" i="48"/>
  <c r="M103" i="48" s="1"/>
  <c r="T103" i="48" s="1"/>
  <c r="G103" i="48"/>
  <c r="N103" i="48" s="1"/>
  <c r="U103" i="48" s="1"/>
  <c r="X102" i="48"/>
  <c r="H103" i="48"/>
  <c r="O103" i="48" s="1"/>
  <c r="V103" i="48" s="1"/>
  <c r="E103" i="48"/>
  <c r="L103" i="48" s="1"/>
  <c r="S103" i="48" s="1"/>
  <c r="B104" i="48"/>
  <c r="E104" i="48" s="1"/>
  <c r="L104" i="48" s="1"/>
  <c r="S104" i="48" s="1"/>
  <c r="F103" i="49"/>
  <c r="M103" i="49" s="1"/>
  <c r="T103" i="49" s="1"/>
  <c r="I103" i="49"/>
  <c r="P103" i="49" s="1"/>
  <c r="W103" i="49" s="1"/>
  <c r="E103" i="49"/>
  <c r="L103" i="49" s="1"/>
  <c r="S103" i="49" s="1"/>
  <c r="H103" i="49"/>
  <c r="O103" i="49" s="1"/>
  <c r="V103" i="49" s="1"/>
  <c r="G103" i="49"/>
  <c r="N103" i="49" s="1"/>
  <c r="U103" i="49" s="1"/>
  <c r="D103" i="49"/>
  <c r="K103" i="49" s="1"/>
  <c r="R103" i="49" s="1"/>
  <c r="C103" i="49"/>
  <c r="J103" i="49" s="1"/>
  <c r="Q103" i="49" s="1"/>
  <c r="X102" i="49"/>
  <c r="Q103" i="48"/>
  <c r="G103" i="12"/>
  <c r="X103" i="12" s="1"/>
  <c r="AO103" i="12" s="1"/>
  <c r="K103" i="12"/>
  <c r="AB103" i="12" s="1"/>
  <c r="AS103" i="12" s="1"/>
  <c r="E103" i="12"/>
  <c r="V103" i="12" s="1"/>
  <c r="AM103" i="12" s="1"/>
  <c r="Q103" i="12"/>
  <c r="AH103" i="12" s="1"/>
  <c r="AY103" i="12" s="1"/>
  <c r="P103" i="12"/>
  <c r="AG103" i="12" s="1"/>
  <c r="AX103" i="12" s="1"/>
  <c r="N103" i="12"/>
  <c r="AE103" i="12" s="1"/>
  <c r="AV103" i="12" s="1"/>
  <c r="C103" i="12"/>
  <c r="T103" i="12" s="1"/>
  <c r="AK103" i="12" s="1"/>
  <c r="I103" i="12"/>
  <c r="Z103" i="12" s="1"/>
  <c r="AQ103" i="12" s="1"/>
  <c r="H103" i="12"/>
  <c r="Y103" i="12" s="1"/>
  <c r="AP103" i="12" s="1"/>
  <c r="F103" i="12"/>
  <c r="W103" i="12" s="1"/>
  <c r="AN103" i="12" s="1"/>
  <c r="L103" i="12"/>
  <c r="AC103" i="12" s="1"/>
  <c r="AT103" i="12" s="1"/>
  <c r="R103" i="12"/>
  <c r="AI103" i="12" s="1"/>
  <c r="AZ103" i="12" s="1"/>
  <c r="O103" i="12"/>
  <c r="AF103" i="12" s="1"/>
  <c r="AW103" i="12" s="1"/>
  <c r="M103" i="12"/>
  <c r="AD103" i="12" s="1"/>
  <c r="AU103" i="12" s="1"/>
  <c r="S103" i="12"/>
  <c r="AJ103" i="12" s="1"/>
  <c r="BA103" i="12" s="1"/>
  <c r="D103" i="12"/>
  <c r="U103" i="12" s="1"/>
  <c r="AL103" i="12" s="1"/>
  <c r="BB102" i="12"/>
  <c r="B104" i="12"/>
  <c r="N104" i="12" s="1"/>
  <c r="AE104" i="12" s="1"/>
  <c r="AV104" i="12" s="1"/>
  <c r="K104" i="36"/>
  <c r="AB104" i="36" s="1"/>
  <c r="AS104" i="36" s="1"/>
  <c r="L104" i="36"/>
  <c r="AC104" i="36" s="1"/>
  <c r="AT104" i="36" s="1"/>
  <c r="N104" i="36"/>
  <c r="AE104" i="36" s="1"/>
  <c r="AV104" i="36" s="1"/>
  <c r="BB103" i="36"/>
  <c r="F104" i="36"/>
  <c r="W104" i="36" s="1"/>
  <c r="AN104" i="36" s="1"/>
  <c r="P104" i="36"/>
  <c r="AG104" i="36" s="1"/>
  <c r="AX104" i="36" s="1"/>
  <c r="E104" i="36"/>
  <c r="V104" i="36" s="1"/>
  <c r="AM104" i="36" s="1"/>
  <c r="H104" i="36"/>
  <c r="Y104" i="36" s="1"/>
  <c r="AP104" i="36" s="1"/>
  <c r="O104" i="36"/>
  <c r="AF104" i="36" s="1"/>
  <c r="AW104" i="36" s="1"/>
  <c r="I104" i="36"/>
  <c r="Z104" i="36" s="1"/>
  <c r="AQ104" i="36" s="1"/>
  <c r="G104" i="36"/>
  <c r="X104" i="36" s="1"/>
  <c r="AO104" i="36" s="1"/>
  <c r="J104" i="36"/>
  <c r="AA104" i="36" s="1"/>
  <c r="AR104" i="36" s="1"/>
  <c r="M104" i="36"/>
  <c r="AD104" i="36" s="1"/>
  <c r="AU104" i="36" s="1"/>
  <c r="D104" i="36"/>
  <c r="U104" i="36" s="1"/>
  <c r="AL104" i="36" s="1"/>
  <c r="C104" i="36"/>
  <c r="T104" i="36" s="1"/>
  <c r="AK104" i="36" s="1"/>
  <c r="S104" i="36"/>
  <c r="AJ104" i="36" s="1"/>
  <c r="BA104" i="36" s="1"/>
  <c r="R104" i="36"/>
  <c r="AI104" i="36" s="1"/>
  <c r="AZ104" i="36" s="1"/>
  <c r="Q104" i="39"/>
  <c r="AH104" i="39" s="1"/>
  <c r="AY104" i="39" s="1"/>
  <c r="M104" i="39"/>
  <c r="AD104" i="39" s="1"/>
  <c r="AU104" i="39" s="1"/>
  <c r="I104" i="39"/>
  <c r="Z104" i="39" s="1"/>
  <c r="AQ104" i="39" s="1"/>
  <c r="E104" i="39"/>
  <c r="V104" i="39" s="1"/>
  <c r="AM104" i="39" s="1"/>
  <c r="P104" i="39"/>
  <c r="AG104" i="39" s="1"/>
  <c r="AX104" i="39" s="1"/>
  <c r="L104" i="39"/>
  <c r="AC104" i="39" s="1"/>
  <c r="AT104" i="39" s="1"/>
  <c r="H104" i="39"/>
  <c r="Y104" i="39" s="1"/>
  <c r="AP104" i="39" s="1"/>
  <c r="D104" i="39"/>
  <c r="U104" i="39" s="1"/>
  <c r="AL104" i="39" s="1"/>
  <c r="O104" i="39"/>
  <c r="AF104" i="39" s="1"/>
  <c r="AW104" i="39" s="1"/>
  <c r="G104" i="39"/>
  <c r="X104" i="39" s="1"/>
  <c r="AO104" i="39" s="1"/>
  <c r="N104" i="39"/>
  <c r="AE104" i="39" s="1"/>
  <c r="AV104" i="39" s="1"/>
  <c r="F104" i="39"/>
  <c r="W104" i="39" s="1"/>
  <c r="AN104" i="39" s="1"/>
  <c r="J104" i="39"/>
  <c r="AA104" i="39" s="1"/>
  <c r="AR104" i="39" s="1"/>
  <c r="S104" i="39"/>
  <c r="AJ104" i="39" s="1"/>
  <c r="BA104" i="39" s="1"/>
  <c r="C104" i="39"/>
  <c r="T104" i="39" s="1"/>
  <c r="AK104" i="39" s="1"/>
  <c r="R104" i="39"/>
  <c r="AI104" i="39" s="1"/>
  <c r="AZ104" i="39" s="1"/>
  <c r="K104" i="39"/>
  <c r="AB104" i="39" s="1"/>
  <c r="AS104" i="39" s="1"/>
  <c r="B105" i="36"/>
  <c r="G105" i="36" s="1"/>
  <c r="X105" i="36" s="1"/>
  <c r="AO105" i="36" s="1"/>
  <c r="BB103" i="39"/>
  <c r="A105" i="12"/>
  <c r="J106" i="20"/>
  <c r="K105" i="20"/>
  <c r="J107" i="35"/>
  <c r="A107" i="36" s="1"/>
  <c r="K106" i="35"/>
  <c r="B106" i="50" s="1"/>
  <c r="X104" i="50" l="1"/>
  <c r="F105" i="50"/>
  <c r="M105" i="50" s="1"/>
  <c r="T105" i="50" s="1"/>
  <c r="I105" i="50"/>
  <c r="P105" i="50" s="1"/>
  <c r="W105" i="50" s="1"/>
  <c r="E105" i="50"/>
  <c r="L105" i="50" s="1"/>
  <c r="S105" i="50" s="1"/>
  <c r="H105" i="50"/>
  <c r="O105" i="50" s="1"/>
  <c r="V105" i="50" s="1"/>
  <c r="D105" i="50"/>
  <c r="K105" i="50" s="1"/>
  <c r="R105" i="50" s="1"/>
  <c r="C105" i="50"/>
  <c r="J105" i="50" s="1"/>
  <c r="Q105" i="50" s="1"/>
  <c r="G105" i="50"/>
  <c r="N105" i="50" s="1"/>
  <c r="U105" i="50" s="1"/>
  <c r="G104" i="48"/>
  <c r="N104" i="48" s="1"/>
  <c r="U104" i="48" s="1"/>
  <c r="H104" i="48"/>
  <c r="O104" i="48" s="1"/>
  <c r="V104" i="48" s="1"/>
  <c r="D104" i="48"/>
  <c r="K104" i="48" s="1"/>
  <c r="R104" i="48" s="1"/>
  <c r="X103" i="48"/>
  <c r="C104" i="48"/>
  <c r="J104" i="48" s="1"/>
  <c r="Q104" i="48" s="1"/>
  <c r="I104" i="48"/>
  <c r="P104" i="48" s="1"/>
  <c r="W104" i="48" s="1"/>
  <c r="F104" i="48"/>
  <c r="M104" i="48" s="1"/>
  <c r="T104" i="48" s="1"/>
  <c r="B105" i="48"/>
  <c r="I105" i="48" s="1"/>
  <c r="P105" i="48" s="1"/>
  <c r="W105" i="48" s="1"/>
  <c r="F104" i="49"/>
  <c r="M104" i="49" s="1"/>
  <c r="T104" i="49" s="1"/>
  <c r="I104" i="49"/>
  <c r="P104" i="49" s="1"/>
  <c r="W104" i="49" s="1"/>
  <c r="E104" i="49"/>
  <c r="L104" i="49" s="1"/>
  <c r="S104" i="49" s="1"/>
  <c r="G104" i="49"/>
  <c r="N104" i="49" s="1"/>
  <c r="U104" i="49" s="1"/>
  <c r="D104" i="49"/>
  <c r="K104" i="49" s="1"/>
  <c r="R104" i="49" s="1"/>
  <c r="C104" i="49"/>
  <c r="J104" i="49" s="1"/>
  <c r="Q104" i="49" s="1"/>
  <c r="H104" i="49"/>
  <c r="O104" i="49" s="1"/>
  <c r="V104" i="49" s="1"/>
  <c r="X103" i="49"/>
  <c r="K104" i="12"/>
  <c r="AB104" i="12" s="1"/>
  <c r="AS104" i="12" s="1"/>
  <c r="O104" i="12"/>
  <c r="AF104" i="12" s="1"/>
  <c r="AW104" i="12" s="1"/>
  <c r="M104" i="12"/>
  <c r="AD104" i="12" s="1"/>
  <c r="AU104" i="12" s="1"/>
  <c r="Q104" i="12"/>
  <c r="AH104" i="12" s="1"/>
  <c r="AY104" i="12" s="1"/>
  <c r="S104" i="12"/>
  <c r="AJ104" i="12" s="1"/>
  <c r="BA104" i="12" s="1"/>
  <c r="J104" i="12"/>
  <c r="AA104" i="12" s="1"/>
  <c r="AR104" i="12" s="1"/>
  <c r="F104" i="12"/>
  <c r="W104" i="12" s="1"/>
  <c r="AN104" i="12" s="1"/>
  <c r="D104" i="12"/>
  <c r="U104" i="12" s="1"/>
  <c r="AL104" i="12" s="1"/>
  <c r="H104" i="12"/>
  <c r="Y104" i="12" s="1"/>
  <c r="AP104" i="12" s="1"/>
  <c r="C104" i="12"/>
  <c r="T104" i="12" s="1"/>
  <c r="AK104" i="12" s="1"/>
  <c r="I104" i="12"/>
  <c r="Z104" i="12" s="1"/>
  <c r="AQ104" i="12" s="1"/>
  <c r="G104" i="12"/>
  <c r="X104" i="12" s="1"/>
  <c r="AO104" i="12" s="1"/>
  <c r="E104" i="12"/>
  <c r="V104" i="12" s="1"/>
  <c r="AM104" i="12" s="1"/>
  <c r="L104" i="12"/>
  <c r="AC104" i="12" s="1"/>
  <c r="AT104" i="12" s="1"/>
  <c r="R104" i="12"/>
  <c r="AI104" i="12" s="1"/>
  <c r="AZ104" i="12" s="1"/>
  <c r="P104" i="12"/>
  <c r="AG104" i="12" s="1"/>
  <c r="AX104" i="12" s="1"/>
  <c r="BB103" i="12"/>
  <c r="B105" i="12"/>
  <c r="R105" i="12" s="1"/>
  <c r="AI105" i="12" s="1"/>
  <c r="AZ105" i="12" s="1"/>
  <c r="M105" i="36"/>
  <c r="AD105" i="36" s="1"/>
  <c r="AU105" i="36" s="1"/>
  <c r="P105" i="36"/>
  <c r="AG105" i="36" s="1"/>
  <c r="AX105" i="36" s="1"/>
  <c r="K105" i="36"/>
  <c r="AB105" i="36" s="1"/>
  <c r="AS105" i="36" s="1"/>
  <c r="R105" i="36"/>
  <c r="AI105" i="36" s="1"/>
  <c r="AZ105" i="36" s="1"/>
  <c r="Q105" i="36"/>
  <c r="AH105" i="36" s="1"/>
  <c r="AY105" i="36" s="1"/>
  <c r="O105" i="36"/>
  <c r="AF105" i="36" s="1"/>
  <c r="AW105" i="36" s="1"/>
  <c r="N105" i="36"/>
  <c r="AE105" i="36" s="1"/>
  <c r="AV105" i="36" s="1"/>
  <c r="L105" i="36"/>
  <c r="AC105" i="36" s="1"/>
  <c r="AT105" i="36" s="1"/>
  <c r="F105" i="36"/>
  <c r="W105" i="36" s="1"/>
  <c r="AN105" i="36" s="1"/>
  <c r="E105" i="36"/>
  <c r="V105" i="36" s="1"/>
  <c r="AM105" i="36" s="1"/>
  <c r="D105" i="36"/>
  <c r="U105" i="36" s="1"/>
  <c r="AL105" i="36" s="1"/>
  <c r="C105" i="36"/>
  <c r="T105" i="36" s="1"/>
  <c r="AK105" i="36" s="1"/>
  <c r="S105" i="36"/>
  <c r="AJ105" i="36" s="1"/>
  <c r="BA105" i="36" s="1"/>
  <c r="J105" i="36"/>
  <c r="AA105" i="36" s="1"/>
  <c r="AR105" i="36" s="1"/>
  <c r="I105" i="36"/>
  <c r="Z105" i="36" s="1"/>
  <c r="AQ105" i="36" s="1"/>
  <c r="H105" i="36"/>
  <c r="Y105" i="36" s="1"/>
  <c r="AP105" i="36" s="1"/>
  <c r="BB104" i="36"/>
  <c r="S105" i="39"/>
  <c r="AJ105" i="39" s="1"/>
  <c r="BA105" i="39" s="1"/>
  <c r="O105" i="39"/>
  <c r="AF105" i="39" s="1"/>
  <c r="AW105" i="39" s="1"/>
  <c r="K105" i="39"/>
  <c r="AB105" i="39" s="1"/>
  <c r="AS105" i="39" s="1"/>
  <c r="G105" i="39"/>
  <c r="X105" i="39" s="1"/>
  <c r="AO105" i="39" s="1"/>
  <c r="C105" i="39"/>
  <c r="T105" i="39" s="1"/>
  <c r="AK105" i="39" s="1"/>
  <c r="R105" i="39"/>
  <c r="AI105" i="39" s="1"/>
  <c r="AZ105" i="39" s="1"/>
  <c r="N105" i="39"/>
  <c r="AE105" i="39" s="1"/>
  <c r="AV105" i="39" s="1"/>
  <c r="J105" i="39"/>
  <c r="AA105" i="39" s="1"/>
  <c r="AR105" i="39" s="1"/>
  <c r="F105" i="39"/>
  <c r="W105" i="39" s="1"/>
  <c r="AN105" i="39" s="1"/>
  <c r="Q105" i="39"/>
  <c r="AH105" i="39" s="1"/>
  <c r="AY105" i="39" s="1"/>
  <c r="I105" i="39"/>
  <c r="Z105" i="39" s="1"/>
  <c r="AQ105" i="39" s="1"/>
  <c r="P105" i="39"/>
  <c r="AG105" i="39" s="1"/>
  <c r="AX105" i="39" s="1"/>
  <c r="H105" i="39"/>
  <c r="Y105" i="39" s="1"/>
  <c r="AP105" i="39" s="1"/>
  <c r="M105" i="39"/>
  <c r="AD105" i="39" s="1"/>
  <c r="AU105" i="39" s="1"/>
  <c r="E105" i="39"/>
  <c r="V105" i="39" s="1"/>
  <c r="AM105" i="39" s="1"/>
  <c r="L105" i="39"/>
  <c r="AC105" i="39" s="1"/>
  <c r="AT105" i="39" s="1"/>
  <c r="D105" i="39"/>
  <c r="U105" i="39" s="1"/>
  <c r="AL105" i="39" s="1"/>
  <c r="BB104" i="39"/>
  <c r="B106" i="36"/>
  <c r="G106" i="36" s="1"/>
  <c r="X106" i="36" s="1"/>
  <c r="AO106" i="36" s="1"/>
  <c r="J107" i="20"/>
  <c r="A106" i="12"/>
  <c r="K106" i="20"/>
  <c r="J108" i="35"/>
  <c r="A108" i="36" s="1"/>
  <c r="K107" i="35"/>
  <c r="B107" i="50" s="1"/>
  <c r="F106" i="50" l="1"/>
  <c r="M106" i="50" s="1"/>
  <c r="T106" i="50" s="1"/>
  <c r="I106" i="50"/>
  <c r="P106" i="50" s="1"/>
  <c r="W106" i="50" s="1"/>
  <c r="E106" i="50"/>
  <c r="L106" i="50" s="1"/>
  <c r="S106" i="50" s="1"/>
  <c r="H106" i="50"/>
  <c r="O106" i="50" s="1"/>
  <c r="V106" i="50" s="1"/>
  <c r="D106" i="50"/>
  <c r="K106" i="50" s="1"/>
  <c r="R106" i="50" s="1"/>
  <c r="G106" i="50"/>
  <c r="N106" i="50" s="1"/>
  <c r="U106" i="50" s="1"/>
  <c r="C106" i="50"/>
  <c r="J106" i="50" s="1"/>
  <c r="Q106" i="50" s="1"/>
  <c r="X105" i="50"/>
  <c r="H105" i="48"/>
  <c r="O105" i="48" s="1"/>
  <c r="V105" i="48" s="1"/>
  <c r="D105" i="48"/>
  <c r="K105" i="48" s="1"/>
  <c r="R105" i="48" s="1"/>
  <c r="F105" i="48"/>
  <c r="M105" i="48" s="1"/>
  <c r="T105" i="48" s="1"/>
  <c r="G105" i="48"/>
  <c r="N105" i="48" s="1"/>
  <c r="U105" i="48" s="1"/>
  <c r="E105" i="48"/>
  <c r="L105" i="48" s="1"/>
  <c r="S105" i="48" s="1"/>
  <c r="X104" i="48"/>
  <c r="C105" i="48"/>
  <c r="J105" i="48" s="1"/>
  <c r="Q105" i="48" s="1"/>
  <c r="X104" i="49"/>
  <c r="B106" i="48"/>
  <c r="G106" i="48" s="1"/>
  <c r="N106" i="48" s="1"/>
  <c r="U106" i="48" s="1"/>
  <c r="F105" i="49"/>
  <c r="M105" i="49" s="1"/>
  <c r="T105" i="49" s="1"/>
  <c r="I105" i="49"/>
  <c r="P105" i="49" s="1"/>
  <c r="W105" i="49" s="1"/>
  <c r="E105" i="49"/>
  <c r="L105" i="49" s="1"/>
  <c r="S105" i="49" s="1"/>
  <c r="D105" i="49"/>
  <c r="K105" i="49" s="1"/>
  <c r="R105" i="49" s="1"/>
  <c r="C105" i="49"/>
  <c r="J105" i="49" s="1"/>
  <c r="Q105" i="49" s="1"/>
  <c r="G105" i="49"/>
  <c r="N105" i="49" s="1"/>
  <c r="U105" i="49" s="1"/>
  <c r="H105" i="49"/>
  <c r="O105" i="49" s="1"/>
  <c r="V105" i="49" s="1"/>
  <c r="N105" i="12"/>
  <c r="AE105" i="12" s="1"/>
  <c r="AV105" i="12" s="1"/>
  <c r="D105" i="12"/>
  <c r="U105" i="12" s="1"/>
  <c r="AL105" i="12" s="1"/>
  <c r="G105" i="12"/>
  <c r="X105" i="12" s="1"/>
  <c r="AO105" i="12" s="1"/>
  <c r="M105" i="12"/>
  <c r="AD105" i="12" s="1"/>
  <c r="AU105" i="12" s="1"/>
  <c r="I105" i="12"/>
  <c r="Z105" i="12" s="1"/>
  <c r="AQ105" i="12" s="1"/>
  <c r="K105" i="12"/>
  <c r="AB105" i="12" s="1"/>
  <c r="AS105" i="12" s="1"/>
  <c r="O105" i="12"/>
  <c r="AF105" i="12" s="1"/>
  <c r="AW105" i="12" s="1"/>
  <c r="E105" i="12"/>
  <c r="V105" i="12" s="1"/>
  <c r="AM105" i="12" s="1"/>
  <c r="C105" i="12"/>
  <c r="T105" i="12" s="1"/>
  <c r="AK105" i="12" s="1"/>
  <c r="J105" i="12"/>
  <c r="AA105" i="12" s="1"/>
  <c r="AR105" i="12" s="1"/>
  <c r="P105" i="12"/>
  <c r="AG105" i="12" s="1"/>
  <c r="AX105" i="12" s="1"/>
  <c r="S105" i="12"/>
  <c r="AJ105" i="12" s="1"/>
  <c r="BA105" i="12" s="1"/>
  <c r="Q105" i="12"/>
  <c r="AH105" i="12" s="1"/>
  <c r="AY105" i="12" s="1"/>
  <c r="BB104" i="12"/>
  <c r="H105" i="12"/>
  <c r="Y105" i="12" s="1"/>
  <c r="AP105" i="12" s="1"/>
  <c r="F105" i="12"/>
  <c r="W105" i="12" s="1"/>
  <c r="AN105" i="12" s="1"/>
  <c r="L105" i="12"/>
  <c r="AC105" i="12" s="1"/>
  <c r="AT105" i="12" s="1"/>
  <c r="B106" i="12"/>
  <c r="E106" i="12" s="1"/>
  <c r="V106" i="12" s="1"/>
  <c r="AM106" i="12" s="1"/>
  <c r="BB105" i="36"/>
  <c r="Q106" i="36"/>
  <c r="AH106" i="36" s="1"/>
  <c r="AY106" i="36" s="1"/>
  <c r="P106" i="36"/>
  <c r="AG106" i="36" s="1"/>
  <c r="AX106" i="36" s="1"/>
  <c r="O106" i="36"/>
  <c r="AF106" i="36" s="1"/>
  <c r="AW106" i="36" s="1"/>
  <c r="R106" i="36"/>
  <c r="AI106" i="36" s="1"/>
  <c r="AZ106" i="36" s="1"/>
  <c r="N106" i="36"/>
  <c r="AE106" i="36" s="1"/>
  <c r="AV106" i="36" s="1"/>
  <c r="L106" i="36"/>
  <c r="AC106" i="36" s="1"/>
  <c r="AT106" i="36" s="1"/>
  <c r="M106" i="36"/>
  <c r="AD106" i="36" s="1"/>
  <c r="AU106" i="36" s="1"/>
  <c r="K106" i="36"/>
  <c r="AB106" i="36" s="1"/>
  <c r="AS106" i="36" s="1"/>
  <c r="F106" i="36"/>
  <c r="W106" i="36" s="1"/>
  <c r="AN106" i="36" s="1"/>
  <c r="E106" i="36"/>
  <c r="V106" i="36" s="1"/>
  <c r="AM106" i="36" s="1"/>
  <c r="D106" i="36"/>
  <c r="U106" i="36" s="1"/>
  <c r="AL106" i="36" s="1"/>
  <c r="C106" i="36"/>
  <c r="T106" i="36" s="1"/>
  <c r="AK106" i="36" s="1"/>
  <c r="S106" i="36"/>
  <c r="AJ106" i="36" s="1"/>
  <c r="BA106" i="36" s="1"/>
  <c r="J106" i="36"/>
  <c r="AA106" i="36" s="1"/>
  <c r="AR106" i="36" s="1"/>
  <c r="I106" i="36"/>
  <c r="Z106" i="36" s="1"/>
  <c r="AQ106" i="36" s="1"/>
  <c r="H106" i="36"/>
  <c r="Y106" i="36" s="1"/>
  <c r="AP106" i="36" s="1"/>
  <c r="Q106" i="39"/>
  <c r="AH106" i="39" s="1"/>
  <c r="AY106" i="39" s="1"/>
  <c r="M106" i="39"/>
  <c r="AD106" i="39" s="1"/>
  <c r="AU106" i="39" s="1"/>
  <c r="I106" i="39"/>
  <c r="Z106" i="39" s="1"/>
  <c r="AQ106" i="39" s="1"/>
  <c r="E106" i="39"/>
  <c r="V106" i="39" s="1"/>
  <c r="AM106" i="39" s="1"/>
  <c r="P106" i="39"/>
  <c r="AG106" i="39" s="1"/>
  <c r="AX106" i="39" s="1"/>
  <c r="L106" i="39"/>
  <c r="AC106" i="39" s="1"/>
  <c r="AT106" i="39" s="1"/>
  <c r="H106" i="39"/>
  <c r="Y106" i="39" s="1"/>
  <c r="AP106" i="39" s="1"/>
  <c r="D106" i="39"/>
  <c r="U106" i="39" s="1"/>
  <c r="AL106" i="39" s="1"/>
  <c r="R106" i="39"/>
  <c r="AI106" i="39" s="1"/>
  <c r="AZ106" i="39" s="1"/>
  <c r="J106" i="39"/>
  <c r="AA106" i="39" s="1"/>
  <c r="AR106" i="39" s="1"/>
  <c r="O106" i="39"/>
  <c r="AF106" i="39" s="1"/>
  <c r="AW106" i="39" s="1"/>
  <c r="G106" i="39"/>
  <c r="X106" i="39" s="1"/>
  <c r="AO106" i="39" s="1"/>
  <c r="S106" i="39"/>
  <c r="AJ106" i="39" s="1"/>
  <c r="BA106" i="39" s="1"/>
  <c r="C106" i="39"/>
  <c r="T106" i="39" s="1"/>
  <c r="AK106" i="39" s="1"/>
  <c r="N106" i="39"/>
  <c r="AE106" i="39" s="1"/>
  <c r="AV106" i="39" s="1"/>
  <c r="K106" i="39"/>
  <c r="AB106" i="39" s="1"/>
  <c r="AS106" i="39" s="1"/>
  <c r="F106" i="39"/>
  <c r="W106" i="39" s="1"/>
  <c r="AN106" i="39" s="1"/>
  <c r="B107" i="36"/>
  <c r="Q107" i="36" s="1"/>
  <c r="AH107" i="36" s="1"/>
  <c r="AY107" i="36" s="1"/>
  <c r="BB105" i="39"/>
  <c r="J108" i="20"/>
  <c r="A107" i="12"/>
  <c r="K107" i="20"/>
  <c r="J109" i="35"/>
  <c r="A109" i="36" s="1"/>
  <c r="K108" i="35"/>
  <c r="B108" i="50" s="1"/>
  <c r="X106" i="50" l="1"/>
  <c r="F107" i="50"/>
  <c r="M107" i="50" s="1"/>
  <c r="T107" i="50" s="1"/>
  <c r="I107" i="50"/>
  <c r="P107" i="50" s="1"/>
  <c r="W107" i="50" s="1"/>
  <c r="E107" i="50"/>
  <c r="L107" i="50" s="1"/>
  <c r="S107" i="50" s="1"/>
  <c r="H107" i="50"/>
  <c r="O107" i="50" s="1"/>
  <c r="V107" i="50" s="1"/>
  <c r="D107" i="50"/>
  <c r="K107" i="50" s="1"/>
  <c r="R107" i="50" s="1"/>
  <c r="G107" i="50"/>
  <c r="N107" i="50" s="1"/>
  <c r="U107" i="50" s="1"/>
  <c r="C107" i="50"/>
  <c r="J107" i="50" s="1"/>
  <c r="Q107" i="50" s="1"/>
  <c r="X105" i="48"/>
  <c r="E106" i="48"/>
  <c r="L106" i="48" s="1"/>
  <c r="S106" i="48" s="1"/>
  <c r="C106" i="48"/>
  <c r="J106" i="48" s="1"/>
  <c r="Q106" i="48" s="1"/>
  <c r="D106" i="48"/>
  <c r="K106" i="48" s="1"/>
  <c r="R106" i="48" s="1"/>
  <c r="I106" i="48"/>
  <c r="P106" i="48" s="1"/>
  <c r="W106" i="48" s="1"/>
  <c r="F106" i="48"/>
  <c r="M106" i="48" s="1"/>
  <c r="T106" i="48" s="1"/>
  <c r="H106" i="48"/>
  <c r="O106" i="48" s="1"/>
  <c r="V106" i="48" s="1"/>
  <c r="X105" i="49"/>
  <c r="F106" i="49"/>
  <c r="M106" i="49" s="1"/>
  <c r="T106" i="49" s="1"/>
  <c r="I106" i="49"/>
  <c r="P106" i="49" s="1"/>
  <c r="W106" i="49" s="1"/>
  <c r="E106" i="49"/>
  <c r="L106" i="49" s="1"/>
  <c r="S106" i="49" s="1"/>
  <c r="C106" i="49"/>
  <c r="J106" i="49" s="1"/>
  <c r="Q106" i="49" s="1"/>
  <c r="H106" i="49"/>
  <c r="O106" i="49" s="1"/>
  <c r="V106" i="49" s="1"/>
  <c r="G106" i="49"/>
  <c r="N106" i="49" s="1"/>
  <c r="U106" i="49" s="1"/>
  <c r="D106" i="49"/>
  <c r="K106" i="49" s="1"/>
  <c r="R106" i="49" s="1"/>
  <c r="B107" i="48"/>
  <c r="G107" i="48" s="1"/>
  <c r="N107" i="48" s="1"/>
  <c r="U107" i="48" s="1"/>
  <c r="R106" i="12"/>
  <c r="AI106" i="12" s="1"/>
  <c r="AZ106" i="12" s="1"/>
  <c r="BB105" i="12"/>
  <c r="K106" i="12"/>
  <c r="AB106" i="12" s="1"/>
  <c r="AS106" i="12" s="1"/>
  <c r="H106" i="12"/>
  <c r="Y106" i="12" s="1"/>
  <c r="AP106" i="12" s="1"/>
  <c r="S106" i="12"/>
  <c r="AJ106" i="12" s="1"/>
  <c r="BA106" i="12" s="1"/>
  <c r="P106" i="12"/>
  <c r="AG106" i="12" s="1"/>
  <c r="AX106" i="12" s="1"/>
  <c r="Q106" i="12"/>
  <c r="AH106" i="12" s="1"/>
  <c r="AY106" i="12" s="1"/>
  <c r="F106" i="12"/>
  <c r="W106" i="12" s="1"/>
  <c r="AN106" i="12" s="1"/>
  <c r="J106" i="12"/>
  <c r="AA106" i="12" s="1"/>
  <c r="AR106" i="12" s="1"/>
  <c r="D106" i="12"/>
  <c r="U106" i="12" s="1"/>
  <c r="AL106" i="12" s="1"/>
  <c r="O106" i="12"/>
  <c r="AF106" i="12" s="1"/>
  <c r="AW106" i="12" s="1"/>
  <c r="N106" i="12"/>
  <c r="AE106" i="12" s="1"/>
  <c r="AV106" i="12" s="1"/>
  <c r="L106" i="12"/>
  <c r="AC106" i="12" s="1"/>
  <c r="AT106" i="12" s="1"/>
  <c r="M106" i="12"/>
  <c r="AD106" i="12" s="1"/>
  <c r="AU106" i="12" s="1"/>
  <c r="C106" i="12"/>
  <c r="T106" i="12" s="1"/>
  <c r="AK106" i="12" s="1"/>
  <c r="I106" i="12"/>
  <c r="Z106" i="12" s="1"/>
  <c r="AQ106" i="12" s="1"/>
  <c r="G106" i="12"/>
  <c r="X106" i="12" s="1"/>
  <c r="AO106" i="12" s="1"/>
  <c r="B107" i="12"/>
  <c r="G107" i="12" s="1"/>
  <c r="X107" i="12" s="1"/>
  <c r="AO107" i="12" s="1"/>
  <c r="H107" i="36"/>
  <c r="Y107" i="36" s="1"/>
  <c r="AP107" i="36" s="1"/>
  <c r="G107" i="36"/>
  <c r="X107" i="36" s="1"/>
  <c r="AO107" i="36" s="1"/>
  <c r="F107" i="36"/>
  <c r="W107" i="36" s="1"/>
  <c r="AN107" i="36" s="1"/>
  <c r="O107" i="36"/>
  <c r="AF107" i="36" s="1"/>
  <c r="AW107" i="36" s="1"/>
  <c r="P107" i="36"/>
  <c r="AG107" i="36" s="1"/>
  <c r="AX107" i="36" s="1"/>
  <c r="E107" i="36"/>
  <c r="V107" i="36" s="1"/>
  <c r="AM107" i="36" s="1"/>
  <c r="N107" i="36"/>
  <c r="AE107" i="36" s="1"/>
  <c r="AV107" i="36" s="1"/>
  <c r="M107" i="36"/>
  <c r="AD107" i="36" s="1"/>
  <c r="AU107" i="36" s="1"/>
  <c r="L107" i="36"/>
  <c r="AC107" i="36" s="1"/>
  <c r="AT107" i="36" s="1"/>
  <c r="K107" i="36"/>
  <c r="AB107" i="36" s="1"/>
  <c r="AS107" i="36" s="1"/>
  <c r="J107" i="36"/>
  <c r="AA107" i="36" s="1"/>
  <c r="AR107" i="36" s="1"/>
  <c r="I107" i="36"/>
  <c r="Z107" i="36" s="1"/>
  <c r="AQ107" i="36" s="1"/>
  <c r="D107" i="36"/>
  <c r="U107" i="36" s="1"/>
  <c r="AL107" i="36" s="1"/>
  <c r="C107" i="36"/>
  <c r="T107" i="36" s="1"/>
  <c r="AK107" i="36" s="1"/>
  <c r="S107" i="36"/>
  <c r="AJ107" i="36" s="1"/>
  <c r="BA107" i="36" s="1"/>
  <c r="R107" i="36"/>
  <c r="AI107" i="36" s="1"/>
  <c r="AZ107" i="36" s="1"/>
  <c r="BB106" i="36"/>
  <c r="S107" i="39"/>
  <c r="AJ107" i="39" s="1"/>
  <c r="BA107" i="39" s="1"/>
  <c r="O107" i="39"/>
  <c r="AF107" i="39" s="1"/>
  <c r="AW107" i="39" s="1"/>
  <c r="K107" i="39"/>
  <c r="AB107" i="39" s="1"/>
  <c r="AS107" i="39" s="1"/>
  <c r="G107" i="39"/>
  <c r="X107" i="39" s="1"/>
  <c r="AO107" i="39" s="1"/>
  <c r="C107" i="39"/>
  <c r="T107" i="39" s="1"/>
  <c r="AK107" i="39" s="1"/>
  <c r="R107" i="39"/>
  <c r="AI107" i="39" s="1"/>
  <c r="AZ107" i="39" s="1"/>
  <c r="N107" i="39"/>
  <c r="AE107" i="39" s="1"/>
  <c r="AV107" i="39" s="1"/>
  <c r="J107" i="39"/>
  <c r="AA107" i="39" s="1"/>
  <c r="AR107" i="39" s="1"/>
  <c r="F107" i="39"/>
  <c r="W107" i="39" s="1"/>
  <c r="AN107" i="39" s="1"/>
  <c r="L107" i="39"/>
  <c r="AC107" i="39" s="1"/>
  <c r="AT107" i="39" s="1"/>
  <c r="D107" i="39"/>
  <c r="U107" i="39" s="1"/>
  <c r="AL107" i="39" s="1"/>
  <c r="Q107" i="39"/>
  <c r="AH107" i="39" s="1"/>
  <c r="AY107" i="39" s="1"/>
  <c r="I107" i="39"/>
  <c r="Z107" i="39" s="1"/>
  <c r="AQ107" i="39" s="1"/>
  <c r="H107" i="39"/>
  <c r="Y107" i="39" s="1"/>
  <c r="AP107" i="39" s="1"/>
  <c r="P107" i="39"/>
  <c r="AG107" i="39" s="1"/>
  <c r="AX107" i="39" s="1"/>
  <c r="E107" i="39"/>
  <c r="V107" i="39" s="1"/>
  <c r="AM107" i="39" s="1"/>
  <c r="M107" i="39"/>
  <c r="AD107" i="39" s="1"/>
  <c r="AU107" i="39" s="1"/>
  <c r="BB106" i="39"/>
  <c r="B108" i="36"/>
  <c r="E108" i="36" s="1"/>
  <c r="V108" i="36" s="1"/>
  <c r="AM108" i="36" s="1"/>
  <c r="A108" i="12"/>
  <c r="J109" i="20"/>
  <c r="K108" i="20"/>
  <c r="H107" i="12"/>
  <c r="Y107" i="12" s="1"/>
  <c r="AP107" i="12" s="1"/>
  <c r="J110" i="35"/>
  <c r="A110" i="36" s="1"/>
  <c r="K109" i="35"/>
  <c r="B109" i="50" s="1"/>
  <c r="X107" i="50" l="1"/>
  <c r="F108" i="50"/>
  <c r="M108" i="50" s="1"/>
  <c r="T108" i="50" s="1"/>
  <c r="I108" i="50"/>
  <c r="P108" i="50" s="1"/>
  <c r="W108" i="50" s="1"/>
  <c r="E108" i="50"/>
  <c r="L108" i="50" s="1"/>
  <c r="S108" i="50" s="1"/>
  <c r="H108" i="50"/>
  <c r="O108" i="50" s="1"/>
  <c r="V108" i="50" s="1"/>
  <c r="D108" i="50"/>
  <c r="K108" i="50" s="1"/>
  <c r="R108" i="50" s="1"/>
  <c r="G108" i="50"/>
  <c r="N108" i="50" s="1"/>
  <c r="U108" i="50" s="1"/>
  <c r="C108" i="50"/>
  <c r="J108" i="50" s="1"/>
  <c r="Q108" i="50" s="1"/>
  <c r="D107" i="48"/>
  <c r="K107" i="48" s="1"/>
  <c r="R107" i="48" s="1"/>
  <c r="C107" i="48"/>
  <c r="J107" i="48" s="1"/>
  <c r="Q107" i="48" s="1"/>
  <c r="E107" i="48"/>
  <c r="L107" i="48" s="1"/>
  <c r="S107" i="48" s="1"/>
  <c r="I107" i="48"/>
  <c r="P107" i="48" s="1"/>
  <c r="W107" i="48" s="1"/>
  <c r="F107" i="48"/>
  <c r="M107" i="48" s="1"/>
  <c r="T107" i="48" s="1"/>
  <c r="X106" i="48"/>
  <c r="H107" i="48"/>
  <c r="O107" i="48" s="1"/>
  <c r="V107" i="48" s="1"/>
  <c r="B108" i="48"/>
  <c r="G108" i="48" s="1"/>
  <c r="N108" i="48" s="1"/>
  <c r="U108" i="48" s="1"/>
  <c r="F107" i="49"/>
  <c r="M107" i="49" s="1"/>
  <c r="T107" i="49" s="1"/>
  <c r="I107" i="49"/>
  <c r="P107" i="49" s="1"/>
  <c r="W107" i="49" s="1"/>
  <c r="E107" i="49"/>
  <c r="L107" i="49" s="1"/>
  <c r="S107" i="49" s="1"/>
  <c r="H107" i="49"/>
  <c r="O107" i="49" s="1"/>
  <c r="V107" i="49" s="1"/>
  <c r="G107" i="49"/>
  <c r="N107" i="49" s="1"/>
  <c r="U107" i="49" s="1"/>
  <c r="D107" i="49"/>
  <c r="K107" i="49" s="1"/>
  <c r="R107" i="49" s="1"/>
  <c r="C107" i="49"/>
  <c r="J107" i="49" s="1"/>
  <c r="Q107" i="49" s="1"/>
  <c r="X106" i="49"/>
  <c r="M107" i="12"/>
  <c r="AD107" i="12" s="1"/>
  <c r="AU107" i="12" s="1"/>
  <c r="D107" i="12"/>
  <c r="U107" i="12" s="1"/>
  <c r="AL107" i="12" s="1"/>
  <c r="L107" i="12"/>
  <c r="AC107" i="12" s="1"/>
  <c r="AT107" i="12" s="1"/>
  <c r="P107" i="12"/>
  <c r="AG107" i="12" s="1"/>
  <c r="AX107" i="12" s="1"/>
  <c r="F107" i="12"/>
  <c r="W107" i="12" s="1"/>
  <c r="AN107" i="12" s="1"/>
  <c r="R107" i="12"/>
  <c r="AI107" i="12" s="1"/>
  <c r="AZ107" i="12" s="1"/>
  <c r="S107" i="12"/>
  <c r="AJ107" i="12" s="1"/>
  <c r="BA107" i="12" s="1"/>
  <c r="J107" i="12"/>
  <c r="AA107" i="12" s="1"/>
  <c r="AR107" i="12" s="1"/>
  <c r="K107" i="12"/>
  <c r="AB107" i="12" s="1"/>
  <c r="AS107" i="12" s="1"/>
  <c r="O107" i="12"/>
  <c r="AF107" i="12" s="1"/>
  <c r="AW107" i="12" s="1"/>
  <c r="E107" i="12"/>
  <c r="V107" i="12" s="1"/>
  <c r="AM107" i="12" s="1"/>
  <c r="Q107" i="12"/>
  <c r="AH107" i="12" s="1"/>
  <c r="AY107" i="12" s="1"/>
  <c r="N107" i="12"/>
  <c r="AE107" i="12" s="1"/>
  <c r="AV107" i="12" s="1"/>
  <c r="C107" i="12"/>
  <c r="T107" i="12" s="1"/>
  <c r="AK107" i="12" s="1"/>
  <c r="I107" i="12"/>
  <c r="Z107" i="12" s="1"/>
  <c r="AQ107" i="12" s="1"/>
  <c r="BB106" i="12"/>
  <c r="B108" i="12"/>
  <c r="L108" i="12" s="1"/>
  <c r="AC108" i="12" s="1"/>
  <c r="AT108" i="12" s="1"/>
  <c r="BB107" i="36"/>
  <c r="K108" i="36"/>
  <c r="AB108" i="36" s="1"/>
  <c r="AS108" i="36" s="1"/>
  <c r="I108" i="36"/>
  <c r="Z108" i="36" s="1"/>
  <c r="AQ108" i="36" s="1"/>
  <c r="O108" i="36"/>
  <c r="AF108" i="36" s="1"/>
  <c r="AW108" i="36" s="1"/>
  <c r="M108" i="36"/>
  <c r="AD108" i="36" s="1"/>
  <c r="AU108" i="36" s="1"/>
  <c r="L108" i="36"/>
  <c r="AC108" i="36" s="1"/>
  <c r="AT108" i="36" s="1"/>
  <c r="J108" i="36"/>
  <c r="AA108" i="36" s="1"/>
  <c r="AR108" i="36" s="1"/>
  <c r="P108" i="36"/>
  <c r="AG108" i="36" s="1"/>
  <c r="AX108" i="36" s="1"/>
  <c r="N108" i="36"/>
  <c r="AE108" i="36" s="1"/>
  <c r="AV108" i="36" s="1"/>
  <c r="D108" i="36"/>
  <c r="U108" i="36" s="1"/>
  <c r="AL108" i="36" s="1"/>
  <c r="C108" i="36"/>
  <c r="T108" i="36" s="1"/>
  <c r="AK108" i="36" s="1"/>
  <c r="S108" i="36"/>
  <c r="AJ108" i="36" s="1"/>
  <c r="BA108" i="36" s="1"/>
  <c r="R108" i="36"/>
  <c r="AI108" i="36" s="1"/>
  <c r="AZ108" i="36" s="1"/>
  <c r="Q108" i="36"/>
  <c r="AH108" i="36" s="1"/>
  <c r="AY108" i="36" s="1"/>
  <c r="H108" i="36"/>
  <c r="Y108" i="36" s="1"/>
  <c r="AP108" i="36" s="1"/>
  <c r="G108" i="36"/>
  <c r="X108" i="36" s="1"/>
  <c r="AO108" i="36" s="1"/>
  <c r="F108" i="36"/>
  <c r="W108" i="36" s="1"/>
  <c r="AN108" i="36" s="1"/>
  <c r="Q108" i="39"/>
  <c r="AH108" i="39" s="1"/>
  <c r="AY108" i="39" s="1"/>
  <c r="M108" i="39"/>
  <c r="AD108" i="39" s="1"/>
  <c r="AU108" i="39" s="1"/>
  <c r="I108" i="39"/>
  <c r="Z108" i="39" s="1"/>
  <c r="AQ108" i="39" s="1"/>
  <c r="E108" i="39"/>
  <c r="V108" i="39" s="1"/>
  <c r="AM108" i="39" s="1"/>
  <c r="P108" i="39"/>
  <c r="AG108" i="39" s="1"/>
  <c r="AX108" i="39" s="1"/>
  <c r="L108" i="39"/>
  <c r="AC108" i="39" s="1"/>
  <c r="AT108" i="39" s="1"/>
  <c r="H108" i="39"/>
  <c r="Y108" i="39" s="1"/>
  <c r="AP108" i="39" s="1"/>
  <c r="D108" i="39"/>
  <c r="U108" i="39" s="1"/>
  <c r="AL108" i="39" s="1"/>
  <c r="S108" i="39"/>
  <c r="AJ108" i="39" s="1"/>
  <c r="BA108" i="39" s="1"/>
  <c r="K108" i="39"/>
  <c r="AB108" i="39" s="1"/>
  <c r="AS108" i="39" s="1"/>
  <c r="C108" i="39"/>
  <c r="T108" i="39" s="1"/>
  <c r="AK108" i="39" s="1"/>
  <c r="R108" i="39"/>
  <c r="AI108" i="39" s="1"/>
  <c r="AZ108" i="39" s="1"/>
  <c r="J108" i="39"/>
  <c r="AA108" i="39" s="1"/>
  <c r="AR108" i="39" s="1"/>
  <c r="O108" i="39"/>
  <c r="AF108" i="39" s="1"/>
  <c r="AW108" i="39" s="1"/>
  <c r="G108" i="39"/>
  <c r="X108" i="39" s="1"/>
  <c r="AO108" i="39" s="1"/>
  <c r="N108" i="39"/>
  <c r="AE108" i="39" s="1"/>
  <c r="AV108" i="39" s="1"/>
  <c r="F108" i="39"/>
  <c r="W108" i="39" s="1"/>
  <c r="AN108" i="39" s="1"/>
  <c r="B109" i="36"/>
  <c r="O109" i="36" s="1"/>
  <c r="AF109" i="36" s="1"/>
  <c r="AW109" i="36" s="1"/>
  <c r="BB107" i="39"/>
  <c r="A109" i="12"/>
  <c r="J110" i="20"/>
  <c r="K109" i="20"/>
  <c r="J111" i="35"/>
  <c r="A111" i="36" s="1"/>
  <c r="K110" i="35"/>
  <c r="B110" i="50" s="1"/>
  <c r="X108" i="50" l="1"/>
  <c r="F109" i="50"/>
  <c r="M109" i="50" s="1"/>
  <c r="T109" i="50" s="1"/>
  <c r="I109" i="50"/>
  <c r="P109" i="50" s="1"/>
  <c r="W109" i="50" s="1"/>
  <c r="E109" i="50"/>
  <c r="L109" i="50" s="1"/>
  <c r="S109" i="50" s="1"/>
  <c r="H109" i="50"/>
  <c r="O109" i="50" s="1"/>
  <c r="V109" i="50" s="1"/>
  <c r="D109" i="50"/>
  <c r="K109" i="50" s="1"/>
  <c r="R109" i="50" s="1"/>
  <c r="C109" i="50"/>
  <c r="J109" i="50" s="1"/>
  <c r="Q109" i="50" s="1"/>
  <c r="G109" i="50"/>
  <c r="N109" i="50" s="1"/>
  <c r="U109" i="50" s="1"/>
  <c r="H108" i="48"/>
  <c r="O108" i="48" s="1"/>
  <c r="V108" i="48" s="1"/>
  <c r="D108" i="48"/>
  <c r="K108" i="48" s="1"/>
  <c r="R108" i="48" s="1"/>
  <c r="X107" i="48"/>
  <c r="C108" i="48"/>
  <c r="J108" i="48" s="1"/>
  <c r="Q108" i="48" s="1"/>
  <c r="F108" i="48"/>
  <c r="M108" i="48" s="1"/>
  <c r="T108" i="48" s="1"/>
  <c r="I108" i="48"/>
  <c r="P108" i="48" s="1"/>
  <c r="W108" i="48" s="1"/>
  <c r="E108" i="48"/>
  <c r="L108" i="48" s="1"/>
  <c r="S108" i="48" s="1"/>
  <c r="F108" i="49"/>
  <c r="M108" i="49" s="1"/>
  <c r="T108" i="49" s="1"/>
  <c r="I108" i="49"/>
  <c r="P108" i="49" s="1"/>
  <c r="W108" i="49" s="1"/>
  <c r="E108" i="49"/>
  <c r="L108" i="49" s="1"/>
  <c r="S108" i="49" s="1"/>
  <c r="G108" i="49"/>
  <c r="N108" i="49" s="1"/>
  <c r="U108" i="49" s="1"/>
  <c r="D108" i="49"/>
  <c r="K108" i="49" s="1"/>
  <c r="R108" i="49" s="1"/>
  <c r="C108" i="49"/>
  <c r="J108" i="49" s="1"/>
  <c r="Q108" i="49" s="1"/>
  <c r="H108" i="49"/>
  <c r="O108" i="49" s="1"/>
  <c r="V108" i="49" s="1"/>
  <c r="B109" i="48"/>
  <c r="E109" i="48" s="1"/>
  <c r="L109" i="48" s="1"/>
  <c r="S109" i="48" s="1"/>
  <c r="X107" i="49"/>
  <c r="P108" i="12"/>
  <c r="AG108" i="12" s="1"/>
  <c r="AX108" i="12" s="1"/>
  <c r="I108" i="12"/>
  <c r="Z108" i="12" s="1"/>
  <c r="AQ108" i="12" s="1"/>
  <c r="S108" i="12"/>
  <c r="AJ108" i="12" s="1"/>
  <c r="BA108" i="12" s="1"/>
  <c r="M108" i="12"/>
  <c r="AD108" i="12" s="1"/>
  <c r="AU108" i="12" s="1"/>
  <c r="K108" i="12"/>
  <c r="AB108" i="12" s="1"/>
  <c r="AS108" i="12" s="1"/>
  <c r="O108" i="12"/>
  <c r="AF108" i="12" s="1"/>
  <c r="AW108" i="12" s="1"/>
  <c r="E108" i="12"/>
  <c r="V108" i="12" s="1"/>
  <c r="AM108" i="12" s="1"/>
  <c r="C108" i="12"/>
  <c r="T108" i="12" s="1"/>
  <c r="AK108" i="12" s="1"/>
  <c r="R108" i="12"/>
  <c r="AI108" i="12" s="1"/>
  <c r="AZ108" i="12" s="1"/>
  <c r="Q108" i="12"/>
  <c r="AH108" i="12" s="1"/>
  <c r="AY108" i="12" s="1"/>
  <c r="G108" i="12"/>
  <c r="X108" i="12" s="1"/>
  <c r="AO108" i="12" s="1"/>
  <c r="N108" i="12"/>
  <c r="AE108" i="12" s="1"/>
  <c r="AV108" i="12" s="1"/>
  <c r="D108" i="12"/>
  <c r="U108" i="12" s="1"/>
  <c r="AL108" i="12" s="1"/>
  <c r="BB107" i="12"/>
  <c r="J108" i="12"/>
  <c r="AA108" i="12" s="1"/>
  <c r="AR108" i="12" s="1"/>
  <c r="H108" i="12"/>
  <c r="Y108" i="12" s="1"/>
  <c r="AP108" i="12" s="1"/>
  <c r="F108" i="12"/>
  <c r="W108" i="12" s="1"/>
  <c r="AN108" i="12" s="1"/>
  <c r="B109" i="12"/>
  <c r="O109" i="12" s="1"/>
  <c r="AF109" i="12" s="1"/>
  <c r="AW109" i="12" s="1"/>
  <c r="E109" i="36"/>
  <c r="V109" i="36" s="1"/>
  <c r="AM109" i="36" s="1"/>
  <c r="C109" i="36"/>
  <c r="T109" i="36" s="1"/>
  <c r="AK109" i="36" s="1"/>
  <c r="D109" i="36"/>
  <c r="U109" i="36" s="1"/>
  <c r="AL109" i="36" s="1"/>
  <c r="F109" i="36"/>
  <c r="W109" i="36" s="1"/>
  <c r="AN109" i="36" s="1"/>
  <c r="S109" i="36"/>
  <c r="AJ109" i="36" s="1"/>
  <c r="BA109" i="36" s="1"/>
  <c r="N109" i="36"/>
  <c r="AE109" i="36" s="1"/>
  <c r="AV109" i="36" s="1"/>
  <c r="M109" i="36"/>
  <c r="AD109" i="36" s="1"/>
  <c r="AU109" i="36" s="1"/>
  <c r="L109" i="36"/>
  <c r="AC109" i="36" s="1"/>
  <c r="AT109" i="36" s="1"/>
  <c r="K109" i="36"/>
  <c r="AB109" i="36" s="1"/>
  <c r="AS109" i="36" s="1"/>
  <c r="BB108" i="36"/>
  <c r="J109" i="36"/>
  <c r="AA109" i="36" s="1"/>
  <c r="AR109" i="36" s="1"/>
  <c r="I109" i="36"/>
  <c r="Z109" i="36" s="1"/>
  <c r="AQ109" i="36" s="1"/>
  <c r="H109" i="36"/>
  <c r="Y109" i="36" s="1"/>
  <c r="AP109" i="36" s="1"/>
  <c r="G109" i="36"/>
  <c r="X109" i="36" s="1"/>
  <c r="AO109" i="36" s="1"/>
  <c r="R109" i="36"/>
  <c r="AI109" i="36" s="1"/>
  <c r="AZ109" i="36" s="1"/>
  <c r="Q109" i="36"/>
  <c r="AH109" i="36" s="1"/>
  <c r="AY109" i="36" s="1"/>
  <c r="P109" i="36"/>
  <c r="AG109" i="36" s="1"/>
  <c r="AX109" i="36" s="1"/>
  <c r="S109" i="39"/>
  <c r="AJ109" i="39" s="1"/>
  <c r="BA109" i="39" s="1"/>
  <c r="O109" i="39"/>
  <c r="AF109" i="39" s="1"/>
  <c r="AW109" i="39" s="1"/>
  <c r="K109" i="39"/>
  <c r="AB109" i="39" s="1"/>
  <c r="AS109" i="39" s="1"/>
  <c r="G109" i="39"/>
  <c r="X109" i="39" s="1"/>
  <c r="AO109" i="39" s="1"/>
  <c r="C109" i="39"/>
  <c r="T109" i="39" s="1"/>
  <c r="AK109" i="39" s="1"/>
  <c r="R109" i="39"/>
  <c r="AI109" i="39" s="1"/>
  <c r="AZ109" i="39" s="1"/>
  <c r="N109" i="39"/>
  <c r="AE109" i="39" s="1"/>
  <c r="AV109" i="39" s="1"/>
  <c r="J109" i="39"/>
  <c r="AA109" i="39" s="1"/>
  <c r="AR109" i="39" s="1"/>
  <c r="F109" i="39"/>
  <c r="W109" i="39" s="1"/>
  <c r="AN109" i="39" s="1"/>
  <c r="M109" i="39"/>
  <c r="AD109" i="39" s="1"/>
  <c r="AU109" i="39" s="1"/>
  <c r="E109" i="39"/>
  <c r="V109" i="39" s="1"/>
  <c r="AM109" i="39" s="1"/>
  <c r="L109" i="39"/>
  <c r="AC109" i="39" s="1"/>
  <c r="AT109" i="39" s="1"/>
  <c r="D109" i="39"/>
  <c r="U109" i="39" s="1"/>
  <c r="AL109" i="39" s="1"/>
  <c r="I109" i="39"/>
  <c r="Z109" i="39" s="1"/>
  <c r="AQ109" i="39" s="1"/>
  <c r="Q109" i="39"/>
  <c r="AH109" i="39" s="1"/>
  <c r="AY109" i="39" s="1"/>
  <c r="H109" i="39"/>
  <c r="Y109" i="39" s="1"/>
  <c r="AP109" i="39" s="1"/>
  <c r="P109" i="39"/>
  <c r="AG109" i="39" s="1"/>
  <c r="AX109" i="39" s="1"/>
  <c r="BB108" i="39"/>
  <c r="B110" i="36"/>
  <c r="G110" i="36" s="1"/>
  <c r="X110" i="36" s="1"/>
  <c r="AO110" i="36" s="1"/>
  <c r="J111" i="20"/>
  <c r="A110" i="12"/>
  <c r="K110" i="20"/>
  <c r="J112" i="35"/>
  <c r="A112" i="36" s="1"/>
  <c r="K111" i="35"/>
  <c r="B111" i="50" s="1"/>
  <c r="X109" i="50" l="1"/>
  <c r="H110" i="50"/>
  <c r="O110" i="50" s="1"/>
  <c r="V110" i="50" s="1"/>
  <c r="D110" i="50"/>
  <c r="K110" i="50" s="1"/>
  <c r="R110" i="50" s="1"/>
  <c r="G110" i="50"/>
  <c r="N110" i="50" s="1"/>
  <c r="U110" i="50" s="1"/>
  <c r="C110" i="50"/>
  <c r="J110" i="50" s="1"/>
  <c r="Q110" i="50" s="1"/>
  <c r="F110" i="50"/>
  <c r="M110" i="50" s="1"/>
  <c r="T110" i="50" s="1"/>
  <c r="I110" i="50"/>
  <c r="P110" i="50" s="1"/>
  <c r="W110" i="50" s="1"/>
  <c r="E110" i="50"/>
  <c r="L110" i="50" s="1"/>
  <c r="S110" i="50" s="1"/>
  <c r="C109" i="48"/>
  <c r="J109" i="48" s="1"/>
  <c r="Q109" i="48" s="1"/>
  <c r="X108" i="48"/>
  <c r="G109" i="48"/>
  <c r="N109" i="48" s="1"/>
  <c r="U109" i="48" s="1"/>
  <c r="F109" i="48"/>
  <c r="M109" i="48" s="1"/>
  <c r="T109" i="48" s="1"/>
  <c r="B110" i="48"/>
  <c r="F110" i="48" s="1"/>
  <c r="M110" i="48" s="1"/>
  <c r="T110" i="48" s="1"/>
  <c r="H109" i="48"/>
  <c r="O109" i="48" s="1"/>
  <c r="V109" i="48" s="1"/>
  <c r="I109" i="48"/>
  <c r="P109" i="48" s="1"/>
  <c r="W109" i="48" s="1"/>
  <c r="X108" i="49"/>
  <c r="D109" i="48"/>
  <c r="K109" i="48" s="1"/>
  <c r="R109" i="48" s="1"/>
  <c r="F109" i="49"/>
  <c r="M109" i="49" s="1"/>
  <c r="T109" i="49" s="1"/>
  <c r="I109" i="49"/>
  <c r="P109" i="49" s="1"/>
  <c r="W109" i="49" s="1"/>
  <c r="E109" i="49"/>
  <c r="L109" i="49" s="1"/>
  <c r="S109" i="49" s="1"/>
  <c r="D109" i="49"/>
  <c r="K109" i="49" s="1"/>
  <c r="R109" i="49" s="1"/>
  <c r="C109" i="49"/>
  <c r="J109" i="49" s="1"/>
  <c r="Q109" i="49" s="1"/>
  <c r="G109" i="49"/>
  <c r="N109" i="49" s="1"/>
  <c r="U109" i="49" s="1"/>
  <c r="H109" i="49"/>
  <c r="O109" i="49" s="1"/>
  <c r="V109" i="49" s="1"/>
  <c r="BB108" i="12"/>
  <c r="C109" i="12"/>
  <c r="T109" i="12" s="1"/>
  <c r="AK109" i="12" s="1"/>
  <c r="I109" i="12"/>
  <c r="Z109" i="12" s="1"/>
  <c r="AQ109" i="12" s="1"/>
  <c r="G109" i="12"/>
  <c r="X109" i="12" s="1"/>
  <c r="AO109" i="12" s="1"/>
  <c r="N109" i="12"/>
  <c r="AE109" i="12" s="1"/>
  <c r="AV109" i="12" s="1"/>
  <c r="F109" i="12"/>
  <c r="W109" i="12" s="1"/>
  <c r="AN109" i="12" s="1"/>
  <c r="L109" i="12"/>
  <c r="AC109" i="12" s="1"/>
  <c r="AT109" i="12" s="1"/>
  <c r="P109" i="12"/>
  <c r="AG109" i="12" s="1"/>
  <c r="AX109" i="12" s="1"/>
  <c r="M109" i="12"/>
  <c r="AD109" i="12" s="1"/>
  <c r="AU109" i="12" s="1"/>
  <c r="S109" i="12"/>
  <c r="AJ109" i="12" s="1"/>
  <c r="BA109" i="12" s="1"/>
  <c r="D109" i="12"/>
  <c r="U109" i="12" s="1"/>
  <c r="AL109" i="12" s="1"/>
  <c r="J109" i="12"/>
  <c r="AA109" i="12" s="1"/>
  <c r="AR109" i="12" s="1"/>
  <c r="H109" i="12"/>
  <c r="Y109" i="12" s="1"/>
  <c r="AP109" i="12" s="1"/>
  <c r="R109" i="12"/>
  <c r="AI109" i="12" s="1"/>
  <c r="AZ109" i="12" s="1"/>
  <c r="E109" i="12"/>
  <c r="V109" i="12" s="1"/>
  <c r="AM109" i="12" s="1"/>
  <c r="K109" i="12"/>
  <c r="AB109" i="12" s="1"/>
  <c r="AS109" i="12" s="1"/>
  <c r="Q109" i="12"/>
  <c r="AH109" i="12" s="1"/>
  <c r="AY109" i="12" s="1"/>
  <c r="B110" i="12"/>
  <c r="C110" i="12" s="1"/>
  <c r="T110" i="12" s="1"/>
  <c r="AK110" i="12" s="1"/>
  <c r="P110" i="36"/>
  <c r="AG110" i="36" s="1"/>
  <c r="AX110" i="36" s="1"/>
  <c r="R110" i="36"/>
  <c r="AI110" i="36" s="1"/>
  <c r="AZ110" i="36" s="1"/>
  <c r="Q110" i="36"/>
  <c r="AH110" i="36" s="1"/>
  <c r="AY110" i="36" s="1"/>
  <c r="N110" i="36"/>
  <c r="AE110" i="36" s="1"/>
  <c r="AV110" i="36" s="1"/>
  <c r="L110" i="36"/>
  <c r="AC110" i="36" s="1"/>
  <c r="AT110" i="36" s="1"/>
  <c r="M110" i="36"/>
  <c r="AD110" i="36" s="1"/>
  <c r="AU110" i="36" s="1"/>
  <c r="K110" i="36"/>
  <c r="AB110" i="36" s="1"/>
  <c r="AS110" i="36" s="1"/>
  <c r="O110" i="36"/>
  <c r="AF110" i="36" s="1"/>
  <c r="AW110" i="36" s="1"/>
  <c r="BB109" i="36"/>
  <c r="F110" i="36"/>
  <c r="W110" i="36" s="1"/>
  <c r="AN110" i="36" s="1"/>
  <c r="E110" i="36"/>
  <c r="V110" i="36" s="1"/>
  <c r="AM110" i="36" s="1"/>
  <c r="D110" i="36"/>
  <c r="U110" i="36" s="1"/>
  <c r="AL110" i="36" s="1"/>
  <c r="C110" i="36"/>
  <c r="T110" i="36" s="1"/>
  <c r="AK110" i="36" s="1"/>
  <c r="S110" i="36"/>
  <c r="AJ110" i="36" s="1"/>
  <c r="BA110" i="36" s="1"/>
  <c r="J110" i="36"/>
  <c r="AA110" i="36" s="1"/>
  <c r="AR110" i="36" s="1"/>
  <c r="I110" i="36"/>
  <c r="Z110" i="36" s="1"/>
  <c r="AQ110" i="36" s="1"/>
  <c r="H110" i="36"/>
  <c r="Y110" i="36" s="1"/>
  <c r="AP110" i="36" s="1"/>
  <c r="Q110" i="39"/>
  <c r="AH110" i="39" s="1"/>
  <c r="AY110" i="39" s="1"/>
  <c r="M110" i="39"/>
  <c r="AD110" i="39" s="1"/>
  <c r="AU110" i="39" s="1"/>
  <c r="I110" i="39"/>
  <c r="Z110" i="39" s="1"/>
  <c r="AQ110" i="39" s="1"/>
  <c r="E110" i="39"/>
  <c r="V110" i="39" s="1"/>
  <c r="AM110" i="39" s="1"/>
  <c r="P110" i="39"/>
  <c r="AG110" i="39" s="1"/>
  <c r="AX110" i="39" s="1"/>
  <c r="L110" i="39"/>
  <c r="AC110" i="39" s="1"/>
  <c r="AT110" i="39" s="1"/>
  <c r="H110" i="39"/>
  <c r="Y110" i="39" s="1"/>
  <c r="AP110" i="39" s="1"/>
  <c r="D110" i="39"/>
  <c r="U110" i="39" s="1"/>
  <c r="AL110" i="39" s="1"/>
  <c r="N110" i="39"/>
  <c r="AE110" i="39" s="1"/>
  <c r="AV110" i="39" s="1"/>
  <c r="F110" i="39"/>
  <c r="W110" i="39" s="1"/>
  <c r="AN110" i="39" s="1"/>
  <c r="S110" i="39"/>
  <c r="AJ110" i="39" s="1"/>
  <c r="BA110" i="39" s="1"/>
  <c r="K110" i="39"/>
  <c r="AB110" i="39" s="1"/>
  <c r="AS110" i="39" s="1"/>
  <c r="C110" i="39"/>
  <c r="T110" i="39" s="1"/>
  <c r="AK110" i="39" s="1"/>
  <c r="R110" i="39"/>
  <c r="AI110" i="39" s="1"/>
  <c r="AZ110" i="39" s="1"/>
  <c r="J110" i="39"/>
  <c r="AA110" i="39" s="1"/>
  <c r="AR110" i="39" s="1"/>
  <c r="O110" i="39"/>
  <c r="AF110" i="39" s="1"/>
  <c r="AW110" i="39" s="1"/>
  <c r="G110" i="39"/>
  <c r="X110" i="39" s="1"/>
  <c r="AO110" i="39" s="1"/>
  <c r="B111" i="36"/>
  <c r="Q111" i="36" s="1"/>
  <c r="AH111" i="36" s="1"/>
  <c r="AY111" i="36" s="1"/>
  <c r="BB109" i="39"/>
  <c r="J112" i="20"/>
  <c r="A111" i="12"/>
  <c r="K111" i="20"/>
  <c r="J113" i="35"/>
  <c r="A113" i="36" s="1"/>
  <c r="K112" i="35"/>
  <c r="B112" i="50" s="1"/>
  <c r="H111" i="50" l="1"/>
  <c r="O111" i="50" s="1"/>
  <c r="V111" i="50" s="1"/>
  <c r="D111" i="50"/>
  <c r="K111" i="50" s="1"/>
  <c r="R111" i="50" s="1"/>
  <c r="G111" i="50"/>
  <c r="N111" i="50" s="1"/>
  <c r="U111" i="50" s="1"/>
  <c r="C111" i="50"/>
  <c r="J111" i="50" s="1"/>
  <c r="Q111" i="50" s="1"/>
  <c r="F111" i="50"/>
  <c r="M111" i="50" s="1"/>
  <c r="T111" i="50" s="1"/>
  <c r="E111" i="50"/>
  <c r="L111" i="50" s="1"/>
  <c r="S111" i="50" s="1"/>
  <c r="I111" i="50"/>
  <c r="P111" i="50" s="1"/>
  <c r="W111" i="50" s="1"/>
  <c r="X110" i="50"/>
  <c r="C110" i="48"/>
  <c r="J110" i="48" s="1"/>
  <c r="Q110" i="48" s="1"/>
  <c r="E110" i="48"/>
  <c r="L110" i="48" s="1"/>
  <c r="S110" i="48" s="1"/>
  <c r="I110" i="48"/>
  <c r="P110" i="48" s="1"/>
  <c r="W110" i="48" s="1"/>
  <c r="H110" i="48"/>
  <c r="O110" i="48" s="1"/>
  <c r="V110" i="48" s="1"/>
  <c r="G110" i="48"/>
  <c r="N110" i="48" s="1"/>
  <c r="U110" i="48" s="1"/>
  <c r="D110" i="48"/>
  <c r="K110" i="48" s="1"/>
  <c r="R110" i="48" s="1"/>
  <c r="X109" i="49"/>
  <c r="X109" i="48"/>
  <c r="H110" i="49"/>
  <c r="O110" i="49" s="1"/>
  <c r="V110" i="49" s="1"/>
  <c r="D110" i="49"/>
  <c r="K110" i="49" s="1"/>
  <c r="R110" i="49" s="1"/>
  <c r="G110" i="49"/>
  <c r="N110" i="49" s="1"/>
  <c r="U110" i="49" s="1"/>
  <c r="C110" i="49"/>
  <c r="J110" i="49" s="1"/>
  <c r="Q110" i="49" s="1"/>
  <c r="F110" i="49"/>
  <c r="M110" i="49" s="1"/>
  <c r="T110" i="49" s="1"/>
  <c r="E110" i="49"/>
  <c r="L110" i="49" s="1"/>
  <c r="S110" i="49" s="1"/>
  <c r="I110" i="49"/>
  <c r="P110" i="49" s="1"/>
  <c r="W110" i="49" s="1"/>
  <c r="B111" i="48"/>
  <c r="E111" i="48" s="1"/>
  <c r="L111" i="48" s="1"/>
  <c r="S111" i="48" s="1"/>
  <c r="L110" i="12"/>
  <c r="AC110" i="12" s="1"/>
  <c r="AT110" i="12" s="1"/>
  <c r="I110" i="12"/>
  <c r="Z110" i="12" s="1"/>
  <c r="AQ110" i="12" s="1"/>
  <c r="BB109" i="12"/>
  <c r="H110" i="12"/>
  <c r="Y110" i="12" s="1"/>
  <c r="AP110" i="12" s="1"/>
  <c r="E110" i="12"/>
  <c r="V110" i="12" s="1"/>
  <c r="AM110" i="12" s="1"/>
  <c r="J110" i="12"/>
  <c r="AA110" i="12" s="1"/>
  <c r="AR110" i="12" s="1"/>
  <c r="F110" i="12"/>
  <c r="W110" i="12" s="1"/>
  <c r="AN110" i="12" s="1"/>
  <c r="G110" i="12"/>
  <c r="X110" i="12" s="1"/>
  <c r="AO110" i="12" s="1"/>
  <c r="K110" i="12"/>
  <c r="AB110" i="12" s="1"/>
  <c r="AS110" i="12" s="1"/>
  <c r="Q110" i="12"/>
  <c r="AH110" i="12" s="1"/>
  <c r="AY110" i="12" s="1"/>
  <c r="O110" i="12"/>
  <c r="AF110" i="12" s="1"/>
  <c r="AW110" i="12" s="1"/>
  <c r="M110" i="12"/>
  <c r="AD110" i="12" s="1"/>
  <c r="AU110" i="12" s="1"/>
  <c r="S110" i="12"/>
  <c r="AJ110" i="12" s="1"/>
  <c r="BA110" i="12" s="1"/>
  <c r="D110" i="12"/>
  <c r="U110" i="12" s="1"/>
  <c r="AL110" i="12" s="1"/>
  <c r="R110" i="12"/>
  <c r="AI110" i="12" s="1"/>
  <c r="AZ110" i="12" s="1"/>
  <c r="P110" i="12"/>
  <c r="AG110" i="12" s="1"/>
  <c r="AX110" i="12" s="1"/>
  <c r="N110" i="12"/>
  <c r="AE110" i="12" s="1"/>
  <c r="AV110" i="12" s="1"/>
  <c r="B111" i="12"/>
  <c r="N111" i="12" s="1"/>
  <c r="AE111" i="12" s="1"/>
  <c r="AV111" i="12" s="1"/>
  <c r="H111" i="36"/>
  <c r="Y111" i="36" s="1"/>
  <c r="AP111" i="36" s="1"/>
  <c r="F111" i="36"/>
  <c r="W111" i="36" s="1"/>
  <c r="AN111" i="36" s="1"/>
  <c r="G111" i="36"/>
  <c r="X111" i="36" s="1"/>
  <c r="AO111" i="36" s="1"/>
  <c r="E111" i="36"/>
  <c r="V111" i="36" s="1"/>
  <c r="AM111" i="36" s="1"/>
  <c r="P111" i="36"/>
  <c r="AG111" i="36" s="1"/>
  <c r="AX111" i="36" s="1"/>
  <c r="N111" i="36"/>
  <c r="AE111" i="36" s="1"/>
  <c r="AV111" i="36" s="1"/>
  <c r="O111" i="36"/>
  <c r="AF111" i="36" s="1"/>
  <c r="AW111" i="36" s="1"/>
  <c r="M111" i="36"/>
  <c r="AD111" i="36" s="1"/>
  <c r="AU111" i="36" s="1"/>
  <c r="L111" i="36"/>
  <c r="AC111" i="36" s="1"/>
  <c r="AT111" i="36" s="1"/>
  <c r="K111" i="36"/>
  <c r="AB111" i="36" s="1"/>
  <c r="AS111" i="36" s="1"/>
  <c r="J111" i="36"/>
  <c r="AA111" i="36" s="1"/>
  <c r="AR111" i="36" s="1"/>
  <c r="I111" i="36"/>
  <c r="Z111" i="36" s="1"/>
  <c r="AQ111" i="36" s="1"/>
  <c r="D111" i="36"/>
  <c r="U111" i="36" s="1"/>
  <c r="AL111" i="36" s="1"/>
  <c r="C111" i="36"/>
  <c r="T111" i="36" s="1"/>
  <c r="AK111" i="36" s="1"/>
  <c r="S111" i="36"/>
  <c r="AJ111" i="36" s="1"/>
  <c r="BA111" i="36" s="1"/>
  <c r="R111" i="36"/>
  <c r="AI111" i="36" s="1"/>
  <c r="AZ111" i="36" s="1"/>
  <c r="BB110" i="36"/>
  <c r="S111" i="39"/>
  <c r="AJ111" i="39" s="1"/>
  <c r="BA111" i="39" s="1"/>
  <c r="O111" i="39"/>
  <c r="AF111" i="39" s="1"/>
  <c r="AW111" i="39" s="1"/>
  <c r="K111" i="39"/>
  <c r="AB111" i="39" s="1"/>
  <c r="AS111" i="39" s="1"/>
  <c r="G111" i="39"/>
  <c r="X111" i="39" s="1"/>
  <c r="AO111" i="39" s="1"/>
  <c r="C111" i="39"/>
  <c r="T111" i="39" s="1"/>
  <c r="AK111" i="39" s="1"/>
  <c r="R111" i="39"/>
  <c r="AI111" i="39" s="1"/>
  <c r="AZ111" i="39" s="1"/>
  <c r="N111" i="39"/>
  <c r="AE111" i="39" s="1"/>
  <c r="AV111" i="39" s="1"/>
  <c r="J111" i="39"/>
  <c r="AA111" i="39" s="1"/>
  <c r="AR111" i="39" s="1"/>
  <c r="F111" i="39"/>
  <c r="W111" i="39" s="1"/>
  <c r="AN111" i="39" s="1"/>
  <c r="P111" i="39"/>
  <c r="AG111" i="39" s="1"/>
  <c r="AX111" i="39" s="1"/>
  <c r="H111" i="39"/>
  <c r="Y111" i="39" s="1"/>
  <c r="AP111" i="39" s="1"/>
  <c r="M111" i="39"/>
  <c r="AD111" i="39" s="1"/>
  <c r="AU111" i="39" s="1"/>
  <c r="E111" i="39"/>
  <c r="V111" i="39" s="1"/>
  <c r="AM111" i="39" s="1"/>
  <c r="L111" i="39"/>
  <c r="AC111" i="39" s="1"/>
  <c r="AT111" i="39" s="1"/>
  <c r="I111" i="39"/>
  <c r="Z111" i="39" s="1"/>
  <c r="AQ111" i="39" s="1"/>
  <c r="D111" i="39"/>
  <c r="U111" i="39" s="1"/>
  <c r="AL111" i="39" s="1"/>
  <c r="Q111" i="39"/>
  <c r="AH111" i="39" s="1"/>
  <c r="AY111" i="39" s="1"/>
  <c r="B112" i="36"/>
  <c r="S112" i="36" s="1"/>
  <c r="AJ112" i="36" s="1"/>
  <c r="BA112" i="36" s="1"/>
  <c r="BB110" i="39"/>
  <c r="J113" i="20"/>
  <c r="A112" i="12"/>
  <c r="K112" i="20"/>
  <c r="J114" i="35"/>
  <c r="A114" i="36" s="1"/>
  <c r="K113" i="35"/>
  <c r="B113" i="50" s="1"/>
  <c r="F111" i="12" l="1"/>
  <c r="W111" i="12" s="1"/>
  <c r="AN111" i="12" s="1"/>
  <c r="X111" i="50"/>
  <c r="H112" i="50"/>
  <c r="O112" i="50" s="1"/>
  <c r="V112" i="50" s="1"/>
  <c r="D112" i="50"/>
  <c r="K112" i="50" s="1"/>
  <c r="R112" i="50" s="1"/>
  <c r="G112" i="50"/>
  <c r="N112" i="50" s="1"/>
  <c r="U112" i="50" s="1"/>
  <c r="C112" i="50"/>
  <c r="J112" i="50" s="1"/>
  <c r="Q112" i="50" s="1"/>
  <c r="F112" i="50"/>
  <c r="M112" i="50" s="1"/>
  <c r="T112" i="50" s="1"/>
  <c r="I112" i="50"/>
  <c r="P112" i="50" s="1"/>
  <c r="W112" i="50" s="1"/>
  <c r="E112" i="50"/>
  <c r="L112" i="50" s="1"/>
  <c r="S112" i="50" s="1"/>
  <c r="D111" i="48"/>
  <c r="K111" i="48" s="1"/>
  <c r="R111" i="48" s="1"/>
  <c r="F111" i="48"/>
  <c r="M111" i="48" s="1"/>
  <c r="T111" i="48" s="1"/>
  <c r="X110" i="48"/>
  <c r="X110" i="49"/>
  <c r="I111" i="48"/>
  <c r="P111" i="48" s="1"/>
  <c r="W111" i="48" s="1"/>
  <c r="G111" i="48"/>
  <c r="N111" i="48" s="1"/>
  <c r="U111" i="48" s="1"/>
  <c r="B112" i="48"/>
  <c r="C112" i="48" s="1"/>
  <c r="J112" i="48" s="1"/>
  <c r="Q112" i="48" s="1"/>
  <c r="C111" i="48"/>
  <c r="J111" i="48" s="1"/>
  <c r="Q111" i="48" s="1"/>
  <c r="H111" i="48"/>
  <c r="O111" i="48" s="1"/>
  <c r="V111" i="48" s="1"/>
  <c r="H111" i="49"/>
  <c r="O111" i="49" s="1"/>
  <c r="V111" i="49" s="1"/>
  <c r="D111" i="49"/>
  <c r="K111" i="49" s="1"/>
  <c r="R111" i="49" s="1"/>
  <c r="G111" i="49"/>
  <c r="N111" i="49" s="1"/>
  <c r="U111" i="49" s="1"/>
  <c r="C111" i="49"/>
  <c r="J111" i="49" s="1"/>
  <c r="Q111" i="49" s="1"/>
  <c r="F111" i="49"/>
  <c r="M111" i="49" s="1"/>
  <c r="T111" i="49" s="1"/>
  <c r="E111" i="49"/>
  <c r="L111" i="49" s="1"/>
  <c r="S111" i="49" s="1"/>
  <c r="I111" i="49"/>
  <c r="P111" i="49" s="1"/>
  <c r="W111" i="49" s="1"/>
  <c r="S111" i="12"/>
  <c r="AJ111" i="12" s="1"/>
  <c r="BA111" i="12" s="1"/>
  <c r="J111" i="12"/>
  <c r="AA111" i="12" s="1"/>
  <c r="AR111" i="12" s="1"/>
  <c r="D111" i="12"/>
  <c r="U111" i="12" s="1"/>
  <c r="AL111" i="12" s="1"/>
  <c r="H111" i="12"/>
  <c r="Y111" i="12" s="1"/>
  <c r="AP111" i="12" s="1"/>
  <c r="K111" i="12"/>
  <c r="AB111" i="12" s="1"/>
  <c r="AS111" i="12" s="1"/>
  <c r="Q111" i="12"/>
  <c r="AH111" i="12" s="1"/>
  <c r="AY111" i="12" s="1"/>
  <c r="O111" i="12"/>
  <c r="AF111" i="12" s="1"/>
  <c r="AW111" i="12" s="1"/>
  <c r="M111" i="12"/>
  <c r="AD111" i="12" s="1"/>
  <c r="AU111" i="12" s="1"/>
  <c r="C111" i="12"/>
  <c r="T111" i="12" s="1"/>
  <c r="AK111" i="12" s="1"/>
  <c r="I111" i="12"/>
  <c r="Z111" i="12" s="1"/>
  <c r="AQ111" i="12" s="1"/>
  <c r="G111" i="12"/>
  <c r="X111" i="12" s="1"/>
  <c r="AO111" i="12" s="1"/>
  <c r="E111" i="12"/>
  <c r="V111" i="12" s="1"/>
  <c r="AM111" i="12" s="1"/>
  <c r="BB110" i="12"/>
  <c r="L111" i="12"/>
  <c r="AC111" i="12" s="1"/>
  <c r="AT111" i="12" s="1"/>
  <c r="R111" i="12"/>
  <c r="AI111" i="12" s="1"/>
  <c r="AZ111" i="12" s="1"/>
  <c r="P111" i="12"/>
  <c r="AG111" i="12" s="1"/>
  <c r="AX111" i="12" s="1"/>
  <c r="B112" i="12"/>
  <c r="I112" i="12" s="1"/>
  <c r="Z112" i="12" s="1"/>
  <c r="AQ112" i="12" s="1"/>
  <c r="H112" i="36"/>
  <c r="Y112" i="36" s="1"/>
  <c r="AP112" i="36" s="1"/>
  <c r="K112" i="36"/>
  <c r="AB112" i="36" s="1"/>
  <c r="AS112" i="36" s="1"/>
  <c r="R112" i="36"/>
  <c r="AI112" i="36" s="1"/>
  <c r="AZ112" i="36" s="1"/>
  <c r="P112" i="36"/>
  <c r="AG112" i="36" s="1"/>
  <c r="AX112" i="36" s="1"/>
  <c r="M112" i="36"/>
  <c r="AD112" i="36" s="1"/>
  <c r="AU112" i="36" s="1"/>
  <c r="J112" i="36"/>
  <c r="AA112" i="36" s="1"/>
  <c r="AR112" i="36" s="1"/>
  <c r="BB111" i="36"/>
  <c r="L112" i="36"/>
  <c r="AC112" i="36" s="1"/>
  <c r="AT112" i="36" s="1"/>
  <c r="O112" i="36"/>
  <c r="AF112" i="36" s="1"/>
  <c r="AW112" i="36" s="1"/>
  <c r="I112" i="36"/>
  <c r="Z112" i="36" s="1"/>
  <c r="AQ112" i="36" s="1"/>
  <c r="G112" i="36"/>
  <c r="X112" i="36" s="1"/>
  <c r="AO112" i="36" s="1"/>
  <c r="N112" i="36"/>
  <c r="AE112" i="36" s="1"/>
  <c r="AV112" i="36" s="1"/>
  <c r="Q112" i="36"/>
  <c r="AH112" i="36" s="1"/>
  <c r="AY112" i="36" s="1"/>
  <c r="D112" i="36"/>
  <c r="U112" i="36" s="1"/>
  <c r="AL112" i="36" s="1"/>
  <c r="C112" i="36"/>
  <c r="T112" i="36" s="1"/>
  <c r="AK112" i="36" s="1"/>
  <c r="F112" i="36"/>
  <c r="W112" i="36" s="1"/>
  <c r="AN112" i="36" s="1"/>
  <c r="E112" i="36"/>
  <c r="V112" i="36" s="1"/>
  <c r="AM112" i="36" s="1"/>
  <c r="Q112" i="39"/>
  <c r="AH112" i="39" s="1"/>
  <c r="AY112" i="39" s="1"/>
  <c r="M112" i="39"/>
  <c r="AD112" i="39" s="1"/>
  <c r="AU112" i="39" s="1"/>
  <c r="I112" i="39"/>
  <c r="Z112" i="39" s="1"/>
  <c r="AQ112" i="39" s="1"/>
  <c r="E112" i="39"/>
  <c r="V112" i="39" s="1"/>
  <c r="AM112" i="39" s="1"/>
  <c r="P112" i="39"/>
  <c r="AG112" i="39" s="1"/>
  <c r="AX112" i="39" s="1"/>
  <c r="L112" i="39"/>
  <c r="AC112" i="39" s="1"/>
  <c r="AT112" i="39" s="1"/>
  <c r="H112" i="39"/>
  <c r="Y112" i="39" s="1"/>
  <c r="AP112" i="39" s="1"/>
  <c r="D112" i="39"/>
  <c r="U112" i="39" s="1"/>
  <c r="AL112" i="39" s="1"/>
  <c r="O112" i="39"/>
  <c r="AF112" i="39" s="1"/>
  <c r="AW112" i="39" s="1"/>
  <c r="G112" i="39"/>
  <c r="X112" i="39" s="1"/>
  <c r="AO112" i="39" s="1"/>
  <c r="N112" i="39"/>
  <c r="AE112" i="39" s="1"/>
  <c r="AV112" i="39" s="1"/>
  <c r="F112" i="39"/>
  <c r="W112" i="39" s="1"/>
  <c r="AN112" i="39" s="1"/>
  <c r="R112" i="39"/>
  <c r="AI112" i="39" s="1"/>
  <c r="AZ112" i="39" s="1"/>
  <c r="K112" i="39"/>
  <c r="AB112" i="39" s="1"/>
  <c r="AS112" i="39" s="1"/>
  <c r="J112" i="39"/>
  <c r="AA112" i="39" s="1"/>
  <c r="AR112" i="39" s="1"/>
  <c r="S112" i="39"/>
  <c r="AJ112" i="39" s="1"/>
  <c r="BA112" i="39" s="1"/>
  <c r="C112" i="39"/>
  <c r="T112" i="39" s="1"/>
  <c r="AK112" i="39" s="1"/>
  <c r="B113" i="36"/>
  <c r="I113" i="36" s="1"/>
  <c r="Z113" i="36" s="1"/>
  <c r="AQ113" i="36" s="1"/>
  <c r="BB111" i="39"/>
  <c r="A113" i="12"/>
  <c r="J114" i="20"/>
  <c r="K113" i="20"/>
  <c r="J115" i="35"/>
  <c r="A115" i="36" s="1"/>
  <c r="K114" i="35"/>
  <c r="B114" i="50" s="1"/>
  <c r="X112" i="50" l="1"/>
  <c r="H113" i="50"/>
  <c r="O113" i="50" s="1"/>
  <c r="V113" i="50" s="1"/>
  <c r="D113" i="50"/>
  <c r="K113" i="50" s="1"/>
  <c r="R113" i="50" s="1"/>
  <c r="G113" i="50"/>
  <c r="N113" i="50" s="1"/>
  <c r="U113" i="50" s="1"/>
  <c r="C113" i="50"/>
  <c r="J113" i="50" s="1"/>
  <c r="Q113" i="50" s="1"/>
  <c r="F113" i="50"/>
  <c r="M113" i="50" s="1"/>
  <c r="T113" i="50" s="1"/>
  <c r="E113" i="50"/>
  <c r="L113" i="50" s="1"/>
  <c r="S113" i="50" s="1"/>
  <c r="I113" i="50"/>
  <c r="P113" i="50" s="1"/>
  <c r="W113" i="50" s="1"/>
  <c r="E112" i="48"/>
  <c r="L112" i="48" s="1"/>
  <c r="S112" i="48" s="1"/>
  <c r="X111" i="48"/>
  <c r="F112" i="48"/>
  <c r="M112" i="48" s="1"/>
  <c r="T112" i="48" s="1"/>
  <c r="I112" i="48"/>
  <c r="P112" i="48" s="1"/>
  <c r="W112" i="48" s="1"/>
  <c r="D112" i="48"/>
  <c r="K112" i="48" s="1"/>
  <c r="R112" i="48" s="1"/>
  <c r="G112" i="48"/>
  <c r="N112" i="48" s="1"/>
  <c r="U112" i="48" s="1"/>
  <c r="H112" i="48"/>
  <c r="O112" i="48" s="1"/>
  <c r="V112" i="48" s="1"/>
  <c r="H112" i="49"/>
  <c r="O112" i="49" s="1"/>
  <c r="V112" i="49" s="1"/>
  <c r="D112" i="49"/>
  <c r="K112" i="49" s="1"/>
  <c r="R112" i="49" s="1"/>
  <c r="G112" i="49"/>
  <c r="N112" i="49" s="1"/>
  <c r="U112" i="49" s="1"/>
  <c r="C112" i="49"/>
  <c r="J112" i="49" s="1"/>
  <c r="Q112" i="49" s="1"/>
  <c r="F112" i="49"/>
  <c r="M112" i="49" s="1"/>
  <c r="T112" i="49" s="1"/>
  <c r="E112" i="49"/>
  <c r="L112" i="49" s="1"/>
  <c r="S112" i="49" s="1"/>
  <c r="I112" i="49"/>
  <c r="P112" i="49" s="1"/>
  <c r="W112" i="49" s="1"/>
  <c r="X111" i="49"/>
  <c r="B113" i="48"/>
  <c r="C113" i="48" s="1"/>
  <c r="J113" i="48" s="1"/>
  <c r="Q113" i="48" s="1"/>
  <c r="G112" i="12"/>
  <c r="X112" i="12" s="1"/>
  <c r="AO112" i="12" s="1"/>
  <c r="K112" i="12"/>
  <c r="AB112" i="12" s="1"/>
  <c r="AS112" i="12" s="1"/>
  <c r="Q112" i="12"/>
  <c r="AH112" i="12" s="1"/>
  <c r="AY112" i="12" s="1"/>
  <c r="E112" i="12"/>
  <c r="V112" i="12" s="1"/>
  <c r="AM112" i="12" s="1"/>
  <c r="BB111" i="12"/>
  <c r="F112" i="12"/>
  <c r="W112" i="12" s="1"/>
  <c r="AN112" i="12" s="1"/>
  <c r="R112" i="12"/>
  <c r="AI112" i="12" s="1"/>
  <c r="AZ112" i="12" s="1"/>
  <c r="H112" i="12"/>
  <c r="Y112" i="12" s="1"/>
  <c r="AP112" i="12" s="1"/>
  <c r="L112" i="12"/>
  <c r="AC112" i="12" s="1"/>
  <c r="AT112" i="12" s="1"/>
  <c r="O112" i="12"/>
  <c r="AF112" i="12" s="1"/>
  <c r="AW112" i="12" s="1"/>
  <c r="M112" i="12"/>
  <c r="AD112" i="12" s="1"/>
  <c r="AU112" i="12" s="1"/>
  <c r="S112" i="12"/>
  <c r="AJ112" i="12" s="1"/>
  <c r="BA112" i="12" s="1"/>
  <c r="D112" i="12"/>
  <c r="U112" i="12" s="1"/>
  <c r="AL112" i="12" s="1"/>
  <c r="J112" i="12"/>
  <c r="AA112" i="12" s="1"/>
  <c r="AR112" i="12" s="1"/>
  <c r="P112" i="12"/>
  <c r="AG112" i="12" s="1"/>
  <c r="AX112" i="12" s="1"/>
  <c r="N112" i="12"/>
  <c r="AE112" i="12" s="1"/>
  <c r="AV112" i="12" s="1"/>
  <c r="C112" i="12"/>
  <c r="T112" i="12" s="1"/>
  <c r="AK112" i="12" s="1"/>
  <c r="B113" i="12"/>
  <c r="R113" i="12" s="1"/>
  <c r="AI113" i="12" s="1"/>
  <c r="AZ113" i="12" s="1"/>
  <c r="G113" i="36"/>
  <c r="X113" i="36" s="1"/>
  <c r="AO113" i="36" s="1"/>
  <c r="E113" i="36"/>
  <c r="V113" i="36" s="1"/>
  <c r="AM113" i="36" s="1"/>
  <c r="O113" i="36"/>
  <c r="AF113" i="36" s="1"/>
  <c r="AW113" i="36" s="1"/>
  <c r="M113" i="36"/>
  <c r="AD113" i="36" s="1"/>
  <c r="AU113" i="36" s="1"/>
  <c r="H113" i="36"/>
  <c r="Y113" i="36" s="1"/>
  <c r="AP113" i="36" s="1"/>
  <c r="F113" i="36"/>
  <c r="W113" i="36" s="1"/>
  <c r="AN113" i="36" s="1"/>
  <c r="P113" i="36"/>
  <c r="AG113" i="36" s="1"/>
  <c r="AX113" i="36" s="1"/>
  <c r="N113" i="36"/>
  <c r="AE113" i="36" s="1"/>
  <c r="AV113" i="36" s="1"/>
  <c r="D113" i="36"/>
  <c r="U113" i="36" s="1"/>
  <c r="AL113" i="36" s="1"/>
  <c r="C113" i="36"/>
  <c r="T113" i="36" s="1"/>
  <c r="AK113" i="36" s="1"/>
  <c r="S113" i="36"/>
  <c r="AJ113" i="36" s="1"/>
  <c r="BA113" i="36" s="1"/>
  <c r="R113" i="36"/>
  <c r="AI113" i="36" s="1"/>
  <c r="AZ113" i="36" s="1"/>
  <c r="Q113" i="36"/>
  <c r="AH113" i="36" s="1"/>
  <c r="AY113" i="36" s="1"/>
  <c r="BB112" i="36"/>
  <c r="L113" i="36"/>
  <c r="AC113" i="36" s="1"/>
  <c r="AT113" i="36" s="1"/>
  <c r="K113" i="36"/>
  <c r="AB113" i="36" s="1"/>
  <c r="AS113" i="36" s="1"/>
  <c r="J113" i="36"/>
  <c r="AA113" i="36" s="1"/>
  <c r="AR113" i="36" s="1"/>
  <c r="S113" i="39"/>
  <c r="AJ113" i="39" s="1"/>
  <c r="BA113" i="39" s="1"/>
  <c r="O113" i="39"/>
  <c r="AF113" i="39" s="1"/>
  <c r="AW113" i="39" s="1"/>
  <c r="K113" i="39"/>
  <c r="AB113" i="39" s="1"/>
  <c r="AS113" i="39" s="1"/>
  <c r="G113" i="39"/>
  <c r="X113" i="39" s="1"/>
  <c r="AO113" i="39" s="1"/>
  <c r="C113" i="39"/>
  <c r="T113" i="39" s="1"/>
  <c r="AK113" i="39" s="1"/>
  <c r="R113" i="39"/>
  <c r="AI113" i="39" s="1"/>
  <c r="AZ113" i="39" s="1"/>
  <c r="N113" i="39"/>
  <c r="AE113" i="39" s="1"/>
  <c r="AV113" i="39" s="1"/>
  <c r="J113" i="39"/>
  <c r="AA113" i="39" s="1"/>
  <c r="AR113" i="39" s="1"/>
  <c r="F113" i="39"/>
  <c r="W113" i="39" s="1"/>
  <c r="AN113" i="39" s="1"/>
  <c r="Q113" i="39"/>
  <c r="AH113" i="39" s="1"/>
  <c r="AY113" i="39" s="1"/>
  <c r="I113" i="39"/>
  <c r="Z113" i="39" s="1"/>
  <c r="AQ113" i="39" s="1"/>
  <c r="P113" i="39"/>
  <c r="AG113" i="39" s="1"/>
  <c r="AX113" i="39" s="1"/>
  <c r="H113" i="39"/>
  <c r="Y113" i="39" s="1"/>
  <c r="AP113" i="39" s="1"/>
  <c r="E113" i="39"/>
  <c r="V113" i="39" s="1"/>
  <c r="AM113" i="39" s="1"/>
  <c r="D113" i="39"/>
  <c r="U113" i="39" s="1"/>
  <c r="AL113" i="39" s="1"/>
  <c r="M113" i="39"/>
  <c r="AD113" i="39" s="1"/>
  <c r="AU113" i="39" s="1"/>
  <c r="L113" i="39"/>
  <c r="AC113" i="39" s="1"/>
  <c r="AT113" i="39" s="1"/>
  <c r="B114" i="36"/>
  <c r="G114" i="36" s="1"/>
  <c r="X114" i="36" s="1"/>
  <c r="AO114" i="36" s="1"/>
  <c r="BB112" i="39"/>
  <c r="A114" i="12"/>
  <c r="J115" i="20"/>
  <c r="K114" i="20"/>
  <c r="J113" i="12"/>
  <c r="AA113" i="12" s="1"/>
  <c r="AR113" i="12" s="1"/>
  <c r="J116" i="35"/>
  <c r="A116" i="36" s="1"/>
  <c r="K115" i="35"/>
  <c r="B115" i="50" s="1"/>
  <c r="X113" i="50" l="1"/>
  <c r="H114" i="50"/>
  <c r="O114" i="50" s="1"/>
  <c r="V114" i="50" s="1"/>
  <c r="D114" i="50"/>
  <c r="K114" i="50" s="1"/>
  <c r="R114" i="50" s="1"/>
  <c r="G114" i="50"/>
  <c r="N114" i="50" s="1"/>
  <c r="U114" i="50" s="1"/>
  <c r="C114" i="50"/>
  <c r="J114" i="50" s="1"/>
  <c r="Q114" i="50" s="1"/>
  <c r="F114" i="50"/>
  <c r="M114" i="50" s="1"/>
  <c r="T114" i="50" s="1"/>
  <c r="I114" i="50"/>
  <c r="P114" i="50" s="1"/>
  <c r="W114" i="50" s="1"/>
  <c r="E114" i="50"/>
  <c r="L114" i="50" s="1"/>
  <c r="S114" i="50" s="1"/>
  <c r="F113" i="48"/>
  <c r="M113" i="48" s="1"/>
  <c r="T113" i="48" s="1"/>
  <c r="I113" i="48"/>
  <c r="P113" i="48" s="1"/>
  <c r="W113" i="48" s="1"/>
  <c r="H113" i="48"/>
  <c r="O113" i="48" s="1"/>
  <c r="V113" i="48" s="1"/>
  <c r="D113" i="48"/>
  <c r="K113" i="48" s="1"/>
  <c r="R113" i="48" s="1"/>
  <c r="E113" i="48"/>
  <c r="L113" i="48" s="1"/>
  <c r="S113" i="48" s="1"/>
  <c r="G113" i="48"/>
  <c r="N113" i="48" s="1"/>
  <c r="U113" i="48" s="1"/>
  <c r="X112" i="48"/>
  <c r="X112" i="49"/>
  <c r="H113" i="49"/>
  <c r="O113" i="49" s="1"/>
  <c r="V113" i="49" s="1"/>
  <c r="D113" i="49"/>
  <c r="K113" i="49" s="1"/>
  <c r="R113" i="49" s="1"/>
  <c r="G113" i="49"/>
  <c r="N113" i="49" s="1"/>
  <c r="U113" i="49" s="1"/>
  <c r="C113" i="49"/>
  <c r="J113" i="49" s="1"/>
  <c r="Q113" i="49" s="1"/>
  <c r="F113" i="49"/>
  <c r="M113" i="49" s="1"/>
  <c r="T113" i="49" s="1"/>
  <c r="E113" i="49"/>
  <c r="L113" i="49" s="1"/>
  <c r="S113" i="49" s="1"/>
  <c r="I113" i="49"/>
  <c r="P113" i="49" s="1"/>
  <c r="W113" i="49" s="1"/>
  <c r="B114" i="48"/>
  <c r="E114" i="48" s="1"/>
  <c r="L114" i="48" s="1"/>
  <c r="S114" i="48" s="1"/>
  <c r="O113" i="12"/>
  <c r="AF113" i="12" s="1"/>
  <c r="AW113" i="12" s="1"/>
  <c r="S113" i="12"/>
  <c r="AJ113" i="12" s="1"/>
  <c r="BA113" i="12" s="1"/>
  <c r="D113" i="12"/>
  <c r="U113" i="12" s="1"/>
  <c r="AL113" i="12" s="1"/>
  <c r="M113" i="12"/>
  <c r="AD113" i="12" s="1"/>
  <c r="AU113" i="12" s="1"/>
  <c r="G113" i="12"/>
  <c r="X113" i="12" s="1"/>
  <c r="AO113" i="12" s="1"/>
  <c r="E113" i="12"/>
  <c r="V113" i="12" s="1"/>
  <c r="AM113" i="12" s="1"/>
  <c r="K113" i="12"/>
  <c r="AB113" i="12" s="1"/>
  <c r="AS113" i="12" s="1"/>
  <c r="Q113" i="12"/>
  <c r="AH113" i="12" s="1"/>
  <c r="AY113" i="12" s="1"/>
  <c r="P113" i="12"/>
  <c r="AG113" i="12" s="1"/>
  <c r="AX113" i="12" s="1"/>
  <c r="N113" i="12"/>
  <c r="AE113" i="12" s="1"/>
  <c r="AV113" i="12" s="1"/>
  <c r="C113" i="12"/>
  <c r="T113" i="12" s="1"/>
  <c r="AK113" i="12" s="1"/>
  <c r="I113" i="12"/>
  <c r="Z113" i="12" s="1"/>
  <c r="AQ113" i="12" s="1"/>
  <c r="H113" i="12"/>
  <c r="Y113" i="12" s="1"/>
  <c r="AP113" i="12" s="1"/>
  <c r="F113" i="12"/>
  <c r="W113" i="12" s="1"/>
  <c r="AN113" i="12" s="1"/>
  <c r="L113" i="12"/>
  <c r="AC113" i="12" s="1"/>
  <c r="AT113" i="12" s="1"/>
  <c r="BB112" i="12"/>
  <c r="B114" i="12"/>
  <c r="C114" i="12" s="1"/>
  <c r="T114" i="12" s="1"/>
  <c r="AK114" i="12" s="1"/>
  <c r="R114" i="36"/>
  <c r="AI114" i="36" s="1"/>
  <c r="AZ114" i="36" s="1"/>
  <c r="L114" i="36"/>
  <c r="AC114" i="36" s="1"/>
  <c r="AT114" i="36" s="1"/>
  <c r="M114" i="36"/>
  <c r="AD114" i="36" s="1"/>
  <c r="AU114" i="36" s="1"/>
  <c r="N114" i="36"/>
  <c r="AE114" i="36" s="1"/>
  <c r="AV114" i="36" s="1"/>
  <c r="K114" i="36"/>
  <c r="AB114" i="36" s="1"/>
  <c r="AS114" i="36" s="1"/>
  <c r="P114" i="36"/>
  <c r="AG114" i="36" s="1"/>
  <c r="AX114" i="36" s="1"/>
  <c r="Q114" i="36"/>
  <c r="AH114" i="36" s="1"/>
  <c r="AY114" i="36" s="1"/>
  <c r="O114" i="36"/>
  <c r="AF114" i="36" s="1"/>
  <c r="AW114" i="36" s="1"/>
  <c r="F114" i="36"/>
  <c r="W114" i="36" s="1"/>
  <c r="AN114" i="36" s="1"/>
  <c r="E114" i="36"/>
  <c r="V114" i="36" s="1"/>
  <c r="AM114" i="36" s="1"/>
  <c r="D114" i="36"/>
  <c r="U114" i="36" s="1"/>
  <c r="AL114" i="36" s="1"/>
  <c r="C114" i="36"/>
  <c r="T114" i="36" s="1"/>
  <c r="AK114" i="36" s="1"/>
  <c r="S114" i="36"/>
  <c r="AJ114" i="36" s="1"/>
  <c r="BA114" i="36" s="1"/>
  <c r="J114" i="36"/>
  <c r="AA114" i="36" s="1"/>
  <c r="AR114" i="36" s="1"/>
  <c r="I114" i="36"/>
  <c r="Z114" i="36" s="1"/>
  <c r="AQ114" i="36" s="1"/>
  <c r="H114" i="36"/>
  <c r="Y114" i="36" s="1"/>
  <c r="AP114" i="36" s="1"/>
  <c r="BB113" i="36"/>
  <c r="Q114" i="39"/>
  <c r="AH114" i="39" s="1"/>
  <c r="AY114" i="39" s="1"/>
  <c r="M114" i="39"/>
  <c r="AD114" i="39" s="1"/>
  <c r="AU114" i="39" s="1"/>
  <c r="I114" i="39"/>
  <c r="Z114" i="39" s="1"/>
  <c r="AQ114" i="39" s="1"/>
  <c r="E114" i="39"/>
  <c r="V114" i="39" s="1"/>
  <c r="AM114" i="39" s="1"/>
  <c r="P114" i="39"/>
  <c r="AG114" i="39" s="1"/>
  <c r="AX114" i="39" s="1"/>
  <c r="L114" i="39"/>
  <c r="AC114" i="39" s="1"/>
  <c r="AT114" i="39" s="1"/>
  <c r="H114" i="39"/>
  <c r="Y114" i="39" s="1"/>
  <c r="AP114" i="39" s="1"/>
  <c r="D114" i="39"/>
  <c r="U114" i="39" s="1"/>
  <c r="AL114" i="39" s="1"/>
  <c r="R114" i="39"/>
  <c r="AI114" i="39" s="1"/>
  <c r="AZ114" i="39" s="1"/>
  <c r="J114" i="39"/>
  <c r="AA114" i="39" s="1"/>
  <c r="AR114" i="39" s="1"/>
  <c r="O114" i="39"/>
  <c r="AF114" i="39" s="1"/>
  <c r="AW114" i="39" s="1"/>
  <c r="G114" i="39"/>
  <c r="X114" i="39" s="1"/>
  <c r="AO114" i="39" s="1"/>
  <c r="K114" i="39"/>
  <c r="AB114" i="39" s="1"/>
  <c r="AS114" i="39" s="1"/>
  <c r="C114" i="39"/>
  <c r="T114" i="39" s="1"/>
  <c r="AK114" i="39" s="1"/>
  <c r="F114" i="39"/>
  <c r="W114" i="39" s="1"/>
  <c r="AN114" i="39" s="1"/>
  <c r="S114" i="39"/>
  <c r="AJ114" i="39" s="1"/>
  <c r="BA114" i="39" s="1"/>
  <c r="N114" i="39"/>
  <c r="AE114" i="39" s="1"/>
  <c r="AV114" i="39" s="1"/>
  <c r="B115" i="36"/>
  <c r="S115" i="36" s="1"/>
  <c r="AJ115" i="36" s="1"/>
  <c r="BA115" i="36" s="1"/>
  <c r="BB113" i="39"/>
  <c r="J116" i="20"/>
  <c r="A115" i="12"/>
  <c r="K115" i="20"/>
  <c r="J117" i="35"/>
  <c r="A117" i="36" s="1"/>
  <c r="K116" i="35"/>
  <c r="B116" i="50" s="1"/>
  <c r="X114" i="50" l="1"/>
  <c r="H115" i="50"/>
  <c r="O115" i="50" s="1"/>
  <c r="V115" i="50" s="1"/>
  <c r="D115" i="50"/>
  <c r="K115" i="50" s="1"/>
  <c r="R115" i="50" s="1"/>
  <c r="G115" i="50"/>
  <c r="N115" i="50" s="1"/>
  <c r="U115" i="50" s="1"/>
  <c r="C115" i="50"/>
  <c r="J115" i="50" s="1"/>
  <c r="Q115" i="50" s="1"/>
  <c r="F115" i="50"/>
  <c r="M115" i="50" s="1"/>
  <c r="T115" i="50" s="1"/>
  <c r="E115" i="50"/>
  <c r="L115" i="50" s="1"/>
  <c r="S115" i="50" s="1"/>
  <c r="I115" i="50"/>
  <c r="P115" i="50" s="1"/>
  <c r="W115" i="50" s="1"/>
  <c r="D114" i="48"/>
  <c r="K114" i="48" s="1"/>
  <c r="R114" i="48" s="1"/>
  <c r="X113" i="48"/>
  <c r="G114" i="48"/>
  <c r="N114" i="48" s="1"/>
  <c r="U114" i="48" s="1"/>
  <c r="X113" i="49"/>
  <c r="H114" i="48"/>
  <c r="O114" i="48" s="1"/>
  <c r="V114" i="48" s="1"/>
  <c r="F114" i="48"/>
  <c r="M114" i="48" s="1"/>
  <c r="T114" i="48" s="1"/>
  <c r="C114" i="48"/>
  <c r="J114" i="48" s="1"/>
  <c r="Q114" i="48" s="1"/>
  <c r="I114" i="48"/>
  <c r="P114" i="48" s="1"/>
  <c r="W114" i="48" s="1"/>
  <c r="B115" i="48"/>
  <c r="F115" i="48" s="1"/>
  <c r="M115" i="48" s="1"/>
  <c r="T115" i="48" s="1"/>
  <c r="H114" i="49"/>
  <c r="O114" i="49" s="1"/>
  <c r="V114" i="49" s="1"/>
  <c r="D114" i="49"/>
  <c r="K114" i="49" s="1"/>
  <c r="R114" i="49" s="1"/>
  <c r="G114" i="49"/>
  <c r="N114" i="49" s="1"/>
  <c r="U114" i="49" s="1"/>
  <c r="C114" i="49"/>
  <c r="J114" i="49" s="1"/>
  <c r="Q114" i="49" s="1"/>
  <c r="F114" i="49"/>
  <c r="M114" i="49" s="1"/>
  <c r="T114" i="49" s="1"/>
  <c r="E114" i="49"/>
  <c r="L114" i="49" s="1"/>
  <c r="S114" i="49" s="1"/>
  <c r="I114" i="49"/>
  <c r="P114" i="49" s="1"/>
  <c r="W114" i="49" s="1"/>
  <c r="BB113" i="12"/>
  <c r="I114" i="12"/>
  <c r="Z114" i="12" s="1"/>
  <c r="AQ114" i="12" s="1"/>
  <c r="R114" i="12"/>
  <c r="AI114" i="12" s="1"/>
  <c r="AZ114" i="12" s="1"/>
  <c r="L114" i="12"/>
  <c r="AC114" i="12" s="1"/>
  <c r="AT114" i="12" s="1"/>
  <c r="H114" i="12"/>
  <c r="Y114" i="12" s="1"/>
  <c r="AP114" i="12" s="1"/>
  <c r="E114" i="12"/>
  <c r="V114" i="12" s="1"/>
  <c r="AM114" i="12" s="1"/>
  <c r="J114" i="12"/>
  <c r="AA114" i="12" s="1"/>
  <c r="AR114" i="12" s="1"/>
  <c r="F114" i="12"/>
  <c r="W114" i="12" s="1"/>
  <c r="AN114" i="12" s="1"/>
  <c r="Q114" i="12"/>
  <c r="AH114" i="12" s="1"/>
  <c r="AY114" i="12" s="1"/>
  <c r="G114" i="12"/>
  <c r="X114" i="12" s="1"/>
  <c r="AO114" i="12" s="1"/>
  <c r="K114" i="12"/>
  <c r="AB114" i="12" s="1"/>
  <c r="AS114" i="12" s="1"/>
  <c r="O114" i="12"/>
  <c r="AF114" i="12" s="1"/>
  <c r="AW114" i="12" s="1"/>
  <c r="M114" i="12"/>
  <c r="AD114" i="12" s="1"/>
  <c r="AU114" i="12" s="1"/>
  <c r="S114" i="12"/>
  <c r="AJ114" i="12" s="1"/>
  <c r="BA114" i="12" s="1"/>
  <c r="D114" i="12"/>
  <c r="U114" i="12" s="1"/>
  <c r="AL114" i="12" s="1"/>
  <c r="P114" i="12"/>
  <c r="AG114" i="12" s="1"/>
  <c r="AX114" i="12" s="1"/>
  <c r="N114" i="12"/>
  <c r="AE114" i="12" s="1"/>
  <c r="AV114" i="12" s="1"/>
  <c r="B115" i="12"/>
  <c r="H115" i="12" s="1"/>
  <c r="Y115" i="12" s="1"/>
  <c r="AP115" i="12" s="1"/>
  <c r="J115" i="36"/>
  <c r="AA115" i="36" s="1"/>
  <c r="AR115" i="36" s="1"/>
  <c r="H115" i="36"/>
  <c r="Y115" i="36" s="1"/>
  <c r="AP115" i="36" s="1"/>
  <c r="BB114" i="36"/>
  <c r="I115" i="36"/>
  <c r="Z115" i="36" s="1"/>
  <c r="AQ115" i="36" s="1"/>
  <c r="G115" i="36"/>
  <c r="X115" i="36" s="1"/>
  <c r="AO115" i="36" s="1"/>
  <c r="R115" i="36"/>
  <c r="AI115" i="36" s="1"/>
  <c r="AZ115" i="36" s="1"/>
  <c r="P115" i="36"/>
  <c r="AG115" i="36" s="1"/>
  <c r="AX115" i="36" s="1"/>
  <c r="Q115" i="36"/>
  <c r="AH115" i="36" s="1"/>
  <c r="AY115" i="36" s="1"/>
  <c r="O115" i="36"/>
  <c r="AF115" i="36" s="1"/>
  <c r="AW115" i="36" s="1"/>
  <c r="N115" i="36"/>
  <c r="AE115" i="36" s="1"/>
  <c r="AV115" i="36" s="1"/>
  <c r="M115" i="36"/>
  <c r="AD115" i="36" s="1"/>
  <c r="AU115" i="36" s="1"/>
  <c r="L115" i="36"/>
  <c r="AC115" i="36" s="1"/>
  <c r="AT115" i="36" s="1"/>
  <c r="K115" i="36"/>
  <c r="AB115" i="36" s="1"/>
  <c r="AS115" i="36" s="1"/>
  <c r="F115" i="36"/>
  <c r="W115" i="36" s="1"/>
  <c r="AN115" i="36" s="1"/>
  <c r="E115" i="36"/>
  <c r="V115" i="36" s="1"/>
  <c r="AM115" i="36" s="1"/>
  <c r="D115" i="36"/>
  <c r="U115" i="36" s="1"/>
  <c r="AL115" i="36" s="1"/>
  <c r="C115" i="36"/>
  <c r="T115" i="36" s="1"/>
  <c r="AK115" i="36" s="1"/>
  <c r="S115" i="39"/>
  <c r="AJ115" i="39" s="1"/>
  <c r="BA115" i="39" s="1"/>
  <c r="O115" i="39"/>
  <c r="AF115" i="39" s="1"/>
  <c r="AW115" i="39" s="1"/>
  <c r="K115" i="39"/>
  <c r="AB115" i="39" s="1"/>
  <c r="AS115" i="39" s="1"/>
  <c r="G115" i="39"/>
  <c r="X115" i="39" s="1"/>
  <c r="AO115" i="39" s="1"/>
  <c r="C115" i="39"/>
  <c r="T115" i="39" s="1"/>
  <c r="AK115" i="39" s="1"/>
  <c r="R115" i="39"/>
  <c r="AI115" i="39" s="1"/>
  <c r="AZ115" i="39" s="1"/>
  <c r="N115" i="39"/>
  <c r="AE115" i="39" s="1"/>
  <c r="AV115" i="39" s="1"/>
  <c r="J115" i="39"/>
  <c r="AA115" i="39" s="1"/>
  <c r="AR115" i="39" s="1"/>
  <c r="F115" i="39"/>
  <c r="W115" i="39" s="1"/>
  <c r="AN115" i="39" s="1"/>
  <c r="L115" i="39"/>
  <c r="AC115" i="39" s="1"/>
  <c r="AT115" i="39" s="1"/>
  <c r="D115" i="39"/>
  <c r="U115" i="39" s="1"/>
  <c r="AL115" i="39" s="1"/>
  <c r="Q115" i="39"/>
  <c r="AH115" i="39" s="1"/>
  <c r="AY115" i="39" s="1"/>
  <c r="I115" i="39"/>
  <c r="Z115" i="39" s="1"/>
  <c r="AQ115" i="39" s="1"/>
  <c r="P115" i="39"/>
  <c r="AG115" i="39" s="1"/>
  <c r="AX115" i="39" s="1"/>
  <c r="H115" i="39"/>
  <c r="Y115" i="39" s="1"/>
  <c r="AP115" i="39" s="1"/>
  <c r="M115" i="39"/>
  <c r="AD115" i="39" s="1"/>
  <c r="AU115" i="39" s="1"/>
  <c r="E115" i="39"/>
  <c r="V115" i="39" s="1"/>
  <c r="AM115" i="39" s="1"/>
  <c r="BB114" i="39"/>
  <c r="B116" i="36"/>
  <c r="S116" i="36" s="1"/>
  <c r="AJ116" i="36" s="1"/>
  <c r="BA116" i="36" s="1"/>
  <c r="J117" i="20"/>
  <c r="A116" i="12"/>
  <c r="K116" i="20"/>
  <c r="P115" i="12"/>
  <c r="AG115" i="12" s="1"/>
  <c r="AX115" i="12" s="1"/>
  <c r="J118" i="35"/>
  <c r="A118" i="36" s="1"/>
  <c r="K117" i="35"/>
  <c r="B117" i="50" s="1"/>
  <c r="X115" i="50" l="1"/>
  <c r="H116" i="50"/>
  <c r="O116" i="50" s="1"/>
  <c r="V116" i="50" s="1"/>
  <c r="D116" i="50"/>
  <c r="K116" i="50" s="1"/>
  <c r="R116" i="50" s="1"/>
  <c r="G116" i="50"/>
  <c r="N116" i="50" s="1"/>
  <c r="U116" i="50" s="1"/>
  <c r="C116" i="50"/>
  <c r="J116" i="50" s="1"/>
  <c r="Q116" i="50" s="1"/>
  <c r="F116" i="50"/>
  <c r="M116" i="50" s="1"/>
  <c r="T116" i="50" s="1"/>
  <c r="I116" i="50"/>
  <c r="P116" i="50" s="1"/>
  <c r="W116" i="50" s="1"/>
  <c r="E116" i="50"/>
  <c r="L116" i="50" s="1"/>
  <c r="S116" i="50" s="1"/>
  <c r="H115" i="48"/>
  <c r="O115" i="48" s="1"/>
  <c r="V115" i="48" s="1"/>
  <c r="C115" i="48"/>
  <c r="J115" i="48" s="1"/>
  <c r="Q115" i="48" s="1"/>
  <c r="G115" i="48"/>
  <c r="N115" i="48" s="1"/>
  <c r="U115" i="48" s="1"/>
  <c r="I115" i="48"/>
  <c r="P115" i="48" s="1"/>
  <c r="W115" i="48" s="1"/>
  <c r="E115" i="48"/>
  <c r="L115" i="48" s="1"/>
  <c r="S115" i="48" s="1"/>
  <c r="D115" i="48"/>
  <c r="K115" i="48" s="1"/>
  <c r="R115" i="48" s="1"/>
  <c r="B116" i="48"/>
  <c r="I116" i="48" s="1"/>
  <c r="P116" i="48" s="1"/>
  <c r="W116" i="48" s="1"/>
  <c r="X114" i="49"/>
  <c r="H115" i="49"/>
  <c r="O115" i="49" s="1"/>
  <c r="V115" i="49" s="1"/>
  <c r="D115" i="49"/>
  <c r="K115" i="49" s="1"/>
  <c r="R115" i="49" s="1"/>
  <c r="G115" i="49"/>
  <c r="N115" i="49" s="1"/>
  <c r="U115" i="49" s="1"/>
  <c r="C115" i="49"/>
  <c r="J115" i="49" s="1"/>
  <c r="Q115" i="49" s="1"/>
  <c r="F115" i="49"/>
  <c r="M115" i="49" s="1"/>
  <c r="T115" i="49" s="1"/>
  <c r="E115" i="49"/>
  <c r="L115" i="49" s="1"/>
  <c r="S115" i="49" s="1"/>
  <c r="I115" i="49"/>
  <c r="P115" i="49" s="1"/>
  <c r="W115" i="49" s="1"/>
  <c r="X114" i="48"/>
  <c r="R115" i="12"/>
  <c r="AI115" i="12" s="1"/>
  <c r="AZ115" i="12" s="1"/>
  <c r="F115" i="12"/>
  <c r="W115" i="12" s="1"/>
  <c r="AN115" i="12" s="1"/>
  <c r="L115" i="12"/>
  <c r="AC115" i="12" s="1"/>
  <c r="AT115" i="12" s="1"/>
  <c r="K115" i="12"/>
  <c r="AB115" i="12" s="1"/>
  <c r="AS115" i="12" s="1"/>
  <c r="O115" i="12"/>
  <c r="AF115" i="12" s="1"/>
  <c r="AW115" i="12" s="1"/>
  <c r="E115" i="12"/>
  <c r="V115" i="12" s="1"/>
  <c r="AM115" i="12" s="1"/>
  <c r="Q115" i="12"/>
  <c r="AH115" i="12" s="1"/>
  <c r="AY115" i="12" s="1"/>
  <c r="BB114" i="12"/>
  <c r="N115" i="12"/>
  <c r="AE115" i="12" s="1"/>
  <c r="AV115" i="12" s="1"/>
  <c r="C115" i="12"/>
  <c r="T115" i="12" s="1"/>
  <c r="AK115" i="12" s="1"/>
  <c r="I115" i="12"/>
  <c r="Z115" i="12" s="1"/>
  <c r="AQ115" i="12" s="1"/>
  <c r="G115" i="12"/>
  <c r="X115" i="12" s="1"/>
  <c r="AO115" i="12" s="1"/>
  <c r="M115" i="12"/>
  <c r="AD115" i="12" s="1"/>
  <c r="AU115" i="12" s="1"/>
  <c r="S115" i="12"/>
  <c r="AJ115" i="12" s="1"/>
  <c r="BA115" i="12" s="1"/>
  <c r="D115" i="12"/>
  <c r="U115" i="12" s="1"/>
  <c r="AL115" i="12" s="1"/>
  <c r="J115" i="12"/>
  <c r="AA115" i="12" s="1"/>
  <c r="AR115" i="12" s="1"/>
  <c r="B116" i="12"/>
  <c r="Q116" i="12" s="1"/>
  <c r="AH116" i="12" s="1"/>
  <c r="AY116" i="12" s="1"/>
  <c r="O116" i="36"/>
  <c r="AF116" i="36" s="1"/>
  <c r="AW116" i="36" s="1"/>
  <c r="BB115" i="36"/>
  <c r="I116" i="36"/>
  <c r="Z116" i="36" s="1"/>
  <c r="AQ116" i="36" s="1"/>
  <c r="L116" i="36"/>
  <c r="AC116" i="36" s="1"/>
  <c r="AT116" i="36" s="1"/>
  <c r="Q116" i="36"/>
  <c r="AH116" i="36" s="1"/>
  <c r="AY116" i="36" s="1"/>
  <c r="N116" i="36"/>
  <c r="AE116" i="36" s="1"/>
  <c r="AV116" i="36" s="1"/>
  <c r="G116" i="36"/>
  <c r="X116" i="36" s="1"/>
  <c r="AO116" i="36" s="1"/>
  <c r="J116" i="36"/>
  <c r="AA116" i="36" s="1"/>
  <c r="AR116" i="36" s="1"/>
  <c r="M116" i="36"/>
  <c r="AD116" i="36" s="1"/>
  <c r="AU116" i="36" s="1"/>
  <c r="P116" i="36"/>
  <c r="AG116" i="36" s="1"/>
  <c r="AX116" i="36" s="1"/>
  <c r="R116" i="36"/>
  <c r="AI116" i="36" s="1"/>
  <c r="AZ116" i="36" s="1"/>
  <c r="H116" i="36"/>
  <c r="Y116" i="36" s="1"/>
  <c r="AP116" i="36" s="1"/>
  <c r="K116" i="36"/>
  <c r="AB116" i="36" s="1"/>
  <c r="AS116" i="36" s="1"/>
  <c r="F116" i="36"/>
  <c r="W116" i="36" s="1"/>
  <c r="AN116" i="36" s="1"/>
  <c r="E116" i="36"/>
  <c r="V116" i="36" s="1"/>
  <c r="AM116" i="36" s="1"/>
  <c r="D116" i="36"/>
  <c r="U116" i="36" s="1"/>
  <c r="AL116" i="36" s="1"/>
  <c r="C116" i="36"/>
  <c r="T116" i="36" s="1"/>
  <c r="AK116" i="36" s="1"/>
  <c r="Q116" i="39"/>
  <c r="AH116" i="39" s="1"/>
  <c r="AY116" i="39" s="1"/>
  <c r="M116" i="39"/>
  <c r="AD116" i="39" s="1"/>
  <c r="AU116" i="39" s="1"/>
  <c r="I116" i="39"/>
  <c r="Z116" i="39" s="1"/>
  <c r="AQ116" i="39" s="1"/>
  <c r="E116" i="39"/>
  <c r="V116" i="39" s="1"/>
  <c r="AM116" i="39" s="1"/>
  <c r="P116" i="39"/>
  <c r="AG116" i="39" s="1"/>
  <c r="AX116" i="39" s="1"/>
  <c r="L116" i="39"/>
  <c r="AC116" i="39" s="1"/>
  <c r="AT116" i="39" s="1"/>
  <c r="H116" i="39"/>
  <c r="Y116" i="39" s="1"/>
  <c r="AP116" i="39" s="1"/>
  <c r="D116" i="39"/>
  <c r="U116" i="39" s="1"/>
  <c r="AL116" i="39" s="1"/>
  <c r="S116" i="39"/>
  <c r="AJ116" i="39" s="1"/>
  <c r="BA116" i="39" s="1"/>
  <c r="K116" i="39"/>
  <c r="AB116" i="39" s="1"/>
  <c r="AS116" i="39" s="1"/>
  <c r="C116" i="39"/>
  <c r="T116" i="39" s="1"/>
  <c r="AK116" i="39" s="1"/>
  <c r="R116" i="39"/>
  <c r="AI116" i="39" s="1"/>
  <c r="AZ116" i="39" s="1"/>
  <c r="J116" i="39"/>
  <c r="AA116" i="39" s="1"/>
  <c r="AR116" i="39" s="1"/>
  <c r="G116" i="39"/>
  <c r="X116" i="39" s="1"/>
  <c r="AO116" i="39" s="1"/>
  <c r="F116" i="39"/>
  <c r="W116" i="39" s="1"/>
  <c r="AN116" i="39" s="1"/>
  <c r="O116" i="39"/>
  <c r="AF116" i="39" s="1"/>
  <c r="AW116" i="39" s="1"/>
  <c r="N116" i="39"/>
  <c r="AE116" i="39" s="1"/>
  <c r="AV116" i="39" s="1"/>
  <c r="B117" i="36"/>
  <c r="R117" i="36" s="1"/>
  <c r="AI117" i="36" s="1"/>
  <c r="AZ117" i="36" s="1"/>
  <c r="BB115" i="39"/>
  <c r="A117" i="12"/>
  <c r="J118" i="20"/>
  <c r="K117" i="20"/>
  <c r="J119" i="35"/>
  <c r="A119" i="36" s="1"/>
  <c r="K118" i="35"/>
  <c r="B118" i="50" s="1"/>
  <c r="X116" i="50" l="1"/>
  <c r="H117" i="50"/>
  <c r="O117" i="50" s="1"/>
  <c r="V117" i="50" s="1"/>
  <c r="D117" i="50"/>
  <c r="K117" i="50" s="1"/>
  <c r="R117" i="50" s="1"/>
  <c r="G117" i="50"/>
  <c r="N117" i="50" s="1"/>
  <c r="U117" i="50" s="1"/>
  <c r="C117" i="50"/>
  <c r="J117" i="50" s="1"/>
  <c r="Q117" i="50" s="1"/>
  <c r="F117" i="50"/>
  <c r="M117" i="50" s="1"/>
  <c r="T117" i="50" s="1"/>
  <c r="E117" i="50"/>
  <c r="L117" i="50" s="1"/>
  <c r="S117" i="50" s="1"/>
  <c r="I117" i="50"/>
  <c r="P117" i="50" s="1"/>
  <c r="W117" i="50" s="1"/>
  <c r="X115" i="48"/>
  <c r="H116" i="48"/>
  <c r="O116" i="48" s="1"/>
  <c r="V116" i="48" s="1"/>
  <c r="C116" i="48"/>
  <c r="J116" i="48" s="1"/>
  <c r="Q116" i="48" s="1"/>
  <c r="G116" i="48"/>
  <c r="N116" i="48" s="1"/>
  <c r="U116" i="48" s="1"/>
  <c r="E116" i="48"/>
  <c r="L116" i="48" s="1"/>
  <c r="S116" i="48" s="1"/>
  <c r="F116" i="48"/>
  <c r="M116" i="48" s="1"/>
  <c r="T116" i="48" s="1"/>
  <c r="D116" i="48"/>
  <c r="K116" i="48" s="1"/>
  <c r="R116" i="48" s="1"/>
  <c r="X115" i="49"/>
  <c r="H116" i="49"/>
  <c r="O116" i="49" s="1"/>
  <c r="V116" i="49" s="1"/>
  <c r="D116" i="49"/>
  <c r="K116" i="49" s="1"/>
  <c r="R116" i="49" s="1"/>
  <c r="G116" i="49"/>
  <c r="N116" i="49" s="1"/>
  <c r="U116" i="49" s="1"/>
  <c r="C116" i="49"/>
  <c r="J116" i="49" s="1"/>
  <c r="Q116" i="49" s="1"/>
  <c r="F116" i="49"/>
  <c r="M116" i="49" s="1"/>
  <c r="T116" i="49" s="1"/>
  <c r="E116" i="49"/>
  <c r="L116" i="49" s="1"/>
  <c r="S116" i="49" s="1"/>
  <c r="I116" i="49"/>
  <c r="P116" i="49" s="1"/>
  <c r="W116" i="49" s="1"/>
  <c r="B117" i="48"/>
  <c r="I117" i="48" s="1"/>
  <c r="P117" i="48" s="1"/>
  <c r="W117" i="48" s="1"/>
  <c r="J116" i="12"/>
  <c r="AA116" i="12" s="1"/>
  <c r="AR116" i="12" s="1"/>
  <c r="O116" i="12"/>
  <c r="AF116" i="12" s="1"/>
  <c r="AW116" i="12" s="1"/>
  <c r="BB115" i="12"/>
  <c r="N116" i="12"/>
  <c r="AE116" i="12" s="1"/>
  <c r="AV116" i="12" s="1"/>
  <c r="S116" i="12"/>
  <c r="AJ116" i="12" s="1"/>
  <c r="BA116" i="12" s="1"/>
  <c r="I116" i="12"/>
  <c r="Z116" i="12" s="1"/>
  <c r="AQ116" i="12" s="1"/>
  <c r="P116" i="12"/>
  <c r="AG116" i="12" s="1"/>
  <c r="AX116" i="12" s="1"/>
  <c r="C116" i="12"/>
  <c r="T116" i="12" s="1"/>
  <c r="AK116" i="12" s="1"/>
  <c r="M116" i="12"/>
  <c r="AD116" i="12" s="1"/>
  <c r="AU116" i="12" s="1"/>
  <c r="D116" i="12"/>
  <c r="U116" i="12" s="1"/>
  <c r="AL116" i="12" s="1"/>
  <c r="H116" i="12"/>
  <c r="Y116" i="12" s="1"/>
  <c r="AP116" i="12" s="1"/>
  <c r="F116" i="12"/>
  <c r="W116" i="12" s="1"/>
  <c r="AN116" i="12" s="1"/>
  <c r="L116" i="12"/>
  <c r="AC116" i="12" s="1"/>
  <c r="AT116" i="12" s="1"/>
  <c r="R116" i="12"/>
  <c r="AI116" i="12" s="1"/>
  <c r="AZ116" i="12" s="1"/>
  <c r="G116" i="12"/>
  <c r="X116" i="12" s="1"/>
  <c r="AO116" i="12" s="1"/>
  <c r="E116" i="12"/>
  <c r="V116" i="12" s="1"/>
  <c r="AM116" i="12" s="1"/>
  <c r="K116" i="12"/>
  <c r="AB116" i="12" s="1"/>
  <c r="AS116" i="12" s="1"/>
  <c r="B117" i="12"/>
  <c r="P117" i="12" s="1"/>
  <c r="AG117" i="12" s="1"/>
  <c r="AX117" i="12" s="1"/>
  <c r="I117" i="36"/>
  <c r="Z117" i="36" s="1"/>
  <c r="AQ117" i="36" s="1"/>
  <c r="G117" i="36"/>
  <c r="X117" i="36" s="1"/>
  <c r="AO117" i="36" s="1"/>
  <c r="F117" i="36"/>
  <c r="W117" i="36" s="1"/>
  <c r="AN117" i="36" s="1"/>
  <c r="H117" i="36"/>
  <c r="Y117" i="36" s="1"/>
  <c r="AP117" i="36" s="1"/>
  <c r="P117" i="36"/>
  <c r="AG117" i="36" s="1"/>
  <c r="AX117" i="36" s="1"/>
  <c r="N117" i="36"/>
  <c r="AE117" i="36" s="1"/>
  <c r="AV117" i="36" s="1"/>
  <c r="Q117" i="36"/>
  <c r="AH117" i="36" s="1"/>
  <c r="AY117" i="36" s="1"/>
  <c r="O117" i="36"/>
  <c r="AF117" i="36" s="1"/>
  <c r="AW117" i="36" s="1"/>
  <c r="M117" i="36"/>
  <c r="AD117" i="36" s="1"/>
  <c r="AU117" i="36" s="1"/>
  <c r="L117" i="36"/>
  <c r="AC117" i="36" s="1"/>
  <c r="AT117" i="36" s="1"/>
  <c r="K117" i="36"/>
  <c r="AB117" i="36" s="1"/>
  <c r="AS117" i="36" s="1"/>
  <c r="J117" i="36"/>
  <c r="AA117" i="36" s="1"/>
  <c r="AR117" i="36" s="1"/>
  <c r="E117" i="36"/>
  <c r="V117" i="36" s="1"/>
  <c r="AM117" i="36" s="1"/>
  <c r="D117" i="36"/>
  <c r="U117" i="36" s="1"/>
  <c r="AL117" i="36" s="1"/>
  <c r="C117" i="36"/>
  <c r="T117" i="36" s="1"/>
  <c r="AK117" i="36" s="1"/>
  <c r="S117" i="36"/>
  <c r="AJ117" i="36" s="1"/>
  <c r="BA117" i="36" s="1"/>
  <c r="BB116" i="36"/>
  <c r="S117" i="39"/>
  <c r="AJ117" i="39" s="1"/>
  <c r="BA117" i="39" s="1"/>
  <c r="O117" i="39"/>
  <c r="AF117" i="39" s="1"/>
  <c r="AW117" i="39" s="1"/>
  <c r="K117" i="39"/>
  <c r="AB117" i="39" s="1"/>
  <c r="AS117" i="39" s="1"/>
  <c r="G117" i="39"/>
  <c r="X117" i="39" s="1"/>
  <c r="AO117" i="39" s="1"/>
  <c r="C117" i="39"/>
  <c r="T117" i="39" s="1"/>
  <c r="AK117" i="39" s="1"/>
  <c r="R117" i="39"/>
  <c r="AI117" i="39" s="1"/>
  <c r="AZ117" i="39" s="1"/>
  <c r="N117" i="39"/>
  <c r="AE117" i="39" s="1"/>
  <c r="AV117" i="39" s="1"/>
  <c r="J117" i="39"/>
  <c r="AA117" i="39" s="1"/>
  <c r="AR117" i="39" s="1"/>
  <c r="F117" i="39"/>
  <c r="W117" i="39" s="1"/>
  <c r="AN117" i="39" s="1"/>
  <c r="M117" i="39"/>
  <c r="AD117" i="39" s="1"/>
  <c r="AU117" i="39" s="1"/>
  <c r="E117" i="39"/>
  <c r="V117" i="39" s="1"/>
  <c r="AM117" i="39" s="1"/>
  <c r="L117" i="39"/>
  <c r="AC117" i="39" s="1"/>
  <c r="AT117" i="39" s="1"/>
  <c r="D117" i="39"/>
  <c r="U117" i="39" s="1"/>
  <c r="AL117" i="39" s="1"/>
  <c r="Q117" i="39"/>
  <c r="AH117" i="39" s="1"/>
  <c r="AY117" i="39" s="1"/>
  <c r="P117" i="39"/>
  <c r="AG117" i="39" s="1"/>
  <c r="AX117" i="39" s="1"/>
  <c r="I117" i="39"/>
  <c r="Z117" i="39" s="1"/>
  <c r="AQ117" i="39" s="1"/>
  <c r="H117" i="39"/>
  <c r="Y117" i="39" s="1"/>
  <c r="AP117" i="39" s="1"/>
  <c r="BB116" i="39"/>
  <c r="B118" i="36"/>
  <c r="F118" i="36" s="1"/>
  <c r="W118" i="36" s="1"/>
  <c r="AN118" i="36" s="1"/>
  <c r="J119" i="20"/>
  <c r="A118" i="12"/>
  <c r="K118" i="20"/>
  <c r="H117" i="12"/>
  <c r="Y117" i="12" s="1"/>
  <c r="AP117" i="12" s="1"/>
  <c r="J120" i="35"/>
  <c r="A120" i="36" s="1"/>
  <c r="K119" i="35"/>
  <c r="B119" i="50" s="1"/>
  <c r="X117" i="50" l="1"/>
  <c r="H118" i="50"/>
  <c r="O118" i="50" s="1"/>
  <c r="V118" i="50" s="1"/>
  <c r="D118" i="50"/>
  <c r="K118" i="50" s="1"/>
  <c r="R118" i="50" s="1"/>
  <c r="G118" i="50"/>
  <c r="N118" i="50" s="1"/>
  <c r="U118" i="50" s="1"/>
  <c r="C118" i="50"/>
  <c r="J118" i="50" s="1"/>
  <c r="Q118" i="50" s="1"/>
  <c r="F118" i="50"/>
  <c r="M118" i="50" s="1"/>
  <c r="T118" i="50" s="1"/>
  <c r="I118" i="50"/>
  <c r="P118" i="50" s="1"/>
  <c r="W118" i="50" s="1"/>
  <c r="E118" i="50"/>
  <c r="L118" i="50" s="1"/>
  <c r="S118" i="50" s="1"/>
  <c r="D117" i="48"/>
  <c r="K117" i="48" s="1"/>
  <c r="R117" i="48" s="1"/>
  <c r="X116" i="48"/>
  <c r="X116" i="49"/>
  <c r="E117" i="48"/>
  <c r="L117" i="48" s="1"/>
  <c r="S117" i="48" s="1"/>
  <c r="G117" i="48"/>
  <c r="N117" i="48" s="1"/>
  <c r="U117" i="48" s="1"/>
  <c r="C117" i="48"/>
  <c r="J117" i="48" s="1"/>
  <c r="Q117" i="48" s="1"/>
  <c r="B118" i="48"/>
  <c r="I118" i="48" s="1"/>
  <c r="P118" i="48" s="1"/>
  <c r="W118" i="48" s="1"/>
  <c r="F117" i="48"/>
  <c r="M117" i="48" s="1"/>
  <c r="T117" i="48" s="1"/>
  <c r="H117" i="48"/>
  <c r="O117" i="48" s="1"/>
  <c r="V117" i="48" s="1"/>
  <c r="H117" i="49"/>
  <c r="O117" i="49" s="1"/>
  <c r="V117" i="49" s="1"/>
  <c r="D117" i="49"/>
  <c r="K117" i="49" s="1"/>
  <c r="R117" i="49" s="1"/>
  <c r="G117" i="49"/>
  <c r="N117" i="49" s="1"/>
  <c r="U117" i="49" s="1"/>
  <c r="C117" i="49"/>
  <c r="J117" i="49" s="1"/>
  <c r="Q117" i="49" s="1"/>
  <c r="F117" i="49"/>
  <c r="M117" i="49" s="1"/>
  <c r="T117" i="49" s="1"/>
  <c r="E117" i="49"/>
  <c r="L117" i="49" s="1"/>
  <c r="S117" i="49" s="1"/>
  <c r="I117" i="49"/>
  <c r="P117" i="49" s="1"/>
  <c r="W117" i="49" s="1"/>
  <c r="M117" i="12"/>
  <c r="AD117" i="12" s="1"/>
  <c r="AU117" i="12" s="1"/>
  <c r="D117" i="12"/>
  <c r="U117" i="12" s="1"/>
  <c r="AL117" i="12" s="1"/>
  <c r="S117" i="12"/>
  <c r="AJ117" i="12" s="1"/>
  <c r="BA117" i="12" s="1"/>
  <c r="J117" i="12"/>
  <c r="AA117" i="12" s="1"/>
  <c r="AR117" i="12" s="1"/>
  <c r="E117" i="12"/>
  <c r="V117" i="12" s="1"/>
  <c r="AM117" i="12" s="1"/>
  <c r="K117" i="12"/>
  <c r="AB117" i="12" s="1"/>
  <c r="AS117" i="12" s="1"/>
  <c r="Q117" i="12"/>
  <c r="AH117" i="12" s="1"/>
  <c r="AY117" i="12" s="1"/>
  <c r="O117" i="12"/>
  <c r="AF117" i="12" s="1"/>
  <c r="AW117" i="12" s="1"/>
  <c r="N117" i="12"/>
  <c r="AE117" i="12" s="1"/>
  <c r="AV117" i="12" s="1"/>
  <c r="C117" i="12"/>
  <c r="T117" i="12" s="1"/>
  <c r="AK117" i="12" s="1"/>
  <c r="I117" i="12"/>
  <c r="Z117" i="12" s="1"/>
  <c r="AQ117" i="12" s="1"/>
  <c r="G117" i="12"/>
  <c r="X117" i="12" s="1"/>
  <c r="AO117" i="12" s="1"/>
  <c r="F117" i="12"/>
  <c r="W117" i="12" s="1"/>
  <c r="AN117" i="12" s="1"/>
  <c r="L117" i="12"/>
  <c r="AC117" i="12" s="1"/>
  <c r="AT117" i="12" s="1"/>
  <c r="R117" i="12"/>
  <c r="AI117" i="12" s="1"/>
  <c r="AZ117" i="12" s="1"/>
  <c r="BB116" i="12"/>
  <c r="B118" i="12"/>
  <c r="J118" i="12" s="1"/>
  <c r="AA118" i="12" s="1"/>
  <c r="AR118" i="12" s="1"/>
  <c r="L118" i="36"/>
  <c r="AC118" i="36" s="1"/>
  <c r="AT118" i="36" s="1"/>
  <c r="BB117" i="36"/>
  <c r="J118" i="36"/>
  <c r="AA118" i="36" s="1"/>
  <c r="AR118" i="36" s="1"/>
  <c r="K118" i="36"/>
  <c r="AB118" i="36" s="1"/>
  <c r="AS118" i="36" s="1"/>
  <c r="M118" i="36"/>
  <c r="AD118" i="36" s="1"/>
  <c r="AU118" i="36" s="1"/>
  <c r="Q118" i="36"/>
  <c r="AH118" i="36" s="1"/>
  <c r="AY118" i="36" s="1"/>
  <c r="P118" i="36"/>
  <c r="AG118" i="36" s="1"/>
  <c r="AX118" i="36" s="1"/>
  <c r="O118" i="36"/>
  <c r="AF118" i="36" s="1"/>
  <c r="AW118" i="36" s="1"/>
  <c r="N118" i="36"/>
  <c r="AE118" i="36" s="1"/>
  <c r="AV118" i="36" s="1"/>
  <c r="E118" i="36"/>
  <c r="V118" i="36" s="1"/>
  <c r="AM118" i="36" s="1"/>
  <c r="D118" i="36"/>
  <c r="U118" i="36" s="1"/>
  <c r="AL118" i="36" s="1"/>
  <c r="C118" i="36"/>
  <c r="T118" i="36" s="1"/>
  <c r="AK118" i="36" s="1"/>
  <c r="S118" i="36"/>
  <c r="AJ118" i="36" s="1"/>
  <c r="BA118" i="36" s="1"/>
  <c r="R118" i="36"/>
  <c r="AI118" i="36" s="1"/>
  <c r="AZ118" i="36" s="1"/>
  <c r="I118" i="36"/>
  <c r="Z118" i="36" s="1"/>
  <c r="AQ118" i="36" s="1"/>
  <c r="H118" i="36"/>
  <c r="Y118" i="36" s="1"/>
  <c r="AP118" i="36" s="1"/>
  <c r="G118" i="36"/>
  <c r="X118" i="36" s="1"/>
  <c r="AO118" i="36" s="1"/>
  <c r="Q118" i="39"/>
  <c r="AH118" i="39" s="1"/>
  <c r="AY118" i="39" s="1"/>
  <c r="M118" i="39"/>
  <c r="AD118" i="39" s="1"/>
  <c r="AU118" i="39" s="1"/>
  <c r="I118" i="39"/>
  <c r="Z118" i="39" s="1"/>
  <c r="AQ118" i="39" s="1"/>
  <c r="E118" i="39"/>
  <c r="V118" i="39" s="1"/>
  <c r="AM118" i="39" s="1"/>
  <c r="P118" i="39"/>
  <c r="AG118" i="39" s="1"/>
  <c r="AX118" i="39" s="1"/>
  <c r="L118" i="39"/>
  <c r="AC118" i="39" s="1"/>
  <c r="AT118" i="39" s="1"/>
  <c r="H118" i="39"/>
  <c r="Y118" i="39" s="1"/>
  <c r="AP118" i="39" s="1"/>
  <c r="D118" i="39"/>
  <c r="U118" i="39" s="1"/>
  <c r="AL118" i="39" s="1"/>
  <c r="N118" i="39"/>
  <c r="AE118" i="39" s="1"/>
  <c r="AV118" i="39" s="1"/>
  <c r="F118" i="39"/>
  <c r="W118" i="39" s="1"/>
  <c r="AN118" i="39" s="1"/>
  <c r="S118" i="39"/>
  <c r="AJ118" i="39" s="1"/>
  <c r="BA118" i="39" s="1"/>
  <c r="K118" i="39"/>
  <c r="AB118" i="39" s="1"/>
  <c r="AS118" i="39" s="1"/>
  <c r="C118" i="39"/>
  <c r="T118" i="39" s="1"/>
  <c r="AK118" i="39" s="1"/>
  <c r="J118" i="39"/>
  <c r="AA118" i="39" s="1"/>
  <c r="AR118" i="39" s="1"/>
  <c r="G118" i="39"/>
  <c r="X118" i="39" s="1"/>
  <c r="AO118" i="39" s="1"/>
  <c r="R118" i="39"/>
  <c r="AI118" i="39" s="1"/>
  <c r="AZ118" i="39" s="1"/>
  <c r="O118" i="39"/>
  <c r="AF118" i="39" s="1"/>
  <c r="AW118" i="39" s="1"/>
  <c r="B119" i="36"/>
  <c r="R119" i="36" s="1"/>
  <c r="AI119" i="36" s="1"/>
  <c r="AZ119" i="36" s="1"/>
  <c r="BB117" i="39"/>
  <c r="A119" i="12"/>
  <c r="J120" i="20"/>
  <c r="K119" i="20"/>
  <c r="J121" i="35"/>
  <c r="A121" i="36" s="1"/>
  <c r="K120" i="35"/>
  <c r="B120" i="50" s="1"/>
  <c r="X118" i="50" l="1"/>
  <c r="H119" i="50"/>
  <c r="O119" i="50" s="1"/>
  <c r="V119" i="50" s="1"/>
  <c r="D119" i="50"/>
  <c r="K119" i="50" s="1"/>
  <c r="R119" i="50" s="1"/>
  <c r="G119" i="50"/>
  <c r="N119" i="50" s="1"/>
  <c r="U119" i="50" s="1"/>
  <c r="C119" i="50"/>
  <c r="J119" i="50" s="1"/>
  <c r="Q119" i="50" s="1"/>
  <c r="F119" i="50"/>
  <c r="M119" i="50" s="1"/>
  <c r="T119" i="50" s="1"/>
  <c r="E119" i="50"/>
  <c r="L119" i="50" s="1"/>
  <c r="S119" i="50" s="1"/>
  <c r="I119" i="50"/>
  <c r="P119" i="50" s="1"/>
  <c r="W119" i="50" s="1"/>
  <c r="X117" i="48"/>
  <c r="C118" i="48"/>
  <c r="J118" i="48" s="1"/>
  <c r="Q118" i="48" s="1"/>
  <c r="H118" i="48"/>
  <c r="O118" i="48" s="1"/>
  <c r="V118" i="48" s="1"/>
  <c r="G118" i="48"/>
  <c r="N118" i="48" s="1"/>
  <c r="U118" i="48" s="1"/>
  <c r="X117" i="49"/>
  <c r="B119" i="48"/>
  <c r="G119" i="48" s="1"/>
  <c r="N119" i="48" s="1"/>
  <c r="U119" i="48" s="1"/>
  <c r="D118" i="48"/>
  <c r="K118" i="48" s="1"/>
  <c r="R118" i="48" s="1"/>
  <c r="F118" i="48"/>
  <c r="M118" i="48" s="1"/>
  <c r="T118" i="48" s="1"/>
  <c r="E118" i="48"/>
  <c r="L118" i="48" s="1"/>
  <c r="S118" i="48" s="1"/>
  <c r="H118" i="49"/>
  <c r="O118" i="49" s="1"/>
  <c r="V118" i="49" s="1"/>
  <c r="D118" i="49"/>
  <c r="K118" i="49" s="1"/>
  <c r="R118" i="49" s="1"/>
  <c r="G118" i="49"/>
  <c r="N118" i="49" s="1"/>
  <c r="U118" i="49" s="1"/>
  <c r="C118" i="49"/>
  <c r="J118" i="49" s="1"/>
  <c r="Q118" i="49" s="1"/>
  <c r="F118" i="49"/>
  <c r="M118" i="49" s="1"/>
  <c r="T118" i="49" s="1"/>
  <c r="E118" i="49"/>
  <c r="L118" i="49" s="1"/>
  <c r="S118" i="49" s="1"/>
  <c r="I118" i="49"/>
  <c r="P118" i="49" s="1"/>
  <c r="W118" i="49" s="1"/>
  <c r="G118" i="12"/>
  <c r="X118" i="12" s="1"/>
  <c r="AO118" i="12" s="1"/>
  <c r="K118" i="12"/>
  <c r="AB118" i="12" s="1"/>
  <c r="AS118" i="12" s="1"/>
  <c r="P118" i="12"/>
  <c r="AG118" i="12" s="1"/>
  <c r="AX118" i="12" s="1"/>
  <c r="C118" i="12"/>
  <c r="T118" i="12" s="1"/>
  <c r="AK118" i="12" s="1"/>
  <c r="E118" i="12"/>
  <c r="V118" i="12" s="1"/>
  <c r="AM118" i="12" s="1"/>
  <c r="Q118" i="12"/>
  <c r="AH118" i="12" s="1"/>
  <c r="AY118" i="12" s="1"/>
  <c r="N118" i="12"/>
  <c r="AE118" i="12" s="1"/>
  <c r="AV118" i="12" s="1"/>
  <c r="I118" i="12"/>
  <c r="Z118" i="12" s="1"/>
  <c r="AQ118" i="12" s="1"/>
  <c r="BB117" i="12"/>
  <c r="H118" i="12"/>
  <c r="Y118" i="12" s="1"/>
  <c r="AP118" i="12" s="1"/>
  <c r="F118" i="12"/>
  <c r="W118" i="12" s="1"/>
  <c r="AN118" i="12" s="1"/>
  <c r="L118" i="12"/>
  <c r="AC118" i="12" s="1"/>
  <c r="AT118" i="12" s="1"/>
  <c r="R118" i="12"/>
  <c r="AI118" i="12" s="1"/>
  <c r="AZ118" i="12" s="1"/>
  <c r="O118" i="12"/>
  <c r="AF118" i="12" s="1"/>
  <c r="AW118" i="12" s="1"/>
  <c r="M118" i="12"/>
  <c r="AD118" i="12" s="1"/>
  <c r="AU118" i="12" s="1"/>
  <c r="S118" i="12"/>
  <c r="AJ118" i="12" s="1"/>
  <c r="BA118" i="12" s="1"/>
  <c r="D118" i="12"/>
  <c r="U118" i="12" s="1"/>
  <c r="AL118" i="12" s="1"/>
  <c r="B119" i="12"/>
  <c r="N119" i="12" s="1"/>
  <c r="AE119" i="12" s="1"/>
  <c r="AV119" i="12" s="1"/>
  <c r="H119" i="36"/>
  <c r="Y119" i="36" s="1"/>
  <c r="AP119" i="36" s="1"/>
  <c r="I119" i="36"/>
  <c r="Z119" i="36" s="1"/>
  <c r="AQ119" i="36" s="1"/>
  <c r="P119" i="36"/>
  <c r="AG119" i="36" s="1"/>
  <c r="AX119" i="36" s="1"/>
  <c r="G119" i="36"/>
  <c r="X119" i="36" s="1"/>
  <c r="AO119" i="36" s="1"/>
  <c r="Q119" i="36"/>
  <c r="AH119" i="36" s="1"/>
  <c r="AY119" i="36" s="1"/>
  <c r="F119" i="36"/>
  <c r="W119" i="36" s="1"/>
  <c r="AN119" i="36" s="1"/>
  <c r="M119" i="36"/>
  <c r="AD119" i="36" s="1"/>
  <c r="AU119" i="36" s="1"/>
  <c r="L119" i="36"/>
  <c r="AC119" i="36" s="1"/>
  <c r="AT119" i="36" s="1"/>
  <c r="O119" i="36"/>
  <c r="AF119" i="36" s="1"/>
  <c r="AW119" i="36" s="1"/>
  <c r="E119" i="36"/>
  <c r="V119" i="36" s="1"/>
  <c r="AM119" i="36" s="1"/>
  <c r="D119" i="36"/>
  <c r="U119" i="36" s="1"/>
  <c r="AL119" i="36" s="1"/>
  <c r="C119" i="36"/>
  <c r="T119" i="36" s="1"/>
  <c r="AK119" i="36" s="1"/>
  <c r="N119" i="36"/>
  <c r="AE119" i="36" s="1"/>
  <c r="AV119" i="36" s="1"/>
  <c r="K119" i="36"/>
  <c r="AB119" i="36" s="1"/>
  <c r="AS119" i="36" s="1"/>
  <c r="J119" i="36"/>
  <c r="AA119" i="36" s="1"/>
  <c r="AR119" i="36" s="1"/>
  <c r="S119" i="36"/>
  <c r="AJ119" i="36" s="1"/>
  <c r="BA119" i="36" s="1"/>
  <c r="BB118" i="36"/>
  <c r="S119" i="39"/>
  <c r="AJ119" i="39" s="1"/>
  <c r="BA119" i="39" s="1"/>
  <c r="O119" i="39"/>
  <c r="AF119" i="39" s="1"/>
  <c r="AW119" i="39" s="1"/>
  <c r="K119" i="39"/>
  <c r="AB119" i="39" s="1"/>
  <c r="AS119" i="39" s="1"/>
  <c r="G119" i="39"/>
  <c r="X119" i="39" s="1"/>
  <c r="AO119" i="39" s="1"/>
  <c r="C119" i="39"/>
  <c r="T119" i="39" s="1"/>
  <c r="AK119" i="39" s="1"/>
  <c r="R119" i="39"/>
  <c r="AI119" i="39" s="1"/>
  <c r="AZ119" i="39" s="1"/>
  <c r="N119" i="39"/>
  <c r="AE119" i="39" s="1"/>
  <c r="AV119" i="39" s="1"/>
  <c r="J119" i="39"/>
  <c r="AA119" i="39" s="1"/>
  <c r="AR119" i="39" s="1"/>
  <c r="F119" i="39"/>
  <c r="W119" i="39" s="1"/>
  <c r="AN119" i="39" s="1"/>
  <c r="P119" i="39"/>
  <c r="AG119" i="39" s="1"/>
  <c r="AX119" i="39" s="1"/>
  <c r="H119" i="39"/>
  <c r="Y119" i="39" s="1"/>
  <c r="AP119" i="39" s="1"/>
  <c r="M119" i="39"/>
  <c r="AD119" i="39" s="1"/>
  <c r="AU119" i="39" s="1"/>
  <c r="E119" i="39"/>
  <c r="V119" i="39" s="1"/>
  <c r="AM119" i="39" s="1"/>
  <c r="D119" i="39"/>
  <c r="U119" i="39" s="1"/>
  <c r="AL119" i="39" s="1"/>
  <c r="L119" i="39"/>
  <c r="AC119" i="39" s="1"/>
  <c r="AT119" i="39" s="1"/>
  <c r="Q119" i="39"/>
  <c r="AH119" i="39" s="1"/>
  <c r="AY119" i="39" s="1"/>
  <c r="I119" i="39"/>
  <c r="Z119" i="39" s="1"/>
  <c r="AQ119" i="39" s="1"/>
  <c r="B120" i="36"/>
  <c r="R120" i="36" s="1"/>
  <c r="AI120" i="36" s="1"/>
  <c r="AZ120" i="36" s="1"/>
  <c r="BB118" i="39"/>
  <c r="J121" i="20"/>
  <c r="A120" i="12"/>
  <c r="K120" i="20"/>
  <c r="F119" i="12"/>
  <c r="W119" i="12" s="1"/>
  <c r="AN119" i="12" s="1"/>
  <c r="J122" i="35"/>
  <c r="A122" i="36" s="1"/>
  <c r="K121" i="35"/>
  <c r="B121" i="50" s="1"/>
  <c r="X119" i="50" l="1"/>
  <c r="H120" i="50"/>
  <c r="O120" i="50" s="1"/>
  <c r="V120" i="50" s="1"/>
  <c r="D120" i="50"/>
  <c r="K120" i="50" s="1"/>
  <c r="R120" i="50" s="1"/>
  <c r="G120" i="50"/>
  <c r="N120" i="50" s="1"/>
  <c r="U120" i="50" s="1"/>
  <c r="C120" i="50"/>
  <c r="J120" i="50" s="1"/>
  <c r="Q120" i="50" s="1"/>
  <c r="F120" i="50"/>
  <c r="M120" i="50" s="1"/>
  <c r="T120" i="50" s="1"/>
  <c r="I120" i="50"/>
  <c r="P120" i="50" s="1"/>
  <c r="W120" i="50" s="1"/>
  <c r="E120" i="50"/>
  <c r="L120" i="50" s="1"/>
  <c r="S120" i="50" s="1"/>
  <c r="X118" i="48"/>
  <c r="X118" i="49"/>
  <c r="C119" i="48"/>
  <c r="J119" i="48" s="1"/>
  <c r="Q119" i="48" s="1"/>
  <c r="H119" i="48"/>
  <c r="O119" i="48" s="1"/>
  <c r="V119" i="48" s="1"/>
  <c r="E119" i="48"/>
  <c r="L119" i="48" s="1"/>
  <c r="S119" i="48" s="1"/>
  <c r="B120" i="48"/>
  <c r="C120" i="48" s="1"/>
  <c r="J120" i="48" s="1"/>
  <c r="Q120" i="48" s="1"/>
  <c r="D119" i="48"/>
  <c r="K119" i="48" s="1"/>
  <c r="R119" i="48" s="1"/>
  <c r="I119" i="48"/>
  <c r="P119" i="48" s="1"/>
  <c r="W119" i="48" s="1"/>
  <c r="F119" i="48"/>
  <c r="M119" i="48" s="1"/>
  <c r="T119" i="48" s="1"/>
  <c r="H119" i="49"/>
  <c r="O119" i="49" s="1"/>
  <c r="V119" i="49" s="1"/>
  <c r="D119" i="49"/>
  <c r="K119" i="49" s="1"/>
  <c r="R119" i="49" s="1"/>
  <c r="G119" i="49"/>
  <c r="N119" i="49" s="1"/>
  <c r="U119" i="49" s="1"/>
  <c r="C119" i="49"/>
  <c r="J119" i="49" s="1"/>
  <c r="Q119" i="49" s="1"/>
  <c r="F119" i="49"/>
  <c r="M119" i="49" s="1"/>
  <c r="T119" i="49" s="1"/>
  <c r="E119" i="49"/>
  <c r="L119" i="49" s="1"/>
  <c r="S119" i="49" s="1"/>
  <c r="I119" i="49"/>
  <c r="P119" i="49" s="1"/>
  <c r="W119" i="49" s="1"/>
  <c r="G119" i="12"/>
  <c r="X119" i="12" s="1"/>
  <c r="AO119" i="12" s="1"/>
  <c r="K119" i="12"/>
  <c r="AB119" i="12" s="1"/>
  <c r="AS119" i="12" s="1"/>
  <c r="Q119" i="12"/>
  <c r="AH119" i="12" s="1"/>
  <c r="AY119" i="12" s="1"/>
  <c r="J119" i="12"/>
  <c r="AA119" i="12" s="1"/>
  <c r="AR119" i="12" s="1"/>
  <c r="C119" i="12"/>
  <c r="T119" i="12" s="1"/>
  <c r="AK119" i="12" s="1"/>
  <c r="H119" i="12"/>
  <c r="Y119" i="12" s="1"/>
  <c r="AP119" i="12" s="1"/>
  <c r="S119" i="12"/>
  <c r="AJ119" i="12" s="1"/>
  <c r="BA119" i="12" s="1"/>
  <c r="I119" i="12"/>
  <c r="Z119" i="12" s="1"/>
  <c r="AQ119" i="12" s="1"/>
  <c r="M119" i="12"/>
  <c r="AD119" i="12" s="1"/>
  <c r="AU119" i="12" s="1"/>
  <c r="D119" i="12"/>
  <c r="U119" i="12" s="1"/>
  <c r="AL119" i="12" s="1"/>
  <c r="O119" i="12"/>
  <c r="AF119" i="12" s="1"/>
  <c r="AW119" i="12" s="1"/>
  <c r="E119" i="12"/>
  <c r="V119" i="12" s="1"/>
  <c r="AM119" i="12" s="1"/>
  <c r="L119" i="12"/>
  <c r="AC119" i="12" s="1"/>
  <c r="AT119" i="12" s="1"/>
  <c r="R119" i="12"/>
  <c r="AI119" i="12" s="1"/>
  <c r="AZ119" i="12" s="1"/>
  <c r="P119" i="12"/>
  <c r="AG119" i="12" s="1"/>
  <c r="AX119" i="12" s="1"/>
  <c r="BB118" i="12"/>
  <c r="B120" i="12"/>
  <c r="H120" i="12" s="1"/>
  <c r="Y120" i="12" s="1"/>
  <c r="AP120" i="12" s="1"/>
  <c r="Q120" i="36"/>
  <c r="AH120" i="36" s="1"/>
  <c r="AY120" i="36" s="1"/>
  <c r="O120" i="36"/>
  <c r="AF120" i="36" s="1"/>
  <c r="AW120" i="36" s="1"/>
  <c r="F120" i="36"/>
  <c r="W120" i="36" s="1"/>
  <c r="AN120" i="36" s="1"/>
  <c r="H120" i="36"/>
  <c r="Y120" i="36" s="1"/>
  <c r="AP120" i="36" s="1"/>
  <c r="BB119" i="36"/>
  <c r="P120" i="36"/>
  <c r="AG120" i="36" s="1"/>
  <c r="AX120" i="36" s="1"/>
  <c r="N120" i="36"/>
  <c r="AE120" i="36" s="1"/>
  <c r="AV120" i="36" s="1"/>
  <c r="I120" i="36"/>
  <c r="Z120" i="36" s="1"/>
  <c r="AQ120" i="36" s="1"/>
  <c r="G120" i="36"/>
  <c r="X120" i="36" s="1"/>
  <c r="AO120" i="36" s="1"/>
  <c r="M120" i="36"/>
  <c r="AD120" i="36" s="1"/>
  <c r="AU120" i="36" s="1"/>
  <c r="L120" i="36"/>
  <c r="AC120" i="36" s="1"/>
  <c r="AT120" i="36" s="1"/>
  <c r="K120" i="36"/>
  <c r="AB120" i="36" s="1"/>
  <c r="AS120" i="36" s="1"/>
  <c r="J120" i="36"/>
  <c r="AA120" i="36" s="1"/>
  <c r="AR120" i="36" s="1"/>
  <c r="E120" i="36"/>
  <c r="V120" i="36" s="1"/>
  <c r="AM120" i="36" s="1"/>
  <c r="D120" i="36"/>
  <c r="U120" i="36" s="1"/>
  <c r="AL120" i="36" s="1"/>
  <c r="C120" i="36"/>
  <c r="T120" i="36" s="1"/>
  <c r="AK120" i="36" s="1"/>
  <c r="S120" i="36"/>
  <c r="AJ120" i="36" s="1"/>
  <c r="BA120" i="36" s="1"/>
  <c r="Q120" i="39"/>
  <c r="AH120" i="39" s="1"/>
  <c r="AY120" i="39" s="1"/>
  <c r="M120" i="39"/>
  <c r="AD120" i="39" s="1"/>
  <c r="AU120" i="39" s="1"/>
  <c r="I120" i="39"/>
  <c r="Z120" i="39" s="1"/>
  <c r="AQ120" i="39" s="1"/>
  <c r="E120" i="39"/>
  <c r="V120" i="39" s="1"/>
  <c r="AM120" i="39" s="1"/>
  <c r="P120" i="39"/>
  <c r="AG120" i="39" s="1"/>
  <c r="AX120" i="39" s="1"/>
  <c r="L120" i="39"/>
  <c r="AC120" i="39" s="1"/>
  <c r="AT120" i="39" s="1"/>
  <c r="H120" i="39"/>
  <c r="Y120" i="39" s="1"/>
  <c r="AP120" i="39" s="1"/>
  <c r="D120" i="39"/>
  <c r="U120" i="39" s="1"/>
  <c r="AL120" i="39" s="1"/>
  <c r="O120" i="39"/>
  <c r="AF120" i="39" s="1"/>
  <c r="AW120" i="39" s="1"/>
  <c r="G120" i="39"/>
  <c r="X120" i="39" s="1"/>
  <c r="AO120" i="39" s="1"/>
  <c r="N120" i="39"/>
  <c r="AE120" i="39" s="1"/>
  <c r="AV120" i="39" s="1"/>
  <c r="F120" i="39"/>
  <c r="W120" i="39" s="1"/>
  <c r="AN120" i="39" s="1"/>
  <c r="J120" i="39"/>
  <c r="AA120" i="39" s="1"/>
  <c r="AR120" i="39" s="1"/>
  <c r="S120" i="39"/>
  <c r="AJ120" i="39" s="1"/>
  <c r="BA120" i="39" s="1"/>
  <c r="C120" i="39"/>
  <c r="T120" i="39" s="1"/>
  <c r="AK120" i="39" s="1"/>
  <c r="R120" i="39"/>
  <c r="AI120" i="39" s="1"/>
  <c r="AZ120" i="39" s="1"/>
  <c r="K120" i="39"/>
  <c r="AB120" i="39" s="1"/>
  <c r="AS120" i="39" s="1"/>
  <c r="B121" i="36"/>
  <c r="P121" i="36" s="1"/>
  <c r="AG121" i="36" s="1"/>
  <c r="AX121" i="36" s="1"/>
  <c r="BB119" i="39"/>
  <c r="A121" i="12"/>
  <c r="J122" i="20"/>
  <c r="K121" i="20"/>
  <c r="J123" i="35"/>
  <c r="A123" i="36" s="1"/>
  <c r="K122" i="35"/>
  <c r="B122" i="50" s="1"/>
  <c r="E120" i="48" l="1"/>
  <c r="L120" i="48" s="1"/>
  <c r="S120" i="48" s="1"/>
  <c r="X120" i="50"/>
  <c r="H121" i="50"/>
  <c r="O121" i="50" s="1"/>
  <c r="V121" i="50" s="1"/>
  <c r="D121" i="50"/>
  <c r="K121" i="50" s="1"/>
  <c r="R121" i="50" s="1"/>
  <c r="G121" i="50"/>
  <c r="N121" i="50" s="1"/>
  <c r="U121" i="50" s="1"/>
  <c r="C121" i="50"/>
  <c r="J121" i="50" s="1"/>
  <c r="Q121" i="50" s="1"/>
  <c r="F121" i="50"/>
  <c r="M121" i="50" s="1"/>
  <c r="T121" i="50" s="1"/>
  <c r="E121" i="50"/>
  <c r="L121" i="50" s="1"/>
  <c r="S121" i="50" s="1"/>
  <c r="I121" i="50"/>
  <c r="P121" i="50" s="1"/>
  <c r="W121" i="50" s="1"/>
  <c r="G120" i="48"/>
  <c r="N120" i="48" s="1"/>
  <c r="U120" i="48" s="1"/>
  <c r="F120" i="48"/>
  <c r="M120" i="48" s="1"/>
  <c r="T120" i="48" s="1"/>
  <c r="D120" i="48"/>
  <c r="K120" i="48" s="1"/>
  <c r="R120" i="48" s="1"/>
  <c r="I120" i="48"/>
  <c r="P120" i="48" s="1"/>
  <c r="W120" i="48" s="1"/>
  <c r="X119" i="48"/>
  <c r="H120" i="48"/>
  <c r="O120" i="48" s="1"/>
  <c r="V120" i="48" s="1"/>
  <c r="H120" i="49"/>
  <c r="O120" i="49" s="1"/>
  <c r="V120" i="49" s="1"/>
  <c r="D120" i="49"/>
  <c r="K120" i="49" s="1"/>
  <c r="R120" i="49" s="1"/>
  <c r="G120" i="49"/>
  <c r="N120" i="49" s="1"/>
  <c r="U120" i="49" s="1"/>
  <c r="C120" i="49"/>
  <c r="J120" i="49" s="1"/>
  <c r="Q120" i="49" s="1"/>
  <c r="F120" i="49"/>
  <c r="M120" i="49" s="1"/>
  <c r="T120" i="49" s="1"/>
  <c r="E120" i="49"/>
  <c r="L120" i="49" s="1"/>
  <c r="S120" i="49" s="1"/>
  <c r="I120" i="49"/>
  <c r="P120" i="49" s="1"/>
  <c r="W120" i="49" s="1"/>
  <c r="X119" i="49"/>
  <c r="B121" i="48"/>
  <c r="C121" i="48" s="1"/>
  <c r="J121" i="48" s="1"/>
  <c r="Q121" i="48" s="1"/>
  <c r="E120" i="12"/>
  <c r="V120" i="12" s="1"/>
  <c r="AM120" i="12" s="1"/>
  <c r="Q120" i="12"/>
  <c r="AH120" i="12" s="1"/>
  <c r="AY120" i="12" s="1"/>
  <c r="R120" i="12"/>
  <c r="AI120" i="12" s="1"/>
  <c r="AZ120" i="12" s="1"/>
  <c r="F120" i="12"/>
  <c r="W120" i="12" s="1"/>
  <c r="AN120" i="12" s="1"/>
  <c r="K120" i="12"/>
  <c r="AB120" i="12" s="1"/>
  <c r="AS120" i="12" s="1"/>
  <c r="O120" i="12"/>
  <c r="AF120" i="12" s="1"/>
  <c r="AW120" i="12" s="1"/>
  <c r="L120" i="12"/>
  <c r="AC120" i="12" s="1"/>
  <c r="AT120" i="12" s="1"/>
  <c r="P120" i="12"/>
  <c r="AG120" i="12" s="1"/>
  <c r="AX120" i="12" s="1"/>
  <c r="N120" i="12"/>
  <c r="AE120" i="12" s="1"/>
  <c r="AV120" i="12" s="1"/>
  <c r="C120" i="12"/>
  <c r="T120" i="12" s="1"/>
  <c r="AK120" i="12" s="1"/>
  <c r="I120" i="12"/>
  <c r="Z120" i="12" s="1"/>
  <c r="AQ120" i="12" s="1"/>
  <c r="G120" i="12"/>
  <c r="X120" i="12" s="1"/>
  <c r="AO120" i="12" s="1"/>
  <c r="M120" i="12"/>
  <c r="AD120" i="12" s="1"/>
  <c r="AU120" i="12" s="1"/>
  <c r="S120" i="12"/>
  <c r="AJ120" i="12" s="1"/>
  <c r="BA120" i="12" s="1"/>
  <c r="D120" i="12"/>
  <c r="U120" i="12" s="1"/>
  <c r="AL120" i="12" s="1"/>
  <c r="J120" i="12"/>
  <c r="AA120" i="12" s="1"/>
  <c r="AR120" i="12" s="1"/>
  <c r="BB119" i="12"/>
  <c r="B121" i="12"/>
  <c r="N121" i="12" s="1"/>
  <c r="AE121" i="12" s="1"/>
  <c r="AV121" i="12" s="1"/>
  <c r="J121" i="36"/>
  <c r="AA121" i="36" s="1"/>
  <c r="AR121" i="36" s="1"/>
  <c r="G121" i="36"/>
  <c r="X121" i="36" s="1"/>
  <c r="AO121" i="36" s="1"/>
  <c r="M121" i="36"/>
  <c r="AD121" i="36" s="1"/>
  <c r="AU121" i="36" s="1"/>
  <c r="O121" i="36"/>
  <c r="AF121" i="36" s="1"/>
  <c r="AW121" i="36" s="1"/>
  <c r="H121" i="36"/>
  <c r="Y121" i="36" s="1"/>
  <c r="AP121" i="36" s="1"/>
  <c r="E121" i="36"/>
  <c r="V121" i="36" s="1"/>
  <c r="AM121" i="36" s="1"/>
  <c r="F121" i="36"/>
  <c r="W121" i="36" s="1"/>
  <c r="AN121" i="36" s="1"/>
  <c r="I121" i="36"/>
  <c r="Z121" i="36" s="1"/>
  <c r="AQ121" i="36" s="1"/>
  <c r="L121" i="36"/>
  <c r="AC121" i="36" s="1"/>
  <c r="AT121" i="36" s="1"/>
  <c r="K121" i="36"/>
  <c r="AB121" i="36" s="1"/>
  <c r="AS121" i="36" s="1"/>
  <c r="N121" i="36"/>
  <c r="AE121" i="36" s="1"/>
  <c r="AV121" i="36" s="1"/>
  <c r="D121" i="36"/>
  <c r="U121" i="36" s="1"/>
  <c r="AL121" i="36" s="1"/>
  <c r="BB120" i="36"/>
  <c r="C121" i="36"/>
  <c r="T121" i="36" s="1"/>
  <c r="AK121" i="36" s="1"/>
  <c r="S121" i="36"/>
  <c r="AJ121" i="36" s="1"/>
  <c r="BA121" i="36" s="1"/>
  <c r="R121" i="36"/>
  <c r="AI121" i="36" s="1"/>
  <c r="AZ121" i="36" s="1"/>
  <c r="Q121" i="36"/>
  <c r="AH121" i="36" s="1"/>
  <c r="AY121" i="36" s="1"/>
  <c r="S121" i="39"/>
  <c r="AJ121" i="39" s="1"/>
  <c r="BA121" i="39" s="1"/>
  <c r="O121" i="39"/>
  <c r="AF121" i="39" s="1"/>
  <c r="AW121" i="39" s="1"/>
  <c r="K121" i="39"/>
  <c r="AB121" i="39" s="1"/>
  <c r="AS121" i="39" s="1"/>
  <c r="G121" i="39"/>
  <c r="X121" i="39" s="1"/>
  <c r="AO121" i="39" s="1"/>
  <c r="C121" i="39"/>
  <c r="T121" i="39" s="1"/>
  <c r="AK121" i="39" s="1"/>
  <c r="R121" i="39"/>
  <c r="AI121" i="39" s="1"/>
  <c r="AZ121" i="39" s="1"/>
  <c r="N121" i="39"/>
  <c r="AE121" i="39" s="1"/>
  <c r="AV121" i="39" s="1"/>
  <c r="J121" i="39"/>
  <c r="AA121" i="39" s="1"/>
  <c r="AR121" i="39" s="1"/>
  <c r="F121" i="39"/>
  <c r="W121" i="39" s="1"/>
  <c r="AN121" i="39" s="1"/>
  <c r="Q121" i="39"/>
  <c r="AH121" i="39" s="1"/>
  <c r="AY121" i="39" s="1"/>
  <c r="I121" i="39"/>
  <c r="Z121" i="39" s="1"/>
  <c r="AQ121" i="39" s="1"/>
  <c r="P121" i="39"/>
  <c r="AG121" i="39" s="1"/>
  <c r="AX121" i="39" s="1"/>
  <c r="H121" i="39"/>
  <c r="Y121" i="39" s="1"/>
  <c r="AP121" i="39" s="1"/>
  <c r="M121" i="39"/>
  <c r="AD121" i="39" s="1"/>
  <c r="AU121" i="39" s="1"/>
  <c r="E121" i="39"/>
  <c r="V121" i="39" s="1"/>
  <c r="AM121" i="39" s="1"/>
  <c r="L121" i="39"/>
  <c r="AC121" i="39" s="1"/>
  <c r="AT121" i="39" s="1"/>
  <c r="D121" i="39"/>
  <c r="U121" i="39" s="1"/>
  <c r="AL121" i="39" s="1"/>
  <c r="BB120" i="39"/>
  <c r="B122" i="36"/>
  <c r="H122" i="36" s="1"/>
  <c r="Y122" i="36" s="1"/>
  <c r="AP122" i="36" s="1"/>
  <c r="A122" i="12"/>
  <c r="J123" i="20"/>
  <c r="K122" i="20"/>
  <c r="J124" i="35"/>
  <c r="A124" i="36" s="1"/>
  <c r="K123" i="35"/>
  <c r="B123" i="50" s="1"/>
  <c r="C123" i="50" l="1"/>
  <c r="J123" i="50" s="1"/>
  <c r="Q123" i="50" s="1"/>
  <c r="G123" i="50"/>
  <c r="N123" i="50" s="1"/>
  <c r="U123" i="50" s="1"/>
  <c r="D123" i="50"/>
  <c r="K123" i="50" s="1"/>
  <c r="R123" i="50" s="1"/>
  <c r="H123" i="50"/>
  <c r="O123" i="50" s="1"/>
  <c r="V123" i="50" s="1"/>
  <c r="E123" i="50"/>
  <c r="L123" i="50" s="1"/>
  <c r="S123" i="50" s="1"/>
  <c r="I123" i="50"/>
  <c r="P123" i="50" s="1"/>
  <c r="W123" i="50" s="1"/>
  <c r="F123" i="50"/>
  <c r="M123" i="50" s="1"/>
  <c r="T123" i="50" s="1"/>
  <c r="X121" i="50"/>
  <c r="H122" i="50"/>
  <c r="O122" i="50" s="1"/>
  <c r="V122" i="50" s="1"/>
  <c r="D122" i="50"/>
  <c r="K122" i="50" s="1"/>
  <c r="R122" i="50" s="1"/>
  <c r="G122" i="50"/>
  <c r="N122" i="50" s="1"/>
  <c r="U122" i="50" s="1"/>
  <c r="C122" i="50"/>
  <c r="J122" i="50" s="1"/>
  <c r="Q122" i="50" s="1"/>
  <c r="F122" i="50"/>
  <c r="M122" i="50" s="1"/>
  <c r="T122" i="50" s="1"/>
  <c r="I122" i="50"/>
  <c r="P122" i="50" s="1"/>
  <c r="W122" i="50" s="1"/>
  <c r="E122" i="50"/>
  <c r="L122" i="50" s="1"/>
  <c r="S122" i="50" s="1"/>
  <c r="X120" i="48"/>
  <c r="H121" i="48"/>
  <c r="O121" i="48" s="1"/>
  <c r="V121" i="48" s="1"/>
  <c r="D121" i="48"/>
  <c r="K121" i="48" s="1"/>
  <c r="R121" i="48" s="1"/>
  <c r="G121" i="48"/>
  <c r="N121" i="48" s="1"/>
  <c r="U121" i="48" s="1"/>
  <c r="I121" i="48"/>
  <c r="P121" i="48" s="1"/>
  <c r="W121" i="48" s="1"/>
  <c r="F121" i="48"/>
  <c r="M121" i="48" s="1"/>
  <c r="T121" i="48" s="1"/>
  <c r="E121" i="48"/>
  <c r="L121" i="48" s="1"/>
  <c r="S121" i="48" s="1"/>
  <c r="X120" i="49"/>
  <c r="B122" i="48"/>
  <c r="C122" i="48" s="1"/>
  <c r="J122" i="48" s="1"/>
  <c r="H121" i="49"/>
  <c r="O121" i="49" s="1"/>
  <c r="V121" i="49" s="1"/>
  <c r="D121" i="49"/>
  <c r="K121" i="49" s="1"/>
  <c r="R121" i="49" s="1"/>
  <c r="G121" i="49"/>
  <c r="N121" i="49" s="1"/>
  <c r="U121" i="49" s="1"/>
  <c r="C121" i="49"/>
  <c r="J121" i="49" s="1"/>
  <c r="Q121" i="49" s="1"/>
  <c r="F121" i="49"/>
  <c r="M121" i="49" s="1"/>
  <c r="T121" i="49" s="1"/>
  <c r="E121" i="49"/>
  <c r="L121" i="49" s="1"/>
  <c r="S121" i="49" s="1"/>
  <c r="I121" i="49"/>
  <c r="P121" i="49" s="1"/>
  <c r="W121" i="49" s="1"/>
  <c r="K121" i="12"/>
  <c r="AB121" i="12" s="1"/>
  <c r="AS121" i="12" s="1"/>
  <c r="O121" i="12"/>
  <c r="AF121" i="12" s="1"/>
  <c r="AW121" i="12" s="1"/>
  <c r="D121" i="12"/>
  <c r="U121" i="12" s="1"/>
  <c r="AL121" i="12" s="1"/>
  <c r="Q121" i="12"/>
  <c r="AH121" i="12" s="1"/>
  <c r="AY121" i="12" s="1"/>
  <c r="M121" i="12"/>
  <c r="AD121" i="12" s="1"/>
  <c r="AU121" i="12" s="1"/>
  <c r="H121" i="12"/>
  <c r="Y121" i="12" s="1"/>
  <c r="AP121" i="12" s="1"/>
  <c r="BB120" i="12"/>
  <c r="S121" i="12"/>
  <c r="AJ121" i="12" s="1"/>
  <c r="BA121" i="12" s="1"/>
  <c r="J121" i="12"/>
  <c r="AA121" i="12" s="1"/>
  <c r="AR121" i="12" s="1"/>
  <c r="F121" i="12"/>
  <c r="W121" i="12" s="1"/>
  <c r="AN121" i="12" s="1"/>
  <c r="C121" i="12"/>
  <c r="T121" i="12" s="1"/>
  <c r="AK121" i="12" s="1"/>
  <c r="I121" i="12"/>
  <c r="Z121" i="12" s="1"/>
  <c r="AQ121" i="12" s="1"/>
  <c r="G121" i="12"/>
  <c r="X121" i="12" s="1"/>
  <c r="AO121" i="12" s="1"/>
  <c r="E121" i="12"/>
  <c r="V121" i="12" s="1"/>
  <c r="AM121" i="12" s="1"/>
  <c r="L121" i="12"/>
  <c r="AC121" i="12" s="1"/>
  <c r="AT121" i="12" s="1"/>
  <c r="R121" i="12"/>
  <c r="AI121" i="12" s="1"/>
  <c r="AZ121" i="12" s="1"/>
  <c r="P121" i="12"/>
  <c r="AG121" i="12" s="1"/>
  <c r="AX121" i="12" s="1"/>
  <c r="B122" i="12"/>
  <c r="G122" i="12" s="1"/>
  <c r="X122" i="12" s="1"/>
  <c r="AO122" i="12" s="1"/>
  <c r="O122" i="36"/>
  <c r="AF122" i="36" s="1"/>
  <c r="AW122" i="36" s="1"/>
  <c r="S122" i="36"/>
  <c r="AJ122" i="36" s="1"/>
  <c r="BA122" i="36" s="1"/>
  <c r="Q122" i="36"/>
  <c r="AH122" i="36" s="1"/>
  <c r="AY122" i="36" s="1"/>
  <c r="N122" i="36"/>
  <c r="AE122" i="36" s="1"/>
  <c r="AV122" i="36" s="1"/>
  <c r="L122" i="36"/>
  <c r="AC122" i="36" s="1"/>
  <c r="AT122" i="36" s="1"/>
  <c r="C122" i="36"/>
  <c r="T122" i="36" s="1"/>
  <c r="AK122" i="36" s="1"/>
  <c r="R122" i="36"/>
  <c r="AI122" i="36" s="1"/>
  <c r="AZ122" i="36" s="1"/>
  <c r="P122" i="36"/>
  <c r="AG122" i="36" s="1"/>
  <c r="AX122" i="36" s="1"/>
  <c r="M122" i="36"/>
  <c r="AD122" i="36" s="1"/>
  <c r="AU122" i="36" s="1"/>
  <c r="BB121" i="36"/>
  <c r="G122" i="36"/>
  <c r="X122" i="36" s="1"/>
  <c r="AO122" i="36" s="1"/>
  <c r="F122" i="36"/>
  <c r="W122" i="36" s="1"/>
  <c r="AN122" i="36" s="1"/>
  <c r="E122" i="36"/>
  <c r="V122" i="36" s="1"/>
  <c r="AM122" i="36" s="1"/>
  <c r="D122" i="36"/>
  <c r="U122" i="36" s="1"/>
  <c r="AL122" i="36" s="1"/>
  <c r="K122" i="36"/>
  <c r="AB122" i="36" s="1"/>
  <c r="AS122" i="36" s="1"/>
  <c r="J122" i="36"/>
  <c r="AA122" i="36" s="1"/>
  <c r="AR122" i="36" s="1"/>
  <c r="I122" i="36"/>
  <c r="Z122" i="36" s="1"/>
  <c r="AQ122" i="36" s="1"/>
  <c r="Q122" i="39"/>
  <c r="AH122" i="39" s="1"/>
  <c r="AY122" i="39" s="1"/>
  <c r="M122" i="39"/>
  <c r="AD122" i="39" s="1"/>
  <c r="AU122" i="39" s="1"/>
  <c r="I122" i="39"/>
  <c r="Z122" i="39" s="1"/>
  <c r="AQ122" i="39" s="1"/>
  <c r="E122" i="39"/>
  <c r="V122" i="39" s="1"/>
  <c r="AM122" i="39" s="1"/>
  <c r="P122" i="39"/>
  <c r="AG122" i="39" s="1"/>
  <c r="AX122" i="39" s="1"/>
  <c r="L122" i="39"/>
  <c r="AC122" i="39" s="1"/>
  <c r="AT122" i="39" s="1"/>
  <c r="H122" i="39"/>
  <c r="Y122" i="39" s="1"/>
  <c r="AP122" i="39" s="1"/>
  <c r="D122" i="39"/>
  <c r="U122" i="39" s="1"/>
  <c r="AL122" i="39" s="1"/>
  <c r="R122" i="39"/>
  <c r="AI122" i="39" s="1"/>
  <c r="AZ122" i="39" s="1"/>
  <c r="J122" i="39"/>
  <c r="AA122" i="39" s="1"/>
  <c r="AR122" i="39" s="1"/>
  <c r="O122" i="39"/>
  <c r="AF122" i="39" s="1"/>
  <c r="AW122" i="39" s="1"/>
  <c r="G122" i="39"/>
  <c r="X122" i="39" s="1"/>
  <c r="AO122" i="39" s="1"/>
  <c r="S122" i="39"/>
  <c r="AJ122" i="39" s="1"/>
  <c r="BA122" i="39" s="1"/>
  <c r="C122" i="39"/>
  <c r="T122" i="39" s="1"/>
  <c r="AK122" i="39" s="1"/>
  <c r="K122" i="39"/>
  <c r="AB122" i="39" s="1"/>
  <c r="AS122" i="39" s="1"/>
  <c r="N122" i="39"/>
  <c r="AE122" i="39" s="1"/>
  <c r="AV122" i="39" s="1"/>
  <c r="F122" i="39"/>
  <c r="W122" i="39" s="1"/>
  <c r="AN122" i="39" s="1"/>
  <c r="B123" i="36"/>
  <c r="F123" i="36" s="1"/>
  <c r="W123" i="36" s="1"/>
  <c r="AN123" i="36" s="1"/>
  <c r="BB121" i="39"/>
  <c r="A123" i="12"/>
  <c r="K123" i="20"/>
  <c r="J125" i="35"/>
  <c r="A125" i="36" s="1"/>
  <c r="K124" i="35"/>
  <c r="B124" i="50" s="1"/>
  <c r="E124" i="50" l="1"/>
  <c r="L124" i="50" s="1"/>
  <c r="S124" i="50" s="1"/>
  <c r="I124" i="50"/>
  <c r="P124" i="50" s="1"/>
  <c r="W124" i="50" s="1"/>
  <c r="F124" i="50"/>
  <c r="M124" i="50" s="1"/>
  <c r="T124" i="50" s="1"/>
  <c r="C124" i="50"/>
  <c r="J124" i="50" s="1"/>
  <c r="Q124" i="50" s="1"/>
  <c r="G124" i="50"/>
  <c r="N124" i="50" s="1"/>
  <c r="U124" i="50" s="1"/>
  <c r="D124" i="50"/>
  <c r="K124" i="50" s="1"/>
  <c r="R124" i="50" s="1"/>
  <c r="H124" i="50"/>
  <c r="O124" i="50" s="1"/>
  <c r="V124" i="50" s="1"/>
  <c r="X123" i="50"/>
  <c r="X122" i="50"/>
  <c r="X121" i="48"/>
  <c r="H122" i="48"/>
  <c r="O122" i="48" s="1"/>
  <c r="V122" i="48" s="1"/>
  <c r="G122" i="48"/>
  <c r="N122" i="48" s="1"/>
  <c r="U122" i="48" s="1"/>
  <c r="F122" i="48"/>
  <c r="M122" i="48" s="1"/>
  <c r="T122" i="48" s="1"/>
  <c r="D122" i="48"/>
  <c r="K122" i="48" s="1"/>
  <c r="R122" i="48" s="1"/>
  <c r="E122" i="48"/>
  <c r="L122" i="48" s="1"/>
  <c r="S122" i="48" s="1"/>
  <c r="I122" i="48"/>
  <c r="P122" i="48" s="1"/>
  <c r="W122" i="48" s="1"/>
  <c r="X121" i="49"/>
  <c r="H122" i="49"/>
  <c r="O122" i="49" s="1"/>
  <c r="V122" i="49" s="1"/>
  <c r="D122" i="49"/>
  <c r="K122" i="49" s="1"/>
  <c r="R122" i="49" s="1"/>
  <c r="G122" i="49"/>
  <c r="N122" i="49" s="1"/>
  <c r="U122" i="49" s="1"/>
  <c r="C122" i="49"/>
  <c r="J122" i="49" s="1"/>
  <c r="Q122" i="49" s="1"/>
  <c r="F122" i="49"/>
  <c r="M122" i="49" s="1"/>
  <c r="T122" i="49" s="1"/>
  <c r="E122" i="49"/>
  <c r="L122" i="49" s="1"/>
  <c r="S122" i="49" s="1"/>
  <c r="I122" i="49"/>
  <c r="P122" i="49" s="1"/>
  <c r="W122" i="49" s="1"/>
  <c r="B123" i="48"/>
  <c r="G123" i="48" s="1"/>
  <c r="N123" i="48" s="1"/>
  <c r="U123" i="48" s="1"/>
  <c r="Q122" i="48"/>
  <c r="BB121" i="12"/>
  <c r="Q122" i="12"/>
  <c r="AH122" i="12" s="1"/>
  <c r="AY122" i="12" s="1"/>
  <c r="E122" i="12"/>
  <c r="V122" i="12" s="1"/>
  <c r="AM122" i="12" s="1"/>
  <c r="O122" i="12"/>
  <c r="AF122" i="12" s="1"/>
  <c r="AW122" i="12" s="1"/>
  <c r="K122" i="12"/>
  <c r="AB122" i="12" s="1"/>
  <c r="AS122" i="12" s="1"/>
  <c r="L122" i="12"/>
  <c r="AC122" i="12" s="1"/>
  <c r="AT122" i="12" s="1"/>
  <c r="P122" i="12"/>
  <c r="AG122" i="12" s="1"/>
  <c r="AX122" i="12" s="1"/>
  <c r="F122" i="12"/>
  <c r="W122" i="12" s="1"/>
  <c r="AN122" i="12" s="1"/>
  <c r="R122" i="12"/>
  <c r="AI122" i="12" s="1"/>
  <c r="AZ122" i="12" s="1"/>
  <c r="M122" i="12"/>
  <c r="AD122" i="12" s="1"/>
  <c r="AU122" i="12" s="1"/>
  <c r="S122" i="12"/>
  <c r="AJ122" i="12" s="1"/>
  <c r="BA122" i="12" s="1"/>
  <c r="D122" i="12"/>
  <c r="U122" i="12" s="1"/>
  <c r="AL122" i="12" s="1"/>
  <c r="J122" i="12"/>
  <c r="AA122" i="12" s="1"/>
  <c r="AR122" i="12" s="1"/>
  <c r="H122" i="12"/>
  <c r="Y122" i="12" s="1"/>
  <c r="AP122" i="12" s="1"/>
  <c r="N122" i="12"/>
  <c r="AE122" i="12" s="1"/>
  <c r="AV122" i="12" s="1"/>
  <c r="C122" i="12"/>
  <c r="T122" i="12" s="1"/>
  <c r="AK122" i="12" s="1"/>
  <c r="I122" i="12"/>
  <c r="Z122" i="12" s="1"/>
  <c r="AQ122" i="12" s="1"/>
  <c r="B123" i="12"/>
  <c r="K123" i="12" s="1"/>
  <c r="AB123" i="12" s="1"/>
  <c r="AS123" i="12" s="1"/>
  <c r="L123" i="36"/>
  <c r="AC123" i="36" s="1"/>
  <c r="AT123" i="36" s="1"/>
  <c r="J123" i="36"/>
  <c r="AA123" i="36" s="1"/>
  <c r="AR123" i="36" s="1"/>
  <c r="M123" i="36"/>
  <c r="AD123" i="36" s="1"/>
  <c r="AU123" i="36" s="1"/>
  <c r="K123" i="36"/>
  <c r="AB123" i="36" s="1"/>
  <c r="AS123" i="36" s="1"/>
  <c r="Q123" i="36"/>
  <c r="AH123" i="36" s="1"/>
  <c r="AY123" i="36" s="1"/>
  <c r="P123" i="36"/>
  <c r="AG123" i="36" s="1"/>
  <c r="AX123" i="36" s="1"/>
  <c r="O123" i="36"/>
  <c r="AF123" i="36" s="1"/>
  <c r="AW123" i="36" s="1"/>
  <c r="N123" i="36"/>
  <c r="AE123" i="36" s="1"/>
  <c r="AV123" i="36" s="1"/>
  <c r="E123" i="36"/>
  <c r="V123" i="36" s="1"/>
  <c r="AM123" i="36" s="1"/>
  <c r="D123" i="36"/>
  <c r="U123" i="36" s="1"/>
  <c r="AL123" i="36" s="1"/>
  <c r="C123" i="36"/>
  <c r="T123" i="36" s="1"/>
  <c r="AK123" i="36" s="1"/>
  <c r="S123" i="36"/>
  <c r="AJ123" i="36" s="1"/>
  <c r="BA123" i="36" s="1"/>
  <c r="R123" i="36"/>
  <c r="AI123" i="36" s="1"/>
  <c r="AZ123" i="36" s="1"/>
  <c r="I123" i="36"/>
  <c r="Z123" i="36" s="1"/>
  <c r="AQ123" i="36" s="1"/>
  <c r="H123" i="36"/>
  <c r="Y123" i="36" s="1"/>
  <c r="AP123" i="36" s="1"/>
  <c r="G123" i="36"/>
  <c r="X123" i="36" s="1"/>
  <c r="AO123" i="36" s="1"/>
  <c r="BB122" i="36"/>
  <c r="S123" i="39"/>
  <c r="AJ123" i="39" s="1"/>
  <c r="BA123" i="39" s="1"/>
  <c r="O123" i="39"/>
  <c r="AF123" i="39" s="1"/>
  <c r="AW123" i="39" s="1"/>
  <c r="K123" i="39"/>
  <c r="AB123" i="39" s="1"/>
  <c r="AS123" i="39" s="1"/>
  <c r="G123" i="39"/>
  <c r="X123" i="39" s="1"/>
  <c r="AO123" i="39" s="1"/>
  <c r="C123" i="39"/>
  <c r="T123" i="39" s="1"/>
  <c r="AK123" i="39" s="1"/>
  <c r="R123" i="39"/>
  <c r="AI123" i="39" s="1"/>
  <c r="AZ123" i="39" s="1"/>
  <c r="N123" i="39"/>
  <c r="AE123" i="39" s="1"/>
  <c r="AV123" i="39" s="1"/>
  <c r="J123" i="39"/>
  <c r="AA123" i="39" s="1"/>
  <c r="AR123" i="39" s="1"/>
  <c r="F123" i="39"/>
  <c r="W123" i="39" s="1"/>
  <c r="AN123" i="39" s="1"/>
  <c r="L123" i="39"/>
  <c r="AC123" i="39" s="1"/>
  <c r="AT123" i="39" s="1"/>
  <c r="D123" i="39"/>
  <c r="U123" i="39" s="1"/>
  <c r="AL123" i="39" s="1"/>
  <c r="Q123" i="39"/>
  <c r="AH123" i="39" s="1"/>
  <c r="AY123" i="39" s="1"/>
  <c r="I123" i="39"/>
  <c r="Z123" i="39" s="1"/>
  <c r="AQ123" i="39" s="1"/>
  <c r="H123" i="39"/>
  <c r="Y123" i="39" s="1"/>
  <c r="AP123" i="39" s="1"/>
  <c r="E123" i="39"/>
  <c r="V123" i="39" s="1"/>
  <c r="AM123" i="39" s="1"/>
  <c r="P123" i="39"/>
  <c r="AG123" i="39" s="1"/>
  <c r="AX123" i="39" s="1"/>
  <c r="M123" i="39"/>
  <c r="AD123" i="39" s="1"/>
  <c r="AU123" i="39" s="1"/>
  <c r="B124" i="36"/>
  <c r="H124" i="36" s="1"/>
  <c r="Y124" i="36" s="1"/>
  <c r="AP124" i="36" s="1"/>
  <c r="BB122" i="39"/>
  <c r="J126" i="35"/>
  <c r="A126" i="36" s="1"/>
  <c r="K125" i="35"/>
  <c r="B125" i="50" s="1"/>
  <c r="X124" i="50" l="1"/>
  <c r="C125" i="50"/>
  <c r="J125" i="50" s="1"/>
  <c r="Q125" i="50" s="1"/>
  <c r="G125" i="50"/>
  <c r="N125" i="50" s="1"/>
  <c r="U125" i="50" s="1"/>
  <c r="D125" i="50"/>
  <c r="K125" i="50" s="1"/>
  <c r="R125" i="50" s="1"/>
  <c r="H125" i="50"/>
  <c r="O125" i="50" s="1"/>
  <c r="V125" i="50" s="1"/>
  <c r="E125" i="50"/>
  <c r="L125" i="50" s="1"/>
  <c r="S125" i="50" s="1"/>
  <c r="I125" i="50"/>
  <c r="P125" i="50" s="1"/>
  <c r="W125" i="50" s="1"/>
  <c r="F125" i="50"/>
  <c r="M125" i="50" s="1"/>
  <c r="T125" i="50" s="1"/>
  <c r="H123" i="48"/>
  <c r="O123" i="48" s="1"/>
  <c r="V123" i="48" s="1"/>
  <c r="E123" i="48"/>
  <c r="L123" i="48" s="1"/>
  <c r="S123" i="48" s="1"/>
  <c r="C123" i="48"/>
  <c r="J123" i="48" s="1"/>
  <c r="Q123" i="48" s="1"/>
  <c r="D123" i="48"/>
  <c r="K123" i="48" s="1"/>
  <c r="R123" i="48" s="1"/>
  <c r="I123" i="48"/>
  <c r="P123" i="48" s="1"/>
  <c r="W123" i="48" s="1"/>
  <c r="F123" i="48"/>
  <c r="M123" i="48" s="1"/>
  <c r="T123" i="48" s="1"/>
  <c r="X122" i="48"/>
  <c r="Q123" i="12"/>
  <c r="AH123" i="12" s="1"/>
  <c r="AY123" i="12" s="1"/>
  <c r="X122" i="49"/>
  <c r="M123" i="12"/>
  <c r="AD123" i="12" s="1"/>
  <c r="AU123" i="12" s="1"/>
  <c r="D123" i="12"/>
  <c r="U123" i="12" s="1"/>
  <c r="AL123" i="12" s="1"/>
  <c r="P124" i="36"/>
  <c r="AG124" i="36" s="1"/>
  <c r="AX124" i="36" s="1"/>
  <c r="S123" i="12"/>
  <c r="AJ123" i="12" s="1"/>
  <c r="BA123" i="12" s="1"/>
  <c r="O123" i="12"/>
  <c r="AF123" i="12" s="1"/>
  <c r="AW123" i="12" s="1"/>
  <c r="BB122" i="12"/>
  <c r="P123" i="12"/>
  <c r="AG123" i="12" s="1"/>
  <c r="AX123" i="12" s="1"/>
  <c r="C123" i="12"/>
  <c r="T123" i="12" s="1"/>
  <c r="AK123" i="12" s="1"/>
  <c r="R123" i="12"/>
  <c r="AI123" i="12" s="1"/>
  <c r="AZ123" i="12" s="1"/>
  <c r="N123" i="12"/>
  <c r="AE123" i="12" s="1"/>
  <c r="AV123" i="12" s="1"/>
  <c r="J123" i="12"/>
  <c r="AA123" i="12" s="1"/>
  <c r="AR123" i="12" s="1"/>
  <c r="H123" i="12"/>
  <c r="Y123" i="12" s="1"/>
  <c r="AP123" i="12" s="1"/>
  <c r="F123" i="12"/>
  <c r="W123" i="12" s="1"/>
  <c r="AN123" i="12" s="1"/>
  <c r="L123" i="12"/>
  <c r="AC123" i="12" s="1"/>
  <c r="AT123" i="12" s="1"/>
  <c r="I123" i="12"/>
  <c r="Z123" i="12" s="1"/>
  <c r="AQ123" i="12" s="1"/>
  <c r="G123" i="12"/>
  <c r="X123" i="12" s="1"/>
  <c r="AO123" i="12" s="1"/>
  <c r="E123" i="12"/>
  <c r="V123" i="12" s="1"/>
  <c r="AM123" i="12" s="1"/>
  <c r="C124" i="36"/>
  <c r="T124" i="36" s="1"/>
  <c r="AK124" i="36" s="1"/>
  <c r="R124" i="36"/>
  <c r="AI124" i="36" s="1"/>
  <c r="AZ124" i="36" s="1"/>
  <c r="BB123" i="36"/>
  <c r="Q124" i="36"/>
  <c r="AH124" i="36" s="1"/>
  <c r="AY124" i="36" s="1"/>
  <c r="S124" i="36"/>
  <c r="AJ124" i="36" s="1"/>
  <c r="BA124" i="36" s="1"/>
  <c r="N124" i="36"/>
  <c r="AE124" i="36" s="1"/>
  <c r="AV124" i="36" s="1"/>
  <c r="L124" i="36"/>
  <c r="AC124" i="36" s="1"/>
  <c r="AT124" i="36" s="1"/>
  <c r="O124" i="36"/>
  <c r="AF124" i="36" s="1"/>
  <c r="AW124" i="36" s="1"/>
  <c r="M124" i="36"/>
  <c r="AD124" i="36" s="1"/>
  <c r="AU124" i="36" s="1"/>
  <c r="G124" i="36"/>
  <c r="X124" i="36" s="1"/>
  <c r="AO124" i="36" s="1"/>
  <c r="F124" i="36"/>
  <c r="W124" i="36" s="1"/>
  <c r="AN124" i="36" s="1"/>
  <c r="E124" i="36"/>
  <c r="V124" i="36" s="1"/>
  <c r="AM124" i="36" s="1"/>
  <c r="D124" i="36"/>
  <c r="U124" i="36" s="1"/>
  <c r="AL124" i="36" s="1"/>
  <c r="K124" i="36"/>
  <c r="AB124" i="36" s="1"/>
  <c r="AS124" i="36" s="1"/>
  <c r="J124" i="36"/>
  <c r="AA124" i="36" s="1"/>
  <c r="AR124" i="36" s="1"/>
  <c r="I124" i="36"/>
  <c r="Z124" i="36" s="1"/>
  <c r="AQ124" i="36" s="1"/>
  <c r="Q124" i="39"/>
  <c r="AH124" i="39" s="1"/>
  <c r="AY124" i="39" s="1"/>
  <c r="M124" i="39"/>
  <c r="AD124" i="39" s="1"/>
  <c r="AU124" i="39" s="1"/>
  <c r="I124" i="39"/>
  <c r="Z124" i="39" s="1"/>
  <c r="AQ124" i="39" s="1"/>
  <c r="E124" i="39"/>
  <c r="V124" i="39" s="1"/>
  <c r="AM124" i="39" s="1"/>
  <c r="P124" i="39"/>
  <c r="AG124" i="39" s="1"/>
  <c r="AX124" i="39" s="1"/>
  <c r="L124" i="39"/>
  <c r="AC124" i="39" s="1"/>
  <c r="AT124" i="39" s="1"/>
  <c r="H124" i="39"/>
  <c r="Y124" i="39" s="1"/>
  <c r="AP124" i="39" s="1"/>
  <c r="D124" i="39"/>
  <c r="U124" i="39" s="1"/>
  <c r="AL124" i="39" s="1"/>
  <c r="S124" i="39"/>
  <c r="AJ124" i="39" s="1"/>
  <c r="BA124" i="39" s="1"/>
  <c r="K124" i="39"/>
  <c r="AB124" i="39" s="1"/>
  <c r="AS124" i="39" s="1"/>
  <c r="C124" i="39"/>
  <c r="T124" i="39" s="1"/>
  <c r="AK124" i="39" s="1"/>
  <c r="R124" i="39"/>
  <c r="AI124" i="39" s="1"/>
  <c r="AZ124" i="39" s="1"/>
  <c r="J124" i="39"/>
  <c r="AA124" i="39" s="1"/>
  <c r="AR124" i="39" s="1"/>
  <c r="O124" i="39"/>
  <c r="AF124" i="39" s="1"/>
  <c r="AW124" i="39" s="1"/>
  <c r="G124" i="39"/>
  <c r="X124" i="39" s="1"/>
  <c r="AO124" i="39" s="1"/>
  <c r="N124" i="39"/>
  <c r="AE124" i="39" s="1"/>
  <c r="AV124" i="39" s="1"/>
  <c r="F124" i="39"/>
  <c r="W124" i="39" s="1"/>
  <c r="AN124" i="39" s="1"/>
  <c r="B125" i="36"/>
  <c r="R125" i="36" s="1"/>
  <c r="AI125" i="36" s="1"/>
  <c r="AZ125" i="36" s="1"/>
  <c r="BB123" i="39"/>
  <c r="J127" i="35"/>
  <c r="A127" i="36" s="1"/>
  <c r="K126" i="35"/>
  <c r="B126" i="50" s="1"/>
  <c r="AA7" i="49" l="1"/>
  <c r="Z7" i="49"/>
  <c r="AB7" i="49"/>
  <c r="E126" i="50"/>
  <c r="L126" i="50" s="1"/>
  <c r="S126" i="50" s="1"/>
  <c r="I126" i="50"/>
  <c r="P126" i="50" s="1"/>
  <c r="W126" i="50" s="1"/>
  <c r="F126" i="50"/>
  <c r="M126" i="50" s="1"/>
  <c r="T126" i="50" s="1"/>
  <c r="C126" i="50"/>
  <c r="J126" i="50" s="1"/>
  <c r="Q126" i="50" s="1"/>
  <c r="G126" i="50"/>
  <c r="N126" i="50" s="1"/>
  <c r="U126" i="50" s="1"/>
  <c r="D126" i="50"/>
  <c r="K126" i="50" s="1"/>
  <c r="R126" i="50" s="1"/>
  <c r="H126" i="50"/>
  <c r="O126" i="50" s="1"/>
  <c r="V126" i="50" s="1"/>
  <c r="X125" i="50"/>
  <c r="X123" i="48"/>
  <c r="Z7" i="48" s="1"/>
  <c r="BB123" i="12"/>
  <c r="BD7" i="12" s="1"/>
  <c r="BB124" i="36"/>
  <c r="C125" i="36"/>
  <c r="T125" i="36" s="1"/>
  <c r="AK125" i="36" s="1"/>
  <c r="Q125" i="36"/>
  <c r="AH125" i="36" s="1"/>
  <c r="AY125" i="36" s="1"/>
  <c r="L125" i="36"/>
  <c r="AC125" i="36" s="1"/>
  <c r="AT125" i="36" s="1"/>
  <c r="E125" i="36"/>
  <c r="V125" i="36" s="1"/>
  <c r="AM125" i="36" s="1"/>
  <c r="D125" i="36"/>
  <c r="U125" i="36" s="1"/>
  <c r="AL125" i="36" s="1"/>
  <c r="K125" i="36"/>
  <c r="AB125" i="36" s="1"/>
  <c r="AS125" i="36" s="1"/>
  <c r="F125" i="36"/>
  <c r="W125" i="36" s="1"/>
  <c r="AN125" i="36" s="1"/>
  <c r="M125" i="36"/>
  <c r="AD125" i="36" s="1"/>
  <c r="AU125" i="36" s="1"/>
  <c r="P125" i="36"/>
  <c r="AG125" i="36" s="1"/>
  <c r="AX125" i="36" s="1"/>
  <c r="S125" i="36"/>
  <c r="AJ125" i="36" s="1"/>
  <c r="BA125" i="36" s="1"/>
  <c r="I125" i="36"/>
  <c r="Z125" i="36" s="1"/>
  <c r="AQ125" i="36" s="1"/>
  <c r="H125" i="36"/>
  <c r="Y125" i="36" s="1"/>
  <c r="AP125" i="36" s="1"/>
  <c r="G125" i="36"/>
  <c r="X125" i="36" s="1"/>
  <c r="AO125" i="36" s="1"/>
  <c r="J125" i="36"/>
  <c r="AA125" i="36" s="1"/>
  <c r="AR125" i="36" s="1"/>
  <c r="O125" i="36"/>
  <c r="AF125" i="36" s="1"/>
  <c r="AW125" i="36" s="1"/>
  <c r="N125" i="36"/>
  <c r="AE125" i="36" s="1"/>
  <c r="AV125" i="36" s="1"/>
  <c r="S125" i="39"/>
  <c r="AJ125" i="39" s="1"/>
  <c r="BA125" i="39" s="1"/>
  <c r="O125" i="39"/>
  <c r="AF125" i="39" s="1"/>
  <c r="AW125" i="39" s="1"/>
  <c r="K125" i="39"/>
  <c r="AB125" i="39" s="1"/>
  <c r="AS125" i="39" s="1"/>
  <c r="G125" i="39"/>
  <c r="X125" i="39" s="1"/>
  <c r="AO125" i="39" s="1"/>
  <c r="C125" i="39"/>
  <c r="T125" i="39" s="1"/>
  <c r="AK125" i="39" s="1"/>
  <c r="R125" i="39"/>
  <c r="AI125" i="39" s="1"/>
  <c r="AZ125" i="39" s="1"/>
  <c r="N125" i="39"/>
  <c r="AE125" i="39" s="1"/>
  <c r="AV125" i="39" s="1"/>
  <c r="J125" i="39"/>
  <c r="AA125" i="39" s="1"/>
  <c r="AR125" i="39" s="1"/>
  <c r="F125" i="39"/>
  <c r="W125" i="39" s="1"/>
  <c r="AN125" i="39" s="1"/>
  <c r="M125" i="39"/>
  <c r="AD125" i="39" s="1"/>
  <c r="AU125" i="39" s="1"/>
  <c r="E125" i="39"/>
  <c r="V125" i="39" s="1"/>
  <c r="AM125" i="39" s="1"/>
  <c r="L125" i="39"/>
  <c r="AC125" i="39" s="1"/>
  <c r="AT125" i="39" s="1"/>
  <c r="D125" i="39"/>
  <c r="U125" i="39" s="1"/>
  <c r="AL125" i="39" s="1"/>
  <c r="I125" i="39"/>
  <c r="Z125" i="39" s="1"/>
  <c r="AQ125" i="39" s="1"/>
  <c r="Q125" i="39"/>
  <c r="AH125" i="39" s="1"/>
  <c r="AY125" i="39" s="1"/>
  <c r="H125" i="39"/>
  <c r="Y125" i="39" s="1"/>
  <c r="AP125" i="39" s="1"/>
  <c r="P125" i="39"/>
  <c r="AG125" i="39" s="1"/>
  <c r="AX125" i="39" s="1"/>
  <c r="BB124" i="39"/>
  <c r="B126" i="36"/>
  <c r="L126" i="36" s="1"/>
  <c r="AC126" i="36" s="1"/>
  <c r="AT126" i="36" s="1"/>
  <c r="J128" i="35"/>
  <c r="A128" i="36" s="1"/>
  <c r="K127" i="35"/>
  <c r="B127" i="50" s="1"/>
  <c r="AB7" i="48" l="1"/>
  <c r="H12" i="18" s="1"/>
  <c r="H19" i="44" s="1"/>
  <c r="T19" i="44" s="1"/>
  <c r="X126" i="50"/>
  <c r="C127" i="50"/>
  <c r="J127" i="50" s="1"/>
  <c r="Q127" i="50" s="1"/>
  <c r="G127" i="50"/>
  <c r="N127" i="50" s="1"/>
  <c r="U127" i="50" s="1"/>
  <c r="D127" i="50"/>
  <c r="K127" i="50" s="1"/>
  <c r="R127" i="50" s="1"/>
  <c r="H127" i="50"/>
  <c r="O127" i="50" s="1"/>
  <c r="V127" i="50" s="1"/>
  <c r="E127" i="50"/>
  <c r="L127" i="50" s="1"/>
  <c r="S127" i="50" s="1"/>
  <c r="I127" i="50"/>
  <c r="P127" i="50" s="1"/>
  <c r="W127" i="50" s="1"/>
  <c r="F127" i="50"/>
  <c r="M127" i="50" s="1"/>
  <c r="T127" i="50" s="1"/>
  <c r="AA7" i="48"/>
  <c r="J12" i="18" s="1"/>
  <c r="BF7" i="12"/>
  <c r="H8" i="18" s="1"/>
  <c r="BE7" i="12"/>
  <c r="J8" i="18" s="1"/>
  <c r="C126" i="36"/>
  <c r="T126" i="36" s="1"/>
  <c r="AK126" i="36" s="1"/>
  <c r="P126" i="36"/>
  <c r="AG126" i="36" s="1"/>
  <c r="AX126" i="36" s="1"/>
  <c r="S126" i="36"/>
  <c r="AJ126" i="36" s="1"/>
  <c r="BA126" i="36" s="1"/>
  <c r="R126" i="36"/>
  <c r="AI126" i="36" s="1"/>
  <c r="AZ126" i="36" s="1"/>
  <c r="Q126" i="36"/>
  <c r="AH126" i="36" s="1"/>
  <c r="AY126" i="36" s="1"/>
  <c r="G126" i="36"/>
  <c r="X126" i="36" s="1"/>
  <c r="AO126" i="36" s="1"/>
  <c r="F126" i="36"/>
  <c r="W126" i="36" s="1"/>
  <c r="AN126" i="36" s="1"/>
  <c r="E126" i="36"/>
  <c r="V126" i="36" s="1"/>
  <c r="AM126" i="36" s="1"/>
  <c r="D126" i="36"/>
  <c r="U126" i="36" s="1"/>
  <c r="AL126" i="36" s="1"/>
  <c r="K126" i="36"/>
  <c r="AB126" i="36" s="1"/>
  <c r="AS126" i="36" s="1"/>
  <c r="J126" i="36"/>
  <c r="AA126" i="36" s="1"/>
  <c r="AR126" i="36" s="1"/>
  <c r="I126" i="36"/>
  <c r="Z126" i="36" s="1"/>
  <c r="AQ126" i="36" s="1"/>
  <c r="H126" i="36"/>
  <c r="Y126" i="36" s="1"/>
  <c r="AP126" i="36" s="1"/>
  <c r="O126" i="36"/>
  <c r="AF126" i="36" s="1"/>
  <c r="AW126" i="36" s="1"/>
  <c r="N126" i="36"/>
  <c r="AE126" i="36" s="1"/>
  <c r="AV126" i="36" s="1"/>
  <c r="M126" i="36"/>
  <c r="AD126" i="36" s="1"/>
  <c r="AU126" i="36" s="1"/>
  <c r="BB125" i="36"/>
  <c r="B127" i="36"/>
  <c r="H127" i="36" s="1"/>
  <c r="Y127" i="36" s="1"/>
  <c r="AP127" i="36" s="1"/>
  <c r="Q126" i="39"/>
  <c r="AH126" i="39" s="1"/>
  <c r="AY126" i="39" s="1"/>
  <c r="M126" i="39"/>
  <c r="AD126" i="39" s="1"/>
  <c r="AU126" i="39" s="1"/>
  <c r="I126" i="39"/>
  <c r="Z126" i="39" s="1"/>
  <c r="AQ126" i="39" s="1"/>
  <c r="E126" i="39"/>
  <c r="V126" i="39" s="1"/>
  <c r="AM126" i="39" s="1"/>
  <c r="P126" i="39"/>
  <c r="AG126" i="39" s="1"/>
  <c r="AX126" i="39" s="1"/>
  <c r="L126" i="39"/>
  <c r="AC126" i="39" s="1"/>
  <c r="AT126" i="39" s="1"/>
  <c r="H126" i="39"/>
  <c r="Y126" i="39" s="1"/>
  <c r="AP126" i="39" s="1"/>
  <c r="D126" i="39"/>
  <c r="U126" i="39" s="1"/>
  <c r="AL126" i="39" s="1"/>
  <c r="N126" i="39"/>
  <c r="AE126" i="39" s="1"/>
  <c r="AV126" i="39" s="1"/>
  <c r="F126" i="39"/>
  <c r="W126" i="39" s="1"/>
  <c r="AN126" i="39" s="1"/>
  <c r="S126" i="39"/>
  <c r="AJ126" i="39" s="1"/>
  <c r="BA126" i="39" s="1"/>
  <c r="K126" i="39"/>
  <c r="AB126" i="39" s="1"/>
  <c r="AS126" i="39" s="1"/>
  <c r="C126" i="39"/>
  <c r="T126" i="39" s="1"/>
  <c r="AK126" i="39" s="1"/>
  <c r="R126" i="39"/>
  <c r="AI126" i="39" s="1"/>
  <c r="AZ126" i="39" s="1"/>
  <c r="J126" i="39"/>
  <c r="AA126" i="39" s="1"/>
  <c r="AR126" i="39" s="1"/>
  <c r="O126" i="39"/>
  <c r="AF126" i="39" s="1"/>
  <c r="AW126" i="39" s="1"/>
  <c r="G126" i="39"/>
  <c r="X126" i="39" s="1"/>
  <c r="AO126" i="39" s="1"/>
  <c r="BB125" i="39"/>
  <c r="J129" i="35"/>
  <c r="A129" i="36" s="1"/>
  <c r="K128" i="35"/>
  <c r="B128" i="50" s="1"/>
  <c r="K19" i="44" l="1"/>
  <c r="I12" i="18"/>
  <c r="K16" i="44"/>
  <c r="S16" i="44" s="1"/>
  <c r="R16" i="44" s="1"/>
  <c r="I8" i="18"/>
  <c r="I16" i="44" s="1"/>
  <c r="E128" i="50"/>
  <c r="L128" i="50" s="1"/>
  <c r="S128" i="50" s="1"/>
  <c r="I128" i="50"/>
  <c r="P128" i="50" s="1"/>
  <c r="W128" i="50" s="1"/>
  <c r="F128" i="50"/>
  <c r="M128" i="50" s="1"/>
  <c r="T128" i="50" s="1"/>
  <c r="C128" i="50"/>
  <c r="J128" i="50" s="1"/>
  <c r="Q128" i="50" s="1"/>
  <c r="G128" i="50"/>
  <c r="N128" i="50" s="1"/>
  <c r="U128" i="50" s="1"/>
  <c r="H128" i="50"/>
  <c r="O128" i="50" s="1"/>
  <c r="V128" i="50" s="1"/>
  <c r="D128" i="50"/>
  <c r="K128" i="50" s="1"/>
  <c r="R128" i="50" s="1"/>
  <c r="X127" i="50"/>
  <c r="H6" i="18"/>
  <c r="H14" i="44" s="1"/>
  <c r="P14" i="44" s="1"/>
  <c r="H5" i="18"/>
  <c r="H13" i="44" s="1"/>
  <c r="P13" i="44" s="1"/>
  <c r="J6" i="18"/>
  <c r="J5" i="18"/>
  <c r="H16" i="44"/>
  <c r="I18" i="44"/>
  <c r="U18" i="44" s="1"/>
  <c r="E127" i="36"/>
  <c r="V127" i="36" s="1"/>
  <c r="AM127" i="36" s="1"/>
  <c r="D127" i="36"/>
  <c r="U127" i="36" s="1"/>
  <c r="AL127" i="36" s="1"/>
  <c r="G127" i="36"/>
  <c r="X127" i="36" s="1"/>
  <c r="AO127" i="36" s="1"/>
  <c r="F127" i="36"/>
  <c r="W127" i="36" s="1"/>
  <c r="AN127" i="36" s="1"/>
  <c r="N127" i="36"/>
  <c r="AE127" i="36" s="1"/>
  <c r="AV127" i="36" s="1"/>
  <c r="L127" i="36"/>
  <c r="AC127" i="36" s="1"/>
  <c r="AT127" i="36" s="1"/>
  <c r="O127" i="36"/>
  <c r="AF127" i="36" s="1"/>
  <c r="AW127" i="36" s="1"/>
  <c r="M127" i="36"/>
  <c r="AD127" i="36" s="1"/>
  <c r="AU127" i="36" s="1"/>
  <c r="C127" i="36"/>
  <c r="T127" i="36" s="1"/>
  <c r="AK127" i="36" s="1"/>
  <c r="S127" i="36"/>
  <c r="AJ127" i="36" s="1"/>
  <c r="BA127" i="36" s="1"/>
  <c r="R127" i="36"/>
  <c r="AI127" i="36" s="1"/>
  <c r="AZ127" i="36" s="1"/>
  <c r="Q127" i="36"/>
  <c r="AH127" i="36" s="1"/>
  <c r="AY127" i="36" s="1"/>
  <c r="P127" i="36"/>
  <c r="AG127" i="36" s="1"/>
  <c r="AX127" i="36" s="1"/>
  <c r="K127" i="36"/>
  <c r="AB127" i="36" s="1"/>
  <c r="AS127" i="36" s="1"/>
  <c r="J127" i="36"/>
  <c r="AA127" i="36" s="1"/>
  <c r="AR127" i="36" s="1"/>
  <c r="I127" i="36"/>
  <c r="Z127" i="36" s="1"/>
  <c r="AQ127" i="36" s="1"/>
  <c r="BB126" i="36"/>
  <c r="B128" i="36"/>
  <c r="N128" i="36" s="1"/>
  <c r="AE128" i="36" s="1"/>
  <c r="AV128" i="36" s="1"/>
  <c r="BB126" i="39"/>
  <c r="S127" i="39"/>
  <c r="AJ127" i="39" s="1"/>
  <c r="BA127" i="39" s="1"/>
  <c r="O127" i="39"/>
  <c r="AF127" i="39" s="1"/>
  <c r="AW127" i="39" s="1"/>
  <c r="K127" i="39"/>
  <c r="AB127" i="39" s="1"/>
  <c r="AS127" i="39" s="1"/>
  <c r="G127" i="39"/>
  <c r="X127" i="39" s="1"/>
  <c r="AO127" i="39" s="1"/>
  <c r="C127" i="39"/>
  <c r="T127" i="39" s="1"/>
  <c r="AK127" i="39" s="1"/>
  <c r="R127" i="39"/>
  <c r="AI127" i="39" s="1"/>
  <c r="AZ127" i="39" s="1"/>
  <c r="N127" i="39"/>
  <c r="AE127" i="39" s="1"/>
  <c r="AV127" i="39" s="1"/>
  <c r="J127" i="39"/>
  <c r="AA127" i="39" s="1"/>
  <c r="AR127" i="39" s="1"/>
  <c r="F127" i="39"/>
  <c r="W127" i="39" s="1"/>
  <c r="AN127" i="39" s="1"/>
  <c r="P127" i="39"/>
  <c r="AG127" i="39" s="1"/>
  <c r="AX127" i="39" s="1"/>
  <c r="H127" i="39"/>
  <c r="Y127" i="39" s="1"/>
  <c r="AP127" i="39" s="1"/>
  <c r="M127" i="39"/>
  <c r="AD127" i="39" s="1"/>
  <c r="AU127" i="39" s="1"/>
  <c r="E127" i="39"/>
  <c r="V127" i="39" s="1"/>
  <c r="AM127" i="39" s="1"/>
  <c r="L127" i="39"/>
  <c r="AC127" i="39" s="1"/>
  <c r="AT127" i="39" s="1"/>
  <c r="I127" i="39"/>
  <c r="Z127" i="39" s="1"/>
  <c r="AQ127" i="39" s="1"/>
  <c r="D127" i="39"/>
  <c r="U127" i="39" s="1"/>
  <c r="AL127" i="39" s="1"/>
  <c r="Q127" i="39"/>
  <c r="AH127" i="39" s="1"/>
  <c r="AY127" i="39" s="1"/>
  <c r="J130" i="35"/>
  <c r="A130" i="36" s="1"/>
  <c r="K129" i="35"/>
  <c r="B129" i="50" s="1"/>
  <c r="O16" i="44" l="1"/>
  <c r="N16" i="44" s="1"/>
  <c r="W16" i="44"/>
  <c r="V16" i="44" s="1"/>
  <c r="J16" i="44"/>
  <c r="W19" i="44"/>
  <c r="V19" i="44" s="1"/>
  <c r="J19" i="44"/>
  <c r="K14" i="44"/>
  <c r="I6" i="18"/>
  <c r="K13" i="44"/>
  <c r="I5" i="18"/>
  <c r="L14" i="44"/>
  <c r="L13" i="44"/>
  <c r="X128" i="50"/>
  <c r="C129" i="50"/>
  <c r="J129" i="50" s="1"/>
  <c r="Q129" i="50" s="1"/>
  <c r="G129" i="50"/>
  <c r="N129" i="50" s="1"/>
  <c r="U129" i="50" s="1"/>
  <c r="D129" i="50"/>
  <c r="K129" i="50" s="1"/>
  <c r="R129" i="50" s="1"/>
  <c r="H129" i="50"/>
  <c r="O129" i="50" s="1"/>
  <c r="V129" i="50" s="1"/>
  <c r="E129" i="50"/>
  <c r="L129" i="50" s="1"/>
  <c r="S129" i="50" s="1"/>
  <c r="I129" i="50"/>
  <c r="P129" i="50" s="1"/>
  <c r="W129" i="50" s="1"/>
  <c r="F129" i="50"/>
  <c r="M129" i="50" s="1"/>
  <c r="T129" i="50" s="1"/>
  <c r="T14" i="44"/>
  <c r="AB14" i="44" s="1"/>
  <c r="T13" i="44"/>
  <c r="AB13" i="44" s="1"/>
  <c r="W14" i="44"/>
  <c r="S19" i="44"/>
  <c r="R19" i="44" s="1"/>
  <c r="O19" i="44"/>
  <c r="N19" i="44" s="1"/>
  <c r="Q18" i="44"/>
  <c r="M18" i="44"/>
  <c r="I19" i="44"/>
  <c r="U19" i="44" s="1"/>
  <c r="AE16" i="44"/>
  <c r="AD16" i="44" s="1"/>
  <c r="AA16" i="44"/>
  <c r="Z16" i="44" s="1"/>
  <c r="L16" i="44"/>
  <c r="T16" i="44"/>
  <c r="P16" i="44"/>
  <c r="U16" i="44"/>
  <c r="M16" i="44"/>
  <c r="Q16" i="44"/>
  <c r="R128" i="36"/>
  <c r="AI128" i="36" s="1"/>
  <c r="AZ128" i="36" s="1"/>
  <c r="BB127" i="36"/>
  <c r="L128" i="36"/>
  <c r="AC128" i="36" s="1"/>
  <c r="AT128" i="36" s="1"/>
  <c r="M128" i="36"/>
  <c r="AD128" i="36" s="1"/>
  <c r="AU128" i="36" s="1"/>
  <c r="K128" i="36"/>
  <c r="AB128" i="36" s="1"/>
  <c r="AS128" i="36" s="1"/>
  <c r="E128" i="36"/>
  <c r="V128" i="36" s="1"/>
  <c r="AM128" i="36" s="1"/>
  <c r="C128" i="36"/>
  <c r="T128" i="36" s="1"/>
  <c r="AK128" i="36" s="1"/>
  <c r="D128" i="36"/>
  <c r="U128" i="36" s="1"/>
  <c r="AL128" i="36" s="1"/>
  <c r="S128" i="36"/>
  <c r="AJ128" i="36" s="1"/>
  <c r="BA128" i="36" s="1"/>
  <c r="I128" i="36"/>
  <c r="Z128" i="36" s="1"/>
  <c r="AQ128" i="36" s="1"/>
  <c r="H128" i="36"/>
  <c r="Y128" i="36" s="1"/>
  <c r="AP128" i="36" s="1"/>
  <c r="G128" i="36"/>
  <c r="X128" i="36" s="1"/>
  <c r="AO128" i="36" s="1"/>
  <c r="F128" i="36"/>
  <c r="W128" i="36" s="1"/>
  <c r="AN128" i="36" s="1"/>
  <c r="J128" i="36"/>
  <c r="AA128" i="36" s="1"/>
  <c r="AR128" i="36" s="1"/>
  <c r="Q128" i="36"/>
  <c r="AH128" i="36" s="1"/>
  <c r="AY128" i="36" s="1"/>
  <c r="P128" i="36"/>
  <c r="AG128" i="36" s="1"/>
  <c r="AX128" i="36" s="1"/>
  <c r="O128" i="36"/>
  <c r="AF128" i="36" s="1"/>
  <c r="AW128" i="36" s="1"/>
  <c r="B129" i="36"/>
  <c r="J129" i="36" s="1"/>
  <c r="AA129" i="36" s="1"/>
  <c r="AR129" i="36" s="1"/>
  <c r="BB127" i="39"/>
  <c r="Q128" i="39"/>
  <c r="AH128" i="39" s="1"/>
  <c r="AY128" i="39" s="1"/>
  <c r="M128" i="39"/>
  <c r="AD128" i="39" s="1"/>
  <c r="AU128" i="39" s="1"/>
  <c r="I128" i="39"/>
  <c r="Z128" i="39" s="1"/>
  <c r="AQ128" i="39" s="1"/>
  <c r="E128" i="39"/>
  <c r="V128" i="39" s="1"/>
  <c r="AM128" i="39" s="1"/>
  <c r="P128" i="39"/>
  <c r="AG128" i="39" s="1"/>
  <c r="AX128" i="39" s="1"/>
  <c r="L128" i="39"/>
  <c r="AC128" i="39" s="1"/>
  <c r="AT128" i="39" s="1"/>
  <c r="H128" i="39"/>
  <c r="Y128" i="39" s="1"/>
  <c r="AP128" i="39" s="1"/>
  <c r="D128" i="39"/>
  <c r="U128" i="39" s="1"/>
  <c r="AL128" i="39" s="1"/>
  <c r="O128" i="39"/>
  <c r="AF128" i="39" s="1"/>
  <c r="AW128" i="39" s="1"/>
  <c r="G128" i="39"/>
  <c r="X128" i="39" s="1"/>
  <c r="AO128" i="39" s="1"/>
  <c r="N128" i="39"/>
  <c r="AE128" i="39" s="1"/>
  <c r="AV128" i="39" s="1"/>
  <c r="F128" i="39"/>
  <c r="W128" i="39" s="1"/>
  <c r="AN128" i="39" s="1"/>
  <c r="R128" i="39"/>
  <c r="AI128" i="39" s="1"/>
  <c r="AZ128" i="39" s="1"/>
  <c r="K128" i="39"/>
  <c r="AB128" i="39" s="1"/>
  <c r="AS128" i="39" s="1"/>
  <c r="J128" i="39"/>
  <c r="AA128" i="39" s="1"/>
  <c r="AR128" i="39" s="1"/>
  <c r="S128" i="39"/>
  <c r="AJ128" i="39" s="1"/>
  <c r="BA128" i="39" s="1"/>
  <c r="C128" i="39"/>
  <c r="T128" i="39" s="1"/>
  <c r="AK128" i="39" s="1"/>
  <c r="J131" i="35"/>
  <c r="A131" i="36" s="1"/>
  <c r="K130" i="35"/>
  <c r="B130" i="50" s="1"/>
  <c r="AA14" i="44" l="1"/>
  <c r="Z14" i="44" s="1"/>
  <c r="V14" i="44"/>
  <c r="S13" i="44"/>
  <c r="R13" i="44" s="1"/>
  <c r="J13" i="44"/>
  <c r="O14" i="44"/>
  <c r="N14" i="44" s="1"/>
  <c r="J14" i="44"/>
  <c r="O13" i="44"/>
  <c r="N13" i="44" s="1"/>
  <c r="W13" i="44"/>
  <c r="S14" i="44"/>
  <c r="R14" i="44" s="1"/>
  <c r="X13" i="44"/>
  <c r="E130" i="50"/>
  <c r="L130" i="50" s="1"/>
  <c r="S130" i="50" s="1"/>
  <c r="I130" i="50"/>
  <c r="P130" i="50" s="1"/>
  <c r="W130" i="50" s="1"/>
  <c r="F130" i="50"/>
  <c r="M130" i="50" s="1"/>
  <c r="T130" i="50" s="1"/>
  <c r="C130" i="50"/>
  <c r="J130" i="50" s="1"/>
  <c r="Q130" i="50" s="1"/>
  <c r="G130" i="50"/>
  <c r="N130" i="50" s="1"/>
  <c r="U130" i="50" s="1"/>
  <c r="D130" i="50"/>
  <c r="K130" i="50" s="1"/>
  <c r="R130" i="50" s="1"/>
  <c r="H130" i="50"/>
  <c r="O130" i="50" s="1"/>
  <c r="V130" i="50" s="1"/>
  <c r="X129" i="50"/>
  <c r="AE14" i="44"/>
  <c r="AD14" i="44" s="1"/>
  <c r="X14" i="44"/>
  <c r="AE19" i="44"/>
  <c r="AD19" i="44" s="1"/>
  <c r="AA19" i="44"/>
  <c r="Z19" i="44" s="1"/>
  <c r="Y18" i="44"/>
  <c r="AC18" i="44"/>
  <c r="Q19" i="44"/>
  <c r="M19" i="44"/>
  <c r="P19" i="44"/>
  <c r="L19" i="44"/>
  <c r="AB16" i="44"/>
  <c r="X16" i="44"/>
  <c r="AC16" i="44"/>
  <c r="Y16" i="44"/>
  <c r="I129" i="36"/>
  <c r="Z129" i="36" s="1"/>
  <c r="AQ129" i="36" s="1"/>
  <c r="G129" i="36"/>
  <c r="X129" i="36" s="1"/>
  <c r="AO129" i="36" s="1"/>
  <c r="BB128" i="36"/>
  <c r="H129" i="36"/>
  <c r="Y129" i="36" s="1"/>
  <c r="AP129" i="36" s="1"/>
  <c r="F129" i="36"/>
  <c r="W129" i="36" s="1"/>
  <c r="AN129" i="36" s="1"/>
  <c r="P129" i="36"/>
  <c r="AG129" i="36" s="1"/>
  <c r="AX129" i="36" s="1"/>
  <c r="N129" i="36"/>
  <c r="AE129" i="36" s="1"/>
  <c r="AV129" i="36" s="1"/>
  <c r="Q129" i="36"/>
  <c r="AH129" i="36" s="1"/>
  <c r="AY129" i="36" s="1"/>
  <c r="O129" i="36"/>
  <c r="AF129" i="36" s="1"/>
  <c r="AW129" i="36" s="1"/>
  <c r="E129" i="36"/>
  <c r="V129" i="36" s="1"/>
  <c r="AM129" i="36" s="1"/>
  <c r="D129" i="36"/>
  <c r="U129" i="36" s="1"/>
  <c r="AL129" i="36" s="1"/>
  <c r="C129" i="36"/>
  <c r="T129" i="36" s="1"/>
  <c r="AK129" i="36" s="1"/>
  <c r="S129" i="36"/>
  <c r="AJ129" i="36" s="1"/>
  <c r="BA129" i="36" s="1"/>
  <c r="R129" i="36"/>
  <c r="AI129" i="36" s="1"/>
  <c r="AZ129" i="36" s="1"/>
  <c r="M129" i="36"/>
  <c r="AD129" i="36" s="1"/>
  <c r="AU129" i="36" s="1"/>
  <c r="L129" i="36"/>
  <c r="AC129" i="36" s="1"/>
  <c r="AT129" i="36" s="1"/>
  <c r="K129" i="36"/>
  <c r="AB129" i="36" s="1"/>
  <c r="AS129" i="36" s="1"/>
  <c r="BB128" i="39"/>
  <c r="B130" i="36"/>
  <c r="N130" i="36" s="1"/>
  <c r="AE130" i="36" s="1"/>
  <c r="AV130" i="36" s="1"/>
  <c r="R129" i="39"/>
  <c r="AI129" i="39" s="1"/>
  <c r="AZ129" i="39" s="1"/>
  <c r="N129" i="39"/>
  <c r="AE129" i="39" s="1"/>
  <c r="AV129" i="39" s="1"/>
  <c r="Q129" i="39"/>
  <c r="AH129" i="39" s="1"/>
  <c r="AY129" i="39" s="1"/>
  <c r="P129" i="39"/>
  <c r="AG129" i="39" s="1"/>
  <c r="AX129" i="39" s="1"/>
  <c r="K129" i="39"/>
  <c r="AB129" i="39" s="1"/>
  <c r="AS129" i="39" s="1"/>
  <c r="G129" i="39"/>
  <c r="X129" i="39" s="1"/>
  <c r="AO129" i="39" s="1"/>
  <c r="C129" i="39"/>
  <c r="T129" i="39" s="1"/>
  <c r="AK129" i="39" s="1"/>
  <c r="O129" i="39"/>
  <c r="AF129" i="39" s="1"/>
  <c r="AW129" i="39" s="1"/>
  <c r="J129" i="39"/>
  <c r="AA129" i="39" s="1"/>
  <c r="AR129" i="39" s="1"/>
  <c r="F129" i="39"/>
  <c r="W129" i="39" s="1"/>
  <c r="AN129" i="39" s="1"/>
  <c r="I129" i="39"/>
  <c r="Z129" i="39" s="1"/>
  <c r="AQ129" i="39" s="1"/>
  <c r="S129" i="39"/>
  <c r="AJ129" i="39" s="1"/>
  <c r="BA129" i="39" s="1"/>
  <c r="H129" i="39"/>
  <c r="Y129" i="39" s="1"/>
  <c r="AP129" i="39" s="1"/>
  <c r="E129" i="39"/>
  <c r="V129" i="39" s="1"/>
  <c r="AM129" i="39" s="1"/>
  <c r="M129" i="39"/>
  <c r="AD129" i="39" s="1"/>
  <c r="AU129" i="39" s="1"/>
  <c r="D129" i="39"/>
  <c r="U129" i="39" s="1"/>
  <c r="AL129" i="39" s="1"/>
  <c r="L129" i="39"/>
  <c r="AC129" i="39" s="1"/>
  <c r="AT129" i="39" s="1"/>
  <c r="J132" i="35"/>
  <c r="A132" i="36" s="1"/>
  <c r="K131" i="35"/>
  <c r="B131" i="50" s="1"/>
  <c r="AE13" i="44" l="1"/>
  <c r="AD13" i="44" s="1"/>
  <c r="V13" i="44"/>
  <c r="AA13" i="44"/>
  <c r="Z13" i="44" s="1"/>
  <c r="X130" i="50"/>
  <c r="C131" i="50"/>
  <c r="J131" i="50" s="1"/>
  <c r="Q131" i="50" s="1"/>
  <c r="G131" i="50"/>
  <c r="N131" i="50" s="1"/>
  <c r="U131" i="50" s="1"/>
  <c r="D131" i="50"/>
  <c r="K131" i="50" s="1"/>
  <c r="R131" i="50" s="1"/>
  <c r="H131" i="50"/>
  <c r="O131" i="50" s="1"/>
  <c r="V131" i="50" s="1"/>
  <c r="E131" i="50"/>
  <c r="L131" i="50" s="1"/>
  <c r="S131" i="50" s="1"/>
  <c r="I131" i="50"/>
  <c r="P131" i="50" s="1"/>
  <c r="W131" i="50" s="1"/>
  <c r="F131" i="50"/>
  <c r="M131" i="50" s="1"/>
  <c r="T131" i="50" s="1"/>
  <c r="AC19" i="44"/>
  <c r="Y19" i="44"/>
  <c r="AB19" i="44"/>
  <c r="X19" i="44"/>
  <c r="R130" i="36"/>
  <c r="AI130" i="36" s="1"/>
  <c r="AZ130" i="36" s="1"/>
  <c r="M130" i="36"/>
  <c r="AD130" i="36" s="1"/>
  <c r="AU130" i="36" s="1"/>
  <c r="C130" i="36"/>
  <c r="T130" i="36" s="1"/>
  <c r="AK130" i="36" s="1"/>
  <c r="BB129" i="36"/>
  <c r="S130" i="36"/>
  <c r="AJ130" i="36" s="1"/>
  <c r="BA130" i="36" s="1"/>
  <c r="D130" i="36"/>
  <c r="U130" i="36" s="1"/>
  <c r="AL130" i="36" s="1"/>
  <c r="Q130" i="36"/>
  <c r="AH130" i="36" s="1"/>
  <c r="AY130" i="36" s="1"/>
  <c r="G130" i="36"/>
  <c r="X130" i="36" s="1"/>
  <c r="AO130" i="36" s="1"/>
  <c r="E130" i="36"/>
  <c r="V130" i="36" s="1"/>
  <c r="AM130" i="36" s="1"/>
  <c r="L130" i="36"/>
  <c r="AC130" i="36" s="1"/>
  <c r="AT130" i="36" s="1"/>
  <c r="J130" i="36"/>
  <c r="AA130" i="36" s="1"/>
  <c r="AR130" i="36" s="1"/>
  <c r="I130" i="36"/>
  <c r="Z130" i="36" s="1"/>
  <c r="AQ130" i="36" s="1"/>
  <c r="H130" i="36"/>
  <c r="Y130" i="36" s="1"/>
  <c r="AP130" i="36" s="1"/>
  <c r="K130" i="36"/>
  <c r="AB130" i="36" s="1"/>
  <c r="AS130" i="36" s="1"/>
  <c r="F130" i="36"/>
  <c r="W130" i="36" s="1"/>
  <c r="AN130" i="36" s="1"/>
  <c r="P130" i="36"/>
  <c r="AG130" i="36" s="1"/>
  <c r="AX130" i="36" s="1"/>
  <c r="O130" i="36"/>
  <c r="AF130" i="36" s="1"/>
  <c r="AW130" i="36" s="1"/>
  <c r="P130" i="39"/>
  <c r="AG130" i="39" s="1"/>
  <c r="AX130" i="39" s="1"/>
  <c r="L130" i="39"/>
  <c r="AC130" i="39" s="1"/>
  <c r="AT130" i="39" s="1"/>
  <c r="H130" i="39"/>
  <c r="Y130" i="39" s="1"/>
  <c r="AP130" i="39" s="1"/>
  <c r="D130" i="39"/>
  <c r="U130" i="39" s="1"/>
  <c r="AL130" i="39" s="1"/>
  <c r="S130" i="39"/>
  <c r="AJ130" i="39" s="1"/>
  <c r="BA130" i="39" s="1"/>
  <c r="O130" i="39"/>
  <c r="AF130" i="39" s="1"/>
  <c r="AW130" i="39" s="1"/>
  <c r="K130" i="39"/>
  <c r="AB130" i="39" s="1"/>
  <c r="AS130" i="39" s="1"/>
  <c r="G130" i="39"/>
  <c r="X130" i="39" s="1"/>
  <c r="AO130" i="39" s="1"/>
  <c r="C130" i="39"/>
  <c r="T130" i="39" s="1"/>
  <c r="AK130" i="39" s="1"/>
  <c r="R130" i="39"/>
  <c r="AI130" i="39" s="1"/>
  <c r="AZ130" i="39" s="1"/>
  <c r="J130" i="39"/>
  <c r="AA130" i="39" s="1"/>
  <c r="AR130" i="39" s="1"/>
  <c r="Q130" i="39"/>
  <c r="AH130" i="39" s="1"/>
  <c r="AY130" i="39" s="1"/>
  <c r="I130" i="39"/>
  <c r="Z130" i="39" s="1"/>
  <c r="AQ130" i="39" s="1"/>
  <c r="M130" i="39"/>
  <c r="AD130" i="39" s="1"/>
  <c r="AU130" i="39" s="1"/>
  <c r="F130" i="39"/>
  <c r="W130" i="39" s="1"/>
  <c r="AN130" i="39" s="1"/>
  <c r="E130" i="39"/>
  <c r="V130" i="39" s="1"/>
  <c r="AM130" i="39" s="1"/>
  <c r="N130" i="39"/>
  <c r="AE130" i="39" s="1"/>
  <c r="AV130" i="39" s="1"/>
  <c r="B131" i="36"/>
  <c r="H131" i="36" s="1"/>
  <c r="Y131" i="36" s="1"/>
  <c r="AP131" i="36" s="1"/>
  <c r="BB129" i="39"/>
  <c r="J133" i="35"/>
  <c r="A133" i="36" s="1"/>
  <c r="K132" i="35"/>
  <c r="B132" i="50" s="1"/>
  <c r="E132" i="50" l="1"/>
  <c r="L132" i="50" s="1"/>
  <c r="S132" i="50" s="1"/>
  <c r="I132" i="50"/>
  <c r="P132" i="50" s="1"/>
  <c r="W132" i="50" s="1"/>
  <c r="F132" i="50"/>
  <c r="M132" i="50" s="1"/>
  <c r="T132" i="50" s="1"/>
  <c r="C132" i="50"/>
  <c r="J132" i="50" s="1"/>
  <c r="Q132" i="50" s="1"/>
  <c r="G132" i="50"/>
  <c r="N132" i="50" s="1"/>
  <c r="U132" i="50" s="1"/>
  <c r="D132" i="50"/>
  <c r="K132" i="50" s="1"/>
  <c r="R132" i="50" s="1"/>
  <c r="H132" i="50"/>
  <c r="O132" i="50" s="1"/>
  <c r="V132" i="50" s="1"/>
  <c r="X131" i="50"/>
  <c r="BB130" i="36"/>
  <c r="O131" i="36"/>
  <c r="AF131" i="36" s="1"/>
  <c r="AW131" i="36" s="1"/>
  <c r="F131" i="36"/>
  <c r="W131" i="36" s="1"/>
  <c r="AN131" i="36" s="1"/>
  <c r="Q131" i="36"/>
  <c r="AH131" i="36" s="1"/>
  <c r="AY131" i="36" s="1"/>
  <c r="K131" i="36"/>
  <c r="AB131" i="36" s="1"/>
  <c r="AS131" i="36" s="1"/>
  <c r="G131" i="36"/>
  <c r="X131" i="36" s="1"/>
  <c r="AO131" i="36" s="1"/>
  <c r="R131" i="36"/>
  <c r="AI131" i="36" s="1"/>
  <c r="AZ131" i="36" s="1"/>
  <c r="C131" i="36"/>
  <c r="T131" i="36" s="1"/>
  <c r="AK131" i="36" s="1"/>
  <c r="S131" i="36"/>
  <c r="AJ131" i="36" s="1"/>
  <c r="BA131" i="36" s="1"/>
  <c r="E131" i="36"/>
  <c r="V131" i="36" s="1"/>
  <c r="AM131" i="36" s="1"/>
  <c r="N131" i="36"/>
  <c r="AE131" i="36" s="1"/>
  <c r="AV131" i="36" s="1"/>
  <c r="L131" i="36"/>
  <c r="AC131" i="36" s="1"/>
  <c r="AT131" i="36" s="1"/>
  <c r="D131" i="36"/>
  <c r="U131" i="36" s="1"/>
  <c r="AL131" i="36" s="1"/>
  <c r="M131" i="36"/>
  <c r="AD131" i="36" s="1"/>
  <c r="AU131" i="36" s="1"/>
  <c r="P131" i="36"/>
  <c r="AG131" i="36" s="1"/>
  <c r="AX131" i="36" s="1"/>
  <c r="J131" i="36"/>
  <c r="AA131" i="36" s="1"/>
  <c r="AR131" i="36" s="1"/>
  <c r="I131" i="36"/>
  <c r="Z131" i="36" s="1"/>
  <c r="AQ131" i="36" s="1"/>
  <c r="R131" i="39"/>
  <c r="AI131" i="39" s="1"/>
  <c r="AZ131" i="39" s="1"/>
  <c r="N131" i="39"/>
  <c r="AE131" i="39" s="1"/>
  <c r="AV131" i="39" s="1"/>
  <c r="J131" i="39"/>
  <c r="AA131" i="39" s="1"/>
  <c r="AR131" i="39" s="1"/>
  <c r="F131" i="39"/>
  <c r="W131" i="39" s="1"/>
  <c r="AN131" i="39" s="1"/>
  <c r="Q131" i="39"/>
  <c r="AH131" i="39" s="1"/>
  <c r="AY131" i="39" s="1"/>
  <c r="M131" i="39"/>
  <c r="AD131" i="39" s="1"/>
  <c r="AU131" i="39" s="1"/>
  <c r="I131" i="39"/>
  <c r="Z131" i="39" s="1"/>
  <c r="AQ131" i="39" s="1"/>
  <c r="E131" i="39"/>
  <c r="V131" i="39" s="1"/>
  <c r="AM131" i="39" s="1"/>
  <c r="S131" i="39"/>
  <c r="AJ131" i="39" s="1"/>
  <c r="BA131" i="39" s="1"/>
  <c r="K131" i="39"/>
  <c r="AB131" i="39" s="1"/>
  <c r="AS131" i="39" s="1"/>
  <c r="C131" i="39"/>
  <c r="T131" i="39" s="1"/>
  <c r="AK131" i="39" s="1"/>
  <c r="P131" i="39"/>
  <c r="AG131" i="39" s="1"/>
  <c r="AX131" i="39" s="1"/>
  <c r="H131" i="39"/>
  <c r="Y131" i="39" s="1"/>
  <c r="AP131" i="39" s="1"/>
  <c r="O131" i="39"/>
  <c r="AF131" i="39" s="1"/>
  <c r="AW131" i="39" s="1"/>
  <c r="L131" i="39"/>
  <c r="AC131" i="39" s="1"/>
  <c r="AT131" i="39" s="1"/>
  <c r="D131" i="39"/>
  <c r="U131" i="39" s="1"/>
  <c r="AL131" i="39" s="1"/>
  <c r="G131" i="39"/>
  <c r="X131" i="39" s="1"/>
  <c r="AO131" i="39" s="1"/>
  <c r="B132" i="36"/>
  <c r="L132" i="36" s="1"/>
  <c r="AC132" i="36" s="1"/>
  <c r="AT132" i="36" s="1"/>
  <c r="BB130" i="39"/>
  <c r="J134" i="35"/>
  <c r="A134" i="36" s="1"/>
  <c r="K133" i="35"/>
  <c r="B133" i="50" s="1"/>
  <c r="X132" i="50" l="1"/>
  <c r="C133" i="50"/>
  <c r="J133" i="50" s="1"/>
  <c r="Q133" i="50" s="1"/>
  <c r="G133" i="50"/>
  <c r="N133" i="50" s="1"/>
  <c r="U133" i="50" s="1"/>
  <c r="D133" i="50"/>
  <c r="K133" i="50" s="1"/>
  <c r="R133" i="50" s="1"/>
  <c r="H133" i="50"/>
  <c r="O133" i="50" s="1"/>
  <c r="V133" i="50" s="1"/>
  <c r="E133" i="50"/>
  <c r="L133" i="50" s="1"/>
  <c r="S133" i="50" s="1"/>
  <c r="I133" i="50"/>
  <c r="P133" i="50" s="1"/>
  <c r="W133" i="50" s="1"/>
  <c r="F133" i="50"/>
  <c r="M133" i="50" s="1"/>
  <c r="T133" i="50" s="1"/>
  <c r="C132" i="36"/>
  <c r="T132" i="36" s="1"/>
  <c r="AK132" i="36" s="1"/>
  <c r="P132" i="36"/>
  <c r="AG132" i="36" s="1"/>
  <c r="AX132" i="36" s="1"/>
  <c r="BB131" i="36"/>
  <c r="S132" i="36"/>
  <c r="AJ132" i="36" s="1"/>
  <c r="BA132" i="36" s="1"/>
  <c r="R132" i="36"/>
  <c r="AI132" i="36" s="1"/>
  <c r="AZ132" i="36" s="1"/>
  <c r="Q132" i="36"/>
  <c r="AH132" i="36" s="1"/>
  <c r="AY132" i="36" s="1"/>
  <c r="G132" i="36"/>
  <c r="X132" i="36" s="1"/>
  <c r="AO132" i="36" s="1"/>
  <c r="F132" i="36"/>
  <c r="W132" i="36" s="1"/>
  <c r="AN132" i="36" s="1"/>
  <c r="E132" i="36"/>
  <c r="V132" i="36" s="1"/>
  <c r="AM132" i="36" s="1"/>
  <c r="D132" i="36"/>
  <c r="U132" i="36" s="1"/>
  <c r="AL132" i="36" s="1"/>
  <c r="J132" i="36"/>
  <c r="AA132" i="36" s="1"/>
  <c r="AR132" i="36" s="1"/>
  <c r="H132" i="36"/>
  <c r="Y132" i="36" s="1"/>
  <c r="AP132" i="36" s="1"/>
  <c r="B133" i="36"/>
  <c r="R133" i="36" s="1"/>
  <c r="AI133" i="36" s="1"/>
  <c r="AZ133" i="36" s="1"/>
  <c r="K132" i="36"/>
  <c r="AB132" i="36" s="1"/>
  <c r="AS132" i="36" s="1"/>
  <c r="I132" i="36"/>
  <c r="Z132" i="36" s="1"/>
  <c r="AQ132" i="36" s="1"/>
  <c r="O132" i="36"/>
  <c r="AF132" i="36" s="1"/>
  <c r="AW132" i="36" s="1"/>
  <c r="N132" i="36"/>
  <c r="AE132" i="36" s="1"/>
  <c r="AV132" i="36" s="1"/>
  <c r="M132" i="36"/>
  <c r="AD132" i="36" s="1"/>
  <c r="AU132" i="36" s="1"/>
  <c r="P132" i="39"/>
  <c r="AG132" i="39" s="1"/>
  <c r="AX132" i="39" s="1"/>
  <c r="L132" i="39"/>
  <c r="AC132" i="39" s="1"/>
  <c r="AT132" i="39" s="1"/>
  <c r="H132" i="39"/>
  <c r="Y132" i="39" s="1"/>
  <c r="AP132" i="39" s="1"/>
  <c r="D132" i="39"/>
  <c r="U132" i="39" s="1"/>
  <c r="AL132" i="39" s="1"/>
  <c r="S132" i="39"/>
  <c r="AJ132" i="39" s="1"/>
  <c r="BA132" i="39" s="1"/>
  <c r="O132" i="39"/>
  <c r="AF132" i="39" s="1"/>
  <c r="AW132" i="39" s="1"/>
  <c r="K132" i="39"/>
  <c r="AB132" i="39" s="1"/>
  <c r="AS132" i="39" s="1"/>
  <c r="G132" i="39"/>
  <c r="X132" i="39" s="1"/>
  <c r="AO132" i="39" s="1"/>
  <c r="C132" i="39"/>
  <c r="T132" i="39" s="1"/>
  <c r="AK132" i="39" s="1"/>
  <c r="M132" i="39"/>
  <c r="AD132" i="39" s="1"/>
  <c r="AU132" i="39" s="1"/>
  <c r="E132" i="39"/>
  <c r="V132" i="39" s="1"/>
  <c r="AM132" i="39" s="1"/>
  <c r="R132" i="39"/>
  <c r="AI132" i="39" s="1"/>
  <c r="AZ132" i="39" s="1"/>
  <c r="J132" i="39"/>
  <c r="AA132" i="39" s="1"/>
  <c r="AR132" i="39" s="1"/>
  <c r="I132" i="39"/>
  <c r="Z132" i="39" s="1"/>
  <c r="AQ132" i="39" s="1"/>
  <c r="F132" i="39"/>
  <c r="W132" i="39" s="1"/>
  <c r="AN132" i="39" s="1"/>
  <c r="N132" i="39"/>
  <c r="AE132" i="39" s="1"/>
  <c r="AV132" i="39" s="1"/>
  <c r="Q132" i="39"/>
  <c r="AH132" i="39" s="1"/>
  <c r="AY132" i="39" s="1"/>
  <c r="BB131" i="39"/>
  <c r="F133" i="36"/>
  <c r="W133" i="36" s="1"/>
  <c r="AN133" i="36" s="1"/>
  <c r="J135" i="35"/>
  <c r="A135" i="36" s="1"/>
  <c r="K134" i="35"/>
  <c r="B134" i="50" s="1"/>
  <c r="E134" i="50" l="1"/>
  <c r="L134" i="50" s="1"/>
  <c r="S134" i="50" s="1"/>
  <c r="I134" i="50"/>
  <c r="P134" i="50" s="1"/>
  <c r="W134" i="50" s="1"/>
  <c r="F134" i="50"/>
  <c r="M134" i="50" s="1"/>
  <c r="T134" i="50" s="1"/>
  <c r="C134" i="50"/>
  <c r="J134" i="50" s="1"/>
  <c r="Q134" i="50" s="1"/>
  <c r="G134" i="50"/>
  <c r="N134" i="50" s="1"/>
  <c r="U134" i="50" s="1"/>
  <c r="D134" i="50"/>
  <c r="K134" i="50" s="1"/>
  <c r="R134" i="50" s="1"/>
  <c r="H134" i="50"/>
  <c r="O134" i="50" s="1"/>
  <c r="V134" i="50" s="1"/>
  <c r="X133" i="50"/>
  <c r="H133" i="36"/>
  <c r="Y133" i="36" s="1"/>
  <c r="AP133" i="36" s="1"/>
  <c r="I133" i="36"/>
  <c r="Z133" i="36" s="1"/>
  <c r="AQ133" i="36" s="1"/>
  <c r="G133" i="36"/>
  <c r="X133" i="36" s="1"/>
  <c r="AO133" i="36" s="1"/>
  <c r="M133" i="36"/>
  <c r="AD133" i="36" s="1"/>
  <c r="AU133" i="36" s="1"/>
  <c r="L133" i="36"/>
  <c r="AC133" i="36" s="1"/>
  <c r="AT133" i="36" s="1"/>
  <c r="K133" i="36"/>
  <c r="AB133" i="36" s="1"/>
  <c r="AS133" i="36" s="1"/>
  <c r="J133" i="36"/>
  <c r="AA133" i="36" s="1"/>
  <c r="AR133" i="36" s="1"/>
  <c r="Q133" i="36"/>
  <c r="AH133" i="36" s="1"/>
  <c r="AY133" i="36" s="1"/>
  <c r="O133" i="36"/>
  <c r="AF133" i="36" s="1"/>
  <c r="AW133" i="36" s="1"/>
  <c r="N133" i="36"/>
  <c r="AE133" i="36" s="1"/>
  <c r="AV133" i="36" s="1"/>
  <c r="P133" i="36"/>
  <c r="AG133" i="36" s="1"/>
  <c r="AX133" i="36" s="1"/>
  <c r="E133" i="36"/>
  <c r="V133" i="36" s="1"/>
  <c r="AM133" i="36" s="1"/>
  <c r="D133" i="36"/>
  <c r="U133" i="36" s="1"/>
  <c r="AL133" i="36" s="1"/>
  <c r="C133" i="36"/>
  <c r="T133" i="36" s="1"/>
  <c r="AK133" i="36" s="1"/>
  <c r="S133" i="36"/>
  <c r="AJ133" i="36" s="1"/>
  <c r="BA133" i="36" s="1"/>
  <c r="BB132" i="36"/>
  <c r="B134" i="36"/>
  <c r="P134" i="36" s="1"/>
  <c r="AG134" i="36" s="1"/>
  <c r="AX134" i="36" s="1"/>
  <c r="R133" i="39"/>
  <c r="AI133" i="39" s="1"/>
  <c r="AZ133" i="39" s="1"/>
  <c r="N133" i="39"/>
  <c r="AE133" i="39" s="1"/>
  <c r="AV133" i="39" s="1"/>
  <c r="J133" i="39"/>
  <c r="AA133" i="39" s="1"/>
  <c r="AR133" i="39" s="1"/>
  <c r="F133" i="39"/>
  <c r="W133" i="39" s="1"/>
  <c r="AN133" i="39" s="1"/>
  <c r="Q133" i="39"/>
  <c r="AH133" i="39" s="1"/>
  <c r="AY133" i="39" s="1"/>
  <c r="M133" i="39"/>
  <c r="AD133" i="39" s="1"/>
  <c r="AU133" i="39" s="1"/>
  <c r="I133" i="39"/>
  <c r="Z133" i="39" s="1"/>
  <c r="AQ133" i="39" s="1"/>
  <c r="E133" i="39"/>
  <c r="V133" i="39" s="1"/>
  <c r="AM133" i="39" s="1"/>
  <c r="L133" i="39"/>
  <c r="AC133" i="39" s="1"/>
  <c r="AT133" i="39" s="1"/>
  <c r="D133" i="39"/>
  <c r="U133" i="39" s="1"/>
  <c r="AL133" i="39" s="1"/>
  <c r="S133" i="39"/>
  <c r="AJ133" i="39" s="1"/>
  <c r="BA133" i="39" s="1"/>
  <c r="K133" i="39"/>
  <c r="AB133" i="39" s="1"/>
  <c r="AS133" i="39" s="1"/>
  <c r="C133" i="39"/>
  <c r="T133" i="39" s="1"/>
  <c r="AK133" i="39" s="1"/>
  <c r="P133" i="39"/>
  <c r="AG133" i="39" s="1"/>
  <c r="AX133" i="39" s="1"/>
  <c r="O133" i="39"/>
  <c r="AF133" i="39" s="1"/>
  <c r="AW133" i="39" s="1"/>
  <c r="H133" i="39"/>
  <c r="Y133" i="39" s="1"/>
  <c r="AP133" i="39" s="1"/>
  <c r="G133" i="39"/>
  <c r="X133" i="39" s="1"/>
  <c r="AO133" i="39" s="1"/>
  <c r="BB132" i="39"/>
  <c r="J136" i="35"/>
  <c r="A136" i="36" s="1"/>
  <c r="K135" i="35"/>
  <c r="B135" i="50" s="1"/>
  <c r="X134" i="50" l="1"/>
  <c r="C135" i="50"/>
  <c r="J135" i="50" s="1"/>
  <c r="Q135" i="50" s="1"/>
  <c r="G135" i="50"/>
  <c r="N135" i="50" s="1"/>
  <c r="U135" i="50" s="1"/>
  <c r="D135" i="50"/>
  <c r="K135" i="50" s="1"/>
  <c r="R135" i="50" s="1"/>
  <c r="H135" i="50"/>
  <c r="O135" i="50" s="1"/>
  <c r="V135" i="50" s="1"/>
  <c r="E135" i="50"/>
  <c r="L135" i="50" s="1"/>
  <c r="S135" i="50" s="1"/>
  <c r="I135" i="50"/>
  <c r="P135" i="50" s="1"/>
  <c r="W135" i="50" s="1"/>
  <c r="F135" i="50"/>
  <c r="M135" i="50" s="1"/>
  <c r="T135" i="50" s="1"/>
  <c r="K134" i="36"/>
  <c r="AB134" i="36" s="1"/>
  <c r="AS134" i="36" s="1"/>
  <c r="I134" i="36"/>
  <c r="Z134" i="36" s="1"/>
  <c r="AQ134" i="36" s="1"/>
  <c r="S134" i="36"/>
  <c r="AJ134" i="36" s="1"/>
  <c r="BA134" i="36" s="1"/>
  <c r="D134" i="36"/>
  <c r="U134" i="36" s="1"/>
  <c r="AL134" i="36" s="1"/>
  <c r="J134" i="36"/>
  <c r="AA134" i="36" s="1"/>
  <c r="AR134" i="36" s="1"/>
  <c r="C134" i="36"/>
  <c r="T134" i="36" s="1"/>
  <c r="AK134" i="36" s="1"/>
  <c r="R134" i="36"/>
  <c r="AI134" i="36" s="1"/>
  <c r="AZ134" i="36" s="1"/>
  <c r="O134" i="36"/>
  <c r="AF134" i="36" s="1"/>
  <c r="AW134" i="36" s="1"/>
  <c r="N134" i="36"/>
  <c r="AE134" i="36" s="1"/>
  <c r="AV134" i="36" s="1"/>
  <c r="M134" i="36"/>
  <c r="AD134" i="36" s="1"/>
  <c r="AU134" i="36" s="1"/>
  <c r="G134" i="36"/>
  <c r="X134" i="36" s="1"/>
  <c r="AO134" i="36" s="1"/>
  <c r="F134" i="36"/>
  <c r="W134" i="36" s="1"/>
  <c r="AN134" i="36" s="1"/>
  <c r="E134" i="36"/>
  <c r="V134" i="36" s="1"/>
  <c r="AM134" i="36" s="1"/>
  <c r="L134" i="36"/>
  <c r="AC134" i="36" s="1"/>
  <c r="AT134" i="36" s="1"/>
  <c r="H134" i="36"/>
  <c r="Y134" i="36" s="1"/>
  <c r="AP134" i="36" s="1"/>
  <c r="Q134" i="36"/>
  <c r="AH134" i="36" s="1"/>
  <c r="AY134" i="36" s="1"/>
  <c r="BB133" i="36"/>
  <c r="BB133" i="39"/>
  <c r="B135" i="36"/>
  <c r="F135" i="36" s="1"/>
  <c r="W135" i="36" s="1"/>
  <c r="AN135" i="36" s="1"/>
  <c r="P134" i="39"/>
  <c r="AG134" i="39" s="1"/>
  <c r="AX134" i="39" s="1"/>
  <c r="L134" i="39"/>
  <c r="AC134" i="39" s="1"/>
  <c r="AT134" i="39" s="1"/>
  <c r="H134" i="39"/>
  <c r="Y134" i="39" s="1"/>
  <c r="AP134" i="39" s="1"/>
  <c r="D134" i="39"/>
  <c r="U134" i="39" s="1"/>
  <c r="AL134" i="39" s="1"/>
  <c r="S134" i="39"/>
  <c r="AJ134" i="39" s="1"/>
  <c r="BA134" i="39" s="1"/>
  <c r="O134" i="39"/>
  <c r="AF134" i="39" s="1"/>
  <c r="AW134" i="39" s="1"/>
  <c r="K134" i="39"/>
  <c r="AB134" i="39" s="1"/>
  <c r="AS134" i="39" s="1"/>
  <c r="G134" i="39"/>
  <c r="X134" i="39" s="1"/>
  <c r="AO134" i="39" s="1"/>
  <c r="C134" i="39"/>
  <c r="T134" i="39" s="1"/>
  <c r="AK134" i="39" s="1"/>
  <c r="N134" i="39"/>
  <c r="AE134" i="39" s="1"/>
  <c r="AV134" i="39" s="1"/>
  <c r="F134" i="39"/>
  <c r="W134" i="39" s="1"/>
  <c r="AN134" i="39" s="1"/>
  <c r="M134" i="39"/>
  <c r="AD134" i="39" s="1"/>
  <c r="AU134" i="39" s="1"/>
  <c r="E134" i="39"/>
  <c r="V134" i="39" s="1"/>
  <c r="AM134" i="39" s="1"/>
  <c r="J134" i="39"/>
  <c r="AA134" i="39" s="1"/>
  <c r="AR134" i="39" s="1"/>
  <c r="I134" i="39"/>
  <c r="Z134" i="39" s="1"/>
  <c r="AQ134" i="39" s="1"/>
  <c r="R134" i="39"/>
  <c r="AI134" i="39" s="1"/>
  <c r="AZ134" i="39" s="1"/>
  <c r="Q134" i="39"/>
  <c r="AH134" i="39" s="1"/>
  <c r="AY134" i="39" s="1"/>
  <c r="J137" i="35"/>
  <c r="A137" i="36" s="1"/>
  <c r="K136" i="35"/>
  <c r="B136" i="50" s="1"/>
  <c r="E136" i="50" l="1"/>
  <c r="L136" i="50" s="1"/>
  <c r="S136" i="50" s="1"/>
  <c r="I136" i="50"/>
  <c r="P136" i="50" s="1"/>
  <c r="W136" i="50" s="1"/>
  <c r="C136" i="50"/>
  <c r="J136" i="50" s="1"/>
  <c r="Q136" i="50" s="1"/>
  <c r="G136" i="50"/>
  <c r="N136" i="50" s="1"/>
  <c r="U136" i="50" s="1"/>
  <c r="F136" i="50"/>
  <c r="M136" i="50" s="1"/>
  <c r="T136" i="50" s="1"/>
  <c r="H136" i="50"/>
  <c r="O136" i="50" s="1"/>
  <c r="V136" i="50" s="1"/>
  <c r="D136" i="50"/>
  <c r="K136" i="50" s="1"/>
  <c r="R136" i="50" s="1"/>
  <c r="X135" i="50"/>
  <c r="Q135" i="36"/>
  <c r="AH135" i="36" s="1"/>
  <c r="AY135" i="36" s="1"/>
  <c r="P135" i="36"/>
  <c r="AG135" i="36" s="1"/>
  <c r="AX135" i="36" s="1"/>
  <c r="S135" i="36"/>
  <c r="AJ135" i="36" s="1"/>
  <c r="BA135" i="36" s="1"/>
  <c r="E135" i="36"/>
  <c r="V135" i="36" s="1"/>
  <c r="AM135" i="36" s="1"/>
  <c r="C135" i="36"/>
  <c r="T135" i="36" s="1"/>
  <c r="AK135" i="36" s="1"/>
  <c r="D135" i="36"/>
  <c r="U135" i="36" s="1"/>
  <c r="AL135" i="36" s="1"/>
  <c r="J135" i="36"/>
  <c r="AA135" i="36" s="1"/>
  <c r="AR135" i="36" s="1"/>
  <c r="BB134" i="36"/>
  <c r="I135" i="36"/>
  <c r="Z135" i="36" s="1"/>
  <c r="AQ135" i="36" s="1"/>
  <c r="H135" i="36"/>
  <c r="Y135" i="36" s="1"/>
  <c r="AP135" i="36" s="1"/>
  <c r="K135" i="36"/>
  <c r="AB135" i="36" s="1"/>
  <c r="AS135" i="36" s="1"/>
  <c r="N135" i="36"/>
  <c r="AE135" i="36" s="1"/>
  <c r="AV135" i="36" s="1"/>
  <c r="M135" i="36"/>
  <c r="AD135" i="36" s="1"/>
  <c r="AU135" i="36" s="1"/>
  <c r="L135" i="36"/>
  <c r="AC135" i="36" s="1"/>
  <c r="AT135" i="36" s="1"/>
  <c r="O135" i="36"/>
  <c r="AF135" i="36" s="1"/>
  <c r="AW135" i="36" s="1"/>
  <c r="R135" i="36"/>
  <c r="AI135" i="36" s="1"/>
  <c r="AZ135" i="36" s="1"/>
  <c r="G135" i="36"/>
  <c r="X135" i="36" s="1"/>
  <c r="AO135" i="36" s="1"/>
  <c r="R135" i="39"/>
  <c r="AI135" i="39" s="1"/>
  <c r="AZ135" i="39" s="1"/>
  <c r="N135" i="39"/>
  <c r="AE135" i="39" s="1"/>
  <c r="AV135" i="39" s="1"/>
  <c r="J135" i="39"/>
  <c r="AA135" i="39" s="1"/>
  <c r="AR135" i="39" s="1"/>
  <c r="F135" i="39"/>
  <c r="W135" i="39" s="1"/>
  <c r="AN135" i="39" s="1"/>
  <c r="Q135" i="39"/>
  <c r="AH135" i="39" s="1"/>
  <c r="AY135" i="39" s="1"/>
  <c r="M135" i="39"/>
  <c r="AD135" i="39" s="1"/>
  <c r="AU135" i="39" s="1"/>
  <c r="I135" i="39"/>
  <c r="Z135" i="39" s="1"/>
  <c r="AQ135" i="39" s="1"/>
  <c r="E135" i="39"/>
  <c r="V135" i="39" s="1"/>
  <c r="AM135" i="39" s="1"/>
  <c r="O135" i="39"/>
  <c r="AF135" i="39" s="1"/>
  <c r="AW135" i="39" s="1"/>
  <c r="G135" i="39"/>
  <c r="X135" i="39" s="1"/>
  <c r="AO135" i="39" s="1"/>
  <c r="L135" i="39"/>
  <c r="AC135" i="39" s="1"/>
  <c r="AT135" i="39" s="1"/>
  <c r="D135" i="39"/>
  <c r="U135" i="39" s="1"/>
  <c r="AL135" i="39" s="1"/>
  <c r="S135" i="39"/>
  <c r="AJ135" i="39" s="1"/>
  <c r="BA135" i="39" s="1"/>
  <c r="C135" i="39"/>
  <c r="T135" i="39" s="1"/>
  <c r="AK135" i="39" s="1"/>
  <c r="P135" i="39"/>
  <c r="AG135" i="39" s="1"/>
  <c r="AX135" i="39" s="1"/>
  <c r="K135" i="39"/>
  <c r="AB135" i="39" s="1"/>
  <c r="AS135" i="39" s="1"/>
  <c r="H135" i="39"/>
  <c r="Y135" i="39" s="1"/>
  <c r="AP135" i="39" s="1"/>
  <c r="B136" i="36"/>
  <c r="P136" i="36" s="1"/>
  <c r="AG136" i="36" s="1"/>
  <c r="AX136" i="36" s="1"/>
  <c r="BB134" i="39"/>
  <c r="J138" i="35"/>
  <c r="A138" i="36" s="1"/>
  <c r="K137" i="35"/>
  <c r="B137" i="50" s="1"/>
  <c r="X136" i="50" l="1"/>
  <c r="C137" i="50"/>
  <c r="J137" i="50" s="1"/>
  <c r="Q137" i="50" s="1"/>
  <c r="G137" i="50"/>
  <c r="N137" i="50" s="1"/>
  <c r="U137" i="50" s="1"/>
  <c r="E137" i="50"/>
  <c r="L137" i="50" s="1"/>
  <c r="S137" i="50" s="1"/>
  <c r="I137" i="50"/>
  <c r="P137" i="50" s="1"/>
  <c r="W137" i="50" s="1"/>
  <c r="H137" i="50"/>
  <c r="O137" i="50" s="1"/>
  <c r="V137" i="50" s="1"/>
  <c r="D137" i="50"/>
  <c r="K137" i="50" s="1"/>
  <c r="R137" i="50" s="1"/>
  <c r="F137" i="50"/>
  <c r="M137" i="50" s="1"/>
  <c r="T137" i="50" s="1"/>
  <c r="F136" i="36"/>
  <c r="W136" i="36" s="1"/>
  <c r="AN136" i="36" s="1"/>
  <c r="BB135" i="36"/>
  <c r="D136" i="36"/>
  <c r="U136" i="36" s="1"/>
  <c r="AL136" i="36" s="1"/>
  <c r="G136" i="36"/>
  <c r="X136" i="36" s="1"/>
  <c r="AO136" i="36" s="1"/>
  <c r="E136" i="36"/>
  <c r="V136" i="36" s="1"/>
  <c r="AM136" i="36" s="1"/>
  <c r="O136" i="36"/>
  <c r="AF136" i="36" s="1"/>
  <c r="AW136" i="36" s="1"/>
  <c r="M136" i="36"/>
  <c r="AD136" i="36" s="1"/>
  <c r="AU136" i="36" s="1"/>
  <c r="N136" i="36"/>
  <c r="AE136" i="36" s="1"/>
  <c r="AV136" i="36" s="1"/>
  <c r="L136" i="36"/>
  <c r="AC136" i="36" s="1"/>
  <c r="AT136" i="36" s="1"/>
  <c r="B137" i="36"/>
  <c r="N137" i="36" s="1"/>
  <c r="AE137" i="36" s="1"/>
  <c r="AV137" i="36" s="1"/>
  <c r="K136" i="36"/>
  <c r="AB136" i="36" s="1"/>
  <c r="AS136" i="36" s="1"/>
  <c r="J136" i="36"/>
  <c r="AA136" i="36" s="1"/>
  <c r="AR136" i="36" s="1"/>
  <c r="I136" i="36"/>
  <c r="Z136" i="36" s="1"/>
  <c r="AQ136" i="36" s="1"/>
  <c r="H136" i="36"/>
  <c r="Y136" i="36" s="1"/>
  <c r="AP136" i="36" s="1"/>
  <c r="P136" i="39"/>
  <c r="AG136" i="39" s="1"/>
  <c r="AX136" i="39" s="1"/>
  <c r="L136" i="39"/>
  <c r="AC136" i="39" s="1"/>
  <c r="AT136" i="39" s="1"/>
  <c r="H136" i="39"/>
  <c r="Y136" i="39" s="1"/>
  <c r="AP136" i="39" s="1"/>
  <c r="D136" i="39"/>
  <c r="U136" i="39" s="1"/>
  <c r="AL136" i="39" s="1"/>
  <c r="S136" i="39"/>
  <c r="AJ136" i="39" s="1"/>
  <c r="BA136" i="39" s="1"/>
  <c r="O136" i="39"/>
  <c r="AF136" i="39" s="1"/>
  <c r="AW136" i="39" s="1"/>
  <c r="K136" i="39"/>
  <c r="AB136" i="39" s="1"/>
  <c r="AS136" i="39" s="1"/>
  <c r="G136" i="39"/>
  <c r="X136" i="39" s="1"/>
  <c r="AO136" i="39" s="1"/>
  <c r="C136" i="39"/>
  <c r="T136" i="39" s="1"/>
  <c r="AK136" i="39" s="1"/>
  <c r="Q136" i="39"/>
  <c r="AH136" i="39" s="1"/>
  <c r="AY136" i="39" s="1"/>
  <c r="I136" i="39"/>
  <c r="Z136" i="39" s="1"/>
  <c r="AQ136" i="39" s="1"/>
  <c r="N136" i="39"/>
  <c r="AE136" i="39" s="1"/>
  <c r="AV136" i="39" s="1"/>
  <c r="F136" i="39"/>
  <c r="W136" i="39" s="1"/>
  <c r="AN136" i="39" s="1"/>
  <c r="J136" i="39"/>
  <c r="AA136" i="39" s="1"/>
  <c r="AR136" i="39" s="1"/>
  <c r="E136" i="39"/>
  <c r="V136" i="39" s="1"/>
  <c r="AM136" i="39" s="1"/>
  <c r="M136" i="39"/>
  <c r="AD136" i="39" s="1"/>
  <c r="AU136" i="39" s="1"/>
  <c r="R136" i="39"/>
  <c r="AI136" i="39" s="1"/>
  <c r="AZ136" i="39" s="1"/>
  <c r="BB135" i="39"/>
  <c r="C136" i="36"/>
  <c r="T136" i="36" s="1"/>
  <c r="AK136" i="36" s="1"/>
  <c r="S136" i="36"/>
  <c r="AJ136" i="36" s="1"/>
  <c r="BA136" i="36" s="1"/>
  <c r="R136" i="36"/>
  <c r="AI136" i="36" s="1"/>
  <c r="AZ136" i="36" s="1"/>
  <c r="Q136" i="36"/>
  <c r="AH136" i="36" s="1"/>
  <c r="AY136" i="36" s="1"/>
  <c r="J139" i="35"/>
  <c r="A139" i="36" s="1"/>
  <c r="K138" i="35"/>
  <c r="B138" i="50" s="1"/>
  <c r="X137" i="50" l="1"/>
  <c r="E138" i="50"/>
  <c r="L138" i="50" s="1"/>
  <c r="S138" i="50" s="1"/>
  <c r="I138" i="50"/>
  <c r="P138" i="50" s="1"/>
  <c r="W138" i="50" s="1"/>
  <c r="C138" i="50"/>
  <c r="J138" i="50" s="1"/>
  <c r="Q138" i="50" s="1"/>
  <c r="G138" i="50"/>
  <c r="N138" i="50" s="1"/>
  <c r="U138" i="50" s="1"/>
  <c r="D138" i="50"/>
  <c r="K138" i="50" s="1"/>
  <c r="R138" i="50" s="1"/>
  <c r="F138" i="50"/>
  <c r="M138" i="50" s="1"/>
  <c r="T138" i="50" s="1"/>
  <c r="H138" i="50"/>
  <c r="O138" i="50" s="1"/>
  <c r="V138" i="50" s="1"/>
  <c r="S137" i="36"/>
  <c r="AJ137" i="36" s="1"/>
  <c r="BA137" i="36" s="1"/>
  <c r="E137" i="36"/>
  <c r="V137" i="36" s="1"/>
  <c r="AM137" i="36" s="1"/>
  <c r="R137" i="36"/>
  <c r="AI137" i="36" s="1"/>
  <c r="AZ137" i="36" s="1"/>
  <c r="D137" i="36"/>
  <c r="U137" i="36" s="1"/>
  <c r="AL137" i="36" s="1"/>
  <c r="C137" i="36"/>
  <c r="T137" i="36" s="1"/>
  <c r="AK137" i="36" s="1"/>
  <c r="I137" i="36"/>
  <c r="Z137" i="36" s="1"/>
  <c r="AQ137" i="36" s="1"/>
  <c r="H137" i="36"/>
  <c r="Y137" i="36" s="1"/>
  <c r="AP137" i="36" s="1"/>
  <c r="G137" i="36"/>
  <c r="X137" i="36" s="1"/>
  <c r="AO137" i="36" s="1"/>
  <c r="F137" i="36"/>
  <c r="W137" i="36" s="1"/>
  <c r="AN137" i="36" s="1"/>
  <c r="M137" i="36"/>
  <c r="AD137" i="36" s="1"/>
  <c r="AU137" i="36" s="1"/>
  <c r="L137" i="36"/>
  <c r="AC137" i="36" s="1"/>
  <c r="AT137" i="36" s="1"/>
  <c r="K137" i="36"/>
  <c r="AB137" i="36" s="1"/>
  <c r="AS137" i="36" s="1"/>
  <c r="J137" i="36"/>
  <c r="AA137" i="36" s="1"/>
  <c r="AR137" i="36" s="1"/>
  <c r="Q137" i="36"/>
  <c r="AH137" i="36" s="1"/>
  <c r="AY137" i="36" s="1"/>
  <c r="P137" i="36"/>
  <c r="AG137" i="36" s="1"/>
  <c r="AX137" i="36" s="1"/>
  <c r="O137" i="36"/>
  <c r="AF137" i="36" s="1"/>
  <c r="AW137" i="36" s="1"/>
  <c r="BB136" i="36"/>
  <c r="B138" i="36"/>
  <c r="P138" i="36" s="1"/>
  <c r="AG138" i="36" s="1"/>
  <c r="AX138" i="36" s="1"/>
  <c r="BB136" i="39"/>
  <c r="R137" i="39"/>
  <c r="AI137" i="39" s="1"/>
  <c r="AZ137" i="39" s="1"/>
  <c r="N137" i="39"/>
  <c r="AE137" i="39" s="1"/>
  <c r="AV137" i="39" s="1"/>
  <c r="J137" i="39"/>
  <c r="AA137" i="39" s="1"/>
  <c r="AR137" i="39" s="1"/>
  <c r="F137" i="39"/>
  <c r="W137" i="39" s="1"/>
  <c r="AN137" i="39" s="1"/>
  <c r="Q137" i="39"/>
  <c r="AH137" i="39" s="1"/>
  <c r="AY137" i="39" s="1"/>
  <c r="M137" i="39"/>
  <c r="AD137" i="39" s="1"/>
  <c r="AU137" i="39" s="1"/>
  <c r="I137" i="39"/>
  <c r="Z137" i="39" s="1"/>
  <c r="AQ137" i="39" s="1"/>
  <c r="E137" i="39"/>
  <c r="V137" i="39" s="1"/>
  <c r="AM137" i="39" s="1"/>
  <c r="P137" i="39"/>
  <c r="AG137" i="39" s="1"/>
  <c r="AX137" i="39" s="1"/>
  <c r="H137" i="39"/>
  <c r="Y137" i="39" s="1"/>
  <c r="AP137" i="39" s="1"/>
  <c r="O137" i="39"/>
  <c r="AF137" i="39" s="1"/>
  <c r="AW137" i="39" s="1"/>
  <c r="G137" i="39"/>
  <c r="X137" i="39" s="1"/>
  <c r="AO137" i="39" s="1"/>
  <c r="L137" i="39"/>
  <c r="AC137" i="39" s="1"/>
  <c r="AT137" i="39" s="1"/>
  <c r="K137" i="39"/>
  <c r="AB137" i="39" s="1"/>
  <c r="AS137" i="39" s="1"/>
  <c r="D137" i="39"/>
  <c r="U137" i="39" s="1"/>
  <c r="AL137" i="39" s="1"/>
  <c r="S137" i="39"/>
  <c r="AJ137" i="39" s="1"/>
  <c r="BA137" i="39" s="1"/>
  <c r="C137" i="39"/>
  <c r="T137" i="39" s="1"/>
  <c r="AK137" i="39" s="1"/>
  <c r="J140" i="35"/>
  <c r="A140" i="36" s="1"/>
  <c r="K139" i="35"/>
  <c r="B139" i="50" s="1"/>
  <c r="X138" i="50" l="1"/>
  <c r="E139" i="50"/>
  <c r="L139" i="50" s="1"/>
  <c r="S139" i="50" s="1"/>
  <c r="I139" i="50"/>
  <c r="P139" i="50" s="1"/>
  <c r="W139" i="50" s="1"/>
  <c r="F139" i="50"/>
  <c r="M139" i="50" s="1"/>
  <c r="T139" i="50" s="1"/>
  <c r="C139" i="50"/>
  <c r="J139" i="50" s="1"/>
  <c r="Q139" i="50" s="1"/>
  <c r="G139" i="50"/>
  <c r="N139" i="50" s="1"/>
  <c r="U139" i="50" s="1"/>
  <c r="H139" i="50"/>
  <c r="O139" i="50" s="1"/>
  <c r="V139" i="50" s="1"/>
  <c r="D139" i="50"/>
  <c r="K139" i="50" s="1"/>
  <c r="R139" i="50" s="1"/>
  <c r="G138" i="36"/>
  <c r="X138" i="36" s="1"/>
  <c r="AO138" i="36" s="1"/>
  <c r="F138" i="36"/>
  <c r="W138" i="36" s="1"/>
  <c r="AN138" i="36" s="1"/>
  <c r="E138" i="36"/>
  <c r="V138" i="36" s="1"/>
  <c r="AM138" i="36" s="1"/>
  <c r="O138" i="36"/>
  <c r="AF138" i="36" s="1"/>
  <c r="AW138" i="36" s="1"/>
  <c r="N138" i="36"/>
  <c r="AE138" i="36" s="1"/>
  <c r="AV138" i="36" s="1"/>
  <c r="C138" i="36"/>
  <c r="T138" i="36" s="1"/>
  <c r="AK138" i="36" s="1"/>
  <c r="S138" i="36"/>
  <c r="AJ138" i="36" s="1"/>
  <c r="BA138" i="36" s="1"/>
  <c r="R138" i="36"/>
  <c r="AI138" i="36" s="1"/>
  <c r="AZ138" i="36" s="1"/>
  <c r="K138" i="36"/>
  <c r="AB138" i="36" s="1"/>
  <c r="AS138" i="36" s="1"/>
  <c r="J138" i="36"/>
  <c r="AA138" i="36" s="1"/>
  <c r="AR138" i="36" s="1"/>
  <c r="M138" i="36"/>
  <c r="AD138" i="36" s="1"/>
  <c r="AU138" i="36" s="1"/>
  <c r="I138" i="36"/>
  <c r="Z138" i="36" s="1"/>
  <c r="AQ138" i="36" s="1"/>
  <c r="D138" i="36"/>
  <c r="U138" i="36" s="1"/>
  <c r="AL138" i="36" s="1"/>
  <c r="Q138" i="36"/>
  <c r="AH138" i="36" s="1"/>
  <c r="AY138" i="36" s="1"/>
  <c r="H138" i="36"/>
  <c r="Y138" i="36" s="1"/>
  <c r="AP138" i="36" s="1"/>
  <c r="L138" i="36"/>
  <c r="AC138" i="36" s="1"/>
  <c r="AT138" i="36" s="1"/>
  <c r="BB137" i="36"/>
  <c r="BB137" i="39"/>
  <c r="B139" i="36"/>
  <c r="R139" i="36" s="1"/>
  <c r="AI139" i="36" s="1"/>
  <c r="AZ139" i="36" s="1"/>
  <c r="P138" i="39"/>
  <c r="AG138" i="39" s="1"/>
  <c r="AX138" i="39" s="1"/>
  <c r="L138" i="39"/>
  <c r="AC138" i="39" s="1"/>
  <c r="AT138" i="39" s="1"/>
  <c r="H138" i="39"/>
  <c r="Y138" i="39" s="1"/>
  <c r="AP138" i="39" s="1"/>
  <c r="D138" i="39"/>
  <c r="U138" i="39" s="1"/>
  <c r="AL138" i="39" s="1"/>
  <c r="S138" i="39"/>
  <c r="AJ138" i="39" s="1"/>
  <c r="BA138" i="39" s="1"/>
  <c r="O138" i="39"/>
  <c r="AF138" i="39" s="1"/>
  <c r="AW138" i="39" s="1"/>
  <c r="K138" i="39"/>
  <c r="AB138" i="39" s="1"/>
  <c r="AS138" i="39" s="1"/>
  <c r="G138" i="39"/>
  <c r="X138" i="39" s="1"/>
  <c r="AO138" i="39" s="1"/>
  <c r="C138" i="39"/>
  <c r="T138" i="39" s="1"/>
  <c r="AK138" i="39" s="1"/>
  <c r="R138" i="39"/>
  <c r="AI138" i="39" s="1"/>
  <c r="AZ138" i="39" s="1"/>
  <c r="J138" i="39"/>
  <c r="AA138" i="39" s="1"/>
  <c r="AR138" i="39" s="1"/>
  <c r="Q138" i="39"/>
  <c r="AH138" i="39" s="1"/>
  <c r="AY138" i="39" s="1"/>
  <c r="I138" i="39"/>
  <c r="Z138" i="39" s="1"/>
  <c r="AQ138" i="39" s="1"/>
  <c r="E138" i="39"/>
  <c r="V138" i="39" s="1"/>
  <c r="AM138" i="39" s="1"/>
  <c r="N138" i="39"/>
  <c r="AE138" i="39" s="1"/>
  <c r="AV138" i="39" s="1"/>
  <c r="F138" i="39"/>
  <c r="W138" i="39" s="1"/>
  <c r="AN138" i="39" s="1"/>
  <c r="M138" i="39"/>
  <c r="AD138" i="39" s="1"/>
  <c r="AU138" i="39" s="1"/>
  <c r="J141" i="35"/>
  <c r="A141" i="36" s="1"/>
  <c r="K140" i="35"/>
  <c r="B140" i="50" s="1"/>
  <c r="C140" i="50" l="1"/>
  <c r="J140" i="50" s="1"/>
  <c r="Q140" i="50" s="1"/>
  <c r="G140" i="50"/>
  <c r="N140" i="50" s="1"/>
  <c r="U140" i="50" s="1"/>
  <c r="D140" i="50"/>
  <c r="K140" i="50" s="1"/>
  <c r="R140" i="50" s="1"/>
  <c r="H140" i="50"/>
  <c r="O140" i="50" s="1"/>
  <c r="V140" i="50" s="1"/>
  <c r="E140" i="50"/>
  <c r="L140" i="50" s="1"/>
  <c r="S140" i="50" s="1"/>
  <c r="I140" i="50"/>
  <c r="P140" i="50" s="1"/>
  <c r="W140" i="50" s="1"/>
  <c r="F140" i="50"/>
  <c r="M140" i="50" s="1"/>
  <c r="T140" i="50" s="1"/>
  <c r="X139" i="50"/>
  <c r="BB138" i="36"/>
  <c r="I139" i="36"/>
  <c r="Z139" i="36" s="1"/>
  <c r="AQ139" i="36" s="1"/>
  <c r="G139" i="36"/>
  <c r="X139" i="36" s="1"/>
  <c r="AO139" i="36" s="1"/>
  <c r="H139" i="36"/>
  <c r="Y139" i="36" s="1"/>
  <c r="AP139" i="36" s="1"/>
  <c r="F139" i="36"/>
  <c r="W139" i="36" s="1"/>
  <c r="AN139" i="36" s="1"/>
  <c r="Q139" i="36"/>
  <c r="AH139" i="36" s="1"/>
  <c r="AY139" i="36" s="1"/>
  <c r="O139" i="36"/>
  <c r="AF139" i="36" s="1"/>
  <c r="AW139" i="36" s="1"/>
  <c r="P139" i="36"/>
  <c r="AG139" i="36" s="1"/>
  <c r="AX139" i="36" s="1"/>
  <c r="N139" i="36"/>
  <c r="AE139" i="36" s="1"/>
  <c r="AV139" i="36" s="1"/>
  <c r="M139" i="36"/>
  <c r="AD139" i="36" s="1"/>
  <c r="AU139" i="36" s="1"/>
  <c r="L139" i="36"/>
  <c r="AC139" i="36" s="1"/>
  <c r="AT139" i="36" s="1"/>
  <c r="K139" i="36"/>
  <c r="AB139" i="36" s="1"/>
  <c r="AS139" i="36" s="1"/>
  <c r="J139" i="36"/>
  <c r="AA139" i="36" s="1"/>
  <c r="AR139" i="36" s="1"/>
  <c r="E139" i="36"/>
  <c r="V139" i="36" s="1"/>
  <c r="AM139" i="36" s="1"/>
  <c r="D139" i="36"/>
  <c r="U139" i="36" s="1"/>
  <c r="AL139" i="36" s="1"/>
  <c r="C139" i="36"/>
  <c r="T139" i="36" s="1"/>
  <c r="AK139" i="36" s="1"/>
  <c r="S139" i="36"/>
  <c r="AJ139" i="36" s="1"/>
  <c r="BA139" i="36" s="1"/>
  <c r="BB138" i="39"/>
  <c r="R139" i="39"/>
  <c r="AI139" i="39" s="1"/>
  <c r="AZ139" i="39" s="1"/>
  <c r="N139" i="39"/>
  <c r="AE139" i="39" s="1"/>
  <c r="AV139" i="39" s="1"/>
  <c r="J139" i="39"/>
  <c r="AA139" i="39" s="1"/>
  <c r="AR139" i="39" s="1"/>
  <c r="F139" i="39"/>
  <c r="W139" i="39" s="1"/>
  <c r="AN139" i="39" s="1"/>
  <c r="Q139" i="39"/>
  <c r="AH139" i="39" s="1"/>
  <c r="AY139" i="39" s="1"/>
  <c r="M139" i="39"/>
  <c r="AD139" i="39" s="1"/>
  <c r="AU139" i="39" s="1"/>
  <c r="I139" i="39"/>
  <c r="Z139" i="39" s="1"/>
  <c r="AQ139" i="39" s="1"/>
  <c r="E139" i="39"/>
  <c r="V139" i="39" s="1"/>
  <c r="AM139" i="39" s="1"/>
  <c r="S139" i="39"/>
  <c r="AJ139" i="39" s="1"/>
  <c r="BA139" i="39" s="1"/>
  <c r="K139" i="39"/>
  <c r="AB139" i="39" s="1"/>
  <c r="AS139" i="39" s="1"/>
  <c r="C139" i="39"/>
  <c r="T139" i="39" s="1"/>
  <c r="AK139" i="39" s="1"/>
  <c r="P139" i="39"/>
  <c r="AG139" i="39" s="1"/>
  <c r="AX139" i="39" s="1"/>
  <c r="H139" i="39"/>
  <c r="Y139" i="39" s="1"/>
  <c r="AP139" i="39" s="1"/>
  <c r="G139" i="39"/>
  <c r="X139" i="39" s="1"/>
  <c r="AO139" i="39" s="1"/>
  <c r="D139" i="39"/>
  <c r="U139" i="39" s="1"/>
  <c r="AL139" i="39" s="1"/>
  <c r="L139" i="39"/>
  <c r="AC139" i="39" s="1"/>
  <c r="AT139" i="39" s="1"/>
  <c r="O139" i="39"/>
  <c r="AF139" i="39" s="1"/>
  <c r="AW139" i="39" s="1"/>
  <c r="B140" i="36"/>
  <c r="P140" i="36" s="1"/>
  <c r="AG140" i="36" s="1"/>
  <c r="AX140" i="36" s="1"/>
  <c r="J142" i="35"/>
  <c r="A142" i="36" s="1"/>
  <c r="K141" i="35"/>
  <c r="B141" i="50" s="1"/>
  <c r="E141" i="50" l="1"/>
  <c r="L141" i="50" s="1"/>
  <c r="S141" i="50" s="1"/>
  <c r="I141" i="50"/>
  <c r="P141" i="50" s="1"/>
  <c r="W141" i="50" s="1"/>
  <c r="F141" i="50"/>
  <c r="M141" i="50" s="1"/>
  <c r="T141" i="50" s="1"/>
  <c r="C141" i="50"/>
  <c r="J141" i="50" s="1"/>
  <c r="Q141" i="50" s="1"/>
  <c r="G141" i="50"/>
  <c r="N141" i="50" s="1"/>
  <c r="U141" i="50" s="1"/>
  <c r="D141" i="50"/>
  <c r="K141" i="50" s="1"/>
  <c r="R141" i="50" s="1"/>
  <c r="H141" i="50"/>
  <c r="O141" i="50" s="1"/>
  <c r="V141" i="50" s="1"/>
  <c r="X140" i="50"/>
  <c r="BB139" i="36"/>
  <c r="F140" i="36"/>
  <c r="W140" i="36" s="1"/>
  <c r="AN140" i="36" s="1"/>
  <c r="G140" i="36"/>
  <c r="X140" i="36" s="1"/>
  <c r="AO140" i="36" s="1"/>
  <c r="K140" i="36"/>
  <c r="AB140" i="36" s="1"/>
  <c r="AS140" i="36" s="1"/>
  <c r="M140" i="36"/>
  <c r="AD140" i="36" s="1"/>
  <c r="AU140" i="36" s="1"/>
  <c r="J140" i="36"/>
  <c r="AA140" i="36" s="1"/>
  <c r="AR140" i="36" s="1"/>
  <c r="N140" i="36"/>
  <c r="AE140" i="36" s="1"/>
  <c r="AV140" i="36" s="1"/>
  <c r="O140" i="36"/>
  <c r="AF140" i="36" s="1"/>
  <c r="AW140" i="36" s="1"/>
  <c r="E140" i="36"/>
  <c r="V140" i="36" s="1"/>
  <c r="AM140" i="36" s="1"/>
  <c r="I140" i="36"/>
  <c r="Z140" i="36" s="1"/>
  <c r="AQ140" i="36" s="1"/>
  <c r="D140" i="36"/>
  <c r="U140" i="36" s="1"/>
  <c r="AL140" i="36" s="1"/>
  <c r="H140" i="36"/>
  <c r="Y140" i="36" s="1"/>
  <c r="AP140" i="36" s="1"/>
  <c r="P140" i="39"/>
  <c r="AG140" i="39" s="1"/>
  <c r="AX140" i="39" s="1"/>
  <c r="L140" i="39"/>
  <c r="AC140" i="39" s="1"/>
  <c r="AT140" i="39" s="1"/>
  <c r="H140" i="39"/>
  <c r="Y140" i="39" s="1"/>
  <c r="AP140" i="39" s="1"/>
  <c r="D140" i="39"/>
  <c r="U140" i="39" s="1"/>
  <c r="AL140" i="39" s="1"/>
  <c r="S140" i="39"/>
  <c r="AJ140" i="39" s="1"/>
  <c r="BA140" i="39" s="1"/>
  <c r="O140" i="39"/>
  <c r="AF140" i="39" s="1"/>
  <c r="AW140" i="39" s="1"/>
  <c r="K140" i="39"/>
  <c r="AB140" i="39" s="1"/>
  <c r="AS140" i="39" s="1"/>
  <c r="G140" i="39"/>
  <c r="X140" i="39" s="1"/>
  <c r="AO140" i="39" s="1"/>
  <c r="C140" i="39"/>
  <c r="T140" i="39" s="1"/>
  <c r="AK140" i="39" s="1"/>
  <c r="M140" i="39"/>
  <c r="AD140" i="39" s="1"/>
  <c r="AU140" i="39" s="1"/>
  <c r="E140" i="39"/>
  <c r="V140" i="39" s="1"/>
  <c r="AM140" i="39" s="1"/>
  <c r="R140" i="39"/>
  <c r="AI140" i="39" s="1"/>
  <c r="AZ140" i="39" s="1"/>
  <c r="J140" i="39"/>
  <c r="AA140" i="39" s="1"/>
  <c r="AR140" i="39" s="1"/>
  <c r="Q140" i="39"/>
  <c r="AH140" i="39" s="1"/>
  <c r="AY140" i="39" s="1"/>
  <c r="N140" i="39"/>
  <c r="AE140" i="39" s="1"/>
  <c r="AV140" i="39" s="1"/>
  <c r="I140" i="39"/>
  <c r="Z140" i="39" s="1"/>
  <c r="AQ140" i="39" s="1"/>
  <c r="F140" i="39"/>
  <c r="W140" i="39" s="1"/>
  <c r="AN140" i="39" s="1"/>
  <c r="B141" i="36"/>
  <c r="L141" i="36" s="1"/>
  <c r="AC141" i="36" s="1"/>
  <c r="AT141" i="36" s="1"/>
  <c r="BB139" i="39"/>
  <c r="L140" i="36"/>
  <c r="AC140" i="36" s="1"/>
  <c r="AT140" i="36" s="1"/>
  <c r="C140" i="36"/>
  <c r="T140" i="36" s="1"/>
  <c r="AK140" i="36" s="1"/>
  <c r="S140" i="36"/>
  <c r="AJ140" i="36" s="1"/>
  <c r="BA140" i="36" s="1"/>
  <c r="R140" i="36"/>
  <c r="AI140" i="36" s="1"/>
  <c r="AZ140" i="36" s="1"/>
  <c r="Q140" i="36"/>
  <c r="AH140" i="36" s="1"/>
  <c r="AY140" i="36" s="1"/>
  <c r="J143" i="35"/>
  <c r="A143" i="36" s="1"/>
  <c r="K142" i="35"/>
  <c r="B142" i="50" s="1"/>
  <c r="X141" i="50" l="1"/>
  <c r="C142" i="50"/>
  <c r="J142" i="50" s="1"/>
  <c r="Q142" i="50" s="1"/>
  <c r="G142" i="50"/>
  <c r="N142" i="50" s="1"/>
  <c r="U142" i="50" s="1"/>
  <c r="D142" i="50"/>
  <c r="K142" i="50" s="1"/>
  <c r="R142" i="50" s="1"/>
  <c r="H142" i="50"/>
  <c r="O142" i="50" s="1"/>
  <c r="V142" i="50" s="1"/>
  <c r="E142" i="50"/>
  <c r="L142" i="50" s="1"/>
  <c r="S142" i="50" s="1"/>
  <c r="I142" i="50"/>
  <c r="P142" i="50" s="1"/>
  <c r="W142" i="50" s="1"/>
  <c r="F142" i="50"/>
  <c r="M142" i="50" s="1"/>
  <c r="T142" i="50" s="1"/>
  <c r="Q141" i="36"/>
  <c r="AH141" i="36" s="1"/>
  <c r="AY141" i="36" s="1"/>
  <c r="C141" i="36"/>
  <c r="T141" i="36" s="1"/>
  <c r="AK141" i="36" s="1"/>
  <c r="P141" i="36"/>
  <c r="AG141" i="36" s="1"/>
  <c r="AX141" i="36" s="1"/>
  <c r="S141" i="36"/>
  <c r="AJ141" i="36" s="1"/>
  <c r="BA141" i="36" s="1"/>
  <c r="R141" i="36"/>
  <c r="AI141" i="36" s="1"/>
  <c r="AZ141" i="36" s="1"/>
  <c r="G141" i="36"/>
  <c r="X141" i="36" s="1"/>
  <c r="AO141" i="36" s="1"/>
  <c r="F141" i="36"/>
  <c r="W141" i="36" s="1"/>
  <c r="AN141" i="36" s="1"/>
  <c r="E141" i="36"/>
  <c r="V141" i="36" s="1"/>
  <c r="AM141" i="36" s="1"/>
  <c r="D141" i="36"/>
  <c r="U141" i="36" s="1"/>
  <c r="AL141" i="36" s="1"/>
  <c r="H141" i="36"/>
  <c r="Y141" i="36" s="1"/>
  <c r="AP141" i="36" s="1"/>
  <c r="K141" i="36"/>
  <c r="AB141" i="36" s="1"/>
  <c r="AS141" i="36" s="1"/>
  <c r="J141" i="36"/>
  <c r="AA141" i="36" s="1"/>
  <c r="AR141" i="36" s="1"/>
  <c r="I141" i="36"/>
  <c r="Z141" i="36" s="1"/>
  <c r="AQ141" i="36" s="1"/>
  <c r="O141" i="36"/>
  <c r="AF141" i="36" s="1"/>
  <c r="AW141" i="36" s="1"/>
  <c r="N141" i="36"/>
  <c r="AE141" i="36" s="1"/>
  <c r="AV141" i="36" s="1"/>
  <c r="M141" i="36"/>
  <c r="AD141" i="36" s="1"/>
  <c r="AU141" i="36" s="1"/>
  <c r="BB140" i="36"/>
  <c r="R141" i="39"/>
  <c r="AI141" i="39" s="1"/>
  <c r="AZ141" i="39" s="1"/>
  <c r="N141" i="39"/>
  <c r="AE141" i="39" s="1"/>
  <c r="AV141" i="39" s="1"/>
  <c r="J141" i="39"/>
  <c r="AA141" i="39" s="1"/>
  <c r="AR141" i="39" s="1"/>
  <c r="F141" i="39"/>
  <c r="W141" i="39" s="1"/>
  <c r="AN141" i="39" s="1"/>
  <c r="Q141" i="39"/>
  <c r="AH141" i="39" s="1"/>
  <c r="AY141" i="39" s="1"/>
  <c r="M141" i="39"/>
  <c r="AD141" i="39" s="1"/>
  <c r="AU141" i="39" s="1"/>
  <c r="I141" i="39"/>
  <c r="Z141" i="39" s="1"/>
  <c r="AQ141" i="39" s="1"/>
  <c r="E141" i="39"/>
  <c r="V141" i="39" s="1"/>
  <c r="AM141" i="39" s="1"/>
  <c r="L141" i="39"/>
  <c r="AC141" i="39" s="1"/>
  <c r="AT141" i="39" s="1"/>
  <c r="D141" i="39"/>
  <c r="U141" i="39" s="1"/>
  <c r="AL141" i="39" s="1"/>
  <c r="S141" i="39"/>
  <c r="AJ141" i="39" s="1"/>
  <c r="BA141" i="39" s="1"/>
  <c r="K141" i="39"/>
  <c r="AB141" i="39" s="1"/>
  <c r="AS141" i="39" s="1"/>
  <c r="C141" i="39"/>
  <c r="T141" i="39" s="1"/>
  <c r="AK141" i="39" s="1"/>
  <c r="H141" i="39"/>
  <c r="Y141" i="39" s="1"/>
  <c r="AP141" i="39" s="1"/>
  <c r="G141" i="39"/>
  <c r="X141" i="39" s="1"/>
  <c r="AO141" i="39" s="1"/>
  <c r="P141" i="39"/>
  <c r="AG141" i="39" s="1"/>
  <c r="AX141" i="39" s="1"/>
  <c r="O141" i="39"/>
  <c r="AF141" i="39" s="1"/>
  <c r="AW141" i="39" s="1"/>
  <c r="B142" i="36"/>
  <c r="N142" i="36" s="1"/>
  <c r="AE142" i="36" s="1"/>
  <c r="AV142" i="36" s="1"/>
  <c r="BB140" i="39"/>
  <c r="J144" i="35"/>
  <c r="A144" i="36" s="1"/>
  <c r="K143" i="35"/>
  <c r="B143" i="50" s="1"/>
  <c r="E143" i="50" l="1"/>
  <c r="L143" i="50" s="1"/>
  <c r="S143" i="50" s="1"/>
  <c r="I143" i="50"/>
  <c r="P143" i="50" s="1"/>
  <c r="W143" i="50" s="1"/>
  <c r="F143" i="50"/>
  <c r="M143" i="50" s="1"/>
  <c r="T143" i="50" s="1"/>
  <c r="C143" i="50"/>
  <c r="J143" i="50" s="1"/>
  <c r="Q143" i="50" s="1"/>
  <c r="G143" i="50"/>
  <c r="N143" i="50" s="1"/>
  <c r="U143" i="50" s="1"/>
  <c r="D143" i="50"/>
  <c r="K143" i="50" s="1"/>
  <c r="R143" i="50" s="1"/>
  <c r="H143" i="50"/>
  <c r="O143" i="50" s="1"/>
  <c r="V143" i="50" s="1"/>
  <c r="X142" i="50"/>
  <c r="R142" i="36"/>
  <c r="AI142" i="36" s="1"/>
  <c r="AZ142" i="36" s="1"/>
  <c r="H142" i="36"/>
  <c r="Y142" i="36" s="1"/>
  <c r="AP142" i="36" s="1"/>
  <c r="E142" i="36"/>
  <c r="V142" i="36" s="1"/>
  <c r="AM142" i="36" s="1"/>
  <c r="F142" i="36"/>
  <c r="W142" i="36" s="1"/>
  <c r="AN142" i="36" s="1"/>
  <c r="BB141" i="36"/>
  <c r="C142" i="36"/>
  <c r="T142" i="36" s="1"/>
  <c r="AK142" i="36" s="1"/>
  <c r="I142" i="36"/>
  <c r="Z142" i="36" s="1"/>
  <c r="AQ142" i="36" s="1"/>
  <c r="S142" i="36"/>
  <c r="AJ142" i="36" s="1"/>
  <c r="BA142" i="36" s="1"/>
  <c r="Q142" i="36"/>
  <c r="AH142" i="36" s="1"/>
  <c r="AY142" i="36" s="1"/>
  <c r="G142" i="36"/>
  <c r="X142" i="36" s="1"/>
  <c r="AO142" i="36" s="1"/>
  <c r="J142" i="36"/>
  <c r="AA142" i="36" s="1"/>
  <c r="AR142" i="36" s="1"/>
  <c r="D142" i="36"/>
  <c r="U142" i="36" s="1"/>
  <c r="AL142" i="36" s="1"/>
  <c r="L142" i="36"/>
  <c r="AC142" i="36" s="1"/>
  <c r="AT142" i="36" s="1"/>
  <c r="O142" i="36"/>
  <c r="AF142" i="36" s="1"/>
  <c r="AW142" i="36" s="1"/>
  <c r="M142" i="36"/>
  <c r="AD142" i="36" s="1"/>
  <c r="AU142" i="36" s="1"/>
  <c r="P142" i="36"/>
  <c r="AG142" i="36" s="1"/>
  <c r="AX142" i="36" s="1"/>
  <c r="K142" i="36"/>
  <c r="AB142" i="36" s="1"/>
  <c r="AS142" i="36" s="1"/>
  <c r="Q142" i="39"/>
  <c r="AH142" i="39" s="1"/>
  <c r="AY142" i="39" s="1"/>
  <c r="M142" i="39"/>
  <c r="AD142" i="39" s="1"/>
  <c r="AU142" i="39" s="1"/>
  <c r="I142" i="39"/>
  <c r="Z142" i="39" s="1"/>
  <c r="AQ142" i="39" s="1"/>
  <c r="E142" i="39"/>
  <c r="V142" i="39" s="1"/>
  <c r="AM142" i="39" s="1"/>
  <c r="P142" i="39"/>
  <c r="AG142" i="39" s="1"/>
  <c r="AX142" i="39" s="1"/>
  <c r="L142" i="39"/>
  <c r="AC142" i="39" s="1"/>
  <c r="AT142" i="39" s="1"/>
  <c r="H142" i="39"/>
  <c r="Y142" i="39" s="1"/>
  <c r="AP142" i="39" s="1"/>
  <c r="D142" i="39"/>
  <c r="U142" i="39" s="1"/>
  <c r="AL142" i="39" s="1"/>
  <c r="R142" i="39"/>
  <c r="AI142" i="39" s="1"/>
  <c r="AZ142" i="39" s="1"/>
  <c r="J142" i="39"/>
  <c r="AA142" i="39" s="1"/>
  <c r="AR142" i="39" s="1"/>
  <c r="O142" i="39"/>
  <c r="AF142" i="39" s="1"/>
  <c r="AW142" i="39" s="1"/>
  <c r="G142" i="39"/>
  <c r="X142" i="39" s="1"/>
  <c r="AO142" i="39" s="1"/>
  <c r="S142" i="39"/>
  <c r="AJ142" i="39" s="1"/>
  <c r="BA142" i="39" s="1"/>
  <c r="C142" i="39"/>
  <c r="T142" i="39" s="1"/>
  <c r="AK142" i="39" s="1"/>
  <c r="N142" i="39"/>
  <c r="AE142" i="39" s="1"/>
  <c r="AV142" i="39" s="1"/>
  <c r="F142" i="39"/>
  <c r="W142" i="39" s="1"/>
  <c r="AN142" i="39" s="1"/>
  <c r="K142" i="39"/>
  <c r="AB142" i="39" s="1"/>
  <c r="AS142" i="39" s="1"/>
  <c r="B143" i="36"/>
  <c r="R143" i="36" s="1"/>
  <c r="AI143" i="36" s="1"/>
  <c r="AZ143" i="36" s="1"/>
  <c r="BB141" i="39"/>
  <c r="J145" i="35"/>
  <c r="A145" i="36" s="1"/>
  <c r="K144" i="35"/>
  <c r="B144" i="50" s="1"/>
  <c r="X143" i="50" l="1"/>
  <c r="C144" i="50"/>
  <c r="J144" i="50" s="1"/>
  <c r="Q144" i="50" s="1"/>
  <c r="G144" i="50"/>
  <c r="N144" i="50" s="1"/>
  <c r="U144" i="50" s="1"/>
  <c r="D144" i="50"/>
  <c r="K144" i="50" s="1"/>
  <c r="R144" i="50" s="1"/>
  <c r="H144" i="50"/>
  <c r="O144" i="50" s="1"/>
  <c r="V144" i="50" s="1"/>
  <c r="E144" i="50"/>
  <c r="L144" i="50" s="1"/>
  <c r="S144" i="50" s="1"/>
  <c r="I144" i="50"/>
  <c r="P144" i="50" s="1"/>
  <c r="W144" i="50" s="1"/>
  <c r="F144" i="50"/>
  <c r="M144" i="50" s="1"/>
  <c r="T144" i="50" s="1"/>
  <c r="M143" i="36"/>
  <c r="AD143" i="36" s="1"/>
  <c r="AU143" i="36" s="1"/>
  <c r="P143" i="36"/>
  <c r="AG143" i="36" s="1"/>
  <c r="AX143" i="36" s="1"/>
  <c r="Q143" i="36"/>
  <c r="AH143" i="36" s="1"/>
  <c r="AY143" i="36" s="1"/>
  <c r="G143" i="36"/>
  <c r="X143" i="36" s="1"/>
  <c r="AO143" i="36" s="1"/>
  <c r="E143" i="36"/>
  <c r="V143" i="36" s="1"/>
  <c r="AM143" i="36" s="1"/>
  <c r="D143" i="36"/>
  <c r="U143" i="36" s="1"/>
  <c r="AL143" i="36" s="1"/>
  <c r="O143" i="36"/>
  <c r="AF143" i="36" s="1"/>
  <c r="AW143" i="36" s="1"/>
  <c r="I143" i="36"/>
  <c r="Z143" i="36" s="1"/>
  <c r="AQ143" i="36" s="1"/>
  <c r="L143" i="36"/>
  <c r="AC143" i="36" s="1"/>
  <c r="AT143" i="36" s="1"/>
  <c r="J143" i="36"/>
  <c r="AA143" i="36" s="1"/>
  <c r="AR143" i="36" s="1"/>
  <c r="F143" i="36"/>
  <c r="W143" i="36" s="1"/>
  <c r="AN143" i="36" s="1"/>
  <c r="H143" i="36"/>
  <c r="Y143" i="36" s="1"/>
  <c r="AP143" i="36" s="1"/>
  <c r="K143" i="36"/>
  <c r="AB143" i="36" s="1"/>
  <c r="AS143" i="36" s="1"/>
  <c r="N143" i="36"/>
  <c r="AE143" i="36" s="1"/>
  <c r="AV143" i="36" s="1"/>
  <c r="BB142" i="36"/>
  <c r="C143" i="36"/>
  <c r="T143" i="36" s="1"/>
  <c r="AK143" i="36" s="1"/>
  <c r="S143" i="36"/>
  <c r="AJ143" i="36" s="1"/>
  <c r="BA143" i="36" s="1"/>
  <c r="B144" i="36"/>
  <c r="H144" i="36" s="1"/>
  <c r="Y144" i="36" s="1"/>
  <c r="AP144" i="36" s="1"/>
  <c r="S143" i="39"/>
  <c r="AJ143" i="39" s="1"/>
  <c r="BA143" i="39" s="1"/>
  <c r="O143" i="39"/>
  <c r="AF143" i="39" s="1"/>
  <c r="AW143" i="39" s="1"/>
  <c r="K143" i="39"/>
  <c r="AB143" i="39" s="1"/>
  <c r="AS143" i="39" s="1"/>
  <c r="G143" i="39"/>
  <c r="X143" i="39" s="1"/>
  <c r="AO143" i="39" s="1"/>
  <c r="C143" i="39"/>
  <c r="T143" i="39" s="1"/>
  <c r="AK143" i="39" s="1"/>
  <c r="R143" i="39"/>
  <c r="AI143" i="39" s="1"/>
  <c r="AZ143" i="39" s="1"/>
  <c r="N143" i="39"/>
  <c r="AE143" i="39" s="1"/>
  <c r="AV143" i="39" s="1"/>
  <c r="J143" i="39"/>
  <c r="AA143" i="39" s="1"/>
  <c r="AR143" i="39" s="1"/>
  <c r="F143" i="39"/>
  <c r="W143" i="39" s="1"/>
  <c r="AN143" i="39" s="1"/>
  <c r="L143" i="39"/>
  <c r="AC143" i="39" s="1"/>
  <c r="AT143" i="39" s="1"/>
  <c r="D143" i="39"/>
  <c r="U143" i="39" s="1"/>
  <c r="AL143" i="39" s="1"/>
  <c r="Q143" i="39"/>
  <c r="AH143" i="39" s="1"/>
  <c r="AY143" i="39" s="1"/>
  <c r="I143" i="39"/>
  <c r="Z143" i="39" s="1"/>
  <c r="AQ143" i="39" s="1"/>
  <c r="H143" i="39"/>
  <c r="Y143" i="39" s="1"/>
  <c r="AP143" i="39" s="1"/>
  <c r="E143" i="39"/>
  <c r="V143" i="39" s="1"/>
  <c r="AM143" i="39" s="1"/>
  <c r="M143" i="39"/>
  <c r="AD143" i="39" s="1"/>
  <c r="AU143" i="39" s="1"/>
  <c r="P143" i="39"/>
  <c r="AG143" i="39" s="1"/>
  <c r="AX143" i="39" s="1"/>
  <c r="BB142" i="39"/>
  <c r="J146" i="35"/>
  <c r="A146" i="36" s="1"/>
  <c r="K145" i="35"/>
  <c r="B145" i="50" s="1"/>
  <c r="E145" i="50" l="1"/>
  <c r="L145" i="50" s="1"/>
  <c r="S145" i="50" s="1"/>
  <c r="I145" i="50"/>
  <c r="P145" i="50" s="1"/>
  <c r="W145" i="50" s="1"/>
  <c r="F145" i="50"/>
  <c r="M145" i="50" s="1"/>
  <c r="T145" i="50" s="1"/>
  <c r="C145" i="50"/>
  <c r="J145" i="50" s="1"/>
  <c r="Q145" i="50" s="1"/>
  <c r="G145" i="50"/>
  <c r="N145" i="50" s="1"/>
  <c r="U145" i="50" s="1"/>
  <c r="D145" i="50"/>
  <c r="K145" i="50" s="1"/>
  <c r="R145" i="50" s="1"/>
  <c r="H145" i="50"/>
  <c r="O145" i="50" s="1"/>
  <c r="V145" i="50" s="1"/>
  <c r="X144" i="50"/>
  <c r="G144" i="36"/>
  <c r="X144" i="36" s="1"/>
  <c r="AO144" i="36" s="1"/>
  <c r="M144" i="36"/>
  <c r="AD144" i="36" s="1"/>
  <c r="AU144" i="36" s="1"/>
  <c r="BB143" i="36"/>
  <c r="L144" i="36"/>
  <c r="AC144" i="36" s="1"/>
  <c r="AT144" i="36" s="1"/>
  <c r="F144" i="36"/>
  <c r="W144" i="36" s="1"/>
  <c r="AN144" i="36" s="1"/>
  <c r="O144" i="36"/>
  <c r="AF144" i="36" s="1"/>
  <c r="AW144" i="36" s="1"/>
  <c r="N144" i="36"/>
  <c r="AE144" i="36" s="1"/>
  <c r="AV144" i="36" s="1"/>
  <c r="C144" i="36"/>
  <c r="T144" i="36" s="1"/>
  <c r="AK144" i="36" s="1"/>
  <c r="S144" i="36"/>
  <c r="AJ144" i="36" s="1"/>
  <c r="BA144" i="36" s="1"/>
  <c r="R144" i="36"/>
  <c r="AI144" i="36" s="1"/>
  <c r="AZ144" i="36" s="1"/>
  <c r="Q144" i="36"/>
  <c r="AH144" i="36" s="1"/>
  <c r="AY144" i="36" s="1"/>
  <c r="P144" i="36"/>
  <c r="AG144" i="36" s="1"/>
  <c r="AX144" i="36" s="1"/>
  <c r="E144" i="36"/>
  <c r="V144" i="36" s="1"/>
  <c r="AM144" i="36" s="1"/>
  <c r="D144" i="36"/>
  <c r="U144" i="36" s="1"/>
  <c r="AL144" i="36" s="1"/>
  <c r="K144" i="36"/>
  <c r="AB144" i="36" s="1"/>
  <c r="AS144" i="36" s="1"/>
  <c r="J144" i="36"/>
  <c r="AA144" i="36" s="1"/>
  <c r="AR144" i="36" s="1"/>
  <c r="I144" i="36"/>
  <c r="Z144" i="36" s="1"/>
  <c r="AQ144" i="36" s="1"/>
  <c r="B145" i="36"/>
  <c r="D145" i="36" s="1"/>
  <c r="U145" i="36" s="1"/>
  <c r="AL145" i="36" s="1"/>
  <c r="BB143" i="39"/>
  <c r="Q144" i="39"/>
  <c r="AH144" i="39" s="1"/>
  <c r="AY144" i="39" s="1"/>
  <c r="M144" i="39"/>
  <c r="AD144" i="39" s="1"/>
  <c r="AU144" i="39" s="1"/>
  <c r="I144" i="39"/>
  <c r="Z144" i="39" s="1"/>
  <c r="AQ144" i="39" s="1"/>
  <c r="E144" i="39"/>
  <c r="V144" i="39" s="1"/>
  <c r="AM144" i="39" s="1"/>
  <c r="P144" i="39"/>
  <c r="AG144" i="39" s="1"/>
  <c r="AX144" i="39" s="1"/>
  <c r="L144" i="39"/>
  <c r="AC144" i="39" s="1"/>
  <c r="AT144" i="39" s="1"/>
  <c r="H144" i="39"/>
  <c r="Y144" i="39" s="1"/>
  <c r="AP144" i="39" s="1"/>
  <c r="D144" i="39"/>
  <c r="U144" i="39" s="1"/>
  <c r="AL144" i="39" s="1"/>
  <c r="S144" i="39"/>
  <c r="AJ144" i="39" s="1"/>
  <c r="BA144" i="39" s="1"/>
  <c r="K144" i="39"/>
  <c r="AB144" i="39" s="1"/>
  <c r="AS144" i="39" s="1"/>
  <c r="C144" i="39"/>
  <c r="T144" i="39" s="1"/>
  <c r="AK144" i="39" s="1"/>
  <c r="R144" i="39"/>
  <c r="AI144" i="39" s="1"/>
  <c r="AZ144" i="39" s="1"/>
  <c r="J144" i="39"/>
  <c r="AA144" i="39" s="1"/>
  <c r="AR144" i="39" s="1"/>
  <c r="O144" i="39"/>
  <c r="AF144" i="39" s="1"/>
  <c r="AW144" i="39" s="1"/>
  <c r="N144" i="39"/>
  <c r="AE144" i="39" s="1"/>
  <c r="AV144" i="39" s="1"/>
  <c r="G144" i="39"/>
  <c r="X144" i="39" s="1"/>
  <c r="AO144" i="39" s="1"/>
  <c r="F144" i="39"/>
  <c r="W144" i="39" s="1"/>
  <c r="AN144" i="39" s="1"/>
  <c r="J147" i="35"/>
  <c r="A147" i="36" s="1"/>
  <c r="K146" i="35"/>
  <c r="B146" i="50" s="1"/>
  <c r="X145" i="50" l="1"/>
  <c r="C146" i="50"/>
  <c r="J146" i="50" s="1"/>
  <c r="Q146" i="50" s="1"/>
  <c r="G146" i="50"/>
  <c r="N146" i="50" s="1"/>
  <c r="U146" i="50" s="1"/>
  <c r="D146" i="50"/>
  <c r="K146" i="50" s="1"/>
  <c r="R146" i="50" s="1"/>
  <c r="H146" i="50"/>
  <c r="O146" i="50" s="1"/>
  <c r="V146" i="50" s="1"/>
  <c r="E146" i="50"/>
  <c r="L146" i="50" s="1"/>
  <c r="S146" i="50" s="1"/>
  <c r="I146" i="50"/>
  <c r="P146" i="50" s="1"/>
  <c r="W146" i="50" s="1"/>
  <c r="F146" i="50"/>
  <c r="M146" i="50" s="1"/>
  <c r="T146" i="50" s="1"/>
  <c r="J145" i="36"/>
  <c r="AA145" i="36" s="1"/>
  <c r="AR145" i="36" s="1"/>
  <c r="H145" i="36"/>
  <c r="Y145" i="36" s="1"/>
  <c r="AP145" i="36" s="1"/>
  <c r="N145" i="36"/>
  <c r="AE145" i="36" s="1"/>
  <c r="AV145" i="36" s="1"/>
  <c r="K145" i="36"/>
  <c r="AB145" i="36" s="1"/>
  <c r="AS145" i="36" s="1"/>
  <c r="L145" i="36"/>
  <c r="AC145" i="36" s="1"/>
  <c r="AT145" i="36" s="1"/>
  <c r="I145" i="36"/>
  <c r="Z145" i="36" s="1"/>
  <c r="AQ145" i="36" s="1"/>
  <c r="O145" i="36"/>
  <c r="AF145" i="36" s="1"/>
  <c r="AW145" i="36" s="1"/>
  <c r="M145" i="36"/>
  <c r="AD145" i="36" s="1"/>
  <c r="AU145" i="36" s="1"/>
  <c r="C145" i="36"/>
  <c r="T145" i="36" s="1"/>
  <c r="AK145" i="36" s="1"/>
  <c r="S145" i="36"/>
  <c r="AJ145" i="36" s="1"/>
  <c r="BA145" i="36" s="1"/>
  <c r="R145" i="36"/>
  <c r="AI145" i="36" s="1"/>
  <c r="AZ145" i="36" s="1"/>
  <c r="Q145" i="36"/>
  <c r="AH145" i="36" s="1"/>
  <c r="AY145" i="36" s="1"/>
  <c r="P145" i="36"/>
  <c r="AG145" i="36" s="1"/>
  <c r="AX145" i="36" s="1"/>
  <c r="G145" i="36"/>
  <c r="X145" i="36" s="1"/>
  <c r="AO145" i="36" s="1"/>
  <c r="F145" i="36"/>
  <c r="W145" i="36" s="1"/>
  <c r="AN145" i="36" s="1"/>
  <c r="E145" i="36"/>
  <c r="V145" i="36" s="1"/>
  <c r="AM145" i="36" s="1"/>
  <c r="BB144" i="36"/>
  <c r="B146" i="36"/>
  <c r="F146" i="36" s="1"/>
  <c r="W146" i="36" s="1"/>
  <c r="AN146" i="36" s="1"/>
  <c r="BB144" i="39"/>
  <c r="S145" i="39"/>
  <c r="AJ145" i="39" s="1"/>
  <c r="BA145" i="39" s="1"/>
  <c r="O145" i="39"/>
  <c r="AF145" i="39" s="1"/>
  <c r="AW145" i="39" s="1"/>
  <c r="K145" i="39"/>
  <c r="AB145" i="39" s="1"/>
  <c r="AS145" i="39" s="1"/>
  <c r="G145" i="39"/>
  <c r="X145" i="39" s="1"/>
  <c r="AO145" i="39" s="1"/>
  <c r="C145" i="39"/>
  <c r="T145" i="39" s="1"/>
  <c r="AK145" i="39" s="1"/>
  <c r="R145" i="39"/>
  <c r="AI145" i="39" s="1"/>
  <c r="AZ145" i="39" s="1"/>
  <c r="N145" i="39"/>
  <c r="AE145" i="39" s="1"/>
  <c r="AV145" i="39" s="1"/>
  <c r="J145" i="39"/>
  <c r="AA145" i="39" s="1"/>
  <c r="AR145" i="39" s="1"/>
  <c r="F145" i="39"/>
  <c r="W145" i="39" s="1"/>
  <c r="AN145" i="39" s="1"/>
  <c r="M145" i="39"/>
  <c r="AD145" i="39" s="1"/>
  <c r="AU145" i="39" s="1"/>
  <c r="E145" i="39"/>
  <c r="V145" i="39" s="1"/>
  <c r="AM145" i="39" s="1"/>
  <c r="L145" i="39"/>
  <c r="AC145" i="39" s="1"/>
  <c r="AT145" i="39" s="1"/>
  <c r="D145" i="39"/>
  <c r="U145" i="39" s="1"/>
  <c r="AL145" i="39" s="1"/>
  <c r="I145" i="39"/>
  <c r="Z145" i="39" s="1"/>
  <c r="AQ145" i="39" s="1"/>
  <c r="H145" i="39"/>
  <c r="Y145" i="39" s="1"/>
  <c r="AP145" i="39" s="1"/>
  <c r="Q145" i="39"/>
  <c r="AH145" i="39" s="1"/>
  <c r="AY145" i="39" s="1"/>
  <c r="P145" i="39"/>
  <c r="AG145" i="39" s="1"/>
  <c r="AX145" i="39" s="1"/>
  <c r="J148" i="35"/>
  <c r="A148" i="36" s="1"/>
  <c r="K147" i="35"/>
  <c r="B147" i="50" s="1"/>
  <c r="E147" i="50" l="1"/>
  <c r="L147" i="50" s="1"/>
  <c r="S147" i="50" s="1"/>
  <c r="I147" i="50"/>
  <c r="P147" i="50" s="1"/>
  <c r="W147" i="50" s="1"/>
  <c r="F147" i="50"/>
  <c r="M147" i="50" s="1"/>
  <c r="T147" i="50" s="1"/>
  <c r="C147" i="50"/>
  <c r="J147" i="50" s="1"/>
  <c r="Q147" i="50" s="1"/>
  <c r="G147" i="50"/>
  <c r="N147" i="50" s="1"/>
  <c r="U147" i="50" s="1"/>
  <c r="H147" i="50"/>
  <c r="O147" i="50" s="1"/>
  <c r="V147" i="50" s="1"/>
  <c r="D147" i="50"/>
  <c r="K147" i="50" s="1"/>
  <c r="R147" i="50" s="1"/>
  <c r="X146" i="50"/>
  <c r="L146" i="36"/>
  <c r="AC146" i="36" s="1"/>
  <c r="AT146" i="36" s="1"/>
  <c r="J146" i="36"/>
  <c r="AA146" i="36" s="1"/>
  <c r="AR146" i="36" s="1"/>
  <c r="E146" i="36"/>
  <c r="V146" i="36" s="1"/>
  <c r="AM146" i="36" s="1"/>
  <c r="C146" i="36"/>
  <c r="T146" i="36" s="1"/>
  <c r="AK146" i="36" s="1"/>
  <c r="R146" i="36"/>
  <c r="AI146" i="36" s="1"/>
  <c r="AZ146" i="36" s="1"/>
  <c r="M146" i="36"/>
  <c r="AD146" i="36" s="1"/>
  <c r="AU146" i="36" s="1"/>
  <c r="K146" i="36"/>
  <c r="AB146" i="36" s="1"/>
  <c r="AS146" i="36" s="1"/>
  <c r="BB145" i="36"/>
  <c r="D146" i="36"/>
  <c r="U146" i="36" s="1"/>
  <c r="AL146" i="36" s="1"/>
  <c r="S146" i="36"/>
  <c r="AJ146" i="36" s="1"/>
  <c r="BA146" i="36" s="1"/>
  <c r="Q146" i="36"/>
  <c r="AH146" i="36" s="1"/>
  <c r="AY146" i="36" s="1"/>
  <c r="P146" i="36"/>
  <c r="AG146" i="36" s="1"/>
  <c r="AX146" i="36" s="1"/>
  <c r="O146" i="36"/>
  <c r="AF146" i="36" s="1"/>
  <c r="AW146" i="36" s="1"/>
  <c r="N146" i="36"/>
  <c r="AE146" i="36" s="1"/>
  <c r="AV146" i="36" s="1"/>
  <c r="I146" i="36"/>
  <c r="Z146" i="36" s="1"/>
  <c r="AQ146" i="36" s="1"/>
  <c r="H146" i="36"/>
  <c r="Y146" i="36" s="1"/>
  <c r="AP146" i="36" s="1"/>
  <c r="G146" i="36"/>
  <c r="X146" i="36" s="1"/>
  <c r="AO146" i="36" s="1"/>
  <c r="BB145" i="39"/>
  <c r="Q146" i="39"/>
  <c r="AH146" i="39" s="1"/>
  <c r="AY146" i="39" s="1"/>
  <c r="M146" i="39"/>
  <c r="AD146" i="39" s="1"/>
  <c r="AU146" i="39" s="1"/>
  <c r="I146" i="39"/>
  <c r="Z146" i="39" s="1"/>
  <c r="AQ146" i="39" s="1"/>
  <c r="E146" i="39"/>
  <c r="V146" i="39" s="1"/>
  <c r="AM146" i="39" s="1"/>
  <c r="P146" i="39"/>
  <c r="AG146" i="39" s="1"/>
  <c r="AX146" i="39" s="1"/>
  <c r="L146" i="39"/>
  <c r="AC146" i="39" s="1"/>
  <c r="AT146" i="39" s="1"/>
  <c r="H146" i="39"/>
  <c r="Y146" i="39" s="1"/>
  <c r="AP146" i="39" s="1"/>
  <c r="D146" i="39"/>
  <c r="U146" i="39" s="1"/>
  <c r="AL146" i="39" s="1"/>
  <c r="N146" i="39"/>
  <c r="AE146" i="39" s="1"/>
  <c r="AV146" i="39" s="1"/>
  <c r="F146" i="39"/>
  <c r="W146" i="39" s="1"/>
  <c r="AN146" i="39" s="1"/>
  <c r="S146" i="39"/>
  <c r="AJ146" i="39" s="1"/>
  <c r="BA146" i="39" s="1"/>
  <c r="K146" i="39"/>
  <c r="AB146" i="39" s="1"/>
  <c r="AS146" i="39" s="1"/>
  <c r="C146" i="39"/>
  <c r="T146" i="39" s="1"/>
  <c r="AK146" i="39" s="1"/>
  <c r="R146" i="39"/>
  <c r="AI146" i="39" s="1"/>
  <c r="AZ146" i="39" s="1"/>
  <c r="O146" i="39"/>
  <c r="AF146" i="39" s="1"/>
  <c r="AW146" i="39" s="1"/>
  <c r="J146" i="39"/>
  <c r="AA146" i="39" s="1"/>
  <c r="AR146" i="39" s="1"/>
  <c r="G146" i="39"/>
  <c r="X146" i="39" s="1"/>
  <c r="AO146" i="39" s="1"/>
  <c r="B147" i="36"/>
  <c r="P147" i="36" s="1"/>
  <c r="AG147" i="36" s="1"/>
  <c r="AX147" i="36" s="1"/>
  <c r="J149" i="35"/>
  <c r="A149" i="36" s="1"/>
  <c r="K148" i="35"/>
  <c r="B148" i="50" s="1"/>
  <c r="X147" i="50" l="1"/>
  <c r="C148" i="50"/>
  <c r="J148" i="50" s="1"/>
  <c r="Q148" i="50" s="1"/>
  <c r="G148" i="50"/>
  <c r="N148" i="50" s="1"/>
  <c r="U148" i="50" s="1"/>
  <c r="D148" i="50"/>
  <c r="K148" i="50" s="1"/>
  <c r="R148" i="50" s="1"/>
  <c r="H148" i="50"/>
  <c r="O148" i="50" s="1"/>
  <c r="V148" i="50" s="1"/>
  <c r="E148" i="50"/>
  <c r="L148" i="50" s="1"/>
  <c r="S148" i="50" s="1"/>
  <c r="I148" i="50"/>
  <c r="P148" i="50" s="1"/>
  <c r="W148" i="50" s="1"/>
  <c r="F148" i="50"/>
  <c r="M148" i="50" s="1"/>
  <c r="T148" i="50" s="1"/>
  <c r="BB146" i="36"/>
  <c r="F147" i="36"/>
  <c r="W147" i="36" s="1"/>
  <c r="AN147" i="36" s="1"/>
  <c r="E147" i="36"/>
  <c r="V147" i="36" s="1"/>
  <c r="AM147" i="36" s="1"/>
  <c r="G147" i="36"/>
  <c r="X147" i="36" s="1"/>
  <c r="AO147" i="36" s="1"/>
  <c r="H147" i="36"/>
  <c r="Y147" i="36" s="1"/>
  <c r="AP147" i="36" s="1"/>
  <c r="J147" i="36"/>
  <c r="AA147" i="36" s="1"/>
  <c r="AR147" i="36" s="1"/>
  <c r="K147" i="36"/>
  <c r="AB147" i="36" s="1"/>
  <c r="AS147" i="36" s="1"/>
  <c r="I147" i="36"/>
  <c r="Z147" i="36" s="1"/>
  <c r="AQ147" i="36" s="1"/>
  <c r="O147" i="36"/>
  <c r="AF147" i="36" s="1"/>
  <c r="AW147" i="36" s="1"/>
  <c r="N147" i="36"/>
  <c r="AE147" i="36" s="1"/>
  <c r="AV147" i="36" s="1"/>
  <c r="M147" i="36"/>
  <c r="AD147" i="36" s="1"/>
  <c r="AU147" i="36" s="1"/>
  <c r="C147" i="36"/>
  <c r="T147" i="36" s="1"/>
  <c r="AK147" i="36" s="1"/>
  <c r="S147" i="36"/>
  <c r="AJ147" i="36" s="1"/>
  <c r="BA147" i="36" s="1"/>
  <c r="R147" i="36"/>
  <c r="AI147" i="36" s="1"/>
  <c r="AZ147" i="36" s="1"/>
  <c r="D147" i="36"/>
  <c r="U147" i="36" s="1"/>
  <c r="AL147" i="36" s="1"/>
  <c r="L147" i="36"/>
  <c r="AC147" i="36" s="1"/>
  <c r="AT147" i="36" s="1"/>
  <c r="B148" i="36"/>
  <c r="L148" i="36" s="1"/>
  <c r="AC148" i="36" s="1"/>
  <c r="AT148" i="36" s="1"/>
  <c r="S147" i="39"/>
  <c r="AJ147" i="39" s="1"/>
  <c r="BA147" i="39" s="1"/>
  <c r="O147" i="39"/>
  <c r="AF147" i="39" s="1"/>
  <c r="AW147" i="39" s="1"/>
  <c r="K147" i="39"/>
  <c r="AB147" i="39" s="1"/>
  <c r="AS147" i="39" s="1"/>
  <c r="G147" i="39"/>
  <c r="X147" i="39" s="1"/>
  <c r="AO147" i="39" s="1"/>
  <c r="C147" i="39"/>
  <c r="T147" i="39" s="1"/>
  <c r="AK147" i="39" s="1"/>
  <c r="R147" i="39"/>
  <c r="AI147" i="39" s="1"/>
  <c r="AZ147" i="39" s="1"/>
  <c r="N147" i="39"/>
  <c r="AE147" i="39" s="1"/>
  <c r="AV147" i="39" s="1"/>
  <c r="J147" i="39"/>
  <c r="AA147" i="39" s="1"/>
  <c r="AR147" i="39" s="1"/>
  <c r="F147" i="39"/>
  <c r="W147" i="39" s="1"/>
  <c r="AN147" i="39" s="1"/>
  <c r="P147" i="39"/>
  <c r="AG147" i="39" s="1"/>
  <c r="AX147" i="39" s="1"/>
  <c r="H147" i="39"/>
  <c r="Y147" i="39" s="1"/>
  <c r="AP147" i="39" s="1"/>
  <c r="M147" i="39"/>
  <c r="AD147" i="39" s="1"/>
  <c r="AU147" i="39" s="1"/>
  <c r="E147" i="39"/>
  <c r="V147" i="39" s="1"/>
  <c r="AM147" i="39" s="1"/>
  <c r="L147" i="39"/>
  <c r="AC147" i="39" s="1"/>
  <c r="AT147" i="39" s="1"/>
  <c r="I147" i="39"/>
  <c r="Z147" i="39" s="1"/>
  <c r="AQ147" i="39" s="1"/>
  <c r="D147" i="39"/>
  <c r="U147" i="39" s="1"/>
  <c r="AL147" i="39" s="1"/>
  <c r="Q147" i="39"/>
  <c r="AH147" i="39" s="1"/>
  <c r="AY147" i="39" s="1"/>
  <c r="BB146" i="39"/>
  <c r="Q147" i="36"/>
  <c r="AH147" i="36" s="1"/>
  <c r="AY147" i="36" s="1"/>
  <c r="J150" i="35"/>
  <c r="A150" i="36" s="1"/>
  <c r="K149" i="35"/>
  <c r="B149" i="50" s="1"/>
  <c r="P148" i="36" l="1"/>
  <c r="AG148" i="36" s="1"/>
  <c r="AX148" i="36" s="1"/>
  <c r="E149" i="50"/>
  <c r="L149" i="50" s="1"/>
  <c r="S149" i="50" s="1"/>
  <c r="I149" i="50"/>
  <c r="P149" i="50" s="1"/>
  <c r="W149" i="50" s="1"/>
  <c r="C149" i="50"/>
  <c r="J149" i="50" s="1"/>
  <c r="Q149" i="50" s="1"/>
  <c r="G149" i="50"/>
  <c r="N149" i="50" s="1"/>
  <c r="U149" i="50" s="1"/>
  <c r="D149" i="50"/>
  <c r="K149" i="50" s="1"/>
  <c r="R149" i="50" s="1"/>
  <c r="F149" i="50"/>
  <c r="M149" i="50" s="1"/>
  <c r="T149" i="50" s="1"/>
  <c r="H149" i="50"/>
  <c r="O149" i="50" s="1"/>
  <c r="V149" i="50" s="1"/>
  <c r="X148" i="50"/>
  <c r="C148" i="36"/>
  <c r="T148" i="36" s="1"/>
  <c r="AK148" i="36" s="1"/>
  <c r="R148" i="36"/>
  <c r="AI148" i="36" s="1"/>
  <c r="AZ148" i="36" s="1"/>
  <c r="S148" i="36"/>
  <c r="AJ148" i="36" s="1"/>
  <c r="BA148" i="36" s="1"/>
  <c r="Q148" i="36"/>
  <c r="AH148" i="36" s="1"/>
  <c r="AY148" i="36" s="1"/>
  <c r="G148" i="36"/>
  <c r="X148" i="36" s="1"/>
  <c r="AO148" i="36" s="1"/>
  <c r="E148" i="36"/>
  <c r="V148" i="36" s="1"/>
  <c r="AM148" i="36" s="1"/>
  <c r="D148" i="36"/>
  <c r="U148" i="36" s="1"/>
  <c r="AL148" i="36" s="1"/>
  <c r="K148" i="36"/>
  <c r="AB148" i="36" s="1"/>
  <c r="AS148" i="36" s="1"/>
  <c r="J148" i="36"/>
  <c r="AA148" i="36" s="1"/>
  <c r="AR148" i="36" s="1"/>
  <c r="I148" i="36"/>
  <c r="Z148" i="36" s="1"/>
  <c r="AQ148" i="36" s="1"/>
  <c r="H148" i="36"/>
  <c r="Y148" i="36" s="1"/>
  <c r="AP148" i="36" s="1"/>
  <c r="F148" i="36"/>
  <c r="W148" i="36" s="1"/>
  <c r="AN148" i="36" s="1"/>
  <c r="O148" i="36"/>
  <c r="AF148" i="36" s="1"/>
  <c r="AW148" i="36" s="1"/>
  <c r="N148" i="36"/>
  <c r="AE148" i="36" s="1"/>
  <c r="AV148" i="36" s="1"/>
  <c r="M148" i="36"/>
  <c r="AD148" i="36" s="1"/>
  <c r="AU148" i="36" s="1"/>
  <c r="BB147" i="36"/>
  <c r="BB147" i="39"/>
  <c r="Q148" i="39"/>
  <c r="AH148" i="39" s="1"/>
  <c r="AY148" i="39" s="1"/>
  <c r="M148" i="39"/>
  <c r="AD148" i="39" s="1"/>
  <c r="AU148" i="39" s="1"/>
  <c r="I148" i="39"/>
  <c r="Z148" i="39" s="1"/>
  <c r="AQ148" i="39" s="1"/>
  <c r="E148" i="39"/>
  <c r="V148" i="39" s="1"/>
  <c r="AM148" i="39" s="1"/>
  <c r="P148" i="39"/>
  <c r="AG148" i="39" s="1"/>
  <c r="AX148" i="39" s="1"/>
  <c r="L148" i="39"/>
  <c r="AC148" i="39" s="1"/>
  <c r="AT148" i="39" s="1"/>
  <c r="H148" i="39"/>
  <c r="Y148" i="39" s="1"/>
  <c r="AP148" i="39" s="1"/>
  <c r="D148" i="39"/>
  <c r="U148" i="39" s="1"/>
  <c r="AL148" i="39" s="1"/>
  <c r="O148" i="39"/>
  <c r="AF148" i="39" s="1"/>
  <c r="AW148" i="39" s="1"/>
  <c r="G148" i="39"/>
  <c r="X148" i="39" s="1"/>
  <c r="AO148" i="39" s="1"/>
  <c r="N148" i="39"/>
  <c r="AE148" i="39" s="1"/>
  <c r="AV148" i="39" s="1"/>
  <c r="F148" i="39"/>
  <c r="W148" i="39" s="1"/>
  <c r="AN148" i="39" s="1"/>
  <c r="R148" i="39"/>
  <c r="AI148" i="39" s="1"/>
  <c r="AZ148" i="39" s="1"/>
  <c r="K148" i="39"/>
  <c r="AB148" i="39" s="1"/>
  <c r="AS148" i="39" s="1"/>
  <c r="S148" i="39"/>
  <c r="AJ148" i="39" s="1"/>
  <c r="BA148" i="39" s="1"/>
  <c r="J148" i="39"/>
  <c r="AA148" i="39" s="1"/>
  <c r="AR148" i="39" s="1"/>
  <c r="C148" i="39"/>
  <c r="T148" i="39" s="1"/>
  <c r="AK148" i="39" s="1"/>
  <c r="B149" i="36"/>
  <c r="F149" i="36" s="1"/>
  <c r="W149" i="36" s="1"/>
  <c r="AN149" i="36" s="1"/>
  <c r="J151" i="35"/>
  <c r="A151" i="36" s="1"/>
  <c r="K150" i="35"/>
  <c r="B150" i="50" s="1"/>
  <c r="X149" i="50" l="1"/>
  <c r="F150" i="50"/>
  <c r="M150" i="50" s="1"/>
  <c r="T150" i="50" s="1"/>
  <c r="C150" i="50"/>
  <c r="J150" i="50" s="1"/>
  <c r="Q150" i="50" s="1"/>
  <c r="G150" i="50"/>
  <c r="N150" i="50" s="1"/>
  <c r="U150" i="50" s="1"/>
  <c r="D150" i="50"/>
  <c r="K150" i="50" s="1"/>
  <c r="R150" i="50" s="1"/>
  <c r="H150" i="50"/>
  <c r="O150" i="50" s="1"/>
  <c r="V150" i="50" s="1"/>
  <c r="E150" i="50"/>
  <c r="L150" i="50" s="1"/>
  <c r="S150" i="50" s="1"/>
  <c r="I150" i="50"/>
  <c r="P150" i="50" s="1"/>
  <c r="W150" i="50" s="1"/>
  <c r="BB148" i="36"/>
  <c r="D149" i="36"/>
  <c r="U149" i="36" s="1"/>
  <c r="AL149" i="36" s="1"/>
  <c r="S149" i="36"/>
  <c r="AJ149" i="36" s="1"/>
  <c r="BA149" i="36" s="1"/>
  <c r="I149" i="36"/>
  <c r="Z149" i="36" s="1"/>
  <c r="AQ149" i="36" s="1"/>
  <c r="G149" i="36"/>
  <c r="X149" i="36" s="1"/>
  <c r="AO149" i="36" s="1"/>
  <c r="H149" i="36"/>
  <c r="Y149" i="36" s="1"/>
  <c r="AP149" i="36" s="1"/>
  <c r="J149" i="36"/>
  <c r="AA149" i="36" s="1"/>
  <c r="AR149" i="36" s="1"/>
  <c r="E149" i="36"/>
  <c r="V149" i="36" s="1"/>
  <c r="AM149" i="36" s="1"/>
  <c r="C149" i="36"/>
  <c r="T149" i="36" s="1"/>
  <c r="AK149" i="36" s="1"/>
  <c r="L149" i="36"/>
  <c r="AC149" i="36" s="1"/>
  <c r="AT149" i="36" s="1"/>
  <c r="N149" i="36"/>
  <c r="AE149" i="36" s="1"/>
  <c r="AV149" i="36" s="1"/>
  <c r="M149" i="36"/>
  <c r="AD149" i="36" s="1"/>
  <c r="AU149" i="36" s="1"/>
  <c r="K149" i="36"/>
  <c r="AB149" i="36" s="1"/>
  <c r="AS149" i="36" s="1"/>
  <c r="Q149" i="36"/>
  <c r="AH149" i="36" s="1"/>
  <c r="AY149" i="36" s="1"/>
  <c r="P149" i="36"/>
  <c r="AG149" i="36" s="1"/>
  <c r="AX149" i="36" s="1"/>
  <c r="O149" i="36"/>
  <c r="AF149" i="36" s="1"/>
  <c r="AW149" i="36" s="1"/>
  <c r="R149" i="36"/>
  <c r="AI149" i="36" s="1"/>
  <c r="AZ149" i="36" s="1"/>
  <c r="B150" i="36"/>
  <c r="J150" i="36" s="1"/>
  <c r="AA150" i="36" s="1"/>
  <c r="AR150" i="36" s="1"/>
  <c r="BB148" i="39"/>
  <c r="S149" i="39"/>
  <c r="AJ149" i="39" s="1"/>
  <c r="BA149" i="39" s="1"/>
  <c r="O149" i="39"/>
  <c r="AF149" i="39" s="1"/>
  <c r="AW149" i="39" s="1"/>
  <c r="K149" i="39"/>
  <c r="AB149" i="39" s="1"/>
  <c r="AS149" i="39" s="1"/>
  <c r="G149" i="39"/>
  <c r="X149" i="39" s="1"/>
  <c r="AO149" i="39" s="1"/>
  <c r="C149" i="39"/>
  <c r="T149" i="39" s="1"/>
  <c r="AK149" i="39" s="1"/>
  <c r="R149" i="39"/>
  <c r="AI149" i="39" s="1"/>
  <c r="AZ149" i="39" s="1"/>
  <c r="N149" i="39"/>
  <c r="AE149" i="39" s="1"/>
  <c r="AV149" i="39" s="1"/>
  <c r="J149" i="39"/>
  <c r="AA149" i="39" s="1"/>
  <c r="AR149" i="39" s="1"/>
  <c r="F149" i="39"/>
  <c r="W149" i="39" s="1"/>
  <c r="AN149" i="39" s="1"/>
  <c r="Q149" i="39"/>
  <c r="AH149" i="39" s="1"/>
  <c r="AY149" i="39" s="1"/>
  <c r="I149" i="39"/>
  <c r="Z149" i="39" s="1"/>
  <c r="AQ149" i="39" s="1"/>
  <c r="P149" i="39"/>
  <c r="AG149" i="39" s="1"/>
  <c r="AX149" i="39" s="1"/>
  <c r="H149" i="39"/>
  <c r="Y149" i="39" s="1"/>
  <c r="AP149" i="39" s="1"/>
  <c r="E149" i="39"/>
  <c r="V149" i="39" s="1"/>
  <c r="AM149" i="39" s="1"/>
  <c r="D149" i="39"/>
  <c r="U149" i="39" s="1"/>
  <c r="AL149" i="39" s="1"/>
  <c r="M149" i="39"/>
  <c r="AD149" i="39" s="1"/>
  <c r="AU149" i="39" s="1"/>
  <c r="L149" i="39"/>
  <c r="AC149" i="39" s="1"/>
  <c r="AT149" i="39" s="1"/>
  <c r="J152" i="35"/>
  <c r="A152" i="36" s="1"/>
  <c r="K151" i="35"/>
  <c r="B151" i="50" s="1"/>
  <c r="X150" i="50" l="1"/>
  <c r="D151" i="50"/>
  <c r="K151" i="50" s="1"/>
  <c r="R151" i="50" s="1"/>
  <c r="H151" i="50"/>
  <c r="O151" i="50" s="1"/>
  <c r="V151" i="50" s="1"/>
  <c r="E151" i="50"/>
  <c r="L151" i="50" s="1"/>
  <c r="S151" i="50" s="1"/>
  <c r="I151" i="50"/>
  <c r="P151" i="50" s="1"/>
  <c r="W151" i="50" s="1"/>
  <c r="F151" i="50"/>
  <c r="M151" i="50" s="1"/>
  <c r="T151" i="50" s="1"/>
  <c r="G151" i="50"/>
  <c r="N151" i="50" s="1"/>
  <c r="U151" i="50" s="1"/>
  <c r="C151" i="50"/>
  <c r="J151" i="50" s="1"/>
  <c r="Q151" i="50" s="1"/>
  <c r="I150" i="36"/>
  <c r="Z150" i="36" s="1"/>
  <c r="AQ150" i="36" s="1"/>
  <c r="D150" i="36"/>
  <c r="U150" i="36" s="1"/>
  <c r="AL150" i="36" s="1"/>
  <c r="Q150" i="36"/>
  <c r="AH150" i="36" s="1"/>
  <c r="AY150" i="36" s="1"/>
  <c r="E150" i="36"/>
  <c r="V150" i="36" s="1"/>
  <c r="AM150" i="36" s="1"/>
  <c r="P150" i="36"/>
  <c r="AG150" i="36" s="1"/>
  <c r="AX150" i="36" s="1"/>
  <c r="H150" i="36"/>
  <c r="Y150" i="36" s="1"/>
  <c r="AP150" i="36" s="1"/>
  <c r="O150" i="36"/>
  <c r="AF150" i="36" s="1"/>
  <c r="AW150" i="36" s="1"/>
  <c r="C150" i="36"/>
  <c r="T150" i="36" s="1"/>
  <c r="AK150" i="36" s="1"/>
  <c r="S150" i="36"/>
  <c r="AJ150" i="36" s="1"/>
  <c r="BA150" i="36" s="1"/>
  <c r="G150" i="36"/>
  <c r="X150" i="36" s="1"/>
  <c r="AO150" i="36" s="1"/>
  <c r="F150" i="36"/>
  <c r="W150" i="36" s="1"/>
  <c r="AN150" i="36" s="1"/>
  <c r="N150" i="36"/>
  <c r="AE150" i="36" s="1"/>
  <c r="AV150" i="36" s="1"/>
  <c r="R150" i="36"/>
  <c r="AI150" i="36" s="1"/>
  <c r="AZ150" i="36" s="1"/>
  <c r="M150" i="36"/>
  <c r="AD150" i="36" s="1"/>
  <c r="AU150" i="36" s="1"/>
  <c r="L150" i="36"/>
  <c r="AC150" i="36" s="1"/>
  <c r="AT150" i="36" s="1"/>
  <c r="K150" i="36"/>
  <c r="AB150" i="36" s="1"/>
  <c r="AS150" i="36" s="1"/>
  <c r="BB149" i="36"/>
  <c r="B151" i="36"/>
  <c r="H151" i="36" s="1"/>
  <c r="Y151" i="36" s="1"/>
  <c r="AP151" i="36" s="1"/>
  <c r="Q150" i="39"/>
  <c r="AH150" i="39" s="1"/>
  <c r="AY150" i="39" s="1"/>
  <c r="M150" i="39"/>
  <c r="AD150" i="39" s="1"/>
  <c r="AU150" i="39" s="1"/>
  <c r="I150" i="39"/>
  <c r="Z150" i="39" s="1"/>
  <c r="AQ150" i="39" s="1"/>
  <c r="E150" i="39"/>
  <c r="V150" i="39" s="1"/>
  <c r="AM150" i="39" s="1"/>
  <c r="P150" i="39"/>
  <c r="AG150" i="39" s="1"/>
  <c r="AX150" i="39" s="1"/>
  <c r="L150" i="39"/>
  <c r="AC150" i="39" s="1"/>
  <c r="AT150" i="39" s="1"/>
  <c r="H150" i="39"/>
  <c r="Y150" i="39" s="1"/>
  <c r="AP150" i="39" s="1"/>
  <c r="D150" i="39"/>
  <c r="U150" i="39" s="1"/>
  <c r="AL150" i="39" s="1"/>
  <c r="R150" i="39"/>
  <c r="AI150" i="39" s="1"/>
  <c r="AZ150" i="39" s="1"/>
  <c r="J150" i="39"/>
  <c r="AA150" i="39" s="1"/>
  <c r="AR150" i="39" s="1"/>
  <c r="O150" i="39"/>
  <c r="AF150" i="39" s="1"/>
  <c r="AW150" i="39" s="1"/>
  <c r="G150" i="39"/>
  <c r="X150" i="39" s="1"/>
  <c r="AO150" i="39" s="1"/>
  <c r="K150" i="39"/>
  <c r="AB150" i="39" s="1"/>
  <c r="AS150" i="39" s="1"/>
  <c r="F150" i="39"/>
  <c r="W150" i="39" s="1"/>
  <c r="AN150" i="39" s="1"/>
  <c r="C150" i="39"/>
  <c r="T150" i="39" s="1"/>
  <c r="AK150" i="39" s="1"/>
  <c r="S150" i="39"/>
  <c r="AJ150" i="39" s="1"/>
  <c r="BA150" i="39" s="1"/>
  <c r="N150" i="39"/>
  <c r="AE150" i="39" s="1"/>
  <c r="AV150" i="39" s="1"/>
  <c r="BB149" i="39"/>
  <c r="J153" i="35"/>
  <c r="A153" i="36" s="1"/>
  <c r="K152" i="35"/>
  <c r="B152" i="50" s="1"/>
  <c r="X151" i="50" l="1"/>
  <c r="F152" i="50"/>
  <c r="M152" i="50" s="1"/>
  <c r="T152" i="50" s="1"/>
  <c r="C152" i="50"/>
  <c r="J152" i="50" s="1"/>
  <c r="Q152" i="50" s="1"/>
  <c r="G152" i="50"/>
  <c r="N152" i="50" s="1"/>
  <c r="U152" i="50" s="1"/>
  <c r="D152" i="50"/>
  <c r="K152" i="50" s="1"/>
  <c r="R152" i="50" s="1"/>
  <c r="H152" i="50"/>
  <c r="O152" i="50" s="1"/>
  <c r="V152" i="50" s="1"/>
  <c r="E152" i="50"/>
  <c r="L152" i="50" s="1"/>
  <c r="S152" i="50" s="1"/>
  <c r="I152" i="50"/>
  <c r="P152" i="50" s="1"/>
  <c r="W152" i="50" s="1"/>
  <c r="N151" i="36"/>
  <c r="AE151" i="36" s="1"/>
  <c r="AV151" i="36" s="1"/>
  <c r="BB150" i="36"/>
  <c r="O151" i="36"/>
  <c r="AF151" i="36" s="1"/>
  <c r="AW151" i="36" s="1"/>
  <c r="M151" i="36"/>
  <c r="AD151" i="36" s="1"/>
  <c r="AU151" i="36" s="1"/>
  <c r="L151" i="36"/>
  <c r="AC151" i="36" s="1"/>
  <c r="AT151" i="36" s="1"/>
  <c r="C151" i="36"/>
  <c r="T151" i="36" s="1"/>
  <c r="AK151" i="36" s="1"/>
  <c r="R151" i="36"/>
  <c r="AI151" i="36" s="1"/>
  <c r="AZ151" i="36" s="1"/>
  <c r="P151" i="36"/>
  <c r="AG151" i="36" s="1"/>
  <c r="AX151" i="36" s="1"/>
  <c r="S151" i="36"/>
  <c r="AJ151" i="36" s="1"/>
  <c r="BA151" i="36" s="1"/>
  <c r="Q151" i="36"/>
  <c r="AH151" i="36" s="1"/>
  <c r="AY151" i="36" s="1"/>
  <c r="G151" i="36"/>
  <c r="X151" i="36" s="1"/>
  <c r="AO151" i="36" s="1"/>
  <c r="F151" i="36"/>
  <c r="W151" i="36" s="1"/>
  <c r="AN151" i="36" s="1"/>
  <c r="E151" i="36"/>
  <c r="V151" i="36" s="1"/>
  <c r="AM151" i="36" s="1"/>
  <c r="D151" i="36"/>
  <c r="U151" i="36" s="1"/>
  <c r="AL151" i="36" s="1"/>
  <c r="K151" i="36"/>
  <c r="AB151" i="36" s="1"/>
  <c r="AS151" i="36" s="1"/>
  <c r="J151" i="36"/>
  <c r="AA151" i="36" s="1"/>
  <c r="AR151" i="36" s="1"/>
  <c r="I151" i="36"/>
  <c r="Z151" i="36" s="1"/>
  <c r="AQ151" i="36" s="1"/>
  <c r="B152" i="36"/>
  <c r="N152" i="36" s="1"/>
  <c r="AE152" i="36" s="1"/>
  <c r="AV152" i="36" s="1"/>
  <c r="S151" i="39"/>
  <c r="AJ151" i="39" s="1"/>
  <c r="BA151" i="39" s="1"/>
  <c r="O151" i="39"/>
  <c r="AF151" i="39" s="1"/>
  <c r="AW151" i="39" s="1"/>
  <c r="K151" i="39"/>
  <c r="AB151" i="39" s="1"/>
  <c r="AS151" i="39" s="1"/>
  <c r="G151" i="39"/>
  <c r="X151" i="39" s="1"/>
  <c r="AO151" i="39" s="1"/>
  <c r="C151" i="39"/>
  <c r="T151" i="39" s="1"/>
  <c r="AK151" i="39" s="1"/>
  <c r="R151" i="39"/>
  <c r="AI151" i="39" s="1"/>
  <c r="AZ151" i="39" s="1"/>
  <c r="N151" i="39"/>
  <c r="AE151" i="39" s="1"/>
  <c r="AV151" i="39" s="1"/>
  <c r="J151" i="39"/>
  <c r="AA151" i="39" s="1"/>
  <c r="AR151" i="39" s="1"/>
  <c r="F151" i="39"/>
  <c r="W151" i="39" s="1"/>
  <c r="AN151" i="39" s="1"/>
  <c r="L151" i="39"/>
  <c r="AC151" i="39" s="1"/>
  <c r="AT151" i="39" s="1"/>
  <c r="D151" i="39"/>
  <c r="U151" i="39" s="1"/>
  <c r="AL151" i="39" s="1"/>
  <c r="Q151" i="39"/>
  <c r="AH151" i="39" s="1"/>
  <c r="AY151" i="39" s="1"/>
  <c r="I151" i="39"/>
  <c r="Z151" i="39" s="1"/>
  <c r="AQ151" i="39" s="1"/>
  <c r="P151" i="39"/>
  <c r="AG151" i="39" s="1"/>
  <c r="AX151" i="39" s="1"/>
  <c r="M151" i="39"/>
  <c r="AD151" i="39" s="1"/>
  <c r="AU151" i="39" s="1"/>
  <c r="E151" i="39"/>
  <c r="V151" i="39" s="1"/>
  <c r="AM151" i="39" s="1"/>
  <c r="H151" i="39"/>
  <c r="Y151" i="39" s="1"/>
  <c r="AP151" i="39" s="1"/>
  <c r="BB150" i="39"/>
  <c r="J154" i="35"/>
  <c r="A154" i="36" s="1"/>
  <c r="K153" i="35"/>
  <c r="B153" i="50" s="1"/>
  <c r="X152" i="50" l="1"/>
  <c r="D153" i="50"/>
  <c r="K153" i="50" s="1"/>
  <c r="R153" i="50" s="1"/>
  <c r="H153" i="50"/>
  <c r="O153" i="50" s="1"/>
  <c r="V153" i="50" s="1"/>
  <c r="E153" i="50"/>
  <c r="L153" i="50" s="1"/>
  <c r="S153" i="50" s="1"/>
  <c r="I153" i="50"/>
  <c r="P153" i="50" s="1"/>
  <c r="W153" i="50" s="1"/>
  <c r="F153" i="50"/>
  <c r="M153" i="50" s="1"/>
  <c r="T153" i="50" s="1"/>
  <c r="C153" i="50"/>
  <c r="J153" i="50" s="1"/>
  <c r="Q153" i="50" s="1"/>
  <c r="G153" i="50"/>
  <c r="N153" i="50" s="1"/>
  <c r="U153" i="50" s="1"/>
  <c r="BB151" i="36"/>
  <c r="S152" i="36"/>
  <c r="AJ152" i="36" s="1"/>
  <c r="BA152" i="36" s="1"/>
  <c r="E152" i="36"/>
  <c r="V152" i="36" s="1"/>
  <c r="AM152" i="36" s="1"/>
  <c r="R152" i="36"/>
  <c r="AI152" i="36" s="1"/>
  <c r="AZ152" i="36" s="1"/>
  <c r="D152" i="36"/>
  <c r="U152" i="36" s="1"/>
  <c r="AL152" i="36" s="1"/>
  <c r="C152" i="36"/>
  <c r="T152" i="36" s="1"/>
  <c r="AK152" i="36" s="1"/>
  <c r="I152" i="36"/>
  <c r="Z152" i="36" s="1"/>
  <c r="AQ152" i="36" s="1"/>
  <c r="H152" i="36"/>
  <c r="Y152" i="36" s="1"/>
  <c r="AP152" i="36" s="1"/>
  <c r="G152" i="36"/>
  <c r="X152" i="36" s="1"/>
  <c r="AO152" i="36" s="1"/>
  <c r="F152" i="36"/>
  <c r="W152" i="36" s="1"/>
  <c r="AN152" i="36" s="1"/>
  <c r="L152" i="36"/>
  <c r="AC152" i="36" s="1"/>
  <c r="AT152" i="36" s="1"/>
  <c r="J152" i="36"/>
  <c r="AA152" i="36" s="1"/>
  <c r="AR152" i="36" s="1"/>
  <c r="M152" i="36"/>
  <c r="AD152" i="36" s="1"/>
  <c r="AU152" i="36" s="1"/>
  <c r="K152" i="36"/>
  <c r="AB152" i="36" s="1"/>
  <c r="AS152" i="36" s="1"/>
  <c r="Q152" i="36"/>
  <c r="AH152" i="36" s="1"/>
  <c r="AY152" i="36" s="1"/>
  <c r="P152" i="36"/>
  <c r="AG152" i="36" s="1"/>
  <c r="AX152" i="36" s="1"/>
  <c r="O152" i="36"/>
  <c r="AF152" i="36" s="1"/>
  <c r="AW152" i="36" s="1"/>
  <c r="BB151" i="39"/>
  <c r="Q152" i="39"/>
  <c r="AH152" i="39" s="1"/>
  <c r="AY152" i="39" s="1"/>
  <c r="M152" i="39"/>
  <c r="AD152" i="39" s="1"/>
  <c r="AU152" i="39" s="1"/>
  <c r="I152" i="39"/>
  <c r="Z152" i="39" s="1"/>
  <c r="AQ152" i="39" s="1"/>
  <c r="E152" i="39"/>
  <c r="V152" i="39" s="1"/>
  <c r="AM152" i="39" s="1"/>
  <c r="P152" i="39"/>
  <c r="AG152" i="39" s="1"/>
  <c r="AX152" i="39" s="1"/>
  <c r="L152" i="39"/>
  <c r="AC152" i="39" s="1"/>
  <c r="AT152" i="39" s="1"/>
  <c r="H152" i="39"/>
  <c r="Y152" i="39" s="1"/>
  <c r="AP152" i="39" s="1"/>
  <c r="D152" i="39"/>
  <c r="U152" i="39" s="1"/>
  <c r="AL152" i="39" s="1"/>
  <c r="S152" i="39"/>
  <c r="AJ152" i="39" s="1"/>
  <c r="BA152" i="39" s="1"/>
  <c r="K152" i="39"/>
  <c r="AB152" i="39" s="1"/>
  <c r="AS152" i="39" s="1"/>
  <c r="C152" i="39"/>
  <c r="T152" i="39" s="1"/>
  <c r="AK152" i="39" s="1"/>
  <c r="R152" i="39"/>
  <c r="AI152" i="39" s="1"/>
  <c r="AZ152" i="39" s="1"/>
  <c r="J152" i="39"/>
  <c r="AA152" i="39" s="1"/>
  <c r="AR152" i="39" s="1"/>
  <c r="G152" i="39"/>
  <c r="X152" i="39" s="1"/>
  <c r="AO152" i="39" s="1"/>
  <c r="F152" i="39"/>
  <c r="W152" i="39" s="1"/>
  <c r="AN152" i="39" s="1"/>
  <c r="N152" i="39"/>
  <c r="AE152" i="39" s="1"/>
  <c r="AV152" i="39" s="1"/>
  <c r="O152" i="39"/>
  <c r="AF152" i="39" s="1"/>
  <c r="AW152" i="39" s="1"/>
  <c r="B153" i="36"/>
  <c r="P153" i="36" s="1"/>
  <c r="AG153" i="36" s="1"/>
  <c r="AX153" i="36" s="1"/>
  <c r="J155" i="35"/>
  <c r="A155" i="36" s="1"/>
  <c r="K154" i="35"/>
  <c r="B154" i="50" s="1"/>
  <c r="X153" i="50" l="1"/>
  <c r="F154" i="50"/>
  <c r="M154" i="50" s="1"/>
  <c r="T154" i="50" s="1"/>
  <c r="C154" i="50"/>
  <c r="J154" i="50" s="1"/>
  <c r="Q154" i="50" s="1"/>
  <c r="G154" i="50"/>
  <c r="N154" i="50" s="1"/>
  <c r="U154" i="50" s="1"/>
  <c r="D154" i="50"/>
  <c r="K154" i="50" s="1"/>
  <c r="R154" i="50" s="1"/>
  <c r="H154" i="50"/>
  <c r="O154" i="50" s="1"/>
  <c r="V154" i="50" s="1"/>
  <c r="I154" i="50"/>
  <c r="P154" i="50" s="1"/>
  <c r="W154" i="50" s="1"/>
  <c r="E154" i="50"/>
  <c r="L154" i="50" s="1"/>
  <c r="S154" i="50" s="1"/>
  <c r="BB152" i="36"/>
  <c r="J153" i="36"/>
  <c r="AA153" i="36" s="1"/>
  <c r="AR153" i="36" s="1"/>
  <c r="G153" i="36"/>
  <c r="X153" i="36" s="1"/>
  <c r="AO153" i="36" s="1"/>
  <c r="N153" i="36"/>
  <c r="AE153" i="36" s="1"/>
  <c r="AV153" i="36" s="1"/>
  <c r="M153" i="36"/>
  <c r="AD153" i="36" s="1"/>
  <c r="AU153" i="36" s="1"/>
  <c r="K153" i="36"/>
  <c r="AB153" i="36" s="1"/>
  <c r="AS153" i="36" s="1"/>
  <c r="D153" i="36"/>
  <c r="U153" i="36" s="1"/>
  <c r="AL153" i="36" s="1"/>
  <c r="O153" i="36"/>
  <c r="AF153" i="36" s="1"/>
  <c r="AW153" i="36" s="1"/>
  <c r="E153" i="36"/>
  <c r="V153" i="36" s="1"/>
  <c r="AM153" i="36" s="1"/>
  <c r="H153" i="36"/>
  <c r="Y153" i="36" s="1"/>
  <c r="AP153" i="36" s="1"/>
  <c r="C153" i="36"/>
  <c r="T153" i="36" s="1"/>
  <c r="AK153" i="36" s="1"/>
  <c r="F153" i="36"/>
  <c r="W153" i="36" s="1"/>
  <c r="AN153" i="36" s="1"/>
  <c r="I153" i="36"/>
  <c r="Z153" i="36" s="1"/>
  <c r="AQ153" i="36" s="1"/>
  <c r="L153" i="36"/>
  <c r="AC153" i="36" s="1"/>
  <c r="AT153" i="36" s="1"/>
  <c r="S153" i="39"/>
  <c r="AJ153" i="39" s="1"/>
  <c r="BA153" i="39" s="1"/>
  <c r="O153" i="39"/>
  <c r="AF153" i="39" s="1"/>
  <c r="AW153" i="39" s="1"/>
  <c r="K153" i="39"/>
  <c r="AB153" i="39" s="1"/>
  <c r="AS153" i="39" s="1"/>
  <c r="G153" i="39"/>
  <c r="X153" i="39" s="1"/>
  <c r="AO153" i="39" s="1"/>
  <c r="C153" i="39"/>
  <c r="T153" i="39" s="1"/>
  <c r="AK153" i="39" s="1"/>
  <c r="R153" i="39"/>
  <c r="AI153" i="39" s="1"/>
  <c r="AZ153" i="39" s="1"/>
  <c r="N153" i="39"/>
  <c r="AE153" i="39" s="1"/>
  <c r="AV153" i="39" s="1"/>
  <c r="J153" i="39"/>
  <c r="AA153" i="39" s="1"/>
  <c r="AR153" i="39" s="1"/>
  <c r="F153" i="39"/>
  <c r="W153" i="39" s="1"/>
  <c r="AN153" i="39" s="1"/>
  <c r="M153" i="39"/>
  <c r="AD153" i="39" s="1"/>
  <c r="AU153" i="39" s="1"/>
  <c r="E153" i="39"/>
  <c r="V153" i="39" s="1"/>
  <c r="AM153" i="39" s="1"/>
  <c r="L153" i="39"/>
  <c r="AC153" i="39" s="1"/>
  <c r="AT153" i="39" s="1"/>
  <c r="D153" i="39"/>
  <c r="U153" i="39" s="1"/>
  <c r="AL153" i="39" s="1"/>
  <c r="Q153" i="39"/>
  <c r="AH153" i="39" s="1"/>
  <c r="AY153" i="39" s="1"/>
  <c r="P153" i="39"/>
  <c r="AG153" i="39" s="1"/>
  <c r="AX153" i="39" s="1"/>
  <c r="I153" i="39"/>
  <c r="Z153" i="39" s="1"/>
  <c r="AQ153" i="39" s="1"/>
  <c r="H153" i="39"/>
  <c r="Y153" i="39" s="1"/>
  <c r="AP153" i="39" s="1"/>
  <c r="B154" i="36"/>
  <c r="F154" i="36" s="1"/>
  <c r="W154" i="36" s="1"/>
  <c r="AN154" i="36" s="1"/>
  <c r="BB152" i="39"/>
  <c r="S153" i="36"/>
  <c r="AJ153" i="36" s="1"/>
  <c r="BA153" i="36" s="1"/>
  <c r="R153" i="36"/>
  <c r="AI153" i="36" s="1"/>
  <c r="AZ153" i="36" s="1"/>
  <c r="Q153" i="36"/>
  <c r="AH153" i="36" s="1"/>
  <c r="AY153" i="36" s="1"/>
  <c r="J156" i="35"/>
  <c r="A156" i="36" s="1"/>
  <c r="K155" i="35"/>
  <c r="B155" i="50" s="1"/>
  <c r="X154" i="50" l="1"/>
  <c r="D155" i="50"/>
  <c r="K155" i="50" s="1"/>
  <c r="R155" i="50" s="1"/>
  <c r="H155" i="50"/>
  <c r="O155" i="50" s="1"/>
  <c r="V155" i="50" s="1"/>
  <c r="E155" i="50"/>
  <c r="L155" i="50" s="1"/>
  <c r="S155" i="50" s="1"/>
  <c r="I155" i="50"/>
  <c r="P155" i="50" s="1"/>
  <c r="W155" i="50" s="1"/>
  <c r="F155" i="50"/>
  <c r="M155" i="50" s="1"/>
  <c r="T155" i="50" s="1"/>
  <c r="C155" i="50"/>
  <c r="J155" i="50" s="1"/>
  <c r="Q155" i="50" s="1"/>
  <c r="G155" i="50"/>
  <c r="N155" i="50" s="1"/>
  <c r="U155" i="50" s="1"/>
  <c r="M154" i="36"/>
  <c r="AD154" i="36" s="1"/>
  <c r="AU154" i="36" s="1"/>
  <c r="L154" i="36"/>
  <c r="AC154" i="36" s="1"/>
  <c r="AT154" i="36" s="1"/>
  <c r="K154" i="36"/>
  <c r="AB154" i="36" s="1"/>
  <c r="AS154" i="36" s="1"/>
  <c r="J154" i="36"/>
  <c r="AA154" i="36" s="1"/>
  <c r="AR154" i="36" s="1"/>
  <c r="Q154" i="36"/>
  <c r="AH154" i="36" s="1"/>
  <c r="AY154" i="36" s="1"/>
  <c r="P154" i="36"/>
  <c r="AG154" i="36" s="1"/>
  <c r="AX154" i="36" s="1"/>
  <c r="O154" i="36"/>
  <c r="AF154" i="36" s="1"/>
  <c r="AW154" i="36" s="1"/>
  <c r="N154" i="36"/>
  <c r="AE154" i="36" s="1"/>
  <c r="AV154" i="36" s="1"/>
  <c r="E154" i="36"/>
  <c r="V154" i="36" s="1"/>
  <c r="AM154" i="36" s="1"/>
  <c r="D154" i="36"/>
  <c r="U154" i="36" s="1"/>
  <c r="AL154" i="36" s="1"/>
  <c r="C154" i="36"/>
  <c r="T154" i="36" s="1"/>
  <c r="AK154" i="36" s="1"/>
  <c r="S154" i="36"/>
  <c r="AJ154" i="36" s="1"/>
  <c r="BA154" i="36" s="1"/>
  <c r="R154" i="36"/>
  <c r="AI154" i="36" s="1"/>
  <c r="AZ154" i="36" s="1"/>
  <c r="I154" i="36"/>
  <c r="Z154" i="36" s="1"/>
  <c r="AQ154" i="36" s="1"/>
  <c r="H154" i="36"/>
  <c r="Y154" i="36" s="1"/>
  <c r="AP154" i="36" s="1"/>
  <c r="G154" i="36"/>
  <c r="X154" i="36" s="1"/>
  <c r="AO154" i="36" s="1"/>
  <c r="BB153" i="36"/>
  <c r="B155" i="36"/>
  <c r="I155" i="36" s="1"/>
  <c r="Z155" i="36" s="1"/>
  <c r="AQ155" i="36" s="1"/>
  <c r="Q154" i="39"/>
  <c r="AH154" i="39" s="1"/>
  <c r="AY154" i="39" s="1"/>
  <c r="M154" i="39"/>
  <c r="AD154" i="39" s="1"/>
  <c r="AU154" i="39" s="1"/>
  <c r="I154" i="39"/>
  <c r="Z154" i="39" s="1"/>
  <c r="AQ154" i="39" s="1"/>
  <c r="E154" i="39"/>
  <c r="V154" i="39" s="1"/>
  <c r="AM154" i="39" s="1"/>
  <c r="P154" i="39"/>
  <c r="AG154" i="39" s="1"/>
  <c r="AX154" i="39" s="1"/>
  <c r="L154" i="39"/>
  <c r="AC154" i="39" s="1"/>
  <c r="AT154" i="39" s="1"/>
  <c r="H154" i="39"/>
  <c r="Y154" i="39" s="1"/>
  <c r="AP154" i="39" s="1"/>
  <c r="D154" i="39"/>
  <c r="U154" i="39" s="1"/>
  <c r="AL154" i="39" s="1"/>
  <c r="N154" i="39"/>
  <c r="AE154" i="39" s="1"/>
  <c r="AV154" i="39" s="1"/>
  <c r="F154" i="39"/>
  <c r="W154" i="39" s="1"/>
  <c r="AN154" i="39" s="1"/>
  <c r="S154" i="39"/>
  <c r="AJ154" i="39" s="1"/>
  <c r="BA154" i="39" s="1"/>
  <c r="K154" i="39"/>
  <c r="AB154" i="39" s="1"/>
  <c r="AS154" i="39" s="1"/>
  <c r="C154" i="39"/>
  <c r="T154" i="39" s="1"/>
  <c r="AK154" i="39" s="1"/>
  <c r="J154" i="39"/>
  <c r="AA154" i="39" s="1"/>
  <c r="AR154" i="39" s="1"/>
  <c r="G154" i="39"/>
  <c r="X154" i="39" s="1"/>
  <c r="AO154" i="39" s="1"/>
  <c r="R154" i="39"/>
  <c r="AI154" i="39" s="1"/>
  <c r="AZ154" i="39" s="1"/>
  <c r="O154" i="39"/>
  <c r="AF154" i="39" s="1"/>
  <c r="AW154" i="39" s="1"/>
  <c r="BB153" i="39"/>
  <c r="J157" i="35"/>
  <c r="A157" i="36" s="1"/>
  <c r="K156" i="35"/>
  <c r="B156" i="50" s="1"/>
  <c r="X155" i="50" l="1"/>
  <c r="F156" i="50"/>
  <c r="M156" i="50" s="1"/>
  <c r="T156" i="50" s="1"/>
  <c r="C156" i="50"/>
  <c r="J156" i="50" s="1"/>
  <c r="Q156" i="50" s="1"/>
  <c r="G156" i="50"/>
  <c r="N156" i="50" s="1"/>
  <c r="U156" i="50" s="1"/>
  <c r="D156" i="50"/>
  <c r="K156" i="50" s="1"/>
  <c r="R156" i="50" s="1"/>
  <c r="H156" i="50"/>
  <c r="O156" i="50" s="1"/>
  <c r="V156" i="50" s="1"/>
  <c r="I156" i="50"/>
  <c r="P156" i="50" s="1"/>
  <c r="W156" i="50" s="1"/>
  <c r="E156" i="50"/>
  <c r="L156" i="50" s="1"/>
  <c r="S156" i="50" s="1"/>
  <c r="P155" i="36"/>
  <c r="AG155" i="36" s="1"/>
  <c r="AX155" i="36" s="1"/>
  <c r="N155" i="36"/>
  <c r="AE155" i="36" s="1"/>
  <c r="AV155" i="36" s="1"/>
  <c r="O155" i="36"/>
  <c r="AF155" i="36" s="1"/>
  <c r="AW155" i="36" s="1"/>
  <c r="M155" i="36"/>
  <c r="AD155" i="36" s="1"/>
  <c r="AU155" i="36" s="1"/>
  <c r="D155" i="36"/>
  <c r="U155" i="36" s="1"/>
  <c r="AL155" i="36" s="1"/>
  <c r="C155" i="36"/>
  <c r="T155" i="36" s="1"/>
  <c r="AK155" i="36" s="1"/>
  <c r="S155" i="36"/>
  <c r="AJ155" i="36" s="1"/>
  <c r="BA155" i="36" s="1"/>
  <c r="R155" i="36"/>
  <c r="AI155" i="36" s="1"/>
  <c r="AZ155" i="36" s="1"/>
  <c r="Q155" i="36"/>
  <c r="AH155" i="36" s="1"/>
  <c r="AY155" i="36" s="1"/>
  <c r="H155" i="36"/>
  <c r="Y155" i="36" s="1"/>
  <c r="AP155" i="36" s="1"/>
  <c r="G155" i="36"/>
  <c r="X155" i="36" s="1"/>
  <c r="AO155" i="36" s="1"/>
  <c r="F155" i="36"/>
  <c r="W155" i="36" s="1"/>
  <c r="AN155" i="36" s="1"/>
  <c r="E155" i="36"/>
  <c r="V155" i="36" s="1"/>
  <c r="AM155" i="36" s="1"/>
  <c r="L155" i="36"/>
  <c r="AC155" i="36" s="1"/>
  <c r="AT155" i="36" s="1"/>
  <c r="K155" i="36"/>
  <c r="AB155" i="36" s="1"/>
  <c r="AS155" i="36" s="1"/>
  <c r="J155" i="36"/>
  <c r="AA155" i="36" s="1"/>
  <c r="AR155" i="36" s="1"/>
  <c r="BB154" i="36"/>
  <c r="B156" i="36"/>
  <c r="S156" i="36" s="1"/>
  <c r="AJ156" i="36" s="1"/>
  <c r="BA156" i="36" s="1"/>
  <c r="BB154" i="39"/>
  <c r="S155" i="39"/>
  <c r="AJ155" i="39" s="1"/>
  <c r="BA155" i="39" s="1"/>
  <c r="O155" i="39"/>
  <c r="AF155" i="39" s="1"/>
  <c r="AW155" i="39" s="1"/>
  <c r="K155" i="39"/>
  <c r="AB155" i="39" s="1"/>
  <c r="AS155" i="39" s="1"/>
  <c r="G155" i="39"/>
  <c r="X155" i="39" s="1"/>
  <c r="AO155" i="39" s="1"/>
  <c r="C155" i="39"/>
  <c r="T155" i="39" s="1"/>
  <c r="AK155" i="39" s="1"/>
  <c r="R155" i="39"/>
  <c r="AI155" i="39" s="1"/>
  <c r="AZ155" i="39" s="1"/>
  <c r="N155" i="39"/>
  <c r="AE155" i="39" s="1"/>
  <c r="AV155" i="39" s="1"/>
  <c r="J155" i="39"/>
  <c r="AA155" i="39" s="1"/>
  <c r="AR155" i="39" s="1"/>
  <c r="F155" i="39"/>
  <c r="W155" i="39" s="1"/>
  <c r="AN155" i="39" s="1"/>
  <c r="P155" i="39"/>
  <c r="AG155" i="39" s="1"/>
  <c r="AX155" i="39" s="1"/>
  <c r="H155" i="39"/>
  <c r="Y155" i="39" s="1"/>
  <c r="AP155" i="39" s="1"/>
  <c r="M155" i="39"/>
  <c r="AD155" i="39" s="1"/>
  <c r="AU155" i="39" s="1"/>
  <c r="E155" i="39"/>
  <c r="V155" i="39" s="1"/>
  <c r="AM155" i="39" s="1"/>
  <c r="D155" i="39"/>
  <c r="U155" i="39" s="1"/>
  <c r="AL155" i="39" s="1"/>
  <c r="Q155" i="39"/>
  <c r="AH155" i="39" s="1"/>
  <c r="AY155" i="39" s="1"/>
  <c r="L155" i="39"/>
  <c r="AC155" i="39" s="1"/>
  <c r="AT155" i="39" s="1"/>
  <c r="I155" i="39"/>
  <c r="Z155" i="39" s="1"/>
  <c r="AQ155" i="39" s="1"/>
  <c r="J158" i="35"/>
  <c r="A158" i="36" s="1"/>
  <c r="K157" i="35"/>
  <c r="B157" i="50" s="1"/>
  <c r="X156" i="50" l="1"/>
  <c r="D157" i="50"/>
  <c r="K157" i="50" s="1"/>
  <c r="R157" i="50" s="1"/>
  <c r="H157" i="50"/>
  <c r="O157" i="50" s="1"/>
  <c r="V157" i="50" s="1"/>
  <c r="E157" i="50"/>
  <c r="L157" i="50" s="1"/>
  <c r="S157" i="50" s="1"/>
  <c r="I157" i="50"/>
  <c r="P157" i="50" s="1"/>
  <c r="W157" i="50" s="1"/>
  <c r="F157" i="50"/>
  <c r="M157" i="50" s="1"/>
  <c r="T157" i="50" s="1"/>
  <c r="G157" i="50"/>
  <c r="N157" i="50" s="1"/>
  <c r="U157" i="50" s="1"/>
  <c r="C157" i="50"/>
  <c r="J157" i="50" s="1"/>
  <c r="Q157" i="50" s="1"/>
  <c r="F156" i="36"/>
  <c r="W156" i="36" s="1"/>
  <c r="AN156" i="36" s="1"/>
  <c r="P156" i="36"/>
  <c r="AG156" i="36" s="1"/>
  <c r="AX156" i="36" s="1"/>
  <c r="J156" i="36"/>
  <c r="AA156" i="36" s="1"/>
  <c r="AR156" i="36" s="1"/>
  <c r="G156" i="36"/>
  <c r="X156" i="36" s="1"/>
  <c r="AO156" i="36" s="1"/>
  <c r="E156" i="36"/>
  <c r="V156" i="36" s="1"/>
  <c r="AM156" i="36" s="1"/>
  <c r="I156" i="36"/>
  <c r="Z156" i="36" s="1"/>
  <c r="AQ156" i="36" s="1"/>
  <c r="R156" i="36"/>
  <c r="AI156" i="36" s="1"/>
  <c r="AZ156" i="36" s="1"/>
  <c r="H156" i="36"/>
  <c r="Y156" i="36" s="1"/>
  <c r="AP156" i="36" s="1"/>
  <c r="BB155" i="36"/>
  <c r="N156" i="36"/>
  <c r="AE156" i="36" s="1"/>
  <c r="AV156" i="36" s="1"/>
  <c r="Q156" i="36"/>
  <c r="AH156" i="36" s="1"/>
  <c r="AY156" i="36" s="1"/>
  <c r="O156" i="36"/>
  <c r="AF156" i="36" s="1"/>
  <c r="AW156" i="36" s="1"/>
  <c r="M156" i="36"/>
  <c r="AD156" i="36" s="1"/>
  <c r="AU156" i="36" s="1"/>
  <c r="L156" i="36"/>
  <c r="AC156" i="36" s="1"/>
  <c r="AT156" i="36" s="1"/>
  <c r="K156" i="36"/>
  <c r="AB156" i="36" s="1"/>
  <c r="AS156" i="36" s="1"/>
  <c r="D156" i="36"/>
  <c r="U156" i="36" s="1"/>
  <c r="AL156" i="36" s="1"/>
  <c r="C156" i="36"/>
  <c r="T156" i="36" s="1"/>
  <c r="AK156" i="36" s="1"/>
  <c r="B157" i="36"/>
  <c r="I157" i="36" s="1"/>
  <c r="Z157" i="36" s="1"/>
  <c r="AQ157" i="36" s="1"/>
  <c r="BB155" i="39"/>
  <c r="Q156" i="39"/>
  <c r="AH156" i="39" s="1"/>
  <c r="AY156" i="39" s="1"/>
  <c r="M156" i="39"/>
  <c r="AD156" i="39" s="1"/>
  <c r="AU156" i="39" s="1"/>
  <c r="I156" i="39"/>
  <c r="Z156" i="39" s="1"/>
  <c r="AQ156" i="39" s="1"/>
  <c r="E156" i="39"/>
  <c r="V156" i="39" s="1"/>
  <c r="AM156" i="39" s="1"/>
  <c r="P156" i="39"/>
  <c r="AG156" i="39" s="1"/>
  <c r="AX156" i="39" s="1"/>
  <c r="L156" i="39"/>
  <c r="AC156" i="39" s="1"/>
  <c r="AT156" i="39" s="1"/>
  <c r="H156" i="39"/>
  <c r="Y156" i="39" s="1"/>
  <c r="AP156" i="39" s="1"/>
  <c r="D156" i="39"/>
  <c r="U156" i="39" s="1"/>
  <c r="AL156" i="39" s="1"/>
  <c r="O156" i="39"/>
  <c r="AF156" i="39" s="1"/>
  <c r="AW156" i="39" s="1"/>
  <c r="G156" i="39"/>
  <c r="X156" i="39" s="1"/>
  <c r="AO156" i="39" s="1"/>
  <c r="N156" i="39"/>
  <c r="AE156" i="39" s="1"/>
  <c r="AV156" i="39" s="1"/>
  <c r="F156" i="39"/>
  <c r="W156" i="39" s="1"/>
  <c r="AN156" i="39" s="1"/>
  <c r="J156" i="39"/>
  <c r="AA156" i="39" s="1"/>
  <c r="AR156" i="39" s="1"/>
  <c r="S156" i="39"/>
  <c r="AJ156" i="39" s="1"/>
  <c r="BA156" i="39" s="1"/>
  <c r="C156" i="39"/>
  <c r="T156" i="39" s="1"/>
  <c r="AK156" i="39" s="1"/>
  <c r="R156" i="39"/>
  <c r="AI156" i="39" s="1"/>
  <c r="AZ156" i="39" s="1"/>
  <c r="K156" i="39"/>
  <c r="AB156" i="39" s="1"/>
  <c r="AS156" i="39" s="1"/>
  <c r="J159" i="35"/>
  <c r="A159" i="36" s="1"/>
  <c r="K158" i="35"/>
  <c r="B158" i="50" s="1"/>
  <c r="X157" i="50" l="1"/>
  <c r="F158" i="50"/>
  <c r="M158" i="50" s="1"/>
  <c r="T158" i="50" s="1"/>
  <c r="C158" i="50"/>
  <c r="J158" i="50" s="1"/>
  <c r="Q158" i="50" s="1"/>
  <c r="G158" i="50"/>
  <c r="N158" i="50" s="1"/>
  <c r="U158" i="50" s="1"/>
  <c r="D158" i="50"/>
  <c r="K158" i="50" s="1"/>
  <c r="R158" i="50" s="1"/>
  <c r="H158" i="50"/>
  <c r="O158" i="50" s="1"/>
  <c r="V158" i="50" s="1"/>
  <c r="E158" i="50"/>
  <c r="L158" i="50" s="1"/>
  <c r="S158" i="50" s="1"/>
  <c r="I158" i="50"/>
  <c r="P158" i="50" s="1"/>
  <c r="W158" i="50" s="1"/>
  <c r="N157" i="36"/>
  <c r="AE157" i="36" s="1"/>
  <c r="AV157" i="36" s="1"/>
  <c r="M157" i="36"/>
  <c r="AD157" i="36" s="1"/>
  <c r="AU157" i="36" s="1"/>
  <c r="P157" i="36"/>
  <c r="AG157" i="36" s="1"/>
  <c r="AX157" i="36" s="1"/>
  <c r="O157" i="36"/>
  <c r="AF157" i="36" s="1"/>
  <c r="AW157" i="36" s="1"/>
  <c r="D157" i="36"/>
  <c r="U157" i="36" s="1"/>
  <c r="AL157" i="36" s="1"/>
  <c r="C157" i="36"/>
  <c r="T157" i="36" s="1"/>
  <c r="AK157" i="36" s="1"/>
  <c r="S157" i="36"/>
  <c r="AJ157" i="36" s="1"/>
  <c r="BA157" i="36" s="1"/>
  <c r="R157" i="36"/>
  <c r="AI157" i="36" s="1"/>
  <c r="AZ157" i="36" s="1"/>
  <c r="Q157" i="36"/>
  <c r="AH157" i="36" s="1"/>
  <c r="AY157" i="36" s="1"/>
  <c r="H157" i="36"/>
  <c r="Y157" i="36" s="1"/>
  <c r="AP157" i="36" s="1"/>
  <c r="G157" i="36"/>
  <c r="X157" i="36" s="1"/>
  <c r="AO157" i="36" s="1"/>
  <c r="F157" i="36"/>
  <c r="W157" i="36" s="1"/>
  <c r="AN157" i="36" s="1"/>
  <c r="E157" i="36"/>
  <c r="V157" i="36" s="1"/>
  <c r="AM157" i="36" s="1"/>
  <c r="L157" i="36"/>
  <c r="AC157" i="36" s="1"/>
  <c r="AT157" i="36" s="1"/>
  <c r="K157" i="36"/>
  <c r="AB157" i="36" s="1"/>
  <c r="AS157" i="36" s="1"/>
  <c r="J157" i="36"/>
  <c r="AA157" i="36" s="1"/>
  <c r="AR157" i="36" s="1"/>
  <c r="BB156" i="36"/>
  <c r="B158" i="36"/>
  <c r="Q158" i="36" s="1"/>
  <c r="AH158" i="36" s="1"/>
  <c r="AY158" i="36" s="1"/>
  <c r="BB156" i="39"/>
  <c r="S157" i="39"/>
  <c r="AJ157" i="39" s="1"/>
  <c r="BA157" i="39" s="1"/>
  <c r="O157" i="39"/>
  <c r="AF157" i="39" s="1"/>
  <c r="AW157" i="39" s="1"/>
  <c r="K157" i="39"/>
  <c r="AB157" i="39" s="1"/>
  <c r="AS157" i="39" s="1"/>
  <c r="G157" i="39"/>
  <c r="X157" i="39" s="1"/>
  <c r="AO157" i="39" s="1"/>
  <c r="C157" i="39"/>
  <c r="T157" i="39" s="1"/>
  <c r="AK157" i="39" s="1"/>
  <c r="R157" i="39"/>
  <c r="AI157" i="39" s="1"/>
  <c r="AZ157" i="39" s="1"/>
  <c r="N157" i="39"/>
  <c r="AE157" i="39" s="1"/>
  <c r="AV157" i="39" s="1"/>
  <c r="J157" i="39"/>
  <c r="AA157" i="39" s="1"/>
  <c r="AR157" i="39" s="1"/>
  <c r="F157" i="39"/>
  <c r="W157" i="39" s="1"/>
  <c r="AN157" i="39" s="1"/>
  <c r="Q157" i="39"/>
  <c r="AH157" i="39" s="1"/>
  <c r="AY157" i="39" s="1"/>
  <c r="I157" i="39"/>
  <c r="Z157" i="39" s="1"/>
  <c r="AQ157" i="39" s="1"/>
  <c r="P157" i="39"/>
  <c r="AG157" i="39" s="1"/>
  <c r="AX157" i="39" s="1"/>
  <c r="H157" i="39"/>
  <c r="Y157" i="39" s="1"/>
  <c r="AP157" i="39" s="1"/>
  <c r="M157" i="39"/>
  <c r="AD157" i="39" s="1"/>
  <c r="AU157" i="39" s="1"/>
  <c r="L157" i="39"/>
  <c r="AC157" i="39" s="1"/>
  <c r="AT157" i="39" s="1"/>
  <c r="E157" i="39"/>
  <c r="V157" i="39" s="1"/>
  <c r="AM157" i="39" s="1"/>
  <c r="D157" i="39"/>
  <c r="U157" i="39" s="1"/>
  <c r="AL157" i="39" s="1"/>
  <c r="J160" i="35"/>
  <c r="A160" i="36" s="1"/>
  <c r="K159" i="35"/>
  <c r="B159" i="50" s="1"/>
  <c r="X158" i="50" l="1"/>
  <c r="D159" i="50"/>
  <c r="K159" i="50" s="1"/>
  <c r="R159" i="50" s="1"/>
  <c r="H159" i="50"/>
  <c r="O159" i="50" s="1"/>
  <c r="V159" i="50" s="1"/>
  <c r="E159" i="50"/>
  <c r="L159" i="50" s="1"/>
  <c r="S159" i="50" s="1"/>
  <c r="I159" i="50"/>
  <c r="P159" i="50" s="1"/>
  <c r="W159" i="50" s="1"/>
  <c r="F159" i="50"/>
  <c r="M159" i="50" s="1"/>
  <c r="T159" i="50" s="1"/>
  <c r="G159" i="50"/>
  <c r="N159" i="50" s="1"/>
  <c r="U159" i="50" s="1"/>
  <c r="C159" i="50"/>
  <c r="J159" i="50" s="1"/>
  <c r="Q159" i="50" s="1"/>
  <c r="C158" i="36"/>
  <c r="T158" i="36" s="1"/>
  <c r="AK158" i="36" s="1"/>
  <c r="D158" i="36"/>
  <c r="U158" i="36" s="1"/>
  <c r="AL158" i="36" s="1"/>
  <c r="S158" i="36"/>
  <c r="AJ158" i="36" s="1"/>
  <c r="BA158" i="36" s="1"/>
  <c r="L158" i="36"/>
  <c r="AC158" i="36" s="1"/>
  <c r="AT158" i="36" s="1"/>
  <c r="E158" i="36"/>
  <c r="V158" i="36" s="1"/>
  <c r="AM158" i="36" s="1"/>
  <c r="K158" i="36"/>
  <c r="AB158" i="36" s="1"/>
  <c r="AS158" i="36" s="1"/>
  <c r="H158" i="36"/>
  <c r="Y158" i="36" s="1"/>
  <c r="AP158" i="36" s="1"/>
  <c r="G158" i="36"/>
  <c r="X158" i="36" s="1"/>
  <c r="AO158" i="36" s="1"/>
  <c r="F158" i="36"/>
  <c r="W158" i="36" s="1"/>
  <c r="AN158" i="36" s="1"/>
  <c r="M158" i="36"/>
  <c r="AD158" i="36" s="1"/>
  <c r="AU158" i="36" s="1"/>
  <c r="J158" i="36"/>
  <c r="AA158" i="36" s="1"/>
  <c r="AR158" i="36" s="1"/>
  <c r="P158" i="36"/>
  <c r="AG158" i="36" s="1"/>
  <c r="AX158" i="36" s="1"/>
  <c r="O158" i="36"/>
  <c r="AF158" i="36" s="1"/>
  <c r="AW158" i="36" s="1"/>
  <c r="N158" i="36"/>
  <c r="AE158" i="36" s="1"/>
  <c r="AV158" i="36" s="1"/>
  <c r="BB157" i="36"/>
  <c r="I158" i="36"/>
  <c r="Z158" i="36" s="1"/>
  <c r="AQ158" i="36" s="1"/>
  <c r="R158" i="36"/>
  <c r="AI158" i="36" s="1"/>
  <c r="AZ158" i="36" s="1"/>
  <c r="B159" i="36"/>
  <c r="K159" i="36" s="1"/>
  <c r="AB159" i="36" s="1"/>
  <c r="AS159" i="36" s="1"/>
  <c r="Q158" i="39"/>
  <c r="AH158" i="39" s="1"/>
  <c r="AY158" i="39" s="1"/>
  <c r="M158" i="39"/>
  <c r="AD158" i="39" s="1"/>
  <c r="AU158" i="39" s="1"/>
  <c r="I158" i="39"/>
  <c r="Z158" i="39" s="1"/>
  <c r="AQ158" i="39" s="1"/>
  <c r="E158" i="39"/>
  <c r="V158" i="39" s="1"/>
  <c r="AM158" i="39" s="1"/>
  <c r="P158" i="39"/>
  <c r="AG158" i="39" s="1"/>
  <c r="AX158" i="39" s="1"/>
  <c r="L158" i="39"/>
  <c r="AC158" i="39" s="1"/>
  <c r="AT158" i="39" s="1"/>
  <c r="H158" i="39"/>
  <c r="Y158" i="39" s="1"/>
  <c r="AP158" i="39" s="1"/>
  <c r="D158" i="39"/>
  <c r="U158" i="39" s="1"/>
  <c r="AL158" i="39" s="1"/>
  <c r="R158" i="39"/>
  <c r="AI158" i="39" s="1"/>
  <c r="AZ158" i="39" s="1"/>
  <c r="J158" i="39"/>
  <c r="AA158" i="39" s="1"/>
  <c r="AR158" i="39" s="1"/>
  <c r="O158" i="39"/>
  <c r="AF158" i="39" s="1"/>
  <c r="AW158" i="39" s="1"/>
  <c r="G158" i="39"/>
  <c r="X158" i="39" s="1"/>
  <c r="AO158" i="39" s="1"/>
  <c r="S158" i="39"/>
  <c r="AJ158" i="39" s="1"/>
  <c r="BA158" i="39" s="1"/>
  <c r="C158" i="39"/>
  <c r="T158" i="39" s="1"/>
  <c r="AK158" i="39" s="1"/>
  <c r="N158" i="39"/>
  <c r="AE158" i="39" s="1"/>
  <c r="AV158" i="39" s="1"/>
  <c r="K158" i="39"/>
  <c r="AB158" i="39" s="1"/>
  <c r="AS158" i="39" s="1"/>
  <c r="F158" i="39"/>
  <c r="W158" i="39" s="1"/>
  <c r="AN158" i="39" s="1"/>
  <c r="BB157" i="39"/>
  <c r="J161" i="35"/>
  <c r="A161" i="36" s="1"/>
  <c r="K160" i="35"/>
  <c r="B160" i="50" s="1"/>
  <c r="X159" i="50" l="1"/>
  <c r="F160" i="50"/>
  <c r="M160" i="50" s="1"/>
  <c r="T160" i="50" s="1"/>
  <c r="C160" i="50"/>
  <c r="J160" i="50" s="1"/>
  <c r="Q160" i="50" s="1"/>
  <c r="G160" i="50"/>
  <c r="N160" i="50" s="1"/>
  <c r="U160" i="50" s="1"/>
  <c r="D160" i="50"/>
  <c r="K160" i="50" s="1"/>
  <c r="R160" i="50" s="1"/>
  <c r="H160" i="50"/>
  <c r="O160" i="50" s="1"/>
  <c r="V160" i="50" s="1"/>
  <c r="E160" i="50"/>
  <c r="L160" i="50" s="1"/>
  <c r="S160" i="50" s="1"/>
  <c r="I160" i="50"/>
  <c r="P160" i="50" s="1"/>
  <c r="W160" i="50" s="1"/>
  <c r="P159" i="36"/>
  <c r="AG159" i="36" s="1"/>
  <c r="AX159" i="36" s="1"/>
  <c r="O159" i="36"/>
  <c r="AF159" i="36" s="1"/>
  <c r="AW159" i="36" s="1"/>
  <c r="R159" i="36"/>
  <c r="AI159" i="36" s="1"/>
  <c r="AZ159" i="36" s="1"/>
  <c r="BB158" i="36"/>
  <c r="Q159" i="36"/>
  <c r="AH159" i="36" s="1"/>
  <c r="AY159" i="36" s="1"/>
  <c r="F159" i="36"/>
  <c r="W159" i="36" s="1"/>
  <c r="AN159" i="36" s="1"/>
  <c r="E159" i="36"/>
  <c r="V159" i="36" s="1"/>
  <c r="AM159" i="36" s="1"/>
  <c r="D159" i="36"/>
  <c r="U159" i="36" s="1"/>
  <c r="AL159" i="36" s="1"/>
  <c r="C159" i="36"/>
  <c r="T159" i="36" s="1"/>
  <c r="AK159" i="36" s="1"/>
  <c r="S159" i="36"/>
  <c r="AJ159" i="36" s="1"/>
  <c r="BA159" i="36" s="1"/>
  <c r="I159" i="36"/>
  <c r="Z159" i="36" s="1"/>
  <c r="AQ159" i="36" s="1"/>
  <c r="J159" i="36"/>
  <c r="AA159" i="36" s="1"/>
  <c r="AR159" i="36" s="1"/>
  <c r="H159" i="36"/>
  <c r="Y159" i="36" s="1"/>
  <c r="AP159" i="36" s="1"/>
  <c r="G159" i="36"/>
  <c r="X159" i="36" s="1"/>
  <c r="AO159" i="36" s="1"/>
  <c r="N159" i="36"/>
  <c r="AE159" i="36" s="1"/>
  <c r="AV159" i="36" s="1"/>
  <c r="M159" i="36"/>
  <c r="AD159" i="36" s="1"/>
  <c r="AU159" i="36" s="1"/>
  <c r="L159" i="36"/>
  <c r="AC159" i="36" s="1"/>
  <c r="AT159" i="36" s="1"/>
  <c r="BB158" i="39"/>
  <c r="B160" i="36"/>
  <c r="O160" i="36" s="1"/>
  <c r="AF160" i="36" s="1"/>
  <c r="AW160" i="36" s="1"/>
  <c r="S159" i="39"/>
  <c r="AJ159" i="39" s="1"/>
  <c r="BA159" i="39" s="1"/>
  <c r="O159" i="39"/>
  <c r="AF159" i="39" s="1"/>
  <c r="AW159" i="39" s="1"/>
  <c r="K159" i="39"/>
  <c r="AB159" i="39" s="1"/>
  <c r="AS159" i="39" s="1"/>
  <c r="G159" i="39"/>
  <c r="X159" i="39" s="1"/>
  <c r="AO159" i="39" s="1"/>
  <c r="C159" i="39"/>
  <c r="T159" i="39" s="1"/>
  <c r="AK159" i="39" s="1"/>
  <c r="R159" i="39"/>
  <c r="AI159" i="39" s="1"/>
  <c r="AZ159" i="39" s="1"/>
  <c r="N159" i="39"/>
  <c r="AE159" i="39" s="1"/>
  <c r="AV159" i="39" s="1"/>
  <c r="J159" i="39"/>
  <c r="AA159" i="39" s="1"/>
  <c r="AR159" i="39" s="1"/>
  <c r="F159" i="39"/>
  <c r="W159" i="39" s="1"/>
  <c r="AN159" i="39" s="1"/>
  <c r="L159" i="39"/>
  <c r="AC159" i="39" s="1"/>
  <c r="AT159" i="39" s="1"/>
  <c r="D159" i="39"/>
  <c r="U159" i="39" s="1"/>
  <c r="AL159" i="39" s="1"/>
  <c r="Q159" i="39"/>
  <c r="AH159" i="39" s="1"/>
  <c r="AY159" i="39" s="1"/>
  <c r="I159" i="39"/>
  <c r="Z159" i="39" s="1"/>
  <c r="AQ159" i="39" s="1"/>
  <c r="H159" i="39"/>
  <c r="Y159" i="39" s="1"/>
  <c r="AP159" i="39" s="1"/>
  <c r="E159" i="39"/>
  <c r="V159" i="39" s="1"/>
  <c r="AM159" i="39" s="1"/>
  <c r="P159" i="39"/>
  <c r="AG159" i="39" s="1"/>
  <c r="AX159" i="39" s="1"/>
  <c r="M159" i="39"/>
  <c r="AD159" i="39" s="1"/>
  <c r="AU159" i="39" s="1"/>
  <c r="J162" i="35"/>
  <c r="A162" i="36" s="1"/>
  <c r="K161" i="35"/>
  <c r="B161" i="50" s="1"/>
  <c r="X160" i="50" l="1"/>
  <c r="C161" i="50"/>
  <c r="J161" i="50" s="1"/>
  <c r="Q161" i="50" s="1"/>
  <c r="G161" i="50"/>
  <c r="N161" i="50" s="1"/>
  <c r="U161" i="50" s="1"/>
  <c r="D161" i="50"/>
  <c r="K161" i="50" s="1"/>
  <c r="R161" i="50" s="1"/>
  <c r="H161" i="50"/>
  <c r="O161" i="50" s="1"/>
  <c r="V161" i="50" s="1"/>
  <c r="F161" i="50"/>
  <c r="M161" i="50" s="1"/>
  <c r="T161" i="50" s="1"/>
  <c r="E161" i="50"/>
  <c r="L161" i="50" s="1"/>
  <c r="S161" i="50" s="1"/>
  <c r="I161" i="50"/>
  <c r="P161" i="50" s="1"/>
  <c r="W161" i="50" s="1"/>
  <c r="J160" i="36"/>
  <c r="AA160" i="36" s="1"/>
  <c r="AR160" i="36" s="1"/>
  <c r="R160" i="36"/>
  <c r="AI160" i="36" s="1"/>
  <c r="AZ160" i="36" s="1"/>
  <c r="S160" i="36"/>
  <c r="AJ160" i="36" s="1"/>
  <c r="BA160" i="36" s="1"/>
  <c r="N160" i="36"/>
  <c r="AE160" i="36" s="1"/>
  <c r="AV160" i="36" s="1"/>
  <c r="BB159" i="36"/>
  <c r="F160" i="36"/>
  <c r="W160" i="36" s="1"/>
  <c r="AN160" i="36" s="1"/>
  <c r="M160" i="36"/>
  <c r="AD160" i="36" s="1"/>
  <c r="AU160" i="36" s="1"/>
  <c r="E160" i="36"/>
  <c r="V160" i="36" s="1"/>
  <c r="AM160" i="36" s="1"/>
  <c r="H160" i="36"/>
  <c r="Y160" i="36" s="1"/>
  <c r="AP160" i="36" s="1"/>
  <c r="C160" i="36"/>
  <c r="T160" i="36" s="1"/>
  <c r="AK160" i="36" s="1"/>
  <c r="I160" i="36"/>
  <c r="Z160" i="36" s="1"/>
  <c r="AQ160" i="36" s="1"/>
  <c r="L160" i="36"/>
  <c r="AC160" i="36" s="1"/>
  <c r="AT160" i="36" s="1"/>
  <c r="D160" i="36"/>
  <c r="U160" i="36" s="1"/>
  <c r="AL160" i="36" s="1"/>
  <c r="K160" i="36"/>
  <c r="AB160" i="36" s="1"/>
  <c r="AS160" i="36" s="1"/>
  <c r="G160" i="36"/>
  <c r="X160" i="36" s="1"/>
  <c r="AO160" i="36" s="1"/>
  <c r="Q160" i="36"/>
  <c r="AH160" i="36" s="1"/>
  <c r="AY160" i="36" s="1"/>
  <c r="P160" i="36"/>
  <c r="AG160" i="36" s="1"/>
  <c r="AX160" i="36" s="1"/>
  <c r="BB159" i="39"/>
  <c r="Q160" i="39"/>
  <c r="AH160" i="39" s="1"/>
  <c r="AY160" i="39" s="1"/>
  <c r="M160" i="39"/>
  <c r="AD160" i="39" s="1"/>
  <c r="AU160" i="39" s="1"/>
  <c r="I160" i="39"/>
  <c r="Z160" i="39" s="1"/>
  <c r="AQ160" i="39" s="1"/>
  <c r="E160" i="39"/>
  <c r="V160" i="39" s="1"/>
  <c r="AM160" i="39" s="1"/>
  <c r="P160" i="39"/>
  <c r="AG160" i="39" s="1"/>
  <c r="AX160" i="39" s="1"/>
  <c r="L160" i="39"/>
  <c r="AC160" i="39" s="1"/>
  <c r="AT160" i="39" s="1"/>
  <c r="H160" i="39"/>
  <c r="Y160" i="39" s="1"/>
  <c r="AP160" i="39" s="1"/>
  <c r="D160" i="39"/>
  <c r="U160" i="39" s="1"/>
  <c r="AL160" i="39" s="1"/>
  <c r="S160" i="39"/>
  <c r="AJ160" i="39" s="1"/>
  <c r="BA160" i="39" s="1"/>
  <c r="K160" i="39"/>
  <c r="AB160" i="39" s="1"/>
  <c r="AS160" i="39" s="1"/>
  <c r="C160" i="39"/>
  <c r="T160" i="39" s="1"/>
  <c r="AK160" i="39" s="1"/>
  <c r="R160" i="39"/>
  <c r="AI160" i="39" s="1"/>
  <c r="AZ160" i="39" s="1"/>
  <c r="J160" i="39"/>
  <c r="AA160" i="39" s="1"/>
  <c r="AR160" i="39" s="1"/>
  <c r="O160" i="39"/>
  <c r="AF160" i="39" s="1"/>
  <c r="AW160" i="39" s="1"/>
  <c r="N160" i="39"/>
  <c r="AE160" i="39" s="1"/>
  <c r="AV160" i="39" s="1"/>
  <c r="G160" i="39"/>
  <c r="X160" i="39" s="1"/>
  <c r="AO160" i="39" s="1"/>
  <c r="F160" i="39"/>
  <c r="W160" i="39" s="1"/>
  <c r="AN160" i="39" s="1"/>
  <c r="B161" i="36"/>
  <c r="S161" i="36" s="1"/>
  <c r="AJ161" i="36" s="1"/>
  <c r="BA161" i="36" s="1"/>
  <c r="J163" i="35"/>
  <c r="A163" i="36" s="1"/>
  <c r="K162" i="35"/>
  <c r="B162" i="50" s="1"/>
  <c r="E162" i="50" l="1"/>
  <c r="L162" i="50" s="1"/>
  <c r="S162" i="50" s="1"/>
  <c r="I162" i="50"/>
  <c r="P162" i="50" s="1"/>
  <c r="W162" i="50" s="1"/>
  <c r="F162" i="50"/>
  <c r="M162" i="50" s="1"/>
  <c r="T162" i="50" s="1"/>
  <c r="H162" i="50"/>
  <c r="O162" i="50" s="1"/>
  <c r="V162" i="50" s="1"/>
  <c r="C162" i="50"/>
  <c r="J162" i="50" s="1"/>
  <c r="Q162" i="50" s="1"/>
  <c r="G162" i="50"/>
  <c r="N162" i="50" s="1"/>
  <c r="U162" i="50" s="1"/>
  <c r="D162" i="50"/>
  <c r="K162" i="50" s="1"/>
  <c r="R162" i="50" s="1"/>
  <c r="X161" i="50"/>
  <c r="I161" i="36"/>
  <c r="Z161" i="36" s="1"/>
  <c r="AQ161" i="36" s="1"/>
  <c r="BB160" i="36"/>
  <c r="Q161" i="36"/>
  <c r="AH161" i="36" s="1"/>
  <c r="AY161" i="36" s="1"/>
  <c r="F161" i="36"/>
  <c r="W161" i="36" s="1"/>
  <c r="AN161" i="36" s="1"/>
  <c r="R161" i="36"/>
  <c r="AI161" i="36" s="1"/>
  <c r="AZ161" i="36" s="1"/>
  <c r="C161" i="36"/>
  <c r="T161" i="36" s="1"/>
  <c r="AK161" i="36" s="1"/>
  <c r="O161" i="36"/>
  <c r="AF161" i="36" s="1"/>
  <c r="AW161" i="36" s="1"/>
  <c r="J161" i="36"/>
  <c r="AA161" i="36" s="1"/>
  <c r="AR161" i="36" s="1"/>
  <c r="D161" i="36"/>
  <c r="U161" i="36" s="1"/>
  <c r="AL161" i="36" s="1"/>
  <c r="E161" i="36"/>
  <c r="V161" i="36" s="1"/>
  <c r="AM161" i="36" s="1"/>
  <c r="P161" i="36"/>
  <c r="AG161" i="36" s="1"/>
  <c r="AX161" i="36" s="1"/>
  <c r="H161" i="36"/>
  <c r="Y161" i="36" s="1"/>
  <c r="AP161" i="36" s="1"/>
  <c r="G161" i="36"/>
  <c r="X161" i="36" s="1"/>
  <c r="AO161" i="36" s="1"/>
  <c r="N161" i="36"/>
  <c r="AE161" i="36" s="1"/>
  <c r="AV161" i="36" s="1"/>
  <c r="M161" i="36"/>
  <c r="AD161" i="36" s="1"/>
  <c r="AU161" i="36" s="1"/>
  <c r="L161" i="36"/>
  <c r="AC161" i="36" s="1"/>
  <c r="AT161" i="36" s="1"/>
  <c r="K161" i="36"/>
  <c r="AB161" i="36" s="1"/>
  <c r="AS161" i="36" s="1"/>
  <c r="BB160" i="39"/>
  <c r="B162" i="36"/>
  <c r="Q162" i="36" s="1"/>
  <c r="AH162" i="36" s="1"/>
  <c r="AY162" i="36" s="1"/>
  <c r="P161" i="39"/>
  <c r="AG161" i="39" s="1"/>
  <c r="AX161" i="39" s="1"/>
  <c r="L161" i="39"/>
  <c r="AC161" i="39" s="1"/>
  <c r="AT161" i="39" s="1"/>
  <c r="H161" i="39"/>
  <c r="Y161" i="39" s="1"/>
  <c r="AP161" i="39" s="1"/>
  <c r="D161" i="39"/>
  <c r="U161" i="39" s="1"/>
  <c r="AL161" i="39" s="1"/>
  <c r="S161" i="39"/>
  <c r="AJ161" i="39" s="1"/>
  <c r="BA161" i="39" s="1"/>
  <c r="O161" i="39"/>
  <c r="AF161" i="39" s="1"/>
  <c r="AW161" i="39" s="1"/>
  <c r="K161" i="39"/>
  <c r="AB161" i="39" s="1"/>
  <c r="AS161" i="39" s="1"/>
  <c r="G161" i="39"/>
  <c r="X161" i="39" s="1"/>
  <c r="AO161" i="39" s="1"/>
  <c r="C161" i="39"/>
  <c r="T161" i="39" s="1"/>
  <c r="AK161" i="39" s="1"/>
  <c r="N161" i="39"/>
  <c r="AE161" i="39" s="1"/>
  <c r="AV161" i="39" s="1"/>
  <c r="F161" i="39"/>
  <c r="W161" i="39" s="1"/>
  <c r="AN161" i="39" s="1"/>
  <c r="M161" i="39"/>
  <c r="AD161" i="39" s="1"/>
  <c r="AU161" i="39" s="1"/>
  <c r="E161" i="39"/>
  <c r="V161" i="39" s="1"/>
  <c r="AM161" i="39" s="1"/>
  <c r="R161" i="39"/>
  <c r="AI161" i="39" s="1"/>
  <c r="AZ161" i="39" s="1"/>
  <c r="Q161" i="39"/>
  <c r="AH161" i="39" s="1"/>
  <c r="AY161" i="39" s="1"/>
  <c r="J161" i="39"/>
  <c r="AA161" i="39" s="1"/>
  <c r="AR161" i="39" s="1"/>
  <c r="I161" i="39"/>
  <c r="Z161" i="39" s="1"/>
  <c r="AQ161" i="39" s="1"/>
  <c r="J164" i="35"/>
  <c r="A164" i="36" s="1"/>
  <c r="K163" i="35"/>
  <c r="B163" i="50" s="1"/>
  <c r="C163" i="50" l="1"/>
  <c r="J163" i="50" s="1"/>
  <c r="Q163" i="50" s="1"/>
  <c r="G163" i="50"/>
  <c r="N163" i="50" s="1"/>
  <c r="U163" i="50" s="1"/>
  <c r="D163" i="50"/>
  <c r="K163" i="50" s="1"/>
  <c r="R163" i="50" s="1"/>
  <c r="H163" i="50"/>
  <c r="O163" i="50" s="1"/>
  <c r="V163" i="50" s="1"/>
  <c r="F163" i="50"/>
  <c r="M163" i="50" s="1"/>
  <c r="T163" i="50" s="1"/>
  <c r="E163" i="50"/>
  <c r="L163" i="50" s="1"/>
  <c r="S163" i="50" s="1"/>
  <c r="I163" i="50"/>
  <c r="P163" i="50" s="1"/>
  <c r="W163" i="50" s="1"/>
  <c r="X162" i="50"/>
  <c r="E162" i="36"/>
  <c r="V162" i="36" s="1"/>
  <c r="AM162" i="36" s="1"/>
  <c r="L162" i="36"/>
  <c r="AC162" i="36" s="1"/>
  <c r="AT162" i="36" s="1"/>
  <c r="BB161" i="36"/>
  <c r="O162" i="36"/>
  <c r="AF162" i="36" s="1"/>
  <c r="AW162" i="36" s="1"/>
  <c r="P162" i="36"/>
  <c r="AG162" i="36" s="1"/>
  <c r="AX162" i="36" s="1"/>
  <c r="F162" i="36"/>
  <c r="W162" i="36" s="1"/>
  <c r="AN162" i="36" s="1"/>
  <c r="I162" i="36"/>
  <c r="Z162" i="36" s="1"/>
  <c r="AQ162" i="36" s="1"/>
  <c r="G162" i="36"/>
  <c r="X162" i="36" s="1"/>
  <c r="AO162" i="36" s="1"/>
  <c r="J162" i="36"/>
  <c r="AA162" i="36" s="1"/>
  <c r="AR162" i="36" s="1"/>
  <c r="M162" i="36"/>
  <c r="AD162" i="36" s="1"/>
  <c r="AU162" i="36" s="1"/>
  <c r="H162" i="36"/>
  <c r="Y162" i="36" s="1"/>
  <c r="AP162" i="36" s="1"/>
  <c r="K162" i="36"/>
  <c r="AB162" i="36" s="1"/>
  <c r="AS162" i="36" s="1"/>
  <c r="N162" i="36"/>
  <c r="AE162" i="36" s="1"/>
  <c r="AV162" i="36" s="1"/>
  <c r="D162" i="36"/>
  <c r="U162" i="36" s="1"/>
  <c r="AL162" i="36" s="1"/>
  <c r="C162" i="36"/>
  <c r="T162" i="36" s="1"/>
  <c r="AK162" i="36" s="1"/>
  <c r="S162" i="36"/>
  <c r="AJ162" i="36" s="1"/>
  <c r="BA162" i="36" s="1"/>
  <c r="R162" i="36"/>
  <c r="AI162" i="36" s="1"/>
  <c r="AZ162" i="36" s="1"/>
  <c r="BB161" i="39"/>
  <c r="R162" i="39"/>
  <c r="AI162" i="39" s="1"/>
  <c r="AZ162" i="39" s="1"/>
  <c r="N162" i="39"/>
  <c r="AE162" i="39" s="1"/>
  <c r="AV162" i="39" s="1"/>
  <c r="J162" i="39"/>
  <c r="AA162" i="39" s="1"/>
  <c r="AR162" i="39" s="1"/>
  <c r="F162" i="39"/>
  <c r="W162" i="39" s="1"/>
  <c r="AN162" i="39" s="1"/>
  <c r="Q162" i="39"/>
  <c r="AH162" i="39" s="1"/>
  <c r="AY162" i="39" s="1"/>
  <c r="M162" i="39"/>
  <c r="AD162" i="39" s="1"/>
  <c r="AU162" i="39" s="1"/>
  <c r="I162" i="39"/>
  <c r="Z162" i="39" s="1"/>
  <c r="AQ162" i="39" s="1"/>
  <c r="E162" i="39"/>
  <c r="V162" i="39" s="1"/>
  <c r="AM162" i="39" s="1"/>
  <c r="O162" i="39"/>
  <c r="AF162" i="39" s="1"/>
  <c r="AW162" i="39" s="1"/>
  <c r="G162" i="39"/>
  <c r="X162" i="39" s="1"/>
  <c r="AO162" i="39" s="1"/>
  <c r="L162" i="39"/>
  <c r="AC162" i="39" s="1"/>
  <c r="AT162" i="39" s="1"/>
  <c r="D162" i="39"/>
  <c r="U162" i="39" s="1"/>
  <c r="AL162" i="39" s="1"/>
  <c r="K162" i="39"/>
  <c r="AB162" i="39" s="1"/>
  <c r="AS162" i="39" s="1"/>
  <c r="H162" i="39"/>
  <c r="Y162" i="39" s="1"/>
  <c r="AP162" i="39" s="1"/>
  <c r="S162" i="39"/>
  <c r="AJ162" i="39" s="1"/>
  <c r="BA162" i="39" s="1"/>
  <c r="C162" i="39"/>
  <c r="T162" i="39" s="1"/>
  <c r="AK162" i="39" s="1"/>
  <c r="P162" i="39"/>
  <c r="AG162" i="39" s="1"/>
  <c r="AX162" i="39" s="1"/>
  <c r="B163" i="36"/>
  <c r="S163" i="36" s="1"/>
  <c r="AJ163" i="36" s="1"/>
  <c r="BA163" i="36" s="1"/>
  <c r="J165" i="35"/>
  <c r="A165" i="36" s="1"/>
  <c r="K164" i="35"/>
  <c r="B164" i="50" s="1"/>
  <c r="E164" i="50" l="1"/>
  <c r="L164" i="50" s="1"/>
  <c r="S164" i="50" s="1"/>
  <c r="I164" i="50"/>
  <c r="P164" i="50" s="1"/>
  <c r="W164" i="50" s="1"/>
  <c r="F164" i="50"/>
  <c r="M164" i="50" s="1"/>
  <c r="T164" i="50" s="1"/>
  <c r="C164" i="50"/>
  <c r="J164" i="50" s="1"/>
  <c r="Q164" i="50" s="1"/>
  <c r="G164" i="50"/>
  <c r="N164" i="50" s="1"/>
  <c r="U164" i="50" s="1"/>
  <c r="D164" i="50"/>
  <c r="K164" i="50" s="1"/>
  <c r="R164" i="50" s="1"/>
  <c r="H164" i="50"/>
  <c r="O164" i="50" s="1"/>
  <c r="V164" i="50" s="1"/>
  <c r="X163" i="50"/>
  <c r="N163" i="36"/>
  <c r="AE163" i="36" s="1"/>
  <c r="AV163" i="36" s="1"/>
  <c r="R163" i="36"/>
  <c r="AI163" i="36" s="1"/>
  <c r="AZ163" i="36" s="1"/>
  <c r="Q163" i="36"/>
  <c r="AH163" i="36" s="1"/>
  <c r="AY163" i="36" s="1"/>
  <c r="D163" i="36"/>
  <c r="U163" i="36" s="1"/>
  <c r="AL163" i="36" s="1"/>
  <c r="BB162" i="36"/>
  <c r="E163" i="36"/>
  <c r="V163" i="36" s="1"/>
  <c r="AM163" i="36" s="1"/>
  <c r="L163" i="36"/>
  <c r="AC163" i="36" s="1"/>
  <c r="AT163" i="36" s="1"/>
  <c r="F163" i="36"/>
  <c r="W163" i="36" s="1"/>
  <c r="AN163" i="36" s="1"/>
  <c r="M163" i="36"/>
  <c r="AD163" i="36" s="1"/>
  <c r="AU163" i="36" s="1"/>
  <c r="C163" i="36"/>
  <c r="T163" i="36" s="1"/>
  <c r="AK163" i="36" s="1"/>
  <c r="G163" i="36"/>
  <c r="X163" i="36" s="1"/>
  <c r="AO163" i="36" s="1"/>
  <c r="J163" i="36"/>
  <c r="AA163" i="36" s="1"/>
  <c r="AR163" i="36" s="1"/>
  <c r="I163" i="36"/>
  <c r="Z163" i="36" s="1"/>
  <c r="AQ163" i="36" s="1"/>
  <c r="H163" i="36"/>
  <c r="Y163" i="36" s="1"/>
  <c r="AP163" i="36" s="1"/>
  <c r="K163" i="36"/>
  <c r="AB163" i="36" s="1"/>
  <c r="AS163" i="36" s="1"/>
  <c r="P163" i="36"/>
  <c r="AG163" i="36" s="1"/>
  <c r="AX163" i="36" s="1"/>
  <c r="O163" i="36"/>
  <c r="AF163" i="36" s="1"/>
  <c r="AW163" i="36" s="1"/>
  <c r="B164" i="36"/>
  <c r="O164" i="36" s="1"/>
  <c r="AF164" i="36" s="1"/>
  <c r="AW164" i="36" s="1"/>
  <c r="P163" i="39"/>
  <c r="AG163" i="39" s="1"/>
  <c r="AX163" i="39" s="1"/>
  <c r="L163" i="39"/>
  <c r="AC163" i="39" s="1"/>
  <c r="AT163" i="39" s="1"/>
  <c r="H163" i="39"/>
  <c r="Y163" i="39" s="1"/>
  <c r="AP163" i="39" s="1"/>
  <c r="D163" i="39"/>
  <c r="U163" i="39" s="1"/>
  <c r="AL163" i="39" s="1"/>
  <c r="S163" i="39"/>
  <c r="AJ163" i="39" s="1"/>
  <c r="BA163" i="39" s="1"/>
  <c r="O163" i="39"/>
  <c r="AF163" i="39" s="1"/>
  <c r="AW163" i="39" s="1"/>
  <c r="K163" i="39"/>
  <c r="AB163" i="39" s="1"/>
  <c r="AS163" i="39" s="1"/>
  <c r="G163" i="39"/>
  <c r="X163" i="39" s="1"/>
  <c r="AO163" i="39" s="1"/>
  <c r="C163" i="39"/>
  <c r="T163" i="39" s="1"/>
  <c r="AK163" i="39" s="1"/>
  <c r="Q163" i="39"/>
  <c r="AH163" i="39" s="1"/>
  <c r="AY163" i="39" s="1"/>
  <c r="I163" i="39"/>
  <c r="Z163" i="39" s="1"/>
  <c r="AQ163" i="39" s="1"/>
  <c r="N163" i="39"/>
  <c r="AE163" i="39" s="1"/>
  <c r="AV163" i="39" s="1"/>
  <c r="F163" i="39"/>
  <c r="W163" i="39" s="1"/>
  <c r="AN163" i="39" s="1"/>
  <c r="R163" i="39"/>
  <c r="AI163" i="39" s="1"/>
  <c r="AZ163" i="39" s="1"/>
  <c r="M163" i="39"/>
  <c r="AD163" i="39" s="1"/>
  <c r="AU163" i="39" s="1"/>
  <c r="J163" i="39"/>
  <c r="AA163" i="39" s="1"/>
  <c r="AR163" i="39" s="1"/>
  <c r="E163" i="39"/>
  <c r="V163" i="39" s="1"/>
  <c r="AM163" i="39" s="1"/>
  <c r="BB162" i="39"/>
  <c r="J166" i="35"/>
  <c r="A166" i="36" s="1"/>
  <c r="K165" i="35"/>
  <c r="B165" i="50" s="1"/>
  <c r="X164" i="50" l="1"/>
  <c r="C165" i="50"/>
  <c r="J165" i="50" s="1"/>
  <c r="Q165" i="50" s="1"/>
  <c r="G165" i="50"/>
  <c r="N165" i="50" s="1"/>
  <c r="U165" i="50" s="1"/>
  <c r="D165" i="50"/>
  <c r="K165" i="50" s="1"/>
  <c r="R165" i="50" s="1"/>
  <c r="H165" i="50"/>
  <c r="O165" i="50" s="1"/>
  <c r="V165" i="50" s="1"/>
  <c r="E165" i="50"/>
  <c r="L165" i="50" s="1"/>
  <c r="S165" i="50" s="1"/>
  <c r="I165" i="50"/>
  <c r="P165" i="50" s="1"/>
  <c r="W165" i="50" s="1"/>
  <c r="F165" i="50"/>
  <c r="M165" i="50" s="1"/>
  <c r="T165" i="50" s="1"/>
  <c r="E164" i="36"/>
  <c r="V164" i="36" s="1"/>
  <c r="AM164" i="36" s="1"/>
  <c r="F164" i="36"/>
  <c r="W164" i="36" s="1"/>
  <c r="AN164" i="36" s="1"/>
  <c r="C164" i="36"/>
  <c r="T164" i="36" s="1"/>
  <c r="AK164" i="36" s="1"/>
  <c r="D164" i="36"/>
  <c r="U164" i="36" s="1"/>
  <c r="AL164" i="36" s="1"/>
  <c r="S164" i="36"/>
  <c r="AJ164" i="36" s="1"/>
  <c r="BA164" i="36" s="1"/>
  <c r="BB163" i="36"/>
  <c r="J164" i="36"/>
  <c r="AA164" i="36" s="1"/>
  <c r="AR164" i="36" s="1"/>
  <c r="I164" i="36"/>
  <c r="Z164" i="36" s="1"/>
  <c r="AQ164" i="36" s="1"/>
  <c r="H164" i="36"/>
  <c r="Y164" i="36" s="1"/>
  <c r="AP164" i="36" s="1"/>
  <c r="G164" i="36"/>
  <c r="X164" i="36" s="1"/>
  <c r="AO164" i="36" s="1"/>
  <c r="N164" i="36"/>
  <c r="AE164" i="36" s="1"/>
  <c r="AV164" i="36" s="1"/>
  <c r="M164" i="36"/>
  <c r="AD164" i="36" s="1"/>
  <c r="AU164" i="36" s="1"/>
  <c r="L164" i="36"/>
  <c r="AC164" i="36" s="1"/>
  <c r="AT164" i="36" s="1"/>
  <c r="K164" i="36"/>
  <c r="AB164" i="36" s="1"/>
  <c r="AS164" i="36" s="1"/>
  <c r="R164" i="36"/>
  <c r="AI164" i="36" s="1"/>
  <c r="AZ164" i="36" s="1"/>
  <c r="Q164" i="36"/>
  <c r="AH164" i="36" s="1"/>
  <c r="AY164" i="36" s="1"/>
  <c r="P164" i="36"/>
  <c r="AG164" i="36" s="1"/>
  <c r="AX164" i="36" s="1"/>
  <c r="B165" i="36"/>
  <c r="O165" i="36" s="1"/>
  <c r="AF165" i="36" s="1"/>
  <c r="AW165" i="36" s="1"/>
  <c r="BB163" i="39"/>
  <c r="R164" i="39"/>
  <c r="AI164" i="39" s="1"/>
  <c r="AZ164" i="39" s="1"/>
  <c r="N164" i="39"/>
  <c r="AE164" i="39" s="1"/>
  <c r="AV164" i="39" s="1"/>
  <c r="J164" i="39"/>
  <c r="AA164" i="39" s="1"/>
  <c r="AR164" i="39" s="1"/>
  <c r="F164" i="39"/>
  <c r="W164" i="39" s="1"/>
  <c r="AN164" i="39" s="1"/>
  <c r="Q164" i="39"/>
  <c r="AH164" i="39" s="1"/>
  <c r="AY164" i="39" s="1"/>
  <c r="M164" i="39"/>
  <c r="AD164" i="39" s="1"/>
  <c r="AU164" i="39" s="1"/>
  <c r="I164" i="39"/>
  <c r="Z164" i="39" s="1"/>
  <c r="AQ164" i="39" s="1"/>
  <c r="E164" i="39"/>
  <c r="V164" i="39" s="1"/>
  <c r="AM164" i="39" s="1"/>
  <c r="P164" i="39"/>
  <c r="AG164" i="39" s="1"/>
  <c r="AX164" i="39" s="1"/>
  <c r="H164" i="39"/>
  <c r="Y164" i="39" s="1"/>
  <c r="AP164" i="39" s="1"/>
  <c r="O164" i="39"/>
  <c r="AF164" i="39" s="1"/>
  <c r="AW164" i="39" s="1"/>
  <c r="G164" i="39"/>
  <c r="X164" i="39" s="1"/>
  <c r="AO164" i="39" s="1"/>
  <c r="D164" i="39"/>
  <c r="U164" i="39" s="1"/>
  <c r="AL164" i="39" s="1"/>
  <c r="S164" i="39"/>
  <c r="AJ164" i="39" s="1"/>
  <c r="BA164" i="39" s="1"/>
  <c r="C164" i="39"/>
  <c r="T164" i="39" s="1"/>
  <c r="AK164" i="39" s="1"/>
  <c r="L164" i="39"/>
  <c r="AC164" i="39" s="1"/>
  <c r="AT164" i="39" s="1"/>
  <c r="K164" i="39"/>
  <c r="AB164" i="39" s="1"/>
  <c r="AS164" i="39" s="1"/>
  <c r="J167" i="35"/>
  <c r="A167" i="36" s="1"/>
  <c r="K166" i="35"/>
  <c r="B166" i="50" s="1"/>
  <c r="E166" i="50" l="1"/>
  <c r="L166" i="50" s="1"/>
  <c r="S166" i="50" s="1"/>
  <c r="I166" i="50"/>
  <c r="P166" i="50" s="1"/>
  <c r="W166" i="50" s="1"/>
  <c r="F166" i="50"/>
  <c r="M166" i="50" s="1"/>
  <c r="T166" i="50" s="1"/>
  <c r="C166" i="50"/>
  <c r="J166" i="50" s="1"/>
  <c r="Q166" i="50" s="1"/>
  <c r="G166" i="50"/>
  <c r="N166" i="50" s="1"/>
  <c r="U166" i="50" s="1"/>
  <c r="H166" i="50"/>
  <c r="O166" i="50" s="1"/>
  <c r="V166" i="50" s="1"/>
  <c r="D166" i="50"/>
  <c r="K166" i="50" s="1"/>
  <c r="R166" i="50" s="1"/>
  <c r="X165" i="50"/>
  <c r="E165" i="36"/>
  <c r="V165" i="36" s="1"/>
  <c r="AM165" i="36" s="1"/>
  <c r="C165" i="36"/>
  <c r="T165" i="36" s="1"/>
  <c r="AK165" i="36" s="1"/>
  <c r="F165" i="36"/>
  <c r="W165" i="36" s="1"/>
  <c r="AN165" i="36" s="1"/>
  <c r="S165" i="36"/>
  <c r="AJ165" i="36" s="1"/>
  <c r="BA165" i="36" s="1"/>
  <c r="D165" i="36"/>
  <c r="U165" i="36" s="1"/>
  <c r="AL165" i="36" s="1"/>
  <c r="BB164" i="36"/>
  <c r="J165" i="36"/>
  <c r="AA165" i="36" s="1"/>
  <c r="AR165" i="36" s="1"/>
  <c r="G165" i="36"/>
  <c r="X165" i="36" s="1"/>
  <c r="AO165" i="36" s="1"/>
  <c r="H165" i="36"/>
  <c r="Y165" i="36" s="1"/>
  <c r="AP165" i="36" s="1"/>
  <c r="N165" i="36"/>
  <c r="AE165" i="36" s="1"/>
  <c r="AV165" i="36" s="1"/>
  <c r="M165" i="36"/>
  <c r="AD165" i="36" s="1"/>
  <c r="AU165" i="36" s="1"/>
  <c r="L165" i="36"/>
  <c r="AC165" i="36" s="1"/>
  <c r="AT165" i="36" s="1"/>
  <c r="K165" i="36"/>
  <c r="AB165" i="36" s="1"/>
  <c r="AS165" i="36" s="1"/>
  <c r="I165" i="36"/>
  <c r="Z165" i="36" s="1"/>
  <c r="AQ165" i="36" s="1"/>
  <c r="R165" i="36"/>
  <c r="AI165" i="36" s="1"/>
  <c r="AZ165" i="36" s="1"/>
  <c r="Q165" i="36"/>
  <c r="AH165" i="36" s="1"/>
  <c r="AY165" i="36" s="1"/>
  <c r="P165" i="36"/>
  <c r="AG165" i="36" s="1"/>
  <c r="AX165" i="36" s="1"/>
  <c r="B166" i="36"/>
  <c r="M166" i="36" s="1"/>
  <c r="AD166" i="36" s="1"/>
  <c r="AU166" i="36" s="1"/>
  <c r="BB164" i="39"/>
  <c r="P165" i="39"/>
  <c r="AG165" i="39" s="1"/>
  <c r="AX165" i="39" s="1"/>
  <c r="L165" i="39"/>
  <c r="AC165" i="39" s="1"/>
  <c r="AT165" i="39" s="1"/>
  <c r="H165" i="39"/>
  <c r="Y165" i="39" s="1"/>
  <c r="AP165" i="39" s="1"/>
  <c r="D165" i="39"/>
  <c r="U165" i="39" s="1"/>
  <c r="AL165" i="39" s="1"/>
  <c r="S165" i="39"/>
  <c r="AJ165" i="39" s="1"/>
  <c r="BA165" i="39" s="1"/>
  <c r="O165" i="39"/>
  <c r="AF165" i="39" s="1"/>
  <c r="AW165" i="39" s="1"/>
  <c r="K165" i="39"/>
  <c r="AB165" i="39" s="1"/>
  <c r="AS165" i="39" s="1"/>
  <c r="G165" i="39"/>
  <c r="X165" i="39" s="1"/>
  <c r="AO165" i="39" s="1"/>
  <c r="C165" i="39"/>
  <c r="T165" i="39" s="1"/>
  <c r="AK165" i="39" s="1"/>
  <c r="R165" i="39"/>
  <c r="AI165" i="39" s="1"/>
  <c r="AZ165" i="39" s="1"/>
  <c r="J165" i="39"/>
  <c r="AA165" i="39" s="1"/>
  <c r="AR165" i="39" s="1"/>
  <c r="Q165" i="39"/>
  <c r="AH165" i="39" s="1"/>
  <c r="AY165" i="39" s="1"/>
  <c r="I165" i="39"/>
  <c r="Z165" i="39" s="1"/>
  <c r="AQ165" i="39" s="1"/>
  <c r="M165" i="39"/>
  <c r="AD165" i="39" s="1"/>
  <c r="AU165" i="39" s="1"/>
  <c r="F165" i="39"/>
  <c r="W165" i="39" s="1"/>
  <c r="AN165" i="39" s="1"/>
  <c r="E165" i="39"/>
  <c r="V165" i="39" s="1"/>
  <c r="AM165" i="39" s="1"/>
  <c r="N165" i="39"/>
  <c r="AE165" i="39" s="1"/>
  <c r="AV165" i="39" s="1"/>
  <c r="J168" i="35"/>
  <c r="A168" i="36" s="1"/>
  <c r="K167" i="35"/>
  <c r="B167" i="50" s="1"/>
  <c r="X166" i="50" l="1"/>
  <c r="C167" i="50"/>
  <c r="J167" i="50" s="1"/>
  <c r="Q167" i="50" s="1"/>
  <c r="G167" i="50"/>
  <c r="N167" i="50" s="1"/>
  <c r="U167" i="50" s="1"/>
  <c r="D167" i="50"/>
  <c r="K167" i="50" s="1"/>
  <c r="R167" i="50" s="1"/>
  <c r="H167" i="50"/>
  <c r="O167" i="50" s="1"/>
  <c r="V167" i="50" s="1"/>
  <c r="E167" i="50"/>
  <c r="L167" i="50" s="1"/>
  <c r="S167" i="50" s="1"/>
  <c r="I167" i="50"/>
  <c r="P167" i="50" s="1"/>
  <c r="W167" i="50" s="1"/>
  <c r="F167" i="50"/>
  <c r="M167" i="50" s="1"/>
  <c r="T167" i="50" s="1"/>
  <c r="C166" i="36"/>
  <c r="T166" i="36" s="1"/>
  <c r="AK166" i="36" s="1"/>
  <c r="R166" i="36"/>
  <c r="AI166" i="36" s="1"/>
  <c r="AZ166" i="36" s="1"/>
  <c r="D166" i="36"/>
  <c r="U166" i="36" s="1"/>
  <c r="AL166" i="36" s="1"/>
  <c r="Q166" i="36"/>
  <c r="AH166" i="36" s="1"/>
  <c r="AY166" i="36" s="1"/>
  <c r="S166" i="36"/>
  <c r="AJ166" i="36" s="1"/>
  <c r="BA166" i="36" s="1"/>
  <c r="BB165" i="36"/>
  <c r="H166" i="36"/>
  <c r="Y166" i="36" s="1"/>
  <c r="AP166" i="36" s="1"/>
  <c r="G166" i="36"/>
  <c r="X166" i="36" s="1"/>
  <c r="AO166" i="36" s="1"/>
  <c r="F166" i="36"/>
  <c r="W166" i="36" s="1"/>
  <c r="AN166" i="36" s="1"/>
  <c r="E166" i="36"/>
  <c r="V166" i="36" s="1"/>
  <c r="AM166" i="36" s="1"/>
  <c r="K166" i="36"/>
  <c r="AB166" i="36" s="1"/>
  <c r="AS166" i="36" s="1"/>
  <c r="J166" i="36"/>
  <c r="AA166" i="36" s="1"/>
  <c r="AR166" i="36" s="1"/>
  <c r="I166" i="36"/>
  <c r="Z166" i="36" s="1"/>
  <c r="AQ166" i="36" s="1"/>
  <c r="L166" i="36"/>
  <c r="AC166" i="36" s="1"/>
  <c r="AT166" i="36" s="1"/>
  <c r="P166" i="36"/>
  <c r="AG166" i="36" s="1"/>
  <c r="AX166" i="36" s="1"/>
  <c r="O166" i="36"/>
  <c r="AF166" i="36" s="1"/>
  <c r="AW166" i="36" s="1"/>
  <c r="N166" i="36"/>
  <c r="AE166" i="36" s="1"/>
  <c r="AV166" i="36" s="1"/>
  <c r="B167" i="36"/>
  <c r="M167" i="36" s="1"/>
  <c r="AD167" i="36" s="1"/>
  <c r="AU167" i="36" s="1"/>
  <c r="BB165" i="39"/>
  <c r="R166" i="39"/>
  <c r="AI166" i="39" s="1"/>
  <c r="AZ166" i="39" s="1"/>
  <c r="N166" i="39"/>
  <c r="AE166" i="39" s="1"/>
  <c r="AV166" i="39" s="1"/>
  <c r="J166" i="39"/>
  <c r="AA166" i="39" s="1"/>
  <c r="AR166" i="39" s="1"/>
  <c r="F166" i="39"/>
  <c r="W166" i="39" s="1"/>
  <c r="AN166" i="39" s="1"/>
  <c r="Q166" i="39"/>
  <c r="AH166" i="39" s="1"/>
  <c r="AY166" i="39" s="1"/>
  <c r="M166" i="39"/>
  <c r="AD166" i="39" s="1"/>
  <c r="AU166" i="39" s="1"/>
  <c r="I166" i="39"/>
  <c r="Z166" i="39" s="1"/>
  <c r="AQ166" i="39" s="1"/>
  <c r="E166" i="39"/>
  <c r="V166" i="39" s="1"/>
  <c r="AM166" i="39" s="1"/>
  <c r="S166" i="39"/>
  <c r="AJ166" i="39" s="1"/>
  <c r="BA166" i="39" s="1"/>
  <c r="K166" i="39"/>
  <c r="AB166" i="39" s="1"/>
  <c r="AS166" i="39" s="1"/>
  <c r="C166" i="39"/>
  <c r="T166" i="39" s="1"/>
  <c r="AK166" i="39" s="1"/>
  <c r="P166" i="39"/>
  <c r="AG166" i="39" s="1"/>
  <c r="AX166" i="39" s="1"/>
  <c r="H166" i="39"/>
  <c r="Y166" i="39" s="1"/>
  <c r="AP166" i="39" s="1"/>
  <c r="O166" i="39"/>
  <c r="AF166" i="39" s="1"/>
  <c r="AW166" i="39" s="1"/>
  <c r="L166" i="39"/>
  <c r="AC166" i="39" s="1"/>
  <c r="AT166" i="39" s="1"/>
  <c r="D166" i="39"/>
  <c r="U166" i="39" s="1"/>
  <c r="AL166" i="39" s="1"/>
  <c r="G166" i="39"/>
  <c r="X166" i="39" s="1"/>
  <c r="AO166" i="39" s="1"/>
  <c r="J169" i="35"/>
  <c r="A169" i="36" s="1"/>
  <c r="K168" i="35"/>
  <c r="B168" i="50" s="1"/>
  <c r="E168" i="50" l="1"/>
  <c r="L168" i="50" s="1"/>
  <c r="S168" i="50" s="1"/>
  <c r="I168" i="50"/>
  <c r="P168" i="50" s="1"/>
  <c r="W168" i="50" s="1"/>
  <c r="F168" i="50"/>
  <c r="M168" i="50" s="1"/>
  <c r="T168" i="50" s="1"/>
  <c r="C168" i="50"/>
  <c r="J168" i="50" s="1"/>
  <c r="Q168" i="50" s="1"/>
  <c r="G168" i="50"/>
  <c r="N168" i="50" s="1"/>
  <c r="U168" i="50" s="1"/>
  <c r="D168" i="50"/>
  <c r="K168" i="50" s="1"/>
  <c r="R168" i="50" s="1"/>
  <c r="H168" i="50"/>
  <c r="O168" i="50" s="1"/>
  <c r="V168" i="50" s="1"/>
  <c r="X167" i="50"/>
  <c r="R167" i="36"/>
  <c r="AI167" i="36" s="1"/>
  <c r="AZ167" i="36" s="1"/>
  <c r="D167" i="36"/>
  <c r="U167" i="36" s="1"/>
  <c r="AL167" i="36" s="1"/>
  <c r="Q167" i="36"/>
  <c r="AH167" i="36" s="1"/>
  <c r="AY167" i="36" s="1"/>
  <c r="C167" i="36"/>
  <c r="T167" i="36" s="1"/>
  <c r="AK167" i="36" s="1"/>
  <c r="S167" i="36"/>
  <c r="AJ167" i="36" s="1"/>
  <c r="BA167" i="36" s="1"/>
  <c r="BB166" i="36"/>
  <c r="H167" i="36"/>
  <c r="Y167" i="36" s="1"/>
  <c r="AP167" i="36" s="1"/>
  <c r="G167" i="36"/>
  <c r="X167" i="36" s="1"/>
  <c r="AO167" i="36" s="1"/>
  <c r="F167" i="36"/>
  <c r="W167" i="36" s="1"/>
  <c r="AN167" i="36" s="1"/>
  <c r="E167" i="36"/>
  <c r="V167" i="36" s="1"/>
  <c r="AM167" i="36" s="1"/>
  <c r="K167" i="36"/>
  <c r="AB167" i="36" s="1"/>
  <c r="AS167" i="36" s="1"/>
  <c r="I167" i="36"/>
  <c r="Z167" i="36" s="1"/>
  <c r="AQ167" i="36" s="1"/>
  <c r="L167" i="36"/>
  <c r="AC167" i="36" s="1"/>
  <c r="AT167" i="36" s="1"/>
  <c r="J167" i="36"/>
  <c r="AA167" i="36" s="1"/>
  <c r="AR167" i="36" s="1"/>
  <c r="P167" i="36"/>
  <c r="AG167" i="36" s="1"/>
  <c r="AX167" i="36" s="1"/>
  <c r="O167" i="36"/>
  <c r="AF167" i="36" s="1"/>
  <c r="AW167" i="36" s="1"/>
  <c r="N167" i="36"/>
  <c r="AE167" i="36" s="1"/>
  <c r="AV167" i="36" s="1"/>
  <c r="B168" i="36"/>
  <c r="L168" i="36" s="1"/>
  <c r="AC168" i="36" s="1"/>
  <c r="AT168" i="36" s="1"/>
  <c r="BB166" i="39"/>
  <c r="S167" i="39"/>
  <c r="AJ167" i="39" s="1"/>
  <c r="BA167" i="39" s="1"/>
  <c r="O167" i="39"/>
  <c r="AF167" i="39" s="1"/>
  <c r="AW167" i="39" s="1"/>
  <c r="K167" i="39"/>
  <c r="AB167" i="39" s="1"/>
  <c r="AS167" i="39" s="1"/>
  <c r="G167" i="39"/>
  <c r="X167" i="39" s="1"/>
  <c r="AO167" i="39" s="1"/>
  <c r="R167" i="39"/>
  <c r="AI167" i="39" s="1"/>
  <c r="AZ167" i="39" s="1"/>
  <c r="N167" i="39"/>
  <c r="AE167" i="39" s="1"/>
  <c r="AV167" i="39" s="1"/>
  <c r="J167" i="39"/>
  <c r="AA167" i="39" s="1"/>
  <c r="AR167" i="39" s="1"/>
  <c r="Q167" i="39"/>
  <c r="AH167" i="39" s="1"/>
  <c r="AY167" i="39" s="1"/>
  <c r="I167" i="39"/>
  <c r="Z167" i="39" s="1"/>
  <c r="AQ167" i="39" s="1"/>
  <c r="D167" i="39"/>
  <c r="U167" i="39" s="1"/>
  <c r="AL167" i="39" s="1"/>
  <c r="P167" i="39"/>
  <c r="AG167" i="39" s="1"/>
  <c r="AX167" i="39" s="1"/>
  <c r="H167" i="39"/>
  <c r="Y167" i="39" s="1"/>
  <c r="AP167" i="39" s="1"/>
  <c r="C167" i="39"/>
  <c r="T167" i="39" s="1"/>
  <c r="AK167" i="39" s="1"/>
  <c r="E167" i="39"/>
  <c r="V167" i="39" s="1"/>
  <c r="AM167" i="39" s="1"/>
  <c r="M167" i="39"/>
  <c r="AD167" i="39" s="1"/>
  <c r="AU167" i="39" s="1"/>
  <c r="L167" i="39"/>
  <c r="AC167" i="39" s="1"/>
  <c r="AT167" i="39" s="1"/>
  <c r="F167" i="39"/>
  <c r="W167" i="39" s="1"/>
  <c r="AN167" i="39" s="1"/>
  <c r="J170" i="35"/>
  <c r="A170" i="36" s="1"/>
  <c r="K169" i="35"/>
  <c r="B169" i="50" s="1"/>
  <c r="X168" i="50" l="1"/>
  <c r="C169" i="50"/>
  <c r="J169" i="50" s="1"/>
  <c r="Q169" i="50" s="1"/>
  <c r="G169" i="50"/>
  <c r="N169" i="50" s="1"/>
  <c r="U169" i="50" s="1"/>
  <c r="D169" i="50"/>
  <c r="K169" i="50" s="1"/>
  <c r="R169" i="50" s="1"/>
  <c r="H169" i="50"/>
  <c r="O169" i="50" s="1"/>
  <c r="V169" i="50" s="1"/>
  <c r="E169" i="50"/>
  <c r="L169" i="50" s="1"/>
  <c r="S169" i="50" s="1"/>
  <c r="I169" i="50"/>
  <c r="P169" i="50" s="1"/>
  <c r="W169" i="50" s="1"/>
  <c r="F169" i="50"/>
  <c r="M169" i="50" s="1"/>
  <c r="T169" i="50" s="1"/>
  <c r="R168" i="36"/>
  <c r="AI168" i="36" s="1"/>
  <c r="AZ168" i="36" s="1"/>
  <c r="Q168" i="36"/>
  <c r="AH168" i="36" s="1"/>
  <c r="AY168" i="36" s="1"/>
  <c r="C168" i="36"/>
  <c r="T168" i="36" s="1"/>
  <c r="AK168" i="36" s="1"/>
  <c r="P168" i="36"/>
  <c r="AG168" i="36" s="1"/>
  <c r="AX168" i="36" s="1"/>
  <c r="S168" i="36"/>
  <c r="AJ168" i="36" s="1"/>
  <c r="BA168" i="36" s="1"/>
  <c r="BB167" i="36"/>
  <c r="G168" i="36"/>
  <c r="X168" i="36" s="1"/>
  <c r="AO168" i="36" s="1"/>
  <c r="F168" i="36"/>
  <c r="W168" i="36" s="1"/>
  <c r="AN168" i="36" s="1"/>
  <c r="E168" i="36"/>
  <c r="V168" i="36" s="1"/>
  <c r="AM168" i="36" s="1"/>
  <c r="D168" i="36"/>
  <c r="U168" i="36" s="1"/>
  <c r="AL168" i="36" s="1"/>
  <c r="K168" i="36"/>
  <c r="AB168" i="36" s="1"/>
  <c r="AS168" i="36" s="1"/>
  <c r="H168" i="36"/>
  <c r="Y168" i="36" s="1"/>
  <c r="AP168" i="36" s="1"/>
  <c r="J168" i="36"/>
  <c r="AA168" i="36" s="1"/>
  <c r="AR168" i="36" s="1"/>
  <c r="I168" i="36"/>
  <c r="Z168" i="36" s="1"/>
  <c r="AQ168" i="36" s="1"/>
  <c r="O168" i="36"/>
  <c r="AF168" i="36" s="1"/>
  <c r="AW168" i="36" s="1"/>
  <c r="N168" i="36"/>
  <c r="AE168" i="36" s="1"/>
  <c r="AV168" i="36" s="1"/>
  <c r="M168" i="36"/>
  <c r="AD168" i="36" s="1"/>
  <c r="AU168" i="36" s="1"/>
  <c r="B169" i="36"/>
  <c r="R169" i="36" s="1"/>
  <c r="AI169" i="36" s="1"/>
  <c r="AZ169" i="36" s="1"/>
  <c r="BB167" i="39"/>
  <c r="Q168" i="39"/>
  <c r="AH168" i="39" s="1"/>
  <c r="AY168" i="39" s="1"/>
  <c r="M168" i="39"/>
  <c r="AD168" i="39" s="1"/>
  <c r="AU168" i="39" s="1"/>
  <c r="I168" i="39"/>
  <c r="Z168" i="39" s="1"/>
  <c r="AQ168" i="39" s="1"/>
  <c r="E168" i="39"/>
  <c r="V168" i="39" s="1"/>
  <c r="AM168" i="39" s="1"/>
  <c r="P168" i="39"/>
  <c r="AG168" i="39" s="1"/>
  <c r="AX168" i="39" s="1"/>
  <c r="L168" i="39"/>
  <c r="AC168" i="39" s="1"/>
  <c r="AT168" i="39" s="1"/>
  <c r="H168" i="39"/>
  <c r="Y168" i="39" s="1"/>
  <c r="AP168" i="39" s="1"/>
  <c r="D168" i="39"/>
  <c r="U168" i="39" s="1"/>
  <c r="AL168" i="39" s="1"/>
  <c r="R168" i="39"/>
  <c r="AI168" i="39" s="1"/>
  <c r="AZ168" i="39" s="1"/>
  <c r="J168" i="39"/>
  <c r="AA168" i="39" s="1"/>
  <c r="AR168" i="39" s="1"/>
  <c r="O168" i="39"/>
  <c r="AF168" i="39" s="1"/>
  <c r="AW168" i="39" s="1"/>
  <c r="G168" i="39"/>
  <c r="X168" i="39" s="1"/>
  <c r="AO168" i="39" s="1"/>
  <c r="F168" i="39"/>
  <c r="W168" i="39" s="1"/>
  <c r="AN168" i="39" s="1"/>
  <c r="S168" i="39"/>
  <c r="AJ168" i="39" s="1"/>
  <c r="BA168" i="39" s="1"/>
  <c r="C168" i="39"/>
  <c r="T168" i="39" s="1"/>
  <c r="AK168" i="39" s="1"/>
  <c r="N168" i="39"/>
  <c r="AE168" i="39" s="1"/>
  <c r="AV168" i="39" s="1"/>
  <c r="K168" i="39"/>
  <c r="AB168" i="39" s="1"/>
  <c r="AS168" i="39" s="1"/>
  <c r="J171" i="35"/>
  <c r="A171" i="36" s="1"/>
  <c r="K170" i="35"/>
  <c r="B170" i="50" s="1"/>
  <c r="E170" i="50" l="1"/>
  <c r="L170" i="50" s="1"/>
  <c r="S170" i="50" s="1"/>
  <c r="I170" i="50"/>
  <c r="P170" i="50" s="1"/>
  <c r="W170" i="50" s="1"/>
  <c r="F170" i="50"/>
  <c r="M170" i="50" s="1"/>
  <c r="T170" i="50" s="1"/>
  <c r="C170" i="50"/>
  <c r="J170" i="50" s="1"/>
  <c r="Q170" i="50" s="1"/>
  <c r="G170" i="50"/>
  <c r="N170" i="50" s="1"/>
  <c r="U170" i="50" s="1"/>
  <c r="D170" i="50"/>
  <c r="K170" i="50" s="1"/>
  <c r="R170" i="50" s="1"/>
  <c r="H170" i="50"/>
  <c r="O170" i="50" s="1"/>
  <c r="V170" i="50" s="1"/>
  <c r="X169" i="50"/>
  <c r="G169" i="36"/>
  <c r="X169" i="36" s="1"/>
  <c r="AO169" i="36" s="1"/>
  <c r="F169" i="36"/>
  <c r="W169" i="36" s="1"/>
  <c r="AN169" i="36" s="1"/>
  <c r="I169" i="36"/>
  <c r="Z169" i="36" s="1"/>
  <c r="AQ169" i="36" s="1"/>
  <c r="H169" i="36"/>
  <c r="Y169" i="36" s="1"/>
  <c r="AP169" i="36" s="1"/>
  <c r="BB168" i="36"/>
  <c r="M169" i="36"/>
  <c r="AD169" i="36" s="1"/>
  <c r="AU169" i="36" s="1"/>
  <c r="L169" i="36"/>
  <c r="AC169" i="36" s="1"/>
  <c r="AT169" i="36" s="1"/>
  <c r="K169" i="36"/>
  <c r="AB169" i="36" s="1"/>
  <c r="AS169" i="36" s="1"/>
  <c r="J169" i="36"/>
  <c r="AA169" i="36" s="1"/>
  <c r="AR169" i="36" s="1"/>
  <c r="O169" i="36"/>
  <c r="AF169" i="36" s="1"/>
  <c r="AW169" i="36" s="1"/>
  <c r="Q169" i="36"/>
  <c r="AH169" i="36" s="1"/>
  <c r="AY169" i="36" s="1"/>
  <c r="P169" i="36"/>
  <c r="AG169" i="36" s="1"/>
  <c r="AX169" i="36" s="1"/>
  <c r="N169" i="36"/>
  <c r="AE169" i="36" s="1"/>
  <c r="AV169" i="36" s="1"/>
  <c r="E169" i="36"/>
  <c r="V169" i="36" s="1"/>
  <c r="AM169" i="36" s="1"/>
  <c r="D169" i="36"/>
  <c r="U169" i="36" s="1"/>
  <c r="AL169" i="36" s="1"/>
  <c r="C169" i="36"/>
  <c r="T169" i="36" s="1"/>
  <c r="AK169" i="36" s="1"/>
  <c r="S169" i="36"/>
  <c r="AJ169" i="36" s="1"/>
  <c r="BA169" i="36" s="1"/>
  <c r="B170" i="36"/>
  <c r="R170" i="36" s="1"/>
  <c r="AI170" i="36" s="1"/>
  <c r="AZ170" i="36" s="1"/>
  <c r="BB168" i="39"/>
  <c r="S169" i="39"/>
  <c r="AJ169" i="39" s="1"/>
  <c r="BA169" i="39" s="1"/>
  <c r="O169" i="39"/>
  <c r="AF169" i="39" s="1"/>
  <c r="AW169" i="39" s="1"/>
  <c r="K169" i="39"/>
  <c r="AB169" i="39" s="1"/>
  <c r="AS169" i="39" s="1"/>
  <c r="G169" i="39"/>
  <c r="X169" i="39" s="1"/>
  <c r="AO169" i="39" s="1"/>
  <c r="C169" i="39"/>
  <c r="T169" i="39" s="1"/>
  <c r="AK169" i="39" s="1"/>
  <c r="R169" i="39"/>
  <c r="AI169" i="39" s="1"/>
  <c r="AZ169" i="39" s="1"/>
  <c r="N169" i="39"/>
  <c r="AE169" i="39" s="1"/>
  <c r="AV169" i="39" s="1"/>
  <c r="J169" i="39"/>
  <c r="AA169" i="39" s="1"/>
  <c r="AR169" i="39" s="1"/>
  <c r="F169" i="39"/>
  <c r="W169" i="39" s="1"/>
  <c r="AN169" i="39" s="1"/>
  <c r="L169" i="39"/>
  <c r="AC169" i="39" s="1"/>
  <c r="AT169" i="39" s="1"/>
  <c r="D169" i="39"/>
  <c r="U169" i="39" s="1"/>
  <c r="AL169" i="39" s="1"/>
  <c r="Q169" i="39"/>
  <c r="AH169" i="39" s="1"/>
  <c r="AY169" i="39" s="1"/>
  <c r="I169" i="39"/>
  <c r="Z169" i="39" s="1"/>
  <c r="AQ169" i="39" s="1"/>
  <c r="M169" i="39"/>
  <c r="AD169" i="39" s="1"/>
  <c r="AU169" i="39" s="1"/>
  <c r="H169" i="39"/>
  <c r="Y169" i="39" s="1"/>
  <c r="AP169" i="39" s="1"/>
  <c r="P169" i="39"/>
  <c r="AG169" i="39" s="1"/>
  <c r="AX169" i="39" s="1"/>
  <c r="E169" i="39"/>
  <c r="V169" i="39" s="1"/>
  <c r="AM169" i="39" s="1"/>
  <c r="J172" i="35"/>
  <c r="A172" i="36" s="1"/>
  <c r="K171" i="35"/>
  <c r="B171" i="50" s="1"/>
  <c r="X170" i="50" l="1"/>
  <c r="C171" i="50"/>
  <c r="J171" i="50" s="1"/>
  <c r="Q171" i="50" s="1"/>
  <c r="G171" i="50"/>
  <c r="N171" i="50" s="1"/>
  <c r="U171" i="50" s="1"/>
  <c r="D171" i="50"/>
  <c r="K171" i="50" s="1"/>
  <c r="R171" i="50" s="1"/>
  <c r="H171" i="50"/>
  <c r="O171" i="50" s="1"/>
  <c r="V171" i="50" s="1"/>
  <c r="E171" i="50"/>
  <c r="L171" i="50" s="1"/>
  <c r="S171" i="50" s="1"/>
  <c r="I171" i="50"/>
  <c r="P171" i="50" s="1"/>
  <c r="W171" i="50" s="1"/>
  <c r="F171" i="50"/>
  <c r="M171" i="50" s="1"/>
  <c r="T171" i="50" s="1"/>
  <c r="Q170" i="36"/>
  <c r="AH170" i="36" s="1"/>
  <c r="AY170" i="36" s="1"/>
  <c r="I170" i="36"/>
  <c r="Z170" i="36" s="1"/>
  <c r="AQ170" i="36" s="1"/>
  <c r="G170" i="36"/>
  <c r="X170" i="36" s="1"/>
  <c r="AO170" i="36" s="1"/>
  <c r="P170" i="36"/>
  <c r="AG170" i="36" s="1"/>
  <c r="AX170" i="36" s="1"/>
  <c r="O170" i="36"/>
  <c r="AF170" i="36" s="1"/>
  <c r="AW170" i="36" s="1"/>
  <c r="H170" i="36"/>
  <c r="Y170" i="36" s="1"/>
  <c r="AP170" i="36" s="1"/>
  <c r="F170" i="36"/>
  <c r="W170" i="36" s="1"/>
  <c r="AN170" i="36" s="1"/>
  <c r="N170" i="36"/>
  <c r="AE170" i="36" s="1"/>
  <c r="AV170" i="36" s="1"/>
  <c r="M170" i="36"/>
  <c r="AD170" i="36" s="1"/>
  <c r="AU170" i="36" s="1"/>
  <c r="L170" i="36"/>
  <c r="AC170" i="36" s="1"/>
  <c r="AT170" i="36" s="1"/>
  <c r="K170" i="36"/>
  <c r="AB170" i="36" s="1"/>
  <c r="AS170" i="36" s="1"/>
  <c r="J170" i="36"/>
  <c r="AA170" i="36" s="1"/>
  <c r="AR170" i="36" s="1"/>
  <c r="E170" i="36"/>
  <c r="V170" i="36" s="1"/>
  <c r="AM170" i="36" s="1"/>
  <c r="D170" i="36"/>
  <c r="U170" i="36" s="1"/>
  <c r="AL170" i="36" s="1"/>
  <c r="C170" i="36"/>
  <c r="T170" i="36" s="1"/>
  <c r="AK170" i="36" s="1"/>
  <c r="S170" i="36"/>
  <c r="AJ170" i="36" s="1"/>
  <c r="BA170" i="36" s="1"/>
  <c r="BB169" i="36"/>
  <c r="B171" i="36"/>
  <c r="P171" i="36" s="1"/>
  <c r="AG171" i="36" s="1"/>
  <c r="AX171" i="36" s="1"/>
  <c r="Q170" i="39"/>
  <c r="AH170" i="39" s="1"/>
  <c r="AY170" i="39" s="1"/>
  <c r="M170" i="39"/>
  <c r="AD170" i="39" s="1"/>
  <c r="AU170" i="39" s="1"/>
  <c r="I170" i="39"/>
  <c r="Z170" i="39" s="1"/>
  <c r="AQ170" i="39" s="1"/>
  <c r="E170" i="39"/>
  <c r="V170" i="39" s="1"/>
  <c r="AM170" i="39" s="1"/>
  <c r="P170" i="39"/>
  <c r="AG170" i="39" s="1"/>
  <c r="AX170" i="39" s="1"/>
  <c r="L170" i="39"/>
  <c r="AC170" i="39" s="1"/>
  <c r="AT170" i="39" s="1"/>
  <c r="H170" i="39"/>
  <c r="Y170" i="39" s="1"/>
  <c r="AP170" i="39" s="1"/>
  <c r="D170" i="39"/>
  <c r="U170" i="39" s="1"/>
  <c r="AL170" i="39" s="1"/>
  <c r="S170" i="39"/>
  <c r="AJ170" i="39" s="1"/>
  <c r="BA170" i="39" s="1"/>
  <c r="K170" i="39"/>
  <c r="AB170" i="39" s="1"/>
  <c r="AS170" i="39" s="1"/>
  <c r="C170" i="39"/>
  <c r="T170" i="39" s="1"/>
  <c r="AK170" i="39" s="1"/>
  <c r="R170" i="39"/>
  <c r="AI170" i="39" s="1"/>
  <c r="AZ170" i="39" s="1"/>
  <c r="J170" i="39"/>
  <c r="AA170" i="39" s="1"/>
  <c r="AR170" i="39" s="1"/>
  <c r="F170" i="39"/>
  <c r="W170" i="39" s="1"/>
  <c r="AN170" i="39" s="1"/>
  <c r="O170" i="39"/>
  <c r="AF170" i="39" s="1"/>
  <c r="AW170" i="39" s="1"/>
  <c r="N170" i="39"/>
  <c r="AE170" i="39" s="1"/>
  <c r="AV170" i="39" s="1"/>
  <c r="G170" i="39"/>
  <c r="X170" i="39" s="1"/>
  <c r="AO170" i="39" s="1"/>
  <c r="BB169" i="39"/>
  <c r="J173" i="35"/>
  <c r="A173" i="36" s="1"/>
  <c r="K172" i="35"/>
  <c r="B172" i="50" s="1"/>
  <c r="E172" i="50" l="1"/>
  <c r="L172" i="50" s="1"/>
  <c r="S172" i="50" s="1"/>
  <c r="I172" i="50"/>
  <c r="P172" i="50" s="1"/>
  <c r="W172" i="50" s="1"/>
  <c r="F172" i="50"/>
  <c r="M172" i="50" s="1"/>
  <c r="T172" i="50" s="1"/>
  <c r="C172" i="50"/>
  <c r="J172" i="50" s="1"/>
  <c r="Q172" i="50" s="1"/>
  <c r="G172" i="50"/>
  <c r="N172" i="50" s="1"/>
  <c r="U172" i="50" s="1"/>
  <c r="D172" i="50"/>
  <c r="K172" i="50" s="1"/>
  <c r="R172" i="50" s="1"/>
  <c r="H172" i="50"/>
  <c r="O172" i="50" s="1"/>
  <c r="V172" i="50" s="1"/>
  <c r="X171" i="50"/>
  <c r="K171" i="36"/>
  <c r="AB171" i="36" s="1"/>
  <c r="AS171" i="36" s="1"/>
  <c r="N171" i="36"/>
  <c r="AE171" i="36" s="1"/>
  <c r="AV171" i="36" s="1"/>
  <c r="F171" i="36"/>
  <c r="W171" i="36" s="1"/>
  <c r="AN171" i="36" s="1"/>
  <c r="I171" i="36"/>
  <c r="Z171" i="36" s="1"/>
  <c r="AQ171" i="36" s="1"/>
  <c r="BB170" i="36"/>
  <c r="O171" i="36"/>
  <c r="AF171" i="36" s="1"/>
  <c r="AW171" i="36" s="1"/>
  <c r="E171" i="36"/>
  <c r="V171" i="36" s="1"/>
  <c r="AM171" i="36" s="1"/>
  <c r="G171" i="36"/>
  <c r="X171" i="36" s="1"/>
  <c r="AO171" i="36" s="1"/>
  <c r="J171" i="36"/>
  <c r="AA171" i="36" s="1"/>
  <c r="AR171" i="36" s="1"/>
  <c r="M171" i="36"/>
  <c r="AD171" i="36" s="1"/>
  <c r="AU171" i="36" s="1"/>
  <c r="C171" i="36"/>
  <c r="T171" i="36" s="1"/>
  <c r="AK171" i="36" s="1"/>
  <c r="S171" i="36"/>
  <c r="AJ171" i="36" s="1"/>
  <c r="BA171" i="36" s="1"/>
  <c r="R171" i="36"/>
  <c r="AI171" i="36" s="1"/>
  <c r="AZ171" i="36" s="1"/>
  <c r="H171" i="36"/>
  <c r="Y171" i="36" s="1"/>
  <c r="AP171" i="36" s="1"/>
  <c r="D171" i="36"/>
  <c r="U171" i="36" s="1"/>
  <c r="AL171" i="36" s="1"/>
  <c r="L171" i="36"/>
  <c r="AC171" i="36" s="1"/>
  <c r="AT171" i="36" s="1"/>
  <c r="Q171" i="36"/>
  <c r="AH171" i="36" s="1"/>
  <c r="AY171" i="36" s="1"/>
  <c r="B172" i="36"/>
  <c r="N172" i="36" s="1"/>
  <c r="AE172" i="36" s="1"/>
  <c r="AV172" i="36" s="1"/>
  <c r="S171" i="39"/>
  <c r="AJ171" i="39" s="1"/>
  <c r="BA171" i="39" s="1"/>
  <c r="O171" i="39"/>
  <c r="AF171" i="39" s="1"/>
  <c r="AW171" i="39" s="1"/>
  <c r="K171" i="39"/>
  <c r="AB171" i="39" s="1"/>
  <c r="AS171" i="39" s="1"/>
  <c r="G171" i="39"/>
  <c r="X171" i="39" s="1"/>
  <c r="AO171" i="39" s="1"/>
  <c r="C171" i="39"/>
  <c r="T171" i="39" s="1"/>
  <c r="AK171" i="39" s="1"/>
  <c r="R171" i="39"/>
  <c r="AI171" i="39" s="1"/>
  <c r="AZ171" i="39" s="1"/>
  <c r="N171" i="39"/>
  <c r="AE171" i="39" s="1"/>
  <c r="AV171" i="39" s="1"/>
  <c r="J171" i="39"/>
  <c r="AA171" i="39" s="1"/>
  <c r="AR171" i="39" s="1"/>
  <c r="F171" i="39"/>
  <c r="W171" i="39" s="1"/>
  <c r="AN171" i="39" s="1"/>
  <c r="M171" i="39"/>
  <c r="AD171" i="39" s="1"/>
  <c r="AU171" i="39" s="1"/>
  <c r="E171" i="39"/>
  <c r="V171" i="39" s="1"/>
  <c r="AM171" i="39" s="1"/>
  <c r="L171" i="39"/>
  <c r="AC171" i="39" s="1"/>
  <c r="AT171" i="39" s="1"/>
  <c r="D171" i="39"/>
  <c r="U171" i="39" s="1"/>
  <c r="AL171" i="39" s="1"/>
  <c r="P171" i="39"/>
  <c r="AG171" i="39" s="1"/>
  <c r="AX171" i="39" s="1"/>
  <c r="I171" i="39"/>
  <c r="Z171" i="39" s="1"/>
  <c r="AQ171" i="39" s="1"/>
  <c r="Q171" i="39"/>
  <c r="AH171" i="39" s="1"/>
  <c r="AY171" i="39" s="1"/>
  <c r="H171" i="39"/>
  <c r="Y171" i="39" s="1"/>
  <c r="AP171" i="39" s="1"/>
  <c r="BB170" i="39"/>
  <c r="J174" i="35"/>
  <c r="A174" i="36" s="1"/>
  <c r="K173" i="35"/>
  <c r="B173" i="50" s="1"/>
  <c r="X172" i="50" l="1"/>
  <c r="C173" i="50"/>
  <c r="J173" i="50" s="1"/>
  <c r="Q173" i="50" s="1"/>
  <c r="G173" i="50"/>
  <c r="N173" i="50" s="1"/>
  <c r="U173" i="50" s="1"/>
  <c r="D173" i="50"/>
  <c r="K173" i="50" s="1"/>
  <c r="R173" i="50" s="1"/>
  <c r="H173" i="50"/>
  <c r="O173" i="50" s="1"/>
  <c r="V173" i="50" s="1"/>
  <c r="E173" i="50"/>
  <c r="L173" i="50" s="1"/>
  <c r="S173" i="50" s="1"/>
  <c r="I173" i="50"/>
  <c r="P173" i="50" s="1"/>
  <c r="W173" i="50" s="1"/>
  <c r="F173" i="50"/>
  <c r="M173" i="50" s="1"/>
  <c r="T173" i="50" s="1"/>
  <c r="E172" i="36"/>
  <c r="V172" i="36" s="1"/>
  <c r="AM172" i="36" s="1"/>
  <c r="BB171" i="36"/>
  <c r="R172" i="36"/>
  <c r="AI172" i="36" s="1"/>
  <c r="AZ172" i="36" s="1"/>
  <c r="D172" i="36"/>
  <c r="U172" i="36" s="1"/>
  <c r="AL172" i="36" s="1"/>
  <c r="C172" i="36"/>
  <c r="T172" i="36" s="1"/>
  <c r="AK172" i="36" s="1"/>
  <c r="S172" i="36"/>
  <c r="AJ172" i="36" s="1"/>
  <c r="BA172" i="36" s="1"/>
  <c r="I172" i="36"/>
  <c r="Z172" i="36" s="1"/>
  <c r="AQ172" i="36" s="1"/>
  <c r="H172" i="36"/>
  <c r="Y172" i="36" s="1"/>
  <c r="AP172" i="36" s="1"/>
  <c r="G172" i="36"/>
  <c r="X172" i="36" s="1"/>
  <c r="AO172" i="36" s="1"/>
  <c r="F172" i="36"/>
  <c r="W172" i="36" s="1"/>
  <c r="AN172" i="36" s="1"/>
  <c r="M172" i="36"/>
  <c r="AD172" i="36" s="1"/>
  <c r="AU172" i="36" s="1"/>
  <c r="K172" i="36"/>
  <c r="AB172" i="36" s="1"/>
  <c r="AS172" i="36" s="1"/>
  <c r="J172" i="36"/>
  <c r="AA172" i="36" s="1"/>
  <c r="AR172" i="36" s="1"/>
  <c r="L172" i="36"/>
  <c r="AC172" i="36" s="1"/>
  <c r="AT172" i="36" s="1"/>
  <c r="Q172" i="36"/>
  <c r="AH172" i="36" s="1"/>
  <c r="AY172" i="36" s="1"/>
  <c r="P172" i="36"/>
  <c r="AG172" i="36" s="1"/>
  <c r="AX172" i="36" s="1"/>
  <c r="O172" i="36"/>
  <c r="AF172" i="36" s="1"/>
  <c r="AW172" i="36" s="1"/>
  <c r="B173" i="36"/>
  <c r="J173" i="36" s="1"/>
  <c r="AA173" i="36" s="1"/>
  <c r="AR173" i="36" s="1"/>
  <c r="BB171" i="39"/>
  <c r="Q172" i="39"/>
  <c r="AH172" i="39" s="1"/>
  <c r="AY172" i="39" s="1"/>
  <c r="M172" i="39"/>
  <c r="AD172" i="39" s="1"/>
  <c r="AU172" i="39" s="1"/>
  <c r="I172" i="39"/>
  <c r="Z172" i="39" s="1"/>
  <c r="AQ172" i="39" s="1"/>
  <c r="E172" i="39"/>
  <c r="V172" i="39" s="1"/>
  <c r="AM172" i="39" s="1"/>
  <c r="P172" i="39"/>
  <c r="AG172" i="39" s="1"/>
  <c r="AX172" i="39" s="1"/>
  <c r="L172" i="39"/>
  <c r="AC172" i="39" s="1"/>
  <c r="AT172" i="39" s="1"/>
  <c r="H172" i="39"/>
  <c r="Y172" i="39" s="1"/>
  <c r="AP172" i="39" s="1"/>
  <c r="D172" i="39"/>
  <c r="U172" i="39" s="1"/>
  <c r="AL172" i="39" s="1"/>
  <c r="N172" i="39"/>
  <c r="AE172" i="39" s="1"/>
  <c r="AV172" i="39" s="1"/>
  <c r="F172" i="39"/>
  <c r="W172" i="39" s="1"/>
  <c r="AN172" i="39" s="1"/>
  <c r="S172" i="39"/>
  <c r="AJ172" i="39" s="1"/>
  <c r="BA172" i="39" s="1"/>
  <c r="K172" i="39"/>
  <c r="AB172" i="39" s="1"/>
  <c r="AS172" i="39" s="1"/>
  <c r="C172" i="39"/>
  <c r="T172" i="39" s="1"/>
  <c r="AK172" i="39" s="1"/>
  <c r="G172" i="39"/>
  <c r="X172" i="39" s="1"/>
  <c r="AO172" i="39" s="1"/>
  <c r="R172" i="39"/>
  <c r="AI172" i="39" s="1"/>
  <c r="AZ172" i="39" s="1"/>
  <c r="J172" i="39"/>
  <c r="AA172" i="39" s="1"/>
  <c r="AR172" i="39" s="1"/>
  <c r="O172" i="39"/>
  <c r="AF172" i="39" s="1"/>
  <c r="AW172" i="39" s="1"/>
  <c r="J175" i="35"/>
  <c r="A175" i="36" s="1"/>
  <c r="K174" i="35"/>
  <c r="B174" i="50" s="1"/>
  <c r="E174" i="50" l="1"/>
  <c r="L174" i="50" s="1"/>
  <c r="S174" i="50" s="1"/>
  <c r="I174" i="50"/>
  <c r="P174" i="50" s="1"/>
  <c r="W174" i="50" s="1"/>
  <c r="F174" i="50"/>
  <c r="M174" i="50" s="1"/>
  <c r="T174" i="50" s="1"/>
  <c r="C174" i="50"/>
  <c r="J174" i="50" s="1"/>
  <c r="Q174" i="50" s="1"/>
  <c r="G174" i="50"/>
  <c r="N174" i="50" s="1"/>
  <c r="U174" i="50" s="1"/>
  <c r="H174" i="50"/>
  <c r="O174" i="50" s="1"/>
  <c r="V174" i="50" s="1"/>
  <c r="D174" i="50"/>
  <c r="K174" i="50" s="1"/>
  <c r="R174" i="50" s="1"/>
  <c r="X173" i="50"/>
  <c r="P173" i="36"/>
  <c r="AG173" i="36" s="1"/>
  <c r="AX173" i="36" s="1"/>
  <c r="O173" i="36"/>
  <c r="AF173" i="36" s="1"/>
  <c r="AW173" i="36" s="1"/>
  <c r="BB172" i="36"/>
  <c r="N173" i="36"/>
  <c r="AE173" i="36" s="1"/>
  <c r="AV173" i="36" s="1"/>
  <c r="Q173" i="36"/>
  <c r="AH173" i="36" s="1"/>
  <c r="AY173" i="36" s="1"/>
  <c r="E173" i="36"/>
  <c r="V173" i="36" s="1"/>
  <c r="AM173" i="36" s="1"/>
  <c r="D173" i="36"/>
  <c r="U173" i="36" s="1"/>
  <c r="AL173" i="36" s="1"/>
  <c r="C173" i="36"/>
  <c r="T173" i="36" s="1"/>
  <c r="AK173" i="36" s="1"/>
  <c r="S173" i="36"/>
  <c r="AJ173" i="36" s="1"/>
  <c r="BA173" i="36" s="1"/>
  <c r="R173" i="36"/>
  <c r="AI173" i="36" s="1"/>
  <c r="AZ173" i="36" s="1"/>
  <c r="I173" i="36"/>
  <c r="Z173" i="36" s="1"/>
  <c r="AQ173" i="36" s="1"/>
  <c r="H173" i="36"/>
  <c r="Y173" i="36" s="1"/>
  <c r="AP173" i="36" s="1"/>
  <c r="G173" i="36"/>
  <c r="X173" i="36" s="1"/>
  <c r="AO173" i="36" s="1"/>
  <c r="F173" i="36"/>
  <c r="W173" i="36" s="1"/>
  <c r="AN173" i="36" s="1"/>
  <c r="M173" i="36"/>
  <c r="AD173" i="36" s="1"/>
  <c r="AU173" i="36" s="1"/>
  <c r="L173" i="36"/>
  <c r="AC173" i="36" s="1"/>
  <c r="AT173" i="36" s="1"/>
  <c r="K173" i="36"/>
  <c r="AB173" i="36" s="1"/>
  <c r="AS173" i="36" s="1"/>
  <c r="B174" i="36"/>
  <c r="G174" i="36" s="1"/>
  <c r="X174" i="36" s="1"/>
  <c r="AO174" i="36" s="1"/>
  <c r="BB172" i="39"/>
  <c r="S173" i="39"/>
  <c r="AJ173" i="39" s="1"/>
  <c r="BA173" i="39" s="1"/>
  <c r="O173" i="39"/>
  <c r="AF173" i="39" s="1"/>
  <c r="AW173" i="39" s="1"/>
  <c r="K173" i="39"/>
  <c r="AB173" i="39" s="1"/>
  <c r="AS173" i="39" s="1"/>
  <c r="G173" i="39"/>
  <c r="X173" i="39" s="1"/>
  <c r="AO173" i="39" s="1"/>
  <c r="C173" i="39"/>
  <c r="T173" i="39" s="1"/>
  <c r="AK173" i="39" s="1"/>
  <c r="R173" i="39"/>
  <c r="AI173" i="39" s="1"/>
  <c r="AZ173" i="39" s="1"/>
  <c r="N173" i="39"/>
  <c r="AE173" i="39" s="1"/>
  <c r="AV173" i="39" s="1"/>
  <c r="J173" i="39"/>
  <c r="AA173" i="39" s="1"/>
  <c r="AR173" i="39" s="1"/>
  <c r="F173" i="39"/>
  <c r="W173" i="39" s="1"/>
  <c r="AN173" i="39" s="1"/>
  <c r="P173" i="39"/>
  <c r="AG173" i="39" s="1"/>
  <c r="AX173" i="39" s="1"/>
  <c r="H173" i="39"/>
  <c r="Y173" i="39" s="1"/>
  <c r="AP173" i="39" s="1"/>
  <c r="M173" i="39"/>
  <c r="AD173" i="39" s="1"/>
  <c r="AU173" i="39" s="1"/>
  <c r="E173" i="39"/>
  <c r="V173" i="39" s="1"/>
  <c r="AM173" i="39" s="1"/>
  <c r="Q173" i="39"/>
  <c r="AH173" i="39" s="1"/>
  <c r="AY173" i="39" s="1"/>
  <c r="L173" i="39"/>
  <c r="AC173" i="39" s="1"/>
  <c r="AT173" i="39" s="1"/>
  <c r="I173" i="39"/>
  <c r="Z173" i="39" s="1"/>
  <c r="AQ173" i="39" s="1"/>
  <c r="D173" i="39"/>
  <c r="U173" i="39" s="1"/>
  <c r="AL173" i="39" s="1"/>
  <c r="J176" i="35"/>
  <c r="A176" i="36" s="1"/>
  <c r="K175" i="35"/>
  <c r="B175" i="50" s="1"/>
  <c r="X174" i="50" l="1"/>
  <c r="C175" i="50"/>
  <c r="J175" i="50" s="1"/>
  <c r="Q175" i="50" s="1"/>
  <c r="G175" i="50"/>
  <c r="N175" i="50" s="1"/>
  <c r="U175" i="50" s="1"/>
  <c r="D175" i="50"/>
  <c r="K175" i="50" s="1"/>
  <c r="R175" i="50" s="1"/>
  <c r="H175" i="50"/>
  <c r="O175" i="50" s="1"/>
  <c r="V175" i="50" s="1"/>
  <c r="E175" i="50"/>
  <c r="L175" i="50" s="1"/>
  <c r="S175" i="50" s="1"/>
  <c r="I175" i="50"/>
  <c r="P175" i="50" s="1"/>
  <c r="W175" i="50" s="1"/>
  <c r="F175" i="50"/>
  <c r="M175" i="50" s="1"/>
  <c r="T175" i="50" s="1"/>
  <c r="L174" i="36"/>
  <c r="AC174" i="36" s="1"/>
  <c r="AT174" i="36" s="1"/>
  <c r="K174" i="36"/>
  <c r="AB174" i="36" s="1"/>
  <c r="AS174" i="36" s="1"/>
  <c r="N174" i="36"/>
  <c r="AE174" i="36" s="1"/>
  <c r="AV174" i="36" s="1"/>
  <c r="M174" i="36"/>
  <c r="AD174" i="36" s="1"/>
  <c r="AU174" i="36" s="1"/>
  <c r="R174" i="36"/>
  <c r="AI174" i="36" s="1"/>
  <c r="AZ174" i="36" s="1"/>
  <c r="P174" i="36"/>
  <c r="AG174" i="36" s="1"/>
  <c r="AX174" i="36" s="1"/>
  <c r="Q174" i="36"/>
  <c r="AH174" i="36" s="1"/>
  <c r="AY174" i="36" s="1"/>
  <c r="O174" i="36"/>
  <c r="AF174" i="36" s="1"/>
  <c r="AW174" i="36" s="1"/>
  <c r="BB173" i="36"/>
  <c r="F174" i="36"/>
  <c r="W174" i="36" s="1"/>
  <c r="AN174" i="36" s="1"/>
  <c r="E174" i="36"/>
  <c r="V174" i="36" s="1"/>
  <c r="AM174" i="36" s="1"/>
  <c r="D174" i="36"/>
  <c r="U174" i="36" s="1"/>
  <c r="AL174" i="36" s="1"/>
  <c r="C174" i="36"/>
  <c r="T174" i="36" s="1"/>
  <c r="AK174" i="36" s="1"/>
  <c r="S174" i="36"/>
  <c r="AJ174" i="36" s="1"/>
  <c r="BA174" i="36" s="1"/>
  <c r="J174" i="36"/>
  <c r="AA174" i="36" s="1"/>
  <c r="AR174" i="36" s="1"/>
  <c r="I174" i="36"/>
  <c r="Z174" i="36" s="1"/>
  <c r="AQ174" i="36" s="1"/>
  <c r="H174" i="36"/>
  <c r="Y174" i="36" s="1"/>
  <c r="AP174" i="36" s="1"/>
  <c r="B175" i="36"/>
  <c r="Q175" i="36" s="1"/>
  <c r="AH175" i="36" s="1"/>
  <c r="AY175" i="36" s="1"/>
  <c r="Q174" i="39"/>
  <c r="AH174" i="39" s="1"/>
  <c r="AY174" i="39" s="1"/>
  <c r="M174" i="39"/>
  <c r="AD174" i="39" s="1"/>
  <c r="AU174" i="39" s="1"/>
  <c r="I174" i="39"/>
  <c r="Z174" i="39" s="1"/>
  <c r="AQ174" i="39" s="1"/>
  <c r="E174" i="39"/>
  <c r="V174" i="39" s="1"/>
  <c r="AM174" i="39" s="1"/>
  <c r="P174" i="39"/>
  <c r="AG174" i="39" s="1"/>
  <c r="AX174" i="39" s="1"/>
  <c r="L174" i="39"/>
  <c r="AC174" i="39" s="1"/>
  <c r="AT174" i="39" s="1"/>
  <c r="H174" i="39"/>
  <c r="Y174" i="39" s="1"/>
  <c r="AP174" i="39" s="1"/>
  <c r="D174" i="39"/>
  <c r="U174" i="39" s="1"/>
  <c r="AL174" i="39" s="1"/>
  <c r="O174" i="39"/>
  <c r="AF174" i="39" s="1"/>
  <c r="AW174" i="39" s="1"/>
  <c r="G174" i="39"/>
  <c r="X174" i="39" s="1"/>
  <c r="AO174" i="39" s="1"/>
  <c r="N174" i="39"/>
  <c r="AE174" i="39" s="1"/>
  <c r="AV174" i="39" s="1"/>
  <c r="F174" i="39"/>
  <c r="W174" i="39" s="1"/>
  <c r="AN174" i="39" s="1"/>
  <c r="S174" i="39"/>
  <c r="AJ174" i="39" s="1"/>
  <c r="BA174" i="39" s="1"/>
  <c r="C174" i="39"/>
  <c r="T174" i="39" s="1"/>
  <c r="AK174" i="39" s="1"/>
  <c r="R174" i="39"/>
  <c r="AI174" i="39" s="1"/>
  <c r="AZ174" i="39" s="1"/>
  <c r="K174" i="39"/>
  <c r="AB174" i="39" s="1"/>
  <c r="AS174" i="39" s="1"/>
  <c r="J174" i="39"/>
  <c r="AA174" i="39" s="1"/>
  <c r="AR174" i="39" s="1"/>
  <c r="BB173" i="39"/>
  <c r="J177" i="35"/>
  <c r="A177" i="36" s="1"/>
  <c r="K176" i="35"/>
  <c r="B176" i="50" s="1"/>
  <c r="E176" i="50" l="1"/>
  <c r="L176" i="50" s="1"/>
  <c r="S176" i="50" s="1"/>
  <c r="I176" i="50"/>
  <c r="P176" i="50" s="1"/>
  <c r="W176" i="50" s="1"/>
  <c r="F176" i="50"/>
  <c r="M176" i="50" s="1"/>
  <c r="T176" i="50" s="1"/>
  <c r="C176" i="50"/>
  <c r="J176" i="50" s="1"/>
  <c r="Q176" i="50" s="1"/>
  <c r="G176" i="50"/>
  <c r="N176" i="50" s="1"/>
  <c r="U176" i="50" s="1"/>
  <c r="H176" i="50"/>
  <c r="O176" i="50" s="1"/>
  <c r="V176" i="50" s="1"/>
  <c r="D176" i="50"/>
  <c r="K176" i="50" s="1"/>
  <c r="R176" i="50" s="1"/>
  <c r="X175" i="50"/>
  <c r="F175" i="36"/>
  <c r="W175" i="36" s="1"/>
  <c r="AN175" i="36" s="1"/>
  <c r="H175" i="36"/>
  <c r="Y175" i="36" s="1"/>
  <c r="AP175" i="36" s="1"/>
  <c r="E175" i="36"/>
  <c r="V175" i="36" s="1"/>
  <c r="AM175" i="36" s="1"/>
  <c r="G175" i="36"/>
  <c r="X175" i="36" s="1"/>
  <c r="AO175" i="36" s="1"/>
  <c r="P175" i="36"/>
  <c r="AG175" i="36" s="1"/>
  <c r="AX175" i="36" s="1"/>
  <c r="N175" i="36"/>
  <c r="AE175" i="36" s="1"/>
  <c r="AV175" i="36" s="1"/>
  <c r="O175" i="36"/>
  <c r="AF175" i="36" s="1"/>
  <c r="AW175" i="36" s="1"/>
  <c r="M175" i="36"/>
  <c r="AD175" i="36" s="1"/>
  <c r="AU175" i="36" s="1"/>
  <c r="L175" i="36"/>
  <c r="AC175" i="36" s="1"/>
  <c r="AT175" i="36" s="1"/>
  <c r="K175" i="36"/>
  <c r="AB175" i="36" s="1"/>
  <c r="AS175" i="36" s="1"/>
  <c r="J175" i="36"/>
  <c r="AA175" i="36" s="1"/>
  <c r="AR175" i="36" s="1"/>
  <c r="I175" i="36"/>
  <c r="Z175" i="36" s="1"/>
  <c r="AQ175" i="36" s="1"/>
  <c r="D175" i="36"/>
  <c r="U175" i="36" s="1"/>
  <c r="AL175" i="36" s="1"/>
  <c r="C175" i="36"/>
  <c r="T175" i="36" s="1"/>
  <c r="AK175" i="36" s="1"/>
  <c r="S175" i="36"/>
  <c r="AJ175" i="36" s="1"/>
  <c r="BA175" i="36" s="1"/>
  <c r="R175" i="36"/>
  <c r="AI175" i="36" s="1"/>
  <c r="AZ175" i="36" s="1"/>
  <c r="BB174" i="36"/>
  <c r="BB174" i="39"/>
  <c r="S175" i="39"/>
  <c r="AJ175" i="39" s="1"/>
  <c r="BA175" i="39" s="1"/>
  <c r="O175" i="39"/>
  <c r="AF175" i="39" s="1"/>
  <c r="AW175" i="39" s="1"/>
  <c r="K175" i="39"/>
  <c r="AB175" i="39" s="1"/>
  <c r="AS175" i="39" s="1"/>
  <c r="G175" i="39"/>
  <c r="X175" i="39" s="1"/>
  <c r="AO175" i="39" s="1"/>
  <c r="C175" i="39"/>
  <c r="T175" i="39" s="1"/>
  <c r="AK175" i="39" s="1"/>
  <c r="R175" i="39"/>
  <c r="AI175" i="39" s="1"/>
  <c r="AZ175" i="39" s="1"/>
  <c r="N175" i="39"/>
  <c r="AE175" i="39" s="1"/>
  <c r="AV175" i="39" s="1"/>
  <c r="J175" i="39"/>
  <c r="AA175" i="39" s="1"/>
  <c r="AR175" i="39" s="1"/>
  <c r="F175" i="39"/>
  <c r="W175" i="39" s="1"/>
  <c r="AN175" i="39" s="1"/>
  <c r="Q175" i="39"/>
  <c r="AH175" i="39" s="1"/>
  <c r="AY175" i="39" s="1"/>
  <c r="I175" i="39"/>
  <c r="Z175" i="39" s="1"/>
  <c r="AQ175" i="39" s="1"/>
  <c r="P175" i="39"/>
  <c r="AG175" i="39" s="1"/>
  <c r="AX175" i="39" s="1"/>
  <c r="H175" i="39"/>
  <c r="Y175" i="39" s="1"/>
  <c r="AP175" i="39" s="1"/>
  <c r="L175" i="39"/>
  <c r="AC175" i="39" s="1"/>
  <c r="AT175" i="39" s="1"/>
  <c r="E175" i="39"/>
  <c r="V175" i="39" s="1"/>
  <c r="AM175" i="39" s="1"/>
  <c r="M175" i="39"/>
  <c r="AD175" i="39" s="1"/>
  <c r="AU175" i="39" s="1"/>
  <c r="D175" i="39"/>
  <c r="U175" i="39" s="1"/>
  <c r="AL175" i="39" s="1"/>
  <c r="B176" i="36"/>
  <c r="E176" i="36" s="1"/>
  <c r="V176" i="36" s="1"/>
  <c r="AM176" i="36" s="1"/>
  <c r="J178" i="35"/>
  <c r="A178" i="36" s="1"/>
  <c r="K177" i="35"/>
  <c r="B177" i="50" s="1"/>
  <c r="X176" i="50" l="1"/>
  <c r="C177" i="50"/>
  <c r="J177" i="50" s="1"/>
  <c r="Q177" i="50" s="1"/>
  <c r="G177" i="50"/>
  <c r="N177" i="50" s="1"/>
  <c r="U177" i="50" s="1"/>
  <c r="D177" i="50"/>
  <c r="K177" i="50" s="1"/>
  <c r="R177" i="50" s="1"/>
  <c r="H177" i="50"/>
  <c r="O177" i="50" s="1"/>
  <c r="V177" i="50" s="1"/>
  <c r="E177" i="50"/>
  <c r="L177" i="50" s="1"/>
  <c r="S177" i="50" s="1"/>
  <c r="I177" i="50"/>
  <c r="P177" i="50" s="1"/>
  <c r="W177" i="50" s="1"/>
  <c r="F177" i="50"/>
  <c r="M177" i="50" s="1"/>
  <c r="T177" i="50" s="1"/>
  <c r="BB175" i="36"/>
  <c r="K176" i="36"/>
  <c r="AB176" i="36" s="1"/>
  <c r="AS176" i="36" s="1"/>
  <c r="P176" i="36"/>
  <c r="AG176" i="36" s="1"/>
  <c r="AX176" i="36" s="1"/>
  <c r="R176" i="36"/>
  <c r="AI176" i="36" s="1"/>
  <c r="AZ176" i="36" s="1"/>
  <c r="O176" i="36"/>
  <c r="AF176" i="36" s="1"/>
  <c r="AW176" i="36" s="1"/>
  <c r="L176" i="36"/>
  <c r="AC176" i="36" s="1"/>
  <c r="AT176" i="36" s="1"/>
  <c r="N176" i="36"/>
  <c r="AE176" i="36" s="1"/>
  <c r="AV176" i="36" s="1"/>
  <c r="D176" i="36"/>
  <c r="U176" i="36" s="1"/>
  <c r="AL176" i="36" s="1"/>
  <c r="C176" i="36"/>
  <c r="T176" i="36" s="1"/>
  <c r="AK176" i="36" s="1"/>
  <c r="S176" i="36"/>
  <c r="AJ176" i="36" s="1"/>
  <c r="BA176" i="36" s="1"/>
  <c r="I176" i="36"/>
  <c r="Z176" i="36" s="1"/>
  <c r="AQ176" i="36" s="1"/>
  <c r="H176" i="36"/>
  <c r="Y176" i="36" s="1"/>
  <c r="AP176" i="36" s="1"/>
  <c r="G176" i="36"/>
  <c r="X176" i="36" s="1"/>
  <c r="AO176" i="36" s="1"/>
  <c r="J176" i="36"/>
  <c r="AA176" i="36" s="1"/>
  <c r="AR176" i="36" s="1"/>
  <c r="M176" i="36"/>
  <c r="AD176" i="36" s="1"/>
  <c r="AU176" i="36" s="1"/>
  <c r="Q176" i="36"/>
  <c r="AH176" i="36" s="1"/>
  <c r="AY176" i="36" s="1"/>
  <c r="B177" i="36"/>
  <c r="M177" i="36" s="1"/>
  <c r="AD177" i="36" s="1"/>
  <c r="AU177" i="36" s="1"/>
  <c r="F176" i="36"/>
  <c r="W176" i="36" s="1"/>
  <c r="AN176" i="36" s="1"/>
  <c r="P176" i="39"/>
  <c r="AG176" i="39" s="1"/>
  <c r="AX176" i="39" s="1"/>
  <c r="L176" i="39"/>
  <c r="AC176" i="39" s="1"/>
  <c r="AT176" i="39" s="1"/>
  <c r="H176" i="39"/>
  <c r="Y176" i="39" s="1"/>
  <c r="AP176" i="39" s="1"/>
  <c r="D176" i="39"/>
  <c r="U176" i="39" s="1"/>
  <c r="AL176" i="39" s="1"/>
  <c r="R176" i="39"/>
  <c r="AI176" i="39" s="1"/>
  <c r="AZ176" i="39" s="1"/>
  <c r="M176" i="39"/>
  <c r="AD176" i="39" s="1"/>
  <c r="AU176" i="39" s="1"/>
  <c r="G176" i="39"/>
  <c r="X176" i="39" s="1"/>
  <c r="AO176" i="39" s="1"/>
  <c r="Q176" i="39"/>
  <c r="AH176" i="39" s="1"/>
  <c r="AY176" i="39" s="1"/>
  <c r="K176" i="39"/>
  <c r="AB176" i="39" s="1"/>
  <c r="AS176" i="39" s="1"/>
  <c r="F176" i="39"/>
  <c r="W176" i="39" s="1"/>
  <c r="AN176" i="39" s="1"/>
  <c r="N176" i="39"/>
  <c r="AE176" i="39" s="1"/>
  <c r="AV176" i="39" s="1"/>
  <c r="C176" i="39"/>
  <c r="T176" i="39" s="1"/>
  <c r="AK176" i="39" s="1"/>
  <c r="J176" i="39"/>
  <c r="AA176" i="39" s="1"/>
  <c r="AR176" i="39" s="1"/>
  <c r="S176" i="39"/>
  <c r="AJ176" i="39" s="1"/>
  <c r="BA176" i="39" s="1"/>
  <c r="O176" i="39"/>
  <c r="AF176" i="39" s="1"/>
  <c r="AW176" i="39" s="1"/>
  <c r="I176" i="39"/>
  <c r="Z176" i="39" s="1"/>
  <c r="AQ176" i="39" s="1"/>
  <c r="E176" i="39"/>
  <c r="V176" i="39" s="1"/>
  <c r="AM176" i="39" s="1"/>
  <c r="BB175" i="39"/>
  <c r="J179" i="35"/>
  <c r="A179" i="36" s="1"/>
  <c r="K178" i="35"/>
  <c r="B178" i="50" s="1"/>
  <c r="E178" i="50" l="1"/>
  <c r="L178" i="50" s="1"/>
  <c r="S178" i="50" s="1"/>
  <c r="I178" i="50"/>
  <c r="P178" i="50" s="1"/>
  <c r="W178" i="50" s="1"/>
  <c r="F178" i="50"/>
  <c r="M178" i="50" s="1"/>
  <c r="T178" i="50" s="1"/>
  <c r="C178" i="50"/>
  <c r="J178" i="50" s="1"/>
  <c r="Q178" i="50" s="1"/>
  <c r="G178" i="50"/>
  <c r="N178" i="50" s="1"/>
  <c r="U178" i="50" s="1"/>
  <c r="D178" i="50"/>
  <c r="K178" i="50" s="1"/>
  <c r="R178" i="50" s="1"/>
  <c r="H178" i="50"/>
  <c r="O178" i="50" s="1"/>
  <c r="V178" i="50" s="1"/>
  <c r="X177" i="50"/>
  <c r="Q177" i="36"/>
  <c r="AH177" i="36" s="1"/>
  <c r="AY177" i="36" s="1"/>
  <c r="D177" i="36"/>
  <c r="U177" i="36" s="1"/>
  <c r="AL177" i="36" s="1"/>
  <c r="C177" i="36"/>
  <c r="T177" i="36" s="1"/>
  <c r="AK177" i="36" s="1"/>
  <c r="S177" i="36"/>
  <c r="AJ177" i="36" s="1"/>
  <c r="BA177" i="36" s="1"/>
  <c r="R177" i="36"/>
  <c r="AI177" i="36" s="1"/>
  <c r="AZ177" i="36" s="1"/>
  <c r="H177" i="36"/>
  <c r="Y177" i="36" s="1"/>
  <c r="AP177" i="36" s="1"/>
  <c r="G177" i="36"/>
  <c r="X177" i="36" s="1"/>
  <c r="AO177" i="36" s="1"/>
  <c r="F177" i="36"/>
  <c r="W177" i="36" s="1"/>
  <c r="AN177" i="36" s="1"/>
  <c r="E177" i="36"/>
  <c r="V177" i="36" s="1"/>
  <c r="AM177" i="36" s="1"/>
  <c r="L177" i="36"/>
  <c r="AC177" i="36" s="1"/>
  <c r="AT177" i="36" s="1"/>
  <c r="J177" i="36"/>
  <c r="AA177" i="36" s="1"/>
  <c r="AR177" i="36" s="1"/>
  <c r="I177" i="36"/>
  <c r="Z177" i="36" s="1"/>
  <c r="AQ177" i="36" s="1"/>
  <c r="BB176" i="36"/>
  <c r="K177" i="36"/>
  <c r="AB177" i="36" s="1"/>
  <c r="AS177" i="36" s="1"/>
  <c r="P177" i="36"/>
  <c r="AG177" i="36" s="1"/>
  <c r="AX177" i="36" s="1"/>
  <c r="O177" i="36"/>
  <c r="AF177" i="36" s="1"/>
  <c r="AW177" i="36" s="1"/>
  <c r="N177" i="36"/>
  <c r="AE177" i="36" s="1"/>
  <c r="AV177" i="36" s="1"/>
  <c r="BB176" i="39"/>
  <c r="S177" i="39"/>
  <c r="AJ177" i="39" s="1"/>
  <c r="BA177" i="39" s="1"/>
  <c r="O177" i="39"/>
  <c r="AF177" i="39" s="1"/>
  <c r="AW177" i="39" s="1"/>
  <c r="K177" i="39"/>
  <c r="AB177" i="39" s="1"/>
  <c r="AS177" i="39" s="1"/>
  <c r="G177" i="39"/>
  <c r="X177" i="39" s="1"/>
  <c r="AO177" i="39" s="1"/>
  <c r="C177" i="39"/>
  <c r="T177" i="39" s="1"/>
  <c r="AK177" i="39" s="1"/>
  <c r="R177" i="39"/>
  <c r="AI177" i="39" s="1"/>
  <c r="AZ177" i="39" s="1"/>
  <c r="N177" i="39"/>
  <c r="AE177" i="39" s="1"/>
  <c r="AV177" i="39" s="1"/>
  <c r="J177" i="39"/>
  <c r="AA177" i="39" s="1"/>
  <c r="AR177" i="39" s="1"/>
  <c r="F177" i="39"/>
  <c r="W177" i="39" s="1"/>
  <c r="AN177" i="39" s="1"/>
  <c r="L177" i="39"/>
  <c r="AC177" i="39" s="1"/>
  <c r="AT177" i="39" s="1"/>
  <c r="D177" i="39"/>
  <c r="U177" i="39" s="1"/>
  <c r="AL177" i="39" s="1"/>
  <c r="Q177" i="39"/>
  <c r="AH177" i="39" s="1"/>
  <c r="AY177" i="39" s="1"/>
  <c r="I177" i="39"/>
  <c r="Z177" i="39" s="1"/>
  <c r="AQ177" i="39" s="1"/>
  <c r="P177" i="39"/>
  <c r="AG177" i="39" s="1"/>
  <c r="AX177" i="39" s="1"/>
  <c r="M177" i="39"/>
  <c r="AD177" i="39" s="1"/>
  <c r="AU177" i="39" s="1"/>
  <c r="E177" i="39"/>
  <c r="V177" i="39" s="1"/>
  <c r="AM177" i="39" s="1"/>
  <c r="H177" i="39"/>
  <c r="Y177" i="39" s="1"/>
  <c r="AP177" i="39" s="1"/>
  <c r="B178" i="36"/>
  <c r="Q178" i="36" s="1"/>
  <c r="AH178" i="36" s="1"/>
  <c r="AY178" i="36" s="1"/>
  <c r="J180" i="35"/>
  <c r="A180" i="36" s="1"/>
  <c r="K179" i="35"/>
  <c r="B179" i="50" s="1"/>
  <c r="X178" i="50" l="1"/>
  <c r="C179" i="50"/>
  <c r="J179" i="50" s="1"/>
  <c r="Q179" i="50" s="1"/>
  <c r="G179" i="50"/>
  <c r="N179" i="50" s="1"/>
  <c r="U179" i="50" s="1"/>
  <c r="D179" i="50"/>
  <c r="K179" i="50" s="1"/>
  <c r="R179" i="50" s="1"/>
  <c r="H179" i="50"/>
  <c r="O179" i="50" s="1"/>
  <c r="V179" i="50" s="1"/>
  <c r="E179" i="50"/>
  <c r="L179" i="50" s="1"/>
  <c r="S179" i="50" s="1"/>
  <c r="I179" i="50"/>
  <c r="P179" i="50" s="1"/>
  <c r="W179" i="50" s="1"/>
  <c r="F179" i="50"/>
  <c r="M179" i="50" s="1"/>
  <c r="T179" i="50" s="1"/>
  <c r="P178" i="36"/>
  <c r="AG178" i="36" s="1"/>
  <c r="AX178" i="36" s="1"/>
  <c r="L178" i="36"/>
  <c r="AC178" i="36" s="1"/>
  <c r="AT178" i="36" s="1"/>
  <c r="E178" i="36"/>
  <c r="V178" i="36" s="1"/>
  <c r="AM178" i="36" s="1"/>
  <c r="BB177" i="36"/>
  <c r="K178" i="36"/>
  <c r="AB178" i="36" s="1"/>
  <c r="AS178" i="36" s="1"/>
  <c r="O178" i="36"/>
  <c r="AF178" i="36" s="1"/>
  <c r="AW178" i="36" s="1"/>
  <c r="N178" i="36"/>
  <c r="AE178" i="36" s="1"/>
  <c r="AV178" i="36" s="1"/>
  <c r="D178" i="36"/>
  <c r="U178" i="36" s="1"/>
  <c r="AL178" i="36" s="1"/>
  <c r="C178" i="36"/>
  <c r="T178" i="36" s="1"/>
  <c r="AK178" i="36" s="1"/>
  <c r="F178" i="36"/>
  <c r="W178" i="36" s="1"/>
  <c r="AN178" i="36" s="1"/>
  <c r="I178" i="36"/>
  <c r="Z178" i="36" s="1"/>
  <c r="AQ178" i="36" s="1"/>
  <c r="H178" i="36"/>
  <c r="Y178" i="36" s="1"/>
  <c r="AP178" i="36" s="1"/>
  <c r="G178" i="36"/>
  <c r="X178" i="36" s="1"/>
  <c r="AO178" i="36" s="1"/>
  <c r="J178" i="36"/>
  <c r="AA178" i="36" s="1"/>
  <c r="AR178" i="36" s="1"/>
  <c r="M178" i="36"/>
  <c r="AD178" i="36" s="1"/>
  <c r="AU178" i="36" s="1"/>
  <c r="B179" i="36"/>
  <c r="Q179" i="36" s="1"/>
  <c r="AH179" i="36" s="1"/>
  <c r="AY179" i="36" s="1"/>
  <c r="Q178" i="39"/>
  <c r="AH178" i="39" s="1"/>
  <c r="AY178" i="39" s="1"/>
  <c r="M178" i="39"/>
  <c r="AD178" i="39" s="1"/>
  <c r="AU178" i="39" s="1"/>
  <c r="I178" i="39"/>
  <c r="Z178" i="39" s="1"/>
  <c r="AQ178" i="39" s="1"/>
  <c r="E178" i="39"/>
  <c r="V178" i="39" s="1"/>
  <c r="AM178" i="39" s="1"/>
  <c r="P178" i="39"/>
  <c r="AG178" i="39" s="1"/>
  <c r="AX178" i="39" s="1"/>
  <c r="L178" i="39"/>
  <c r="AC178" i="39" s="1"/>
  <c r="AT178" i="39" s="1"/>
  <c r="H178" i="39"/>
  <c r="Y178" i="39" s="1"/>
  <c r="AP178" i="39" s="1"/>
  <c r="D178" i="39"/>
  <c r="U178" i="39" s="1"/>
  <c r="AL178" i="39" s="1"/>
  <c r="S178" i="39"/>
  <c r="AJ178" i="39" s="1"/>
  <c r="BA178" i="39" s="1"/>
  <c r="K178" i="39"/>
  <c r="AB178" i="39" s="1"/>
  <c r="AS178" i="39" s="1"/>
  <c r="C178" i="39"/>
  <c r="T178" i="39" s="1"/>
  <c r="AK178" i="39" s="1"/>
  <c r="R178" i="39"/>
  <c r="AI178" i="39" s="1"/>
  <c r="AZ178" i="39" s="1"/>
  <c r="J178" i="39"/>
  <c r="AA178" i="39" s="1"/>
  <c r="AR178" i="39" s="1"/>
  <c r="G178" i="39"/>
  <c r="X178" i="39" s="1"/>
  <c r="AO178" i="39" s="1"/>
  <c r="F178" i="39"/>
  <c r="W178" i="39" s="1"/>
  <c r="AN178" i="39" s="1"/>
  <c r="N178" i="39"/>
  <c r="AE178" i="39" s="1"/>
  <c r="AV178" i="39" s="1"/>
  <c r="O178" i="39"/>
  <c r="AF178" i="39" s="1"/>
  <c r="AW178" i="39" s="1"/>
  <c r="BB177" i="39"/>
  <c r="S178" i="36"/>
  <c r="AJ178" i="36" s="1"/>
  <c r="BA178" i="36" s="1"/>
  <c r="R178" i="36"/>
  <c r="AI178" i="36" s="1"/>
  <c r="AZ178" i="36" s="1"/>
  <c r="J181" i="35"/>
  <c r="A181" i="36" s="1"/>
  <c r="K180" i="35"/>
  <c r="B180" i="50" s="1"/>
  <c r="E180" i="50" l="1"/>
  <c r="L180" i="50" s="1"/>
  <c r="S180" i="50" s="1"/>
  <c r="I180" i="50"/>
  <c r="P180" i="50" s="1"/>
  <c r="W180" i="50" s="1"/>
  <c r="F180" i="50"/>
  <c r="M180" i="50" s="1"/>
  <c r="T180" i="50" s="1"/>
  <c r="C180" i="50"/>
  <c r="J180" i="50" s="1"/>
  <c r="Q180" i="50" s="1"/>
  <c r="G180" i="50"/>
  <c r="N180" i="50" s="1"/>
  <c r="U180" i="50" s="1"/>
  <c r="D180" i="50"/>
  <c r="K180" i="50" s="1"/>
  <c r="R180" i="50" s="1"/>
  <c r="H180" i="50"/>
  <c r="O180" i="50" s="1"/>
  <c r="V180" i="50" s="1"/>
  <c r="X179" i="50"/>
  <c r="H179" i="36"/>
  <c r="Y179" i="36" s="1"/>
  <c r="AP179" i="36" s="1"/>
  <c r="F179" i="36"/>
  <c r="W179" i="36" s="1"/>
  <c r="AN179" i="36" s="1"/>
  <c r="G179" i="36"/>
  <c r="X179" i="36" s="1"/>
  <c r="AO179" i="36" s="1"/>
  <c r="E179" i="36"/>
  <c r="V179" i="36" s="1"/>
  <c r="AM179" i="36" s="1"/>
  <c r="J179" i="36"/>
  <c r="AA179" i="36" s="1"/>
  <c r="AR179" i="36" s="1"/>
  <c r="K179" i="36"/>
  <c r="AB179" i="36" s="1"/>
  <c r="AS179" i="36" s="1"/>
  <c r="P179" i="36"/>
  <c r="AG179" i="36" s="1"/>
  <c r="AX179" i="36" s="1"/>
  <c r="O179" i="36"/>
  <c r="AF179" i="36" s="1"/>
  <c r="AW179" i="36" s="1"/>
  <c r="N179" i="36"/>
  <c r="AE179" i="36" s="1"/>
  <c r="AV179" i="36" s="1"/>
  <c r="M179" i="36"/>
  <c r="AD179" i="36" s="1"/>
  <c r="AU179" i="36" s="1"/>
  <c r="L179" i="36"/>
  <c r="AC179" i="36" s="1"/>
  <c r="AT179" i="36" s="1"/>
  <c r="I179" i="36"/>
  <c r="Z179" i="36" s="1"/>
  <c r="AQ179" i="36" s="1"/>
  <c r="D179" i="36"/>
  <c r="U179" i="36" s="1"/>
  <c r="AL179" i="36" s="1"/>
  <c r="C179" i="36"/>
  <c r="T179" i="36" s="1"/>
  <c r="AK179" i="36" s="1"/>
  <c r="S179" i="36"/>
  <c r="AJ179" i="36" s="1"/>
  <c r="BA179" i="36" s="1"/>
  <c r="R179" i="36"/>
  <c r="AI179" i="36" s="1"/>
  <c r="AZ179" i="36" s="1"/>
  <c r="BB178" i="36"/>
  <c r="S179" i="39"/>
  <c r="AJ179" i="39" s="1"/>
  <c r="BA179" i="39" s="1"/>
  <c r="O179" i="39"/>
  <c r="AF179" i="39" s="1"/>
  <c r="AW179" i="39" s="1"/>
  <c r="K179" i="39"/>
  <c r="AB179" i="39" s="1"/>
  <c r="AS179" i="39" s="1"/>
  <c r="G179" i="39"/>
  <c r="X179" i="39" s="1"/>
  <c r="AO179" i="39" s="1"/>
  <c r="C179" i="39"/>
  <c r="T179" i="39" s="1"/>
  <c r="AK179" i="39" s="1"/>
  <c r="R179" i="39"/>
  <c r="AI179" i="39" s="1"/>
  <c r="AZ179" i="39" s="1"/>
  <c r="M179" i="39"/>
  <c r="AD179" i="39" s="1"/>
  <c r="AU179" i="39" s="1"/>
  <c r="H179" i="39"/>
  <c r="Y179" i="39" s="1"/>
  <c r="AP179" i="39" s="1"/>
  <c r="Q179" i="39"/>
  <c r="AH179" i="39" s="1"/>
  <c r="AY179" i="39" s="1"/>
  <c r="L179" i="39"/>
  <c r="AC179" i="39" s="1"/>
  <c r="AT179" i="39" s="1"/>
  <c r="F179" i="39"/>
  <c r="W179" i="39" s="1"/>
  <c r="AN179" i="39" s="1"/>
  <c r="N179" i="39"/>
  <c r="AE179" i="39" s="1"/>
  <c r="AV179" i="39" s="1"/>
  <c r="D179" i="39"/>
  <c r="U179" i="39" s="1"/>
  <c r="AL179" i="39" s="1"/>
  <c r="J179" i="39"/>
  <c r="AA179" i="39" s="1"/>
  <c r="AR179" i="39" s="1"/>
  <c r="E179" i="39"/>
  <c r="V179" i="39" s="1"/>
  <c r="AM179" i="39" s="1"/>
  <c r="P179" i="39"/>
  <c r="AG179" i="39" s="1"/>
  <c r="AX179" i="39" s="1"/>
  <c r="I179" i="39"/>
  <c r="Z179" i="39" s="1"/>
  <c r="AQ179" i="39" s="1"/>
  <c r="B180" i="36"/>
  <c r="J180" i="36" s="1"/>
  <c r="AA180" i="36" s="1"/>
  <c r="AR180" i="36" s="1"/>
  <c r="BB178" i="39"/>
  <c r="J182" i="35"/>
  <c r="A182" i="36" s="1"/>
  <c r="K181" i="35"/>
  <c r="B181" i="50" s="1"/>
  <c r="X180" i="50" l="1"/>
  <c r="C181" i="50"/>
  <c r="J181" i="50" s="1"/>
  <c r="Q181" i="50" s="1"/>
  <c r="G181" i="50"/>
  <c r="N181" i="50" s="1"/>
  <c r="U181" i="50" s="1"/>
  <c r="D181" i="50"/>
  <c r="K181" i="50" s="1"/>
  <c r="R181" i="50" s="1"/>
  <c r="H181" i="50"/>
  <c r="O181" i="50" s="1"/>
  <c r="V181" i="50" s="1"/>
  <c r="E181" i="50"/>
  <c r="L181" i="50" s="1"/>
  <c r="S181" i="50" s="1"/>
  <c r="I181" i="50"/>
  <c r="P181" i="50" s="1"/>
  <c r="W181" i="50" s="1"/>
  <c r="F181" i="50"/>
  <c r="M181" i="50" s="1"/>
  <c r="T181" i="50" s="1"/>
  <c r="O180" i="36"/>
  <c r="AF180" i="36" s="1"/>
  <c r="AW180" i="36" s="1"/>
  <c r="D180" i="36"/>
  <c r="U180" i="36" s="1"/>
  <c r="AL180" i="36" s="1"/>
  <c r="BB179" i="36"/>
  <c r="G180" i="36"/>
  <c r="X180" i="36" s="1"/>
  <c r="AO180" i="36" s="1"/>
  <c r="L180" i="36"/>
  <c r="AC180" i="36" s="1"/>
  <c r="AT180" i="36" s="1"/>
  <c r="H180" i="36"/>
  <c r="Y180" i="36" s="1"/>
  <c r="AP180" i="36" s="1"/>
  <c r="M180" i="36"/>
  <c r="AD180" i="36" s="1"/>
  <c r="AU180" i="36" s="1"/>
  <c r="R180" i="36"/>
  <c r="AI180" i="36" s="1"/>
  <c r="AZ180" i="36" s="1"/>
  <c r="C180" i="36"/>
  <c r="T180" i="36" s="1"/>
  <c r="AK180" i="36" s="1"/>
  <c r="S180" i="36"/>
  <c r="AJ180" i="36" s="1"/>
  <c r="BA180" i="36" s="1"/>
  <c r="I180" i="36"/>
  <c r="Z180" i="36" s="1"/>
  <c r="AQ180" i="36" s="1"/>
  <c r="K180" i="36"/>
  <c r="AB180" i="36" s="1"/>
  <c r="AS180" i="36" s="1"/>
  <c r="P180" i="36"/>
  <c r="AG180" i="36" s="1"/>
  <c r="AX180" i="36" s="1"/>
  <c r="N180" i="36"/>
  <c r="AE180" i="36" s="1"/>
  <c r="AV180" i="36" s="1"/>
  <c r="F180" i="36"/>
  <c r="W180" i="36" s="1"/>
  <c r="AN180" i="36" s="1"/>
  <c r="Q180" i="36"/>
  <c r="AH180" i="36" s="1"/>
  <c r="AY180" i="36" s="1"/>
  <c r="E180" i="36"/>
  <c r="V180" i="36" s="1"/>
  <c r="AM180" i="36" s="1"/>
  <c r="Q180" i="39"/>
  <c r="AH180" i="39" s="1"/>
  <c r="AY180" i="39" s="1"/>
  <c r="M180" i="39"/>
  <c r="AD180" i="39" s="1"/>
  <c r="AU180" i="39" s="1"/>
  <c r="I180" i="39"/>
  <c r="Z180" i="39" s="1"/>
  <c r="AQ180" i="39" s="1"/>
  <c r="E180" i="39"/>
  <c r="V180" i="39" s="1"/>
  <c r="AM180" i="39" s="1"/>
  <c r="P180" i="39"/>
  <c r="AG180" i="39" s="1"/>
  <c r="AX180" i="39" s="1"/>
  <c r="K180" i="39"/>
  <c r="AB180" i="39" s="1"/>
  <c r="AS180" i="39" s="1"/>
  <c r="F180" i="39"/>
  <c r="W180" i="39" s="1"/>
  <c r="AN180" i="39" s="1"/>
  <c r="O180" i="39"/>
  <c r="AF180" i="39" s="1"/>
  <c r="AW180" i="39" s="1"/>
  <c r="J180" i="39"/>
  <c r="AA180" i="39" s="1"/>
  <c r="AR180" i="39" s="1"/>
  <c r="D180" i="39"/>
  <c r="U180" i="39" s="1"/>
  <c r="AL180" i="39" s="1"/>
  <c r="S180" i="39"/>
  <c r="AJ180" i="39" s="1"/>
  <c r="BA180" i="39" s="1"/>
  <c r="H180" i="39"/>
  <c r="Y180" i="39" s="1"/>
  <c r="AP180" i="39" s="1"/>
  <c r="R180" i="39"/>
  <c r="AI180" i="39" s="1"/>
  <c r="AZ180" i="39" s="1"/>
  <c r="G180" i="39"/>
  <c r="X180" i="39" s="1"/>
  <c r="AO180" i="39" s="1"/>
  <c r="C180" i="39"/>
  <c r="T180" i="39" s="1"/>
  <c r="AK180" i="39" s="1"/>
  <c r="N180" i="39"/>
  <c r="AE180" i="39" s="1"/>
  <c r="AV180" i="39" s="1"/>
  <c r="L180" i="39"/>
  <c r="AC180" i="39" s="1"/>
  <c r="AT180" i="39" s="1"/>
  <c r="B181" i="36"/>
  <c r="H181" i="36" s="1"/>
  <c r="Y181" i="36" s="1"/>
  <c r="AP181" i="36" s="1"/>
  <c r="BB179" i="39"/>
  <c r="J183" i="35"/>
  <c r="A183" i="36" s="1"/>
  <c r="K182" i="35"/>
  <c r="B182" i="50" s="1"/>
  <c r="E182" i="50" l="1"/>
  <c r="L182" i="50" s="1"/>
  <c r="S182" i="50" s="1"/>
  <c r="I182" i="50"/>
  <c r="P182" i="50" s="1"/>
  <c r="W182" i="50" s="1"/>
  <c r="F182" i="50"/>
  <c r="M182" i="50" s="1"/>
  <c r="T182" i="50" s="1"/>
  <c r="C182" i="50"/>
  <c r="J182" i="50" s="1"/>
  <c r="Q182" i="50" s="1"/>
  <c r="G182" i="50"/>
  <c r="N182" i="50" s="1"/>
  <c r="U182" i="50" s="1"/>
  <c r="H182" i="50"/>
  <c r="O182" i="50" s="1"/>
  <c r="V182" i="50" s="1"/>
  <c r="D182" i="50"/>
  <c r="K182" i="50" s="1"/>
  <c r="R182" i="50" s="1"/>
  <c r="X181" i="50"/>
  <c r="O181" i="36"/>
  <c r="AF181" i="36" s="1"/>
  <c r="AW181" i="36" s="1"/>
  <c r="F181" i="36"/>
  <c r="W181" i="36" s="1"/>
  <c r="AN181" i="36" s="1"/>
  <c r="R181" i="36"/>
  <c r="AI181" i="36" s="1"/>
  <c r="AZ181" i="36" s="1"/>
  <c r="C181" i="36"/>
  <c r="T181" i="36" s="1"/>
  <c r="AK181" i="36" s="1"/>
  <c r="Q181" i="36"/>
  <c r="AH181" i="36" s="1"/>
  <c r="AY181" i="36" s="1"/>
  <c r="G181" i="36"/>
  <c r="X181" i="36" s="1"/>
  <c r="AO181" i="36" s="1"/>
  <c r="N181" i="36"/>
  <c r="AE181" i="36" s="1"/>
  <c r="AV181" i="36" s="1"/>
  <c r="S181" i="36"/>
  <c r="AJ181" i="36" s="1"/>
  <c r="BA181" i="36" s="1"/>
  <c r="M181" i="36"/>
  <c r="AD181" i="36" s="1"/>
  <c r="AU181" i="36" s="1"/>
  <c r="D181" i="36"/>
  <c r="U181" i="36" s="1"/>
  <c r="AL181" i="36" s="1"/>
  <c r="E181" i="36"/>
  <c r="V181" i="36" s="1"/>
  <c r="AM181" i="36" s="1"/>
  <c r="L181" i="36"/>
  <c r="AC181" i="36" s="1"/>
  <c r="AT181" i="36" s="1"/>
  <c r="P181" i="36"/>
  <c r="AG181" i="36" s="1"/>
  <c r="AX181" i="36" s="1"/>
  <c r="BB180" i="36"/>
  <c r="K181" i="36"/>
  <c r="AB181" i="36" s="1"/>
  <c r="AS181" i="36" s="1"/>
  <c r="J181" i="36"/>
  <c r="AA181" i="36" s="1"/>
  <c r="AR181" i="36" s="1"/>
  <c r="I181" i="36"/>
  <c r="Z181" i="36" s="1"/>
  <c r="AQ181" i="36" s="1"/>
  <c r="BB180" i="39"/>
  <c r="S181" i="39"/>
  <c r="AJ181" i="39" s="1"/>
  <c r="BA181" i="39" s="1"/>
  <c r="O181" i="39"/>
  <c r="AF181" i="39" s="1"/>
  <c r="AW181" i="39" s="1"/>
  <c r="K181" i="39"/>
  <c r="AB181" i="39" s="1"/>
  <c r="AS181" i="39" s="1"/>
  <c r="G181" i="39"/>
  <c r="X181" i="39" s="1"/>
  <c r="AO181" i="39" s="1"/>
  <c r="C181" i="39"/>
  <c r="T181" i="39" s="1"/>
  <c r="AK181" i="39" s="1"/>
  <c r="P181" i="39"/>
  <c r="AG181" i="39" s="1"/>
  <c r="AX181" i="39" s="1"/>
  <c r="J181" i="39"/>
  <c r="AA181" i="39" s="1"/>
  <c r="AR181" i="39" s="1"/>
  <c r="E181" i="39"/>
  <c r="V181" i="39" s="1"/>
  <c r="AM181" i="39" s="1"/>
  <c r="N181" i="39"/>
  <c r="AE181" i="39" s="1"/>
  <c r="AV181" i="39" s="1"/>
  <c r="I181" i="39"/>
  <c r="Z181" i="39" s="1"/>
  <c r="AQ181" i="39" s="1"/>
  <c r="D181" i="39"/>
  <c r="U181" i="39" s="1"/>
  <c r="AL181" i="39" s="1"/>
  <c r="R181" i="39"/>
  <c r="AI181" i="39" s="1"/>
  <c r="AZ181" i="39" s="1"/>
  <c r="H181" i="39"/>
  <c r="Y181" i="39" s="1"/>
  <c r="AP181" i="39" s="1"/>
  <c r="Q181" i="39"/>
  <c r="AH181" i="39" s="1"/>
  <c r="AY181" i="39" s="1"/>
  <c r="F181" i="39"/>
  <c r="W181" i="39" s="1"/>
  <c r="AN181" i="39" s="1"/>
  <c r="M181" i="39"/>
  <c r="AD181" i="39" s="1"/>
  <c r="AU181" i="39" s="1"/>
  <c r="L181" i="39"/>
  <c r="AC181" i="39" s="1"/>
  <c r="AT181" i="39" s="1"/>
  <c r="B182" i="36"/>
  <c r="S182" i="36" s="1"/>
  <c r="AJ182" i="36" s="1"/>
  <c r="BA182" i="36" s="1"/>
  <c r="J184" i="35"/>
  <c r="K183" i="35"/>
  <c r="B183" i="50" s="1"/>
  <c r="X182" i="50" l="1"/>
  <c r="C183" i="50"/>
  <c r="J183" i="50" s="1"/>
  <c r="Q183" i="50" s="1"/>
  <c r="G183" i="50"/>
  <c r="N183" i="50" s="1"/>
  <c r="U183" i="50" s="1"/>
  <c r="D183" i="50"/>
  <c r="K183" i="50" s="1"/>
  <c r="R183" i="50" s="1"/>
  <c r="H183" i="50"/>
  <c r="O183" i="50" s="1"/>
  <c r="V183" i="50" s="1"/>
  <c r="E183" i="50"/>
  <c r="L183" i="50" s="1"/>
  <c r="S183" i="50" s="1"/>
  <c r="I183" i="50"/>
  <c r="P183" i="50" s="1"/>
  <c r="W183" i="50" s="1"/>
  <c r="F183" i="50"/>
  <c r="M183" i="50" s="1"/>
  <c r="T183" i="50" s="1"/>
  <c r="BB181" i="36"/>
  <c r="R182" i="36"/>
  <c r="AI182" i="36" s="1"/>
  <c r="AZ182" i="36" s="1"/>
  <c r="H182" i="36"/>
  <c r="Y182" i="36" s="1"/>
  <c r="AP182" i="36" s="1"/>
  <c r="Q182" i="36"/>
  <c r="AH182" i="36" s="1"/>
  <c r="AY182" i="36" s="1"/>
  <c r="D182" i="36"/>
  <c r="U182" i="36" s="1"/>
  <c r="AL182" i="36" s="1"/>
  <c r="I182" i="36"/>
  <c r="Z182" i="36" s="1"/>
  <c r="AQ182" i="36" s="1"/>
  <c r="O182" i="36"/>
  <c r="AF182" i="36" s="1"/>
  <c r="AW182" i="36" s="1"/>
  <c r="N182" i="36"/>
  <c r="AE182" i="36" s="1"/>
  <c r="AV182" i="36" s="1"/>
  <c r="P182" i="36"/>
  <c r="AG182" i="36" s="1"/>
  <c r="AX182" i="36" s="1"/>
  <c r="G182" i="36"/>
  <c r="X182" i="36" s="1"/>
  <c r="AO182" i="36" s="1"/>
  <c r="M182" i="36"/>
  <c r="AD182" i="36" s="1"/>
  <c r="AU182" i="36" s="1"/>
  <c r="L182" i="36"/>
  <c r="AC182" i="36" s="1"/>
  <c r="AT182" i="36" s="1"/>
  <c r="K182" i="36"/>
  <c r="AB182" i="36" s="1"/>
  <c r="AS182" i="36" s="1"/>
  <c r="J182" i="36"/>
  <c r="AA182" i="36" s="1"/>
  <c r="AR182" i="36" s="1"/>
  <c r="E182" i="36"/>
  <c r="V182" i="36" s="1"/>
  <c r="AM182" i="36" s="1"/>
  <c r="F182" i="36"/>
  <c r="W182" i="36" s="1"/>
  <c r="AN182" i="36" s="1"/>
  <c r="C182" i="36"/>
  <c r="T182" i="36" s="1"/>
  <c r="AK182" i="36" s="1"/>
  <c r="B183" i="36"/>
  <c r="G183" i="36" s="1"/>
  <c r="X183" i="36" s="1"/>
  <c r="AO183" i="36" s="1"/>
  <c r="Q182" i="39"/>
  <c r="AH182" i="39" s="1"/>
  <c r="AY182" i="39" s="1"/>
  <c r="M182" i="39"/>
  <c r="AD182" i="39" s="1"/>
  <c r="AU182" i="39" s="1"/>
  <c r="I182" i="39"/>
  <c r="Z182" i="39" s="1"/>
  <c r="AQ182" i="39" s="1"/>
  <c r="E182" i="39"/>
  <c r="V182" i="39" s="1"/>
  <c r="AM182" i="39" s="1"/>
  <c r="S182" i="39"/>
  <c r="AJ182" i="39" s="1"/>
  <c r="BA182" i="39" s="1"/>
  <c r="N182" i="39"/>
  <c r="AE182" i="39" s="1"/>
  <c r="AV182" i="39" s="1"/>
  <c r="H182" i="39"/>
  <c r="Y182" i="39" s="1"/>
  <c r="AP182" i="39" s="1"/>
  <c r="C182" i="39"/>
  <c r="T182" i="39" s="1"/>
  <c r="AK182" i="39" s="1"/>
  <c r="R182" i="39"/>
  <c r="AI182" i="39" s="1"/>
  <c r="AZ182" i="39" s="1"/>
  <c r="L182" i="39"/>
  <c r="AC182" i="39" s="1"/>
  <c r="AT182" i="39" s="1"/>
  <c r="G182" i="39"/>
  <c r="X182" i="39" s="1"/>
  <c r="AO182" i="39" s="1"/>
  <c r="P182" i="39"/>
  <c r="AG182" i="39" s="1"/>
  <c r="AX182" i="39" s="1"/>
  <c r="F182" i="39"/>
  <c r="W182" i="39" s="1"/>
  <c r="AN182" i="39" s="1"/>
  <c r="O182" i="39"/>
  <c r="AF182" i="39" s="1"/>
  <c r="AW182" i="39" s="1"/>
  <c r="D182" i="39"/>
  <c r="U182" i="39" s="1"/>
  <c r="AL182" i="39" s="1"/>
  <c r="J182" i="39"/>
  <c r="AA182" i="39" s="1"/>
  <c r="AR182" i="39" s="1"/>
  <c r="K182" i="39"/>
  <c r="AB182" i="39" s="1"/>
  <c r="AS182" i="39" s="1"/>
  <c r="BB181" i="39"/>
  <c r="K184" i="35"/>
  <c r="B184" i="50" s="1"/>
  <c r="A184" i="36"/>
  <c r="E184" i="50" l="1"/>
  <c r="L184" i="50" s="1"/>
  <c r="S184" i="50" s="1"/>
  <c r="I184" i="50"/>
  <c r="P184" i="50" s="1"/>
  <c r="W184" i="50" s="1"/>
  <c r="F184" i="50"/>
  <c r="M184" i="50" s="1"/>
  <c r="T184" i="50" s="1"/>
  <c r="C184" i="50"/>
  <c r="J184" i="50" s="1"/>
  <c r="Q184" i="50" s="1"/>
  <c r="G184" i="50"/>
  <c r="N184" i="50" s="1"/>
  <c r="U184" i="50" s="1"/>
  <c r="H184" i="50"/>
  <c r="O184" i="50" s="1"/>
  <c r="V184" i="50" s="1"/>
  <c r="D184" i="50"/>
  <c r="K184" i="50" s="1"/>
  <c r="R184" i="50" s="1"/>
  <c r="X183" i="50"/>
  <c r="BB182" i="36"/>
  <c r="H183" i="36"/>
  <c r="Y183" i="36" s="1"/>
  <c r="AP183" i="36" s="1"/>
  <c r="M183" i="36"/>
  <c r="AD183" i="36" s="1"/>
  <c r="AU183" i="36" s="1"/>
  <c r="D183" i="36"/>
  <c r="U183" i="36" s="1"/>
  <c r="AL183" i="36" s="1"/>
  <c r="K183" i="36"/>
  <c r="AB183" i="36" s="1"/>
  <c r="AS183" i="36" s="1"/>
  <c r="P183" i="36"/>
  <c r="AG183" i="36" s="1"/>
  <c r="AX183" i="36" s="1"/>
  <c r="Q183" i="36"/>
  <c r="AH183" i="36" s="1"/>
  <c r="AY183" i="36" s="1"/>
  <c r="O183" i="36"/>
  <c r="AF183" i="36" s="1"/>
  <c r="AW183" i="36" s="1"/>
  <c r="J183" i="36"/>
  <c r="AA183" i="36" s="1"/>
  <c r="AR183" i="36" s="1"/>
  <c r="E183" i="36"/>
  <c r="V183" i="36" s="1"/>
  <c r="AM183" i="36" s="1"/>
  <c r="F183" i="36"/>
  <c r="W183" i="36" s="1"/>
  <c r="AN183" i="36" s="1"/>
  <c r="C183" i="36"/>
  <c r="T183" i="36" s="1"/>
  <c r="AK183" i="36" s="1"/>
  <c r="S183" i="36"/>
  <c r="AJ183" i="36" s="1"/>
  <c r="BA183" i="36" s="1"/>
  <c r="L183" i="36"/>
  <c r="AC183" i="36" s="1"/>
  <c r="AT183" i="36" s="1"/>
  <c r="R183" i="36"/>
  <c r="AI183" i="36" s="1"/>
  <c r="AZ183" i="36" s="1"/>
  <c r="I183" i="36"/>
  <c r="Z183" i="36" s="1"/>
  <c r="AQ183" i="36" s="1"/>
  <c r="N183" i="36"/>
  <c r="AE183" i="36" s="1"/>
  <c r="AV183" i="36" s="1"/>
  <c r="BB182" i="39"/>
  <c r="S183" i="39"/>
  <c r="AJ183" i="39" s="1"/>
  <c r="BA183" i="39" s="1"/>
  <c r="O183" i="39"/>
  <c r="AF183" i="39" s="1"/>
  <c r="AW183" i="39" s="1"/>
  <c r="K183" i="39"/>
  <c r="AB183" i="39" s="1"/>
  <c r="AS183" i="39" s="1"/>
  <c r="G183" i="39"/>
  <c r="X183" i="39" s="1"/>
  <c r="AO183" i="39" s="1"/>
  <c r="C183" i="39"/>
  <c r="T183" i="39" s="1"/>
  <c r="AK183" i="39" s="1"/>
  <c r="R183" i="39"/>
  <c r="AI183" i="39" s="1"/>
  <c r="AZ183" i="39" s="1"/>
  <c r="M183" i="39"/>
  <c r="AD183" i="39" s="1"/>
  <c r="AU183" i="39" s="1"/>
  <c r="H183" i="39"/>
  <c r="Y183" i="39" s="1"/>
  <c r="AP183" i="39" s="1"/>
  <c r="Q183" i="39"/>
  <c r="AH183" i="39" s="1"/>
  <c r="AY183" i="39" s="1"/>
  <c r="L183" i="39"/>
  <c r="AC183" i="39" s="1"/>
  <c r="AT183" i="39" s="1"/>
  <c r="F183" i="39"/>
  <c r="W183" i="39" s="1"/>
  <c r="AN183" i="39" s="1"/>
  <c r="N183" i="39"/>
  <c r="AE183" i="39" s="1"/>
  <c r="AV183" i="39" s="1"/>
  <c r="D183" i="39"/>
  <c r="U183" i="39" s="1"/>
  <c r="AL183" i="39" s="1"/>
  <c r="J183" i="39"/>
  <c r="AA183" i="39" s="1"/>
  <c r="AR183" i="39" s="1"/>
  <c r="E183" i="39"/>
  <c r="V183" i="39" s="1"/>
  <c r="AM183" i="39" s="1"/>
  <c r="P183" i="39"/>
  <c r="AG183" i="39" s="1"/>
  <c r="AX183" i="39" s="1"/>
  <c r="I183" i="39"/>
  <c r="Z183" i="39" s="1"/>
  <c r="AQ183" i="39" s="1"/>
  <c r="B184" i="36"/>
  <c r="G184" i="36" s="1"/>
  <c r="X184" i="36" s="1"/>
  <c r="AO184" i="36" s="1"/>
  <c r="X184" i="50" l="1"/>
  <c r="AB7" i="50" s="1"/>
  <c r="H16" i="18" s="1"/>
  <c r="Z7" i="50"/>
  <c r="AA7" i="50"/>
  <c r="J16" i="18" s="1"/>
  <c r="I184" i="36"/>
  <c r="Z184" i="36" s="1"/>
  <c r="AQ184" i="36" s="1"/>
  <c r="F184" i="36"/>
  <c r="W184" i="36" s="1"/>
  <c r="AN184" i="36" s="1"/>
  <c r="L184" i="36"/>
  <c r="AC184" i="36" s="1"/>
  <c r="AT184" i="36" s="1"/>
  <c r="R184" i="36"/>
  <c r="AI184" i="36" s="1"/>
  <c r="AZ184" i="36" s="1"/>
  <c r="Q184" i="36"/>
  <c r="AH184" i="36" s="1"/>
  <c r="AY184" i="36" s="1"/>
  <c r="E184" i="36"/>
  <c r="V184" i="36" s="1"/>
  <c r="AM184" i="36" s="1"/>
  <c r="S184" i="36"/>
  <c r="AJ184" i="36" s="1"/>
  <c r="BA184" i="36" s="1"/>
  <c r="J184" i="36"/>
  <c r="AA184" i="36" s="1"/>
  <c r="AR184" i="36" s="1"/>
  <c r="H184" i="36"/>
  <c r="Y184" i="36" s="1"/>
  <c r="AP184" i="36" s="1"/>
  <c r="N184" i="36"/>
  <c r="AE184" i="36" s="1"/>
  <c r="AV184" i="36" s="1"/>
  <c r="C184" i="36"/>
  <c r="T184" i="36" s="1"/>
  <c r="AK184" i="36" s="1"/>
  <c r="O184" i="36"/>
  <c r="AF184" i="36" s="1"/>
  <c r="AW184" i="36" s="1"/>
  <c r="K184" i="36"/>
  <c r="AB184" i="36" s="1"/>
  <c r="AS184" i="36" s="1"/>
  <c r="BB183" i="36"/>
  <c r="D184" i="36"/>
  <c r="U184" i="36" s="1"/>
  <c r="AL184" i="36" s="1"/>
  <c r="BB183" i="39"/>
  <c r="P184" i="36"/>
  <c r="AG184" i="36" s="1"/>
  <c r="AX184" i="36" s="1"/>
  <c r="M184" i="36"/>
  <c r="AD184" i="36" s="1"/>
  <c r="AU184" i="36" s="1"/>
  <c r="K21" i="44" l="1"/>
  <c r="I16" i="18"/>
  <c r="I21" i="44" s="1"/>
  <c r="H21" i="44"/>
  <c r="J20" i="18"/>
  <c r="I20" i="18" s="1"/>
  <c r="J14" i="18"/>
  <c r="H20" i="18"/>
  <c r="H14" i="18"/>
  <c r="BB184" i="36"/>
  <c r="BD7" i="39"/>
  <c r="BF7" i="39"/>
  <c r="BE7" i="39"/>
  <c r="I14" i="44"/>
  <c r="I13" i="44"/>
  <c r="M13" i="44" s="1"/>
  <c r="W21" i="44" l="1"/>
  <c r="J21" i="44"/>
  <c r="O21" i="44"/>
  <c r="N21" i="44" s="1"/>
  <c r="S21" i="44"/>
  <c r="R21" i="44" s="1"/>
  <c r="K20" i="44"/>
  <c r="J20" i="44" s="1"/>
  <c r="I14" i="18"/>
  <c r="I20" i="44" s="1"/>
  <c r="T21" i="44"/>
  <c r="L21" i="44"/>
  <c r="P21" i="44"/>
  <c r="U21" i="44"/>
  <c r="M21" i="44"/>
  <c r="Q21" i="44"/>
  <c r="H20" i="44"/>
  <c r="H4" i="18"/>
  <c r="H3" i="18"/>
  <c r="BD7" i="36"/>
  <c r="BF7" i="36"/>
  <c r="U14" i="44"/>
  <c r="Q14" i="44"/>
  <c r="M14" i="44"/>
  <c r="Q13" i="44"/>
  <c r="U13" i="44"/>
  <c r="J3" i="18"/>
  <c r="K11" i="44" s="1"/>
  <c r="J4" i="18"/>
  <c r="K12" i="44" s="1"/>
  <c r="H11" i="44"/>
  <c r="BE7" i="36"/>
  <c r="K24" i="44" s="1"/>
  <c r="AA21" i="44" l="1"/>
  <c r="Z21" i="44" s="1"/>
  <c r="V21" i="44"/>
  <c r="AE21" i="44"/>
  <c r="AD21" i="44" s="1"/>
  <c r="S20" i="44"/>
  <c r="R20" i="44" s="1"/>
  <c r="W20" i="44"/>
  <c r="W24" i="44"/>
  <c r="V24" i="44" s="1"/>
  <c r="J24" i="44"/>
  <c r="O20" i="44"/>
  <c r="N20" i="44" s="1"/>
  <c r="AC21" i="44"/>
  <c r="Y21" i="44"/>
  <c r="X21" i="44"/>
  <c r="AB21" i="44"/>
  <c r="L20" i="44"/>
  <c r="P20" i="44"/>
  <c r="T20" i="44"/>
  <c r="U20" i="44"/>
  <c r="Q20" i="44"/>
  <c r="M20" i="44"/>
  <c r="H7" i="18"/>
  <c r="J7" i="18"/>
  <c r="J21" i="18"/>
  <c r="S24" i="44"/>
  <c r="R24" i="44" s="1"/>
  <c r="O24" i="44"/>
  <c r="N24" i="44" s="1"/>
  <c r="I24" i="44"/>
  <c r="U24" i="44" s="1"/>
  <c r="H24" i="44"/>
  <c r="T24" i="44" s="1"/>
  <c r="I12" i="44"/>
  <c r="H12" i="44"/>
  <c r="W12" i="44"/>
  <c r="S12" i="44"/>
  <c r="O12" i="44"/>
  <c r="W11" i="44"/>
  <c r="S11" i="44"/>
  <c r="O11" i="44"/>
  <c r="P11" i="44"/>
  <c r="T11" i="44"/>
  <c r="L11" i="44"/>
  <c r="Y13" i="44"/>
  <c r="AC13" i="44"/>
  <c r="Y14" i="44"/>
  <c r="AC14" i="44"/>
  <c r="I11" i="44"/>
  <c r="AE20" i="44" l="1"/>
  <c r="AD20" i="44" s="1"/>
  <c r="V20" i="44"/>
  <c r="AA20" i="44"/>
  <c r="Z20" i="44" s="1"/>
  <c r="J9" i="18"/>
  <c r="I7" i="18"/>
  <c r="I15" i="44" s="1"/>
  <c r="I17" i="44"/>
  <c r="U17" i="44" s="1"/>
  <c r="I21" i="18"/>
  <c r="Y20" i="44"/>
  <c r="AC20" i="44"/>
  <c r="AB20" i="44"/>
  <c r="X20" i="44"/>
  <c r="K15" i="44"/>
  <c r="H17" i="44"/>
  <c r="T17" i="44" s="1"/>
  <c r="X17" i="44" s="1"/>
  <c r="H21" i="18"/>
  <c r="H15" i="44"/>
  <c r="P15" i="44" s="1"/>
  <c r="H9" i="18"/>
  <c r="K17" i="44"/>
  <c r="AA24" i="44"/>
  <c r="Z24" i="44" s="1"/>
  <c r="AE24" i="44"/>
  <c r="AD24" i="44" s="1"/>
  <c r="M24" i="44"/>
  <c r="Q24" i="44"/>
  <c r="X24" i="44"/>
  <c r="AB24" i="44"/>
  <c r="L24" i="44"/>
  <c r="P24" i="44"/>
  <c r="AE12" i="44"/>
  <c r="AA12" i="44"/>
  <c r="X11" i="44"/>
  <c r="AB11" i="44"/>
  <c r="AE11" i="44"/>
  <c r="AA11" i="44"/>
  <c r="T12" i="44"/>
  <c r="P12" i="44"/>
  <c r="L12" i="44"/>
  <c r="Q12" i="44"/>
  <c r="P17" i="44" l="1"/>
  <c r="P25" i="44" s="1"/>
  <c r="W17" i="44"/>
  <c r="J17" i="44"/>
  <c r="O15" i="44"/>
  <c r="N15" i="44" s="1"/>
  <c r="J15" i="44"/>
  <c r="U15" i="44"/>
  <c r="M15" i="44"/>
  <c r="Q15" i="44"/>
  <c r="I9" i="18"/>
  <c r="M17" i="44"/>
  <c r="I25" i="44"/>
  <c r="Q17" i="44"/>
  <c r="L17" i="44"/>
  <c r="S15" i="44"/>
  <c r="R15" i="44" s="1"/>
  <c r="W15" i="44"/>
  <c r="AE17" i="44"/>
  <c r="AD17" i="44" s="1"/>
  <c r="H25" i="44"/>
  <c r="S17" i="44"/>
  <c r="R17" i="44" s="1"/>
  <c r="T15" i="44"/>
  <c r="X15" i="44" s="1"/>
  <c r="AC15" i="44"/>
  <c r="L15" i="44"/>
  <c r="O17" i="44"/>
  <c r="N17" i="44" s="1"/>
  <c r="K25" i="44"/>
  <c r="U25" i="44"/>
  <c r="Y24" i="44"/>
  <c r="AC24" i="44"/>
  <c r="AB17" i="44"/>
  <c r="Y11" i="44"/>
  <c r="Y12" i="44"/>
  <c r="AC12" i="44"/>
  <c r="X12" i="44"/>
  <c r="AB12" i="44"/>
  <c r="Y17" i="44"/>
  <c r="AC17" i="44"/>
  <c r="W25" i="44" l="1"/>
  <c r="V15" i="44"/>
  <c r="AA17" i="44"/>
  <c r="Z17" i="44" s="1"/>
  <c r="V17" i="44"/>
  <c r="R25" i="44"/>
  <c r="Y15" i="44"/>
  <c r="Y25" i="44" s="1"/>
  <c r="N25" i="44"/>
  <c r="J25" i="44"/>
  <c r="O25" i="44"/>
  <c r="Q25" i="44"/>
  <c r="M25" i="44"/>
  <c r="L25" i="44"/>
  <c r="AA15" i="44"/>
  <c r="AE15" i="44"/>
  <c r="S25" i="44"/>
  <c r="T25" i="44"/>
  <c r="AB15" i="44"/>
  <c r="AB25" i="44" s="1"/>
  <c r="X25" i="44"/>
  <c r="AC25" i="44"/>
  <c r="V25" i="44" l="1"/>
  <c r="AE25" i="44"/>
  <c r="AD15" i="44"/>
  <c r="AD25" i="44" s="1"/>
  <c r="AA25" i="44"/>
  <c r="Z15" i="44"/>
  <c r="Z25" i="44" s="1"/>
</calcChain>
</file>

<file path=xl/comments1.xml><?xml version="1.0" encoding="utf-8"?>
<comments xmlns="http://schemas.openxmlformats.org/spreadsheetml/2006/main">
  <authors>
    <author>Andrielly Moutinho Knupp</author>
  </authors>
  <commentList>
    <comment ref="N3" authorId="0" shapeId="0">
      <text>
        <r>
          <rPr>
            <sz val="9"/>
            <color indexed="81"/>
            <rFont val="Segoe UI"/>
            <family val="2"/>
          </rPr>
          <t>Quantidade pilhas = Quantidade movimentada/Capacidade pátio</t>
        </r>
      </text>
    </comment>
    <comment ref="O3" authorId="0" shapeId="0">
      <text>
        <r>
          <rPr>
            <sz val="9"/>
            <color indexed="81"/>
            <rFont val="Segoe UI"/>
            <family val="2"/>
          </rPr>
          <t xml:space="preserve">Considerado - Pelotas:
* Empilhamento - 1 distúrbio para adotado para o empilhamento, devido à formação de um único cone, não havendo bancadas.
* Recuperação - recuperação diametral, onde o raio médio da roda da caçamba é de 2,5. Número de vezes em que a roda da caçamba passa verticalmente na pilha = altural total da pilha / altura da caçamba
Considerado para - Pátio Finos:
* Empilhamento - as pilhas são formadas em cordões. Cada cordão possui, aproximadamente, 1,5 m de altura. 
Número de cordões formados verticalmente = altura total da pilha / altura do cordão
* Recuperação - 1 distúrbio para os pátios de finos L, M, usinas 5, 6 e 7, devido ao tipo de recuperadora que faz apenas 1 passada.
Para os demais pátios: recuperação diametral, onde o raio médio da roda da caçamba é de 2,5. Número de vezes em que a roda da caçamba passa verticalmente na pilha = altural total da pilha / altura da caçamba.
</t>
        </r>
      </text>
    </comment>
    <comment ref="F12" authorId="0" shapeId="0">
      <text>
        <r>
          <rPr>
            <sz val="9"/>
            <color indexed="81"/>
            <rFont val="Segoe UI"/>
            <family val="2"/>
          </rPr>
          <t xml:space="preserve">2 pilhas
</t>
        </r>
      </text>
    </comment>
    <comment ref="F16" authorId="0" shapeId="0">
      <text>
        <r>
          <rPr>
            <sz val="9"/>
            <color indexed="81"/>
            <rFont val="Segoe UI"/>
            <family val="2"/>
          </rPr>
          <t xml:space="preserve">2 pilhas
</t>
        </r>
      </text>
    </comment>
    <comment ref="E17" authorId="0" shapeId="0">
      <text>
        <r>
          <rPr>
            <sz val="9"/>
            <color indexed="81"/>
            <rFont val="Segoe UI"/>
            <family val="2"/>
          </rPr>
          <t>Considerado que 50% do material é empilhado na pilha de calcário e 50% do material na pilha de pellet feed</t>
        </r>
      </text>
    </comment>
    <comment ref="F18" authorId="0" shapeId="0">
      <text>
        <r>
          <rPr>
            <sz val="9"/>
            <color indexed="81"/>
            <rFont val="Segoe UI"/>
            <family val="2"/>
          </rPr>
          <t>2 pilhas</t>
        </r>
      </text>
    </comment>
    <comment ref="E19" authorId="0" shapeId="0">
      <text>
        <r>
          <rPr>
            <sz val="9"/>
            <color indexed="81"/>
            <rFont val="Segoe UI"/>
            <family val="2"/>
          </rPr>
          <t xml:space="preserve">Considerado que 50% do material é empilhado na pilha de calcário e 50% do material na pilha de pellet feed
</t>
        </r>
      </text>
    </comment>
    <comment ref="E21" authorId="0" shapeId="0">
      <text>
        <r>
          <rPr>
            <sz val="9"/>
            <color indexed="81"/>
            <rFont val="Segoe UI"/>
            <family val="2"/>
          </rPr>
          <t xml:space="preserve">O que vai para pilha moagem de calcário grosso no pátio M
</t>
        </r>
      </text>
    </comment>
    <comment ref="E23" authorId="0" shapeId="0">
      <text>
        <r>
          <rPr>
            <sz val="9"/>
            <color indexed="81"/>
            <rFont val="Segoe UI"/>
            <family val="2"/>
          </rPr>
          <t xml:space="preserve">O que vai para pilha moagem de calcário grosso no pátio M
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4.xml><?xml version="1.0" encoding="utf-8"?>
<comments xmlns="http://schemas.openxmlformats.org/spreadsheetml/2006/main">
  <authors>
    <author>Julius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5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6.xml><?xml version="1.0" encoding="utf-8"?>
<comments xmlns="http://schemas.openxmlformats.org/spreadsheetml/2006/main">
  <authors>
    <author>Julius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7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8.xml><?xml version="1.0" encoding="utf-8"?>
<comments xmlns="http://schemas.openxmlformats.org/spreadsheetml/2006/main">
  <authors>
    <author>Julius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9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0.xml><?xml version="1.0" encoding="utf-8"?>
<comments xmlns="http://schemas.openxmlformats.org/spreadsheetml/2006/main">
  <authors>
    <author>Andrielly Moutinho Knupp</author>
  </authors>
  <commentList>
    <comment ref="E11" authorId="0" shapeId="0">
      <text>
        <r>
          <rPr>
            <sz val="9"/>
            <color indexed="81"/>
            <rFont val="Segoe UI"/>
            <family val="2"/>
          </rPr>
          <t>Aspersão contínua - eficiência de 84% (WRAP Fugitive Dust Handbook, 2006)
Wind Fence - 77%  eficiência controle - Dado de Monitoramento (EcoSoft, 2009)</t>
        </r>
      </text>
    </comment>
    <comment ref="E17" authorId="0" shapeId="0">
      <text>
        <r>
          <rPr>
            <sz val="9"/>
            <color indexed="81"/>
            <rFont val="Segoe UI"/>
            <family val="2"/>
          </rPr>
          <t>Média entre a eficiência de controle com água (50%) e com polímero (84%), uma vez que é aplicado um controle ou outro.
Fonte: WRAP Fugitive Dust Handbook (2006)</t>
        </r>
      </text>
    </comment>
    <comment ref="E18" authorId="0" shapeId="0">
      <text>
        <r>
          <rPr>
            <sz val="9"/>
            <color indexed="81"/>
            <rFont val="Segoe UI"/>
            <family val="2"/>
          </rPr>
          <t>Média entre a eficiência de controle com água (50%) e com polímero (84%), uma vez que é aplicado um controle ou outro.
Fonte: WRAP Fugitive Dust Handbook (2006)</t>
        </r>
      </text>
    </comment>
    <comment ref="E19" authorId="0" shapeId="0">
      <text>
        <r>
          <rPr>
            <sz val="9"/>
            <color indexed="81"/>
            <rFont val="Segoe UI"/>
            <family val="2"/>
          </rPr>
          <t>Média entre a eficiência de controle com água (50%) e com polímero (84%), uma vez que é aplicado um controle ou outro.
Fonte: WRAP Fugitive Dust Handbook (2006)</t>
        </r>
      </text>
    </comment>
    <comment ref="E20" authorId="0" shapeId="0">
      <text>
        <r>
          <rPr>
            <sz val="9"/>
            <color indexed="81"/>
            <rFont val="Segoe UI"/>
            <family val="2"/>
          </rPr>
          <t>Média entre a eficiência de controle com água (50%) e com polímero (84%), uma vez que é aplicado um controle ou outro.
Fonte: WRAP Fugitive Dust Handbook (2006)</t>
        </r>
      </text>
    </comment>
    <comment ref="E21" authorId="0" shapeId="0">
      <text>
        <r>
          <rPr>
            <sz val="9"/>
            <color indexed="81"/>
            <rFont val="Segoe UI"/>
            <family val="2"/>
          </rPr>
          <t>Média entre a eficiência de controle com água (50%) e com polímero (84%), uma vez que é aplicado um controle ou outro.
Fonte: WRAP Fugitive Dust Handbook (2006)</t>
        </r>
      </text>
    </comment>
    <comment ref="D22" authorId="0" shapeId="0">
      <text>
        <r>
          <rPr>
            <b/>
            <sz val="9"/>
            <color indexed="81"/>
            <rFont val="Segoe UI"/>
            <family val="2"/>
          </rPr>
          <t>continuamente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2" authorId="0" shapeId="0">
      <text>
        <r>
          <rPr>
            <sz val="9"/>
            <color indexed="81"/>
            <rFont val="Segoe UI"/>
            <family val="2"/>
          </rPr>
          <t>Fonte: WRAP Fugitive Dust Handbook (2006)</t>
        </r>
      </text>
    </comment>
    <comment ref="D23" authorId="0" shapeId="0">
      <text>
        <r>
          <rPr>
            <b/>
            <sz val="9"/>
            <color indexed="81"/>
            <rFont val="Segoe UI"/>
            <family val="2"/>
          </rPr>
          <t>continuamente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3" authorId="0" shapeId="0">
      <text>
        <r>
          <rPr>
            <sz val="9"/>
            <color indexed="81"/>
            <rFont val="Segoe UI"/>
            <family val="2"/>
          </rPr>
          <t>Fonte: WRAP Fugitive Dust Handbook (2006)</t>
        </r>
      </text>
    </comment>
    <comment ref="E24" authorId="0" shapeId="0">
      <text>
        <r>
          <rPr>
            <sz val="9"/>
            <color indexed="81"/>
            <rFont val="Segoe UI"/>
            <family val="2"/>
          </rPr>
          <t>Média entre a eficiência de controle com água (50%) e com polímero (84%), uma vez que é aplicado um controle ou outro.
Fonte: WRAP Fugitive Dust Handbook (2006)</t>
        </r>
      </text>
    </comment>
  </commentList>
</comments>
</file>

<file path=xl/sharedStrings.xml><?xml version="1.0" encoding="utf-8"?>
<sst xmlns="http://schemas.openxmlformats.org/spreadsheetml/2006/main" count="617" uniqueCount="223">
  <si>
    <t>Data</t>
  </si>
  <si>
    <t>P [g/m²] para cada us/ur</t>
  </si>
  <si>
    <t>us/ur</t>
  </si>
  <si>
    <t>u* [m/s] para cada us/ur</t>
  </si>
  <si>
    <t>Velocidade de Fricção [m/s]</t>
  </si>
  <si>
    <t>Fastest Mile medido a 10m de altura [m/s]</t>
  </si>
  <si>
    <t>P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</si>
  <si>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</si>
  <si>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</si>
  <si>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</si>
  <si>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</si>
  <si>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</si>
  <si>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</si>
  <si>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</si>
  <si>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</si>
  <si>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</si>
  <si>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</si>
  <si>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</si>
  <si>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</si>
  <si>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</si>
  <si>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Fonte: Vale (2015)</t>
  </si>
  <si>
    <t>Pátio</t>
  </si>
  <si>
    <t>Material</t>
  </si>
  <si>
    <t>Fonte</t>
  </si>
  <si>
    <t>Total</t>
  </si>
  <si>
    <t>M</t>
  </si>
  <si>
    <t>Relação da velocidade de superfície com a velocidade do vento</t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</si>
  <si>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</si>
  <si>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</si>
  <si>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</si>
  <si>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</si>
  <si>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</si>
  <si>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</si>
  <si>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Table 13.2.5-2 Threshold Friction Velocities</t>
  </si>
  <si>
    <t>Threshold Friction Velocity (m/s)</t>
  </si>
  <si>
    <t>Roughness Height (cm)</t>
  </si>
  <si>
    <t>Threshold Friction Velocity at 10 m (m/s)</t>
  </si>
  <si>
    <t>90°</t>
  </si>
  <si>
    <t>60°</t>
  </si>
  <si>
    <t>30°</t>
  </si>
  <si>
    <t>Fonte: Furieri et al. (2014)</t>
  </si>
  <si>
    <t>On the stock pile</t>
  </si>
  <si>
    <r>
      <t>u</t>
    </r>
    <r>
      <rPr>
        <vertAlign val="subscript"/>
        <sz val="8"/>
        <color theme="1"/>
        <rFont val="Arial"/>
        <family val="2"/>
      </rPr>
      <t>s</t>
    </r>
    <r>
      <rPr>
        <sz val="8"/>
        <color theme="1"/>
        <rFont val="Arial"/>
        <family val="2"/>
      </rPr>
      <t>/u</t>
    </r>
    <r>
      <rPr>
        <vertAlign val="subscript"/>
        <sz val="8"/>
        <color theme="1"/>
        <rFont val="Arial"/>
        <family val="2"/>
      </rPr>
      <t>r</t>
    </r>
  </si>
  <si>
    <t>Ângulo da Pilha</t>
  </si>
  <si>
    <t>Área Total [m²]</t>
  </si>
  <si>
    <t>Potencial de Erosão [g/m²]</t>
  </si>
  <si>
    <t>S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</si>
  <si>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</si>
  <si>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</si>
  <si>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</si>
  <si>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</si>
  <si>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</si>
  <si>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N</t>
  </si>
  <si>
    <t>Número de distúrbios por ano</t>
  </si>
  <si>
    <t>Equações:</t>
  </si>
  <si>
    <t>P para cada us/ur [kg/m²] - Aplicação da Fração Erodível</t>
  </si>
  <si>
    <t>Rótulos de Linha</t>
  </si>
  <si>
    <t>Máx de Fastest Mile [m/s]</t>
  </si>
  <si>
    <t>(vazio)</t>
  </si>
  <si>
    <t>Total Geral</t>
  </si>
  <si>
    <t>Média</t>
  </si>
  <si>
    <t>Soma</t>
  </si>
  <si>
    <t>Média - Não Nulos</t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</si>
  <si>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Act</t>
    </r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</si>
  <si>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0,5 cm</t>
    </r>
  </si>
  <si>
    <r>
      <t xml:space="preserve">Overburden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</si>
  <si>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Scoria (roadbed material)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</si>
  <si>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Ground coal (surrounding coal pile)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</si>
  <si>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Uncrusted coal pile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</si>
  <si>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Scraper tracks on coal pile </t>
    </r>
    <r>
      <rPr>
        <vertAlign val="superscript"/>
        <sz val="8"/>
        <color theme="1"/>
        <rFont val="Arial"/>
        <family val="2"/>
      </rPr>
      <t xml:space="preserve">a,b </t>
    </r>
  </si>
  <si>
    <r>
      <t xml:space="preserve">Fine coal dust on concrete pad </t>
    </r>
    <r>
      <rPr>
        <vertAlign val="superscript"/>
        <sz val="8"/>
        <color theme="1"/>
        <rFont val="Arial"/>
        <family val="2"/>
      </rPr>
      <t xml:space="preserve">c </t>
    </r>
  </si>
  <si>
    <r>
      <rPr>
        <vertAlign val="superscript"/>
        <sz val="8"/>
        <color theme="1"/>
        <rFont val="Arial"/>
        <family val="2"/>
      </rPr>
      <t xml:space="preserve">a </t>
    </r>
    <r>
      <rPr>
        <sz val="8"/>
        <color theme="1"/>
        <rFont val="Arial"/>
        <family val="2"/>
      </rPr>
      <t>Western surface coal mine</t>
    </r>
  </si>
  <si>
    <r>
      <rPr>
        <vertAlign val="superscript"/>
        <sz val="8"/>
        <color theme="1"/>
        <rFont val="Arial"/>
        <family val="2"/>
      </rPr>
      <t xml:space="preserve">b </t>
    </r>
    <r>
      <rPr>
        <sz val="8"/>
        <color theme="1"/>
        <rFont val="Arial"/>
        <family val="2"/>
      </rPr>
      <t>Lightly crusted</t>
    </r>
  </si>
  <si>
    <r>
      <rPr>
        <vertAlign val="superscript"/>
        <sz val="8"/>
        <color theme="1"/>
        <rFont val="Arial"/>
        <family val="2"/>
      </rPr>
      <t xml:space="preserve">c </t>
    </r>
    <r>
      <rPr>
        <sz val="8"/>
        <color theme="1"/>
        <rFont val="Arial"/>
        <family val="2"/>
      </rPr>
      <t>Eastern power plant</t>
    </r>
  </si>
  <si>
    <t>Taxa de Emissão de PM</t>
  </si>
  <si>
    <t xml:space="preserve"> [kg/Evento]</t>
  </si>
  <si>
    <t>[kg/dia]</t>
  </si>
  <si>
    <t>[kg/Período]</t>
  </si>
  <si>
    <t>Distúbios [N] / Intervalo Ocorrência</t>
  </si>
  <si>
    <t>ANO DE 2015</t>
  </si>
  <si>
    <t>Pelota</t>
  </si>
  <si>
    <t>material</t>
  </si>
  <si>
    <t>Quantidade movimentada (t/ano)</t>
  </si>
  <si>
    <t>Altura média da pilha (m)</t>
  </si>
  <si>
    <t xml:space="preserve">capacidade de estocagem (t ) </t>
  </si>
  <si>
    <t>Área total útil (m2)</t>
  </si>
  <si>
    <t>Área normalmente ocupada pelas pilhas (m2)</t>
  </si>
  <si>
    <t>Quantidade de pilhas formadas no ano (Aprox.)</t>
  </si>
  <si>
    <t>Quantidade de pilhas recuperadas no ano (Aprox.)</t>
  </si>
  <si>
    <t>Umidade média do material (%)</t>
  </si>
  <si>
    <t>Distribuição granulométrica</t>
  </si>
  <si>
    <t>Pelotas Us 3</t>
  </si>
  <si>
    <t>pelota</t>
  </si>
  <si>
    <t>Não aplicável</t>
  </si>
  <si>
    <t>+8 -18mm (%)</t>
  </si>
  <si>
    <t>Pelotas Us 4</t>
  </si>
  <si>
    <t>Pelotas Us 5</t>
  </si>
  <si>
    <t>Pelotas Us 6</t>
  </si>
  <si>
    <t>Pelotas Us 7</t>
  </si>
  <si>
    <t>Pelotas Us 8</t>
  </si>
  <si>
    <t>Minério e Calcário</t>
  </si>
  <si>
    <t>Finos Pátio L**</t>
  </si>
  <si>
    <t>pellet feed</t>
  </si>
  <si>
    <t>30% menor que 0,045mm</t>
  </si>
  <si>
    <t>calcário</t>
  </si>
  <si>
    <t>100% de calcário empilhado sobre a pilha</t>
  </si>
  <si>
    <t>0 a 2mm</t>
  </si>
  <si>
    <t>Finos Pátio Oeste**</t>
  </si>
  <si>
    <t>Finos (Pátio M calcário)</t>
  </si>
  <si>
    <t>Não empilha minério</t>
  </si>
  <si>
    <t>Pilha Pulmão*</t>
  </si>
  <si>
    <t>0 a 32mm</t>
  </si>
  <si>
    <t xml:space="preserve">Finos usinas 3 </t>
  </si>
  <si>
    <t>Parte na pilha e parte fora de pilha. Fora de pilha: Capacidade 1000t. Altura 5m. Área útil e utilizada: 300m2. Pilha pulmão.</t>
  </si>
  <si>
    <t>Finos usinas 4</t>
  </si>
  <si>
    <t>Finos Pátio 5 e 6</t>
  </si>
  <si>
    <t>141.559t Empilhados sobre a pilha e 219.516t via moagem de calcário grosso no pátio M.</t>
  </si>
  <si>
    <t>Finos Pátio 7</t>
  </si>
  <si>
    <t>111.423t Empilhados sobre a pilha e 40.516t via moagem de calcário grosso no pátio M.</t>
  </si>
  <si>
    <t>Finos Pátio 8 (pátio M - finos)</t>
  </si>
  <si>
    <t>Comentários Minério</t>
  </si>
  <si>
    <t>*</t>
  </si>
  <si>
    <t>Pilha Pulmão:</t>
  </si>
  <si>
    <t>**</t>
  </si>
  <si>
    <t>Pátio L e Oeste</t>
  </si>
  <si>
    <t>São formadas pilhas nesses pátios para complementar a produção das usinas 3 e 4, utilizando a moagem das usinas 1 e 2. As pilhas são formadas sobre demanda da usina e não há uma quantidade padrão.</t>
  </si>
  <si>
    <t>Utilização Empilhadeira de Minérios 2015</t>
  </si>
  <si>
    <t>Rota</t>
  </si>
  <si>
    <t>Máquina</t>
  </si>
  <si>
    <t>Tempo Efetivo/horas/Ano</t>
  </si>
  <si>
    <t>TN</t>
  </si>
  <si>
    <t>5PA4 (pátio de finos usinas 5 e 6)</t>
  </si>
  <si>
    <t>TV</t>
  </si>
  <si>
    <t>1PA2 (pátio de finos usinas 3 e 4)</t>
  </si>
  <si>
    <t>TL</t>
  </si>
  <si>
    <t>EP10 (pátio de finos us 7)</t>
  </si>
  <si>
    <t>Comentários Pelotas</t>
  </si>
  <si>
    <t>Quantidade Movimentada = produção anual das Usinas</t>
  </si>
  <si>
    <t>Formação de pilhas: não se aplica para pelotas, pois a movimentação de pelotas é constante entre pátio de pelotas da DIPE e áreas do Porto</t>
  </si>
  <si>
    <r>
      <t xml:space="preserve">Ressaltando que nos pátios de estocagem temos vários sistemas de controle atmosférico atuando conjuntamente, ou seja controle sobre controle,tais como:
</t>
    </r>
    <r>
      <rPr>
        <b/>
        <sz val="9"/>
        <color theme="1"/>
        <rFont val="Arial"/>
        <family val="2"/>
      </rPr>
      <t xml:space="preserve">
Pátio de Finos de Minério e Cálcário:</t>
    </r>
    <r>
      <rPr>
        <sz val="9"/>
        <color theme="1"/>
        <rFont val="Arial"/>
        <family val="2"/>
      </rPr>
      <t xml:space="preserve">
- Aplicação de Polímero;
- Aspersão de Água sobre Correias;
- Aspersão de Água;
- Lavadores de Pneus;
- Enclausuramento de Transferências.
</t>
    </r>
    <r>
      <rPr>
        <b/>
        <sz val="9"/>
        <color theme="1"/>
        <rFont val="Arial"/>
        <family val="2"/>
      </rPr>
      <t>Pátio de Pelotas:</t>
    </r>
    <r>
      <rPr>
        <sz val="9"/>
        <color theme="1"/>
        <rFont val="Arial"/>
        <family val="2"/>
      </rPr>
      <t xml:space="preserve">
- Aplicação de Supressor de pó;
- Aspersão de Água sobre Correias;
- Barreiras de vento - Wind Fence;;
- Lavadores de Pneus;
- Enclausuramento de Transferências.</t>
    </r>
  </si>
  <si>
    <t>Área do Pátio [m²]</t>
  </si>
  <si>
    <t>Largura [m]</t>
  </si>
  <si>
    <t>Extensão [m]</t>
  </si>
  <si>
    <t xml:space="preserve">Itabrasco </t>
  </si>
  <si>
    <t>Usina 3</t>
  </si>
  <si>
    <t xml:space="preserve">Hispanobrás </t>
  </si>
  <si>
    <t>Usina 4</t>
  </si>
  <si>
    <t xml:space="preserve">Nibrasco </t>
  </si>
  <si>
    <t>Usinas 5 e 6</t>
  </si>
  <si>
    <t xml:space="preserve">Kobrasco </t>
  </si>
  <si>
    <t>Usina 7</t>
  </si>
  <si>
    <t>Quantidade de Pilhas - Ano 2015</t>
  </si>
  <si>
    <t>Área - Prisma Triangular</t>
  </si>
  <si>
    <t>2 x 30</t>
  </si>
  <si>
    <t>Total Distúrbios / Ano (2015)</t>
  </si>
  <si>
    <t>Distúrbios / Dia</t>
  </si>
  <si>
    <t>Intervalo de Ocorrência dos Distúrbios (Dia)</t>
  </si>
  <si>
    <t>Setor</t>
  </si>
  <si>
    <t>Controle</t>
  </si>
  <si>
    <t>Pátios Pelotas</t>
  </si>
  <si>
    <t>Usina 5</t>
  </si>
  <si>
    <t>Usina 6</t>
  </si>
  <si>
    <t>Usina 8</t>
  </si>
  <si>
    <t>u*t [m/s]</t>
  </si>
  <si>
    <t>Obtenção do Valor Máximo - Intervalo 2 dias</t>
  </si>
  <si>
    <t>Obtenção do Valor Máximo - Intervalo 3 dias</t>
  </si>
  <si>
    <t>Obtenção do Valor Máximo - Intervalo 5 dias</t>
  </si>
  <si>
    <t>Pilha formada e em constante empilhamento. Estoque não pode zerar. Pilha formada em cone.</t>
  </si>
  <si>
    <t>Área - Cone</t>
  </si>
  <si>
    <t>Pátios Finos</t>
  </si>
  <si>
    <t>Pátio L</t>
  </si>
  <si>
    <t>Pátio Oeste</t>
  </si>
  <si>
    <t>Pátio M</t>
  </si>
  <si>
    <t>Pellet Feed</t>
  </si>
  <si>
    <t>Calcário</t>
  </si>
  <si>
    <t>Pellet Feed e Calcário</t>
  </si>
  <si>
    <t>Frequência de Ocorrência dos Distúrbios (Dias)</t>
  </si>
  <si>
    <t>Frequência de Ocorrência dos Distúrbios (Dias) - Adotado</t>
  </si>
  <si>
    <t>Pellet feed e Calcário</t>
  </si>
  <si>
    <t>Referência: USEPA (2006) - https://www3.epa.gov/ttn/chief/ap42/ch13/final/c13s0205.pdf</t>
  </si>
  <si>
    <t>Aerodynamic Particle Size Multipliers For Equation 2</t>
  </si>
  <si>
    <t>30 µm</t>
  </si>
  <si>
    <t>&lt; 15 µm</t>
  </si>
  <si>
    <t>&lt; 10 µm</t>
  </si>
  <si>
    <t>&lt; 2,5 µm</t>
  </si>
  <si>
    <t>Pátio de Minérios</t>
  </si>
  <si>
    <t>Controle [%]</t>
  </si>
  <si>
    <t>Lat (º)</t>
  </si>
  <si>
    <t>Long (º)</t>
  </si>
  <si>
    <t>Taxa de Emissão - Sem Aplicação de Controle</t>
  </si>
  <si>
    <t>Taxa de Emissão - Aplicação de Controle</t>
  </si>
  <si>
    <t xml:space="preserve"> 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</si>
  <si>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</si>
  <si>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</si>
  <si>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[kg/Evento]</t>
  </si>
  <si>
    <t>[kg/h]</t>
  </si>
  <si>
    <t xml:space="preserve">[kg/Período] </t>
  </si>
  <si>
    <t>Aplicação de Polímero + Aspersão de Água + Wind Fence</t>
  </si>
  <si>
    <t>Equação Geral:</t>
  </si>
  <si>
    <t>Onde:
TE - taxa de emissão
k - multiplicador de tamanho da partícula (adimensional)
N - número de distúrbios
P - potencial de erosão eólica (g/m²)
A - área passível de erosão eólica (m²)</t>
  </si>
  <si>
    <t>Pátio de Pelotas</t>
  </si>
  <si>
    <t>Selecione o Tipo da Pilha</t>
  </si>
  <si>
    <t>A</t>
  </si>
  <si>
    <t>Pilha</t>
  </si>
  <si>
    <t>Porcentagem da Área de Superfície da Pilha para cada us/ur</t>
  </si>
  <si>
    <t>0,2a</t>
  </si>
  <si>
    <t>0,2b</t>
  </si>
  <si>
    <t>0,2c</t>
  </si>
  <si>
    <t>0,6a</t>
  </si>
  <si>
    <t>0,6b</t>
  </si>
  <si>
    <t>B1</t>
  </si>
  <si>
    <t>B2</t>
  </si>
  <si>
    <t>B3</t>
  </si>
  <si>
    <t>Referência: AP42 (USEPA, 2006) - https://www3.epa.gov/ttn/chief/ap42/ch13/final/c13s0205.pdf</t>
  </si>
  <si>
    <t>Aplicação de Polímero</t>
  </si>
  <si>
    <t>Pátio M - Usina 8</t>
  </si>
  <si>
    <t>Aplicação de Polímero ou Aspersão de Água</t>
  </si>
  <si>
    <t>Pelota, Pellet feed e Calcário</t>
  </si>
  <si>
    <r>
      <rPr>
        <b/>
        <sz val="9"/>
        <color theme="1"/>
        <rFont val="Arial"/>
        <family val="2"/>
      </rPr>
      <t>Planilha que apresenta as emissões dos pátios de pelotas e finos da Vale,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Uma pilha única representando cada pátio, conforme o tipo de material;
- Formato das pilhas: pilha cônica e prisma triangular. Prisma Traingular - Ângulo da pilha: 30º;
- Número de distúrbios estimado a partir de dados operacionais fornecidos pela empresa, variando conforme o tipo de empilhamento e a quantidade de pilhas formadas;
- A velocidade limiar de arraste (threshold friction velocity) considerada foi de:
1 m/s ou outro valor para materiais com maior granulometria e/ou com granulometria obtida a partir do ensaio de Gillette realizado pela Coqueria Heat Recovery (coque e carvão), e 0,43 m/s para material com menor granulometria ou que não possuía informação fornecida sobre a granulometria do material, conforme registrado em Ata de Reunião realizada entre Ecosoft, UFES e IEMA do dia 28/05/2018.
</t>
    </r>
    <r>
      <rPr>
        <b/>
        <sz val="9"/>
        <color theme="1"/>
        <rFont val="Arial"/>
        <family val="2"/>
      </rPr>
      <t>Apresentada a taxa de emissão correspondente a cada pátio e o cômputo global.</t>
    </r>
  </si>
  <si>
    <r>
      <rPr>
        <b/>
        <sz val="9"/>
        <color theme="1"/>
        <rFont val="Arial"/>
        <family val="2"/>
      </rPr>
      <t xml:space="preserve">Abas: </t>
    </r>
    <r>
      <rPr>
        <sz val="9"/>
        <color theme="1"/>
        <rFont val="Arial"/>
        <family val="2"/>
      </rPr>
      <t xml:space="preserve">
Dados - informações recebidas do empreendimento. Nesta aba também contém estimativas de área e número de distúrbios (células pintadas de verde claro).
Tipo de Pilha_AP42 - apresenta as configurações de pilhas conforme o Capítulo 13.5.2 -  Industrial Wind Erosion do AP42 (USEPA, 2006). Esta aba foi aplicada para pilhas do formato cônico.
Tipo de Pilha_Furieri2014 - apresenta as configurações de pilhas conforme Furieri et al. (2014).
Área - us/ur_AP42 - apresenta as relações us/ur e as frações erodíveis correspondentes, o Capítulo 13.5.2 -  Industrial Wind Erosion do AP42 (USEPA, 2006).
Área - us/ur_Furieri2014 - apresenta as relações us/ur e as frações erodíveis correspondentes, conforme Furieri et al. (2014).
Material - tabelas do AP42 (USEPA, 2006), contendo as velocidades limiares de arraste.
Série Vento-Bruta - dados da estação meteorólogica utilizada e conversão do valor medido para fastest mile.
P - n dias - potencial de erosão eólica considerando o intervalo de ocorrência de distúrbios a cada n dias.
TE - Total - apresenta as taxas de emissão total de material particulado total para os pátios inventariados. 
Emissão Total_Pilhas - apresenta as taxas de emissão de PM, PM10 e PM2.5 para as fontes inventariadas, com e sem aplicação de medida de controle de emissões. 
Obs: as séries de vento selecionadas com os intervalos de distúrbios estão em abas ocultas.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</si>
  <si>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</si>
  <si>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</si>
  <si>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r>
      <t>Fração de áreas erodíveis para cada u</t>
    </r>
    <r>
      <rPr>
        <vertAlign val="subscript"/>
        <sz val="8"/>
        <color theme="1"/>
        <rFont val="Arial"/>
        <family val="2"/>
      </rPr>
      <t>s</t>
    </r>
    <r>
      <rPr>
        <sz val="8"/>
        <color theme="1"/>
        <rFont val="Arial"/>
        <family val="2"/>
      </rPr>
      <t>/u</t>
    </r>
    <r>
      <rPr>
        <vertAlign val="subscript"/>
        <sz val="8"/>
        <color theme="1"/>
        <rFont val="Arial"/>
        <family val="2"/>
      </rPr>
      <t>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</si>
</sst>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"/>
    <numFmt numFmtId="165" formatCode="0.0"/>
    <numFmt numFmtId="166" formatCode="#,##0.000"/>
    <numFmt numFmtId="167" formatCode="dd/mm/yyyy\ "/>
    <numFmt numFmtId="168" formatCode="#,##0.00000"/>
    <numFmt numFmtId="169" formatCode="0.000"/>
    <numFmt numFmtId="170" formatCode="0.000000"/>
    <numFmt numFmtId="171" formatCode="[&gt;=0.005]\ #,##0.00;[&lt;0.005]&quot;&lt;0,01&quot;"/>
    <numFmt numFmtId="172" formatCode="#,##0.000000"/>
  </numFmts>
  <fonts count="22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i/>
      <sz val="8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b/>
      <vertAlign val="subscript"/>
      <sz val="8"/>
      <color theme="0"/>
      <name val="Arial"/>
      <family val="2"/>
    </font>
    <font>
      <b/>
      <i/>
      <sz val="8"/>
      <color theme="1"/>
      <name val="Arial"/>
      <family val="2"/>
    </font>
    <font>
      <sz val="9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/>
      <bottom style="medium">
        <color indexed="64"/>
      </bottom>
      <diagonal/>
    </border>
    <border>
      <left style="thin">
        <color rgb="FFD9D9D9"/>
      </left>
      <right style="thin">
        <color rgb="FFD9D9D9"/>
      </right>
      <top/>
      <bottom style="medium">
        <color auto="1"/>
      </bottom>
      <diagonal/>
    </border>
    <border>
      <left style="thin">
        <color rgb="FFD9D9D9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/>
      <diagonal/>
    </border>
    <border>
      <left style="thin">
        <color rgb="FFD9D9D9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D9D9D9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 style="medium">
        <color rgb="FFD9D9D9"/>
      </left>
      <right/>
      <top/>
      <bottom/>
      <diagonal/>
    </border>
    <border>
      <left style="medium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medium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/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medium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medium">
        <color rgb="FFD9D9D9"/>
      </right>
      <top/>
      <bottom/>
      <diagonal/>
    </border>
    <border>
      <left style="medium">
        <color rgb="FFD9D9D9"/>
      </left>
      <right/>
      <top style="thin">
        <color rgb="FFD9D9D9"/>
      </top>
      <bottom/>
      <diagonal/>
    </border>
    <border>
      <left/>
      <right style="medium">
        <color rgb="FFD9D9D9"/>
      </right>
      <top style="thin">
        <color rgb="FFD9D9D9"/>
      </top>
      <bottom/>
      <diagonal/>
    </border>
    <border>
      <left style="medium">
        <color rgb="FFD9D9D9"/>
      </left>
      <right style="thin">
        <color rgb="FFD9D9D9"/>
      </right>
      <top style="thin">
        <color rgb="FFD9D9D9"/>
      </top>
      <bottom style="medium">
        <color rgb="FFD9D9D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medium">
        <color indexed="64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08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4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4" fontId="3" fillId="5" borderId="0" xfId="0" applyNumberFormat="1" applyFont="1" applyFill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3" fontId="12" fillId="0" borderId="10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23" xfId="0" applyBorder="1" applyAlignment="1">
      <alignment horizontal="left" vertical="center"/>
    </xf>
    <xf numFmtId="4" fontId="2" fillId="7" borderId="23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4" fillId="7" borderId="23" xfId="0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14" fontId="4" fillId="0" borderId="19" xfId="0" applyNumberFormat="1" applyFont="1" applyFill="1" applyBorder="1" applyAlignment="1" applyProtection="1">
      <alignment horizontal="center" vertical="center"/>
    </xf>
    <xf numFmtId="0" fontId="4" fillId="0" borderId="20" xfId="0" applyNumberFormat="1" applyFont="1" applyFill="1" applyBorder="1" applyAlignment="1" applyProtection="1">
      <alignment horizontal="center" vertical="center"/>
    </xf>
    <xf numFmtId="0" fontId="14" fillId="0" borderId="28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30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0" fontId="13" fillId="6" borderId="23" xfId="0" applyFont="1" applyFill="1" applyBorder="1" applyAlignment="1">
      <alignment horizontal="center" vertical="center" wrapText="1"/>
    </xf>
    <xf numFmtId="164" fontId="0" fillId="0" borderId="23" xfId="0" applyNumberFormat="1" applyBorder="1" applyAlignment="1">
      <alignment horizontal="center" vertical="center"/>
    </xf>
    <xf numFmtId="164" fontId="0" fillId="0" borderId="14" xfId="0" applyNumberFormat="1" applyBorder="1" applyAlignment="1">
      <alignment vertical="center"/>
    </xf>
    <xf numFmtId="164" fontId="0" fillId="0" borderId="15" xfId="0" applyNumberFormat="1" applyBorder="1" applyAlignment="1">
      <alignment vertical="center"/>
    </xf>
    <xf numFmtId="164" fontId="0" fillId="0" borderId="16" xfId="0" applyNumberFormat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6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4" fontId="8" fillId="0" borderId="16" xfId="1" applyNumberFormat="1" applyFont="1" applyBorder="1" applyAlignment="1">
      <alignment horizontal="center" vertical="center"/>
    </xf>
    <xf numFmtId="4" fontId="8" fillId="0" borderId="18" xfId="1" applyNumberFormat="1" applyFont="1" applyBorder="1" applyAlignment="1">
      <alignment horizontal="center" vertical="center"/>
    </xf>
    <xf numFmtId="4" fontId="8" fillId="0" borderId="20" xfId="1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15" fillId="0" borderId="33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164" fontId="0" fillId="0" borderId="0" xfId="0" applyNumberForma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" fontId="0" fillId="0" borderId="23" xfId="0" applyNumberFormat="1" applyFont="1" applyBorder="1" applyAlignment="1">
      <alignment horizontal="center" vertical="center"/>
    </xf>
    <xf numFmtId="0" fontId="14" fillId="0" borderId="34" xfId="0" applyFont="1" applyFill="1" applyBorder="1" applyAlignment="1">
      <alignment horizontal="center" vertical="center"/>
    </xf>
    <xf numFmtId="0" fontId="14" fillId="0" borderId="35" xfId="0" applyFont="1" applyFill="1" applyBorder="1" applyAlignment="1">
      <alignment horizontal="center" vertical="center"/>
    </xf>
    <xf numFmtId="0" fontId="14" fillId="0" borderId="36" xfId="0" applyFont="1" applyFill="1" applyBorder="1" applyAlignment="1">
      <alignment horizontal="center" vertical="center"/>
    </xf>
    <xf numFmtId="11" fontId="0" fillId="3" borderId="1" xfId="0" applyNumberFormat="1" applyFill="1" applyBorder="1" applyAlignment="1">
      <alignment horizontal="center" vertical="center"/>
    </xf>
    <xf numFmtId="4" fontId="0" fillId="0" borderId="0" xfId="0" applyNumberForma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4" fontId="0" fillId="0" borderId="14" xfId="0" applyNumberForma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4" fontId="0" fillId="0" borderId="16" xfId="0" applyNumberFormat="1" applyBorder="1" applyAlignment="1">
      <alignment horizontal="right" vertical="center"/>
    </xf>
    <xf numFmtId="4" fontId="0" fillId="0" borderId="17" xfId="0" applyNumberFormat="1" applyBorder="1" applyAlignment="1">
      <alignment horizontal="right" vertical="center"/>
    </xf>
    <xf numFmtId="4" fontId="0" fillId="0" borderId="0" xfId="0" applyNumberFormat="1" applyBorder="1" applyAlignment="1">
      <alignment horizontal="right" vertical="center"/>
    </xf>
    <xf numFmtId="4" fontId="0" fillId="0" borderId="18" xfId="0" applyNumberFormat="1" applyBorder="1" applyAlignment="1">
      <alignment horizontal="right" vertical="center"/>
    </xf>
    <xf numFmtId="4" fontId="0" fillId="0" borderId="19" xfId="0" applyNumberFormat="1" applyBorder="1" applyAlignment="1">
      <alignment horizontal="right" vertical="center"/>
    </xf>
    <xf numFmtId="4" fontId="0" fillId="0" borderId="6" xfId="0" applyNumberFormat="1" applyBorder="1" applyAlignment="1">
      <alignment horizontal="right" vertical="center"/>
    </xf>
    <xf numFmtId="4" fontId="0" fillId="0" borderId="20" xfId="0" applyNumberFormat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3" fillId="4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7" fontId="0" fillId="0" borderId="14" xfId="0" applyNumberFormat="1" applyBorder="1" applyAlignment="1">
      <alignment horizontal="center" vertical="center"/>
    </xf>
    <xf numFmtId="167" fontId="0" fillId="0" borderId="17" xfId="0" applyNumberFormat="1" applyBorder="1" applyAlignment="1">
      <alignment horizontal="center" vertical="center"/>
    </xf>
    <xf numFmtId="167" fontId="0" fillId="0" borderId="19" xfId="0" applyNumberFormat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9" xfId="0" applyNumberFormat="1" applyBorder="1" applyAlignment="1">
      <alignment horizontal="center" vertical="center"/>
    </xf>
    <xf numFmtId="0" fontId="0" fillId="7" borderId="23" xfId="0" applyFont="1" applyFill="1" applyBorder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23" xfId="0" applyNumberFormat="1" applyFill="1" applyBorder="1" applyAlignment="1">
      <alignment horizontal="center" vertical="center"/>
    </xf>
    <xf numFmtId="0" fontId="0" fillId="0" borderId="0" xfId="0" applyFont="1"/>
    <xf numFmtId="0" fontId="0" fillId="0" borderId="23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4" fontId="0" fillId="0" borderId="15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3" fontId="0" fillId="0" borderId="23" xfId="0" applyNumberFormat="1" applyFill="1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12" fillId="0" borderId="0" xfId="0" applyFont="1" applyAlignment="1">
      <alignment horizontal="left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4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3" fontId="12" fillId="0" borderId="37" xfId="0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165" fontId="12" fillId="0" borderId="1" xfId="0" applyNumberFormat="1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9" fontId="12" fillId="0" borderId="10" xfId="0" applyNumberFormat="1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7" fillId="0" borderId="0" xfId="0" applyFont="1"/>
    <xf numFmtId="0" fontId="12" fillId="0" borderId="37" xfId="0" applyFont="1" applyBorder="1" applyAlignment="1">
      <alignment horizontal="center" vertical="center"/>
    </xf>
    <xf numFmtId="3" fontId="12" fillId="0" borderId="37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3" fontId="12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 wrapText="1"/>
    </xf>
    <xf numFmtId="3" fontId="12" fillId="0" borderId="1" xfId="0" applyNumberFormat="1" applyFont="1" applyFill="1" applyBorder="1" applyAlignment="1">
      <alignment horizontal="center" vertical="center"/>
    </xf>
    <xf numFmtId="1" fontId="12" fillId="0" borderId="0" xfId="0" applyNumberFormat="1" applyFont="1"/>
    <xf numFmtId="3" fontId="12" fillId="0" borderId="48" xfId="0" applyNumberFormat="1" applyFont="1" applyBorder="1" applyAlignment="1">
      <alignment horizontal="center" vertical="center"/>
    </xf>
    <xf numFmtId="165" fontId="12" fillId="0" borderId="37" xfId="0" applyNumberFormat="1" applyFont="1" applyBorder="1" applyAlignment="1">
      <alignment horizontal="center" vertical="center"/>
    </xf>
    <xf numFmtId="9" fontId="12" fillId="0" borderId="37" xfId="0" applyNumberFormat="1" applyFont="1" applyBorder="1" applyAlignment="1">
      <alignment horizontal="center" vertical="center"/>
    </xf>
    <xf numFmtId="0" fontId="12" fillId="0" borderId="52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3" fontId="12" fillId="0" borderId="10" xfId="0" applyNumberFormat="1" applyFont="1" applyFill="1" applyBorder="1" applyAlignment="1">
      <alignment horizontal="center" vertical="center"/>
    </xf>
    <xf numFmtId="0" fontId="12" fillId="0" borderId="10" xfId="0" quotePrefix="1" applyFont="1" applyBorder="1" applyAlignment="1">
      <alignment horizontal="center" vertical="center"/>
    </xf>
    <xf numFmtId="3" fontId="12" fillId="0" borderId="2" xfId="0" applyNumberFormat="1" applyFont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0" fillId="0" borderId="39" xfId="0" applyNumberFormat="1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3" fontId="0" fillId="0" borderId="39" xfId="0" applyNumberFormat="1" applyFill="1" applyBorder="1" applyAlignment="1">
      <alignment horizontal="center" vertical="center"/>
    </xf>
    <xf numFmtId="3" fontId="0" fillId="0" borderId="40" xfId="0" applyNumberFormat="1" applyFill="1" applyBorder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12" fillId="0" borderId="0" xfId="0" applyFont="1" applyFill="1" applyBorder="1" applyAlignment="1"/>
    <xf numFmtId="0" fontId="12" fillId="0" borderId="0" xfId="0" applyFont="1" applyAlignment="1">
      <alignment horizontal="center" vertical="center"/>
    </xf>
    <xf numFmtId="0" fontId="11" fillId="9" borderId="8" xfId="0" applyFont="1" applyFill="1" applyBorder="1" applyAlignment="1">
      <alignment horizontal="center" vertical="center" wrapText="1"/>
    </xf>
    <xf numFmtId="0" fontId="11" fillId="9" borderId="55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11" fontId="0" fillId="0" borderId="0" xfId="0" applyNumberFormat="1"/>
    <xf numFmtId="2" fontId="0" fillId="0" borderId="0" xfId="0" applyNumberFormat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" fontId="8" fillId="0" borderId="1" xfId="0" applyNumberFormat="1" applyFont="1" applyFill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5" fontId="12" fillId="0" borderId="1" xfId="0" applyNumberFormat="1" applyFont="1" applyFill="1" applyBorder="1" applyAlignment="1">
      <alignment horizontal="center" vertical="center"/>
    </xf>
    <xf numFmtId="165" fontId="12" fillId="0" borderId="10" xfId="0" applyNumberFormat="1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2" fillId="0" borderId="0" xfId="0" applyFont="1" applyAlignment="1"/>
    <xf numFmtId="3" fontId="12" fillId="0" borderId="1" xfId="0" applyNumberFormat="1" applyFon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0" fontId="0" fillId="0" borderId="39" xfId="0" applyBorder="1" applyAlignment="1">
      <alignment horizontal="left" vertical="center"/>
    </xf>
    <xf numFmtId="1" fontId="12" fillId="0" borderId="10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Fill="1"/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7" borderId="41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 wrapText="1"/>
    </xf>
    <xf numFmtId="2" fontId="8" fillId="0" borderId="23" xfId="0" applyNumberFormat="1" applyFont="1" applyBorder="1" applyAlignment="1">
      <alignment horizontal="center" vertical="center"/>
    </xf>
    <xf numFmtId="169" fontId="8" fillId="0" borderId="23" xfId="0" applyNumberFormat="1" applyFont="1" applyBorder="1" applyAlignment="1">
      <alignment horizontal="center" vertical="center"/>
    </xf>
    <xf numFmtId="169" fontId="8" fillId="0" borderId="0" xfId="0" applyNumberFormat="1" applyFont="1" applyBorder="1" applyAlignment="1">
      <alignment horizontal="center" vertical="center"/>
    </xf>
    <xf numFmtId="2" fontId="8" fillId="0" borderId="39" xfId="0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13" fillId="0" borderId="24" xfId="0" applyFont="1" applyFill="1" applyBorder="1" applyAlignment="1">
      <alignment vertical="center"/>
    </xf>
    <xf numFmtId="0" fontId="13" fillId="6" borderId="61" xfId="0" applyFont="1" applyFill="1" applyBorder="1" applyAlignment="1">
      <alignment horizontal="center" vertical="center" wrapText="1"/>
    </xf>
    <xf numFmtId="0" fontId="13" fillId="6" borderId="66" xfId="0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left" vertical="center"/>
    </xf>
    <xf numFmtId="3" fontId="8" fillId="0" borderId="23" xfId="0" applyNumberFormat="1" applyFont="1" applyFill="1" applyBorder="1" applyAlignment="1">
      <alignment horizontal="center" vertical="center"/>
    </xf>
    <xf numFmtId="170" fontId="8" fillId="0" borderId="67" xfId="0" applyNumberFormat="1" applyFont="1" applyFill="1" applyBorder="1" applyAlignment="1">
      <alignment horizontal="center" vertical="center"/>
    </xf>
    <xf numFmtId="4" fontId="8" fillId="0" borderId="68" xfId="0" applyNumberFormat="1" applyFont="1" applyFill="1" applyBorder="1" applyAlignment="1">
      <alignment horizontal="center" vertical="center"/>
    </xf>
    <xf numFmtId="4" fontId="8" fillId="0" borderId="23" xfId="0" applyNumberFormat="1" applyFont="1" applyFill="1" applyBorder="1" applyAlignment="1">
      <alignment horizontal="center" vertical="center"/>
    </xf>
    <xf numFmtId="2" fontId="8" fillId="0" borderId="23" xfId="0" applyNumberFormat="1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171" fontId="8" fillId="0" borderId="0" xfId="0" applyNumberFormat="1" applyFont="1" applyFill="1" applyBorder="1" applyAlignment="1">
      <alignment horizontal="center" vertical="center"/>
    </xf>
    <xf numFmtId="4" fontId="8" fillId="0" borderId="69" xfId="0" applyNumberFormat="1" applyFont="1" applyFill="1" applyBorder="1" applyAlignment="1">
      <alignment horizontal="center" vertical="center"/>
    </xf>
    <xf numFmtId="2" fontId="8" fillId="0" borderId="60" xfId="0" applyNumberFormat="1" applyFont="1" applyFill="1" applyBorder="1" applyAlignment="1">
      <alignment horizontal="center" vertical="center"/>
    </xf>
    <xf numFmtId="2" fontId="8" fillId="0" borderId="69" xfId="0" applyNumberFormat="1" applyFont="1" applyFill="1" applyBorder="1" applyAlignment="1">
      <alignment horizontal="center" vertical="center"/>
    </xf>
    <xf numFmtId="170" fontId="8" fillId="0" borderId="59" xfId="0" applyNumberFormat="1" applyFont="1" applyFill="1" applyBorder="1" applyAlignment="1">
      <alignment horizontal="center" vertical="center"/>
    </xf>
    <xf numFmtId="170" fontId="8" fillId="0" borderId="69" xfId="0" applyNumberFormat="1" applyFont="1" applyFill="1" applyBorder="1" applyAlignment="1">
      <alignment horizontal="center" vertical="center"/>
    </xf>
    <xf numFmtId="4" fontId="2" fillId="7" borderId="72" xfId="0" applyNumberFormat="1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vertical="center" wrapText="1"/>
    </xf>
    <xf numFmtId="0" fontId="8" fillId="0" borderId="23" xfId="0" applyFont="1" applyFill="1" applyBorder="1" applyAlignment="1">
      <alignment vertical="center"/>
    </xf>
    <xf numFmtId="0" fontId="0" fillId="0" borderId="23" xfId="0" applyFont="1" applyFill="1" applyBorder="1" applyAlignment="1">
      <alignment horizontal="left" vertical="center"/>
    </xf>
    <xf numFmtId="0" fontId="0" fillId="0" borderId="59" xfId="0" applyFont="1" applyFill="1" applyBorder="1" applyAlignment="1">
      <alignment horizontal="center" vertical="center" wrapText="1"/>
    </xf>
    <xf numFmtId="0" fontId="8" fillId="0" borderId="57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22" fontId="4" fillId="0" borderId="39" xfId="0" applyNumberFormat="1" applyFont="1" applyFill="1" applyBorder="1" applyAlignment="1" applyProtection="1">
      <alignment horizontal="center" vertical="center"/>
    </xf>
    <xf numFmtId="0" fontId="4" fillId="0" borderId="39" xfId="0" applyNumberFormat="1" applyFont="1" applyFill="1" applyBorder="1" applyAlignment="1" applyProtection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5" fillId="0" borderId="7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0" fillId="0" borderId="15" xfId="0" applyNumberFormat="1" applyFill="1" applyBorder="1" applyAlignment="1">
      <alignment vertical="center"/>
    </xf>
    <xf numFmtId="164" fontId="0" fillId="0" borderId="16" xfId="0" applyNumberFormat="1" applyFill="1" applyBorder="1" applyAlignment="1">
      <alignment vertical="center"/>
    </xf>
    <xf numFmtId="164" fontId="0" fillId="0" borderId="14" xfId="0" applyNumberFormat="1" applyFill="1" applyBorder="1" applyAlignment="1">
      <alignment vertical="center"/>
    </xf>
    <xf numFmtId="172" fontId="0" fillId="0" borderId="14" xfId="0" applyNumberFormat="1" applyFill="1" applyBorder="1" applyAlignment="1">
      <alignment vertical="center"/>
    </xf>
    <xf numFmtId="172" fontId="0" fillId="0" borderId="15" xfId="0" applyNumberFormat="1" applyFill="1" applyBorder="1" applyAlignment="1">
      <alignment vertical="center"/>
    </xf>
    <xf numFmtId="172" fontId="0" fillId="0" borderId="16" xfId="0" applyNumberFormat="1" applyFill="1" applyBorder="1" applyAlignment="1">
      <alignment vertical="center"/>
    </xf>
    <xf numFmtId="166" fontId="0" fillId="0" borderId="16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vertical="center"/>
    </xf>
    <xf numFmtId="164" fontId="0" fillId="0" borderId="18" xfId="0" applyNumberFormat="1" applyFill="1" applyBorder="1" applyAlignment="1">
      <alignment vertical="center"/>
    </xf>
    <xf numFmtId="164" fontId="0" fillId="0" borderId="17" xfId="0" applyNumberFormat="1" applyFill="1" applyBorder="1" applyAlignment="1">
      <alignment vertical="center"/>
    </xf>
    <xf numFmtId="172" fontId="0" fillId="0" borderId="17" xfId="0" applyNumberFormat="1" applyFill="1" applyBorder="1" applyAlignment="1">
      <alignment vertical="center"/>
    </xf>
    <xf numFmtId="172" fontId="0" fillId="0" borderId="0" xfId="0" applyNumberFormat="1" applyFill="1" applyBorder="1" applyAlignment="1">
      <alignment vertical="center"/>
    </xf>
    <xf numFmtId="172" fontId="0" fillId="0" borderId="18" xfId="0" applyNumberFormat="1" applyFill="1" applyBorder="1" applyAlignment="1">
      <alignment vertical="center"/>
    </xf>
    <xf numFmtId="166" fontId="0" fillId="0" borderId="18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19" xfId="0" applyNumberFormat="1" applyFill="1" applyBorder="1" applyAlignment="1">
      <alignment vertical="center"/>
    </xf>
    <xf numFmtId="164" fontId="0" fillId="0" borderId="6" xfId="0" applyNumberFormat="1" applyFill="1" applyBorder="1" applyAlignment="1">
      <alignment vertical="center"/>
    </xf>
    <xf numFmtId="164" fontId="0" fillId="0" borderId="20" xfId="0" applyNumberFormat="1" applyFill="1" applyBorder="1" applyAlignment="1">
      <alignment vertical="center"/>
    </xf>
    <xf numFmtId="172" fontId="0" fillId="0" borderId="19" xfId="0" applyNumberFormat="1" applyFill="1" applyBorder="1" applyAlignment="1">
      <alignment vertical="center"/>
    </xf>
    <xf numFmtId="172" fontId="0" fillId="0" borderId="6" xfId="0" applyNumberFormat="1" applyFill="1" applyBorder="1" applyAlignment="1">
      <alignment vertical="center"/>
    </xf>
    <xf numFmtId="172" fontId="0" fillId="0" borderId="20" xfId="0" applyNumberFormat="1" applyFill="1" applyBorder="1" applyAlignment="1">
      <alignment vertical="center"/>
    </xf>
    <xf numFmtId="166" fontId="0" fillId="0" borderId="20" xfId="0" applyNumberFormat="1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23" xfId="0" applyFill="1" applyBorder="1" applyAlignment="1">
      <alignment horizontal="center" vertical="center"/>
    </xf>
    <xf numFmtId="3" fontId="0" fillId="0" borderId="26" xfId="0" applyNumberForma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57" xfId="0" applyNumberForma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left" vertical="center"/>
    </xf>
    <xf numFmtId="3" fontId="8" fillId="0" borderId="25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4" fontId="8" fillId="0" borderId="70" xfId="0" applyNumberFormat="1" applyFont="1" applyFill="1" applyBorder="1" applyAlignment="1">
      <alignment horizontal="center" vertical="center"/>
    </xf>
    <xf numFmtId="4" fontId="8" fillId="0" borderId="39" xfId="0" applyNumberFormat="1" applyFont="1" applyFill="1" applyBorder="1" applyAlignment="1">
      <alignment horizontal="center" vertical="center"/>
    </xf>
    <xf numFmtId="0" fontId="0" fillId="0" borderId="41" xfId="0" applyFill="1" applyBorder="1" applyAlignment="1">
      <alignment horizontal="left" vertical="center"/>
    </xf>
    <xf numFmtId="0" fontId="0" fillId="0" borderId="0" xfId="0" applyFill="1"/>
    <xf numFmtId="165" fontId="12" fillId="2" borderId="2" xfId="0" applyNumberFormat="1" applyFont="1" applyFill="1" applyBorder="1" applyAlignment="1">
      <alignment vertical="center" wrapText="1"/>
    </xf>
    <xf numFmtId="165" fontId="12" fillId="2" borderId="3" xfId="0" applyNumberFormat="1" applyFont="1" applyFill="1" applyBorder="1" applyAlignment="1">
      <alignment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2" fontId="4" fillId="0" borderId="74" xfId="0" applyNumberFormat="1" applyFont="1" applyFill="1" applyBorder="1" applyAlignment="1" applyProtection="1">
      <alignment horizontal="center" vertical="center"/>
    </xf>
    <xf numFmtId="0" fontId="4" fillId="0" borderId="75" xfId="0" applyNumberFormat="1" applyFont="1" applyFill="1" applyBorder="1" applyAlignment="1" applyProtection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3" fontId="12" fillId="2" borderId="1" xfId="0" applyNumberFormat="1" applyFont="1" applyFill="1" applyBorder="1" applyAlignment="1">
      <alignment horizontal="center" vertical="center"/>
    </xf>
    <xf numFmtId="165" fontId="12" fillId="2" borderId="4" xfId="0" applyNumberFormat="1" applyFont="1" applyFill="1" applyBorder="1" applyAlignment="1">
      <alignment vertical="center" wrapText="1"/>
    </xf>
    <xf numFmtId="1" fontId="12" fillId="2" borderId="1" xfId="0" applyNumberFormat="1" applyFont="1" applyFill="1" applyBorder="1" applyAlignment="1">
      <alignment horizontal="center" vertical="center"/>
    </xf>
    <xf numFmtId="1" fontId="12" fillId="2" borderId="4" xfId="0" applyNumberFormat="1" applyFont="1" applyFill="1" applyBorder="1" applyAlignment="1">
      <alignment horizontal="center" vertical="center"/>
    </xf>
    <xf numFmtId="165" fontId="12" fillId="2" borderId="1" xfId="0" applyNumberFormat="1" applyFont="1" applyFill="1" applyBorder="1" applyAlignment="1">
      <alignment horizontal="center" vertical="center"/>
    </xf>
    <xf numFmtId="9" fontId="12" fillId="2" borderId="1" xfId="0" applyNumberFormat="1" applyFont="1" applyFill="1" applyBorder="1" applyAlignment="1">
      <alignment horizontal="center" vertical="center"/>
    </xf>
    <xf numFmtId="0" fontId="12" fillId="2" borderId="47" xfId="0" applyFont="1" applyFill="1" applyBorder="1" applyAlignment="1">
      <alignment horizontal="center" vertical="center"/>
    </xf>
    <xf numFmtId="0" fontId="12" fillId="2" borderId="0" xfId="0" applyFont="1" applyFill="1"/>
    <xf numFmtId="1" fontId="21" fillId="0" borderId="1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3" fontId="12" fillId="0" borderId="51" xfId="0" applyNumberFormat="1" applyFont="1" applyBorder="1" applyAlignment="1">
      <alignment horizontal="center" vertical="center"/>
    </xf>
    <xf numFmtId="3" fontId="12" fillId="0" borderId="37" xfId="0" applyNumberFormat="1" applyFont="1" applyBorder="1" applyAlignment="1">
      <alignment horizontal="center" vertical="center"/>
    </xf>
    <xf numFmtId="165" fontId="12" fillId="0" borderId="2" xfId="0" applyNumberFormat="1" applyFont="1" applyBorder="1" applyAlignment="1">
      <alignment horizontal="left" vertical="center"/>
    </xf>
    <xf numFmtId="165" fontId="12" fillId="0" borderId="3" xfId="0" applyNumberFormat="1" applyFont="1" applyBorder="1" applyAlignment="1">
      <alignment horizontal="left" vertical="center"/>
    </xf>
    <xf numFmtId="1" fontId="12" fillId="0" borderId="8" xfId="0" applyNumberFormat="1" applyFont="1" applyBorder="1" applyAlignment="1">
      <alignment horizontal="center" vertical="center"/>
    </xf>
    <xf numFmtId="1" fontId="12" fillId="0" borderId="37" xfId="0" applyNumberFormat="1" applyFont="1" applyBorder="1" applyAlignment="1">
      <alignment horizontal="center" vertical="center"/>
    </xf>
    <xf numFmtId="3" fontId="12" fillId="0" borderId="1" xfId="0" applyNumberFormat="1" applyFon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4" fontId="12" fillId="0" borderId="0" xfId="0" applyNumberFormat="1" applyFont="1" applyAlignment="1">
      <alignment horizontal="center"/>
    </xf>
    <xf numFmtId="165" fontId="12" fillId="2" borderId="2" xfId="0" applyNumberFormat="1" applyFont="1" applyFill="1" applyBorder="1" applyAlignment="1">
      <alignment vertical="center" wrapText="1"/>
    </xf>
    <xf numFmtId="165" fontId="12" fillId="2" borderId="3" xfId="0" applyNumberFormat="1" applyFont="1" applyFill="1" applyBorder="1" applyAlignment="1">
      <alignment vertical="center" wrapText="1"/>
    </xf>
    <xf numFmtId="0" fontId="12" fillId="0" borderId="0" xfId="0" applyFont="1" applyAlignment="1">
      <alignment horizontal="center"/>
    </xf>
    <xf numFmtId="1" fontId="12" fillId="0" borderId="44" xfId="0" applyNumberFormat="1" applyFont="1" applyFill="1" applyBorder="1" applyAlignment="1">
      <alignment horizontal="center" vertical="center"/>
    </xf>
    <xf numFmtId="1" fontId="12" fillId="0" borderId="37" xfId="0" applyNumberFormat="1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7" fillId="8" borderId="7" xfId="0" applyFont="1" applyFill="1" applyBorder="1" applyAlignment="1">
      <alignment horizontal="center" vertical="center" textRotation="90"/>
    </xf>
    <xf numFmtId="0" fontId="17" fillId="8" borderId="9" xfId="0" applyFont="1" applyFill="1" applyBorder="1" applyAlignment="1">
      <alignment horizontal="center" vertical="center" textRotation="90"/>
    </xf>
    <xf numFmtId="0" fontId="17" fillId="8" borderId="38" xfId="0" applyFont="1" applyFill="1" applyBorder="1" applyAlignment="1">
      <alignment horizontal="center" vertical="center" textRotation="90"/>
    </xf>
    <xf numFmtId="0" fontId="12" fillId="0" borderId="44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3" fontId="12" fillId="0" borderId="44" xfId="0" applyNumberFormat="1" applyFont="1" applyBorder="1" applyAlignment="1">
      <alignment horizontal="center" vertical="center"/>
    </xf>
    <xf numFmtId="1" fontId="12" fillId="0" borderId="44" xfId="0" applyNumberFormat="1" applyFont="1" applyBorder="1" applyAlignment="1">
      <alignment horizontal="center" vertical="center"/>
    </xf>
    <xf numFmtId="0" fontId="17" fillId="8" borderId="45" xfId="0" applyFont="1" applyFill="1" applyBorder="1" applyAlignment="1">
      <alignment horizontal="center" vertical="center" textRotation="90"/>
    </xf>
    <xf numFmtId="0" fontId="17" fillId="8" borderId="11" xfId="0" applyFont="1" applyFill="1" applyBorder="1" applyAlignment="1">
      <alignment horizontal="center" vertical="center" textRotation="90"/>
    </xf>
    <xf numFmtId="0" fontId="12" fillId="0" borderId="50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4" fontId="12" fillId="0" borderId="2" xfId="0" applyNumberFormat="1" applyFont="1" applyBorder="1" applyAlignment="1">
      <alignment horizontal="center" vertical="center"/>
    </xf>
    <xf numFmtId="4" fontId="12" fillId="0" borderId="3" xfId="0" applyNumberFormat="1" applyFont="1" applyBorder="1" applyAlignment="1">
      <alignment horizontal="center" vertical="center"/>
    </xf>
    <xf numFmtId="4" fontId="12" fillId="0" borderId="4" xfId="0" applyNumberFormat="1" applyFont="1" applyBorder="1" applyAlignment="1">
      <alignment horizontal="center" vertical="center"/>
    </xf>
    <xf numFmtId="165" fontId="12" fillId="0" borderId="2" xfId="0" applyNumberFormat="1" applyFont="1" applyFill="1" applyBorder="1" applyAlignment="1">
      <alignment horizontal="left" vertical="center" wrapText="1"/>
    </xf>
    <xf numFmtId="165" fontId="12" fillId="0" borderId="3" xfId="0" applyNumberFormat="1" applyFont="1" applyFill="1" applyBorder="1" applyAlignment="1">
      <alignment horizontal="left" vertical="center" wrapText="1"/>
    </xf>
    <xf numFmtId="165" fontId="12" fillId="0" borderId="4" xfId="0" applyNumberFormat="1" applyFont="1" applyFill="1" applyBorder="1" applyAlignment="1">
      <alignment horizontal="left" vertical="center" wrapText="1"/>
    </xf>
    <xf numFmtId="0" fontId="12" fillId="0" borderId="12" xfId="0" applyFont="1" applyBorder="1" applyAlignment="1">
      <alignment horizontal="center" vertical="center"/>
    </xf>
    <xf numFmtId="1" fontId="12" fillId="0" borderId="53" xfId="0" applyNumberFormat="1" applyFont="1" applyBorder="1" applyAlignment="1">
      <alignment horizontal="center" vertical="center"/>
    </xf>
    <xf numFmtId="1" fontId="12" fillId="0" borderId="54" xfId="0" applyNumberFormat="1" applyFont="1" applyBorder="1" applyAlignment="1">
      <alignment horizontal="center" vertical="center"/>
    </xf>
    <xf numFmtId="0" fontId="12" fillId="2" borderId="14" xfId="0" applyFont="1" applyFill="1" applyBorder="1" applyAlignment="1">
      <alignment horizontal="left" vertical="center" wrapText="1"/>
    </xf>
    <xf numFmtId="0" fontId="12" fillId="2" borderId="15" xfId="0" applyFont="1" applyFill="1" applyBorder="1" applyAlignment="1">
      <alignment horizontal="left" vertical="center" wrapText="1"/>
    </xf>
    <xf numFmtId="0" fontId="12" fillId="2" borderId="16" xfId="0" applyFont="1" applyFill="1" applyBorder="1" applyAlignment="1">
      <alignment horizontal="left" vertical="center" wrapText="1"/>
    </xf>
    <xf numFmtId="0" fontId="12" fillId="2" borderId="17" xfId="0" applyFont="1" applyFill="1" applyBorder="1" applyAlignment="1">
      <alignment horizontal="left" vertical="center" wrapText="1"/>
    </xf>
    <xf numFmtId="0" fontId="12" fillId="2" borderId="0" xfId="0" applyFont="1" applyFill="1" applyBorder="1" applyAlignment="1">
      <alignment horizontal="left" vertical="center" wrapText="1"/>
    </xf>
    <xf numFmtId="0" fontId="12" fillId="2" borderId="18" xfId="0" applyFont="1" applyFill="1" applyBorder="1" applyAlignment="1">
      <alignment horizontal="left" vertical="center" wrapText="1"/>
    </xf>
    <xf numFmtId="0" fontId="12" fillId="2" borderId="19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left" vertical="center" wrapText="1"/>
    </xf>
    <xf numFmtId="0" fontId="12" fillId="2" borderId="20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horizontal="left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center"/>
    </xf>
    <xf numFmtId="165" fontId="12" fillId="0" borderId="44" xfId="0" applyNumberFormat="1" applyFont="1" applyFill="1" applyBorder="1" applyAlignment="1">
      <alignment horizontal="center" vertical="center"/>
    </xf>
    <xf numFmtId="165" fontId="12" fillId="0" borderId="37" xfId="0" applyNumberFormat="1" applyFont="1" applyFill="1" applyBorder="1" applyAlignment="1">
      <alignment horizontal="center" vertical="center"/>
    </xf>
    <xf numFmtId="3" fontId="12" fillId="0" borderId="44" xfId="0" applyNumberFormat="1" applyFont="1" applyFill="1" applyBorder="1" applyAlignment="1">
      <alignment horizontal="center" vertical="center"/>
    </xf>
    <xf numFmtId="3" fontId="12" fillId="0" borderId="37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165" fontId="12" fillId="0" borderId="37" xfId="0" applyNumberFormat="1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23" xfId="0" applyFont="1" applyFill="1" applyBorder="1" applyAlignment="1">
      <alignment horizontal="center" vertical="center"/>
    </xf>
    <xf numFmtId="0" fontId="8" fillId="7" borderId="23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7" borderId="24" xfId="0" applyFont="1" applyFill="1" applyBorder="1" applyAlignment="1">
      <alignment horizontal="center" vertical="center"/>
    </xf>
    <xf numFmtId="0" fontId="0" fillId="7" borderId="25" xfId="0" applyFont="1" applyFill="1" applyBorder="1" applyAlignment="1">
      <alignment horizontal="center" vertical="center"/>
    </xf>
    <xf numFmtId="0" fontId="0" fillId="7" borderId="25" xfId="0" applyFont="1" applyFill="1" applyBorder="1" applyAlignment="1">
      <alignment horizontal="center" vertical="center" wrapText="1"/>
    </xf>
    <xf numFmtId="0" fontId="0" fillId="7" borderId="24" xfId="0" applyFont="1" applyFill="1" applyBorder="1" applyAlignment="1">
      <alignment horizontal="center" vertical="center" wrapText="1"/>
    </xf>
    <xf numFmtId="0" fontId="0" fillId="7" borderId="26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3" fillId="5" borderId="14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3" fillId="6" borderId="39" xfId="0" applyFont="1" applyFill="1" applyBorder="1" applyAlignment="1">
      <alignment horizontal="center" vertical="center" wrapText="1"/>
    </xf>
    <xf numFmtId="0" fontId="13" fillId="6" borderId="41" xfId="0" applyFont="1" applyFill="1" applyBorder="1" applyAlignment="1">
      <alignment horizontal="center" vertical="center" wrapText="1"/>
    </xf>
    <xf numFmtId="0" fontId="13" fillId="6" borderId="26" xfId="0" applyFont="1" applyFill="1" applyBorder="1" applyAlignment="1">
      <alignment horizontal="center" vertical="center"/>
    </xf>
    <xf numFmtId="0" fontId="0" fillId="0" borderId="56" xfId="0" applyBorder="1" applyAlignment="1">
      <alignment horizontal="left" vertical="center"/>
    </xf>
    <xf numFmtId="0" fontId="0" fillId="0" borderId="57" xfId="0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2" fillId="7" borderId="21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13" fillId="6" borderId="39" xfId="0" applyFont="1" applyFill="1" applyBorder="1" applyAlignment="1">
      <alignment horizontal="center" vertical="center"/>
    </xf>
    <xf numFmtId="0" fontId="13" fillId="6" borderId="41" xfId="0" applyFont="1" applyFill="1" applyBorder="1" applyAlignment="1">
      <alignment horizontal="center" vertical="center"/>
    </xf>
    <xf numFmtId="0" fontId="0" fillId="0" borderId="39" xfId="0" applyFill="1" applyBorder="1" applyAlignment="1">
      <alignment horizontal="left" vertical="center"/>
    </xf>
    <xf numFmtId="0" fontId="0" fillId="0" borderId="40" xfId="0" applyFill="1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8" fillId="7" borderId="24" xfId="0" applyFont="1" applyFill="1" applyBorder="1" applyAlignment="1">
      <alignment horizontal="center" vertical="center"/>
    </xf>
    <xf numFmtId="0" fontId="13" fillId="6" borderId="60" xfId="0" applyFont="1" applyFill="1" applyBorder="1" applyAlignment="1">
      <alignment horizontal="center" vertical="center"/>
    </xf>
    <xf numFmtId="0" fontId="13" fillId="6" borderId="0" xfId="0" applyFont="1" applyFill="1" applyBorder="1" applyAlignment="1">
      <alignment horizontal="center" vertical="center"/>
    </xf>
    <xf numFmtId="0" fontId="13" fillId="6" borderId="61" xfId="0" applyFont="1" applyFill="1" applyBorder="1" applyAlignment="1">
      <alignment horizontal="center" vertical="center" wrapText="1"/>
    </xf>
    <xf numFmtId="0" fontId="13" fillId="6" borderId="23" xfId="0" applyFont="1" applyFill="1" applyBorder="1" applyAlignment="1">
      <alignment horizontal="center" vertical="center" wrapText="1"/>
    </xf>
    <xf numFmtId="0" fontId="13" fillId="6" borderId="40" xfId="0" applyFont="1" applyFill="1" applyBorder="1" applyAlignment="1">
      <alignment horizontal="center" vertical="center" wrapText="1"/>
    </xf>
    <xf numFmtId="0" fontId="13" fillId="6" borderId="62" xfId="0" applyFont="1" applyFill="1" applyBorder="1" applyAlignment="1">
      <alignment horizontal="center" vertical="center"/>
    </xf>
    <xf numFmtId="0" fontId="13" fillId="6" borderId="63" xfId="0" applyFont="1" applyFill="1" applyBorder="1" applyAlignment="1">
      <alignment horizontal="center" vertical="center"/>
    </xf>
    <xf numFmtId="0" fontId="13" fillId="6" borderId="64" xfId="0" applyFont="1" applyFill="1" applyBorder="1" applyAlignment="1">
      <alignment horizontal="center" vertical="center"/>
    </xf>
    <xf numFmtId="0" fontId="13" fillId="6" borderId="65" xfId="0" applyFont="1" applyFill="1" applyBorder="1" applyAlignment="1">
      <alignment horizontal="center" vertical="center"/>
    </xf>
    <xf numFmtId="0" fontId="13" fillId="6" borderId="61" xfId="0" applyFont="1" applyFill="1" applyBorder="1" applyAlignment="1">
      <alignment horizontal="center" vertical="center"/>
    </xf>
    <xf numFmtId="0" fontId="13" fillId="6" borderId="23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13" fillId="6" borderId="66" xfId="0" applyFont="1" applyFill="1" applyBorder="1" applyAlignment="1">
      <alignment horizontal="center" vertical="center"/>
    </xf>
    <xf numFmtId="1" fontId="8" fillId="0" borderId="56" xfId="0" applyNumberFormat="1" applyFont="1" applyFill="1" applyBorder="1" applyAlignment="1">
      <alignment horizontal="center" vertical="center"/>
    </xf>
    <xf numFmtId="1" fontId="8" fillId="0" borderId="57" xfId="0" applyNumberFormat="1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24" xfId="0" applyFont="1" applyFill="1" applyBorder="1" applyAlignment="1">
      <alignment horizontal="left" vertical="center"/>
    </xf>
    <xf numFmtId="0" fontId="20" fillId="10" borderId="23" xfId="0" applyFont="1" applyFill="1" applyBorder="1" applyAlignment="1">
      <alignment horizontal="center" vertical="center"/>
    </xf>
    <xf numFmtId="0" fontId="8" fillId="10" borderId="23" xfId="0" applyFont="1" applyFill="1" applyBorder="1" applyAlignment="1">
      <alignment horizontal="center"/>
    </xf>
    <xf numFmtId="0" fontId="8" fillId="10" borderId="23" xfId="0" applyFont="1" applyFill="1" applyBorder="1" applyAlignment="1">
      <alignment horizontal="left" vertical="center" wrapText="1"/>
    </xf>
    <xf numFmtId="0" fontId="0" fillId="0" borderId="23" xfId="0" applyFont="1" applyFill="1" applyBorder="1" applyAlignment="1">
      <alignment horizontal="left" vertical="center"/>
    </xf>
    <xf numFmtId="0" fontId="2" fillId="7" borderId="70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7" borderId="71" xfId="0" applyFont="1" applyFill="1" applyBorder="1" applyAlignment="1">
      <alignment horizontal="center" vertical="center"/>
    </xf>
    <xf numFmtId="0" fontId="0" fillId="0" borderId="67" xfId="0" applyFont="1" applyFill="1" applyBorder="1" applyAlignment="1">
      <alignment horizontal="center" vertical="center" wrapText="1"/>
    </xf>
    <xf numFmtId="0" fontId="0" fillId="0" borderId="59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69"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</dxfs>
  <tableStyles count="0" defaultTableStyle="TableStyleMedium9" defaultPivotStyle="PivotStyleLight16"/>
  <colors>
    <mruColors>
      <color rgb="FFDCE6F1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517072</xdr:colOff>
      <xdr:row>38</xdr:row>
      <xdr:rowOff>27213</xdr:rowOff>
    </xdr:from>
    <xdr:to>
      <xdr:col>6</xdr:col>
      <xdr:colOff>744311</xdr:colOff>
      <xdr:row>53</xdr:row>
      <xdr:rowOff>104321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52" t="39998" r="29714" b="28562"/>
        <a:stretch/>
      </xdr:blipFill>
      <xdr:spPr>
        <a:xfrm>
          <a:off x="736147" y="11790588"/>
          <a:ext cx="8380640" cy="2299608"/>
        </a:xfrm>
        <a:prstGeom prst="rect">
          <a:avLst/>
        </a:prstGeom>
      </xdr:spPr>
    </xdr:pic>
    <xdr:clientData/>
  </xdr:twoCellAnchor>
  <xdr:twoCellAnchor>
    <xdr:from>
      <xdr:col>8</xdr:col>
      <xdr:colOff>418835</xdr:colOff>
      <xdr:row>27</xdr:row>
      <xdr:rowOff>8108</xdr:rowOff>
    </xdr:from>
    <xdr:to>
      <xdr:col>9</xdr:col>
      <xdr:colOff>877093</xdr:colOff>
      <xdr:row>30</xdr:row>
      <xdr:rowOff>187534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pSpPr/>
      </xdr:nvGrpSpPr>
      <xdr:grpSpPr>
        <a:xfrm>
          <a:off x="10847917" y="8876941"/>
          <a:ext cx="0" cy="1057843"/>
          <a:chOff x="10477235" y="3942799"/>
          <a:chExt cx="1609051" cy="754390"/>
        </a:xfrm>
      </xdr:grpSpPr>
      <xdr:cxnSp macro="">
        <xdr:nvCxnSpPr>
          <xdr:cNvPr id="4" name="Conector reto 3">
            <a:extLst>
              <a:ext uri="{FF2B5EF4-FFF2-40B4-BE49-F238E27FC236}">
                <a16:creationId xmlns:a16="http://schemas.microsoft.com/office/drawing/2014/main" xmlns="" id="{00000000-0008-0000-0100-000004000000}"/>
              </a:ext>
            </a:extLst>
          </xdr:cNvPr>
          <xdr:cNvCxnSpPr/>
        </xdr:nvCxnSpPr>
        <xdr:spPr>
          <a:xfrm>
            <a:off x="10763634" y="4112888"/>
            <a:ext cx="104544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>
            <a:extLst>
              <a:ext uri="{FF2B5EF4-FFF2-40B4-BE49-F238E27FC236}">
                <a16:creationId xmlns:a16="http://schemas.microsoft.com/office/drawing/2014/main" xmlns="" id="{00000000-0008-0000-0100-000005000000}"/>
              </a:ext>
            </a:extLst>
          </xdr:cNvPr>
          <xdr:cNvCxnSpPr/>
        </xdr:nvCxnSpPr>
        <xdr:spPr>
          <a:xfrm flipV="1">
            <a:off x="10527677" y="4494783"/>
            <a:ext cx="1553055" cy="680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Conector reto 5">
            <a:extLst>
              <a:ext uri="{FF2B5EF4-FFF2-40B4-BE49-F238E27FC236}">
                <a16:creationId xmlns:a16="http://schemas.microsoft.com/office/drawing/2014/main" xmlns="" id="{00000000-0008-0000-0100-000006000000}"/>
              </a:ext>
            </a:extLst>
          </xdr:cNvPr>
          <xdr:cNvCxnSpPr/>
        </xdr:nvCxnSpPr>
        <xdr:spPr>
          <a:xfrm flipH="1">
            <a:off x="10527682" y="4106935"/>
            <a:ext cx="239231" cy="400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Conector reto 6">
            <a:extLst>
              <a:ext uri="{FF2B5EF4-FFF2-40B4-BE49-F238E27FC236}">
                <a16:creationId xmlns:a16="http://schemas.microsoft.com/office/drawing/2014/main" xmlns="" id="{00000000-0008-0000-0100-000007000000}"/>
              </a:ext>
            </a:extLst>
          </xdr:cNvPr>
          <xdr:cNvCxnSpPr/>
        </xdr:nvCxnSpPr>
        <xdr:spPr>
          <a:xfrm>
            <a:off x="11807151" y="4108257"/>
            <a:ext cx="279135" cy="38988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xmlns="" id="{00000000-0008-0000-0100-000008000000}"/>
              </a:ext>
            </a:extLst>
          </xdr:cNvPr>
          <xdr:cNvSpPr txBox="1"/>
        </xdr:nvSpPr>
        <xdr:spPr>
          <a:xfrm>
            <a:off x="11154844" y="3942799"/>
            <a:ext cx="316550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L</a:t>
            </a:r>
          </a:p>
        </xdr:txBody>
      </xdr: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xmlns="" id="{00000000-0008-0000-0100-000009000000}"/>
              </a:ext>
            </a:extLst>
          </xdr:cNvPr>
          <xdr:cNvSpPr txBox="1"/>
        </xdr:nvSpPr>
        <xdr:spPr>
          <a:xfrm>
            <a:off x="10477235" y="4112888"/>
            <a:ext cx="323126" cy="232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</a:p>
        </xdr:txBody>
      </xdr:sp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xmlns="" id="{00000000-0008-0000-0100-00000A000000}"/>
              </a:ext>
            </a:extLst>
          </xdr:cNvPr>
          <xdr:cNvSpPr txBox="1"/>
        </xdr:nvSpPr>
        <xdr:spPr>
          <a:xfrm>
            <a:off x="10841263" y="4106084"/>
            <a:ext cx="320399" cy="232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xmlns="" id="{00000000-0008-0000-0100-00000B000000}"/>
              </a:ext>
            </a:extLst>
          </xdr:cNvPr>
          <xdr:cNvSpPr txBox="1"/>
        </xdr:nvSpPr>
        <xdr:spPr>
          <a:xfrm>
            <a:off x="10741734" y="4472671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</a:p>
        </xdr:txBody>
      </xdr:sp>
      <xdr:cxnSp macro="">
        <xdr:nvCxnSpPr>
          <xdr:cNvPr id="12" name="Conector reto 11">
            <a:extLst>
              <a:ext uri="{FF2B5EF4-FFF2-40B4-BE49-F238E27FC236}">
                <a16:creationId xmlns:a16="http://schemas.microsoft.com/office/drawing/2014/main" xmlns="" id="{00000000-0008-0000-0100-00000C000000}"/>
              </a:ext>
            </a:extLst>
          </xdr:cNvPr>
          <xdr:cNvCxnSpPr/>
        </xdr:nvCxnSpPr>
        <xdr:spPr>
          <a:xfrm flipH="1">
            <a:off x="10764405" y="4119690"/>
            <a:ext cx="2" cy="381896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Conector reto 12">
            <a:extLst>
              <a:ext uri="{FF2B5EF4-FFF2-40B4-BE49-F238E27FC236}">
                <a16:creationId xmlns:a16="http://schemas.microsoft.com/office/drawing/2014/main" xmlns="" id="{00000000-0008-0000-0100-00000D000000}"/>
              </a:ext>
            </a:extLst>
          </xdr:cNvPr>
          <xdr:cNvCxnSpPr/>
        </xdr:nvCxnSpPr>
        <xdr:spPr>
          <a:xfrm flipH="1">
            <a:off x="11812665" y="4127346"/>
            <a:ext cx="2" cy="367698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Conector reto 14">
            <a:extLst>
              <a:ext uri="{FF2B5EF4-FFF2-40B4-BE49-F238E27FC236}">
                <a16:creationId xmlns:a16="http://schemas.microsoft.com/office/drawing/2014/main" xmlns="" id="{00000000-0008-0000-0100-00000F000000}"/>
              </a:ext>
            </a:extLst>
          </xdr:cNvPr>
          <xdr:cNvCxnSpPr/>
        </xdr:nvCxnSpPr>
        <xdr:spPr>
          <a:xfrm>
            <a:off x="10773091" y="4112888"/>
            <a:ext cx="238201" cy="38274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xmlns="" id="{00000000-0008-0000-0100-000010000000}"/>
              </a:ext>
            </a:extLst>
          </xdr:cNvPr>
          <xdr:cNvSpPr txBox="1"/>
        </xdr:nvSpPr>
        <xdr:spPr>
          <a:xfrm>
            <a:off x="10699750" y="4242956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xdr:txBody>
      </xdr:sp>
    </xdr:grpSp>
    <xdr:clientData/>
  </xdr:twoCellAnchor>
  <xdr:twoCellAnchor>
    <xdr:from>
      <xdr:col>10</xdr:col>
      <xdr:colOff>529356</xdr:colOff>
      <xdr:row>27</xdr:row>
      <xdr:rowOff>61025</xdr:rowOff>
    </xdr:from>
    <xdr:to>
      <xdr:col>11</xdr:col>
      <xdr:colOff>937416</xdr:colOff>
      <xdr:row>30</xdr:row>
      <xdr:rowOff>240451</xdr:rowOff>
    </xdr:to>
    <xdr:grpSp>
      <xdr:nvGrpSpPr>
        <xdr:cNvPr id="81" name="Grupo 80"/>
        <xdr:cNvGrpSpPr/>
      </xdr:nvGrpSpPr>
      <xdr:grpSpPr>
        <a:xfrm>
          <a:off x="11377273" y="8929858"/>
          <a:ext cx="1953226" cy="1057843"/>
          <a:chOff x="10527677" y="3942799"/>
          <a:chExt cx="1558609" cy="754390"/>
        </a:xfrm>
      </xdr:grpSpPr>
      <xdr:cxnSp macro="">
        <xdr:nvCxnSpPr>
          <xdr:cNvPr id="82" name="Conector reto 81"/>
          <xdr:cNvCxnSpPr/>
        </xdr:nvCxnSpPr>
        <xdr:spPr>
          <a:xfrm>
            <a:off x="10763634" y="4112888"/>
            <a:ext cx="104544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ector reto 82"/>
          <xdr:cNvCxnSpPr/>
        </xdr:nvCxnSpPr>
        <xdr:spPr>
          <a:xfrm flipV="1">
            <a:off x="10527677" y="4494783"/>
            <a:ext cx="1553055" cy="680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ector reto 83"/>
          <xdr:cNvCxnSpPr/>
        </xdr:nvCxnSpPr>
        <xdr:spPr>
          <a:xfrm flipH="1">
            <a:off x="10527682" y="4106935"/>
            <a:ext cx="239231" cy="400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Conector reto 84"/>
          <xdr:cNvCxnSpPr/>
        </xdr:nvCxnSpPr>
        <xdr:spPr>
          <a:xfrm>
            <a:off x="11807151" y="4108257"/>
            <a:ext cx="279135" cy="38988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" name="CaixaDeTexto 85"/>
          <xdr:cNvSpPr txBox="1"/>
        </xdr:nvSpPr>
        <xdr:spPr>
          <a:xfrm>
            <a:off x="11154844" y="3942799"/>
            <a:ext cx="316550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L</a:t>
            </a:r>
          </a:p>
        </xdr:txBody>
      </xdr:sp>
      <xdr:sp macro="" textlink="">
        <xdr:nvSpPr>
          <xdr:cNvPr id="87" name="CaixaDeTexto 86"/>
          <xdr:cNvSpPr txBox="1"/>
        </xdr:nvSpPr>
        <xdr:spPr>
          <a:xfrm>
            <a:off x="10879548" y="4173066"/>
            <a:ext cx="320399" cy="232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</a:p>
        </xdr:txBody>
      </xdr:sp>
      <xdr:sp macro="" textlink="">
        <xdr:nvSpPr>
          <xdr:cNvPr id="88" name="CaixaDeTexto 87"/>
          <xdr:cNvSpPr txBox="1"/>
        </xdr:nvSpPr>
        <xdr:spPr>
          <a:xfrm>
            <a:off x="10751305" y="4472671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</a:p>
        </xdr:txBody>
      </xdr:sp>
      <xdr:cxnSp macro="">
        <xdr:nvCxnSpPr>
          <xdr:cNvPr id="89" name="Conector reto 88"/>
          <xdr:cNvCxnSpPr/>
        </xdr:nvCxnSpPr>
        <xdr:spPr>
          <a:xfrm flipH="1">
            <a:off x="10764405" y="4119690"/>
            <a:ext cx="2" cy="381896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Conector reto 89"/>
          <xdr:cNvCxnSpPr/>
        </xdr:nvCxnSpPr>
        <xdr:spPr>
          <a:xfrm flipH="1">
            <a:off x="11812665" y="4127346"/>
            <a:ext cx="2" cy="367698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Conector reto 90"/>
          <xdr:cNvCxnSpPr/>
        </xdr:nvCxnSpPr>
        <xdr:spPr>
          <a:xfrm>
            <a:off x="10773091" y="4112888"/>
            <a:ext cx="238201" cy="38274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CaixaDeTexto 91"/>
          <xdr:cNvSpPr txBox="1"/>
        </xdr:nvSpPr>
        <xdr:spPr>
          <a:xfrm>
            <a:off x="10733530" y="4295788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xdr:txBody>
      </xdr:sp>
    </xdr:grpSp>
    <xdr:clientData/>
  </xdr:twoCellAnchor>
  <xdr:oneCellAnchor>
    <xdr:from>
      <xdr:col>10</xdr:col>
      <xdr:colOff>428625</xdr:colOff>
      <xdr:row>33</xdr:row>
      <xdr:rowOff>80962</xdr:rowOff>
    </xdr:from>
    <xdr:ext cx="1244636" cy="2202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/>
            <xdr:cNvSpPr txBox="1"/>
          </xdr:nvSpPr>
          <xdr:spPr>
            <a:xfrm>
              <a:off x="12087225" y="5300662"/>
              <a:ext cx="1244636" cy="2202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 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. 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𝑟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. </m:t>
                    </m:r>
                    <m:rad>
                      <m:radPr>
                        <m:degHide m:val="on"/>
                        <m:ctrlP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²</m:t>
                        </m:r>
                      </m:e>
                    </m:rad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93" name="CaixaDeTexto 92"/>
            <xdr:cNvSpPr txBox="1"/>
          </xdr:nvSpPr>
          <xdr:spPr>
            <a:xfrm>
              <a:off x="12087225" y="5300662"/>
              <a:ext cx="1244636" cy="2202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𝐴𝑠=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. 𝑟. √(𝑟^2+ℎ²)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12</xdr:col>
      <xdr:colOff>778933</xdr:colOff>
      <xdr:row>27</xdr:row>
      <xdr:rowOff>159808</xdr:rowOff>
    </xdr:from>
    <xdr:ext cx="11001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/>
            <xdr:cNvSpPr txBox="1"/>
          </xdr:nvSpPr>
          <xdr:spPr>
            <a:xfrm>
              <a:off x="14526683" y="9028641"/>
              <a:ext cx="11001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=2.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𝐴𝑏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+2.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𝐴𝑙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94" name="CaixaDeTexto 93"/>
            <xdr:cNvSpPr txBox="1"/>
          </xdr:nvSpPr>
          <xdr:spPr>
            <a:xfrm>
              <a:off x="14526683" y="9028641"/>
              <a:ext cx="11001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𝐴𝑠=2.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𝐴𝑏+2.𝐴𝑙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12</xdr:col>
      <xdr:colOff>483658</xdr:colOff>
      <xdr:row>28</xdr:row>
      <xdr:rowOff>432858</xdr:rowOff>
    </xdr:from>
    <xdr:ext cx="671146" cy="2650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/>
            <xdr:cNvSpPr txBox="1"/>
          </xdr:nvSpPr>
          <xdr:spPr>
            <a:xfrm>
              <a:off x="14231408" y="9513358"/>
              <a:ext cx="671146" cy="2650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200" b="0" i="1">
                      <a:latin typeface="Cambria Math" panose="02040503050406030204" pitchFamily="18" charset="0"/>
                    </a:rPr>
                    <m:t>𝐴𝑏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= </m:t>
                  </m:r>
                  <m:f>
                    <m:fPr>
                      <m:ctrlPr>
                        <a:rPr lang="pt-BR" sz="12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1200" b="0" i="1">
                          <a:latin typeface="Cambria Math" panose="02040503050406030204" pitchFamily="18" charset="0"/>
                        </a:rPr>
                        <m:t>𝑎</m:t>
                      </m:r>
                      <m:r>
                        <a:rPr lang="pt-BR" sz="1200" b="0" i="1">
                          <a:latin typeface="Cambria Math" panose="02040503050406030204" pitchFamily="18" charset="0"/>
                        </a:rPr>
                        <m:t> .  </m:t>
                      </m:r>
                      <m:r>
                        <a:rPr lang="pt-BR" sz="1200" b="0" i="1">
                          <a:latin typeface="Cambria Math" panose="02040503050406030204" pitchFamily="18" charset="0"/>
                        </a:rPr>
                        <m:t>h</m:t>
                      </m:r>
                    </m:num>
                    <m:den>
                      <m:r>
                        <a:rPr lang="pt-BR" sz="1200" b="0" i="1">
                          <a:latin typeface="Cambria Math" panose="02040503050406030204" pitchFamily="18" charset="0"/>
                        </a:rPr>
                        <m:t>2</m:t>
                      </m:r>
                    </m:den>
                  </m:f>
                </m:oMath>
              </a14:m>
              <a:r>
                <a:rPr lang="pt-BR" sz="1200"/>
                <a:t> </a:t>
              </a:r>
            </a:p>
          </xdr:txBody>
        </xdr:sp>
      </mc:Choice>
      <mc:Fallback xmlns="">
        <xdr:sp macro="" textlink="">
          <xdr:nvSpPr>
            <xdr:cNvPr id="95" name="CaixaDeTexto 94"/>
            <xdr:cNvSpPr txBox="1"/>
          </xdr:nvSpPr>
          <xdr:spPr>
            <a:xfrm>
              <a:off x="14231408" y="9513358"/>
              <a:ext cx="671146" cy="2650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200" b="0" i="0">
                  <a:latin typeface="Cambria Math" panose="02040503050406030204" pitchFamily="18" charset="0"/>
                </a:rPr>
                <a:t>𝐴𝑏=  (𝑎 .  ℎ)/2</a:t>
              </a:r>
              <a:r>
                <a:rPr lang="pt-BR" sz="1200"/>
                <a:t> </a:t>
              </a:r>
            </a:p>
          </xdr:txBody>
        </xdr:sp>
      </mc:Fallback>
    </mc:AlternateContent>
    <xdr:clientData/>
  </xdr:oneCellAnchor>
  <xdr:oneCellAnchor>
    <xdr:from>
      <xdr:col>13</xdr:col>
      <xdr:colOff>340783</xdr:colOff>
      <xdr:row>28</xdr:row>
      <xdr:rowOff>420158</xdr:rowOff>
    </xdr:from>
    <xdr:ext cx="65030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/>
            <xdr:cNvSpPr txBox="1"/>
          </xdr:nvSpPr>
          <xdr:spPr>
            <a:xfrm>
              <a:off x="15443200" y="9500658"/>
              <a:ext cx="65030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200" b="0" i="1">
                      <a:latin typeface="Cambria Math" panose="02040503050406030204" pitchFamily="18" charset="0"/>
                    </a:rPr>
                    <m:t>𝐴𝑙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𝑏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 . 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𝐿</m:t>
                  </m:r>
                </m:oMath>
              </a14:m>
              <a:r>
                <a:rPr lang="pt-BR" sz="1200"/>
                <a:t> </a:t>
              </a:r>
            </a:p>
          </xdr:txBody>
        </xdr:sp>
      </mc:Choice>
      <mc:Fallback xmlns="">
        <xdr:sp macro="" textlink="">
          <xdr:nvSpPr>
            <xdr:cNvPr id="96" name="CaixaDeTexto 95"/>
            <xdr:cNvSpPr txBox="1"/>
          </xdr:nvSpPr>
          <xdr:spPr>
            <a:xfrm>
              <a:off x="15443200" y="9500658"/>
              <a:ext cx="65030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200" b="0" i="0">
                  <a:latin typeface="Cambria Math" panose="02040503050406030204" pitchFamily="18" charset="0"/>
                </a:rPr>
                <a:t>𝐴𝑙=𝑏 . 𝐿</a:t>
              </a:r>
              <a:r>
                <a:rPr lang="pt-BR" sz="1200"/>
                <a:t> 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447675</xdr:colOff>
      <xdr:row>23</xdr:row>
      <xdr:rowOff>161925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578167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8</xdr:row>
      <xdr:rowOff>9525</xdr:rowOff>
    </xdr:from>
    <xdr:to>
      <xdr:col>9</xdr:col>
      <xdr:colOff>419100</xdr:colOff>
      <xdr:row>37</xdr:row>
      <xdr:rowOff>57150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33525"/>
          <a:ext cx="5629275" cy="557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xmlns="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="" id="{00000000-0008-0000-2100-000002000000}"/>
                </a:ext>
              </a:extLst>
            </xdr:cNvPr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2100-000002000000}"/>
                </a:ext>
              </a:extLst>
            </xdr:cNvPr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="" id="{00000000-0008-0000-2100-000003000000}"/>
                </a:ext>
              </a:extLst>
            </xdr:cNvPr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2100-000003000000}"/>
                </a:ext>
              </a:extLst>
            </xdr:cNvPr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="" id="{00000000-0008-0000-2100-000004000000}"/>
                </a:ext>
              </a:extLst>
            </xdr:cNvPr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2100-000004000000}"/>
                </a:ext>
              </a:extLst>
            </xdr:cNvPr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="" id="{00000000-0008-0000-2100-000005000000}"/>
                </a:ext>
              </a:extLst>
            </xdr:cNvPr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2100-000005000000}"/>
                </a:ext>
              </a:extLst>
            </xdr:cNvPr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="" id="{00000000-0008-0000-2100-000002000000}"/>
                </a:ext>
              </a:extLst>
            </xdr:cNvPr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2100-000002000000}"/>
                </a:ext>
              </a:extLst>
            </xdr:cNvPr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i="0">
                  <a:latin typeface="Cambria Math"/>
                  <a:ea typeface="Cambria Math" panose="02040503050406030204" pitchFamily="18" charset="0"/>
                </a:rPr>
                <a:t>^</a:t>
              </a:r>
              <a:r>
                <a:rPr lang="pt-BR" sz="1100" b="0" i="0">
                  <a:latin typeface="Cambria Math" panose="02040503050406030204" pitchFamily="18" charset="0"/>
                </a:rPr>
                <a:t>∗=0,1 </a:t>
              </a:r>
              <a:r>
                <a:rPr lang="pt-BR" sz="1100" b="0" i="0">
                  <a:latin typeface="Cambria Math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</a:rPr>
                <a:t>µ</a:t>
              </a:r>
              <a:r>
                <a:rPr lang="pt-BR" sz="1100" b="0" i="0">
                  <a:latin typeface="Cambria Math"/>
                </a:rPr>
                <a:t>_</a:t>
              </a:r>
              <a:r>
                <a:rPr lang="pt-BR" sz="1100" b="0" i="0">
                  <a:latin typeface="Cambria Math" panose="02040503050406030204" pitchFamily="18" charset="0"/>
                </a:rPr>
                <a:t>𝑠</a:t>
              </a:r>
              <a:r>
                <a:rPr lang="pt-BR" sz="1100" b="0" i="0">
                  <a:latin typeface="Cambria Math"/>
                </a:rPr>
                <a:t>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b="0" i="0">
                  <a:latin typeface="Cambria Math"/>
                  <a:ea typeface="Cambria Math" panose="02040503050406030204" pitchFamily="18" charset="0"/>
                </a:rPr>
                <a:t>_</a:t>
              </a:r>
              <a:r>
                <a:rPr lang="pt-BR" sz="1100" b="0" i="0">
                  <a:latin typeface="Cambria Math" panose="02040503050406030204" pitchFamily="18" charset="0"/>
                </a:rPr>
                <a:t>𝑟</a:t>
              </a:r>
              <a:r>
                <a:rPr lang="pt-BR" sz="1100" b="0" i="0">
                  <a:latin typeface="Cambria Math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</a:rPr>
                <a:t>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b="0" i="0">
                  <a:latin typeface="Cambria Math"/>
                  <a:ea typeface="Cambria Math" panose="02040503050406030204" pitchFamily="18" charset="0"/>
                </a:rPr>
                <a:t>_</a:t>
              </a:r>
              <a:r>
                <a:rPr lang="pt-BR" sz="1100" b="0" i="0">
                  <a:latin typeface="Cambria Math" panose="02040503050406030204" pitchFamily="18" charset="0"/>
                </a:rPr>
                <a:t>10</a:t>
              </a:r>
              <a:r>
                <a:rPr lang="pt-BR" sz="1100" b="0" i="0">
                  <a:latin typeface="Cambria Math"/>
                </a:rPr>
                <a:t>^</a:t>
              </a:r>
              <a:r>
                <a:rPr lang="pt-BR" sz="1100" b="0" i="0">
                  <a:latin typeface="Cambria Math" panose="02040503050406030204" pitchFamily="18" charset="0"/>
                </a:rPr>
                <a:t>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="" id="{00000000-0008-0000-2100-000003000000}"/>
                </a:ext>
              </a:extLst>
            </xdr:cNvPr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2100-000003000000}"/>
                </a:ext>
              </a:extLst>
            </xdr:cNvPr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</a:t>
              </a:r>
              <a:r>
                <a:rPr lang="pt-BR" sz="1100" b="0" i="0">
                  <a:latin typeface="Cambria Math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∗)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="" id="{00000000-0008-0000-2100-000004000000}"/>
                </a:ext>
              </a:extLst>
            </xdr:cNvPr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2100-000004000000}"/>
                </a:ext>
              </a:extLst>
            </xdr:cNvPr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b="0" i="0">
                  <a:latin typeface="Cambria Math"/>
                  <a:ea typeface="Cambria Math" panose="02040503050406030204" pitchFamily="18" charset="0"/>
                </a:rPr>
                <a:t>^(</a:t>
              </a:r>
              <a:r>
                <a:rPr lang="pt-BR" sz="1100" b="0" i="0">
                  <a:latin typeface="Cambria Math" panose="02040503050406030204" pitchFamily="18" charset="0"/>
                </a:rPr>
                <a:t>∗ </a:t>
              </a:r>
              <a:r>
                <a:rPr lang="pt-BR" sz="1100" b="0" i="0">
                  <a:latin typeface="Cambria Math"/>
                </a:rPr>
                <a:t>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="" id="{00000000-0008-0000-2100-000005000000}"/>
                </a:ext>
              </a:extLst>
            </xdr:cNvPr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2100-000005000000}"/>
                </a:ext>
              </a:extLst>
            </xdr:cNvPr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</a:t>
              </a:r>
              <a:r>
                <a:rPr lang="pt-BR" sz="1100" b="0" i="0">
                  <a:latin typeface="Cambria Math"/>
                </a:rPr>
                <a:t>∑_(</a:t>
              </a:r>
              <a:r>
                <a:rPr lang="pt-BR" sz="1100" b="0" i="0">
                  <a:latin typeface="Cambria Math" panose="02040503050406030204" pitchFamily="18" charset="0"/>
                </a:rPr>
                <a:t>𝑖=1</a:t>
              </a:r>
              <a:r>
                <a:rPr lang="pt-BR" sz="1100" b="0" i="0">
                  <a:latin typeface="Cambria Math"/>
                </a:rPr>
                <a:t>)^</a:t>
              </a:r>
              <a:r>
                <a:rPr lang="pt-BR" sz="1100" b="0" i="0">
                  <a:latin typeface="Cambria Math" panose="02040503050406030204" pitchFamily="18" charset="0"/>
                </a:rPr>
                <a:t>𝑁</a:t>
              </a:r>
              <a:r>
                <a:rPr lang="pt-BR" sz="1100" b="0" i="0">
                  <a:latin typeface="Cambria Math"/>
                </a:rPr>
                <a:t>▒〖</a:t>
              </a:r>
              <a:r>
                <a:rPr lang="pt-BR" sz="1100" b="0" i="0">
                  <a:latin typeface="Cambria Math" panose="02040503050406030204" pitchFamily="18" charset="0"/>
                </a:rPr>
                <a:t> 𝑃</a:t>
              </a:r>
              <a:r>
                <a:rPr lang="pt-BR" sz="1100" b="0" i="0">
                  <a:latin typeface="Cambria Math"/>
                </a:rPr>
                <a:t>〗_</a:t>
              </a:r>
              <a:r>
                <a:rPr lang="pt-BR" sz="1100" b="0" i="0">
                  <a:latin typeface="Cambria Math" panose="02040503050406030204" pitchFamily="18" charset="0"/>
                </a:rPr>
                <a:t>𝑖</a:t>
              </a:r>
              <a:r>
                <a:rPr lang="pt-BR" sz="1100" b="0" i="0">
                  <a:latin typeface="Cambria Math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</a:rPr>
                <a:t>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="" id="{00000000-0008-0000-0E00-000002000000}"/>
                </a:ext>
              </a:extLst>
            </xdr:cNvPr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="" id="{00000000-0008-0000-0E00-000003000000}"/>
                </a:ext>
              </a:extLst>
            </xdr:cNvPr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="" id="{00000000-0008-0000-0E00-000004000000}"/>
                </a:ext>
              </a:extLst>
            </xdr:cNvPr>
            <xdr:cNvSpPr txBox="1"/>
          </xdr:nvSpPr>
          <xdr:spPr>
            <a:xfrm>
              <a:off x="3096577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96577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="" id="{00000000-0008-0000-0E00-000005000000}"/>
                </a:ext>
              </a:extLst>
            </xdr:cNvPr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14373225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14373225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9" name="CaixaDeTexto 8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17586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="" id="{00000000-0008-0000-0F00-000002000000}"/>
                </a:ext>
              </a:extLst>
            </xdr:cNvPr>
            <xdr:cNvSpPr txBox="1"/>
          </xdr:nvSpPr>
          <xdr:spPr>
            <a:xfrm>
              <a:off x="30460950" y="3395662"/>
              <a:ext cx="1017586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0F00-000002000000}"/>
                </a:ext>
              </a:extLst>
            </xdr:cNvPr>
            <xdr:cNvSpPr txBox="1"/>
          </xdr:nvSpPr>
          <xdr:spPr>
            <a:xfrm>
              <a:off x="30460950" y="3395662"/>
              <a:ext cx="1017586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i="0">
                  <a:latin typeface="Cambria Math"/>
                  <a:ea typeface="Cambria Math" panose="02040503050406030204" pitchFamily="18" charset="0"/>
                </a:rPr>
                <a:t>^</a:t>
              </a:r>
              <a:r>
                <a:rPr lang="pt-BR" sz="1100" b="0" i="0">
                  <a:latin typeface="Cambria Math" panose="02040503050406030204" pitchFamily="18" charset="0"/>
                </a:rPr>
                <a:t>∗=0,1 </a:t>
              </a:r>
              <a:r>
                <a:rPr lang="pt-BR" sz="1100" b="0" i="0">
                  <a:latin typeface="Cambria Math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</a:rPr>
                <a:t>µ</a:t>
              </a:r>
              <a:r>
                <a:rPr lang="pt-BR" sz="1100" b="0" i="0">
                  <a:latin typeface="Cambria Math"/>
                </a:rPr>
                <a:t>_</a:t>
              </a:r>
              <a:r>
                <a:rPr lang="pt-BR" sz="1100" b="0" i="0">
                  <a:latin typeface="Cambria Math" panose="02040503050406030204" pitchFamily="18" charset="0"/>
                </a:rPr>
                <a:t>𝑠</a:t>
              </a:r>
              <a:r>
                <a:rPr lang="pt-BR" sz="1100" b="0" i="0">
                  <a:latin typeface="Cambria Math"/>
                </a:rPr>
                <a:t>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b="0" i="0">
                  <a:latin typeface="Cambria Math"/>
                  <a:ea typeface="Cambria Math" panose="02040503050406030204" pitchFamily="18" charset="0"/>
                </a:rPr>
                <a:t>_</a:t>
              </a:r>
              <a:r>
                <a:rPr lang="pt-BR" sz="1100" b="0" i="0">
                  <a:latin typeface="Cambria Math" panose="02040503050406030204" pitchFamily="18" charset="0"/>
                </a:rPr>
                <a:t>𝑟</a:t>
              </a:r>
              <a:r>
                <a:rPr lang="pt-BR" sz="1100" b="0" i="0">
                  <a:latin typeface="Cambria Math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</a:rPr>
                <a:t>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b="0" i="0">
                  <a:latin typeface="Cambria Math"/>
                  <a:ea typeface="Cambria Math" panose="02040503050406030204" pitchFamily="18" charset="0"/>
                </a:rPr>
                <a:t>_</a:t>
              </a:r>
              <a:r>
                <a:rPr lang="pt-BR" sz="1100" b="0" i="0">
                  <a:latin typeface="Cambria Math" panose="02040503050406030204" pitchFamily="18" charset="0"/>
                </a:rPr>
                <a:t>10</a:t>
              </a:r>
              <a:r>
                <a:rPr lang="pt-BR" sz="1100" b="0" i="0">
                  <a:latin typeface="Cambria Math"/>
                </a:rPr>
                <a:t>^</a:t>
              </a:r>
              <a:r>
                <a:rPr lang="pt-BR" sz="1100" b="0" i="0">
                  <a:latin typeface="Cambria Math" panose="02040503050406030204" pitchFamily="18" charset="0"/>
                </a:rPr>
                <a:t>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70659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="" id="{00000000-0008-0000-0F00-000003000000}"/>
                </a:ext>
              </a:extLst>
            </xdr:cNvPr>
            <xdr:cNvSpPr txBox="1"/>
          </xdr:nvSpPr>
          <xdr:spPr>
            <a:xfrm>
              <a:off x="30470475" y="3819525"/>
              <a:ext cx="2170659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</a:t>
              </a:r>
              <a14:m>
                <m:oMath xmlns:m="http://schemas.openxmlformats.org/officeDocument/2006/math">
                  <m:r>
                    <a:rPr lang="pt-BR" sz="1100" b="0" i="1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0F00-000003000000}"/>
                </a:ext>
              </a:extLst>
            </xdr:cNvPr>
            <xdr:cNvSpPr txBox="1"/>
          </xdr:nvSpPr>
          <xdr:spPr>
            <a:xfrm>
              <a:off x="30470475" y="3819525"/>
              <a:ext cx="2170659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</a:t>
              </a:r>
              <a:r>
                <a:rPr lang="pt-BR" sz="1100" b="0" i="0">
                  <a:latin typeface="Cambria Math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∗)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</a:t>
              </a:r>
              <a:r>
                <a:rPr lang="pt-BR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="" id="{00000000-0008-0000-0F00-000004000000}"/>
                </a:ext>
              </a:extLst>
            </xdr:cNvPr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0F00-000004000000}"/>
                </a:ext>
              </a:extLst>
            </xdr:cNvPr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1100" b="0" i="0">
                  <a:latin typeface="Cambria Math"/>
                  <a:ea typeface="Cambria Math" panose="02040503050406030204" pitchFamily="18" charset="0"/>
                </a:rPr>
                <a:t>^(</a:t>
              </a:r>
              <a:r>
                <a:rPr lang="pt-BR" sz="1100" b="0" i="0">
                  <a:latin typeface="Cambria Math" panose="02040503050406030204" pitchFamily="18" charset="0"/>
                </a:rPr>
                <a:t>∗ </a:t>
              </a:r>
              <a:r>
                <a:rPr lang="pt-BR" sz="1100" b="0" i="0">
                  <a:latin typeface="Cambria Math"/>
                </a:rPr>
                <a:t>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="" id="{00000000-0008-0000-0F00-000005000000}"/>
                </a:ext>
              </a:extLst>
            </xdr:cNvPr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0F00-000005000000}"/>
                </a:ext>
              </a:extLst>
            </xdr:cNvPr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</a:t>
              </a:r>
              <a:r>
                <a:rPr lang="pt-BR" sz="1100" b="0" i="0">
                  <a:latin typeface="Cambria Math"/>
                </a:rPr>
                <a:t>∑_(</a:t>
              </a:r>
              <a:r>
                <a:rPr lang="pt-BR" sz="1100" b="0" i="0">
                  <a:latin typeface="Cambria Math" panose="02040503050406030204" pitchFamily="18" charset="0"/>
                </a:rPr>
                <a:t>𝑖=1</a:t>
              </a:r>
              <a:r>
                <a:rPr lang="pt-BR" sz="1100" b="0" i="0">
                  <a:latin typeface="Cambria Math"/>
                </a:rPr>
                <a:t>)^</a:t>
              </a:r>
              <a:r>
                <a:rPr lang="pt-BR" sz="1100" b="0" i="0">
                  <a:latin typeface="Cambria Math" panose="02040503050406030204" pitchFamily="18" charset="0"/>
                </a:rPr>
                <a:t>𝑁</a:t>
              </a:r>
              <a:r>
                <a:rPr lang="pt-BR" sz="1100" b="0" i="0">
                  <a:latin typeface="Cambria Math"/>
                </a:rPr>
                <a:t>▒〖</a:t>
              </a:r>
              <a:r>
                <a:rPr lang="pt-BR" sz="1100" b="0" i="0">
                  <a:latin typeface="Cambria Math" panose="02040503050406030204" pitchFamily="18" charset="0"/>
                </a:rPr>
                <a:t> 𝑃</a:t>
              </a:r>
              <a:r>
                <a:rPr lang="pt-BR" sz="1100" b="0" i="0">
                  <a:latin typeface="Cambria Math"/>
                </a:rPr>
                <a:t>〗_</a:t>
              </a:r>
              <a:r>
                <a:rPr lang="pt-BR" sz="1100" b="0" i="0">
                  <a:latin typeface="Cambria Math" panose="02040503050406030204" pitchFamily="18" charset="0"/>
                </a:rPr>
                <a:t>𝑖</a:t>
              </a:r>
              <a:r>
                <a:rPr lang="pt-BR" sz="1100" b="0" i="0">
                  <a:latin typeface="Cambria Math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</a:rPr>
                <a:t>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26</xdr:row>
      <xdr:rowOff>33336</xdr:rowOff>
    </xdr:from>
    <xdr:ext cx="2085975" cy="5191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933575" y="44148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𝑇𝐸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nary>
                      <m:naryPr>
                        <m:chr m:val="∑"/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𝑖</m:t>
                        </m:r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=1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</m:sup>
                      <m:e>
                        <m:sSub>
                          <m:sSubPr>
                            <m:ctrlP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</m:e>
                    </m:nary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. </m:t>
                    </m:r>
                    <m:r>
                      <m:rPr>
                        <m:sty m:val="p"/>
                      </m:rP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</m:t>
                    </m:r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933575" y="44148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𝑇𝐸=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 ∑_(𝑖=1)^𝑁▒〖 𝑃〗_𝑖   . A  </a:t>
              </a:r>
              <a:endParaRPr lang="pt-BR" sz="11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es\Vale\PRJ1301096-Estudo%20QAr%20RGV\Invent&#225;rio\Memorial%20de%20C&#225;lculo\AMT_Andamento\Eros&#227;o%20E&#243;lica_P&#225;tio%20Min&#233;rios_AM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Dados"/>
      <sheetName val="Rotas - Materiais"/>
      <sheetName val="Tipo de Pilha_AP42"/>
      <sheetName val="Tipo de Pilha_Furieri2014"/>
      <sheetName val="Área - us ur_AP42"/>
      <sheetName val="Área - us ur_Furieri2014"/>
      <sheetName val="Material"/>
      <sheetName val="Série Vento-Bruta"/>
      <sheetName val="Série Vento - 1 dia"/>
      <sheetName val="Série Vento-2 dias"/>
      <sheetName val="Série Vento-3 dias"/>
      <sheetName val="Série Vento-5 dias"/>
      <sheetName val="Série Vento-6 dias"/>
      <sheetName val="Série Vento-7 dias"/>
      <sheetName val="Série Vento-8 dias"/>
      <sheetName val="Série Vento - 11 dias"/>
      <sheetName val="Série Vento-13 dias"/>
      <sheetName val="Série Vento-14 dias"/>
      <sheetName val="Série Vento - 83 dias"/>
      <sheetName val="P - 1 dia"/>
      <sheetName val="P - 1 dia_G"/>
      <sheetName val="P - 2 dias"/>
      <sheetName val="P - 3 dias"/>
      <sheetName val="P - 3 dias_conica"/>
      <sheetName val="P - 5 dias"/>
      <sheetName val="P - 6 dias_conica"/>
      <sheetName val="P - 7 dias"/>
      <sheetName val="P - 8 dias"/>
      <sheetName val="P - 11 dias"/>
      <sheetName val="P - 13 dias"/>
      <sheetName val="P - 14 dias"/>
      <sheetName val="P - 83 dias_conica"/>
      <sheetName val="TE - Total_PM"/>
      <sheetName val="Emissão Total_Pilh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E8">
            <v>0.43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N:/Clientes/PRJ1301096-Estudo%20QAr%20RGV/02-Invent&#225;rio/Memorial%20de%20C&#225;lculo/UFES_Erosao%20Eolica-Transfer&#234;ncias/UFES_R3/Vale/Eros&#227;o%20E&#243;lica_P&#225;tio%20Carv&#227;o_Val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lientes\Vale\PRJ1301096-Estudo%20QAr%20RGV\Invent&#225;rio\Memorial%20de%20C&#225;lculo\Vale\Eros&#227;o%20E&#243;lica_P&#225;tio%20Minerios_Andamento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 - 1 dia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lan2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4" minRefreshableVersion="3" recordCount="8648">
  <cacheSource type="worksheet">
    <worksheetSource ref="A1:C1048576" sheet="Série Vento-2 dias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68">
      <pivotArea outline="0" collapsedLevelsAreSubtotals="1" fieldPosition="0"/>
    </format>
    <format dxfId="67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0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4">
      <pivotArea dataOnly="0" labelOnly="1" grandRow="1" outline="0" fieldPosition="0"/>
    </format>
    <format dxfId="53">
      <pivotArea field="0" type="button" dataOnly="0" labelOnly="1" outline="0" axis="axisRow" fieldPosition="0"/>
    </format>
    <format dxfId="52">
      <pivotArea dataOnly="0" labelOnly="1" outline="0" axis="axisValues" fieldPosition="0"/>
    </format>
    <format dxfId="5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50">
      <pivotArea outline="0" collapsedLevelsAreSubtotals="1" fieldPosition="0"/>
    </format>
    <format dxfId="49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6">
      <pivotArea dataOnly="0" labelOnly="1" grandRow="1" outline="0" fieldPosition="0"/>
    </format>
    <format dxfId="35">
      <pivotArea field="0" type="button" dataOnly="0" labelOnly="1" outline="0" axis="axisRow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33">
      <pivotArea outline="0" collapsedLevelsAreSubtotals="1" fieldPosition="0"/>
    </format>
    <format dxfId="32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9">
      <pivotArea dataOnly="0" labelOnly="1" grandRow="1" outline="0" fieldPosition="0"/>
    </format>
    <format dxfId="18">
      <pivotArea field="0" type="button" dataOnly="0" labelOnly="1" outline="0" axis="axisRow" fieldPosition="0"/>
    </format>
    <format dxfId="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16">
      <pivotArea outline="0" collapsedLevelsAreSubtotals="1" fieldPosition="0"/>
    </format>
    <format dxfId="15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0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">
      <pivotArea dataOnly="0" labelOnly="1" grandRow="1" outline="0" fieldPosition="0"/>
    </format>
    <format dxfId="1">
      <pivotArea field="0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workbookViewId="0">
      <selection activeCell="O33" sqref="O33"/>
    </sheetView>
  </sheetViews>
  <sheetFormatPr defaultColWidth="9.33203125" defaultRowHeight="11.25" x14ac:dyDescent="0.2"/>
  <cols>
    <col min="1" max="16384" width="9.33203125" style="2"/>
  </cols>
  <sheetData>
    <row r="1" spans="1:23" ht="11.25" customHeight="1" x14ac:dyDescent="0.2">
      <c r="A1" s="283" t="s">
        <v>218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M1" s="283" t="s">
        <v>219</v>
      </c>
      <c r="N1" s="283"/>
      <c r="O1" s="283"/>
      <c r="P1" s="283"/>
      <c r="Q1" s="283"/>
      <c r="R1" s="283"/>
      <c r="S1" s="283"/>
      <c r="T1" s="283"/>
      <c r="U1" s="283"/>
      <c r="V1" s="283"/>
      <c r="W1" s="283"/>
    </row>
    <row r="2" spans="1:23" ht="11.25" customHeight="1" x14ac:dyDescent="0.2">
      <c r="A2" s="283"/>
      <c r="B2" s="283"/>
      <c r="C2" s="283"/>
      <c r="D2" s="283"/>
      <c r="E2" s="283"/>
      <c r="F2" s="283"/>
      <c r="G2" s="283"/>
      <c r="H2" s="283"/>
      <c r="I2" s="283"/>
      <c r="J2" s="283"/>
      <c r="K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</row>
    <row r="3" spans="1:23" ht="11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</row>
    <row r="4" spans="1:23" ht="11.25" customHeight="1" x14ac:dyDescent="0.2">
      <c r="A4" s="283"/>
      <c r="B4" s="283"/>
      <c r="C4" s="283"/>
      <c r="D4" s="283"/>
      <c r="E4" s="283"/>
      <c r="F4" s="283"/>
      <c r="G4" s="283"/>
      <c r="H4" s="283"/>
      <c r="I4" s="283"/>
      <c r="J4" s="283"/>
      <c r="K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</row>
    <row r="5" spans="1:23" ht="11.25" customHeight="1" x14ac:dyDescent="0.2">
      <c r="A5" s="283"/>
      <c r="B5" s="283"/>
      <c r="C5" s="283"/>
      <c r="D5" s="283"/>
      <c r="E5" s="283"/>
      <c r="F5" s="283"/>
      <c r="G5" s="283"/>
      <c r="H5" s="283"/>
      <c r="I5" s="283"/>
      <c r="J5" s="283"/>
      <c r="K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</row>
    <row r="6" spans="1:23" ht="11.25" customHeight="1" x14ac:dyDescent="0.2">
      <c r="A6" s="283"/>
      <c r="B6" s="283"/>
      <c r="C6" s="283"/>
      <c r="D6" s="283"/>
      <c r="E6" s="283"/>
      <c r="F6" s="283"/>
      <c r="G6" s="283"/>
      <c r="H6" s="283"/>
      <c r="I6" s="283"/>
      <c r="J6" s="283"/>
      <c r="K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</row>
    <row r="7" spans="1:23" ht="11.25" customHeight="1" x14ac:dyDescent="0.2">
      <c r="A7" s="283"/>
      <c r="B7" s="283"/>
      <c r="C7" s="283"/>
      <c r="D7" s="283"/>
      <c r="E7" s="283"/>
      <c r="F7" s="283"/>
      <c r="G7" s="283"/>
      <c r="H7" s="283"/>
      <c r="I7" s="283"/>
      <c r="J7" s="283"/>
      <c r="K7" s="283"/>
      <c r="M7" s="283"/>
      <c r="N7" s="283"/>
      <c r="O7" s="283"/>
      <c r="P7" s="283"/>
      <c r="Q7" s="283"/>
      <c r="R7" s="283"/>
      <c r="S7" s="283"/>
      <c r="T7" s="283"/>
      <c r="U7" s="283"/>
      <c r="V7" s="283"/>
      <c r="W7" s="283"/>
    </row>
    <row r="8" spans="1:23" ht="11.25" customHeight="1" x14ac:dyDescent="0.2">
      <c r="A8" s="283"/>
      <c r="B8" s="283"/>
      <c r="C8" s="283"/>
      <c r="D8" s="283"/>
      <c r="E8" s="283"/>
      <c r="F8" s="283"/>
      <c r="G8" s="283"/>
      <c r="H8" s="283"/>
      <c r="I8" s="283"/>
      <c r="J8" s="283"/>
      <c r="K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</row>
    <row r="9" spans="1:23" ht="11.25" customHeight="1" x14ac:dyDescent="0.2">
      <c r="A9" s="283"/>
      <c r="B9" s="283"/>
      <c r="C9" s="283"/>
      <c r="D9" s="283"/>
      <c r="E9" s="283"/>
      <c r="F9" s="283"/>
      <c r="G9" s="283"/>
      <c r="H9" s="283"/>
      <c r="I9" s="283"/>
      <c r="J9" s="283"/>
      <c r="K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3"/>
    </row>
    <row r="10" spans="1:23" ht="11.25" customHeight="1" x14ac:dyDescent="0.2">
      <c r="A10" s="283"/>
      <c r="B10" s="283"/>
      <c r="C10" s="283"/>
      <c r="D10" s="283"/>
      <c r="E10" s="283"/>
      <c r="F10" s="283"/>
      <c r="G10" s="283"/>
      <c r="H10" s="283"/>
      <c r="I10" s="283"/>
      <c r="J10" s="283"/>
      <c r="K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</row>
    <row r="11" spans="1:23" ht="11.25" customHeight="1" x14ac:dyDescent="0.2">
      <c r="A11" s="283"/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</row>
    <row r="12" spans="1:23" ht="11.25" customHeight="1" x14ac:dyDescent="0.2">
      <c r="A12" s="283"/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M12" s="283"/>
      <c r="N12" s="283"/>
      <c r="O12" s="283"/>
      <c r="P12" s="283"/>
      <c r="Q12" s="283"/>
      <c r="R12" s="283"/>
      <c r="S12" s="283"/>
      <c r="T12" s="283"/>
      <c r="U12" s="283"/>
      <c r="V12" s="283"/>
      <c r="W12" s="283"/>
    </row>
    <row r="13" spans="1:23" ht="11.25" customHeight="1" x14ac:dyDescent="0.2">
      <c r="A13" s="283"/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283"/>
    </row>
    <row r="14" spans="1:23" ht="11.25" customHeight="1" x14ac:dyDescent="0.2">
      <c r="A14" s="283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M14" s="283"/>
      <c r="N14" s="283"/>
      <c r="O14" s="283"/>
      <c r="P14" s="283"/>
      <c r="Q14" s="283"/>
      <c r="R14" s="283"/>
      <c r="S14" s="283"/>
      <c r="T14" s="283"/>
      <c r="U14" s="283"/>
      <c r="V14" s="283"/>
      <c r="W14" s="283"/>
    </row>
    <row r="15" spans="1:23" ht="11.25" customHeight="1" x14ac:dyDescent="0.2">
      <c r="A15" s="283"/>
      <c r="B15" s="283"/>
      <c r="C15" s="283"/>
      <c r="D15" s="283"/>
      <c r="E15" s="283"/>
      <c r="F15" s="283"/>
      <c r="G15" s="283"/>
      <c r="H15" s="283"/>
      <c r="I15" s="283"/>
      <c r="J15" s="283"/>
      <c r="K15" s="283"/>
      <c r="M15" s="283"/>
      <c r="N15" s="283"/>
      <c r="O15" s="283"/>
      <c r="P15" s="283"/>
      <c r="Q15" s="283"/>
      <c r="R15" s="283"/>
      <c r="S15" s="283"/>
      <c r="T15" s="283"/>
      <c r="U15" s="283"/>
      <c r="V15" s="283"/>
      <c r="W15" s="283"/>
    </row>
    <row r="16" spans="1:23" ht="11.25" customHeight="1" x14ac:dyDescent="0.2">
      <c r="A16" s="283"/>
      <c r="B16" s="283"/>
      <c r="C16" s="283"/>
      <c r="D16" s="283"/>
      <c r="E16" s="283"/>
      <c r="F16" s="283"/>
      <c r="G16" s="283"/>
      <c r="H16" s="283"/>
      <c r="I16" s="283"/>
      <c r="J16" s="283"/>
      <c r="K16" s="283"/>
      <c r="M16" s="283"/>
      <c r="N16" s="283"/>
      <c r="O16" s="283"/>
      <c r="P16" s="283"/>
      <c r="Q16" s="283"/>
      <c r="R16" s="283"/>
      <c r="S16" s="283"/>
      <c r="T16" s="283"/>
      <c r="U16" s="283"/>
      <c r="V16" s="283"/>
      <c r="W16" s="283"/>
    </row>
    <row r="17" spans="1:23" ht="11.25" customHeight="1" x14ac:dyDescent="0.2">
      <c r="A17" s="283"/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M17" s="283"/>
      <c r="N17" s="283"/>
      <c r="O17" s="283"/>
      <c r="P17" s="283"/>
      <c r="Q17" s="283"/>
      <c r="R17" s="283"/>
      <c r="S17" s="283"/>
      <c r="T17" s="283"/>
      <c r="U17" s="283"/>
      <c r="V17" s="283"/>
      <c r="W17" s="283"/>
    </row>
    <row r="18" spans="1:23" ht="11.25" customHeight="1" x14ac:dyDescent="0.2"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</row>
    <row r="19" spans="1:23" ht="11.25" customHeight="1" x14ac:dyDescent="0.2"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</row>
    <row r="20" spans="1:23" ht="11.25" customHeight="1" x14ac:dyDescent="0.2"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</row>
    <row r="21" spans="1:23" ht="11.25" customHeight="1" x14ac:dyDescent="0.2"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</row>
    <row r="22" spans="1:23" x14ac:dyDescent="0.2"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</row>
  </sheetData>
  <sheetProtection password="B056" sheet="1" objects="1" scenarios="1"/>
  <mergeCells count="2">
    <mergeCell ref="A1:K17"/>
    <mergeCell ref="M1:W2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74"/>
  <sheetViews>
    <sheetView zoomScale="90" zoomScaleNormal="90" workbookViewId="0">
      <pane xSplit="4" ySplit="3" topLeftCell="E10" activePane="bottomRight" state="frozen"/>
      <selection pane="topRight" activeCell="E1" sqref="E1"/>
      <selection pane="bottomLeft" activeCell="A4" sqref="A4"/>
      <selection pane="bottomRight" activeCell="E17" sqref="E17:H17"/>
    </sheetView>
  </sheetViews>
  <sheetFormatPr defaultColWidth="9.33203125" defaultRowHeight="12" x14ac:dyDescent="0.2"/>
  <cols>
    <col min="1" max="1" width="10.83203125" style="17" customWidth="1"/>
    <col min="2" max="2" width="35.6640625" style="17" customWidth="1"/>
    <col min="3" max="3" width="10.6640625" style="17" bestFit="1" customWidth="1"/>
    <col min="4" max="4" width="35.1640625" style="17" bestFit="1" customWidth="1"/>
    <col min="5" max="5" width="24.5" style="17" bestFit="1" customWidth="1"/>
    <col min="6" max="7" width="24.5" style="17" customWidth="1"/>
    <col min="8" max="8" width="23.83203125" style="17" customWidth="1"/>
    <col min="9" max="9" width="20.1640625" style="17" hidden="1" customWidth="1"/>
    <col min="10" max="10" width="27" style="17" hidden="1" customWidth="1"/>
    <col min="11" max="11" width="27" style="17" customWidth="1"/>
    <col min="12" max="17" width="23.6640625" style="17" customWidth="1"/>
    <col min="18" max="18" width="18" style="17" customWidth="1"/>
    <col min="19" max="19" width="26.6640625" style="17" customWidth="1"/>
    <col min="20" max="16384" width="9.33203125" style="17"/>
  </cols>
  <sheetData>
    <row r="1" spans="1:46" ht="12" customHeight="1" x14ac:dyDescent="0.2">
      <c r="A1" s="17" t="s">
        <v>20</v>
      </c>
      <c r="D1" s="17">
        <f>D10/3</f>
        <v>625600</v>
      </c>
      <c r="E1" s="17">
        <f>D1/(H10/3)</f>
        <v>13.405714285714286</v>
      </c>
    </row>
    <row r="2" spans="1:46" ht="26.25" customHeight="1" thickBot="1" x14ac:dyDescent="0.25">
      <c r="A2" s="300" t="s">
        <v>79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</row>
    <row r="3" spans="1:46" ht="36.75" thickBot="1" x14ac:dyDescent="0.25">
      <c r="A3" s="301" t="s">
        <v>80</v>
      </c>
      <c r="B3" s="110" t="s">
        <v>21</v>
      </c>
      <c r="C3" s="111" t="s">
        <v>81</v>
      </c>
      <c r="D3" s="111" t="s">
        <v>82</v>
      </c>
      <c r="E3" s="111" t="s">
        <v>83</v>
      </c>
      <c r="F3" s="154" t="s">
        <v>141</v>
      </c>
      <c r="G3" s="154" t="s">
        <v>142</v>
      </c>
      <c r="H3" s="111" t="s">
        <v>84</v>
      </c>
      <c r="I3" s="111" t="s">
        <v>85</v>
      </c>
      <c r="J3" s="111" t="s">
        <v>86</v>
      </c>
      <c r="K3" s="154" t="s">
        <v>140</v>
      </c>
      <c r="L3" s="111" t="s">
        <v>87</v>
      </c>
      <c r="M3" s="111" t="s">
        <v>88</v>
      </c>
      <c r="N3" s="154" t="s">
        <v>151</v>
      </c>
      <c r="O3" s="155" t="s">
        <v>154</v>
      </c>
      <c r="P3" s="155" t="s">
        <v>155</v>
      </c>
      <c r="Q3" s="155" t="s">
        <v>156</v>
      </c>
      <c r="R3" s="111" t="s">
        <v>89</v>
      </c>
      <c r="S3" s="112" t="s">
        <v>90</v>
      </c>
      <c r="T3" s="113"/>
      <c r="U3" s="113"/>
      <c r="V3" s="113"/>
      <c r="W3" s="113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</row>
    <row r="4" spans="1:46" ht="34.5" customHeight="1" x14ac:dyDescent="0.2">
      <c r="A4" s="302"/>
      <c r="B4" s="114" t="s">
        <v>91</v>
      </c>
      <c r="C4" s="115" t="s">
        <v>92</v>
      </c>
      <c r="D4" s="116">
        <v>4265436</v>
      </c>
      <c r="E4" s="122">
        <v>10.79</v>
      </c>
      <c r="F4" s="123">
        <v>35</v>
      </c>
      <c r="G4" s="123">
        <v>190</v>
      </c>
      <c r="H4" s="116">
        <v>60000</v>
      </c>
      <c r="I4" s="115">
        <v>462</v>
      </c>
      <c r="J4" s="126" t="s">
        <v>32</v>
      </c>
      <c r="K4" s="134">
        <f>(((F4*E4)/2)*2)+(G4*(SQRT((E4^2)+((F4/2)^2)))*2)</f>
        <v>8190.0849622892856</v>
      </c>
      <c r="L4" s="115" t="s">
        <v>93</v>
      </c>
      <c r="M4" s="115" t="s">
        <v>93</v>
      </c>
      <c r="N4" s="123">
        <f>D4/H4</f>
        <v>71.090599999999995</v>
      </c>
      <c r="O4" s="146">
        <f>N4*(1+(E4/2.5))</f>
        <v>377.91762959999994</v>
      </c>
      <c r="P4" s="122">
        <f>O4/365</f>
        <v>1.0353907660273971</v>
      </c>
      <c r="Q4" s="122">
        <f t="shared" ref="Q4:Q10" si="0">365/O4</f>
        <v>0.9658189282842603</v>
      </c>
      <c r="R4" s="115">
        <v>2.5</v>
      </c>
      <c r="S4" s="117" t="s">
        <v>94</v>
      </c>
    </row>
    <row r="5" spans="1:46" ht="34.5" customHeight="1" x14ac:dyDescent="0.2">
      <c r="A5" s="302"/>
      <c r="B5" s="114" t="s">
        <v>95</v>
      </c>
      <c r="C5" s="115" t="s">
        <v>92</v>
      </c>
      <c r="D5" s="116">
        <v>4300881</v>
      </c>
      <c r="E5" s="122">
        <v>10.15</v>
      </c>
      <c r="F5" s="123">
        <v>37</v>
      </c>
      <c r="G5" s="123">
        <v>190</v>
      </c>
      <c r="H5" s="116">
        <v>60000</v>
      </c>
      <c r="I5" s="123">
        <v>451.4</v>
      </c>
      <c r="J5" s="126" t="s">
        <v>32</v>
      </c>
      <c r="K5" s="134">
        <f>(((F5*E5)/2)*2)+(G5*(SQRT((E5^2)+((F5/2)^2)))*2)</f>
        <v>8394.1127764581342</v>
      </c>
      <c r="L5" s="115" t="s">
        <v>93</v>
      </c>
      <c r="M5" s="115" t="s">
        <v>93</v>
      </c>
      <c r="N5" s="123">
        <f>D5/H5</f>
        <v>71.681349999999995</v>
      </c>
      <c r="O5" s="173">
        <f t="shared" ref="O5:O9" si="1">N5*(1+(E5/2.5))</f>
        <v>362.70763099999999</v>
      </c>
      <c r="P5" s="122">
        <f t="shared" ref="P5:P8" si="2">O5/365</f>
        <v>0.99371953698630133</v>
      </c>
      <c r="Q5" s="122">
        <f t="shared" si="0"/>
        <v>1.006320156522982</v>
      </c>
      <c r="R5" s="115">
        <v>2.5</v>
      </c>
      <c r="S5" s="117" t="s">
        <v>94</v>
      </c>
    </row>
    <row r="6" spans="1:46" ht="34.5" customHeight="1" x14ac:dyDescent="0.2">
      <c r="A6" s="302"/>
      <c r="B6" s="114" t="s">
        <v>96</v>
      </c>
      <c r="C6" s="115" t="s">
        <v>92</v>
      </c>
      <c r="D6" s="116">
        <v>3993939</v>
      </c>
      <c r="E6" s="304">
        <v>12.2</v>
      </c>
      <c r="F6" s="307">
        <v>47</v>
      </c>
      <c r="G6" s="307">
        <v>460</v>
      </c>
      <c r="H6" s="306">
        <v>190000</v>
      </c>
      <c r="I6" s="307">
        <f>12.2*47</f>
        <v>573.4</v>
      </c>
      <c r="J6" s="126" t="s">
        <v>32</v>
      </c>
      <c r="K6" s="134">
        <f>((((F6*E6)/2)*2)+(G6*(SQRT((E6^2)+((F6/2)^2)))*2))*(D6/(SUM(D6:D7)))</f>
        <v>11852.387964358308</v>
      </c>
      <c r="L6" s="115" t="s">
        <v>93</v>
      </c>
      <c r="M6" s="115" t="s">
        <v>93</v>
      </c>
      <c r="N6" s="146">
        <f>(SUM(D6:D7)/H6)*(D6/SUM(D6:D7))</f>
        <v>21.02073157894737</v>
      </c>
      <c r="O6" s="173">
        <f t="shared" si="1"/>
        <v>123.60190168421053</v>
      </c>
      <c r="P6" s="122">
        <f t="shared" si="2"/>
        <v>0.33863534708002885</v>
      </c>
      <c r="Q6" s="122">
        <f t="shared" si="0"/>
        <v>2.9530289989593808</v>
      </c>
      <c r="R6" s="115">
        <v>2.5</v>
      </c>
      <c r="S6" s="117" t="s">
        <v>94</v>
      </c>
    </row>
    <row r="7" spans="1:46" ht="34.5" customHeight="1" x14ac:dyDescent="0.2">
      <c r="A7" s="302"/>
      <c r="B7" s="114" t="s">
        <v>97</v>
      </c>
      <c r="C7" s="115" t="s">
        <v>92</v>
      </c>
      <c r="D7" s="116">
        <v>4407904</v>
      </c>
      <c r="E7" s="305"/>
      <c r="F7" s="291"/>
      <c r="G7" s="291"/>
      <c r="H7" s="287"/>
      <c r="I7" s="291"/>
      <c r="J7" s="126" t="s">
        <v>32</v>
      </c>
      <c r="K7" s="134">
        <f>((((F6*E6)/2)*2)+(G6*(SQRT((E6^2)+((F6/2)^2)))*2))*(D7/(SUM(D6:D7)))</f>
        <v>13080.867864443308</v>
      </c>
      <c r="L7" s="115" t="s">
        <v>93</v>
      </c>
      <c r="M7" s="115" t="s">
        <v>93</v>
      </c>
      <c r="N7" s="146">
        <f>(SUM(D6:D7)/H6)*(D7/SUM(D6:D7))</f>
        <v>23.199494736842105</v>
      </c>
      <c r="O7" s="173">
        <f>N7*(1+(E6/2.5))</f>
        <v>136.41302905263157</v>
      </c>
      <c r="P7" s="122">
        <f>O7/365</f>
        <v>0.37373432617159336</v>
      </c>
      <c r="Q7" s="122">
        <f t="shared" si="0"/>
        <v>2.6756974941094067</v>
      </c>
      <c r="R7" s="115">
        <v>2.5</v>
      </c>
      <c r="S7" s="117" t="s">
        <v>94</v>
      </c>
    </row>
    <row r="8" spans="1:46" ht="34.5" customHeight="1" x14ac:dyDescent="0.2">
      <c r="A8" s="302"/>
      <c r="B8" s="114" t="s">
        <v>98</v>
      </c>
      <c r="C8" s="115" t="s">
        <v>92</v>
      </c>
      <c r="D8" s="116">
        <v>4401882</v>
      </c>
      <c r="E8" s="115">
        <v>12.7</v>
      </c>
      <c r="F8" s="123">
        <v>44</v>
      </c>
      <c r="G8" s="123">
        <v>400</v>
      </c>
      <c r="H8" s="116">
        <v>120000</v>
      </c>
      <c r="I8" s="123">
        <f>12.7*44</f>
        <v>558.79999999999995</v>
      </c>
      <c r="J8" s="126" t="s">
        <v>32</v>
      </c>
      <c r="K8" s="134">
        <f>(((F8*E8)/2)*2)+(G8*(SQRT((E8^2)+((F8/2)^2)))*2)</f>
        <v>20880.847140974747</v>
      </c>
      <c r="L8" s="115" t="s">
        <v>93</v>
      </c>
      <c r="M8" s="115" t="s">
        <v>93</v>
      </c>
      <c r="N8" s="123">
        <f>D8/H8</f>
        <v>36.68235</v>
      </c>
      <c r="O8" s="173">
        <f t="shared" si="1"/>
        <v>223.02868799999999</v>
      </c>
      <c r="P8" s="122">
        <f t="shared" si="2"/>
        <v>0.61103750136986301</v>
      </c>
      <c r="Q8" s="122">
        <f t="shared" si="0"/>
        <v>1.6365607638780533</v>
      </c>
      <c r="R8" s="115">
        <v>2.5</v>
      </c>
      <c r="S8" s="117" t="s">
        <v>94</v>
      </c>
    </row>
    <row r="9" spans="1:46" ht="34.5" customHeight="1" thickBot="1" x14ac:dyDescent="0.25">
      <c r="A9" s="303"/>
      <c r="B9" s="140" t="s">
        <v>99</v>
      </c>
      <c r="C9" s="119" t="s">
        <v>92</v>
      </c>
      <c r="D9" s="19">
        <v>6564061</v>
      </c>
      <c r="E9" s="119">
        <v>12.7</v>
      </c>
      <c r="F9" s="130">
        <v>47</v>
      </c>
      <c r="G9" s="130">
        <v>300</v>
      </c>
      <c r="H9" s="19">
        <v>290000</v>
      </c>
      <c r="I9" s="130">
        <f>12.7*47</f>
        <v>596.9</v>
      </c>
      <c r="J9" s="141" t="s">
        <v>32</v>
      </c>
      <c r="K9" s="142">
        <f>(((F9*E9)/2)*2)+(G9*(SQRT((E9^2)+((F9/2)^2)))*2)</f>
        <v>16624.201706775224</v>
      </c>
      <c r="L9" s="119" t="s">
        <v>93</v>
      </c>
      <c r="M9" s="119" t="s">
        <v>93</v>
      </c>
      <c r="N9" s="130">
        <f>D9/H9</f>
        <v>22.634693103448274</v>
      </c>
      <c r="O9" s="173">
        <f t="shared" si="1"/>
        <v>137.6189340689655</v>
      </c>
      <c r="P9" s="166">
        <f>O9/365</f>
        <v>0.37703817553141233</v>
      </c>
      <c r="Q9" s="130">
        <f t="shared" si="0"/>
        <v>2.6522513233323415</v>
      </c>
      <c r="R9" s="119">
        <v>2.5</v>
      </c>
      <c r="S9" s="143" t="s">
        <v>94</v>
      </c>
    </row>
    <row r="10" spans="1:46" ht="24" customHeight="1" x14ac:dyDescent="0.2">
      <c r="A10" s="303" t="s">
        <v>100</v>
      </c>
      <c r="B10" s="310" t="s">
        <v>101</v>
      </c>
      <c r="C10" s="128" t="s">
        <v>102</v>
      </c>
      <c r="D10" s="129">
        <v>1876800</v>
      </c>
      <c r="E10" s="137">
        <v>7</v>
      </c>
      <c r="F10" s="137">
        <v>34</v>
      </c>
      <c r="G10" s="137">
        <v>610</v>
      </c>
      <c r="H10" s="129">
        <v>140000</v>
      </c>
      <c r="I10" s="118">
        <v>15810</v>
      </c>
      <c r="J10" s="136">
        <v>13260</v>
      </c>
      <c r="K10" s="286">
        <f>(((F10*E10)/2)*2)+(G10*(SQRT((E10^2)+((F10/2)^2)))*2)</f>
        <v>22667.427099237288</v>
      </c>
      <c r="L10" s="290">
        <f>D10/35000</f>
        <v>53.622857142857143</v>
      </c>
      <c r="M10" s="290">
        <f>L10</f>
        <v>53.622857142857143</v>
      </c>
      <c r="N10" s="290">
        <f>(D10+D11)/H10</f>
        <v>13.740857142857143</v>
      </c>
      <c r="O10" s="290">
        <f>N10*((E10/1.5)+1)</f>
        <v>77.864857142857147</v>
      </c>
      <c r="P10" s="338">
        <f>O10/365</f>
        <v>0.21332837573385519</v>
      </c>
      <c r="Q10" s="290">
        <f t="shared" si="0"/>
        <v>4.6876089341606519</v>
      </c>
      <c r="R10" s="138">
        <v>0.09</v>
      </c>
      <c r="S10" s="139" t="s">
        <v>103</v>
      </c>
    </row>
    <row r="11" spans="1:46" ht="24" customHeight="1" x14ac:dyDescent="0.2">
      <c r="A11" s="308"/>
      <c r="B11" s="311"/>
      <c r="C11" s="115" t="s">
        <v>104</v>
      </c>
      <c r="D11" s="116">
        <v>46920</v>
      </c>
      <c r="E11" s="288" t="s">
        <v>105</v>
      </c>
      <c r="F11" s="289"/>
      <c r="G11" s="289"/>
      <c r="H11" s="289"/>
      <c r="I11" s="289"/>
      <c r="J11" s="289"/>
      <c r="K11" s="287"/>
      <c r="L11" s="291"/>
      <c r="M11" s="291"/>
      <c r="N11" s="291"/>
      <c r="O11" s="291"/>
      <c r="P11" s="339"/>
      <c r="Q11" s="291"/>
      <c r="R11" s="120">
        <v>0.05</v>
      </c>
      <c r="S11" s="121" t="s">
        <v>106</v>
      </c>
    </row>
    <row r="12" spans="1:46" ht="24" customHeight="1" x14ac:dyDescent="0.2">
      <c r="A12" s="308"/>
      <c r="B12" s="312" t="s">
        <v>107</v>
      </c>
      <c r="C12" s="115" t="s">
        <v>102</v>
      </c>
      <c r="D12" s="116">
        <v>204000</v>
      </c>
      <c r="E12" s="122">
        <v>5</v>
      </c>
      <c r="F12" s="122" t="s">
        <v>153</v>
      </c>
      <c r="G12" s="122">
        <v>200</v>
      </c>
      <c r="H12" s="116">
        <v>14000</v>
      </c>
      <c r="I12" s="116">
        <v>3564</v>
      </c>
      <c r="J12" s="144">
        <v>3564</v>
      </c>
      <c r="K12" s="292">
        <f>(((30*E12)/2)*2)+(G12*(SQRT((E12^2)+((30/2)^2)))*2)</f>
        <v>6474.5553203367581</v>
      </c>
      <c r="L12" s="293">
        <f>D12/7000</f>
        <v>29.142857142857142</v>
      </c>
      <c r="M12" s="320">
        <f>L12</f>
        <v>29.142857142857142</v>
      </c>
      <c r="N12" s="298">
        <f>(D12+D13)/H12</f>
        <v>14.935714285714285</v>
      </c>
      <c r="O12" s="298">
        <f>N12*((E12/1.5)+(E12/2.5))</f>
        <v>79.657142857142858</v>
      </c>
      <c r="P12" s="334">
        <f>O12/365</f>
        <v>0.21823874755381606</v>
      </c>
      <c r="Q12" s="298">
        <f>365/O12</f>
        <v>4.5821377331420372</v>
      </c>
      <c r="R12" s="120">
        <v>0.09</v>
      </c>
      <c r="S12" s="121" t="s">
        <v>103</v>
      </c>
    </row>
    <row r="13" spans="1:46" ht="24" customHeight="1" x14ac:dyDescent="0.2">
      <c r="A13" s="308"/>
      <c r="B13" s="312"/>
      <c r="C13" s="115" t="s">
        <v>104</v>
      </c>
      <c r="D13" s="116">
        <v>5100</v>
      </c>
      <c r="E13" s="288" t="s">
        <v>105</v>
      </c>
      <c r="F13" s="289"/>
      <c r="G13" s="289"/>
      <c r="H13" s="289"/>
      <c r="I13" s="289"/>
      <c r="J13" s="289"/>
      <c r="K13" s="292"/>
      <c r="L13" s="293"/>
      <c r="M13" s="321"/>
      <c r="N13" s="299"/>
      <c r="O13" s="299"/>
      <c r="P13" s="335"/>
      <c r="Q13" s="299"/>
      <c r="R13" s="120">
        <v>0.05</v>
      </c>
      <c r="S13" s="121" t="s">
        <v>106</v>
      </c>
    </row>
    <row r="14" spans="1:46" ht="24" customHeight="1" x14ac:dyDescent="0.2">
      <c r="A14" s="308"/>
      <c r="B14" s="312" t="s">
        <v>108</v>
      </c>
      <c r="C14" s="115" t="s">
        <v>102</v>
      </c>
      <c r="D14" s="313" t="s">
        <v>109</v>
      </c>
      <c r="E14" s="314"/>
      <c r="F14" s="314"/>
      <c r="G14" s="314"/>
      <c r="H14" s="314"/>
      <c r="I14" s="314"/>
      <c r="J14" s="314"/>
      <c r="K14" s="314"/>
      <c r="L14" s="314"/>
      <c r="M14" s="315"/>
      <c r="N14" s="336">
        <f>D15/H15</f>
        <v>21.669333333333334</v>
      </c>
      <c r="O14" s="298">
        <f>N14*((E15/1.5)+1)</f>
        <v>122.7928888888889</v>
      </c>
      <c r="P14" s="334">
        <f>O14/365</f>
        <v>0.33641887366818873</v>
      </c>
      <c r="Q14" s="298">
        <f>365/O14</f>
        <v>2.9724848344457153</v>
      </c>
      <c r="R14" s="115">
        <v>0</v>
      </c>
      <c r="S14" s="121">
        <v>0</v>
      </c>
    </row>
    <row r="15" spans="1:46" ht="24" customHeight="1" x14ac:dyDescent="0.2">
      <c r="A15" s="308"/>
      <c r="B15" s="312"/>
      <c r="C15" s="115" t="s">
        <v>104</v>
      </c>
      <c r="D15" s="116">
        <v>260032</v>
      </c>
      <c r="E15" s="122">
        <v>7</v>
      </c>
      <c r="F15" s="168"/>
      <c r="G15" s="168"/>
      <c r="H15" s="116">
        <v>12000</v>
      </c>
      <c r="I15" s="115">
        <v>600</v>
      </c>
      <c r="J15" s="115">
        <v>600</v>
      </c>
      <c r="K15" s="163">
        <f>PI()*(35/2)*SQRT(((35/2)^2)+(E15^2))</f>
        <v>1036.2271445334231</v>
      </c>
      <c r="L15" s="115" t="s">
        <v>110</v>
      </c>
      <c r="M15" s="115" t="s">
        <v>110</v>
      </c>
      <c r="N15" s="337"/>
      <c r="O15" s="299"/>
      <c r="P15" s="335"/>
      <c r="Q15" s="299"/>
      <c r="R15" s="120">
        <v>0.05</v>
      </c>
      <c r="S15" s="121" t="s">
        <v>111</v>
      </c>
    </row>
    <row r="16" spans="1:46" ht="24" customHeight="1" x14ac:dyDescent="0.2">
      <c r="A16" s="308"/>
      <c r="B16" s="312" t="s">
        <v>112</v>
      </c>
      <c r="C16" s="115" t="s">
        <v>102</v>
      </c>
      <c r="D16" s="116">
        <v>3698973.333333333</v>
      </c>
      <c r="E16" s="122">
        <v>7</v>
      </c>
      <c r="F16" s="122" t="s">
        <v>153</v>
      </c>
      <c r="G16" s="122">
        <v>500</v>
      </c>
      <c r="H16" s="116">
        <v>56000</v>
      </c>
      <c r="I16" s="116">
        <v>11340</v>
      </c>
      <c r="J16" s="116">
        <v>10080</v>
      </c>
      <c r="K16" s="163">
        <f>(((30*E16)/2)*2)+(G16*(SQRT((E16^2)+((30/2)^2)))*2)</f>
        <v>16762.945357246848</v>
      </c>
      <c r="L16" s="123">
        <f>D16/28000</f>
        <v>132.10619047619048</v>
      </c>
      <c r="M16" s="123">
        <f>L16</f>
        <v>132.10619047619048</v>
      </c>
      <c r="N16" s="281">
        <f>(D16+D17*0.5)/H16</f>
        <v>66.810925595238089</v>
      </c>
      <c r="O16" s="145">
        <f>N16*((E16/1.5)+(E16/2.5))</f>
        <v>498.85491111111105</v>
      </c>
      <c r="P16" s="168">
        <f>O16/365</f>
        <v>1.3667257838660576</v>
      </c>
      <c r="Q16" s="168">
        <f>365/O16</f>
        <v>0.73167566735391476</v>
      </c>
      <c r="R16" s="120">
        <v>0.09</v>
      </c>
      <c r="S16" s="121" t="s">
        <v>103</v>
      </c>
    </row>
    <row r="17" spans="1:19" s="280" customFormat="1" ht="24" customHeight="1" x14ac:dyDescent="0.2">
      <c r="A17" s="308"/>
      <c r="B17" s="312"/>
      <c r="C17" s="272" t="s">
        <v>104</v>
      </c>
      <c r="D17" s="273">
        <v>84877</v>
      </c>
      <c r="E17" s="295" t="s">
        <v>113</v>
      </c>
      <c r="F17" s="296"/>
      <c r="G17" s="296"/>
      <c r="H17" s="296"/>
      <c r="I17" s="263"/>
      <c r="J17" s="263"/>
      <c r="K17" s="273">
        <v>300</v>
      </c>
      <c r="L17" s="263"/>
      <c r="M17" s="274"/>
      <c r="N17" s="275">
        <f>(D17*0.5)/1000</f>
        <v>42.438499999999998</v>
      </c>
      <c r="O17" s="276">
        <f>N17*((5/1.5)+1)</f>
        <v>183.90016666666668</v>
      </c>
      <c r="P17" s="277">
        <f t="shared" ref="P17:P19" si="3">O17/365</f>
        <v>0.50383607305936073</v>
      </c>
      <c r="Q17" s="277">
        <f t="shared" ref="Q17:Q19" si="4">365/O17</f>
        <v>1.9847725350983005</v>
      </c>
      <c r="R17" s="278">
        <v>0.05</v>
      </c>
      <c r="S17" s="279" t="s">
        <v>106</v>
      </c>
    </row>
    <row r="18" spans="1:19" ht="24" customHeight="1" x14ac:dyDescent="0.2">
      <c r="A18" s="308"/>
      <c r="B18" s="312" t="s">
        <v>114</v>
      </c>
      <c r="C18" s="115" t="s">
        <v>102</v>
      </c>
      <c r="D18" s="116">
        <v>3738356.666666667</v>
      </c>
      <c r="E18" s="122">
        <v>7</v>
      </c>
      <c r="F18" s="122" t="s">
        <v>153</v>
      </c>
      <c r="G18" s="122">
        <v>500</v>
      </c>
      <c r="H18" s="116">
        <v>56000</v>
      </c>
      <c r="I18" s="116">
        <v>11340</v>
      </c>
      <c r="J18" s="116">
        <v>10080</v>
      </c>
      <c r="K18" s="163">
        <f>(((30*E18)/2)*2)+(G18*(SQRT((E18^2)+((30/2)^2)))*2)</f>
        <v>16762.945357246848</v>
      </c>
      <c r="L18" s="123">
        <f>D18/28000</f>
        <v>133.51273809523812</v>
      </c>
      <c r="M18" s="123">
        <f>L18</f>
        <v>133.51273809523812</v>
      </c>
      <c r="N18" s="281">
        <f>(D18+D19*0.5)/H18</f>
        <v>67.525449404761915</v>
      </c>
      <c r="O18" s="145">
        <f>N18*((E18/1.5)+(E18/2.5))</f>
        <v>504.1900222222223</v>
      </c>
      <c r="P18" s="168">
        <f t="shared" si="3"/>
        <v>1.3813425266362254</v>
      </c>
      <c r="Q18" s="168">
        <f t="shared" si="4"/>
        <v>0.723933405883875</v>
      </c>
      <c r="R18" s="120">
        <v>0.09</v>
      </c>
      <c r="S18" s="121" t="s">
        <v>103</v>
      </c>
    </row>
    <row r="19" spans="1:19" s="280" customFormat="1" ht="24" customHeight="1" x14ac:dyDescent="0.2">
      <c r="A19" s="308"/>
      <c r="B19" s="312"/>
      <c r="C19" s="272" t="s">
        <v>104</v>
      </c>
      <c r="D19" s="273">
        <v>86137</v>
      </c>
      <c r="E19" s="295" t="s">
        <v>113</v>
      </c>
      <c r="F19" s="296"/>
      <c r="G19" s="296"/>
      <c r="H19" s="296"/>
      <c r="I19" s="273"/>
      <c r="J19" s="273"/>
      <c r="K19" s="273">
        <v>300</v>
      </c>
      <c r="L19" s="273"/>
      <c r="M19" s="262"/>
      <c r="N19" s="275">
        <f>(D19*0.5)/1000</f>
        <v>43.0685</v>
      </c>
      <c r="O19" s="276">
        <f>N19*((5/1.5)+1)</f>
        <v>186.6301666666667</v>
      </c>
      <c r="P19" s="277">
        <f t="shared" si="3"/>
        <v>0.51131552511415534</v>
      </c>
      <c r="Q19" s="277">
        <f t="shared" si="4"/>
        <v>1.9557395597889227</v>
      </c>
      <c r="R19" s="278">
        <v>0.05</v>
      </c>
      <c r="S19" s="279" t="s">
        <v>106</v>
      </c>
    </row>
    <row r="20" spans="1:19" ht="24" customHeight="1" x14ac:dyDescent="0.2">
      <c r="A20" s="308"/>
      <c r="B20" s="312" t="s">
        <v>115</v>
      </c>
      <c r="C20" s="115" t="s">
        <v>102</v>
      </c>
      <c r="D20" s="116">
        <v>9335382.222222222</v>
      </c>
      <c r="E20" s="122">
        <v>12</v>
      </c>
      <c r="F20" s="122">
        <v>30</v>
      </c>
      <c r="G20" s="122">
        <v>590</v>
      </c>
      <c r="H20" s="116">
        <v>164000</v>
      </c>
      <c r="I20" s="116">
        <v>15262.5</v>
      </c>
      <c r="J20" s="116">
        <v>14712.5</v>
      </c>
      <c r="K20" s="163">
        <f>(((F20*E20)/2)*2)+(G20*(SQRT((E20^2)+((F20/2)^2)))*2)</f>
        <v>23027.059800512285</v>
      </c>
      <c r="L20" s="123">
        <f>D20/82000</f>
        <v>113.84612466124661</v>
      </c>
      <c r="M20" s="123">
        <f>L20</f>
        <v>113.84612466124661</v>
      </c>
      <c r="N20" s="298">
        <f>(D20+141559)/H20</f>
        <v>57.786226964769646</v>
      </c>
      <c r="O20" s="298">
        <f>N20*((E20/1.5)+1)</f>
        <v>520.07604268292687</v>
      </c>
      <c r="P20" s="334">
        <f>O20/365</f>
        <v>1.4248658703641832</v>
      </c>
      <c r="Q20" s="334">
        <f>365/O20</f>
        <v>0.70182044555843615</v>
      </c>
      <c r="R20" s="120">
        <v>0.09</v>
      </c>
      <c r="S20" s="121" t="s">
        <v>103</v>
      </c>
    </row>
    <row r="21" spans="1:19" ht="24" customHeight="1" x14ac:dyDescent="0.2">
      <c r="A21" s="308"/>
      <c r="B21" s="312"/>
      <c r="C21" s="115" t="s">
        <v>104</v>
      </c>
      <c r="D21" s="116">
        <v>361075</v>
      </c>
      <c r="E21" s="316" t="s">
        <v>116</v>
      </c>
      <c r="F21" s="317"/>
      <c r="G21" s="317"/>
      <c r="H21" s="317"/>
      <c r="I21" s="317"/>
      <c r="J21" s="317"/>
      <c r="K21" s="317"/>
      <c r="L21" s="317"/>
      <c r="M21" s="318"/>
      <c r="N21" s="299"/>
      <c r="O21" s="299"/>
      <c r="P21" s="335"/>
      <c r="Q21" s="335"/>
      <c r="R21" s="120">
        <v>0.05</v>
      </c>
      <c r="S21" s="121" t="s">
        <v>106</v>
      </c>
    </row>
    <row r="22" spans="1:19" ht="24" customHeight="1" x14ac:dyDescent="0.2">
      <c r="A22" s="308"/>
      <c r="B22" s="312" t="s">
        <v>117</v>
      </c>
      <c r="C22" s="115" t="s">
        <v>102</v>
      </c>
      <c r="D22" s="116">
        <v>4890980</v>
      </c>
      <c r="E22" s="122">
        <v>12</v>
      </c>
      <c r="F22" s="122">
        <v>30</v>
      </c>
      <c r="G22" s="122">
        <v>530</v>
      </c>
      <c r="H22" s="116">
        <v>84000</v>
      </c>
      <c r="I22" s="116">
        <v>8937.5</v>
      </c>
      <c r="J22" s="116">
        <v>7425</v>
      </c>
      <c r="K22" s="116">
        <f>(((F22*E22)/2)*2)+(G22*(SQRT((E22^2)+((F22/2)^2)))*2)</f>
        <v>20721.935075036457</v>
      </c>
      <c r="L22" s="123">
        <f>D22/42000</f>
        <v>116.45190476190476</v>
      </c>
      <c r="M22" s="123">
        <f>L22</f>
        <v>116.45190476190476</v>
      </c>
      <c r="N22" s="298">
        <f>(D22+111423)/H22</f>
        <v>59.552416666666666</v>
      </c>
      <c r="O22" s="298">
        <f>N22*((E22/1.5)+1)</f>
        <v>535.97175000000004</v>
      </c>
      <c r="P22" s="334">
        <f>O22/365</f>
        <v>1.4684157534246576</v>
      </c>
      <c r="Q22" s="334">
        <f>365/O22</f>
        <v>0.68100604182962998</v>
      </c>
      <c r="R22" s="120">
        <v>0.09</v>
      </c>
      <c r="S22" s="121" t="s">
        <v>103</v>
      </c>
    </row>
    <row r="23" spans="1:19" ht="24" customHeight="1" x14ac:dyDescent="0.2">
      <c r="A23" s="308"/>
      <c r="B23" s="312"/>
      <c r="C23" s="115" t="s">
        <v>104</v>
      </c>
      <c r="D23" s="116">
        <v>151939</v>
      </c>
      <c r="E23" s="316" t="s">
        <v>118</v>
      </c>
      <c r="F23" s="317"/>
      <c r="G23" s="317"/>
      <c r="H23" s="317"/>
      <c r="I23" s="317"/>
      <c r="J23" s="317"/>
      <c r="K23" s="317"/>
      <c r="L23" s="317"/>
      <c r="M23" s="318"/>
      <c r="N23" s="299"/>
      <c r="O23" s="299"/>
      <c r="P23" s="335"/>
      <c r="Q23" s="335"/>
      <c r="R23" s="120">
        <v>0.05</v>
      </c>
      <c r="S23" s="121" t="s">
        <v>106</v>
      </c>
    </row>
    <row r="24" spans="1:19" ht="24" customHeight="1" x14ac:dyDescent="0.2">
      <c r="A24" s="308"/>
      <c r="B24" s="312" t="s">
        <v>119</v>
      </c>
      <c r="C24" s="115" t="s">
        <v>102</v>
      </c>
      <c r="D24" s="116">
        <v>7293401.111111111</v>
      </c>
      <c r="E24" s="115">
        <v>10</v>
      </c>
      <c r="F24" s="115">
        <v>34</v>
      </c>
      <c r="G24" s="115">
        <v>360</v>
      </c>
      <c r="H24" s="116">
        <v>112000</v>
      </c>
      <c r="I24" s="116">
        <v>10370</v>
      </c>
      <c r="J24" s="116">
        <v>9180</v>
      </c>
      <c r="K24" s="163">
        <f>(((F24*E24)/2)*2)+(G24*(SQRT((E24^2)+((F24/2)^2)))*2)</f>
        <v>14540.619704787536</v>
      </c>
      <c r="L24" s="123">
        <f>D24/56000</f>
        <v>130.23930555555555</v>
      </c>
      <c r="M24" s="123">
        <f>L24</f>
        <v>130.23930555555555</v>
      </c>
      <c r="N24" s="145">
        <f>D24/H24</f>
        <v>65.119652777777773</v>
      </c>
      <c r="O24" s="172">
        <f>N24*((E24/1.5)+1)</f>
        <v>499.25067129629628</v>
      </c>
      <c r="P24" s="168">
        <f t="shared" ref="P24" si="5">O24/365</f>
        <v>1.3678100583460171</v>
      </c>
      <c r="Q24" s="168">
        <f t="shared" ref="Q24:Q25" si="6">365/O24</f>
        <v>0.73109566192927378</v>
      </c>
      <c r="R24" s="120">
        <v>0.09</v>
      </c>
      <c r="S24" s="121" t="s">
        <v>103</v>
      </c>
    </row>
    <row r="25" spans="1:19" ht="24" customHeight="1" thickBot="1" x14ac:dyDescent="0.25">
      <c r="A25" s="309"/>
      <c r="B25" s="319"/>
      <c r="C25" s="119" t="s">
        <v>104</v>
      </c>
      <c r="D25" s="19">
        <v>313632</v>
      </c>
      <c r="E25" s="119">
        <v>5</v>
      </c>
      <c r="F25" s="119">
        <v>34</v>
      </c>
      <c r="G25" s="119">
        <v>140</v>
      </c>
      <c r="H25" s="19">
        <v>8000</v>
      </c>
      <c r="I25" s="19">
        <v>3360</v>
      </c>
      <c r="J25" s="19">
        <v>2760</v>
      </c>
      <c r="K25" s="19">
        <f>PI()*(F25/2)*SQRT(((F25/2)^2)+(E25^2))</f>
        <v>946.37578211895027</v>
      </c>
      <c r="L25" s="119" t="s">
        <v>110</v>
      </c>
      <c r="M25" s="119" t="s">
        <v>110</v>
      </c>
      <c r="N25" s="175">
        <f>D25/H25</f>
        <v>39.204000000000001</v>
      </c>
      <c r="O25" s="175">
        <f>N25*((E25/1.5)+1)</f>
        <v>169.88400000000001</v>
      </c>
      <c r="P25" s="169">
        <f>O25/365</f>
        <v>0.46543561643835618</v>
      </c>
      <c r="Q25" s="169">
        <f t="shared" si="6"/>
        <v>2.148524875797603</v>
      </c>
      <c r="R25" s="124">
        <v>0.05</v>
      </c>
      <c r="S25" s="125" t="s">
        <v>106</v>
      </c>
    </row>
    <row r="27" spans="1:19" ht="20.25" customHeight="1" x14ac:dyDescent="0.2">
      <c r="B27" s="331" t="s">
        <v>120</v>
      </c>
      <c r="C27" s="331"/>
      <c r="D27" s="331"/>
      <c r="I27" s="284" t="s">
        <v>152</v>
      </c>
      <c r="J27" s="284"/>
      <c r="K27" s="284" t="s">
        <v>152</v>
      </c>
      <c r="L27" s="284"/>
      <c r="M27" s="284"/>
      <c r="N27" s="284"/>
    </row>
    <row r="28" spans="1:19" ht="16.5" customHeight="1" x14ac:dyDescent="0.2">
      <c r="A28" s="18" t="s">
        <v>121</v>
      </c>
      <c r="B28" s="17" t="s">
        <v>122</v>
      </c>
      <c r="C28" s="333" t="s">
        <v>167</v>
      </c>
      <c r="D28" s="333"/>
      <c r="E28" s="333"/>
      <c r="F28" s="333"/>
      <c r="G28" s="152"/>
      <c r="H28" s="152"/>
      <c r="I28" s="294"/>
      <c r="J28" s="294"/>
      <c r="K28" s="294"/>
      <c r="L28" s="294"/>
      <c r="M28" s="297"/>
      <c r="N28" s="297"/>
      <c r="O28" s="152"/>
      <c r="P28" s="152"/>
      <c r="Q28" s="152"/>
      <c r="R28" s="152"/>
      <c r="S28" s="152"/>
    </row>
    <row r="29" spans="1:19" ht="37.5" customHeight="1" x14ac:dyDescent="0.2">
      <c r="A29" s="26" t="s">
        <v>123</v>
      </c>
      <c r="B29" s="109" t="s">
        <v>124</v>
      </c>
      <c r="C29" s="283" t="s">
        <v>125</v>
      </c>
      <c r="D29" s="283"/>
      <c r="E29" s="283"/>
      <c r="F29" s="151"/>
      <c r="G29" s="151"/>
      <c r="H29" s="151"/>
      <c r="I29" s="294"/>
      <c r="J29" s="294"/>
      <c r="K29" s="294"/>
      <c r="L29" s="294"/>
      <c r="M29" s="297"/>
      <c r="N29" s="297"/>
      <c r="O29" s="151"/>
      <c r="P29" s="151"/>
      <c r="Q29" s="151"/>
      <c r="R29" s="151"/>
      <c r="S29" s="151"/>
    </row>
    <row r="30" spans="1:19" ht="15" customHeight="1" x14ac:dyDescent="0.2">
      <c r="I30" s="294"/>
      <c r="J30" s="294"/>
      <c r="K30" s="294"/>
      <c r="L30" s="294"/>
      <c r="M30" s="297"/>
      <c r="N30" s="297"/>
    </row>
    <row r="31" spans="1:19" ht="21.75" customHeight="1" x14ac:dyDescent="0.2">
      <c r="B31" s="332" t="s">
        <v>126</v>
      </c>
      <c r="C31" s="115" t="s">
        <v>127</v>
      </c>
      <c r="D31" s="115" t="s">
        <v>128</v>
      </c>
      <c r="E31" s="115" t="s">
        <v>129</v>
      </c>
      <c r="F31" s="131"/>
      <c r="G31" s="131"/>
      <c r="I31" s="294"/>
      <c r="J31" s="294"/>
      <c r="K31" s="294"/>
      <c r="L31" s="294"/>
      <c r="M31" s="297"/>
      <c r="N31" s="297"/>
    </row>
    <row r="32" spans="1:19" s="26" customFormat="1" ht="23.25" customHeight="1" x14ac:dyDescent="0.2">
      <c r="B32" s="332"/>
      <c r="C32" s="126" t="s">
        <v>130</v>
      </c>
      <c r="D32" s="115" t="s">
        <v>131</v>
      </c>
      <c r="E32" s="116">
        <v>2350</v>
      </c>
      <c r="F32" s="132"/>
      <c r="G32" s="132"/>
      <c r="H32" s="165"/>
      <c r="I32" s="165"/>
      <c r="J32" s="165"/>
      <c r="K32" s="171"/>
      <c r="L32" s="171"/>
      <c r="M32" s="17"/>
      <c r="N32" s="17"/>
      <c r="O32" s="153"/>
      <c r="P32" s="153"/>
      <c r="Q32" s="153"/>
    </row>
    <row r="33" spans="1:17" s="26" customFormat="1" ht="23.25" customHeight="1" x14ac:dyDescent="0.2">
      <c r="B33" s="332"/>
      <c r="C33" s="126" t="s">
        <v>132</v>
      </c>
      <c r="D33" s="115" t="s">
        <v>133</v>
      </c>
      <c r="E33" s="116">
        <v>1302</v>
      </c>
      <c r="F33" s="132"/>
      <c r="G33" s="132"/>
      <c r="H33" s="165"/>
      <c r="I33" s="165"/>
      <c r="J33" s="165"/>
      <c r="K33" s="284" t="s">
        <v>168</v>
      </c>
      <c r="L33" s="284"/>
      <c r="M33" s="17"/>
      <c r="N33" s="17"/>
      <c r="O33" s="153"/>
      <c r="P33" s="153"/>
      <c r="Q33" s="153"/>
    </row>
    <row r="34" spans="1:17" s="26" customFormat="1" ht="23.25" customHeight="1" x14ac:dyDescent="0.2">
      <c r="B34" s="332"/>
      <c r="C34" s="126" t="s">
        <v>134</v>
      </c>
      <c r="D34" s="115" t="s">
        <v>135</v>
      </c>
      <c r="E34" s="116">
        <v>1815</v>
      </c>
      <c r="F34" s="132"/>
      <c r="G34" s="132"/>
      <c r="H34" s="165"/>
      <c r="I34" s="165"/>
      <c r="J34" s="165"/>
      <c r="K34" s="285"/>
      <c r="L34" s="285"/>
      <c r="M34" s="17"/>
      <c r="N34" s="17"/>
      <c r="O34" s="153"/>
      <c r="P34" s="153"/>
      <c r="Q34" s="153"/>
    </row>
    <row r="35" spans="1:17" x14ac:dyDescent="0.2">
      <c r="K35" s="285"/>
      <c r="L35" s="285"/>
    </row>
    <row r="37" spans="1:17" x14ac:dyDescent="0.2">
      <c r="B37" s="331" t="s">
        <v>136</v>
      </c>
      <c r="C37" s="331"/>
      <c r="D37" s="331"/>
    </row>
    <row r="38" spans="1:17" x14ac:dyDescent="0.2">
      <c r="K38" s="151"/>
    </row>
    <row r="39" spans="1:17" x14ac:dyDescent="0.2">
      <c r="A39" s="127"/>
    </row>
    <row r="40" spans="1:17" x14ac:dyDescent="0.2">
      <c r="A40" s="127"/>
    </row>
    <row r="41" spans="1:17" x14ac:dyDescent="0.2">
      <c r="A41" s="127"/>
    </row>
    <row r="42" spans="1:17" x14ac:dyDescent="0.2">
      <c r="A42" s="127"/>
    </row>
    <row r="43" spans="1:17" x14ac:dyDescent="0.2">
      <c r="A43" s="127"/>
      <c r="H43" s="17" t="s">
        <v>143</v>
      </c>
      <c r="I43" s="17" t="s">
        <v>144</v>
      </c>
    </row>
    <row r="44" spans="1:17" x14ac:dyDescent="0.2">
      <c r="A44" s="127"/>
      <c r="H44" s="17" t="s">
        <v>145</v>
      </c>
      <c r="I44" s="17" t="s">
        <v>146</v>
      </c>
    </row>
    <row r="45" spans="1:17" x14ac:dyDescent="0.2">
      <c r="A45" s="127"/>
      <c r="H45" s="17" t="s">
        <v>147</v>
      </c>
      <c r="I45" s="17" t="s">
        <v>148</v>
      </c>
    </row>
    <row r="46" spans="1:17" x14ac:dyDescent="0.2">
      <c r="A46" s="127"/>
      <c r="H46" s="17" t="s">
        <v>149</v>
      </c>
      <c r="I46" s="17" t="s">
        <v>150</v>
      </c>
    </row>
    <row r="47" spans="1:17" x14ac:dyDescent="0.2">
      <c r="A47" s="127"/>
    </row>
    <row r="48" spans="1:17" x14ac:dyDescent="0.2">
      <c r="A48" s="127"/>
    </row>
    <row r="49" spans="1:9" x14ac:dyDescent="0.2">
      <c r="A49" s="127"/>
    </row>
    <row r="50" spans="1:9" x14ac:dyDescent="0.2">
      <c r="A50" s="127"/>
    </row>
    <row r="51" spans="1:9" x14ac:dyDescent="0.2">
      <c r="A51" s="127"/>
    </row>
    <row r="52" spans="1:9" x14ac:dyDescent="0.2">
      <c r="A52" s="127"/>
      <c r="B52" s="17" t="s">
        <v>137</v>
      </c>
    </row>
    <row r="53" spans="1:9" x14ac:dyDescent="0.2">
      <c r="A53" s="127"/>
      <c r="B53" s="17" t="s">
        <v>138</v>
      </c>
    </row>
    <row r="54" spans="1:9" x14ac:dyDescent="0.2">
      <c r="A54" s="127"/>
      <c r="B54" s="127"/>
      <c r="C54" s="127"/>
      <c r="D54" s="127">
        <v>3738356.666666667</v>
      </c>
      <c r="E54" s="127">
        <v>86137</v>
      </c>
      <c r="F54" s="127"/>
      <c r="G54" s="127"/>
      <c r="H54" s="127"/>
    </row>
    <row r="55" spans="1:9" ht="12.75" thickBot="1" x14ac:dyDescent="0.25">
      <c r="A55" s="127"/>
      <c r="B55" s="127"/>
      <c r="C55" s="127"/>
      <c r="D55" s="127"/>
      <c r="E55" s="127"/>
      <c r="F55" s="127"/>
      <c r="G55" s="127"/>
      <c r="H55" s="127"/>
    </row>
    <row r="56" spans="1:9" ht="14.45" customHeight="1" x14ac:dyDescent="0.2">
      <c r="B56" s="322" t="s">
        <v>139</v>
      </c>
      <c r="C56" s="323"/>
      <c r="D56" s="323"/>
      <c r="E56" s="324"/>
      <c r="F56" s="133"/>
      <c r="G56" s="133"/>
    </row>
    <row r="57" spans="1:9" ht="14.45" customHeight="1" x14ac:dyDescent="0.2">
      <c r="B57" s="325"/>
      <c r="C57" s="326"/>
      <c r="D57" s="326"/>
      <c r="E57" s="327"/>
      <c r="F57" s="133"/>
      <c r="G57" s="133"/>
    </row>
    <row r="58" spans="1:9" ht="14.45" customHeight="1" x14ac:dyDescent="0.2">
      <c r="B58" s="325"/>
      <c r="C58" s="326"/>
      <c r="D58" s="326"/>
      <c r="E58" s="327"/>
      <c r="F58" s="133"/>
      <c r="G58" s="133"/>
    </row>
    <row r="59" spans="1:9" ht="14.45" customHeight="1" x14ac:dyDescent="0.2">
      <c r="B59" s="325"/>
      <c r="C59" s="326"/>
      <c r="D59" s="326"/>
      <c r="E59" s="327"/>
      <c r="F59" s="133"/>
      <c r="G59" s="133"/>
    </row>
    <row r="60" spans="1:9" ht="14.45" customHeight="1" x14ac:dyDescent="0.2">
      <c r="B60" s="325"/>
      <c r="C60" s="326"/>
      <c r="D60" s="326"/>
      <c r="E60" s="327"/>
      <c r="F60" s="133"/>
      <c r="G60" s="133"/>
    </row>
    <row r="61" spans="1:9" ht="15" customHeight="1" x14ac:dyDescent="0.2">
      <c r="B61" s="325"/>
      <c r="C61" s="326"/>
      <c r="D61" s="326"/>
      <c r="E61" s="327"/>
      <c r="F61" s="133"/>
      <c r="G61" s="133"/>
      <c r="I61" s="135"/>
    </row>
    <row r="62" spans="1:9" ht="14.45" customHeight="1" x14ac:dyDescent="0.2">
      <c r="B62" s="325"/>
      <c r="C62" s="326"/>
      <c r="D62" s="326"/>
      <c r="E62" s="327"/>
      <c r="F62" s="133"/>
      <c r="G62" s="133"/>
    </row>
    <row r="63" spans="1:9" ht="14.45" customHeight="1" x14ac:dyDescent="0.2">
      <c r="B63" s="325"/>
      <c r="C63" s="326"/>
      <c r="D63" s="326"/>
      <c r="E63" s="327"/>
      <c r="F63" s="133"/>
      <c r="G63" s="133"/>
    </row>
    <row r="64" spans="1:9" ht="14.45" customHeight="1" x14ac:dyDescent="0.2">
      <c r="B64" s="325"/>
      <c r="C64" s="326"/>
      <c r="D64" s="326"/>
      <c r="E64" s="327"/>
      <c r="F64" s="133"/>
      <c r="G64" s="133"/>
    </row>
    <row r="65" spans="2:7" ht="14.45" customHeight="1" x14ac:dyDescent="0.2">
      <c r="B65" s="325"/>
      <c r="C65" s="326"/>
      <c r="D65" s="326"/>
      <c r="E65" s="327"/>
      <c r="F65" s="133"/>
      <c r="G65" s="133"/>
    </row>
    <row r="66" spans="2:7" ht="14.45" customHeight="1" x14ac:dyDescent="0.2">
      <c r="B66" s="325"/>
      <c r="C66" s="326"/>
      <c r="D66" s="326"/>
      <c r="E66" s="327"/>
      <c r="F66" s="133"/>
      <c r="G66" s="133"/>
    </row>
    <row r="67" spans="2:7" x14ac:dyDescent="0.2">
      <c r="B67" s="325"/>
      <c r="C67" s="326"/>
      <c r="D67" s="326"/>
      <c r="E67" s="327"/>
      <c r="F67" s="133"/>
      <c r="G67" s="133"/>
    </row>
    <row r="68" spans="2:7" x14ac:dyDescent="0.2">
      <c r="B68" s="325"/>
      <c r="C68" s="326"/>
      <c r="D68" s="326"/>
      <c r="E68" s="327"/>
      <c r="F68" s="133"/>
      <c r="G68" s="133"/>
    </row>
    <row r="69" spans="2:7" x14ac:dyDescent="0.2">
      <c r="B69" s="325"/>
      <c r="C69" s="326"/>
      <c r="D69" s="326"/>
      <c r="E69" s="327"/>
      <c r="F69" s="133"/>
      <c r="G69" s="133"/>
    </row>
    <row r="70" spans="2:7" x14ac:dyDescent="0.2">
      <c r="B70" s="325"/>
      <c r="C70" s="326"/>
      <c r="D70" s="326"/>
      <c r="E70" s="327"/>
      <c r="F70" s="133"/>
      <c r="G70" s="133"/>
    </row>
    <row r="71" spans="2:7" x14ac:dyDescent="0.2">
      <c r="B71" s="325"/>
      <c r="C71" s="326"/>
      <c r="D71" s="326"/>
      <c r="E71" s="327"/>
      <c r="F71" s="133"/>
      <c r="G71" s="133"/>
    </row>
    <row r="72" spans="2:7" x14ac:dyDescent="0.2">
      <c r="B72" s="325"/>
      <c r="C72" s="326"/>
      <c r="D72" s="326"/>
      <c r="E72" s="327"/>
      <c r="F72" s="133"/>
      <c r="G72" s="133"/>
    </row>
    <row r="73" spans="2:7" x14ac:dyDescent="0.2">
      <c r="B73" s="325"/>
      <c r="C73" s="326"/>
      <c r="D73" s="326"/>
      <c r="E73" s="327"/>
      <c r="F73" s="133"/>
      <c r="G73" s="133"/>
    </row>
    <row r="74" spans="2:7" ht="12.75" thickBot="1" x14ac:dyDescent="0.25">
      <c r="B74" s="328"/>
      <c r="C74" s="329"/>
      <c r="D74" s="329"/>
      <c r="E74" s="330"/>
      <c r="F74" s="133"/>
      <c r="G74" s="133"/>
    </row>
  </sheetData>
  <sheetProtection password="B056" sheet="1" objects="1" scenarios="1"/>
  <mergeCells count="62">
    <mergeCell ref="P22:P23"/>
    <mergeCell ref="O10:O11"/>
    <mergeCell ref="O12:O13"/>
    <mergeCell ref="P10:P11"/>
    <mergeCell ref="Q22:Q23"/>
    <mergeCell ref="O20:O21"/>
    <mergeCell ref="O22:O23"/>
    <mergeCell ref="O14:O15"/>
    <mergeCell ref="Q10:Q11"/>
    <mergeCell ref="N20:N21"/>
    <mergeCell ref="Q12:Q13"/>
    <mergeCell ref="Q14:Q15"/>
    <mergeCell ref="Q20:Q21"/>
    <mergeCell ref="N10:N11"/>
    <mergeCell ref="N12:N13"/>
    <mergeCell ref="N14:N15"/>
    <mergeCell ref="P12:P13"/>
    <mergeCell ref="P14:P15"/>
    <mergeCell ref="P20:P21"/>
    <mergeCell ref="B56:E74"/>
    <mergeCell ref="B27:D27"/>
    <mergeCell ref="B31:B34"/>
    <mergeCell ref="B37:D37"/>
    <mergeCell ref="C29:E29"/>
    <mergeCell ref="C28:F28"/>
    <mergeCell ref="A10:A25"/>
    <mergeCell ref="B10:B11"/>
    <mergeCell ref="B12:B13"/>
    <mergeCell ref="B14:B15"/>
    <mergeCell ref="D14:M14"/>
    <mergeCell ref="B16:B17"/>
    <mergeCell ref="B18:B19"/>
    <mergeCell ref="B20:B21"/>
    <mergeCell ref="E21:M21"/>
    <mergeCell ref="B22:B23"/>
    <mergeCell ref="E23:M23"/>
    <mergeCell ref="B24:B25"/>
    <mergeCell ref="M12:M13"/>
    <mergeCell ref="M10:M11"/>
    <mergeCell ref="A2:S2"/>
    <mergeCell ref="A3:A9"/>
    <mergeCell ref="E6:E7"/>
    <mergeCell ref="H6:H7"/>
    <mergeCell ref="I6:I7"/>
    <mergeCell ref="F6:F7"/>
    <mergeCell ref="G6:G7"/>
    <mergeCell ref="K33:L33"/>
    <mergeCell ref="K34:L35"/>
    <mergeCell ref="K10:K11"/>
    <mergeCell ref="E11:J11"/>
    <mergeCell ref="L10:L11"/>
    <mergeCell ref="E13:J13"/>
    <mergeCell ref="K12:K13"/>
    <mergeCell ref="L12:L13"/>
    <mergeCell ref="I27:J27"/>
    <mergeCell ref="I28:J31"/>
    <mergeCell ref="E17:H17"/>
    <mergeCell ref="E19:H19"/>
    <mergeCell ref="K27:N27"/>
    <mergeCell ref="K28:L31"/>
    <mergeCell ref="M28:N31"/>
    <mergeCell ref="N22:N23"/>
  </mergeCells>
  <pageMargins left="0.511811024" right="0.511811024" top="0.78740157499999996" bottom="0.78740157499999996" header="0.31496062000000002" footer="0.31496062000000002"/>
  <pageSetup paperSize="9" orientation="portrait" horizontalDpi="4294967292" verticalDpi="1200" r:id="rId1"/>
  <ignoredErrors>
    <ignoredError sqref="O18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workbookViewId="0">
      <selection activeCell="O7" sqref="O7"/>
    </sheetView>
  </sheetViews>
  <sheetFormatPr defaultRowHeight="15" customHeight="1" x14ac:dyDescent="0.2"/>
  <cols>
    <col min="1" max="1" width="9.33203125" style="2" customWidth="1"/>
    <col min="2" max="16384" width="9.33203125" style="2"/>
  </cols>
  <sheetData>
    <row r="1" spans="1:14" ht="15" customHeight="1" x14ac:dyDescent="0.2">
      <c r="A1" s="340" t="s">
        <v>201</v>
      </c>
      <c r="B1" s="341"/>
      <c r="C1" s="341"/>
      <c r="D1" s="342"/>
      <c r="E1" s="81" t="s">
        <v>202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19</v>
      </c>
    </row>
  </sheetData>
  <sheetProtection password="B056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ur_AP42'!$A$4:$A$7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zoomScaleNormal="100" workbookViewId="0">
      <selection activeCell="F27" sqref="F27"/>
    </sheetView>
  </sheetViews>
  <sheetFormatPr defaultColWidth="9.33203125" defaultRowHeight="15" customHeight="1" x14ac:dyDescent="0.2"/>
  <cols>
    <col min="1" max="1" width="9.33203125" style="2" customWidth="1"/>
    <col min="2" max="16384" width="9.33203125" style="2"/>
  </cols>
  <sheetData>
    <row r="1" spans="1:14" ht="15" customHeight="1" x14ac:dyDescent="0.2">
      <c r="A1" s="340" t="s">
        <v>43</v>
      </c>
      <c r="B1" s="341"/>
      <c r="C1" s="341"/>
      <c r="D1" s="342"/>
      <c r="E1" s="32" t="s">
        <v>39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19</v>
      </c>
    </row>
  </sheetData>
  <sheetProtection password="B056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ur_Furieri2014'!$A$4:$A$6</xm:f>
          </x14:formula1>
          <xm:sqref>E1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Q15" sqref="Q15"/>
    </sheetView>
  </sheetViews>
  <sheetFormatPr defaultRowHeight="15" customHeight="1" x14ac:dyDescent="0.2"/>
  <cols>
    <col min="1" max="16384" width="9.33203125" style="2"/>
  </cols>
  <sheetData>
    <row r="1" spans="1:8" ht="15" customHeight="1" x14ac:dyDescent="0.2">
      <c r="A1" s="343" t="s">
        <v>203</v>
      </c>
      <c r="B1" s="343" t="s">
        <v>204</v>
      </c>
      <c r="C1" s="343"/>
      <c r="D1" s="343"/>
      <c r="E1" s="343"/>
      <c r="F1" s="343"/>
      <c r="G1" s="343"/>
      <c r="H1" s="343"/>
    </row>
    <row r="2" spans="1:8" ht="15" customHeight="1" x14ac:dyDescent="0.2">
      <c r="A2" s="343"/>
      <c r="B2" s="344" t="s">
        <v>2</v>
      </c>
      <c r="C2" s="345"/>
      <c r="D2" s="345"/>
      <c r="E2" s="345"/>
      <c r="F2" s="345"/>
      <c r="G2" s="345"/>
      <c r="H2" s="346"/>
    </row>
    <row r="3" spans="1:8" ht="15" customHeight="1" x14ac:dyDescent="0.2">
      <c r="A3" s="343"/>
      <c r="B3" s="24" t="s">
        <v>205</v>
      </c>
      <c r="C3" s="24" t="s">
        <v>206</v>
      </c>
      <c r="D3" s="24" t="s">
        <v>207</v>
      </c>
      <c r="E3" s="24" t="s">
        <v>208</v>
      </c>
      <c r="F3" s="24" t="s">
        <v>209</v>
      </c>
      <c r="G3" s="24">
        <v>0.9</v>
      </c>
      <c r="H3" s="24">
        <v>1.1000000000000001</v>
      </c>
    </row>
    <row r="4" spans="1:8" ht="15" customHeight="1" x14ac:dyDescent="0.2">
      <c r="A4" s="216" t="s">
        <v>202</v>
      </c>
      <c r="B4" s="217">
        <f>5/100</f>
        <v>0.05</v>
      </c>
      <c r="C4" s="217">
        <f>35/100</f>
        <v>0.35</v>
      </c>
      <c r="D4" s="217">
        <v>0</v>
      </c>
      <c r="E4" s="217">
        <v>0.48</v>
      </c>
      <c r="F4" s="217">
        <v>0</v>
      </c>
      <c r="G4" s="217">
        <v>0.12</v>
      </c>
      <c r="H4" s="217">
        <v>0</v>
      </c>
    </row>
    <row r="5" spans="1:8" ht="15" customHeight="1" x14ac:dyDescent="0.2">
      <c r="A5" s="216" t="s">
        <v>210</v>
      </c>
      <c r="B5" s="217">
        <f>5/100</f>
        <v>0.05</v>
      </c>
      <c r="C5" s="217">
        <f>2/100</f>
        <v>0.02</v>
      </c>
      <c r="D5" s="217">
        <v>0.28999999999999998</v>
      </c>
      <c r="E5" s="217">
        <v>0.26</v>
      </c>
      <c r="F5" s="217">
        <v>0.24</v>
      </c>
      <c r="G5" s="217">
        <v>0.14000000000000001</v>
      </c>
      <c r="H5" s="217">
        <v>0</v>
      </c>
    </row>
    <row r="6" spans="1:8" ht="15" customHeight="1" x14ac:dyDescent="0.2">
      <c r="A6" s="216" t="s">
        <v>211</v>
      </c>
      <c r="B6" s="217">
        <f>3/100</f>
        <v>0.03</v>
      </c>
      <c r="C6" s="217">
        <v>0.28000000000000003</v>
      </c>
      <c r="D6" s="217">
        <v>0</v>
      </c>
      <c r="E6" s="217">
        <v>0.28999999999999998</v>
      </c>
      <c r="F6" s="217">
        <v>0.22</v>
      </c>
      <c r="G6" s="217">
        <v>0.15</v>
      </c>
      <c r="H6" s="217">
        <v>0.03</v>
      </c>
    </row>
    <row r="7" spans="1:8" ht="15" customHeight="1" x14ac:dyDescent="0.2">
      <c r="A7" s="216" t="s">
        <v>212</v>
      </c>
      <c r="B7" s="217">
        <f>3/100</f>
        <v>0.03</v>
      </c>
      <c r="C7" s="217">
        <v>0.25</v>
      </c>
      <c r="D7" s="217">
        <v>0</v>
      </c>
      <c r="E7" s="217">
        <v>0.28000000000000003</v>
      </c>
      <c r="F7" s="217">
        <v>0.26</v>
      </c>
      <c r="G7" s="217">
        <v>0.14000000000000001</v>
      </c>
      <c r="H7" s="217">
        <v>0.04</v>
      </c>
    </row>
    <row r="10" spans="1:8" ht="15" customHeight="1" x14ac:dyDescent="0.2">
      <c r="A10" s="2" t="s">
        <v>213</v>
      </c>
    </row>
  </sheetData>
  <sheetProtection password="B056" sheet="1" objects="1" scenarios="1"/>
  <mergeCells count="3">
    <mergeCell ref="A1:A3"/>
    <mergeCell ref="B1:H1"/>
    <mergeCell ref="B2:H2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workbookViewId="0">
      <selection activeCell="B1" sqref="B1:R1"/>
    </sheetView>
  </sheetViews>
  <sheetFormatPr defaultRowHeight="15" customHeight="1" x14ac:dyDescent="0.2"/>
  <cols>
    <col min="1" max="1" width="16.6640625" customWidth="1"/>
  </cols>
  <sheetData>
    <row r="1" spans="1:18" s="2" customFormat="1" ht="15" customHeight="1" x14ac:dyDescent="0.2">
      <c r="A1" s="347" t="s">
        <v>41</v>
      </c>
      <c r="B1" s="348" t="s">
        <v>222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</row>
    <row r="2" spans="1:18" s="2" customFormat="1" ht="15" customHeight="1" x14ac:dyDescent="0.2">
      <c r="A2" s="347"/>
      <c r="B2" s="347" t="s">
        <v>42</v>
      </c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7"/>
      <c r="N2" s="347"/>
      <c r="O2" s="347"/>
      <c r="P2" s="347"/>
      <c r="Q2" s="347"/>
      <c r="R2" s="347"/>
    </row>
    <row r="3" spans="1:18" ht="15" customHeight="1" x14ac:dyDescent="0.2">
      <c r="A3" s="347"/>
      <c r="B3" s="33">
        <v>0.05</v>
      </c>
      <c r="C3" s="33">
        <v>0.15</v>
      </c>
      <c r="D3" s="33">
        <v>0.25</v>
      </c>
      <c r="E3" s="33">
        <v>0.35</v>
      </c>
      <c r="F3" s="33">
        <v>0.45</v>
      </c>
      <c r="G3" s="33">
        <v>0.55000000000000004</v>
      </c>
      <c r="H3" s="33">
        <v>0.65</v>
      </c>
      <c r="I3" s="33">
        <v>0.75</v>
      </c>
      <c r="J3" s="33">
        <v>0.85</v>
      </c>
      <c r="K3" s="33">
        <v>0.95</v>
      </c>
      <c r="L3" s="33">
        <v>1.05</v>
      </c>
      <c r="M3" s="33">
        <v>1.1499999999999999</v>
      </c>
      <c r="N3" s="33">
        <v>1.25</v>
      </c>
      <c r="O3" s="33">
        <v>1.35</v>
      </c>
      <c r="P3" s="33">
        <v>1.45</v>
      </c>
      <c r="Q3" s="33">
        <v>1.55</v>
      </c>
      <c r="R3" s="33">
        <v>1.65</v>
      </c>
    </row>
    <row r="4" spans="1:18" ht="15" customHeight="1" x14ac:dyDescent="0.2">
      <c r="A4" s="34" t="s">
        <v>37</v>
      </c>
      <c r="B4" s="34">
        <v>9.5000000000000001E-2</v>
      </c>
      <c r="C4" s="34">
        <v>0.28199999999999997</v>
      </c>
      <c r="D4" s="34">
        <v>0.20199999999999999</v>
      </c>
      <c r="E4" s="34">
        <v>6.7000000000000004E-2</v>
      </c>
      <c r="F4" s="34">
        <v>7.0999999999999994E-2</v>
      </c>
      <c r="G4" s="34">
        <v>7.400000000000001E-2</v>
      </c>
      <c r="H4" s="34">
        <v>6.7000000000000004E-2</v>
      </c>
      <c r="I4" s="34">
        <v>5.9000000000000004E-2</v>
      </c>
      <c r="J4" s="34">
        <v>5.4000000000000006E-2</v>
      </c>
      <c r="K4" s="34">
        <v>2.8999999999999998E-2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</row>
    <row r="5" spans="1:18" ht="15" customHeight="1" x14ac:dyDescent="0.2">
      <c r="A5" s="34" t="s">
        <v>38</v>
      </c>
      <c r="B5" s="34">
        <v>0.06</v>
      </c>
      <c r="C5" s="34">
        <v>0.11699999999999999</v>
      </c>
      <c r="D5" s="34">
        <v>9.9000000000000005E-2</v>
      </c>
      <c r="E5" s="34">
        <v>9.8000000000000004E-2</v>
      </c>
      <c r="F5" s="34">
        <v>0.111</v>
      </c>
      <c r="G5" s="34">
        <v>0.13</v>
      </c>
      <c r="H5" s="34">
        <v>0.13900000000000001</v>
      </c>
      <c r="I5" s="34">
        <v>0.122</v>
      </c>
      <c r="J5" s="34">
        <v>7.4999999999999997E-2</v>
      </c>
      <c r="K5" s="34">
        <v>2.3E-2</v>
      </c>
      <c r="L5" s="34">
        <v>1.3999999999999999E-2</v>
      </c>
      <c r="M5" s="34">
        <v>9.0000000000000011E-3</v>
      </c>
      <c r="N5" s="34">
        <v>3.0000000000000001E-3</v>
      </c>
      <c r="O5" s="34">
        <v>0</v>
      </c>
      <c r="P5" s="34">
        <v>0</v>
      </c>
      <c r="Q5" s="34">
        <v>0</v>
      </c>
      <c r="R5" s="34">
        <v>0</v>
      </c>
    </row>
    <row r="6" spans="1:18" ht="15" customHeight="1" x14ac:dyDescent="0.2">
      <c r="A6" s="34" t="s">
        <v>39</v>
      </c>
      <c r="B6" s="34">
        <v>2.7000000000000003E-2</v>
      </c>
      <c r="C6" s="34">
        <v>5.5999999999999994E-2</v>
      </c>
      <c r="D6" s="34">
        <v>7.2999999999999995E-2</v>
      </c>
      <c r="E6" s="34">
        <v>9.6999999999999989E-2</v>
      </c>
      <c r="F6" s="34">
        <v>0.159</v>
      </c>
      <c r="G6" s="34">
        <v>0.20300000000000001</v>
      </c>
      <c r="H6" s="34">
        <v>0.153</v>
      </c>
      <c r="I6" s="34">
        <v>0.109</v>
      </c>
      <c r="J6" s="34">
        <v>5.4000000000000006E-2</v>
      </c>
      <c r="K6" s="34">
        <v>3.5000000000000003E-2</v>
      </c>
      <c r="L6" s="34">
        <v>2.4E-2</v>
      </c>
      <c r="M6" s="34">
        <v>6.0000000000000001E-3</v>
      </c>
      <c r="N6" s="34">
        <v>3.0000000000000001E-3</v>
      </c>
      <c r="O6" s="34">
        <v>1E-3</v>
      </c>
      <c r="P6" s="34">
        <v>0</v>
      </c>
      <c r="Q6" s="34">
        <v>0</v>
      </c>
      <c r="R6" s="63">
        <v>0</v>
      </c>
    </row>
    <row r="39" spans="1:19" ht="15" customHeight="1" x14ac:dyDescent="0.2">
      <c r="A39" t="s">
        <v>40</v>
      </c>
    </row>
    <row r="43" spans="1:19" ht="15" customHeight="1" x14ac:dyDescent="0.2"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</row>
    <row r="44" spans="1:19" ht="15" customHeight="1" x14ac:dyDescent="0.2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</row>
    <row r="45" spans="1:19" ht="15" customHeight="1" x14ac:dyDescent="0.2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</row>
    <row r="47" spans="1:19" ht="15" customHeight="1" x14ac:dyDescent="0.2"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</row>
    <row r="48" spans="1:19" ht="15" customHeight="1" x14ac:dyDescent="0.2"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</row>
    <row r="49" spans="3:19" ht="15" customHeight="1" x14ac:dyDescent="0.2"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</row>
  </sheetData>
  <sheetProtection password="B056" sheet="1" objects="1" scenarios="1"/>
  <mergeCells count="3">
    <mergeCell ref="B2:R2"/>
    <mergeCell ref="B1:R1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H23" sqref="H23"/>
    </sheetView>
  </sheetViews>
  <sheetFormatPr defaultColWidth="9.33203125" defaultRowHeight="15" customHeight="1" x14ac:dyDescent="0.2"/>
  <cols>
    <col min="1" max="1" width="35.33203125" style="99" customWidth="1"/>
    <col min="2" max="2" width="19.33203125" style="99" customWidth="1"/>
    <col min="3" max="3" width="14.5" style="99" customWidth="1"/>
    <col min="4" max="4" width="19" style="99" customWidth="1"/>
    <col min="5" max="5" width="19.1640625" style="99" customWidth="1"/>
    <col min="6" max="16384" width="9.33203125" style="99"/>
  </cols>
  <sheetData>
    <row r="1" spans="1:5" ht="15" customHeight="1" x14ac:dyDescent="0.2">
      <c r="A1" s="27" t="s">
        <v>27</v>
      </c>
    </row>
    <row r="2" spans="1:5" ht="15" customHeight="1" x14ac:dyDescent="0.2">
      <c r="A2" s="350" t="s">
        <v>28</v>
      </c>
      <c r="B2" s="350"/>
      <c r="C2" s="350"/>
      <c r="D2" s="350"/>
      <c r="E2" s="350"/>
    </row>
    <row r="3" spans="1:5" ht="15" customHeight="1" x14ac:dyDescent="0.2">
      <c r="A3" s="96" t="s">
        <v>29</v>
      </c>
      <c r="B3" s="96" t="s">
        <v>30</v>
      </c>
      <c r="C3" s="96" t="s">
        <v>31</v>
      </c>
      <c r="D3" s="96" t="s">
        <v>220</v>
      </c>
      <c r="E3" s="96" t="s">
        <v>221</v>
      </c>
    </row>
    <row r="4" spans="1:5" ht="15" customHeight="1" x14ac:dyDescent="0.2">
      <c r="A4" s="34">
        <v>5</v>
      </c>
      <c r="B4" s="34">
        <v>4</v>
      </c>
      <c r="C4" s="34" t="s">
        <v>32</v>
      </c>
      <c r="D4" s="34" t="s">
        <v>32</v>
      </c>
      <c r="E4" s="34" t="s">
        <v>32</v>
      </c>
    </row>
    <row r="5" spans="1:5" ht="15" customHeight="1" x14ac:dyDescent="0.2">
      <c r="A5" s="34">
        <v>9</v>
      </c>
      <c r="B5" s="34">
        <v>2</v>
      </c>
      <c r="C5" s="34">
        <v>3</v>
      </c>
      <c r="D5" s="34">
        <v>100</v>
      </c>
      <c r="E5" s="34">
        <f>D5/100</f>
        <v>1</v>
      </c>
    </row>
    <row r="6" spans="1:5" ht="15" customHeight="1" x14ac:dyDescent="0.2">
      <c r="A6" s="34">
        <v>16</v>
      </c>
      <c r="B6" s="34">
        <v>1</v>
      </c>
      <c r="C6" s="34">
        <v>1.5</v>
      </c>
      <c r="D6" s="34">
        <v>76</v>
      </c>
      <c r="E6" s="34">
        <f>D6/100</f>
        <v>0.76</v>
      </c>
    </row>
    <row r="7" spans="1:5" ht="15" customHeight="1" x14ac:dyDescent="0.2">
      <c r="A7" s="34">
        <v>32</v>
      </c>
      <c r="B7" s="34">
        <v>0.5</v>
      </c>
      <c r="C7" s="34">
        <v>0.75</v>
      </c>
      <c r="D7" s="34">
        <v>58</v>
      </c>
      <c r="E7" s="34">
        <f>D7/100</f>
        <v>0.57999999999999996</v>
      </c>
    </row>
    <row r="8" spans="1:5" ht="15" customHeight="1" x14ac:dyDescent="0.2">
      <c r="A8" s="34">
        <v>60</v>
      </c>
      <c r="B8" s="34">
        <v>0.25</v>
      </c>
      <c r="C8" s="34">
        <v>0.375</v>
      </c>
      <c r="D8" s="34">
        <v>43</v>
      </c>
      <c r="E8" s="34">
        <f>D8/100</f>
        <v>0.43</v>
      </c>
    </row>
    <row r="11" spans="1:5" ht="15" customHeight="1" x14ac:dyDescent="0.2">
      <c r="A11" s="350" t="s">
        <v>33</v>
      </c>
      <c r="B11" s="350"/>
      <c r="C11" s="350"/>
      <c r="D11" s="350"/>
      <c r="E11" s="350"/>
    </row>
    <row r="12" spans="1:5" ht="15" customHeight="1" x14ac:dyDescent="0.2">
      <c r="A12" s="351" t="s">
        <v>22</v>
      </c>
      <c r="B12" s="352" t="s">
        <v>34</v>
      </c>
      <c r="C12" s="352" t="s">
        <v>35</v>
      </c>
      <c r="D12" s="354" t="s">
        <v>36</v>
      </c>
      <c r="E12" s="354"/>
    </row>
    <row r="13" spans="1:5" ht="15" customHeight="1" x14ac:dyDescent="0.2">
      <c r="A13" s="350"/>
      <c r="B13" s="353"/>
      <c r="C13" s="353"/>
      <c r="D13" s="96" t="s">
        <v>63</v>
      </c>
      <c r="E13" s="96" t="s">
        <v>64</v>
      </c>
    </row>
    <row r="14" spans="1:5" ht="15" customHeight="1" x14ac:dyDescent="0.2">
      <c r="A14" s="100" t="s">
        <v>65</v>
      </c>
      <c r="B14" s="34">
        <v>1.02</v>
      </c>
      <c r="C14" s="34">
        <v>0.3</v>
      </c>
      <c r="D14" s="34">
        <v>21</v>
      </c>
      <c r="E14" s="34">
        <v>19</v>
      </c>
    </row>
    <row r="15" spans="1:5" ht="15" customHeight="1" x14ac:dyDescent="0.2">
      <c r="A15" s="100" t="s">
        <v>66</v>
      </c>
      <c r="B15" s="34">
        <v>1.33</v>
      </c>
      <c r="C15" s="34">
        <v>0.3</v>
      </c>
      <c r="D15" s="34">
        <v>27</v>
      </c>
      <c r="E15" s="34">
        <v>25</v>
      </c>
    </row>
    <row r="16" spans="1:5" ht="15" customHeight="1" x14ac:dyDescent="0.2">
      <c r="A16" s="100" t="s">
        <v>67</v>
      </c>
      <c r="B16" s="34">
        <v>0.55000000000000004</v>
      </c>
      <c r="C16" s="34">
        <v>0.01</v>
      </c>
      <c r="D16" s="34">
        <v>16</v>
      </c>
      <c r="E16" s="34">
        <v>10</v>
      </c>
    </row>
    <row r="17" spans="1:5" ht="15" customHeight="1" x14ac:dyDescent="0.2">
      <c r="A17" s="100" t="s">
        <v>68</v>
      </c>
      <c r="B17" s="34">
        <v>1.1200000000000001</v>
      </c>
      <c r="C17" s="34">
        <v>0.3</v>
      </c>
      <c r="D17" s="34">
        <v>23</v>
      </c>
      <c r="E17" s="34">
        <v>21</v>
      </c>
    </row>
    <row r="18" spans="1:5" ht="15" customHeight="1" x14ac:dyDescent="0.2">
      <c r="A18" s="100" t="s">
        <v>69</v>
      </c>
      <c r="B18" s="34">
        <v>0.62</v>
      </c>
      <c r="C18" s="34">
        <v>0.06</v>
      </c>
      <c r="D18" s="34">
        <v>15</v>
      </c>
      <c r="E18" s="34">
        <v>12</v>
      </c>
    </row>
    <row r="19" spans="1:5" ht="15" customHeight="1" x14ac:dyDescent="0.2">
      <c r="A19" s="100" t="s">
        <v>70</v>
      </c>
      <c r="B19" s="101">
        <v>0.54</v>
      </c>
      <c r="C19" s="101">
        <v>0.2</v>
      </c>
      <c r="D19" s="101">
        <v>11</v>
      </c>
      <c r="E19" s="101">
        <v>10</v>
      </c>
    </row>
    <row r="20" spans="1:5" ht="15" customHeight="1" x14ac:dyDescent="0.2">
      <c r="A20" s="349" t="s">
        <v>71</v>
      </c>
      <c r="B20" s="349"/>
      <c r="C20" s="349"/>
      <c r="D20" s="349"/>
      <c r="E20" s="349"/>
    </row>
    <row r="21" spans="1:5" ht="15" customHeight="1" x14ac:dyDescent="0.2">
      <c r="A21" s="349" t="s">
        <v>72</v>
      </c>
      <c r="B21" s="349"/>
      <c r="C21" s="349"/>
      <c r="D21" s="349"/>
      <c r="E21" s="349"/>
    </row>
    <row r="22" spans="1:5" ht="15" customHeight="1" x14ac:dyDescent="0.2">
      <c r="A22" s="349" t="s">
        <v>73</v>
      </c>
      <c r="B22" s="349"/>
      <c r="C22" s="349"/>
      <c r="D22" s="349"/>
      <c r="E22" s="349"/>
    </row>
    <row r="23" spans="1:5" ht="15" customHeight="1" x14ac:dyDescent="0.2">
      <c r="A23" s="27"/>
      <c r="B23" s="27"/>
      <c r="C23" s="27"/>
      <c r="D23" s="27"/>
      <c r="E23" s="27"/>
    </row>
    <row r="24" spans="1:5" ht="15" customHeight="1" x14ac:dyDescent="0.2">
      <c r="A24" s="27"/>
      <c r="B24" s="27"/>
      <c r="C24" s="27"/>
      <c r="D24" s="27"/>
      <c r="E24" s="27"/>
    </row>
  </sheetData>
  <sheetProtection password="B056" sheet="1" objects="1" scenarios="1"/>
  <mergeCells count="9">
    <mergeCell ref="A20:E20"/>
    <mergeCell ref="A21:E21"/>
    <mergeCell ref="A22:E22"/>
    <mergeCell ref="A2:E2"/>
    <mergeCell ref="A11:E11"/>
    <mergeCell ref="A12:A13"/>
    <mergeCell ref="B12:B13"/>
    <mergeCell ref="C12:C13"/>
    <mergeCell ref="D12:E1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workbookViewId="0">
      <selection activeCell="L17" sqref="L17"/>
    </sheetView>
  </sheetViews>
  <sheetFormatPr defaultColWidth="9.33203125"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4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18</v>
      </c>
      <c r="B1" s="3">
        <v>1.67</v>
      </c>
    </row>
    <row r="3" spans="1:22" s="6" customFormat="1" ht="15" customHeight="1" x14ac:dyDescent="0.2">
      <c r="A3" s="24" t="s">
        <v>0</v>
      </c>
      <c r="B3" s="24" t="s">
        <v>8</v>
      </c>
      <c r="C3" s="24" t="s">
        <v>9</v>
      </c>
      <c r="D3" s="15" t="s">
        <v>10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5" customHeight="1" x14ac:dyDescent="0.2">
      <c r="A4" s="105">
        <v>42005</v>
      </c>
      <c r="B4" s="13">
        <v>6.6877719999999998</v>
      </c>
      <c r="C4" s="24">
        <v>30</v>
      </c>
      <c r="D4" s="16">
        <f>$B$1*B4</f>
        <v>11.16857924</v>
      </c>
    </row>
    <row r="5" spans="1:22" ht="15" customHeight="1" x14ac:dyDescent="0.2">
      <c r="A5" s="105">
        <v>42005.041666666664</v>
      </c>
      <c r="B5" s="13">
        <v>6.1733279999999997</v>
      </c>
      <c r="C5" s="24">
        <v>10</v>
      </c>
      <c r="D5" s="16">
        <f t="shared" ref="D5:D68" si="0">$B$1*B5</f>
        <v>10.309457759999999</v>
      </c>
    </row>
    <row r="6" spans="1:22" ht="15" customHeight="1" x14ac:dyDescent="0.2">
      <c r="A6" s="105">
        <v>42005.083333333336</v>
      </c>
      <c r="B6" s="13">
        <v>5.1444400000000003</v>
      </c>
      <c r="C6" s="24">
        <v>10</v>
      </c>
      <c r="D6" s="16">
        <f t="shared" si="0"/>
        <v>8.5912147999999995</v>
      </c>
      <c r="P6" s="11"/>
      <c r="Q6" s="11"/>
    </row>
    <row r="7" spans="1:22" ht="15" customHeight="1" x14ac:dyDescent="0.2">
      <c r="A7" s="105">
        <v>42005.125</v>
      </c>
      <c r="B7" s="13">
        <v>5.1444400000000003</v>
      </c>
      <c r="C7" s="24">
        <v>10</v>
      </c>
      <c r="D7" s="16">
        <f t="shared" si="0"/>
        <v>8.5912147999999995</v>
      </c>
      <c r="P7" s="11"/>
      <c r="Q7" s="11"/>
    </row>
    <row r="8" spans="1:22" ht="15" customHeight="1" x14ac:dyDescent="0.2">
      <c r="A8" s="105">
        <v>42005.166666666664</v>
      </c>
      <c r="B8" s="13">
        <v>3.0866639999999999</v>
      </c>
      <c r="C8" s="24">
        <v>340</v>
      </c>
      <c r="D8" s="16">
        <f t="shared" si="0"/>
        <v>5.1547288799999995</v>
      </c>
    </row>
    <row r="9" spans="1:22" ht="15" customHeight="1" x14ac:dyDescent="0.2">
      <c r="A9" s="105">
        <v>42005.208333333336</v>
      </c>
      <c r="B9" s="13">
        <v>2.5722200000000002</v>
      </c>
      <c r="C9" s="24">
        <v>360</v>
      </c>
      <c r="D9" s="16">
        <f t="shared" si="0"/>
        <v>4.2956073999999997</v>
      </c>
    </row>
    <row r="10" spans="1:22" ht="15" customHeight="1" x14ac:dyDescent="0.2">
      <c r="A10" s="105">
        <v>42005.25</v>
      </c>
      <c r="B10" s="13">
        <v>3.0866639999999999</v>
      </c>
      <c r="C10" s="24">
        <v>20</v>
      </c>
      <c r="D10" s="16">
        <f t="shared" si="0"/>
        <v>5.1547288799999995</v>
      </c>
    </row>
    <row r="11" spans="1:22" ht="15" customHeight="1" x14ac:dyDescent="0.2">
      <c r="A11" s="105">
        <v>42005.291666666664</v>
      </c>
      <c r="B11" s="13">
        <v>2.057776</v>
      </c>
      <c r="C11" s="24">
        <v>350</v>
      </c>
      <c r="D11" s="16">
        <f t="shared" si="0"/>
        <v>3.43648592</v>
      </c>
    </row>
    <row r="12" spans="1:22" ht="15" customHeight="1" x14ac:dyDescent="0.2">
      <c r="A12" s="105">
        <v>42005.333333333336</v>
      </c>
      <c r="B12" s="13">
        <v>5.1444400000000003</v>
      </c>
      <c r="C12" s="24">
        <v>360</v>
      </c>
      <c r="D12" s="16">
        <f t="shared" si="0"/>
        <v>8.5912147999999995</v>
      </c>
    </row>
    <row r="13" spans="1:22" ht="15" customHeight="1" x14ac:dyDescent="0.2">
      <c r="A13" s="105">
        <v>42005.375</v>
      </c>
      <c r="B13" s="13">
        <v>3.0866639999999999</v>
      </c>
      <c r="C13" s="24">
        <v>360</v>
      </c>
      <c r="D13" s="16">
        <f t="shared" si="0"/>
        <v>5.1547288799999995</v>
      </c>
    </row>
    <row r="14" spans="1:22" ht="15" customHeight="1" x14ac:dyDescent="0.2">
      <c r="A14" s="105">
        <v>42005.416666666664</v>
      </c>
      <c r="B14" s="13">
        <v>5.1444400000000003</v>
      </c>
      <c r="C14" s="24">
        <v>10</v>
      </c>
      <c r="D14" s="16">
        <f t="shared" si="0"/>
        <v>8.5912147999999995</v>
      </c>
      <c r="G14" s="12" t="s">
        <v>11</v>
      </c>
      <c r="H14" s="12" t="s">
        <v>12</v>
      </c>
    </row>
    <row r="15" spans="1:22" ht="15" customHeight="1" x14ac:dyDescent="0.2">
      <c r="A15" s="105">
        <v>42005.458333333336</v>
      </c>
      <c r="B15" s="13">
        <v>7.202216</v>
      </c>
      <c r="C15" s="24">
        <v>10</v>
      </c>
      <c r="D15" s="16">
        <f t="shared" si="0"/>
        <v>12.027700719999999</v>
      </c>
      <c r="G15" s="12">
        <v>2.34</v>
      </c>
      <c r="H15" s="12" t="s">
        <v>13</v>
      </c>
    </row>
    <row r="16" spans="1:22" ht="15" customHeight="1" x14ac:dyDescent="0.2">
      <c r="A16" s="105">
        <v>42005.5</v>
      </c>
      <c r="B16" s="13">
        <v>6.6877719999999998</v>
      </c>
      <c r="C16" s="24">
        <v>10</v>
      </c>
      <c r="D16" s="16">
        <f t="shared" si="0"/>
        <v>11.16857924</v>
      </c>
      <c r="G16" s="13">
        <v>1.5</v>
      </c>
      <c r="H16" s="12" t="s">
        <v>14</v>
      </c>
    </row>
    <row r="17" spans="1:15" ht="15" customHeight="1" x14ac:dyDescent="0.2">
      <c r="A17" s="105">
        <v>42005.541666666664</v>
      </c>
      <c r="B17" s="13">
        <v>6.6877719999999998</v>
      </c>
      <c r="C17" s="24">
        <v>10</v>
      </c>
      <c r="D17" s="16">
        <f t="shared" si="0"/>
        <v>11.16857924</v>
      </c>
      <c r="G17" s="12">
        <v>2.1800000000000002</v>
      </c>
      <c r="H17" s="12" t="s">
        <v>15</v>
      </c>
    </row>
    <row r="18" spans="1:15" ht="15" customHeight="1" x14ac:dyDescent="0.2">
      <c r="A18" s="105">
        <v>42005.583333333336</v>
      </c>
      <c r="B18" s="13">
        <v>6.6877719999999998</v>
      </c>
      <c r="C18" s="24">
        <v>10</v>
      </c>
      <c r="D18" s="16">
        <f t="shared" si="0"/>
        <v>11.16857924</v>
      </c>
    </row>
    <row r="19" spans="1:15" ht="15" customHeight="1" x14ac:dyDescent="0.2">
      <c r="A19" s="105">
        <v>42005.625</v>
      </c>
      <c r="B19" s="13">
        <v>9.2599920000000004</v>
      </c>
      <c r="C19" s="24">
        <v>60</v>
      </c>
      <c r="D19" s="16">
        <f t="shared" si="0"/>
        <v>15.464186639999999</v>
      </c>
    </row>
    <row r="20" spans="1:15" ht="15" customHeight="1" x14ac:dyDescent="0.2">
      <c r="A20" s="105">
        <v>42005.666666666664</v>
      </c>
      <c r="B20" s="13">
        <v>9.7744359999999997</v>
      </c>
      <c r="C20" s="24">
        <v>50</v>
      </c>
      <c r="D20" s="16">
        <f t="shared" si="0"/>
        <v>16.32330812</v>
      </c>
    </row>
    <row r="21" spans="1:15" ht="15" customHeight="1" x14ac:dyDescent="0.2">
      <c r="A21" s="105">
        <v>42005.708333333336</v>
      </c>
      <c r="B21" s="13">
        <v>9.2599920000000004</v>
      </c>
      <c r="C21" s="24">
        <v>50</v>
      </c>
      <c r="D21" s="16">
        <f t="shared" si="0"/>
        <v>15.464186639999999</v>
      </c>
    </row>
    <row r="22" spans="1:15" ht="15" customHeight="1" x14ac:dyDescent="0.2">
      <c r="A22" s="105">
        <v>42005.75</v>
      </c>
      <c r="B22" s="13">
        <v>9.2599920000000004</v>
      </c>
      <c r="C22" s="24">
        <v>50</v>
      </c>
      <c r="D22" s="16">
        <f t="shared" si="0"/>
        <v>15.464186639999999</v>
      </c>
    </row>
    <row r="23" spans="1:15" ht="15" customHeight="1" x14ac:dyDescent="0.2">
      <c r="A23" s="105">
        <v>42005.791666666664</v>
      </c>
      <c r="B23" s="13">
        <v>8.7455479999999994</v>
      </c>
      <c r="C23" s="24">
        <v>50</v>
      </c>
      <c r="D23" s="16">
        <f t="shared" si="0"/>
        <v>14.605065159999999</v>
      </c>
    </row>
    <row r="24" spans="1:15" ht="15" customHeight="1" x14ac:dyDescent="0.2">
      <c r="A24" s="105">
        <v>42005.833333333336</v>
      </c>
      <c r="B24" s="13">
        <v>9.2599920000000004</v>
      </c>
      <c r="C24" s="24">
        <v>50</v>
      </c>
      <c r="D24" s="16">
        <f t="shared" si="0"/>
        <v>15.464186639999999</v>
      </c>
    </row>
    <row r="25" spans="1:15" ht="15" customHeight="1" x14ac:dyDescent="0.2">
      <c r="A25" s="105">
        <v>42005.875</v>
      </c>
      <c r="B25" s="13">
        <v>9.7744359999999997</v>
      </c>
      <c r="C25" s="24">
        <v>50</v>
      </c>
      <c r="D25" s="16">
        <f t="shared" si="0"/>
        <v>16.32330812</v>
      </c>
    </row>
    <row r="26" spans="1:15" ht="15" customHeight="1" x14ac:dyDescent="0.2">
      <c r="A26" s="105">
        <v>42005.916666666664</v>
      </c>
      <c r="B26" s="13">
        <v>7.202216</v>
      </c>
      <c r="C26" s="24">
        <v>40</v>
      </c>
      <c r="D26" s="16">
        <f t="shared" si="0"/>
        <v>12.027700719999999</v>
      </c>
    </row>
    <row r="27" spans="1:15" ht="15" customHeight="1" x14ac:dyDescent="0.2">
      <c r="A27" s="105">
        <v>42005.958333333336</v>
      </c>
      <c r="B27" s="13">
        <v>5.1444400000000003</v>
      </c>
      <c r="C27" s="24">
        <v>40</v>
      </c>
      <c r="D27" s="16">
        <f t="shared" si="0"/>
        <v>8.5912147999999995</v>
      </c>
    </row>
    <row r="28" spans="1:15" ht="15" customHeight="1" x14ac:dyDescent="0.2">
      <c r="A28" s="105">
        <v>42006</v>
      </c>
      <c r="B28" s="13">
        <v>5.1444400000000003</v>
      </c>
      <c r="C28" s="24">
        <v>30</v>
      </c>
      <c r="D28" s="16">
        <f t="shared" si="0"/>
        <v>8.5912147999999995</v>
      </c>
    </row>
    <row r="29" spans="1:15" ht="15" customHeight="1" x14ac:dyDescent="0.2">
      <c r="A29" s="105">
        <v>42006.041666666664</v>
      </c>
      <c r="B29" s="13">
        <v>6.1733279999999997</v>
      </c>
      <c r="C29" s="24">
        <v>20</v>
      </c>
      <c r="D29" s="16">
        <f t="shared" si="0"/>
        <v>10.309457759999999</v>
      </c>
    </row>
    <row r="30" spans="1:15" ht="15" customHeight="1" x14ac:dyDescent="0.2">
      <c r="A30" s="105">
        <v>42006.083333333336</v>
      </c>
      <c r="B30" s="13">
        <v>5.6588840000000005</v>
      </c>
      <c r="C30" s="24">
        <v>20</v>
      </c>
      <c r="D30" s="16">
        <f t="shared" si="0"/>
        <v>9.4503362800000001</v>
      </c>
    </row>
    <row r="31" spans="1:15" ht="15" customHeight="1" x14ac:dyDescent="0.2">
      <c r="A31" s="105">
        <v>42006.125</v>
      </c>
      <c r="B31" s="13">
        <v>6.6877719999999998</v>
      </c>
      <c r="C31" s="24">
        <v>20</v>
      </c>
      <c r="D31" s="16">
        <f t="shared" si="0"/>
        <v>11.16857924</v>
      </c>
      <c r="G31" s="3" t="s">
        <v>16</v>
      </c>
      <c r="O31" s="3" t="s">
        <v>17</v>
      </c>
    </row>
    <row r="32" spans="1:15" ht="15" customHeight="1" x14ac:dyDescent="0.2">
      <c r="A32" s="105">
        <v>42006.166666666664</v>
      </c>
      <c r="B32" s="13">
        <v>6.6877719999999998</v>
      </c>
      <c r="C32" s="24">
        <v>20</v>
      </c>
      <c r="D32" s="16">
        <f t="shared" si="0"/>
        <v>11.16857924</v>
      </c>
    </row>
    <row r="33" spans="1:4" ht="15" customHeight="1" x14ac:dyDescent="0.2">
      <c r="A33" s="105">
        <v>42006.208333333336</v>
      </c>
      <c r="B33" s="13">
        <v>6.1733279999999997</v>
      </c>
      <c r="C33" s="24">
        <v>20</v>
      </c>
      <c r="D33" s="16">
        <f t="shared" si="0"/>
        <v>10.309457759999999</v>
      </c>
    </row>
    <row r="34" spans="1:4" ht="15" customHeight="1" x14ac:dyDescent="0.2">
      <c r="A34" s="105">
        <v>42006.25</v>
      </c>
      <c r="B34" s="13">
        <v>5.1444400000000003</v>
      </c>
      <c r="C34" s="24">
        <v>20</v>
      </c>
      <c r="D34" s="16">
        <f t="shared" si="0"/>
        <v>8.5912147999999995</v>
      </c>
    </row>
    <row r="35" spans="1:4" ht="15" customHeight="1" x14ac:dyDescent="0.2">
      <c r="A35" s="105">
        <v>42006.291666666664</v>
      </c>
      <c r="B35" s="13">
        <v>6.1733279999999997</v>
      </c>
      <c r="C35" s="24">
        <v>20</v>
      </c>
      <c r="D35" s="16">
        <f t="shared" si="0"/>
        <v>10.309457759999999</v>
      </c>
    </row>
    <row r="36" spans="1:4" ht="15" customHeight="1" x14ac:dyDescent="0.2">
      <c r="A36" s="105">
        <v>42006.333333333336</v>
      </c>
      <c r="B36" s="13">
        <v>6.6877719999999998</v>
      </c>
      <c r="C36" s="24">
        <v>20</v>
      </c>
      <c r="D36" s="16">
        <f t="shared" si="0"/>
        <v>11.16857924</v>
      </c>
    </row>
    <row r="37" spans="1:4" ht="15" customHeight="1" x14ac:dyDescent="0.2">
      <c r="A37" s="105">
        <v>42006.375</v>
      </c>
      <c r="B37" s="13">
        <v>5.1444400000000003</v>
      </c>
      <c r="C37" s="24">
        <v>10</v>
      </c>
      <c r="D37" s="16">
        <f t="shared" si="0"/>
        <v>8.5912147999999995</v>
      </c>
    </row>
    <row r="38" spans="1:4" ht="15" customHeight="1" x14ac:dyDescent="0.2">
      <c r="A38" s="105">
        <v>42006.416666666664</v>
      </c>
      <c r="B38" s="13">
        <v>6.1733279999999997</v>
      </c>
      <c r="C38" s="24">
        <v>350</v>
      </c>
      <c r="D38" s="16">
        <f t="shared" si="0"/>
        <v>10.309457759999999</v>
      </c>
    </row>
    <row r="39" spans="1:4" ht="15" customHeight="1" x14ac:dyDescent="0.2">
      <c r="A39" s="105">
        <v>42006.458333333336</v>
      </c>
      <c r="B39" s="13">
        <v>7.202216</v>
      </c>
      <c r="C39" s="24">
        <v>10</v>
      </c>
      <c r="D39" s="16">
        <f t="shared" si="0"/>
        <v>12.027700719999999</v>
      </c>
    </row>
    <row r="40" spans="1:4" ht="15" customHeight="1" x14ac:dyDescent="0.2">
      <c r="A40" s="105">
        <v>42006.5</v>
      </c>
      <c r="B40" s="13">
        <v>8.2311040000000002</v>
      </c>
      <c r="C40" s="24">
        <v>10</v>
      </c>
      <c r="D40" s="16">
        <f t="shared" si="0"/>
        <v>13.74594368</v>
      </c>
    </row>
    <row r="41" spans="1:4" ht="15" customHeight="1" x14ac:dyDescent="0.2">
      <c r="A41" s="105">
        <v>42006.541666666664</v>
      </c>
      <c r="B41" s="13">
        <v>9.2599920000000004</v>
      </c>
      <c r="C41" s="24">
        <v>20</v>
      </c>
      <c r="D41" s="16">
        <f t="shared" si="0"/>
        <v>15.464186639999999</v>
      </c>
    </row>
    <row r="42" spans="1:4" ht="15" customHeight="1" x14ac:dyDescent="0.2">
      <c r="A42" s="105">
        <v>42006.583333333336</v>
      </c>
      <c r="B42" s="13">
        <v>8.2311040000000002</v>
      </c>
      <c r="C42" s="24">
        <v>20</v>
      </c>
      <c r="D42" s="16">
        <f t="shared" si="0"/>
        <v>13.74594368</v>
      </c>
    </row>
    <row r="43" spans="1:4" ht="15" customHeight="1" x14ac:dyDescent="0.2">
      <c r="A43" s="105">
        <v>42006.625</v>
      </c>
      <c r="B43" s="13">
        <v>7.7166600000000001</v>
      </c>
      <c r="C43" s="24">
        <v>20</v>
      </c>
      <c r="D43" s="16">
        <f t="shared" si="0"/>
        <v>12.886822199999999</v>
      </c>
    </row>
    <row r="44" spans="1:4" ht="15" customHeight="1" x14ac:dyDescent="0.2">
      <c r="A44" s="105">
        <v>42006.666666666664</v>
      </c>
      <c r="B44" s="13">
        <v>8.7455479999999994</v>
      </c>
      <c r="C44" s="24">
        <v>60</v>
      </c>
      <c r="D44" s="16">
        <f t="shared" si="0"/>
        <v>14.605065159999999</v>
      </c>
    </row>
    <row r="45" spans="1:4" ht="15" customHeight="1" x14ac:dyDescent="0.2">
      <c r="A45" s="105">
        <v>42006.708333333336</v>
      </c>
      <c r="B45" s="13">
        <v>9.2599920000000004</v>
      </c>
      <c r="C45" s="24">
        <v>50</v>
      </c>
      <c r="D45" s="16">
        <f t="shared" si="0"/>
        <v>15.464186639999999</v>
      </c>
    </row>
    <row r="46" spans="1:4" ht="15" customHeight="1" x14ac:dyDescent="0.2">
      <c r="A46" s="105">
        <v>42006.75</v>
      </c>
      <c r="B46" s="13">
        <v>9.7744359999999997</v>
      </c>
      <c r="C46" s="24">
        <v>50</v>
      </c>
      <c r="D46" s="16">
        <f t="shared" si="0"/>
        <v>16.32330812</v>
      </c>
    </row>
    <row r="47" spans="1:4" ht="15" customHeight="1" x14ac:dyDescent="0.2">
      <c r="A47" s="105">
        <v>42006.791666666664</v>
      </c>
      <c r="B47" s="13">
        <v>9.2599920000000004</v>
      </c>
      <c r="C47" s="24">
        <v>40</v>
      </c>
      <c r="D47" s="16">
        <f t="shared" si="0"/>
        <v>15.464186639999999</v>
      </c>
    </row>
    <row r="48" spans="1:4" ht="15" customHeight="1" x14ac:dyDescent="0.2">
      <c r="A48" s="105">
        <v>42006.833333333336</v>
      </c>
      <c r="B48" s="13">
        <v>9.2599920000000004</v>
      </c>
      <c r="C48" s="24">
        <v>50</v>
      </c>
      <c r="D48" s="16">
        <f t="shared" si="0"/>
        <v>15.464186639999999</v>
      </c>
    </row>
    <row r="49" spans="1:4" ht="15" customHeight="1" x14ac:dyDescent="0.2">
      <c r="A49" s="105">
        <v>42006.875</v>
      </c>
      <c r="B49" s="13">
        <v>6.1733279999999997</v>
      </c>
      <c r="C49" s="24">
        <v>50</v>
      </c>
      <c r="D49" s="16">
        <f t="shared" si="0"/>
        <v>10.309457759999999</v>
      </c>
    </row>
    <row r="50" spans="1:4" ht="15" customHeight="1" x14ac:dyDescent="0.2">
      <c r="A50" s="105">
        <v>42006.916666666664</v>
      </c>
      <c r="B50" s="13">
        <v>6.1733279999999997</v>
      </c>
      <c r="C50" s="24">
        <v>40</v>
      </c>
      <c r="D50" s="16">
        <f t="shared" si="0"/>
        <v>10.309457759999999</v>
      </c>
    </row>
    <row r="51" spans="1:4" ht="15" customHeight="1" x14ac:dyDescent="0.2">
      <c r="A51" s="105">
        <v>42006.958333333336</v>
      </c>
      <c r="B51" s="13">
        <v>5.6588840000000005</v>
      </c>
      <c r="C51" s="24">
        <v>30</v>
      </c>
      <c r="D51" s="16">
        <f t="shared" si="0"/>
        <v>9.4503362800000001</v>
      </c>
    </row>
    <row r="52" spans="1:4" ht="15" customHeight="1" x14ac:dyDescent="0.2">
      <c r="A52" s="105">
        <v>42007</v>
      </c>
      <c r="B52" s="13">
        <v>6.1733279999999997</v>
      </c>
      <c r="C52" s="24">
        <v>30</v>
      </c>
      <c r="D52" s="16">
        <f t="shared" si="0"/>
        <v>10.309457759999999</v>
      </c>
    </row>
    <row r="53" spans="1:4" ht="15" customHeight="1" x14ac:dyDescent="0.2">
      <c r="A53" s="105">
        <v>42007.041666666664</v>
      </c>
      <c r="B53" s="13">
        <v>6.6877719999999998</v>
      </c>
      <c r="C53" s="24">
        <v>30</v>
      </c>
      <c r="D53" s="16">
        <f t="shared" si="0"/>
        <v>11.16857924</v>
      </c>
    </row>
    <row r="54" spans="1:4" ht="15" customHeight="1" x14ac:dyDescent="0.2">
      <c r="A54" s="105">
        <v>42007.083333333336</v>
      </c>
      <c r="B54" s="13">
        <v>6.1733279999999997</v>
      </c>
      <c r="C54" s="24">
        <v>20</v>
      </c>
      <c r="D54" s="16">
        <f t="shared" si="0"/>
        <v>10.309457759999999</v>
      </c>
    </row>
    <row r="55" spans="1:4" ht="15" customHeight="1" x14ac:dyDescent="0.2">
      <c r="A55" s="105">
        <v>42007.125</v>
      </c>
      <c r="B55" s="13">
        <v>6.1733279999999997</v>
      </c>
      <c r="C55" s="24">
        <v>20</v>
      </c>
      <c r="D55" s="16">
        <f t="shared" si="0"/>
        <v>10.309457759999999</v>
      </c>
    </row>
    <row r="56" spans="1:4" ht="15" customHeight="1" x14ac:dyDescent="0.2">
      <c r="A56" s="105">
        <v>42007.166666666664</v>
      </c>
      <c r="B56" s="13">
        <v>7.202216</v>
      </c>
      <c r="C56" s="24">
        <v>30</v>
      </c>
      <c r="D56" s="16">
        <f t="shared" si="0"/>
        <v>12.027700719999999</v>
      </c>
    </row>
    <row r="57" spans="1:4" ht="15" customHeight="1" x14ac:dyDescent="0.2">
      <c r="A57" s="105">
        <v>42007.208333333336</v>
      </c>
      <c r="B57" s="13">
        <v>4.1155520000000001</v>
      </c>
      <c r="C57" s="24">
        <v>10</v>
      </c>
      <c r="D57" s="16">
        <f t="shared" si="0"/>
        <v>6.8729718399999999</v>
      </c>
    </row>
    <row r="58" spans="1:4" ht="15" customHeight="1" x14ac:dyDescent="0.2">
      <c r="A58" s="105">
        <v>42007.25</v>
      </c>
      <c r="B58" s="13">
        <v>5.1444400000000003</v>
      </c>
      <c r="C58" s="24">
        <v>10</v>
      </c>
      <c r="D58" s="16">
        <f t="shared" si="0"/>
        <v>8.5912147999999995</v>
      </c>
    </row>
    <row r="59" spans="1:4" ht="15" customHeight="1" x14ac:dyDescent="0.2">
      <c r="A59" s="105">
        <v>42007.291666666664</v>
      </c>
      <c r="B59" s="13">
        <v>5.1444400000000003</v>
      </c>
      <c r="C59" s="24">
        <v>20</v>
      </c>
      <c r="D59" s="16">
        <f t="shared" si="0"/>
        <v>8.5912147999999995</v>
      </c>
    </row>
    <row r="60" spans="1:4" ht="15" customHeight="1" x14ac:dyDescent="0.2">
      <c r="A60" s="105">
        <v>42007.333333333336</v>
      </c>
      <c r="B60" s="13">
        <v>4.1155520000000001</v>
      </c>
      <c r="C60" s="24">
        <v>30</v>
      </c>
      <c r="D60" s="16">
        <f t="shared" si="0"/>
        <v>6.8729718399999999</v>
      </c>
    </row>
    <row r="61" spans="1:4" ht="15" customHeight="1" x14ac:dyDescent="0.2">
      <c r="A61" s="105">
        <v>42007.375</v>
      </c>
      <c r="B61" s="13">
        <v>5.6588840000000005</v>
      </c>
      <c r="C61" s="24">
        <v>30</v>
      </c>
      <c r="D61" s="16">
        <f t="shared" si="0"/>
        <v>9.4503362800000001</v>
      </c>
    </row>
    <row r="62" spans="1:4" ht="15" customHeight="1" x14ac:dyDescent="0.2">
      <c r="A62" s="105">
        <v>42007.416666666664</v>
      </c>
      <c r="B62" s="13">
        <v>6.6877719999999998</v>
      </c>
      <c r="C62" s="24">
        <v>20</v>
      </c>
      <c r="D62" s="16">
        <f t="shared" si="0"/>
        <v>11.16857924</v>
      </c>
    </row>
    <row r="63" spans="1:4" ht="15" customHeight="1" x14ac:dyDescent="0.2">
      <c r="A63" s="105">
        <v>42007.458333333336</v>
      </c>
      <c r="B63" s="13">
        <v>6.6877719999999998</v>
      </c>
      <c r="C63" s="24">
        <v>10</v>
      </c>
      <c r="D63" s="16">
        <f t="shared" si="0"/>
        <v>11.16857924</v>
      </c>
    </row>
    <row r="64" spans="1:4" ht="15" customHeight="1" x14ac:dyDescent="0.2">
      <c r="A64" s="105">
        <v>42007.5</v>
      </c>
      <c r="B64" s="13">
        <v>7.202216</v>
      </c>
      <c r="C64" s="24">
        <v>20</v>
      </c>
      <c r="D64" s="16">
        <f t="shared" si="0"/>
        <v>12.027700719999999</v>
      </c>
    </row>
    <row r="65" spans="1:4" ht="15" customHeight="1" x14ac:dyDescent="0.2">
      <c r="A65" s="105">
        <v>42007.541666666664</v>
      </c>
      <c r="B65" s="13">
        <v>6.6877719999999998</v>
      </c>
      <c r="C65" s="24">
        <v>30</v>
      </c>
      <c r="D65" s="16">
        <f t="shared" si="0"/>
        <v>11.16857924</v>
      </c>
    </row>
    <row r="66" spans="1:4" ht="15" customHeight="1" x14ac:dyDescent="0.2">
      <c r="A66" s="105">
        <v>42007.583333333336</v>
      </c>
      <c r="B66" s="13">
        <v>5.6588840000000005</v>
      </c>
      <c r="C66" s="24">
        <v>40</v>
      </c>
      <c r="D66" s="16">
        <f t="shared" si="0"/>
        <v>9.4503362800000001</v>
      </c>
    </row>
    <row r="67" spans="1:4" ht="15" customHeight="1" x14ac:dyDescent="0.2">
      <c r="A67" s="105">
        <v>42007.625</v>
      </c>
      <c r="B67" s="13">
        <v>6.6877719999999998</v>
      </c>
      <c r="C67" s="24">
        <v>60</v>
      </c>
      <c r="D67" s="16">
        <f t="shared" si="0"/>
        <v>11.16857924</v>
      </c>
    </row>
    <row r="68" spans="1:4" ht="15" customHeight="1" x14ac:dyDescent="0.2">
      <c r="A68" s="105">
        <v>42007.666666666664</v>
      </c>
      <c r="B68" s="13">
        <v>7.7166600000000001</v>
      </c>
      <c r="C68" s="24">
        <v>60</v>
      </c>
      <c r="D68" s="16">
        <f t="shared" si="0"/>
        <v>12.886822199999999</v>
      </c>
    </row>
    <row r="69" spans="1:4" ht="15" customHeight="1" x14ac:dyDescent="0.2">
      <c r="A69" s="105">
        <v>42007.708333333336</v>
      </c>
      <c r="B69" s="13">
        <v>8.7455479999999994</v>
      </c>
      <c r="C69" s="24">
        <v>60</v>
      </c>
      <c r="D69" s="16">
        <f t="shared" ref="D69:D132" si="1">$B$1*B69</f>
        <v>14.605065159999999</v>
      </c>
    </row>
    <row r="70" spans="1:4" ht="15" customHeight="1" x14ac:dyDescent="0.2">
      <c r="A70" s="105">
        <v>42007.75</v>
      </c>
      <c r="B70" s="13">
        <v>7.7166600000000001</v>
      </c>
      <c r="C70" s="24">
        <v>50</v>
      </c>
      <c r="D70" s="16">
        <f t="shared" si="1"/>
        <v>12.886822199999999</v>
      </c>
    </row>
    <row r="71" spans="1:4" ht="15" customHeight="1" x14ac:dyDescent="0.2">
      <c r="A71" s="105">
        <v>42007.791666666664</v>
      </c>
      <c r="B71" s="13">
        <v>7.202216</v>
      </c>
      <c r="C71" s="24">
        <v>50</v>
      </c>
      <c r="D71" s="16">
        <f t="shared" si="1"/>
        <v>12.027700719999999</v>
      </c>
    </row>
    <row r="72" spans="1:4" ht="15" customHeight="1" x14ac:dyDescent="0.2">
      <c r="A72" s="105">
        <v>42007.833333333336</v>
      </c>
      <c r="B72" s="13">
        <v>7.202216</v>
      </c>
      <c r="C72" s="24">
        <v>50</v>
      </c>
      <c r="D72" s="16">
        <f t="shared" si="1"/>
        <v>12.027700719999999</v>
      </c>
    </row>
    <row r="73" spans="1:4" ht="15" customHeight="1" x14ac:dyDescent="0.2">
      <c r="A73" s="105">
        <v>42007.875</v>
      </c>
      <c r="B73" s="13">
        <v>7.202216</v>
      </c>
      <c r="C73" s="24">
        <v>50</v>
      </c>
      <c r="D73" s="16">
        <f t="shared" si="1"/>
        <v>12.027700719999999</v>
      </c>
    </row>
    <row r="74" spans="1:4" ht="15" customHeight="1" x14ac:dyDescent="0.2">
      <c r="A74" s="105">
        <v>42007.916666666664</v>
      </c>
      <c r="B74" s="13">
        <v>5.6588840000000005</v>
      </c>
      <c r="C74" s="24">
        <v>30</v>
      </c>
      <c r="D74" s="16">
        <f t="shared" si="1"/>
        <v>9.4503362800000001</v>
      </c>
    </row>
    <row r="75" spans="1:4" ht="15" customHeight="1" x14ac:dyDescent="0.2">
      <c r="A75" s="105">
        <v>42007.958333333336</v>
      </c>
      <c r="B75" s="13">
        <v>6.6877719999999998</v>
      </c>
      <c r="C75" s="24">
        <v>30</v>
      </c>
      <c r="D75" s="16">
        <f t="shared" si="1"/>
        <v>11.16857924</v>
      </c>
    </row>
    <row r="76" spans="1:4" ht="15" customHeight="1" x14ac:dyDescent="0.2">
      <c r="A76" s="105">
        <v>42008</v>
      </c>
      <c r="B76" s="13">
        <v>6.1733279999999997</v>
      </c>
      <c r="C76" s="24">
        <v>30</v>
      </c>
      <c r="D76" s="16">
        <f t="shared" si="1"/>
        <v>10.309457759999999</v>
      </c>
    </row>
    <row r="77" spans="1:4" ht="15" customHeight="1" x14ac:dyDescent="0.2">
      <c r="A77" s="105">
        <v>42008.041666666664</v>
      </c>
      <c r="B77" s="13">
        <v>5.1444400000000003</v>
      </c>
      <c r="C77" s="24">
        <v>30</v>
      </c>
      <c r="D77" s="16">
        <f t="shared" si="1"/>
        <v>8.5912147999999995</v>
      </c>
    </row>
    <row r="78" spans="1:4" ht="15" customHeight="1" x14ac:dyDescent="0.2">
      <c r="A78" s="105">
        <v>42008.083333333336</v>
      </c>
      <c r="B78" s="13">
        <v>3.601108</v>
      </c>
      <c r="C78" s="24">
        <v>10</v>
      </c>
      <c r="D78" s="16">
        <f t="shared" si="1"/>
        <v>6.0138503599999993</v>
      </c>
    </row>
    <row r="79" spans="1:4" ht="15" customHeight="1" x14ac:dyDescent="0.2">
      <c r="A79" s="105">
        <v>42008.125</v>
      </c>
      <c r="B79" s="13">
        <v>5.1444400000000003</v>
      </c>
      <c r="C79" s="24">
        <v>20</v>
      </c>
      <c r="D79" s="16">
        <f t="shared" si="1"/>
        <v>8.5912147999999995</v>
      </c>
    </row>
    <row r="80" spans="1:4" ht="15" customHeight="1" x14ac:dyDescent="0.2">
      <c r="A80" s="105">
        <v>42008.166666666664</v>
      </c>
      <c r="B80" s="13">
        <v>3.601108</v>
      </c>
      <c r="C80" s="24">
        <v>20</v>
      </c>
      <c r="D80" s="16">
        <f t="shared" si="1"/>
        <v>6.0138503599999993</v>
      </c>
    </row>
    <row r="81" spans="1:4" ht="15" customHeight="1" x14ac:dyDescent="0.2">
      <c r="A81" s="105">
        <v>42008.208333333336</v>
      </c>
      <c r="B81" s="13">
        <v>3.0866639999999999</v>
      </c>
      <c r="C81" s="24">
        <v>360</v>
      </c>
      <c r="D81" s="16">
        <f t="shared" si="1"/>
        <v>5.1547288799999995</v>
      </c>
    </row>
    <row r="82" spans="1:4" ht="15" customHeight="1" x14ac:dyDescent="0.2">
      <c r="A82" s="105">
        <v>42008.25</v>
      </c>
      <c r="B82" s="13">
        <v>2.057776</v>
      </c>
      <c r="C82" s="24">
        <v>350</v>
      </c>
      <c r="D82" s="16">
        <f t="shared" si="1"/>
        <v>3.43648592</v>
      </c>
    </row>
    <row r="83" spans="1:4" ht="15" customHeight="1" x14ac:dyDescent="0.2">
      <c r="A83" s="105">
        <v>42008.291666666664</v>
      </c>
      <c r="B83" s="13">
        <v>2.5722200000000002</v>
      </c>
      <c r="C83" s="24">
        <v>10</v>
      </c>
      <c r="D83" s="16">
        <f t="shared" si="1"/>
        <v>4.2956073999999997</v>
      </c>
    </row>
    <row r="84" spans="1:4" ht="15" customHeight="1" x14ac:dyDescent="0.2">
      <c r="A84" s="105">
        <v>42008.333333333336</v>
      </c>
      <c r="B84" s="13">
        <v>2.5722200000000002</v>
      </c>
      <c r="C84" s="24">
        <v>340</v>
      </c>
      <c r="D84" s="16">
        <f t="shared" si="1"/>
        <v>4.2956073999999997</v>
      </c>
    </row>
    <row r="85" spans="1:4" ht="15" customHeight="1" x14ac:dyDescent="0.2">
      <c r="A85" s="105">
        <v>42008.375</v>
      </c>
      <c r="B85" s="13">
        <v>4.1155520000000001</v>
      </c>
      <c r="C85" s="24">
        <v>10</v>
      </c>
      <c r="D85" s="16">
        <f t="shared" si="1"/>
        <v>6.8729718399999999</v>
      </c>
    </row>
    <row r="86" spans="1:4" ht="15" customHeight="1" x14ac:dyDescent="0.2">
      <c r="A86" s="105">
        <v>42008.416666666664</v>
      </c>
      <c r="B86" s="13">
        <v>4.6299960000000002</v>
      </c>
      <c r="C86" s="24">
        <v>360</v>
      </c>
      <c r="D86" s="16">
        <f t="shared" si="1"/>
        <v>7.7320933199999997</v>
      </c>
    </row>
    <row r="87" spans="1:4" ht="15" customHeight="1" x14ac:dyDescent="0.2">
      <c r="A87" s="105">
        <v>42008.458333333336</v>
      </c>
      <c r="B87" s="13">
        <v>4.6299960000000002</v>
      </c>
      <c r="C87" s="24">
        <v>360</v>
      </c>
      <c r="D87" s="16">
        <f t="shared" si="1"/>
        <v>7.7320933199999997</v>
      </c>
    </row>
    <row r="88" spans="1:4" ht="15" customHeight="1" x14ac:dyDescent="0.2">
      <c r="A88" s="105">
        <v>42008.5</v>
      </c>
      <c r="B88" s="13">
        <v>5.6588840000000005</v>
      </c>
      <c r="C88" s="24">
        <v>20</v>
      </c>
      <c r="D88" s="16">
        <f t="shared" si="1"/>
        <v>9.4503362800000001</v>
      </c>
    </row>
    <row r="89" spans="1:4" ht="15" customHeight="1" x14ac:dyDescent="0.2">
      <c r="A89" s="105">
        <v>42008.541666666664</v>
      </c>
      <c r="B89" s="13">
        <v>4.6299960000000002</v>
      </c>
      <c r="C89" s="24">
        <v>10</v>
      </c>
      <c r="D89" s="16">
        <f t="shared" si="1"/>
        <v>7.7320933199999997</v>
      </c>
    </row>
    <row r="90" spans="1:4" ht="15" customHeight="1" x14ac:dyDescent="0.2">
      <c r="A90" s="105">
        <v>42008.583333333336</v>
      </c>
      <c r="B90" s="13">
        <v>5.6588840000000005</v>
      </c>
      <c r="C90" s="24">
        <v>20</v>
      </c>
      <c r="D90" s="16">
        <f t="shared" si="1"/>
        <v>9.4503362800000001</v>
      </c>
    </row>
    <row r="91" spans="1:4" ht="15" customHeight="1" x14ac:dyDescent="0.2">
      <c r="A91" s="105">
        <v>42008.625</v>
      </c>
      <c r="B91" s="13">
        <v>2.5722200000000002</v>
      </c>
      <c r="C91" s="24">
        <v>100</v>
      </c>
      <c r="D91" s="16">
        <f t="shared" si="1"/>
        <v>4.2956073999999997</v>
      </c>
    </row>
    <row r="92" spans="1:4" ht="15" customHeight="1" x14ac:dyDescent="0.2">
      <c r="A92" s="105">
        <v>42008.666666666664</v>
      </c>
      <c r="B92" s="13">
        <v>7.7166600000000001</v>
      </c>
      <c r="C92" s="24">
        <v>60</v>
      </c>
      <c r="D92" s="16">
        <f t="shared" si="1"/>
        <v>12.886822199999999</v>
      </c>
    </row>
    <row r="93" spans="1:4" ht="15" customHeight="1" x14ac:dyDescent="0.2">
      <c r="A93" s="105">
        <v>42008.708333333336</v>
      </c>
      <c r="B93" s="13">
        <v>7.202216</v>
      </c>
      <c r="C93" s="24">
        <v>60</v>
      </c>
      <c r="D93" s="16">
        <f t="shared" si="1"/>
        <v>12.027700719999999</v>
      </c>
    </row>
    <row r="94" spans="1:4" ht="15" customHeight="1" x14ac:dyDescent="0.2">
      <c r="A94" s="105">
        <v>42008.75</v>
      </c>
      <c r="B94" s="13">
        <v>9.2599920000000004</v>
      </c>
      <c r="C94" s="24">
        <v>60</v>
      </c>
      <c r="D94" s="16">
        <f t="shared" si="1"/>
        <v>15.464186639999999</v>
      </c>
    </row>
    <row r="95" spans="1:4" ht="15" customHeight="1" x14ac:dyDescent="0.2">
      <c r="A95" s="105">
        <v>42008.791666666664</v>
      </c>
      <c r="B95" s="13">
        <v>8.2311040000000002</v>
      </c>
      <c r="C95" s="24">
        <v>60</v>
      </c>
      <c r="D95" s="16">
        <f t="shared" si="1"/>
        <v>13.74594368</v>
      </c>
    </row>
    <row r="96" spans="1:4" ht="15" customHeight="1" x14ac:dyDescent="0.2">
      <c r="A96" s="105">
        <v>42008.833333333336</v>
      </c>
      <c r="B96" s="13">
        <v>8.2311040000000002</v>
      </c>
      <c r="C96" s="24">
        <v>50</v>
      </c>
      <c r="D96" s="16">
        <f t="shared" si="1"/>
        <v>13.74594368</v>
      </c>
    </row>
    <row r="97" spans="1:4" ht="15" customHeight="1" x14ac:dyDescent="0.2">
      <c r="A97" s="105">
        <v>42008.875</v>
      </c>
      <c r="B97" s="13">
        <v>8.7455479999999994</v>
      </c>
      <c r="C97" s="24">
        <v>50</v>
      </c>
      <c r="D97" s="16">
        <f t="shared" si="1"/>
        <v>14.605065159999999</v>
      </c>
    </row>
    <row r="98" spans="1:4" ht="15" customHeight="1" x14ac:dyDescent="0.2">
      <c r="A98" s="105">
        <v>42008.916666666664</v>
      </c>
      <c r="B98" s="13">
        <v>6.1733279999999997</v>
      </c>
      <c r="C98" s="24">
        <v>30</v>
      </c>
      <c r="D98" s="16">
        <f t="shared" si="1"/>
        <v>10.309457759999999</v>
      </c>
    </row>
    <row r="99" spans="1:4" ht="15" customHeight="1" x14ac:dyDescent="0.2">
      <c r="A99" s="105">
        <v>42008.958333333336</v>
      </c>
      <c r="B99" s="13">
        <v>5.1444400000000003</v>
      </c>
      <c r="C99" s="24">
        <v>40</v>
      </c>
      <c r="D99" s="16">
        <f t="shared" si="1"/>
        <v>8.5912147999999995</v>
      </c>
    </row>
    <row r="100" spans="1:4" ht="15" customHeight="1" x14ac:dyDescent="0.2">
      <c r="A100" s="105">
        <v>42009</v>
      </c>
      <c r="B100" s="13">
        <v>4.6299960000000002</v>
      </c>
      <c r="C100" s="24">
        <v>20</v>
      </c>
      <c r="D100" s="16">
        <f t="shared" si="1"/>
        <v>7.7320933199999997</v>
      </c>
    </row>
    <row r="101" spans="1:4" ht="15" customHeight="1" x14ac:dyDescent="0.2">
      <c r="A101" s="105">
        <v>42009.041666666664</v>
      </c>
      <c r="B101" s="13">
        <v>4.1155520000000001</v>
      </c>
      <c r="C101" s="24">
        <v>20</v>
      </c>
      <c r="D101" s="16">
        <f t="shared" si="1"/>
        <v>6.8729718399999999</v>
      </c>
    </row>
    <row r="102" spans="1:4" ht="15" customHeight="1" x14ac:dyDescent="0.2">
      <c r="A102" s="105">
        <v>42009.083333333336</v>
      </c>
      <c r="B102" s="13">
        <v>2.5722200000000002</v>
      </c>
      <c r="C102" s="24">
        <v>360</v>
      </c>
      <c r="D102" s="16">
        <f t="shared" si="1"/>
        <v>4.2956073999999997</v>
      </c>
    </row>
    <row r="103" spans="1:4" ht="15" customHeight="1" x14ac:dyDescent="0.2">
      <c r="A103" s="105">
        <v>42009.125</v>
      </c>
      <c r="B103" s="13">
        <v>2.5722200000000002</v>
      </c>
      <c r="C103" s="24">
        <v>10</v>
      </c>
      <c r="D103" s="16">
        <f t="shared" si="1"/>
        <v>4.2956073999999997</v>
      </c>
    </row>
    <row r="104" spans="1:4" ht="15" customHeight="1" x14ac:dyDescent="0.2">
      <c r="A104" s="105">
        <v>42009.166666666664</v>
      </c>
      <c r="B104" s="13">
        <v>2.5722200000000002</v>
      </c>
      <c r="C104" s="24">
        <v>10</v>
      </c>
      <c r="D104" s="16">
        <f t="shared" si="1"/>
        <v>4.2956073999999997</v>
      </c>
    </row>
    <row r="105" spans="1:4" ht="15" customHeight="1" x14ac:dyDescent="0.2">
      <c r="A105" s="105">
        <v>42009.208333333336</v>
      </c>
      <c r="B105" s="13">
        <v>2.5722200000000002</v>
      </c>
      <c r="C105" s="24">
        <v>10</v>
      </c>
      <c r="D105" s="16">
        <f t="shared" si="1"/>
        <v>4.2956073999999997</v>
      </c>
    </row>
    <row r="106" spans="1:4" ht="15" customHeight="1" x14ac:dyDescent="0.2">
      <c r="A106" s="105">
        <v>42009.25</v>
      </c>
      <c r="B106" s="13">
        <v>3.0866639999999999</v>
      </c>
      <c r="C106" s="24">
        <v>360</v>
      </c>
      <c r="D106" s="16">
        <f t="shared" si="1"/>
        <v>5.1547288799999995</v>
      </c>
    </row>
    <row r="107" spans="1:4" ht="15" customHeight="1" x14ac:dyDescent="0.2">
      <c r="A107" s="105">
        <v>42009.291666666664</v>
      </c>
      <c r="B107" s="13">
        <v>3.601108</v>
      </c>
      <c r="C107" s="24">
        <v>360</v>
      </c>
      <c r="D107" s="16">
        <f t="shared" si="1"/>
        <v>6.0138503599999993</v>
      </c>
    </row>
    <row r="108" spans="1:4" ht="15" customHeight="1" x14ac:dyDescent="0.2">
      <c r="A108" s="105">
        <v>42009.333333333336</v>
      </c>
      <c r="B108" s="13">
        <v>1.5433319999999999</v>
      </c>
      <c r="C108" s="24">
        <v>330</v>
      </c>
      <c r="D108" s="16">
        <f t="shared" si="1"/>
        <v>2.5773644399999998</v>
      </c>
    </row>
    <row r="109" spans="1:4" ht="15" customHeight="1" x14ac:dyDescent="0.2">
      <c r="A109" s="105">
        <v>42009.375</v>
      </c>
      <c r="B109" s="13">
        <v>3.0866639999999999</v>
      </c>
      <c r="C109" s="24">
        <v>10</v>
      </c>
      <c r="D109" s="16">
        <f t="shared" si="1"/>
        <v>5.1547288799999995</v>
      </c>
    </row>
    <row r="110" spans="1:4" ht="15" customHeight="1" x14ac:dyDescent="0.2">
      <c r="A110" s="105">
        <v>42009.416666666664</v>
      </c>
      <c r="B110" s="13">
        <v>4.6299960000000002</v>
      </c>
      <c r="C110" s="24">
        <v>10</v>
      </c>
      <c r="D110" s="16">
        <f t="shared" si="1"/>
        <v>7.7320933199999997</v>
      </c>
    </row>
    <row r="111" spans="1:4" ht="15" customHeight="1" x14ac:dyDescent="0.2">
      <c r="A111" s="105">
        <v>42009.458333333336</v>
      </c>
      <c r="B111" s="13">
        <v>6.1733279999999997</v>
      </c>
      <c r="C111" s="24">
        <v>360</v>
      </c>
      <c r="D111" s="16">
        <f t="shared" si="1"/>
        <v>10.309457759999999</v>
      </c>
    </row>
    <row r="112" spans="1:4" ht="15" customHeight="1" x14ac:dyDescent="0.2">
      <c r="A112" s="105">
        <v>42009.5</v>
      </c>
      <c r="B112" s="13">
        <v>6.1733279999999997</v>
      </c>
      <c r="C112" s="24">
        <v>20</v>
      </c>
      <c r="D112" s="16">
        <f t="shared" si="1"/>
        <v>10.309457759999999</v>
      </c>
    </row>
    <row r="113" spans="1:4" ht="15" customHeight="1" x14ac:dyDescent="0.2">
      <c r="A113" s="105">
        <v>42009.541666666664</v>
      </c>
      <c r="B113" s="13">
        <v>4.1155520000000001</v>
      </c>
      <c r="C113" s="24">
        <v>350</v>
      </c>
      <c r="D113" s="16">
        <f t="shared" si="1"/>
        <v>6.8729718399999999</v>
      </c>
    </row>
    <row r="114" spans="1:4" ht="15" customHeight="1" x14ac:dyDescent="0.2">
      <c r="A114" s="105">
        <v>42009.583333333336</v>
      </c>
      <c r="B114" s="13">
        <v>5.6588840000000005</v>
      </c>
      <c r="C114" s="24">
        <v>10</v>
      </c>
      <c r="D114" s="16">
        <f t="shared" si="1"/>
        <v>9.4503362800000001</v>
      </c>
    </row>
    <row r="115" spans="1:4" ht="15" customHeight="1" x14ac:dyDescent="0.2">
      <c r="A115" s="105">
        <v>42009.625</v>
      </c>
      <c r="B115" s="13">
        <v>6.6877719999999998</v>
      </c>
      <c r="C115" s="24">
        <v>50</v>
      </c>
      <c r="D115" s="16">
        <f t="shared" si="1"/>
        <v>11.16857924</v>
      </c>
    </row>
    <row r="116" spans="1:4" ht="15" customHeight="1" x14ac:dyDescent="0.2">
      <c r="A116" s="105">
        <v>42009.666666666664</v>
      </c>
      <c r="B116" s="13">
        <v>8.2311040000000002</v>
      </c>
      <c r="C116" s="24">
        <v>60</v>
      </c>
      <c r="D116" s="16">
        <f t="shared" si="1"/>
        <v>13.74594368</v>
      </c>
    </row>
    <row r="117" spans="1:4" ht="15" customHeight="1" x14ac:dyDescent="0.2">
      <c r="A117" s="105">
        <v>42009.708333333336</v>
      </c>
      <c r="B117" s="13">
        <v>8.2311040000000002</v>
      </c>
      <c r="C117" s="24">
        <v>60</v>
      </c>
      <c r="D117" s="16">
        <f t="shared" si="1"/>
        <v>13.74594368</v>
      </c>
    </row>
    <row r="118" spans="1:4" ht="15" customHeight="1" x14ac:dyDescent="0.2">
      <c r="A118" s="105">
        <v>42009.75</v>
      </c>
      <c r="B118" s="13">
        <v>8.2311040000000002</v>
      </c>
      <c r="C118" s="24">
        <v>60</v>
      </c>
      <c r="D118" s="16">
        <f t="shared" si="1"/>
        <v>13.74594368</v>
      </c>
    </row>
    <row r="119" spans="1:4" ht="15" customHeight="1" x14ac:dyDescent="0.2">
      <c r="A119" s="105">
        <v>42009.791666666664</v>
      </c>
      <c r="B119" s="13">
        <v>8.7455479999999994</v>
      </c>
      <c r="C119" s="24">
        <v>60</v>
      </c>
      <c r="D119" s="16">
        <f t="shared" si="1"/>
        <v>14.605065159999999</v>
      </c>
    </row>
    <row r="120" spans="1:4" ht="15" customHeight="1" x14ac:dyDescent="0.2">
      <c r="A120" s="105">
        <v>42009.833333333336</v>
      </c>
      <c r="B120" s="13">
        <v>8.7455479999999994</v>
      </c>
      <c r="C120" s="24">
        <v>50</v>
      </c>
      <c r="D120" s="16">
        <f t="shared" si="1"/>
        <v>14.605065159999999</v>
      </c>
    </row>
    <row r="121" spans="1:4" ht="15" customHeight="1" x14ac:dyDescent="0.2">
      <c r="A121" s="105">
        <v>42009.875</v>
      </c>
      <c r="B121" s="13">
        <v>7.202216</v>
      </c>
      <c r="C121" s="24">
        <v>50</v>
      </c>
      <c r="D121" s="16">
        <f t="shared" si="1"/>
        <v>12.027700719999999</v>
      </c>
    </row>
    <row r="122" spans="1:4" ht="15" customHeight="1" x14ac:dyDescent="0.2">
      <c r="A122" s="105">
        <v>42009.916666666664</v>
      </c>
      <c r="B122" s="13">
        <v>5.1444400000000003</v>
      </c>
      <c r="C122" s="24">
        <v>50</v>
      </c>
      <c r="D122" s="16">
        <f t="shared" si="1"/>
        <v>8.5912147999999995</v>
      </c>
    </row>
    <row r="123" spans="1:4" ht="15" customHeight="1" x14ac:dyDescent="0.2">
      <c r="A123" s="105">
        <v>42009.958333333336</v>
      </c>
      <c r="B123" s="13">
        <v>5.1444400000000003</v>
      </c>
      <c r="C123" s="24">
        <v>40</v>
      </c>
      <c r="D123" s="16">
        <f t="shared" si="1"/>
        <v>8.5912147999999995</v>
      </c>
    </row>
    <row r="124" spans="1:4" ht="15" customHeight="1" x14ac:dyDescent="0.2">
      <c r="A124" s="105">
        <v>42010</v>
      </c>
      <c r="B124" s="13">
        <v>4.1155520000000001</v>
      </c>
      <c r="C124" s="24">
        <v>30</v>
      </c>
      <c r="D124" s="16">
        <f t="shared" si="1"/>
        <v>6.8729718399999999</v>
      </c>
    </row>
    <row r="125" spans="1:4" ht="15" customHeight="1" x14ac:dyDescent="0.2">
      <c r="A125" s="105">
        <v>42010.041666666664</v>
      </c>
      <c r="B125" s="13">
        <v>2.5722200000000002</v>
      </c>
      <c r="C125" s="24">
        <v>30</v>
      </c>
      <c r="D125" s="16">
        <f t="shared" si="1"/>
        <v>4.2956073999999997</v>
      </c>
    </row>
    <row r="126" spans="1:4" ht="15" customHeight="1" x14ac:dyDescent="0.2">
      <c r="A126" s="105">
        <v>42010.083333333336</v>
      </c>
      <c r="B126" s="13">
        <v>2.057776</v>
      </c>
      <c r="C126" s="24">
        <v>20</v>
      </c>
      <c r="D126" s="16">
        <f t="shared" si="1"/>
        <v>3.43648592</v>
      </c>
    </row>
    <row r="127" spans="1:4" ht="15" customHeight="1" x14ac:dyDescent="0.2">
      <c r="A127" s="105">
        <v>42010.125</v>
      </c>
      <c r="B127" s="13">
        <v>2.5722200000000002</v>
      </c>
      <c r="C127" s="24">
        <v>20</v>
      </c>
      <c r="D127" s="16">
        <f t="shared" si="1"/>
        <v>4.2956073999999997</v>
      </c>
    </row>
    <row r="128" spans="1:4" ht="15" customHeight="1" x14ac:dyDescent="0.2">
      <c r="A128" s="105">
        <v>42010.166666666664</v>
      </c>
      <c r="B128" s="13">
        <v>1.5433319999999999</v>
      </c>
      <c r="C128" s="24">
        <v>330</v>
      </c>
      <c r="D128" s="16">
        <f t="shared" si="1"/>
        <v>2.5773644399999998</v>
      </c>
    </row>
    <row r="129" spans="1:4" ht="15" customHeight="1" x14ac:dyDescent="0.2">
      <c r="A129" s="105">
        <v>42010.208333333336</v>
      </c>
      <c r="B129" s="13">
        <v>1.5433319999999999</v>
      </c>
      <c r="C129" s="24">
        <v>340</v>
      </c>
      <c r="D129" s="16">
        <f t="shared" si="1"/>
        <v>2.5773644399999998</v>
      </c>
    </row>
    <row r="130" spans="1:4" ht="15" customHeight="1" x14ac:dyDescent="0.2">
      <c r="A130" s="105">
        <v>42010.25</v>
      </c>
      <c r="B130" s="13">
        <v>2.057776</v>
      </c>
      <c r="C130" s="24">
        <v>360</v>
      </c>
      <c r="D130" s="16">
        <f t="shared" si="1"/>
        <v>3.43648592</v>
      </c>
    </row>
    <row r="131" spans="1:4" ht="15" customHeight="1" x14ac:dyDescent="0.2">
      <c r="A131" s="105">
        <v>42010.291666666664</v>
      </c>
      <c r="B131" s="13">
        <v>1.5433319999999999</v>
      </c>
      <c r="C131" s="24">
        <v>350</v>
      </c>
      <c r="D131" s="16">
        <f t="shared" si="1"/>
        <v>2.5773644399999998</v>
      </c>
    </row>
    <row r="132" spans="1:4" ht="15" customHeight="1" x14ac:dyDescent="0.2">
      <c r="A132" s="105">
        <v>42010.333333333336</v>
      </c>
      <c r="B132" s="13">
        <v>1.5433319999999999</v>
      </c>
      <c r="C132" s="24">
        <v>310</v>
      </c>
      <c r="D132" s="16">
        <f t="shared" si="1"/>
        <v>2.5773644399999998</v>
      </c>
    </row>
    <row r="133" spans="1:4" ht="15" customHeight="1" x14ac:dyDescent="0.2">
      <c r="A133" s="105">
        <v>42010.375</v>
      </c>
      <c r="B133" s="13">
        <v>1.5433319999999999</v>
      </c>
      <c r="C133" s="24">
        <v>330</v>
      </c>
      <c r="D133" s="16">
        <f t="shared" ref="D133:D196" si="2">$B$1*B133</f>
        <v>2.5773644399999998</v>
      </c>
    </row>
    <row r="134" spans="1:4" ht="15" customHeight="1" x14ac:dyDescent="0.2">
      <c r="A134" s="105">
        <v>42010.416666666664</v>
      </c>
      <c r="B134" s="13">
        <v>2.5722200000000002</v>
      </c>
      <c r="C134" s="24">
        <v>350</v>
      </c>
      <c r="D134" s="16">
        <f t="shared" si="2"/>
        <v>4.2956073999999997</v>
      </c>
    </row>
    <row r="135" spans="1:4" ht="15" customHeight="1" x14ac:dyDescent="0.2">
      <c r="A135" s="105">
        <v>42010.458333333336</v>
      </c>
      <c r="B135" s="13">
        <v>3.601108</v>
      </c>
      <c r="C135" s="24">
        <v>350</v>
      </c>
      <c r="D135" s="16">
        <f t="shared" si="2"/>
        <v>6.0138503599999993</v>
      </c>
    </row>
    <row r="136" spans="1:4" ht="15" customHeight="1" x14ac:dyDescent="0.2">
      <c r="A136" s="105">
        <v>42010.5</v>
      </c>
      <c r="B136" s="13">
        <v>3.601108</v>
      </c>
      <c r="C136" s="24">
        <v>350</v>
      </c>
      <c r="D136" s="16">
        <f t="shared" si="2"/>
        <v>6.0138503599999993</v>
      </c>
    </row>
    <row r="137" spans="1:4" ht="15" customHeight="1" x14ac:dyDescent="0.2">
      <c r="A137" s="105">
        <v>42010.541666666664</v>
      </c>
      <c r="B137" s="13">
        <v>4.1155520000000001</v>
      </c>
      <c r="C137" s="24">
        <v>70</v>
      </c>
      <c r="D137" s="16">
        <f t="shared" si="2"/>
        <v>6.8729718399999999</v>
      </c>
    </row>
    <row r="138" spans="1:4" ht="15" customHeight="1" x14ac:dyDescent="0.2">
      <c r="A138" s="105">
        <v>42010.583333333336</v>
      </c>
      <c r="B138" s="13">
        <v>5.1444400000000003</v>
      </c>
      <c r="C138" s="24">
        <v>50</v>
      </c>
      <c r="D138" s="16">
        <f t="shared" si="2"/>
        <v>8.5912147999999995</v>
      </c>
    </row>
    <row r="139" spans="1:4" ht="15" customHeight="1" x14ac:dyDescent="0.2">
      <c r="A139" s="105">
        <v>42010.625</v>
      </c>
      <c r="B139" s="13">
        <v>7.202216</v>
      </c>
      <c r="C139" s="24">
        <v>80</v>
      </c>
      <c r="D139" s="16">
        <f t="shared" si="2"/>
        <v>12.027700719999999</v>
      </c>
    </row>
    <row r="140" spans="1:4" ht="15" customHeight="1" x14ac:dyDescent="0.2">
      <c r="A140" s="105">
        <v>42010.666666666664</v>
      </c>
      <c r="B140" s="13">
        <v>6.6877719999999998</v>
      </c>
      <c r="C140" s="24">
        <v>80</v>
      </c>
      <c r="D140" s="16">
        <f t="shared" si="2"/>
        <v>11.16857924</v>
      </c>
    </row>
    <row r="141" spans="1:4" ht="15" customHeight="1" x14ac:dyDescent="0.2">
      <c r="A141" s="105">
        <v>42010.708333333336</v>
      </c>
      <c r="B141" s="13">
        <v>7.7166600000000001</v>
      </c>
      <c r="C141" s="24">
        <v>90</v>
      </c>
      <c r="D141" s="16">
        <f t="shared" si="2"/>
        <v>12.886822199999999</v>
      </c>
    </row>
    <row r="142" spans="1:4" ht="15" customHeight="1" x14ac:dyDescent="0.2">
      <c r="A142" s="105">
        <v>42010.75</v>
      </c>
      <c r="B142" s="13">
        <v>6.6877719999999998</v>
      </c>
      <c r="C142" s="24">
        <v>50</v>
      </c>
      <c r="D142" s="16">
        <f t="shared" si="2"/>
        <v>11.16857924</v>
      </c>
    </row>
    <row r="143" spans="1:4" ht="15" customHeight="1" x14ac:dyDescent="0.2">
      <c r="A143" s="105">
        <v>42010.791666666664</v>
      </c>
      <c r="B143" s="13">
        <v>7.202216</v>
      </c>
      <c r="C143" s="24">
        <v>70</v>
      </c>
      <c r="D143" s="16">
        <f t="shared" si="2"/>
        <v>12.027700719999999</v>
      </c>
    </row>
    <row r="144" spans="1:4" ht="15" customHeight="1" x14ac:dyDescent="0.2">
      <c r="A144" s="105">
        <v>42010.833333333336</v>
      </c>
      <c r="B144" s="13">
        <v>7.202216</v>
      </c>
      <c r="C144" s="24">
        <v>50</v>
      </c>
      <c r="D144" s="16">
        <f t="shared" si="2"/>
        <v>12.027700719999999</v>
      </c>
    </row>
    <row r="145" spans="1:4" ht="15" customHeight="1" x14ac:dyDescent="0.2">
      <c r="A145" s="105">
        <v>42010.875</v>
      </c>
      <c r="B145" s="13">
        <v>6.6877719999999998</v>
      </c>
      <c r="C145" s="24">
        <v>30</v>
      </c>
      <c r="D145" s="16">
        <f t="shared" si="2"/>
        <v>11.16857924</v>
      </c>
    </row>
    <row r="146" spans="1:4" ht="15" customHeight="1" x14ac:dyDescent="0.2">
      <c r="A146" s="105">
        <v>42010.916666666664</v>
      </c>
      <c r="B146" s="13">
        <v>4.6299960000000002</v>
      </c>
      <c r="C146" s="24">
        <v>50</v>
      </c>
      <c r="D146" s="16">
        <f t="shared" si="2"/>
        <v>7.7320933199999997</v>
      </c>
    </row>
    <row r="147" spans="1:4" ht="15" customHeight="1" x14ac:dyDescent="0.2">
      <c r="A147" s="105">
        <v>42010.958333333336</v>
      </c>
      <c r="B147" s="13">
        <v>3.0866639999999999</v>
      </c>
      <c r="C147" s="24">
        <v>40</v>
      </c>
      <c r="D147" s="16">
        <f t="shared" si="2"/>
        <v>5.1547288799999995</v>
      </c>
    </row>
    <row r="148" spans="1:4" ht="15" customHeight="1" x14ac:dyDescent="0.2">
      <c r="A148" s="105">
        <v>42011</v>
      </c>
      <c r="B148" s="13">
        <v>4.1155520000000001</v>
      </c>
      <c r="C148" s="24">
        <v>30</v>
      </c>
      <c r="D148" s="16">
        <f t="shared" si="2"/>
        <v>6.8729718399999999</v>
      </c>
    </row>
    <row r="149" spans="1:4" ht="15" customHeight="1" x14ac:dyDescent="0.2">
      <c r="A149" s="105">
        <v>42011.041666666664</v>
      </c>
      <c r="B149" s="13">
        <v>3.0866639999999999</v>
      </c>
      <c r="C149" s="24">
        <v>20</v>
      </c>
      <c r="D149" s="16">
        <f t="shared" si="2"/>
        <v>5.1547288799999995</v>
      </c>
    </row>
    <row r="150" spans="1:4" ht="15" customHeight="1" x14ac:dyDescent="0.2">
      <c r="A150" s="105">
        <v>42011.083333333336</v>
      </c>
      <c r="B150" s="13">
        <v>3.601108</v>
      </c>
      <c r="C150" s="24">
        <v>20</v>
      </c>
      <c r="D150" s="16">
        <f t="shared" si="2"/>
        <v>6.0138503599999993</v>
      </c>
    </row>
    <row r="151" spans="1:4" ht="15" customHeight="1" x14ac:dyDescent="0.2">
      <c r="A151" s="105">
        <v>42011.125</v>
      </c>
      <c r="B151" s="13">
        <v>3.0866639999999999</v>
      </c>
      <c r="C151" s="24">
        <v>20</v>
      </c>
      <c r="D151" s="16">
        <f t="shared" si="2"/>
        <v>5.1547288799999995</v>
      </c>
    </row>
    <row r="152" spans="1:4" ht="15" customHeight="1" x14ac:dyDescent="0.2">
      <c r="A152" s="105">
        <v>42011.166666666664</v>
      </c>
      <c r="B152" s="13">
        <v>2.5722200000000002</v>
      </c>
      <c r="C152" s="24">
        <v>20</v>
      </c>
      <c r="D152" s="16">
        <f t="shared" si="2"/>
        <v>4.2956073999999997</v>
      </c>
    </row>
    <row r="153" spans="1:4" ht="15" customHeight="1" x14ac:dyDescent="0.2">
      <c r="A153" s="105">
        <v>42011.208333333336</v>
      </c>
      <c r="B153" s="13">
        <v>2.057776</v>
      </c>
      <c r="C153" s="24">
        <v>360</v>
      </c>
      <c r="D153" s="16">
        <f t="shared" si="2"/>
        <v>3.43648592</v>
      </c>
    </row>
    <row r="154" spans="1:4" ht="15" customHeight="1" x14ac:dyDescent="0.2">
      <c r="A154" s="105">
        <v>42011.25</v>
      </c>
      <c r="B154" s="13">
        <v>1.028888</v>
      </c>
      <c r="C154" s="24">
        <v>330</v>
      </c>
      <c r="D154" s="16">
        <f t="shared" si="2"/>
        <v>1.71824296</v>
      </c>
    </row>
    <row r="155" spans="1:4" ht="15" customHeight="1" x14ac:dyDescent="0.2">
      <c r="A155" s="105">
        <v>42011.291666666664</v>
      </c>
      <c r="B155" s="13">
        <v>1.5433319999999999</v>
      </c>
      <c r="C155" s="24">
        <v>290</v>
      </c>
      <c r="D155" s="16">
        <f t="shared" si="2"/>
        <v>2.5773644399999998</v>
      </c>
    </row>
    <row r="156" spans="1:4" ht="15" customHeight="1" x14ac:dyDescent="0.2">
      <c r="A156" s="105">
        <v>42011.333333333336</v>
      </c>
      <c r="B156" s="13">
        <v>1.028888</v>
      </c>
      <c r="C156" s="24">
        <v>310</v>
      </c>
      <c r="D156" s="16">
        <f t="shared" si="2"/>
        <v>1.71824296</v>
      </c>
    </row>
    <row r="157" spans="1:4" ht="15" customHeight="1" x14ac:dyDescent="0.2">
      <c r="A157" s="105">
        <v>42011.375</v>
      </c>
      <c r="B157" s="13">
        <v>1.028888</v>
      </c>
      <c r="C157" s="24">
        <v>330</v>
      </c>
      <c r="D157" s="16">
        <f t="shared" si="2"/>
        <v>1.71824296</v>
      </c>
    </row>
    <row r="158" spans="1:4" ht="15" customHeight="1" x14ac:dyDescent="0.2">
      <c r="A158" s="105">
        <v>42011.416666666664</v>
      </c>
      <c r="B158" s="13">
        <v>2.057776</v>
      </c>
      <c r="C158" s="24">
        <v>320</v>
      </c>
      <c r="D158" s="16">
        <f t="shared" si="2"/>
        <v>3.43648592</v>
      </c>
    </row>
    <row r="159" spans="1:4" ht="15" customHeight="1" x14ac:dyDescent="0.2">
      <c r="A159" s="105">
        <v>42011.458333333336</v>
      </c>
      <c r="B159" s="13">
        <v>2.057776</v>
      </c>
      <c r="C159" s="24">
        <v>290</v>
      </c>
      <c r="D159" s="16">
        <f t="shared" si="2"/>
        <v>3.43648592</v>
      </c>
    </row>
    <row r="160" spans="1:4" ht="15" customHeight="1" x14ac:dyDescent="0.2">
      <c r="A160" s="105">
        <v>42011.5</v>
      </c>
      <c r="B160" s="13">
        <v>4.1155520000000001</v>
      </c>
      <c r="C160" s="24">
        <v>20</v>
      </c>
      <c r="D160" s="16">
        <f t="shared" si="2"/>
        <v>6.8729718399999999</v>
      </c>
    </row>
    <row r="161" spans="1:4" ht="15" customHeight="1" x14ac:dyDescent="0.2">
      <c r="A161" s="105">
        <v>42011.541666666664</v>
      </c>
      <c r="B161" s="13">
        <v>5.1444400000000003</v>
      </c>
      <c r="C161" s="24">
        <v>10</v>
      </c>
      <c r="D161" s="16">
        <f t="shared" si="2"/>
        <v>8.5912147999999995</v>
      </c>
    </row>
    <row r="162" spans="1:4" ht="15" customHeight="1" x14ac:dyDescent="0.2">
      <c r="A162" s="105">
        <v>42011.583333333336</v>
      </c>
      <c r="B162" s="13">
        <v>6.6877719999999998</v>
      </c>
      <c r="C162" s="24">
        <v>50</v>
      </c>
      <c r="D162" s="16">
        <f t="shared" si="2"/>
        <v>11.16857924</v>
      </c>
    </row>
    <row r="163" spans="1:4" ht="15" customHeight="1" x14ac:dyDescent="0.2">
      <c r="A163" s="105">
        <v>42011.625</v>
      </c>
      <c r="B163" s="13">
        <v>6.6877719999999998</v>
      </c>
      <c r="C163" s="24">
        <v>60</v>
      </c>
      <c r="D163" s="16">
        <f t="shared" si="2"/>
        <v>11.16857924</v>
      </c>
    </row>
    <row r="164" spans="1:4" ht="15" customHeight="1" x14ac:dyDescent="0.2">
      <c r="A164" s="105">
        <v>42011.666666666664</v>
      </c>
      <c r="B164" s="13">
        <v>8.2311040000000002</v>
      </c>
      <c r="C164" s="24">
        <v>70</v>
      </c>
      <c r="D164" s="16">
        <f t="shared" si="2"/>
        <v>13.74594368</v>
      </c>
    </row>
    <row r="165" spans="1:4" ht="15" customHeight="1" x14ac:dyDescent="0.2">
      <c r="A165" s="105">
        <v>42011.708333333336</v>
      </c>
      <c r="B165" s="13">
        <v>7.202216</v>
      </c>
      <c r="C165" s="24">
        <v>60</v>
      </c>
      <c r="D165" s="16">
        <f t="shared" si="2"/>
        <v>12.027700719999999</v>
      </c>
    </row>
    <row r="166" spans="1:4" ht="15" customHeight="1" x14ac:dyDescent="0.2">
      <c r="A166" s="105">
        <v>42011.75</v>
      </c>
      <c r="B166" s="13">
        <v>7.202216</v>
      </c>
      <c r="C166" s="24">
        <v>70</v>
      </c>
      <c r="D166" s="16">
        <f t="shared" si="2"/>
        <v>12.027700719999999</v>
      </c>
    </row>
    <row r="167" spans="1:4" ht="15" customHeight="1" x14ac:dyDescent="0.2">
      <c r="A167" s="105">
        <v>42011.791666666664</v>
      </c>
      <c r="B167" s="13">
        <v>7.202216</v>
      </c>
      <c r="C167" s="24">
        <v>60</v>
      </c>
      <c r="D167" s="16">
        <f t="shared" si="2"/>
        <v>12.027700719999999</v>
      </c>
    </row>
    <row r="168" spans="1:4" ht="15" customHeight="1" x14ac:dyDescent="0.2">
      <c r="A168" s="105">
        <v>42011.833333333336</v>
      </c>
      <c r="B168" s="13">
        <v>7.7166600000000001</v>
      </c>
      <c r="C168" s="24">
        <v>60</v>
      </c>
      <c r="D168" s="16">
        <f t="shared" si="2"/>
        <v>12.886822199999999</v>
      </c>
    </row>
    <row r="169" spans="1:4" ht="15" customHeight="1" x14ac:dyDescent="0.2">
      <c r="A169" s="105">
        <v>42011.875</v>
      </c>
      <c r="B169" s="13">
        <v>5.6588840000000005</v>
      </c>
      <c r="C169" s="24">
        <v>60</v>
      </c>
      <c r="D169" s="16">
        <f t="shared" si="2"/>
        <v>9.4503362800000001</v>
      </c>
    </row>
    <row r="170" spans="1:4" ht="15" customHeight="1" x14ac:dyDescent="0.2">
      <c r="A170" s="105">
        <v>42011.916666666664</v>
      </c>
      <c r="B170" s="13">
        <v>5.1444400000000003</v>
      </c>
      <c r="C170" s="24">
        <v>50</v>
      </c>
      <c r="D170" s="16">
        <f t="shared" si="2"/>
        <v>8.5912147999999995</v>
      </c>
    </row>
    <row r="171" spans="1:4" ht="15" customHeight="1" x14ac:dyDescent="0.2">
      <c r="A171" s="105">
        <v>42011.958333333336</v>
      </c>
      <c r="B171" s="13">
        <v>4.6299960000000002</v>
      </c>
      <c r="C171" s="24">
        <v>50</v>
      </c>
      <c r="D171" s="16">
        <f t="shared" si="2"/>
        <v>7.7320933199999997</v>
      </c>
    </row>
    <row r="172" spans="1:4" ht="15" customHeight="1" x14ac:dyDescent="0.2">
      <c r="A172" s="105">
        <v>42012</v>
      </c>
      <c r="B172" s="13">
        <v>4.1155520000000001</v>
      </c>
      <c r="C172" s="24">
        <v>30</v>
      </c>
      <c r="D172" s="16">
        <f t="shared" si="2"/>
        <v>6.8729718399999999</v>
      </c>
    </row>
    <row r="173" spans="1:4" ht="15" customHeight="1" x14ac:dyDescent="0.2">
      <c r="A173" s="105">
        <v>42012.041666666664</v>
      </c>
      <c r="B173" s="13">
        <v>2.057776</v>
      </c>
      <c r="C173" s="24">
        <v>10</v>
      </c>
      <c r="D173" s="16">
        <f t="shared" si="2"/>
        <v>3.43648592</v>
      </c>
    </row>
    <row r="174" spans="1:4" ht="15" customHeight="1" x14ac:dyDescent="0.2">
      <c r="A174" s="105">
        <v>42012.083333333336</v>
      </c>
      <c r="B174" s="13">
        <v>2.5722200000000002</v>
      </c>
      <c r="C174" s="24">
        <v>10</v>
      </c>
      <c r="D174" s="16">
        <f t="shared" si="2"/>
        <v>4.2956073999999997</v>
      </c>
    </row>
    <row r="175" spans="1:4" ht="15" customHeight="1" x14ac:dyDescent="0.2">
      <c r="A175" s="105">
        <v>42012.125</v>
      </c>
      <c r="B175" s="13">
        <v>1.5433319999999999</v>
      </c>
      <c r="C175" s="24">
        <v>340</v>
      </c>
      <c r="D175" s="16">
        <f t="shared" si="2"/>
        <v>2.5773644399999998</v>
      </c>
    </row>
    <row r="176" spans="1:4" ht="15" customHeight="1" x14ac:dyDescent="0.2">
      <c r="A176" s="105">
        <v>42012.166666666664</v>
      </c>
      <c r="B176" s="13">
        <v>2.057776</v>
      </c>
      <c r="C176" s="24">
        <v>300</v>
      </c>
      <c r="D176" s="16">
        <f t="shared" si="2"/>
        <v>3.43648592</v>
      </c>
    </row>
    <row r="177" spans="1:4" ht="15" customHeight="1" x14ac:dyDescent="0.2">
      <c r="A177" s="105">
        <v>42012.208333333336</v>
      </c>
      <c r="B177" s="13">
        <v>0.51444400000000001</v>
      </c>
      <c r="C177" s="24">
        <v>310</v>
      </c>
      <c r="D177" s="16">
        <f t="shared" si="2"/>
        <v>0.85912147999999999</v>
      </c>
    </row>
    <row r="178" spans="1:4" ht="15" customHeight="1" x14ac:dyDescent="0.2">
      <c r="A178" s="105">
        <v>42012.25</v>
      </c>
      <c r="B178" s="13">
        <v>1.028888</v>
      </c>
      <c r="C178" s="24">
        <v>330</v>
      </c>
      <c r="D178" s="16">
        <f t="shared" si="2"/>
        <v>1.71824296</v>
      </c>
    </row>
    <row r="179" spans="1:4" ht="15" customHeight="1" x14ac:dyDescent="0.2">
      <c r="A179" s="105">
        <v>42012.291666666664</v>
      </c>
      <c r="B179" s="13">
        <v>1.028888</v>
      </c>
      <c r="C179" s="24">
        <v>310</v>
      </c>
      <c r="D179" s="16">
        <f t="shared" si="2"/>
        <v>1.71824296</v>
      </c>
    </row>
    <row r="180" spans="1:4" ht="15" customHeight="1" x14ac:dyDescent="0.2">
      <c r="A180" s="105">
        <v>42012.333333333336</v>
      </c>
      <c r="B180" s="13">
        <v>1.028888</v>
      </c>
      <c r="C180" s="24">
        <v>300</v>
      </c>
      <c r="D180" s="16">
        <f t="shared" si="2"/>
        <v>1.71824296</v>
      </c>
    </row>
    <row r="181" spans="1:4" ht="15" customHeight="1" x14ac:dyDescent="0.2">
      <c r="A181" s="105">
        <v>42012.375</v>
      </c>
      <c r="B181" s="13">
        <v>1.028888</v>
      </c>
      <c r="C181" s="24">
        <v>330</v>
      </c>
      <c r="D181" s="16">
        <f t="shared" si="2"/>
        <v>1.71824296</v>
      </c>
    </row>
    <row r="182" spans="1:4" ht="15" customHeight="1" x14ac:dyDescent="0.2">
      <c r="A182" s="105">
        <v>42012.416666666664</v>
      </c>
      <c r="B182" s="13">
        <v>2.057776</v>
      </c>
      <c r="C182" s="24">
        <v>320</v>
      </c>
      <c r="D182" s="16">
        <f t="shared" si="2"/>
        <v>3.43648592</v>
      </c>
    </row>
    <row r="183" spans="1:4" ht="15" customHeight="1" x14ac:dyDescent="0.2">
      <c r="A183" s="105">
        <v>42012.458333333336</v>
      </c>
      <c r="B183" s="13">
        <v>4.1155520000000001</v>
      </c>
      <c r="C183" s="24">
        <v>360</v>
      </c>
      <c r="D183" s="16">
        <f t="shared" si="2"/>
        <v>6.8729718399999999</v>
      </c>
    </row>
    <row r="184" spans="1:4" ht="15" customHeight="1" x14ac:dyDescent="0.2">
      <c r="A184" s="105">
        <v>42012.5</v>
      </c>
      <c r="B184" s="13">
        <v>6.1733279999999997</v>
      </c>
      <c r="C184" s="24">
        <v>40</v>
      </c>
      <c r="D184" s="16">
        <f t="shared" si="2"/>
        <v>10.309457759999999</v>
      </c>
    </row>
    <row r="185" spans="1:4" ht="15" customHeight="1" x14ac:dyDescent="0.2">
      <c r="A185" s="105">
        <v>42012.541666666664</v>
      </c>
      <c r="B185" s="13">
        <v>5.1444400000000003</v>
      </c>
      <c r="C185" s="24">
        <v>10</v>
      </c>
      <c r="D185" s="16">
        <f t="shared" si="2"/>
        <v>8.5912147999999995</v>
      </c>
    </row>
    <row r="186" spans="1:4" ht="15" customHeight="1" x14ac:dyDescent="0.2">
      <c r="A186" s="105">
        <v>42012.583333333336</v>
      </c>
      <c r="B186" s="13">
        <v>5.1444400000000003</v>
      </c>
      <c r="C186" s="24">
        <v>30</v>
      </c>
      <c r="D186" s="16">
        <f t="shared" si="2"/>
        <v>8.5912147999999995</v>
      </c>
    </row>
    <row r="187" spans="1:4" ht="15" customHeight="1" x14ac:dyDescent="0.2">
      <c r="A187" s="105">
        <v>42012.625</v>
      </c>
      <c r="B187" s="13">
        <v>6.1733279999999997</v>
      </c>
      <c r="C187" s="24">
        <v>60</v>
      </c>
      <c r="D187" s="16">
        <f t="shared" si="2"/>
        <v>10.309457759999999</v>
      </c>
    </row>
    <row r="188" spans="1:4" ht="15" customHeight="1" x14ac:dyDescent="0.2">
      <c r="A188" s="105">
        <v>42012.666666666664</v>
      </c>
      <c r="B188" s="13">
        <v>8.2311040000000002</v>
      </c>
      <c r="C188" s="24">
        <v>70</v>
      </c>
      <c r="D188" s="16">
        <f t="shared" si="2"/>
        <v>13.74594368</v>
      </c>
    </row>
    <row r="189" spans="1:4" ht="15" customHeight="1" x14ac:dyDescent="0.2">
      <c r="A189" s="105">
        <v>42012.708333333336</v>
      </c>
      <c r="B189" s="13">
        <v>8.7455479999999994</v>
      </c>
      <c r="C189" s="24">
        <v>60</v>
      </c>
      <c r="D189" s="16">
        <f t="shared" si="2"/>
        <v>14.605065159999999</v>
      </c>
    </row>
    <row r="190" spans="1:4" ht="15" customHeight="1" x14ac:dyDescent="0.2">
      <c r="A190" s="105">
        <v>42012.75</v>
      </c>
      <c r="B190" s="13">
        <v>8.7455479999999994</v>
      </c>
      <c r="C190" s="24">
        <v>50</v>
      </c>
      <c r="D190" s="16">
        <f t="shared" si="2"/>
        <v>14.605065159999999</v>
      </c>
    </row>
    <row r="191" spans="1:4" ht="15" customHeight="1" x14ac:dyDescent="0.2">
      <c r="A191" s="105">
        <v>42012.791666666664</v>
      </c>
      <c r="B191" s="13">
        <v>8.7455479999999994</v>
      </c>
      <c r="C191" s="24">
        <v>60</v>
      </c>
      <c r="D191" s="16">
        <f t="shared" si="2"/>
        <v>14.605065159999999</v>
      </c>
    </row>
    <row r="192" spans="1:4" ht="15" customHeight="1" x14ac:dyDescent="0.2">
      <c r="A192" s="105">
        <v>42012.833333333336</v>
      </c>
      <c r="B192" s="13">
        <v>7.7166600000000001</v>
      </c>
      <c r="C192" s="24">
        <v>50</v>
      </c>
      <c r="D192" s="16">
        <f t="shared" si="2"/>
        <v>12.886822199999999</v>
      </c>
    </row>
    <row r="193" spans="1:4" ht="15" customHeight="1" x14ac:dyDescent="0.2">
      <c r="A193" s="105">
        <v>42012.875</v>
      </c>
      <c r="B193" s="13">
        <v>8.2311040000000002</v>
      </c>
      <c r="C193" s="24">
        <v>60</v>
      </c>
      <c r="D193" s="16">
        <f t="shared" si="2"/>
        <v>13.74594368</v>
      </c>
    </row>
    <row r="194" spans="1:4" ht="15" customHeight="1" x14ac:dyDescent="0.2">
      <c r="A194" s="105">
        <v>42012.916666666664</v>
      </c>
      <c r="B194" s="13">
        <v>6.6877719999999998</v>
      </c>
      <c r="C194" s="24">
        <v>50</v>
      </c>
      <c r="D194" s="16">
        <f t="shared" si="2"/>
        <v>11.16857924</v>
      </c>
    </row>
    <row r="195" spans="1:4" ht="15" customHeight="1" x14ac:dyDescent="0.2">
      <c r="A195" s="105">
        <v>42012.958333333336</v>
      </c>
      <c r="B195" s="13">
        <v>6.6877719999999998</v>
      </c>
      <c r="C195" s="24">
        <v>40</v>
      </c>
      <c r="D195" s="16">
        <f t="shared" si="2"/>
        <v>11.16857924</v>
      </c>
    </row>
    <row r="196" spans="1:4" ht="15" customHeight="1" x14ac:dyDescent="0.2">
      <c r="A196" s="105">
        <v>42013</v>
      </c>
      <c r="B196" s="13">
        <v>5.1444400000000003</v>
      </c>
      <c r="C196" s="24">
        <v>20</v>
      </c>
      <c r="D196" s="16">
        <f t="shared" si="2"/>
        <v>8.5912147999999995</v>
      </c>
    </row>
    <row r="197" spans="1:4" ht="15" customHeight="1" x14ac:dyDescent="0.2">
      <c r="A197" s="105">
        <v>42013.041666666664</v>
      </c>
      <c r="B197" s="13">
        <v>2.057776</v>
      </c>
      <c r="C197" s="24">
        <v>350</v>
      </c>
      <c r="D197" s="16">
        <f t="shared" ref="D197:D260" si="3">$B$1*B197</f>
        <v>3.43648592</v>
      </c>
    </row>
    <row r="198" spans="1:4" ht="15" customHeight="1" x14ac:dyDescent="0.2">
      <c r="A198" s="105">
        <v>42013.083333333336</v>
      </c>
      <c r="B198" s="13">
        <v>3.0866639999999999</v>
      </c>
      <c r="C198" s="24">
        <v>360</v>
      </c>
      <c r="D198" s="16">
        <f t="shared" si="3"/>
        <v>5.1547288799999995</v>
      </c>
    </row>
    <row r="199" spans="1:4" ht="15" customHeight="1" x14ac:dyDescent="0.2">
      <c r="A199" s="105">
        <v>42013.125</v>
      </c>
      <c r="B199" s="13">
        <v>3.0866639999999999</v>
      </c>
      <c r="C199" s="24">
        <v>360</v>
      </c>
      <c r="D199" s="16">
        <f t="shared" si="3"/>
        <v>5.1547288799999995</v>
      </c>
    </row>
    <row r="200" spans="1:4" ht="15" customHeight="1" x14ac:dyDescent="0.2">
      <c r="A200" s="105">
        <v>42013.166666666664</v>
      </c>
      <c r="B200" s="13">
        <v>3.0866639999999999</v>
      </c>
      <c r="C200" s="24">
        <v>360</v>
      </c>
      <c r="D200" s="16">
        <f t="shared" si="3"/>
        <v>5.1547288799999995</v>
      </c>
    </row>
    <row r="201" spans="1:4" ht="15" customHeight="1" x14ac:dyDescent="0.2">
      <c r="A201" s="105">
        <v>42013.208333333336</v>
      </c>
      <c r="B201" s="13">
        <v>2.057776</v>
      </c>
      <c r="C201" s="24">
        <v>320</v>
      </c>
      <c r="D201" s="16">
        <f t="shared" si="3"/>
        <v>3.43648592</v>
      </c>
    </row>
    <row r="202" spans="1:4" ht="15" customHeight="1" x14ac:dyDescent="0.2">
      <c r="A202" s="105">
        <v>42013.25</v>
      </c>
      <c r="B202" s="13">
        <v>1.028888</v>
      </c>
      <c r="C202" s="24">
        <v>290</v>
      </c>
      <c r="D202" s="16">
        <f t="shared" si="3"/>
        <v>1.71824296</v>
      </c>
    </row>
    <row r="203" spans="1:4" ht="15" customHeight="1" x14ac:dyDescent="0.2">
      <c r="A203" s="105">
        <v>42013.291666666664</v>
      </c>
      <c r="B203" s="13">
        <v>2.057776</v>
      </c>
      <c r="C203" s="24">
        <v>310</v>
      </c>
      <c r="D203" s="16">
        <f t="shared" si="3"/>
        <v>3.43648592</v>
      </c>
    </row>
    <row r="204" spans="1:4" ht="15" customHeight="1" x14ac:dyDescent="0.2">
      <c r="A204" s="105">
        <v>42013.333333333336</v>
      </c>
      <c r="B204" s="13">
        <v>2.057776</v>
      </c>
      <c r="C204" s="24">
        <v>320</v>
      </c>
      <c r="D204" s="16">
        <f t="shared" si="3"/>
        <v>3.43648592</v>
      </c>
    </row>
    <row r="205" spans="1:4" ht="15" customHeight="1" x14ac:dyDescent="0.2">
      <c r="A205" s="105">
        <v>42013.375</v>
      </c>
      <c r="B205" s="13">
        <v>0.51444400000000001</v>
      </c>
      <c r="C205" s="24">
        <v>340</v>
      </c>
      <c r="D205" s="16">
        <f t="shared" si="3"/>
        <v>0.85912147999999999</v>
      </c>
    </row>
    <row r="206" spans="1:4" ht="15" customHeight="1" x14ac:dyDescent="0.2">
      <c r="A206" s="105">
        <v>42013.416666666664</v>
      </c>
      <c r="B206" s="13">
        <v>2.057776</v>
      </c>
      <c r="C206" s="24">
        <v>290</v>
      </c>
      <c r="D206" s="16">
        <f t="shared" si="3"/>
        <v>3.43648592</v>
      </c>
    </row>
    <row r="207" spans="1:4" ht="15" customHeight="1" x14ac:dyDescent="0.2">
      <c r="A207" s="105">
        <v>42013.458333333336</v>
      </c>
      <c r="B207" s="13">
        <v>4.6299960000000002</v>
      </c>
      <c r="C207" s="24">
        <v>330</v>
      </c>
      <c r="D207" s="16">
        <f t="shared" si="3"/>
        <v>7.7320933199999997</v>
      </c>
    </row>
    <row r="208" spans="1:4" ht="15" customHeight="1" x14ac:dyDescent="0.2">
      <c r="A208" s="105">
        <v>42013.5</v>
      </c>
      <c r="B208" s="13">
        <v>4.6299960000000002</v>
      </c>
      <c r="C208" s="24">
        <v>320</v>
      </c>
      <c r="D208" s="16">
        <f t="shared" si="3"/>
        <v>7.7320933199999997</v>
      </c>
    </row>
    <row r="209" spans="1:4" ht="15" customHeight="1" x14ac:dyDescent="0.2">
      <c r="A209" s="105">
        <v>42013.541666666664</v>
      </c>
      <c r="B209" s="13">
        <v>4.1155520000000001</v>
      </c>
      <c r="C209" s="24">
        <v>340</v>
      </c>
      <c r="D209" s="16">
        <f t="shared" si="3"/>
        <v>6.8729718399999999</v>
      </c>
    </row>
    <row r="210" spans="1:4" ht="15" customHeight="1" x14ac:dyDescent="0.2">
      <c r="A210" s="105">
        <v>42013.583333333336</v>
      </c>
      <c r="B210" s="13">
        <v>3.601108</v>
      </c>
      <c r="C210" s="24">
        <v>330</v>
      </c>
      <c r="D210" s="16">
        <f t="shared" si="3"/>
        <v>6.0138503599999993</v>
      </c>
    </row>
    <row r="211" spans="1:4" ht="15" customHeight="1" x14ac:dyDescent="0.2">
      <c r="A211" s="105">
        <v>42013.625</v>
      </c>
      <c r="B211" s="13">
        <v>7.7166600000000001</v>
      </c>
      <c r="C211" s="24">
        <v>50</v>
      </c>
      <c r="D211" s="16">
        <f t="shared" si="3"/>
        <v>12.886822199999999</v>
      </c>
    </row>
    <row r="212" spans="1:4" ht="15" customHeight="1" x14ac:dyDescent="0.2">
      <c r="A212" s="105">
        <v>42013.666666666664</v>
      </c>
      <c r="B212" s="13">
        <v>7.7166600000000001</v>
      </c>
      <c r="C212" s="24">
        <v>60</v>
      </c>
      <c r="D212" s="16">
        <f t="shared" si="3"/>
        <v>12.886822199999999</v>
      </c>
    </row>
    <row r="213" spans="1:4" ht="15" customHeight="1" x14ac:dyDescent="0.2">
      <c r="A213" s="105">
        <v>42013.708333333336</v>
      </c>
      <c r="B213" s="13">
        <v>7.7166600000000001</v>
      </c>
      <c r="C213" s="24">
        <v>60</v>
      </c>
      <c r="D213" s="16">
        <f t="shared" si="3"/>
        <v>12.886822199999999</v>
      </c>
    </row>
    <row r="214" spans="1:4" ht="15" customHeight="1" x14ac:dyDescent="0.2">
      <c r="A214" s="105">
        <v>42013.75</v>
      </c>
      <c r="B214" s="13">
        <v>8.2311040000000002</v>
      </c>
      <c r="C214" s="24">
        <v>50</v>
      </c>
      <c r="D214" s="16">
        <f t="shared" si="3"/>
        <v>13.74594368</v>
      </c>
    </row>
    <row r="215" spans="1:4" ht="15" customHeight="1" x14ac:dyDescent="0.2">
      <c r="A215" s="105">
        <v>42013.791666666664</v>
      </c>
      <c r="B215" s="13">
        <v>8.7455479999999994</v>
      </c>
      <c r="C215" s="24">
        <v>60</v>
      </c>
      <c r="D215" s="16">
        <f t="shared" si="3"/>
        <v>14.605065159999999</v>
      </c>
    </row>
    <row r="216" spans="1:4" ht="15" customHeight="1" x14ac:dyDescent="0.2">
      <c r="A216" s="105">
        <v>42013.833333333336</v>
      </c>
      <c r="B216" s="13">
        <v>8.2311040000000002</v>
      </c>
      <c r="C216" s="24">
        <v>60</v>
      </c>
      <c r="D216" s="16">
        <f t="shared" si="3"/>
        <v>13.74594368</v>
      </c>
    </row>
    <row r="217" spans="1:4" ht="15" customHeight="1" x14ac:dyDescent="0.2">
      <c r="A217" s="105">
        <v>42013.875</v>
      </c>
      <c r="B217" s="13">
        <v>7.202216</v>
      </c>
      <c r="C217" s="24">
        <v>50</v>
      </c>
      <c r="D217" s="16">
        <f t="shared" si="3"/>
        <v>12.027700719999999</v>
      </c>
    </row>
    <row r="218" spans="1:4" ht="15" customHeight="1" x14ac:dyDescent="0.2">
      <c r="A218" s="105">
        <v>42013.916666666664</v>
      </c>
      <c r="B218" s="13">
        <v>7.202216</v>
      </c>
      <c r="C218" s="24">
        <v>50</v>
      </c>
      <c r="D218" s="16">
        <f t="shared" si="3"/>
        <v>12.027700719999999</v>
      </c>
    </row>
    <row r="219" spans="1:4" ht="15" customHeight="1" x14ac:dyDescent="0.2">
      <c r="A219" s="105">
        <v>42013.958333333336</v>
      </c>
      <c r="B219" s="13">
        <v>7.7166600000000001</v>
      </c>
      <c r="C219" s="24">
        <v>40</v>
      </c>
      <c r="D219" s="16">
        <f t="shared" si="3"/>
        <v>12.886822199999999</v>
      </c>
    </row>
    <row r="220" spans="1:4" ht="15" customHeight="1" x14ac:dyDescent="0.2">
      <c r="A220" s="105">
        <v>42014</v>
      </c>
      <c r="B220" s="13">
        <v>5.6588840000000005</v>
      </c>
      <c r="C220" s="24">
        <v>30</v>
      </c>
      <c r="D220" s="16">
        <f t="shared" si="3"/>
        <v>9.4503362800000001</v>
      </c>
    </row>
    <row r="221" spans="1:4" ht="15" customHeight="1" x14ac:dyDescent="0.2">
      <c r="A221" s="105">
        <v>42014.041666666664</v>
      </c>
      <c r="B221" s="13">
        <v>4.6299960000000002</v>
      </c>
      <c r="C221" s="24">
        <v>10</v>
      </c>
      <c r="D221" s="16">
        <f t="shared" si="3"/>
        <v>7.7320933199999997</v>
      </c>
    </row>
    <row r="222" spans="1:4" ht="15" customHeight="1" x14ac:dyDescent="0.2">
      <c r="A222" s="105">
        <v>42014.083333333336</v>
      </c>
      <c r="B222" s="13">
        <v>4.1155520000000001</v>
      </c>
      <c r="C222" s="24">
        <v>360</v>
      </c>
      <c r="D222" s="16">
        <f t="shared" si="3"/>
        <v>6.8729718399999999</v>
      </c>
    </row>
    <row r="223" spans="1:4" ht="15" customHeight="1" x14ac:dyDescent="0.2">
      <c r="A223" s="105">
        <v>42014.125</v>
      </c>
      <c r="B223" s="13">
        <v>3.601108</v>
      </c>
      <c r="C223" s="24">
        <v>360</v>
      </c>
      <c r="D223" s="16">
        <f t="shared" si="3"/>
        <v>6.0138503599999993</v>
      </c>
    </row>
    <row r="224" spans="1:4" ht="15" customHeight="1" x14ac:dyDescent="0.2">
      <c r="A224" s="105">
        <v>42014.166666666664</v>
      </c>
      <c r="B224" s="13">
        <v>3.0866639999999999</v>
      </c>
      <c r="C224" s="24">
        <v>10</v>
      </c>
      <c r="D224" s="16">
        <f t="shared" si="3"/>
        <v>5.1547288799999995</v>
      </c>
    </row>
    <row r="225" spans="1:4" ht="15" customHeight="1" x14ac:dyDescent="0.2">
      <c r="A225" s="105">
        <v>42014.208333333336</v>
      </c>
      <c r="B225" s="13">
        <v>2.5722200000000002</v>
      </c>
      <c r="C225" s="24">
        <v>360</v>
      </c>
      <c r="D225" s="16">
        <f t="shared" si="3"/>
        <v>4.2956073999999997</v>
      </c>
    </row>
    <row r="226" spans="1:4" ht="15" customHeight="1" x14ac:dyDescent="0.2">
      <c r="A226" s="105">
        <v>42014.25</v>
      </c>
      <c r="B226" s="13">
        <v>2.5722200000000002</v>
      </c>
      <c r="C226" s="24">
        <v>360</v>
      </c>
      <c r="D226" s="16">
        <f t="shared" si="3"/>
        <v>4.2956073999999997</v>
      </c>
    </row>
    <row r="227" spans="1:4" ht="15" customHeight="1" x14ac:dyDescent="0.2">
      <c r="A227" s="105">
        <v>42014.291666666664</v>
      </c>
      <c r="B227" s="13">
        <v>2.057776</v>
      </c>
      <c r="C227" s="24">
        <v>330</v>
      </c>
      <c r="D227" s="16">
        <f t="shared" si="3"/>
        <v>3.43648592</v>
      </c>
    </row>
    <row r="228" spans="1:4" ht="15" customHeight="1" x14ac:dyDescent="0.2">
      <c r="A228" s="105">
        <v>42014.333333333336</v>
      </c>
      <c r="B228" s="13">
        <v>1.028888</v>
      </c>
      <c r="C228" s="24">
        <v>320</v>
      </c>
      <c r="D228" s="16">
        <f t="shared" si="3"/>
        <v>1.71824296</v>
      </c>
    </row>
    <row r="229" spans="1:4" ht="15" customHeight="1" x14ac:dyDescent="0.2">
      <c r="A229" s="105">
        <v>42014.375</v>
      </c>
      <c r="B229" s="13">
        <v>1.5433319999999999</v>
      </c>
      <c r="C229" s="24">
        <v>320</v>
      </c>
      <c r="D229" s="16">
        <f t="shared" si="3"/>
        <v>2.5773644399999998</v>
      </c>
    </row>
    <row r="230" spans="1:4" ht="15" customHeight="1" x14ac:dyDescent="0.2">
      <c r="A230" s="105">
        <v>42014.416666666664</v>
      </c>
      <c r="B230" s="13">
        <v>0</v>
      </c>
      <c r="C230" s="24">
        <v>0</v>
      </c>
      <c r="D230" s="16">
        <f t="shared" si="3"/>
        <v>0</v>
      </c>
    </row>
    <row r="231" spans="1:4" ht="15" customHeight="1" x14ac:dyDescent="0.2">
      <c r="A231" s="105">
        <v>42014.458333333336</v>
      </c>
      <c r="B231" s="13">
        <v>5.1444400000000003</v>
      </c>
      <c r="C231" s="24">
        <v>10</v>
      </c>
      <c r="D231" s="16">
        <f t="shared" si="3"/>
        <v>8.5912147999999995</v>
      </c>
    </row>
    <row r="232" spans="1:4" ht="15" customHeight="1" x14ac:dyDescent="0.2">
      <c r="A232" s="105">
        <v>42014.5</v>
      </c>
      <c r="B232" s="13">
        <v>6.1733279999999997</v>
      </c>
      <c r="C232" s="24">
        <v>20</v>
      </c>
      <c r="D232" s="16">
        <f t="shared" si="3"/>
        <v>10.309457759999999</v>
      </c>
    </row>
    <row r="233" spans="1:4" ht="15" customHeight="1" x14ac:dyDescent="0.2">
      <c r="A233" s="105">
        <v>42014.541666666664</v>
      </c>
      <c r="B233" s="13">
        <v>6.1733279999999997</v>
      </c>
      <c r="C233" s="24">
        <v>360</v>
      </c>
      <c r="D233" s="16">
        <f t="shared" si="3"/>
        <v>10.309457759999999</v>
      </c>
    </row>
    <row r="234" spans="1:4" ht="15" customHeight="1" x14ac:dyDescent="0.2">
      <c r="A234" s="105">
        <v>42014.583333333336</v>
      </c>
      <c r="B234" s="13">
        <v>7.7166600000000001</v>
      </c>
      <c r="C234" s="24">
        <v>60</v>
      </c>
      <c r="D234" s="16">
        <f t="shared" si="3"/>
        <v>12.886822199999999</v>
      </c>
    </row>
    <row r="235" spans="1:4" ht="15" customHeight="1" x14ac:dyDescent="0.2">
      <c r="A235" s="105">
        <v>42014.625</v>
      </c>
      <c r="B235" s="13">
        <v>8.2311040000000002</v>
      </c>
      <c r="C235" s="24">
        <v>40</v>
      </c>
      <c r="D235" s="16">
        <f t="shared" si="3"/>
        <v>13.74594368</v>
      </c>
    </row>
    <row r="236" spans="1:4" ht="15" customHeight="1" x14ac:dyDescent="0.2">
      <c r="A236" s="105">
        <v>42014.666666666664</v>
      </c>
      <c r="B236" s="13">
        <v>7.202216</v>
      </c>
      <c r="C236" s="24">
        <v>50</v>
      </c>
      <c r="D236" s="16">
        <f t="shared" si="3"/>
        <v>12.027700719999999</v>
      </c>
    </row>
    <row r="237" spans="1:4" ht="15" customHeight="1" x14ac:dyDescent="0.2">
      <c r="A237" s="105">
        <v>42014.708333333336</v>
      </c>
      <c r="B237" s="13">
        <v>8.2311040000000002</v>
      </c>
      <c r="C237" s="24">
        <v>50</v>
      </c>
      <c r="D237" s="16">
        <f t="shared" si="3"/>
        <v>13.74594368</v>
      </c>
    </row>
    <row r="238" spans="1:4" ht="15" customHeight="1" x14ac:dyDescent="0.2">
      <c r="A238" s="105">
        <v>42014.75</v>
      </c>
      <c r="B238" s="13">
        <v>8.7455479999999994</v>
      </c>
      <c r="C238" s="24">
        <v>50</v>
      </c>
      <c r="D238" s="16">
        <f t="shared" si="3"/>
        <v>14.605065159999999</v>
      </c>
    </row>
    <row r="239" spans="1:4" ht="15" customHeight="1" x14ac:dyDescent="0.2">
      <c r="A239" s="105">
        <v>42014.791666666664</v>
      </c>
      <c r="B239" s="13">
        <v>9.2599920000000004</v>
      </c>
      <c r="C239" s="24">
        <v>50</v>
      </c>
      <c r="D239" s="16">
        <f t="shared" si="3"/>
        <v>15.464186639999999</v>
      </c>
    </row>
    <row r="240" spans="1:4" ht="15" customHeight="1" x14ac:dyDescent="0.2">
      <c r="A240" s="105">
        <v>42014.833333333336</v>
      </c>
      <c r="B240" s="13">
        <v>10.288880000000001</v>
      </c>
      <c r="C240" s="24">
        <v>50</v>
      </c>
      <c r="D240" s="16">
        <f t="shared" si="3"/>
        <v>17.182429599999999</v>
      </c>
    </row>
    <row r="241" spans="1:4" ht="15" customHeight="1" x14ac:dyDescent="0.2">
      <c r="A241" s="105">
        <v>42014.875</v>
      </c>
      <c r="B241" s="13">
        <v>10.288880000000001</v>
      </c>
      <c r="C241" s="24">
        <v>30</v>
      </c>
      <c r="D241" s="16">
        <f t="shared" si="3"/>
        <v>17.182429599999999</v>
      </c>
    </row>
    <row r="242" spans="1:4" ht="15" customHeight="1" x14ac:dyDescent="0.2">
      <c r="A242" s="105">
        <v>42014.916666666664</v>
      </c>
      <c r="B242" s="13">
        <v>8.7455479999999994</v>
      </c>
      <c r="C242" s="24">
        <v>20</v>
      </c>
      <c r="D242" s="16">
        <f t="shared" si="3"/>
        <v>14.605065159999999</v>
      </c>
    </row>
    <row r="243" spans="1:4" ht="15" customHeight="1" x14ac:dyDescent="0.2">
      <c r="A243" s="105">
        <v>42014.958333333336</v>
      </c>
      <c r="B243" s="13">
        <v>7.202216</v>
      </c>
      <c r="C243" s="24">
        <v>60</v>
      </c>
      <c r="D243" s="16">
        <f t="shared" si="3"/>
        <v>12.027700719999999</v>
      </c>
    </row>
    <row r="244" spans="1:4" ht="15" customHeight="1" x14ac:dyDescent="0.2">
      <c r="A244" s="105">
        <v>42015</v>
      </c>
      <c r="B244" s="13">
        <v>5.6588840000000005</v>
      </c>
      <c r="C244" s="24">
        <v>20</v>
      </c>
      <c r="D244" s="16">
        <f t="shared" si="3"/>
        <v>9.4503362800000001</v>
      </c>
    </row>
    <row r="245" spans="1:4" ht="15" customHeight="1" x14ac:dyDescent="0.2">
      <c r="A245" s="105">
        <v>42015.041666666664</v>
      </c>
      <c r="B245" s="13">
        <v>4.6299960000000002</v>
      </c>
      <c r="C245" s="24">
        <v>20</v>
      </c>
      <c r="D245" s="16">
        <f t="shared" si="3"/>
        <v>7.7320933199999997</v>
      </c>
    </row>
    <row r="246" spans="1:4" ht="15" customHeight="1" x14ac:dyDescent="0.2">
      <c r="A246" s="105">
        <v>42015.083333333336</v>
      </c>
      <c r="B246" s="13">
        <v>3.0866639999999999</v>
      </c>
      <c r="C246" s="24">
        <v>360</v>
      </c>
      <c r="D246" s="16">
        <f t="shared" si="3"/>
        <v>5.1547288799999995</v>
      </c>
    </row>
    <row r="247" spans="1:4" ht="15" customHeight="1" x14ac:dyDescent="0.2">
      <c r="A247" s="105">
        <v>42015.125</v>
      </c>
      <c r="B247" s="13">
        <v>3.601108</v>
      </c>
      <c r="C247" s="24">
        <v>360</v>
      </c>
      <c r="D247" s="16">
        <f t="shared" si="3"/>
        <v>6.0138503599999993</v>
      </c>
    </row>
    <row r="248" spans="1:4" ht="15" customHeight="1" x14ac:dyDescent="0.2">
      <c r="A248" s="105">
        <v>42015.166666666664</v>
      </c>
      <c r="B248" s="13">
        <v>2.057776</v>
      </c>
      <c r="C248" s="24">
        <v>330</v>
      </c>
      <c r="D248" s="16">
        <f t="shared" si="3"/>
        <v>3.43648592</v>
      </c>
    </row>
    <row r="249" spans="1:4" ht="15" customHeight="1" x14ac:dyDescent="0.2">
      <c r="A249" s="105">
        <v>42015.25</v>
      </c>
      <c r="B249" s="13">
        <v>3.0866639999999999</v>
      </c>
      <c r="C249" s="24">
        <v>330</v>
      </c>
      <c r="D249" s="16">
        <f t="shared" si="3"/>
        <v>5.1547288799999995</v>
      </c>
    </row>
    <row r="250" spans="1:4" ht="15" customHeight="1" x14ac:dyDescent="0.2">
      <c r="A250" s="105">
        <v>42015.291666666664</v>
      </c>
      <c r="B250" s="13">
        <v>3.0866639999999999</v>
      </c>
      <c r="C250" s="24">
        <v>330</v>
      </c>
      <c r="D250" s="16">
        <f t="shared" si="3"/>
        <v>5.1547288799999995</v>
      </c>
    </row>
    <row r="251" spans="1:4" ht="15" customHeight="1" x14ac:dyDescent="0.2">
      <c r="A251" s="105">
        <v>42015.333333333336</v>
      </c>
      <c r="B251" s="13">
        <v>2.5722200000000002</v>
      </c>
      <c r="C251" s="24">
        <v>350</v>
      </c>
      <c r="D251" s="16">
        <f t="shared" si="3"/>
        <v>4.2956073999999997</v>
      </c>
    </row>
    <row r="252" spans="1:4" ht="15" customHeight="1" x14ac:dyDescent="0.2">
      <c r="A252" s="105">
        <v>42015.375</v>
      </c>
      <c r="B252" s="13">
        <v>3.0866639999999999</v>
      </c>
      <c r="C252" s="24">
        <v>20</v>
      </c>
      <c r="D252" s="16">
        <f t="shared" si="3"/>
        <v>5.1547288799999995</v>
      </c>
    </row>
    <row r="253" spans="1:4" ht="15" customHeight="1" x14ac:dyDescent="0.2">
      <c r="A253" s="105">
        <v>42015.416666666664</v>
      </c>
      <c r="B253" s="13">
        <v>4.1155520000000001</v>
      </c>
      <c r="C253" s="24">
        <v>360</v>
      </c>
      <c r="D253" s="16">
        <f t="shared" si="3"/>
        <v>6.8729718399999999</v>
      </c>
    </row>
    <row r="254" spans="1:4" ht="15" customHeight="1" x14ac:dyDescent="0.2">
      <c r="A254" s="105">
        <v>42015.458333333336</v>
      </c>
      <c r="B254" s="13">
        <v>5.6588840000000005</v>
      </c>
      <c r="C254" s="24">
        <v>10</v>
      </c>
      <c r="D254" s="16">
        <f t="shared" si="3"/>
        <v>9.4503362800000001</v>
      </c>
    </row>
    <row r="255" spans="1:4" ht="15" customHeight="1" x14ac:dyDescent="0.2">
      <c r="A255" s="105">
        <v>42015.5</v>
      </c>
      <c r="B255" s="13">
        <v>6.1733279999999997</v>
      </c>
      <c r="C255" s="24">
        <v>20</v>
      </c>
      <c r="D255" s="16">
        <f t="shared" si="3"/>
        <v>10.309457759999999</v>
      </c>
    </row>
    <row r="256" spans="1:4" ht="15" customHeight="1" x14ac:dyDescent="0.2">
      <c r="A256" s="105">
        <v>42015.541666666664</v>
      </c>
      <c r="B256" s="13">
        <v>7.202216</v>
      </c>
      <c r="C256" s="24">
        <v>360</v>
      </c>
      <c r="D256" s="16">
        <f t="shared" si="3"/>
        <v>12.027700719999999</v>
      </c>
    </row>
    <row r="257" spans="1:4" ht="15" customHeight="1" x14ac:dyDescent="0.2">
      <c r="A257" s="105">
        <v>42015.583333333336</v>
      </c>
      <c r="B257" s="13">
        <v>6.6877719999999998</v>
      </c>
      <c r="C257" s="24">
        <v>10</v>
      </c>
      <c r="D257" s="16">
        <f t="shared" si="3"/>
        <v>11.16857924</v>
      </c>
    </row>
    <row r="258" spans="1:4" ht="15" customHeight="1" x14ac:dyDescent="0.2">
      <c r="A258" s="105">
        <v>42015.625</v>
      </c>
      <c r="B258" s="13">
        <v>7.202216</v>
      </c>
      <c r="C258" s="24">
        <v>60</v>
      </c>
      <c r="D258" s="16">
        <f t="shared" si="3"/>
        <v>12.027700719999999</v>
      </c>
    </row>
    <row r="259" spans="1:4" ht="15" customHeight="1" x14ac:dyDescent="0.2">
      <c r="A259" s="105">
        <v>42015.666666666664</v>
      </c>
      <c r="B259" s="13">
        <v>9.7744359999999997</v>
      </c>
      <c r="C259" s="24">
        <v>60</v>
      </c>
      <c r="D259" s="16">
        <f t="shared" si="3"/>
        <v>16.32330812</v>
      </c>
    </row>
    <row r="260" spans="1:4" ht="15" customHeight="1" x14ac:dyDescent="0.2">
      <c r="A260" s="105">
        <v>42015.708333333336</v>
      </c>
      <c r="B260" s="13">
        <v>9.7744359999999997</v>
      </c>
      <c r="C260" s="24">
        <v>60</v>
      </c>
      <c r="D260" s="16">
        <f t="shared" si="3"/>
        <v>16.32330812</v>
      </c>
    </row>
    <row r="261" spans="1:4" ht="15" customHeight="1" x14ac:dyDescent="0.2">
      <c r="A261" s="105">
        <v>42015.75</v>
      </c>
      <c r="B261" s="13">
        <v>9.2599920000000004</v>
      </c>
      <c r="C261" s="24">
        <v>50</v>
      </c>
      <c r="D261" s="16">
        <f t="shared" ref="D261:D323" si="4">$B$1*B261</f>
        <v>15.464186639999999</v>
      </c>
    </row>
    <row r="262" spans="1:4" ht="15" customHeight="1" x14ac:dyDescent="0.2">
      <c r="A262" s="105">
        <v>42015.791666666664</v>
      </c>
      <c r="B262" s="13">
        <v>9.2599920000000004</v>
      </c>
      <c r="C262" s="24">
        <v>50</v>
      </c>
      <c r="D262" s="16">
        <f t="shared" si="4"/>
        <v>15.464186639999999</v>
      </c>
    </row>
    <row r="263" spans="1:4" ht="15" customHeight="1" x14ac:dyDescent="0.2">
      <c r="A263" s="105">
        <v>42015.833333333336</v>
      </c>
      <c r="B263" s="13">
        <v>10.803324</v>
      </c>
      <c r="C263" s="24">
        <v>50</v>
      </c>
      <c r="D263" s="16">
        <f t="shared" si="4"/>
        <v>18.041551079999998</v>
      </c>
    </row>
    <row r="264" spans="1:4" ht="15" customHeight="1" x14ac:dyDescent="0.2">
      <c r="A264" s="105">
        <v>42015.875</v>
      </c>
      <c r="B264" s="13">
        <v>11.832212</v>
      </c>
      <c r="C264" s="24">
        <v>40</v>
      </c>
      <c r="D264" s="16">
        <f t="shared" si="4"/>
        <v>19.759794039999999</v>
      </c>
    </row>
    <row r="265" spans="1:4" ht="15" customHeight="1" x14ac:dyDescent="0.2">
      <c r="A265" s="105">
        <v>42015.916666666664</v>
      </c>
      <c r="B265" s="13">
        <v>10.288880000000001</v>
      </c>
      <c r="C265" s="24">
        <v>30</v>
      </c>
      <c r="D265" s="16">
        <f t="shared" si="4"/>
        <v>17.182429599999999</v>
      </c>
    </row>
    <row r="266" spans="1:4" ht="15" customHeight="1" x14ac:dyDescent="0.2">
      <c r="A266" s="105">
        <v>42015.958333333336</v>
      </c>
      <c r="B266" s="13">
        <v>7.202216</v>
      </c>
      <c r="C266" s="24">
        <v>40</v>
      </c>
      <c r="D266" s="16">
        <f t="shared" si="4"/>
        <v>12.027700719999999</v>
      </c>
    </row>
    <row r="267" spans="1:4" ht="15" customHeight="1" x14ac:dyDescent="0.2">
      <c r="A267" s="105">
        <v>42016</v>
      </c>
      <c r="B267" s="13">
        <v>5.1444400000000003</v>
      </c>
      <c r="C267" s="24">
        <v>10</v>
      </c>
      <c r="D267" s="16">
        <f t="shared" si="4"/>
        <v>8.5912147999999995</v>
      </c>
    </row>
    <row r="268" spans="1:4" ht="15" customHeight="1" x14ac:dyDescent="0.2">
      <c r="A268" s="105">
        <v>42016.041666666664</v>
      </c>
      <c r="B268" s="13">
        <v>3.601108</v>
      </c>
      <c r="C268" s="24">
        <v>10</v>
      </c>
      <c r="D268" s="16">
        <f t="shared" si="4"/>
        <v>6.0138503599999993</v>
      </c>
    </row>
    <row r="269" spans="1:4" ht="15" customHeight="1" x14ac:dyDescent="0.2">
      <c r="A269" s="105">
        <v>42016.083333333336</v>
      </c>
      <c r="B269" s="13">
        <v>5.1444400000000003</v>
      </c>
      <c r="C269" s="24">
        <v>340</v>
      </c>
      <c r="D269" s="16">
        <f t="shared" si="4"/>
        <v>8.5912147999999995</v>
      </c>
    </row>
    <row r="270" spans="1:4" ht="15" customHeight="1" x14ac:dyDescent="0.2">
      <c r="A270" s="105">
        <v>42016.125</v>
      </c>
      <c r="B270" s="13">
        <v>2.5722200000000002</v>
      </c>
      <c r="C270" s="24">
        <v>320</v>
      </c>
      <c r="D270" s="16">
        <f t="shared" si="4"/>
        <v>4.2956073999999997</v>
      </c>
    </row>
    <row r="271" spans="1:4" ht="15" customHeight="1" x14ac:dyDescent="0.2">
      <c r="A271" s="105">
        <v>42016.166666666664</v>
      </c>
      <c r="B271" s="13">
        <v>3.0866639999999999</v>
      </c>
      <c r="C271" s="24">
        <v>360</v>
      </c>
      <c r="D271" s="16">
        <f t="shared" si="4"/>
        <v>5.1547288799999995</v>
      </c>
    </row>
    <row r="272" spans="1:4" ht="15" customHeight="1" x14ac:dyDescent="0.2">
      <c r="A272" s="105">
        <v>42016.208333333336</v>
      </c>
      <c r="B272" s="13">
        <v>3.601108</v>
      </c>
      <c r="C272" s="24">
        <v>360</v>
      </c>
      <c r="D272" s="16">
        <f t="shared" si="4"/>
        <v>6.0138503599999993</v>
      </c>
    </row>
    <row r="273" spans="1:4" ht="15" customHeight="1" x14ac:dyDescent="0.2">
      <c r="A273" s="105">
        <v>42016.25</v>
      </c>
      <c r="B273" s="13">
        <v>6.1733279999999997</v>
      </c>
      <c r="C273" s="24">
        <v>20</v>
      </c>
      <c r="D273" s="16">
        <f t="shared" si="4"/>
        <v>10.309457759999999</v>
      </c>
    </row>
    <row r="274" spans="1:4" ht="15" customHeight="1" x14ac:dyDescent="0.2">
      <c r="A274" s="105">
        <v>42016.291666666664</v>
      </c>
      <c r="B274" s="13">
        <v>4.6299960000000002</v>
      </c>
      <c r="C274" s="24">
        <v>20</v>
      </c>
      <c r="D274" s="16">
        <f t="shared" si="4"/>
        <v>7.7320933199999997</v>
      </c>
    </row>
    <row r="275" spans="1:4" ht="15" customHeight="1" x14ac:dyDescent="0.2">
      <c r="A275" s="105">
        <v>42016.333333333336</v>
      </c>
      <c r="B275" s="13">
        <v>4.6299960000000002</v>
      </c>
      <c r="C275" s="24">
        <v>20</v>
      </c>
      <c r="D275" s="16">
        <f t="shared" si="4"/>
        <v>7.7320933199999997</v>
      </c>
    </row>
    <row r="276" spans="1:4" ht="15" customHeight="1" x14ac:dyDescent="0.2">
      <c r="A276" s="105">
        <v>42016.375</v>
      </c>
      <c r="B276" s="13">
        <v>5.6588840000000005</v>
      </c>
      <c r="C276" s="24">
        <v>20</v>
      </c>
      <c r="D276" s="16">
        <f t="shared" si="4"/>
        <v>9.4503362800000001</v>
      </c>
    </row>
    <row r="277" spans="1:4" ht="15" customHeight="1" x14ac:dyDescent="0.2">
      <c r="A277" s="105">
        <v>42016.416666666664</v>
      </c>
      <c r="B277" s="13">
        <v>5.6588840000000005</v>
      </c>
      <c r="C277" s="24">
        <v>10</v>
      </c>
      <c r="D277" s="16">
        <f t="shared" si="4"/>
        <v>9.4503362800000001</v>
      </c>
    </row>
    <row r="278" spans="1:4" ht="15" customHeight="1" x14ac:dyDescent="0.2">
      <c r="A278" s="105">
        <v>42016.458333333336</v>
      </c>
      <c r="B278" s="13">
        <v>5.6588840000000005</v>
      </c>
      <c r="C278" s="24">
        <v>350</v>
      </c>
      <c r="D278" s="16">
        <f t="shared" si="4"/>
        <v>9.4503362800000001</v>
      </c>
    </row>
    <row r="279" spans="1:4" ht="15" customHeight="1" x14ac:dyDescent="0.2">
      <c r="A279" s="105">
        <v>42016.5</v>
      </c>
      <c r="B279" s="13">
        <v>7.7166600000000001</v>
      </c>
      <c r="C279" s="24">
        <v>350</v>
      </c>
      <c r="D279" s="16">
        <f t="shared" si="4"/>
        <v>12.886822199999999</v>
      </c>
    </row>
    <row r="280" spans="1:4" ht="15" customHeight="1" x14ac:dyDescent="0.2">
      <c r="A280" s="105">
        <v>42016.541666666664</v>
      </c>
      <c r="B280" s="13">
        <v>8.2311040000000002</v>
      </c>
      <c r="C280" s="24">
        <v>10</v>
      </c>
      <c r="D280" s="16">
        <f t="shared" si="4"/>
        <v>13.74594368</v>
      </c>
    </row>
    <row r="281" spans="1:4" ht="15" customHeight="1" x14ac:dyDescent="0.2">
      <c r="A281" s="105">
        <v>42016.583333333336</v>
      </c>
      <c r="B281" s="13">
        <v>7.202216</v>
      </c>
      <c r="C281" s="24">
        <v>20</v>
      </c>
      <c r="D281" s="16">
        <f t="shared" si="4"/>
        <v>12.027700719999999</v>
      </c>
    </row>
    <row r="282" spans="1:4" ht="15" customHeight="1" x14ac:dyDescent="0.2">
      <c r="A282" s="105">
        <v>42016.625</v>
      </c>
      <c r="B282" s="13">
        <v>6.6877719999999998</v>
      </c>
      <c r="C282" s="24">
        <v>40</v>
      </c>
      <c r="D282" s="16">
        <f t="shared" si="4"/>
        <v>11.16857924</v>
      </c>
    </row>
    <row r="283" spans="1:4" ht="15" customHeight="1" x14ac:dyDescent="0.2">
      <c r="A283" s="105">
        <v>42016.666666666664</v>
      </c>
      <c r="B283" s="13">
        <v>9.2599920000000004</v>
      </c>
      <c r="C283" s="24">
        <v>50</v>
      </c>
      <c r="D283" s="16">
        <f t="shared" si="4"/>
        <v>15.464186639999999</v>
      </c>
    </row>
    <row r="284" spans="1:4" ht="15" customHeight="1" x14ac:dyDescent="0.2">
      <c r="A284" s="105">
        <v>42016.708333333336</v>
      </c>
      <c r="B284" s="13">
        <v>10.288880000000001</v>
      </c>
      <c r="C284" s="24">
        <v>60</v>
      </c>
      <c r="D284" s="16">
        <f t="shared" si="4"/>
        <v>17.182429599999999</v>
      </c>
    </row>
    <row r="285" spans="1:4" ht="15" customHeight="1" x14ac:dyDescent="0.2">
      <c r="A285" s="105">
        <v>42016.75</v>
      </c>
      <c r="B285" s="13">
        <v>11.317768000000001</v>
      </c>
      <c r="C285" s="24">
        <v>50</v>
      </c>
      <c r="D285" s="16">
        <f t="shared" si="4"/>
        <v>18.90067256</v>
      </c>
    </row>
    <row r="286" spans="1:4" ht="15" customHeight="1" x14ac:dyDescent="0.2">
      <c r="A286" s="105">
        <v>42016.791666666664</v>
      </c>
      <c r="B286" s="13">
        <v>10.288880000000001</v>
      </c>
      <c r="C286" s="24">
        <v>50</v>
      </c>
      <c r="D286" s="16">
        <f t="shared" si="4"/>
        <v>17.182429599999999</v>
      </c>
    </row>
    <row r="287" spans="1:4" ht="15" customHeight="1" x14ac:dyDescent="0.2">
      <c r="A287" s="105">
        <v>42016.833333333336</v>
      </c>
      <c r="B287" s="13">
        <v>10.288880000000001</v>
      </c>
      <c r="C287" s="24">
        <v>40</v>
      </c>
      <c r="D287" s="16">
        <f t="shared" si="4"/>
        <v>17.182429599999999</v>
      </c>
    </row>
    <row r="288" spans="1:4" ht="15" customHeight="1" x14ac:dyDescent="0.2">
      <c r="A288" s="105">
        <v>42016.875</v>
      </c>
      <c r="B288" s="13">
        <v>9.7744359999999997</v>
      </c>
      <c r="C288" s="24">
        <v>40</v>
      </c>
      <c r="D288" s="16">
        <f t="shared" si="4"/>
        <v>16.32330812</v>
      </c>
    </row>
    <row r="289" spans="1:4" ht="15" customHeight="1" x14ac:dyDescent="0.2">
      <c r="A289" s="105">
        <v>42016.916666666664</v>
      </c>
      <c r="B289" s="13">
        <v>9.7744359999999997</v>
      </c>
      <c r="C289" s="24">
        <v>50</v>
      </c>
      <c r="D289" s="16">
        <f t="shared" si="4"/>
        <v>16.32330812</v>
      </c>
    </row>
    <row r="290" spans="1:4" ht="15" customHeight="1" x14ac:dyDescent="0.2">
      <c r="A290" s="105">
        <v>42016.958333333336</v>
      </c>
      <c r="B290" s="13">
        <v>6.6877719999999998</v>
      </c>
      <c r="C290" s="24">
        <v>40</v>
      </c>
      <c r="D290" s="16">
        <f t="shared" si="4"/>
        <v>11.16857924</v>
      </c>
    </row>
    <row r="291" spans="1:4" ht="15" customHeight="1" x14ac:dyDescent="0.2">
      <c r="A291" s="105">
        <v>42017</v>
      </c>
      <c r="B291" s="13">
        <v>6.6877719999999998</v>
      </c>
      <c r="C291" s="24">
        <v>20</v>
      </c>
      <c r="D291" s="16">
        <f t="shared" si="4"/>
        <v>11.16857924</v>
      </c>
    </row>
    <row r="292" spans="1:4" ht="15" customHeight="1" x14ac:dyDescent="0.2">
      <c r="A292" s="105">
        <v>42017.083333333336</v>
      </c>
      <c r="B292" s="13">
        <v>4.1155520000000001</v>
      </c>
      <c r="C292" s="24">
        <v>20</v>
      </c>
      <c r="D292" s="16">
        <f t="shared" si="4"/>
        <v>6.8729718399999999</v>
      </c>
    </row>
    <row r="293" spans="1:4" ht="15" customHeight="1" x14ac:dyDescent="0.2">
      <c r="A293" s="105">
        <v>42017.125</v>
      </c>
      <c r="B293" s="13">
        <v>6.1733279999999997</v>
      </c>
      <c r="C293" s="24">
        <v>10</v>
      </c>
      <c r="D293" s="16">
        <f t="shared" si="4"/>
        <v>10.309457759999999</v>
      </c>
    </row>
    <row r="294" spans="1:4" ht="15" customHeight="1" x14ac:dyDescent="0.2">
      <c r="A294" s="105">
        <v>42017.166666666664</v>
      </c>
      <c r="B294" s="13">
        <v>4.1155520000000001</v>
      </c>
      <c r="C294" s="24">
        <v>10</v>
      </c>
      <c r="D294" s="16">
        <f t="shared" si="4"/>
        <v>6.8729718399999999</v>
      </c>
    </row>
    <row r="295" spans="1:4" ht="15" customHeight="1" x14ac:dyDescent="0.2">
      <c r="A295" s="105">
        <v>42017.208333333336</v>
      </c>
      <c r="B295" s="13">
        <v>3.601108</v>
      </c>
      <c r="C295" s="24">
        <v>360</v>
      </c>
      <c r="D295" s="16">
        <f t="shared" si="4"/>
        <v>6.0138503599999993</v>
      </c>
    </row>
    <row r="296" spans="1:4" ht="15" customHeight="1" x14ac:dyDescent="0.2">
      <c r="A296" s="105">
        <v>42017.25</v>
      </c>
      <c r="B296" s="13">
        <v>4.1155520000000001</v>
      </c>
      <c r="C296" s="24">
        <v>360</v>
      </c>
      <c r="D296" s="16">
        <f t="shared" si="4"/>
        <v>6.8729718399999999</v>
      </c>
    </row>
    <row r="297" spans="1:4" ht="15" customHeight="1" x14ac:dyDescent="0.2">
      <c r="A297" s="105">
        <v>42017.291666666664</v>
      </c>
      <c r="B297" s="13">
        <v>3.601108</v>
      </c>
      <c r="C297" s="24">
        <v>360</v>
      </c>
      <c r="D297" s="16">
        <f t="shared" si="4"/>
        <v>6.0138503599999993</v>
      </c>
    </row>
    <row r="298" spans="1:4" ht="15" customHeight="1" x14ac:dyDescent="0.2">
      <c r="A298" s="105">
        <v>42017.333333333336</v>
      </c>
      <c r="B298" s="13">
        <v>5.1444400000000003</v>
      </c>
      <c r="C298" s="24">
        <v>10</v>
      </c>
      <c r="D298" s="16">
        <f t="shared" si="4"/>
        <v>8.5912147999999995</v>
      </c>
    </row>
    <row r="299" spans="1:4" ht="15" customHeight="1" x14ac:dyDescent="0.2">
      <c r="A299" s="105">
        <v>42017.375</v>
      </c>
      <c r="B299" s="13">
        <v>6.1733279999999997</v>
      </c>
      <c r="C299" s="24">
        <v>10</v>
      </c>
      <c r="D299" s="16">
        <f t="shared" si="4"/>
        <v>10.309457759999999</v>
      </c>
    </row>
    <row r="300" spans="1:4" ht="15" customHeight="1" x14ac:dyDescent="0.2">
      <c r="A300" s="105">
        <v>42017.416666666664</v>
      </c>
      <c r="B300" s="13">
        <v>7.202216</v>
      </c>
      <c r="C300" s="24">
        <v>10</v>
      </c>
      <c r="D300" s="16">
        <f t="shared" si="4"/>
        <v>12.027700719999999</v>
      </c>
    </row>
    <row r="301" spans="1:4" ht="15" customHeight="1" x14ac:dyDescent="0.2">
      <c r="A301" s="105">
        <v>42017.458333333336</v>
      </c>
      <c r="B301" s="13">
        <v>8.2311040000000002</v>
      </c>
      <c r="C301" s="24">
        <v>10</v>
      </c>
      <c r="D301" s="16">
        <f t="shared" si="4"/>
        <v>13.74594368</v>
      </c>
    </row>
    <row r="302" spans="1:4" ht="15" customHeight="1" x14ac:dyDescent="0.2">
      <c r="A302" s="105">
        <v>42017.5</v>
      </c>
      <c r="B302" s="13">
        <v>7.202216</v>
      </c>
      <c r="C302" s="24">
        <v>360</v>
      </c>
      <c r="D302" s="16">
        <f t="shared" si="4"/>
        <v>12.027700719999999</v>
      </c>
    </row>
    <row r="303" spans="1:4" ht="15" customHeight="1" x14ac:dyDescent="0.2">
      <c r="A303" s="105">
        <v>42017.541666666664</v>
      </c>
      <c r="B303" s="13">
        <v>6.6877719999999998</v>
      </c>
      <c r="C303" s="24">
        <v>360</v>
      </c>
      <c r="D303" s="16">
        <f t="shared" si="4"/>
        <v>11.16857924</v>
      </c>
    </row>
    <row r="304" spans="1:4" ht="15" customHeight="1" x14ac:dyDescent="0.2">
      <c r="A304" s="105">
        <v>42017.583333333336</v>
      </c>
      <c r="B304" s="13">
        <v>7.7166600000000001</v>
      </c>
      <c r="C304" s="24">
        <v>20</v>
      </c>
      <c r="D304" s="16">
        <f t="shared" si="4"/>
        <v>12.886822199999999</v>
      </c>
    </row>
    <row r="305" spans="1:4" ht="15" customHeight="1" x14ac:dyDescent="0.2">
      <c r="A305" s="105">
        <v>42017.625</v>
      </c>
      <c r="B305" s="13">
        <v>9.2599920000000004</v>
      </c>
      <c r="C305" s="24">
        <v>50</v>
      </c>
      <c r="D305" s="16">
        <f t="shared" si="4"/>
        <v>15.464186639999999</v>
      </c>
    </row>
    <row r="306" spans="1:4" ht="15" customHeight="1" x14ac:dyDescent="0.2">
      <c r="A306" s="105">
        <v>42017.666666666664</v>
      </c>
      <c r="B306" s="13">
        <v>8.7455479999999994</v>
      </c>
      <c r="C306" s="24">
        <v>50</v>
      </c>
      <c r="D306" s="16">
        <f t="shared" si="4"/>
        <v>14.605065159999999</v>
      </c>
    </row>
    <row r="307" spans="1:4" ht="15" customHeight="1" x14ac:dyDescent="0.2">
      <c r="A307" s="105">
        <v>42017.708333333336</v>
      </c>
      <c r="B307" s="13">
        <v>10.288880000000001</v>
      </c>
      <c r="C307" s="24">
        <v>60</v>
      </c>
      <c r="D307" s="16">
        <f t="shared" si="4"/>
        <v>17.182429599999999</v>
      </c>
    </row>
    <row r="308" spans="1:4" ht="15" customHeight="1" x14ac:dyDescent="0.2">
      <c r="A308" s="105">
        <v>42017.75</v>
      </c>
      <c r="B308" s="13">
        <v>10.288880000000001</v>
      </c>
      <c r="C308" s="24">
        <v>60</v>
      </c>
      <c r="D308" s="16">
        <f t="shared" si="4"/>
        <v>17.182429599999999</v>
      </c>
    </row>
    <row r="309" spans="1:4" ht="15" customHeight="1" x14ac:dyDescent="0.2">
      <c r="A309" s="105">
        <v>42017.791666666664</v>
      </c>
      <c r="B309" s="13">
        <v>9.2599920000000004</v>
      </c>
      <c r="C309" s="24">
        <v>60</v>
      </c>
      <c r="D309" s="16">
        <f t="shared" si="4"/>
        <v>15.464186639999999</v>
      </c>
    </row>
    <row r="310" spans="1:4" ht="15" customHeight="1" x14ac:dyDescent="0.2">
      <c r="A310" s="105">
        <v>42017.833333333336</v>
      </c>
      <c r="B310" s="13">
        <v>9.2599920000000004</v>
      </c>
      <c r="C310" s="24">
        <v>50</v>
      </c>
      <c r="D310" s="16">
        <f t="shared" si="4"/>
        <v>15.464186639999999</v>
      </c>
    </row>
    <row r="311" spans="1:4" ht="15" customHeight="1" x14ac:dyDescent="0.2">
      <c r="A311" s="105">
        <v>42017.875</v>
      </c>
      <c r="B311" s="13">
        <v>8.2311040000000002</v>
      </c>
      <c r="C311" s="24">
        <v>50</v>
      </c>
      <c r="D311" s="16">
        <f t="shared" si="4"/>
        <v>13.74594368</v>
      </c>
    </row>
    <row r="312" spans="1:4" ht="15" customHeight="1" x14ac:dyDescent="0.2">
      <c r="A312" s="105">
        <v>42017.916666666664</v>
      </c>
      <c r="B312" s="13">
        <v>7.7166600000000001</v>
      </c>
      <c r="C312" s="24">
        <v>50</v>
      </c>
      <c r="D312" s="16">
        <f t="shared" si="4"/>
        <v>12.886822199999999</v>
      </c>
    </row>
    <row r="313" spans="1:4" ht="15" customHeight="1" x14ac:dyDescent="0.2">
      <c r="A313" s="105">
        <v>42017.958333333336</v>
      </c>
      <c r="B313" s="13">
        <v>8.2311040000000002</v>
      </c>
      <c r="C313" s="24">
        <v>40</v>
      </c>
      <c r="D313" s="16">
        <f t="shared" si="4"/>
        <v>13.74594368</v>
      </c>
    </row>
    <row r="314" spans="1:4" ht="15" customHeight="1" x14ac:dyDescent="0.2">
      <c r="A314" s="105">
        <v>42018</v>
      </c>
      <c r="B314" s="13">
        <v>4.6299960000000002</v>
      </c>
      <c r="C314" s="24">
        <v>10</v>
      </c>
      <c r="D314" s="16">
        <f t="shared" si="4"/>
        <v>7.7320933199999997</v>
      </c>
    </row>
    <row r="315" spans="1:4" ht="15" customHeight="1" x14ac:dyDescent="0.2">
      <c r="A315" s="105">
        <v>42018.041666666664</v>
      </c>
      <c r="B315" s="13">
        <v>4.1155520000000001</v>
      </c>
      <c r="C315" s="24">
        <v>10</v>
      </c>
      <c r="D315" s="16">
        <f t="shared" si="4"/>
        <v>6.8729718399999999</v>
      </c>
    </row>
    <row r="316" spans="1:4" ht="15" customHeight="1" x14ac:dyDescent="0.2">
      <c r="A316" s="105">
        <v>42018.083333333336</v>
      </c>
      <c r="B316" s="13">
        <v>3.601108</v>
      </c>
      <c r="C316" s="24">
        <v>10</v>
      </c>
      <c r="D316" s="16">
        <f t="shared" si="4"/>
        <v>6.0138503599999993</v>
      </c>
    </row>
    <row r="317" spans="1:4" ht="15" customHeight="1" x14ac:dyDescent="0.2">
      <c r="A317" s="105">
        <v>42018.125</v>
      </c>
      <c r="B317" s="13">
        <v>3.0866639999999999</v>
      </c>
      <c r="C317" s="24">
        <v>360</v>
      </c>
      <c r="D317" s="16">
        <f t="shared" si="4"/>
        <v>5.1547288799999995</v>
      </c>
    </row>
    <row r="318" spans="1:4" ht="15" customHeight="1" x14ac:dyDescent="0.2">
      <c r="A318" s="105">
        <v>42018.166666666664</v>
      </c>
      <c r="B318" s="13">
        <v>3.601108</v>
      </c>
      <c r="C318" s="24">
        <v>10</v>
      </c>
      <c r="D318" s="16">
        <f t="shared" si="4"/>
        <v>6.0138503599999993</v>
      </c>
    </row>
    <row r="319" spans="1:4" ht="15" customHeight="1" x14ac:dyDescent="0.2">
      <c r="A319" s="105">
        <v>42018.208333333336</v>
      </c>
      <c r="B319" s="13">
        <v>3.601108</v>
      </c>
      <c r="C319" s="24">
        <v>10</v>
      </c>
      <c r="D319" s="16">
        <f t="shared" si="4"/>
        <v>6.0138503599999993</v>
      </c>
    </row>
    <row r="320" spans="1:4" ht="15" customHeight="1" x14ac:dyDescent="0.2">
      <c r="A320" s="105">
        <v>42018.25</v>
      </c>
      <c r="B320" s="13">
        <v>3.601108</v>
      </c>
      <c r="C320" s="24">
        <v>360</v>
      </c>
      <c r="D320" s="16">
        <f t="shared" si="4"/>
        <v>6.0138503599999993</v>
      </c>
    </row>
    <row r="321" spans="1:4" ht="15" customHeight="1" x14ac:dyDescent="0.2">
      <c r="A321" s="105">
        <v>42018.291666666664</v>
      </c>
      <c r="B321" s="13">
        <v>2.5722200000000002</v>
      </c>
      <c r="C321" s="24">
        <v>360</v>
      </c>
      <c r="D321" s="16">
        <f t="shared" si="4"/>
        <v>4.2956073999999997</v>
      </c>
    </row>
    <row r="322" spans="1:4" ht="15" customHeight="1" x14ac:dyDescent="0.2">
      <c r="A322" s="105">
        <v>42018.333333333336</v>
      </c>
      <c r="B322" s="13">
        <v>3.0866639999999999</v>
      </c>
      <c r="C322" s="24">
        <v>360</v>
      </c>
      <c r="D322" s="16">
        <f t="shared" si="4"/>
        <v>5.1547288799999995</v>
      </c>
    </row>
    <row r="323" spans="1:4" ht="15" customHeight="1" x14ac:dyDescent="0.2">
      <c r="A323" s="105">
        <v>42018.375</v>
      </c>
      <c r="B323" s="13">
        <v>2.5722200000000002</v>
      </c>
      <c r="C323" s="24">
        <v>360</v>
      </c>
      <c r="D323" s="16">
        <f t="shared" si="4"/>
        <v>4.2956073999999997</v>
      </c>
    </row>
    <row r="324" spans="1:4" ht="15" customHeight="1" x14ac:dyDescent="0.2">
      <c r="A324" s="105">
        <v>42018.416666666664</v>
      </c>
      <c r="B324" s="13">
        <v>4.1155520000000001</v>
      </c>
      <c r="C324" s="24">
        <v>10</v>
      </c>
      <c r="D324" s="16">
        <f t="shared" ref="D324:D387" si="5">$B$1*B324</f>
        <v>6.8729718399999999</v>
      </c>
    </row>
    <row r="325" spans="1:4" ht="15" customHeight="1" x14ac:dyDescent="0.2">
      <c r="A325" s="105">
        <v>42018.458333333336</v>
      </c>
      <c r="B325" s="13">
        <v>4.6299960000000002</v>
      </c>
      <c r="C325" s="24">
        <v>20</v>
      </c>
      <c r="D325" s="16">
        <f t="shared" si="5"/>
        <v>7.7320933199999997</v>
      </c>
    </row>
    <row r="326" spans="1:4" ht="15" customHeight="1" x14ac:dyDescent="0.2">
      <c r="A326" s="105">
        <v>42018.5</v>
      </c>
      <c r="B326" s="13">
        <v>5.6588840000000005</v>
      </c>
      <c r="C326" s="24">
        <v>30</v>
      </c>
      <c r="D326" s="16">
        <f t="shared" si="5"/>
        <v>9.4503362800000001</v>
      </c>
    </row>
    <row r="327" spans="1:4" ht="15" customHeight="1" x14ac:dyDescent="0.2">
      <c r="A327" s="105">
        <v>42018.541666666664</v>
      </c>
      <c r="B327" s="13">
        <v>6.1733279999999997</v>
      </c>
      <c r="C327" s="24">
        <v>40</v>
      </c>
      <c r="D327" s="16">
        <f t="shared" si="5"/>
        <v>10.309457759999999</v>
      </c>
    </row>
    <row r="328" spans="1:4" ht="15" customHeight="1" x14ac:dyDescent="0.2">
      <c r="A328" s="105">
        <v>42018.583333333336</v>
      </c>
      <c r="B328" s="13">
        <v>7.202216</v>
      </c>
      <c r="C328" s="24">
        <v>70</v>
      </c>
      <c r="D328" s="16">
        <f t="shared" si="5"/>
        <v>12.027700719999999</v>
      </c>
    </row>
    <row r="329" spans="1:4" ht="15" customHeight="1" x14ac:dyDescent="0.2">
      <c r="A329" s="105">
        <v>42018.625</v>
      </c>
      <c r="B329" s="13">
        <v>7.7166600000000001</v>
      </c>
      <c r="C329" s="24">
        <v>70</v>
      </c>
      <c r="D329" s="16">
        <f t="shared" si="5"/>
        <v>12.886822199999999</v>
      </c>
    </row>
    <row r="330" spans="1:4" ht="15" customHeight="1" x14ac:dyDescent="0.2">
      <c r="A330" s="105">
        <v>42018.666666666664</v>
      </c>
      <c r="B330" s="13">
        <v>7.202216</v>
      </c>
      <c r="C330" s="24">
        <v>70</v>
      </c>
      <c r="D330" s="16">
        <f t="shared" si="5"/>
        <v>12.027700719999999</v>
      </c>
    </row>
    <row r="331" spans="1:4" ht="15" customHeight="1" x14ac:dyDescent="0.2">
      <c r="A331" s="105">
        <v>42018.708333333336</v>
      </c>
      <c r="B331" s="13">
        <v>8.2311040000000002</v>
      </c>
      <c r="C331" s="24">
        <v>60</v>
      </c>
      <c r="D331" s="16">
        <f t="shared" si="5"/>
        <v>13.74594368</v>
      </c>
    </row>
    <row r="332" spans="1:4" ht="15" customHeight="1" x14ac:dyDescent="0.2">
      <c r="A332" s="105">
        <v>42018.75</v>
      </c>
      <c r="B332" s="13">
        <v>8.2311040000000002</v>
      </c>
      <c r="C332" s="24">
        <v>60</v>
      </c>
      <c r="D332" s="16">
        <f t="shared" si="5"/>
        <v>13.74594368</v>
      </c>
    </row>
    <row r="333" spans="1:4" ht="15" customHeight="1" x14ac:dyDescent="0.2">
      <c r="A333" s="105">
        <v>42018.791666666664</v>
      </c>
      <c r="B333" s="13">
        <v>9.2599920000000004</v>
      </c>
      <c r="C333" s="24">
        <v>50</v>
      </c>
      <c r="D333" s="16">
        <f t="shared" si="5"/>
        <v>15.464186639999999</v>
      </c>
    </row>
    <row r="334" spans="1:4" ht="15" customHeight="1" x14ac:dyDescent="0.2">
      <c r="A334" s="105">
        <v>42018.833333333336</v>
      </c>
      <c r="B334" s="13">
        <v>8.7455479999999994</v>
      </c>
      <c r="C334" s="24">
        <v>60</v>
      </c>
      <c r="D334" s="16">
        <f t="shared" si="5"/>
        <v>14.605065159999999</v>
      </c>
    </row>
    <row r="335" spans="1:4" ht="15" customHeight="1" x14ac:dyDescent="0.2">
      <c r="A335" s="105">
        <v>42018.875</v>
      </c>
      <c r="B335" s="13">
        <v>9.7744359999999997</v>
      </c>
      <c r="C335" s="24">
        <v>40</v>
      </c>
      <c r="D335" s="16">
        <f t="shared" si="5"/>
        <v>16.32330812</v>
      </c>
    </row>
    <row r="336" spans="1:4" ht="15" customHeight="1" x14ac:dyDescent="0.2">
      <c r="A336" s="105">
        <v>42018.916666666664</v>
      </c>
      <c r="B336" s="13">
        <v>8.2311040000000002</v>
      </c>
      <c r="C336" s="24">
        <v>40</v>
      </c>
      <c r="D336" s="16">
        <f t="shared" si="5"/>
        <v>13.74594368</v>
      </c>
    </row>
    <row r="337" spans="1:4" ht="15" customHeight="1" x14ac:dyDescent="0.2">
      <c r="A337" s="105">
        <v>42018.958333333336</v>
      </c>
      <c r="B337" s="13">
        <v>8.2311040000000002</v>
      </c>
      <c r="C337" s="24">
        <v>40</v>
      </c>
      <c r="D337" s="16">
        <f t="shared" si="5"/>
        <v>13.74594368</v>
      </c>
    </row>
    <row r="338" spans="1:4" ht="15" customHeight="1" x14ac:dyDescent="0.2">
      <c r="A338" s="105">
        <v>42019</v>
      </c>
      <c r="B338" s="13">
        <v>5.6588840000000005</v>
      </c>
      <c r="C338" s="24">
        <v>20</v>
      </c>
      <c r="D338" s="16">
        <f t="shared" si="5"/>
        <v>9.4503362800000001</v>
      </c>
    </row>
    <row r="339" spans="1:4" ht="15" customHeight="1" x14ac:dyDescent="0.2">
      <c r="A339" s="105">
        <v>42019.041666666664</v>
      </c>
      <c r="B339" s="13">
        <v>5.1444400000000003</v>
      </c>
      <c r="C339" s="24">
        <v>20</v>
      </c>
      <c r="D339" s="16">
        <f t="shared" si="5"/>
        <v>8.5912147999999995</v>
      </c>
    </row>
    <row r="340" spans="1:4" ht="15" customHeight="1" x14ac:dyDescent="0.2">
      <c r="A340" s="105">
        <v>42019.083333333336</v>
      </c>
      <c r="B340" s="13">
        <v>4.6299960000000002</v>
      </c>
      <c r="C340" s="24">
        <v>10</v>
      </c>
      <c r="D340" s="16">
        <f t="shared" si="5"/>
        <v>7.7320933199999997</v>
      </c>
    </row>
    <row r="341" spans="1:4" ht="15" customHeight="1" x14ac:dyDescent="0.2">
      <c r="A341" s="105">
        <v>42019.125</v>
      </c>
      <c r="B341" s="13">
        <v>4.6299960000000002</v>
      </c>
      <c r="C341" s="24">
        <v>350</v>
      </c>
      <c r="D341" s="16">
        <f t="shared" si="5"/>
        <v>7.7320933199999997</v>
      </c>
    </row>
    <row r="342" spans="1:4" ht="15" customHeight="1" x14ac:dyDescent="0.2">
      <c r="A342" s="105">
        <v>42019.166666666664</v>
      </c>
      <c r="B342" s="13">
        <v>4.1155520000000001</v>
      </c>
      <c r="C342" s="24">
        <v>10</v>
      </c>
      <c r="D342" s="16">
        <f t="shared" si="5"/>
        <v>6.8729718399999999</v>
      </c>
    </row>
    <row r="343" spans="1:4" ht="15" customHeight="1" x14ac:dyDescent="0.2">
      <c r="A343" s="105">
        <v>42019.208333333336</v>
      </c>
      <c r="B343" s="13">
        <v>3.0866639999999999</v>
      </c>
      <c r="C343" s="24">
        <v>350</v>
      </c>
      <c r="D343" s="16">
        <f t="shared" si="5"/>
        <v>5.1547288799999995</v>
      </c>
    </row>
    <row r="344" spans="1:4" ht="15" customHeight="1" x14ac:dyDescent="0.2">
      <c r="A344" s="105">
        <v>42019.25</v>
      </c>
      <c r="B344" s="13">
        <v>2.057776</v>
      </c>
      <c r="C344" s="24">
        <v>320</v>
      </c>
      <c r="D344" s="16">
        <f t="shared" si="5"/>
        <v>3.43648592</v>
      </c>
    </row>
    <row r="345" spans="1:4" ht="15" customHeight="1" x14ac:dyDescent="0.2">
      <c r="A345" s="105">
        <v>42019.291666666664</v>
      </c>
      <c r="B345" s="13">
        <v>2.057776</v>
      </c>
      <c r="C345" s="24">
        <v>320</v>
      </c>
      <c r="D345" s="16">
        <f t="shared" si="5"/>
        <v>3.43648592</v>
      </c>
    </row>
    <row r="346" spans="1:4" ht="15" customHeight="1" x14ac:dyDescent="0.2">
      <c r="A346" s="105">
        <v>42019.333333333336</v>
      </c>
      <c r="B346" s="13">
        <v>1.5433319999999999</v>
      </c>
      <c r="C346" s="24">
        <v>340</v>
      </c>
      <c r="D346" s="16">
        <f t="shared" si="5"/>
        <v>2.5773644399999998</v>
      </c>
    </row>
    <row r="347" spans="1:4" ht="15" customHeight="1" x14ac:dyDescent="0.2">
      <c r="A347" s="105">
        <v>42019.375</v>
      </c>
      <c r="B347" s="13">
        <v>3.601108</v>
      </c>
      <c r="C347" s="24">
        <v>30</v>
      </c>
      <c r="D347" s="16">
        <f t="shared" si="5"/>
        <v>6.0138503599999993</v>
      </c>
    </row>
    <row r="348" spans="1:4" ht="15" customHeight="1" x14ac:dyDescent="0.2">
      <c r="A348" s="105">
        <v>42019.416666666664</v>
      </c>
      <c r="B348" s="13">
        <v>4.1155520000000001</v>
      </c>
      <c r="C348" s="24">
        <v>20</v>
      </c>
      <c r="D348" s="16">
        <f t="shared" si="5"/>
        <v>6.8729718399999999</v>
      </c>
    </row>
    <row r="349" spans="1:4" ht="15" customHeight="1" x14ac:dyDescent="0.2">
      <c r="A349" s="105">
        <v>42019.458333333336</v>
      </c>
      <c r="B349" s="13">
        <v>5.1444400000000003</v>
      </c>
      <c r="C349" s="24">
        <v>10</v>
      </c>
      <c r="D349" s="16">
        <f t="shared" si="5"/>
        <v>8.5912147999999995</v>
      </c>
    </row>
    <row r="350" spans="1:4" ht="15" customHeight="1" x14ac:dyDescent="0.2">
      <c r="A350" s="105">
        <v>42019.5</v>
      </c>
      <c r="B350" s="13">
        <v>5.1444400000000003</v>
      </c>
      <c r="C350" s="24">
        <v>20</v>
      </c>
      <c r="D350" s="16">
        <f t="shared" si="5"/>
        <v>8.5912147999999995</v>
      </c>
    </row>
    <row r="351" spans="1:4" ht="15" customHeight="1" x14ac:dyDescent="0.2">
      <c r="A351" s="105">
        <v>42019.541666666664</v>
      </c>
      <c r="B351" s="13">
        <v>6.1733279999999997</v>
      </c>
      <c r="C351" s="24">
        <v>360</v>
      </c>
      <c r="D351" s="16">
        <f t="shared" si="5"/>
        <v>10.309457759999999</v>
      </c>
    </row>
    <row r="352" spans="1:4" ht="15" customHeight="1" x14ac:dyDescent="0.2">
      <c r="A352" s="105">
        <v>42019.583333333336</v>
      </c>
      <c r="B352" s="13">
        <v>6.1733279999999997</v>
      </c>
      <c r="C352" s="24">
        <v>360</v>
      </c>
      <c r="D352" s="16">
        <f t="shared" si="5"/>
        <v>10.309457759999999</v>
      </c>
    </row>
    <row r="353" spans="1:8" ht="15" customHeight="1" x14ac:dyDescent="0.2">
      <c r="A353" s="105">
        <v>42019.625</v>
      </c>
      <c r="B353" s="13">
        <v>8.7455479999999994</v>
      </c>
      <c r="C353" s="24">
        <v>60</v>
      </c>
      <c r="D353" s="16">
        <f t="shared" si="5"/>
        <v>14.605065159999999</v>
      </c>
    </row>
    <row r="354" spans="1:8" ht="15" customHeight="1" x14ac:dyDescent="0.2">
      <c r="A354" s="105">
        <v>42019.666666666664</v>
      </c>
      <c r="B354" s="13">
        <v>8.7455479999999994</v>
      </c>
      <c r="C354" s="24">
        <v>60</v>
      </c>
      <c r="D354" s="16">
        <f t="shared" si="5"/>
        <v>14.605065159999999</v>
      </c>
    </row>
    <row r="355" spans="1:8" ht="15" customHeight="1" x14ac:dyDescent="0.2">
      <c r="A355" s="105">
        <v>42019.708333333336</v>
      </c>
      <c r="B355" s="13">
        <v>9.2599920000000004</v>
      </c>
      <c r="C355" s="24">
        <v>60</v>
      </c>
      <c r="D355" s="16">
        <f t="shared" si="5"/>
        <v>15.464186639999999</v>
      </c>
    </row>
    <row r="356" spans="1:8" ht="15" customHeight="1" x14ac:dyDescent="0.2">
      <c r="A356" s="105">
        <v>42019.75</v>
      </c>
      <c r="B356" s="13">
        <v>10.288880000000001</v>
      </c>
      <c r="C356" s="24">
        <v>50</v>
      </c>
      <c r="D356" s="16">
        <f t="shared" si="5"/>
        <v>17.182429599999999</v>
      </c>
    </row>
    <row r="357" spans="1:8" ht="15" customHeight="1" x14ac:dyDescent="0.2">
      <c r="A357" s="105">
        <v>42019.791666666664</v>
      </c>
      <c r="B357" s="13">
        <v>10.288880000000001</v>
      </c>
      <c r="C357" s="24">
        <v>60</v>
      </c>
      <c r="D357" s="16">
        <f t="shared" si="5"/>
        <v>17.182429599999999</v>
      </c>
    </row>
    <row r="358" spans="1:8" ht="15" customHeight="1" x14ac:dyDescent="0.2">
      <c r="A358" s="105">
        <v>42019.833333333336</v>
      </c>
      <c r="B358" s="13">
        <v>8.7455479999999994</v>
      </c>
      <c r="C358" s="24">
        <v>50</v>
      </c>
      <c r="D358" s="16">
        <f t="shared" si="5"/>
        <v>14.605065159999999</v>
      </c>
    </row>
    <row r="359" spans="1:8" ht="15" customHeight="1" x14ac:dyDescent="0.2">
      <c r="A359" s="105">
        <v>42019.875</v>
      </c>
      <c r="B359" s="13">
        <v>8.7455479999999994</v>
      </c>
      <c r="C359" s="24">
        <v>50</v>
      </c>
      <c r="D359" s="16">
        <f t="shared" si="5"/>
        <v>14.605065159999999</v>
      </c>
    </row>
    <row r="360" spans="1:8" ht="15" customHeight="1" x14ac:dyDescent="0.2">
      <c r="A360" s="105">
        <v>42019.916666666664</v>
      </c>
      <c r="B360" s="13">
        <v>8.2311040000000002</v>
      </c>
      <c r="C360" s="24">
        <v>40</v>
      </c>
      <c r="D360" s="16">
        <f t="shared" si="5"/>
        <v>13.74594368</v>
      </c>
    </row>
    <row r="361" spans="1:8" ht="15" customHeight="1" x14ac:dyDescent="0.2">
      <c r="A361" s="105">
        <v>42019.958333333336</v>
      </c>
      <c r="B361" s="13">
        <v>6.1733279999999997</v>
      </c>
      <c r="C361" s="24">
        <v>40</v>
      </c>
      <c r="D361" s="16">
        <f t="shared" si="5"/>
        <v>10.309457759999999</v>
      </c>
    </row>
    <row r="362" spans="1:8" ht="15" customHeight="1" x14ac:dyDescent="0.2">
      <c r="A362" s="105">
        <v>42020</v>
      </c>
      <c r="B362" s="13">
        <v>3.601108</v>
      </c>
      <c r="C362" s="24">
        <v>360</v>
      </c>
      <c r="D362" s="16">
        <f t="shared" si="5"/>
        <v>6.0138503599999993</v>
      </c>
      <c r="H362" s="7"/>
    </row>
    <row r="363" spans="1:8" ht="15" customHeight="1" x14ac:dyDescent="0.2">
      <c r="A363" s="105">
        <v>42020.041666666664</v>
      </c>
      <c r="B363" s="13">
        <v>3.601108</v>
      </c>
      <c r="C363" s="24">
        <v>10</v>
      </c>
      <c r="D363" s="16">
        <f t="shared" si="5"/>
        <v>6.0138503599999993</v>
      </c>
      <c r="H363" s="8"/>
    </row>
    <row r="364" spans="1:8" ht="15" customHeight="1" x14ac:dyDescent="0.2">
      <c r="A364" s="105">
        <v>42020.083333333336</v>
      </c>
      <c r="B364" s="13">
        <v>4.1155520000000001</v>
      </c>
      <c r="C364" s="24">
        <v>360</v>
      </c>
      <c r="D364" s="16">
        <f t="shared" si="5"/>
        <v>6.8729718399999999</v>
      </c>
      <c r="H364" s="8"/>
    </row>
    <row r="365" spans="1:8" ht="15" customHeight="1" x14ac:dyDescent="0.2">
      <c r="A365" s="105">
        <v>42020.125</v>
      </c>
      <c r="B365" s="13">
        <v>2.5722200000000002</v>
      </c>
      <c r="C365" s="24">
        <v>340</v>
      </c>
      <c r="D365" s="16">
        <f t="shared" si="5"/>
        <v>4.2956073999999997</v>
      </c>
      <c r="H365" s="8"/>
    </row>
    <row r="366" spans="1:8" ht="15" customHeight="1" x14ac:dyDescent="0.2">
      <c r="A366" s="105">
        <v>42020.166666666664</v>
      </c>
      <c r="B366" s="13">
        <v>2.057776</v>
      </c>
      <c r="C366" s="24">
        <v>360</v>
      </c>
      <c r="D366" s="16">
        <f t="shared" si="5"/>
        <v>3.43648592</v>
      </c>
    </row>
    <row r="367" spans="1:8" ht="15" customHeight="1" x14ac:dyDescent="0.2">
      <c r="A367" s="105">
        <v>42020.208333333336</v>
      </c>
      <c r="B367" s="13">
        <v>3.0866639999999999</v>
      </c>
      <c r="C367" s="24">
        <v>360</v>
      </c>
      <c r="D367" s="16">
        <f t="shared" si="5"/>
        <v>5.1547288799999995</v>
      </c>
    </row>
    <row r="368" spans="1:8" ht="15" customHeight="1" x14ac:dyDescent="0.2">
      <c r="A368" s="105">
        <v>42020.25</v>
      </c>
      <c r="B368" s="13">
        <v>3.0866639999999999</v>
      </c>
      <c r="C368" s="24">
        <v>360</v>
      </c>
      <c r="D368" s="16">
        <f t="shared" si="5"/>
        <v>5.1547288799999995</v>
      </c>
    </row>
    <row r="369" spans="1:4" ht="15" customHeight="1" x14ac:dyDescent="0.2">
      <c r="A369" s="105">
        <v>42020.291666666664</v>
      </c>
      <c r="B369" s="13">
        <v>2.057776</v>
      </c>
      <c r="C369" s="24">
        <v>360</v>
      </c>
      <c r="D369" s="16">
        <f t="shared" si="5"/>
        <v>3.43648592</v>
      </c>
    </row>
    <row r="370" spans="1:4" ht="15" customHeight="1" x14ac:dyDescent="0.2">
      <c r="A370" s="105">
        <v>42020.333333333336</v>
      </c>
      <c r="B370" s="13">
        <v>2.057776</v>
      </c>
      <c r="C370" s="24">
        <v>350</v>
      </c>
      <c r="D370" s="16">
        <f t="shared" si="5"/>
        <v>3.43648592</v>
      </c>
    </row>
    <row r="371" spans="1:4" ht="15" customHeight="1" x14ac:dyDescent="0.2">
      <c r="A371" s="105">
        <v>42020.375</v>
      </c>
      <c r="B371" s="13">
        <v>2.5722200000000002</v>
      </c>
      <c r="C371" s="24">
        <v>350</v>
      </c>
      <c r="D371" s="16">
        <f t="shared" si="5"/>
        <v>4.2956073999999997</v>
      </c>
    </row>
    <row r="372" spans="1:4" ht="15" customHeight="1" x14ac:dyDescent="0.2">
      <c r="A372" s="105">
        <v>42020.416666666664</v>
      </c>
      <c r="B372" s="13">
        <v>2.057776</v>
      </c>
      <c r="C372" s="24">
        <v>300</v>
      </c>
      <c r="D372" s="16">
        <f t="shared" si="5"/>
        <v>3.43648592</v>
      </c>
    </row>
    <row r="373" spans="1:4" ht="15" customHeight="1" x14ac:dyDescent="0.2">
      <c r="A373" s="105">
        <v>42020.458333333336</v>
      </c>
      <c r="B373" s="13">
        <v>5.6588840000000005</v>
      </c>
      <c r="C373" s="24">
        <v>10</v>
      </c>
      <c r="D373" s="16">
        <f t="shared" si="5"/>
        <v>9.4503362800000001</v>
      </c>
    </row>
    <row r="374" spans="1:4" ht="15" customHeight="1" x14ac:dyDescent="0.2">
      <c r="A374" s="105">
        <v>42020.5</v>
      </c>
      <c r="B374" s="13">
        <v>5.6588840000000005</v>
      </c>
      <c r="C374" s="24">
        <v>10</v>
      </c>
      <c r="D374" s="16">
        <f t="shared" si="5"/>
        <v>9.4503362800000001</v>
      </c>
    </row>
    <row r="375" spans="1:4" ht="15" customHeight="1" x14ac:dyDescent="0.2">
      <c r="A375" s="105">
        <v>42020.541666666664</v>
      </c>
      <c r="B375" s="13">
        <v>6.6877719999999998</v>
      </c>
      <c r="C375" s="24">
        <v>20</v>
      </c>
      <c r="D375" s="16">
        <f t="shared" si="5"/>
        <v>11.16857924</v>
      </c>
    </row>
    <row r="376" spans="1:4" ht="15" customHeight="1" x14ac:dyDescent="0.2">
      <c r="A376" s="105">
        <v>42020.583333333336</v>
      </c>
      <c r="B376" s="13">
        <v>6.6877719999999998</v>
      </c>
      <c r="C376" s="24">
        <v>70</v>
      </c>
      <c r="D376" s="16">
        <f t="shared" si="5"/>
        <v>11.16857924</v>
      </c>
    </row>
    <row r="377" spans="1:4" ht="15" customHeight="1" x14ac:dyDescent="0.2">
      <c r="A377" s="105">
        <v>42020.625</v>
      </c>
      <c r="B377" s="13">
        <v>8.2311040000000002</v>
      </c>
      <c r="C377" s="24">
        <v>70</v>
      </c>
      <c r="D377" s="16">
        <f t="shared" si="5"/>
        <v>13.74594368</v>
      </c>
    </row>
    <row r="378" spans="1:4" ht="15" customHeight="1" x14ac:dyDescent="0.2">
      <c r="A378" s="105">
        <v>42020.666666666664</v>
      </c>
      <c r="B378" s="13">
        <v>7.7166600000000001</v>
      </c>
      <c r="C378" s="24">
        <v>50</v>
      </c>
      <c r="D378" s="16">
        <f t="shared" si="5"/>
        <v>12.886822199999999</v>
      </c>
    </row>
    <row r="379" spans="1:4" ht="15" customHeight="1" x14ac:dyDescent="0.2">
      <c r="A379" s="105">
        <v>42020.708333333336</v>
      </c>
      <c r="B379" s="13">
        <v>8.2311040000000002</v>
      </c>
      <c r="C379" s="24">
        <v>70</v>
      </c>
      <c r="D379" s="16">
        <f t="shared" si="5"/>
        <v>13.74594368</v>
      </c>
    </row>
    <row r="380" spans="1:4" ht="15" customHeight="1" x14ac:dyDescent="0.2">
      <c r="A380" s="105">
        <v>42020.791666666664</v>
      </c>
      <c r="B380" s="13">
        <v>9.2599920000000004</v>
      </c>
      <c r="C380" s="24">
        <v>60</v>
      </c>
      <c r="D380" s="16">
        <f t="shared" si="5"/>
        <v>15.464186639999999</v>
      </c>
    </row>
    <row r="381" spans="1:4" ht="15" customHeight="1" x14ac:dyDescent="0.2">
      <c r="A381" s="105">
        <v>42020.833333333336</v>
      </c>
      <c r="B381" s="13">
        <v>8.7455479999999994</v>
      </c>
      <c r="C381" s="24">
        <v>70</v>
      </c>
      <c r="D381" s="16">
        <f t="shared" si="5"/>
        <v>14.605065159999999</v>
      </c>
    </row>
    <row r="382" spans="1:4" ht="15" customHeight="1" x14ac:dyDescent="0.2">
      <c r="A382" s="105">
        <v>42020.875</v>
      </c>
      <c r="B382" s="13">
        <v>7.7166600000000001</v>
      </c>
      <c r="C382" s="24">
        <v>40</v>
      </c>
      <c r="D382" s="16">
        <f t="shared" si="5"/>
        <v>12.886822199999999</v>
      </c>
    </row>
    <row r="383" spans="1:4" ht="15" customHeight="1" x14ac:dyDescent="0.2">
      <c r="A383" s="105">
        <v>42020.916666666664</v>
      </c>
      <c r="B383" s="13">
        <v>5.6588840000000005</v>
      </c>
      <c r="C383" s="24">
        <v>40</v>
      </c>
      <c r="D383" s="16">
        <f t="shared" si="5"/>
        <v>9.4503362800000001</v>
      </c>
    </row>
    <row r="384" spans="1:4" ht="15" customHeight="1" x14ac:dyDescent="0.2">
      <c r="A384" s="105">
        <v>42020.958333333336</v>
      </c>
      <c r="B384" s="13">
        <v>4.6299960000000002</v>
      </c>
      <c r="C384" s="24">
        <v>30</v>
      </c>
      <c r="D384" s="16">
        <f t="shared" si="5"/>
        <v>7.7320933199999997</v>
      </c>
    </row>
    <row r="385" spans="1:4" ht="15" customHeight="1" x14ac:dyDescent="0.2">
      <c r="A385" s="105">
        <v>42021</v>
      </c>
      <c r="B385" s="13">
        <v>3.0866639999999999</v>
      </c>
      <c r="C385" s="24">
        <v>20</v>
      </c>
      <c r="D385" s="16">
        <f t="shared" si="5"/>
        <v>5.1547288799999995</v>
      </c>
    </row>
    <row r="386" spans="1:4" ht="15" customHeight="1" x14ac:dyDescent="0.2">
      <c r="A386" s="105">
        <v>42021.041666666664</v>
      </c>
      <c r="B386" s="13">
        <v>3.601108</v>
      </c>
      <c r="C386" s="24">
        <v>20</v>
      </c>
      <c r="D386" s="16">
        <f t="shared" si="5"/>
        <v>6.0138503599999993</v>
      </c>
    </row>
    <row r="387" spans="1:4" ht="15" customHeight="1" x14ac:dyDescent="0.2">
      <c r="A387" s="105">
        <v>42021.083333333336</v>
      </c>
      <c r="B387" s="13">
        <v>3.601108</v>
      </c>
      <c r="C387" s="24">
        <v>10</v>
      </c>
      <c r="D387" s="16">
        <f t="shared" si="5"/>
        <v>6.0138503599999993</v>
      </c>
    </row>
    <row r="388" spans="1:4" ht="15" customHeight="1" x14ac:dyDescent="0.2">
      <c r="A388" s="105">
        <v>42021.125</v>
      </c>
      <c r="B388" s="13">
        <v>2.5722200000000002</v>
      </c>
      <c r="C388" s="24">
        <v>360</v>
      </c>
      <c r="D388" s="16">
        <f t="shared" ref="D388:D451" si="6">$B$1*B388</f>
        <v>4.2956073999999997</v>
      </c>
    </row>
    <row r="389" spans="1:4" ht="15" customHeight="1" x14ac:dyDescent="0.2">
      <c r="A389" s="105">
        <v>42021.166666666664</v>
      </c>
      <c r="B389" s="13">
        <v>2.057776</v>
      </c>
      <c r="C389" s="24">
        <v>350</v>
      </c>
      <c r="D389" s="16">
        <f t="shared" si="6"/>
        <v>3.43648592</v>
      </c>
    </row>
    <row r="390" spans="1:4" ht="15" customHeight="1" x14ac:dyDescent="0.2">
      <c r="A390" s="105">
        <v>42021.208333333336</v>
      </c>
      <c r="B390" s="13">
        <v>1.5433319999999999</v>
      </c>
      <c r="C390" s="24">
        <v>340</v>
      </c>
      <c r="D390" s="16">
        <f t="shared" si="6"/>
        <v>2.5773644399999998</v>
      </c>
    </row>
    <row r="391" spans="1:4" ht="15" customHeight="1" x14ac:dyDescent="0.2">
      <c r="A391" s="105">
        <v>42021.25</v>
      </c>
      <c r="B391" s="13">
        <v>1.028888</v>
      </c>
      <c r="C391" s="24">
        <v>310</v>
      </c>
      <c r="D391" s="16">
        <f t="shared" si="6"/>
        <v>1.71824296</v>
      </c>
    </row>
    <row r="392" spans="1:4" ht="15" customHeight="1" x14ac:dyDescent="0.2">
      <c r="A392" s="105">
        <v>42021.291666666664</v>
      </c>
      <c r="B392" s="13">
        <v>1.5433319999999999</v>
      </c>
      <c r="C392" s="24">
        <v>330</v>
      </c>
      <c r="D392" s="16">
        <f t="shared" si="6"/>
        <v>2.5773644399999998</v>
      </c>
    </row>
    <row r="393" spans="1:4" ht="15" customHeight="1" x14ac:dyDescent="0.2">
      <c r="A393" s="105">
        <v>42021.333333333336</v>
      </c>
      <c r="B393" s="13">
        <v>2.057776</v>
      </c>
      <c r="C393" s="24">
        <v>330</v>
      </c>
      <c r="D393" s="16">
        <f t="shared" si="6"/>
        <v>3.43648592</v>
      </c>
    </row>
    <row r="394" spans="1:4" ht="15" customHeight="1" x14ac:dyDescent="0.2">
      <c r="A394" s="105">
        <v>42021.375</v>
      </c>
      <c r="B394" s="13">
        <v>1.5433319999999999</v>
      </c>
      <c r="C394" s="24">
        <v>310</v>
      </c>
      <c r="D394" s="16">
        <f t="shared" si="6"/>
        <v>2.5773644399999998</v>
      </c>
    </row>
    <row r="395" spans="1:4" ht="15" customHeight="1" x14ac:dyDescent="0.2">
      <c r="A395" s="105">
        <v>42021.416666666664</v>
      </c>
      <c r="B395" s="13">
        <v>2.057776</v>
      </c>
      <c r="C395" s="24">
        <v>340</v>
      </c>
      <c r="D395" s="16">
        <f t="shared" si="6"/>
        <v>3.43648592</v>
      </c>
    </row>
    <row r="396" spans="1:4" ht="15" customHeight="1" x14ac:dyDescent="0.2">
      <c r="A396" s="105">
        <v>42021.458333333336</v>
      </c>
      <c r="B396" s="13">
        <v>5.6588840000000005</v>
      </c>
      <c r="C396" s="24">
        <v>10</v>
      </c>
      <c r="D396" s="16">
        <f t="shared" si="6"/>
        <v>9.4503362800000001</v>
      </c>
    </row>
    <row r="397" spans="1:4" ht="15" customHeight="1" x14ac:dyDescent="0.2">
      <c r="A397" s="105">
        <v>42021.5</v>
      </c>
      <c r="B397" s="13">
        <v>4.6299960000000002</v>
      </c>
      <c r="C397" s="24">
        <v>10</v>
      </c>
      <c r="D397" s="16">
        <f t="shared" si="6"/>
        <v>7.7320933199999997</v>
      </c>
    </row>
    <row r="398" spans="1:4" ht="15" customHeight="1" x14ac:dyDescent="0.2">
      <c r="A398" s="105">
        <v>42021.541666666664</v>
      </c>
      <c r="B398" s="13">
        <v>5.6588840000000005</v>
      </c>
      <c r="C398" s="24">
        <v>10</v>
      </c>
      <c r="D398" s="16">
        <f t="shared" si="6"/>
        <v>9.4503362800000001</v>
      </c>
    </row>
    <row r="399" spans="1:4" ht="15" customHeight="1" x14ac:dyDescent="0.2">
      <c r="A399" s="105">
        <v>42021.583333333336</v>
      </c>
      <c r="B399" s="13">
        <v>5.1444400000000003</v>
      </c>
      <c r="C399" s="24">
        <v>10</v>
      </c>
      <c r="D399" s="16">
        <f t="shared" si="6"/>
        <v>8.5912147999999995</v>
      </c>
    </row>
    <row r="400" spans="1:4" ht="15" customHeight="1" x14ac:dyDescent="0.2">
      <c r="A400" s="105">
        <v>42021.625</v>
      </c>
      <c r="B400" s="13">
        <v>6.6877719999999998</v>
      </c>
      <c r="C400" s="24">
        <v>60</v>
      </c>
      <c r="D400" s="16">
        <f t="shared" si="6"/>
        <v>11.16857924</v>
      </c>
    </row>
    <row r="401" spans="1:4" ht="15" customHeight="1" x14ac:dyDescent="0.2">
      <c r="A401" s="105">
        <v>42021.666666666664</v>
      </c>
      <c r="B401" s="13">
        <v>8.7455479999999994</v>
      </c>
      <c r="C401" s="24">
        <v>70</v>
      </c>
      <c r="D401" s="16">
        <f t="shared" si="6"/>
        <v>14.605065159999999</v>
      </c>
    </row>
    <row r="402" spans="1:4" ht="15" customHeight="1" x14ac:dyDescent="0.2">
      <c r="A402" s="105">
        <v>42021.708333333336</v>
      </c>
      <c r="B402" s="13">
        <v>10.288880000000001</v>
      </c>
      <c r="C402" s="24">
        <v>60</v>
      </c>
      <c r="D402" s="16">
        <f t="shared" si="6"/>
        <v>17.182429599999999</v>
      </c>
    </row>
    <row r="403" spans="1:4" ht="15" customHeight="1" x14ac:dyDescent="0.2">
      <c r="A403" s="105">
        <v>42021.75</v>
      </c>
      <c r="B403" s="13">
        <v>9.7744359999999997</v>
      </c>
      <c r="C403" s="24">
        <v>60</v>
      </c>
      <c r="D403" s="16">
        <f t="shared" si="6"/>
        <v>16.32330812</v>
      </c>
    </row>
    <row r="404" spans="1:4" ht="15" customHeight="1" x14ac:dyDescent="0.2">
      <c r="A404" s="105">
        <v>42021.791666666664</v>
      </c>
      <c r="B404" s="13">
        <v>10.288880000000001</v>
      </c>
      <c r="C404" s="24">
        <v>60</v>
      </c>
      <c r="D404" s="16">
        <f t="shared" si="6"/>
        <v>17.182429599999999</v>
      </c>
    </row>
    <row r="405" spans="1:4" ht="15" customHeight="1" x14ac:dyDescent="0.2">
      <c r="A405" s="105">
        <v>42021.833333333336</v>
      </c>
      <c r="B405" s="13">
        <v>10.288880000000001</v>
      </c>
      <c r="C405" s="24">
        <v>50</v>
      </c>
      <c r="D405" s="16">
        <f t="shared" si="6"/>
        <v>17.182429599999999</v>
      </c>
    </row>
    <row r="406" spans="1:4" ht="15" customHeight="1" x14ac:dyDescent="0.2">
      <c r="A406" s="105">
        <v>42021.875</v>
      </c>
      <c r="B406" s="13">
        <v>7.7166600000000001</v>
      </c>
      <c r="C406" s="24">
        <v>40</v>
      </c>
      <c r="D406" s="16">
        <f t="shared" si="6"/>
        <v>12.886822199999999</v>
      </c>
    </row>
    <row r="407" spans="1:4" ht="15" customHeight="1" x14ac:dyDescent="0.2">
      <c r="A407" s="105">
        <v>42021.916666666664</v>
      </c>
      <c r="B407" s="13">
        <v>7.202216</v>
      </c>
      <c r="C407" s="24">
        <v>40</v>
      </c>
      <c r="D407" s="16">
        <f t="shared" si="6"/>
        <v>12.027700719999999</v>
      </c>
    </row>
    <row r="408" spans="1:4" ht="15" customHeight="1" x14ac:dyDescent="0.2">
      <c r="A408" s="105">
        <v>42021.958333333336</v>
      </c>
      <c r="B408" s="13">
        <v>6.1733279999999997</v>
      </c>
      <c r="C408" s="24">
        <v>40</v>
      </c>
      <c r="D408" s="16">
        <f t="shared" si="6"/>
        <v>10.309457759999999</v>
      </c>
    </row>
    <row r="409" spans="1:4" ht="15" customHeight="1" x14ac:dyDescent="0.2">
      <c r="A409" s="105">
        <v>42022</v>
      </c>
      <c r="B409" s="13">
        <v>5.6588840000000005</v>
      </c>
      <c r="C409" s="24">
        <v>30</v>
      </c>
      <c r="D409" s="16">
        <f t="shared" si="6"/>
        <v>9.4503362800000001</v>
      </c>
    </row>
    <row r="410" spans="1:4" ht="15" customHeight="1" x14ac:dyDescent="0.2">
      <c r="A410" s="105">
        <v>42022.041666666664</v>
      </c>
      <c r="B410" s="13">
        <v>4.6299960000000002</v>
      </c>
      <c r="C410" s="24">
        <v>10</v>
      </c>
      <c r="D410" s="16">
        <f t="shared" si="6"/>
        <v>7.7320933199999997</v>
      </c>
    </row>
    <row r="411" spans="1:4" ht="15" customHeight="1" x14ac:dyDescent="0.2">
      <c r="A411" s="105">
        <v>42022.083333333336</v>
      </c>
      <c r="B411" s="13">
        <v>3.601108</v>
      </c>
      <c r="C411" s="24">
        <v>10</v>
      </c>
      <c r="D411" s="16">
        <f t="shared" si="6"/>
        <v>6.0138503599999993</v>
      </c>
    </row>
    <row r="412" spans="1:4" ht="15" customHeight="1" x14ac:dyDescent="0.2">
      <c r="A412" s="105">
        <v>42022.125</v>
      </c>
      <c r="B412" s="13">
        <v>2.5722200000000002</v>
      </c>
      <c r="C412" s="24">
        <v>360</v>
      </c>
      <c r="D412" s="16">
        <f t="shared" si="6"/>
        <v>4.2956073999999997</v>
      </c>
    </row>
    <row r="413" spans="1:4" ht="15" customHeight="1" x14ac:dyDescent="0.2">
      <c r="A413" s="105">
        <v>42022.166666666664</v>
      </c>
      <c r="B413" s="13">
        <v>2.5722200000000002</v>
      </c>
      <c r="C413" s="24">
        <v>360</v>
      </c>
      <c r="D413" s="16">
        <f t="shared" si="6"/>
        <v>4.2956073999999997</v>
      </c>
    </row>
    <row r="414" spans="1:4" ht="15" customHeight="1" x14ac:dyDescent="0.2">
      <c r="A414" s="105">
        <v>42022.208333333336</v>
      </c>
      <c r="B414" s="13">
        <v>3.601108</v>
      </c>
      <c r="C414" s="24">
        <v>20</v>
      </c>
      <c r="D414" s="16">
        <f t="shared" si="6"/>
        <v>6.0138503599999993</v>
      </c>
    </row>
    <row r="415" spans="1:4" ht="15" customHeight="1" x14ac:dyDescent="0.2">
      <c r="A415" s="105">
        <v>42022.25</v>
      </c>
      <c r="B415" s="13">
        <v>3.0866639999999999</v>
      </c>
      <c r="C415" s="24">
        <v>10</v>
      </c>
      <c r="D415" s="16">
        <f t="shared" si="6"/>
        <v>5.1547288799999995</v>
      </c>
    </row>
    <row r="416" spans="1:4" ht="15" customHeight="1" x14ac:dyDescent="0.2">
      <c r="A416" s="105">
        <v>42022.291666666664</v>
      </c>
      <c r="B416" s="13">
        <v>3.601108</v>
      </c>
      <c r="C416" s="24">
        <v>20</v>
      </c>
      <c r="D416" s="16">
        <f t="shared" si="6"/>
        <v>6.0138503599999993</v>
      </c>
    </row>
    <row r="417" spans="1:4" ht="15" customHeight="1" x14ac:dyDescent="0.2">
      <c r="A417" s="105">
        <v>42022.333333333336</v>
      </c>
      <c r="B417" s="13">
        <v>3.601108</v>
      </c>
      <c r="C417" s="24">
        <v>30</v>
      </c>
      <c r="D417" s="16">
        <f t="shared" si="6"/>
        <v>6.0138503599999993</v>
      </c>
    </row>
    <row r="418" spans="1:4" ht="15" customHeight="1" x14ac:dyDescent="0.2">
      <c r="A418" s="105">
        <v>42022.375</v>
      </c>
      <c r="B418" s="13">
        <v>4.1155520000000001</v>
      </c>
      <c r="C418" s="24">
        <v>10</v>
      </c>
      <c r="D418" s="16">
        <f t="shared" si="6"/>
        <v>6.8729718399999999</v>
      </c>
    </row>
    <row r="419" spans="1:4" ht="15" customHeight="1" x14ac:dyDescent="0.2">
      <c r="A419" s="105">
        <v>42022.416666666664</v>
      </c>
      <c r="B419" s="13">
        <v>5.1444400000000003</v>
      </c>
      <c r="C419" s="24">
        <v>10</v>
      </c>
      <c r="D419" s="16">
        <f t="shared" si="6"/>
        <v>8.5912147999999995</v>
      </c>
    </row>
    <row r="420" spans="1:4" ht="15" customHeight="1" x14ac:dyDescent="0.2">
      <c r="A420" s="105">
        <v>42022.458333333336</v>
      </c>
      <c r="B420" s="13">
        <v>6.1733279999999997</v>
      </c>
      <c r="C420" s="24">
        <v>360</v>
      </c>
      <c r="D420" s="16">
        <f t="shared" si="6"/>
        <v>10.309457759999999</v>
      </c>
    </row>
    <row r="421" spans="1:4" ht="15" customHeight="1" x14ac:dyDescent="0.2">
      <c r="A421" s="105">
        <v>42022.5</v>
      </c>
      <c r="B421" s="13">
        <v>8.2311040000000002</v>
      </c>
      <c r="C421" s="24">
        <v>20</v>
      </c>
      <c r="D421" s="16">
        <f t="shared" si="6"/>
        <v>13.74594368</v>
      </c>
    </row>
    <row r="422" spans="1:4" ht="15" customHeight="1" x14ac:dyDescent="0.2">
      <c r="A422" s="105">
        <v>42022.541666666664</v>
      </c>
      <c r="B422" s="13">
        <v>8.2311040000000002</v>
      </c>
      <c r="C422" s="24">
        <v>360</v>
      </c>
      <c r="D422" s="16">
        <f t="shared" si="6"/>
        <v>13.74594368</v>
      </c>
    </row>
    <row r="423" spans="1:4" ht="15" customHeight="1" x14ac:dyDescent="0.2">
      <c r="A423" s="105">
        <v>42022.583333333336</v>
      </c>
      <c r="B423" s="13">
        <v>8.2311040000000002</v>
      </c>
      <c r="C423" s="24">
        <v>360</v>
      </c>
      <c r="D423" s="16">
        <f t="shared" si="6"/>
        <v>13.74594368</v>
      </c>
    </row>
    <row r="424" spans="1:4" ht="15" customHeight="1" x14ac:dyDescent="0.2">
      <c r="A424" s="105">
        <v>42022.625</v>
      </c>
      <c r="B424" s="13">
        <v>7.7166600000000001</v>
      </c>
      <c r="C424" s="24">
        <v>30</v>
      </c>
      <c r="D424" s="16">
        <f t="shared" si="6"/>
        <v>12.886822199999999</v>
      </c>
    </row>
    <row r="425" spans="1:4" ht="15" customHeight="1" x14ac:dyDescent="0.2">
      <c r="A425" s="105">
        <v>42022.666666666664</v>
      </c>
      <c r="B425" s="13">
        <v>9.2599920000000004</v>
      </c>
      <c r="C425" s="24">
        <v>60</v>
      </c>
      <c r="D425" s="16">
        <f t="shared" si="6"/>
        <v>15.464186639999999</v>
      </c>
    </row>
    <row r="426" spans="1:4" ht="15" customHeight="1" x14ac:dyDescent="0.2">
      <c r="A426" s="105">
        <v>42022.708333333336</v>
      </c>
      <c r="B426" s="13">
        <v>10.803324</v>
      </c>
      <c r="C426" s="24">
        <v>50</v>
      </c>
      <c r="D426" s="16">
        <f t="shared" si="6"/>
        <v>18.041551079999998</v>
      </c>
    </row>
    <row r="427" spans="1:4" ht="15" customHeight="1" x14ac:dyDescent="0.2">
      <c r="A427" s="105">
        <v>42022.75</v>
      </c>
      <c r="B427" s="13">
        <v>9.2599920000000004</v>
      </c>
      <c r="C427" s="24">
        <v>50</v>
      </c>
      <c r="D427" s="16">
        <f t="shared" si="6"/>
        <v>15.464186639999999</v>
      </c>
    </row>
    <row r="428" spans="1:4" ht="15" customHeight="1" x14ac:dyDescent="0.2">
      <c r="A428" s="105">
        <v>42022.791666666664</v>
      </c>
      <c r="B428" s="13">
        <v>11.317768000000001</v>
      </c>
      <c r="C428" s="24">
        <v>50</v>
      </c>
      <c r="D428" s="16">
        <f t="shared" si="6"/>
        <v>18.90067256</v>
      </c>
    </row>
    <row r="429" spans="1:4" ht="15" customHeight="1" x14ac:dyDescent="0.2">
      <c r="A429" s="105">
        <v>42022.833333333336</v>
      </c>
      <c r="B429" s="13">
        <v>9.7744359999999997</v>
      </c>
      <c r="C429" s="24">
        <v>50</v>
      </c>
      <c r="D429" s="16">
        <f t="shared" si="6"/>
        <v>16.32330812</v>
      </c>
    </row>
    <row r="430" spans="1:4" ht="15" customHeight="1" x14ac:dyDescent="0.2">
      <c r="A430" s="105">
        <v>42022.875</v>
      </c>
      <c r="B430" s="13">
        <v>10.803324</v>
      </c>
      <c r="C430" s="24">
        <v>40</v>
      </c>
      <c r="D430" s="16">
        <f t="shared" si="6"/>
        <v>18.041551079999998</v>
      </c>
    </row>
    <row r="431" spans="1:4" ht="15" customHeight="1" x14ac:dyDescent="0.2">
      <c r="A431" s="105">
        <v>42022.916666666664</v>
      </c>
      <c r="B431" s="13">
        <v>10.288880000000001</v>
      </c>
      <c r="C431" s="24">
        <v>40</v>
      </c>
      <c r="D431" s="16">
        <f t="shared" si="6"/>
        <v>17.182429599999999</v>
      </c>
    </row>
    <row r="432" spans="1:4" ht="15" customHeight="1" x14ac:dyDescent="0.2">
      <c r="A432" s="105">
        <v>42022.958333333336</v>
      </c>
      <c r="B432" s="13">
        <v>7.202216</v>
      </c>
      <c r="C432" s="24">
        <v>40</v>
      </c>
      <c r="D432" s="16">
        <f t="shared" si="6"/>
        <v>12.027700719999999</v>
      </c>
    </row>
    <row r="433" spans="1:4" ht="15" customHeight="1" x14ac:dyDescent="0.2">
      <c r="A433" s="105">
        <v>42023</v>
      </c>
      <c r="B433" s="13">
        <v>4.1155520000000001</v>
      </c>
      <c r="C433" s="24">
        <v>10</v>
      </c>
      <c r="D433" s="16">
        <f t="shared" si="6"/>
        <v>6.8729718399999999</v>
      </c>
    </row>
    <row r="434" spans="1:4" ht="15" customHeight="1" x14ac:dyDescent="0.2">
      <c r="A434" s="105">
        <v>42023.041666666664</v>
      </c>
      <c r="B434" s="13">
        <v>3.601108</v>
      </c>
      <c r="C434" s="24">
        <v>10</v>
      </c>
      <c r="D434" s="16">
        <f t="shared" si="6"/>
        <v>6.0138503599999993</v>
      </c>
    </row>
    <row r="435" spans="1:4" ht="15" customHeight="1" x14ac:dyDescent="0.2">
      <c r="A435" s="105">
        <v>42023.083333333336</v>
      </c>
      <c r="B435" s="13">
        <v>3.601108</v>
      </c>
      <c r="C435" s="24">
        <v>10</v>
      </c>
      <c r="D435" s="16">
        <f t="shared" si="6"/>
        <v>6.0138503599999993</v>
      </c>
    </row>
    <row r="436" spans="1:4" ht="15" customHeight="1" x14ac:dyDescent="0.2">
      <c r="A436" s="105">
        <v>42023.125</v>
      </c>
      <c r="B436" s="13">
        <v>4.1155520000000001</v>
      </c>
      <c r="C436" s="24">
        <v>10</v>
      </c>
      <c r="D436" s="16">
        <f t="shared" si="6"/>
        <v>6.8729718399999999</v>
      </c>
    </row>
    <row r="437" spans="1:4" ht="15" customHeight="1" x14ac:dyDescent="0.2">
      <c r="A437" s="105">
        <v>42023.166666666664</v>
      </c>
      <c r="B437" s="13">
        <v>5.1444400000000003</v>
      </c>
      <c r="C437" s="24">
        <v>10</v>
      </c>
      <c r="D437" s="16">
        <f t="shared" si="6"/>
        <v>8.5912147999999995</v>
      </c>
    </row>
    <row r="438" spans="1:4" ht="15" customHeight="1" x14ac:dyDescent="0.2">
      <c r="A438" s="105">
        <v>42023.208333333336</v>
      </c>
      <c r="B438" s="13">
        <v>4.1155520000000001</v>
      </c>
      <c r="C438" s="24">
        <v>20</v>
      </c>
      <c r="D438" s="16">
        <f t="shared" si="6"/>
        <v>6.8729718399999999</v>
      </c>
    </row>
    <row r="439" spans="1:4" ht="15" customHeight="1" x14ac:dyDescent="0.2">
      <c r="A439" s="105">
        <v>42023.25</v>
      </c>
      <c r="B439" s="13">
        <v>4.1155520000000001</v>
      </c>
      <c r="C439" s="24">
        <v>10</v>
      </c>
      <c r="D439" s="16">
        <f t="shared" si="6"/>
        <v>6.8729718399999999</v>
      </c>
    </row>
    <row r="440" spans="1:4" ht="15" customHeight="1" x14ac:dyDescent="0.2">
      <c r="A440" s="105">
        <v>42023.291666666664</v>
      </c>
      <c r="B440" s="13">
        <v>4.1155520000000001</v>
      </c>
      <c r="C440" s="24">
        <v>10</v>
      </c>
      <c r="D440" s="16">
        <f t="shared" si="6"/>
        <v>6.8729718399999999</v>
      </c>
    </row>
    <row r="441" spans="1:4" ht="15" customHeight="1" x14ac:dyDescent="0.2">
      <c r="A441" s="105">
        <v>42023.333333333336</v>
      </c>
      <c r="B441" s="13">
        <v>4.1155520000000001</v>
      </c>
      <c r="C441" s="24">
        <v>360</v>
      </c>
      <c r="D441" s="16">
        <f t="shared" si="6"/>
        <v>6.8729718399999999</v>
      </c>
    </row>
    <row r="442" spans="1:4" ht="15" customHeight="1" x14ac:dyDescent="0.2">
      <c r="A442" s="105">
        <v>42023.375</v>
      </c>
      <c r="B442" s="13">
        <v>3.0866639999999999</v>
      </c>
      <c r="C442" s="24">
        <v>360</v>
      </c>
      <c r="D442" s="16">
        <f t="shared" si="6"/>
        <v>5.1547288799999995</v>
      </c>
    </row>
    <row r="443" spans="1:4" ht="15" customHeight="1" x14ac:dyDescent="0.2">
      <c r="A443" s="105">
        <v>42023.416666666664</v>
      </c>
      <c r="B443" s="13">
        <v>5.1444400000000003</v>
      </c>
      <c r="C443" s="24">
        <v>360</v>
      </c>
      <c r="D443" s="16">
        <f t="shared" si="6"/>
        <v>8.5912147999999995</v>
      </c>
    </row>
    <row r="444" spans="1:4" ht="15" customHeight="1" x14ac:dyDescent="0.2">
      <c r="A444" s="105">
        <v>42023.458333333336</v>
      </c>
      <c r="B444" s="13">
        <v>5.1444400000000003</v>
      </c>
      <c r="C444" s="24">
        <v>10</v>
      </c>
      <c r="D444" s="16">
        <f t="shared" si="6"/>
        <v>8.5912147999999995</v>
      </c>
    </row>
    <row r="445" spans="1:4" ht="15" customHeight="1" x14ac:dyDescent="0.2">
      <c r="A445" s="105">
        <v>42023.5</v>
      </c>
      <c r="B445" s="13">
        <v>5.6588840000000005</v>
      </c>
      <c r="C445" s="24">
        <v>360</v>
      </c>
      <c r="D445" s="16">
        <f t="shared" si="6"/>
        <v>9.4503362800000001</v>
      </c>
    </row>
    <row r="446" spans="1:4" ht="15" customHeight="1" x14ac:dyDescent="0.2">
      <c r="A446" s="105">
        <v>42023.541666666664</v>
      </c>
      <c r="B446" s="13">
        <v>5.6588840000000005</v>
      </c>
      <c r="C446" s="24">
        <v>20</v>
      </c>
      <c r="D446" s="16">
        <f t="shared" si="6"/>
        <v>9.4503362800000001</v>
      </c>
    </row>
    <row r="447" spans="1:4" ht="15" customHeight="1" x14ac:dyDescent="0.2">
      <c r="A447" s="105">
        <v>42023.583333333336</v>
      </c>
      <c r="B447" s="13">
        <v>5.6588840000000005</v>
      </c>
      <c r="C447" s="24">
        <v>10</v>
      </c>
      <c r="D447" s="16">
        <f t="shared" si="6"/>
        <v>9.4503362800000001</v>
      </c>
    </row>
    <row r="448" spans="1:4" ht="15" customHeight="1" x14ac:dyDescent="0.2">
      <c r="A448" s="105">
        <v>42023.625</v>
      </c>
      <c r="B448" s="13">
        <v>7.202216</v>
      </c>
      <c r="C448" s="24">
        <v>80</v>
      </c>
      <c r="D448" s="16">
        <f t="shared" si="6"/>
        <v>12.027700719999999</v>
      </c>
    </row>
    <row r="449" spans="1:4" ht="15" customHeight="1" x14ac:dyDescent="0.2">
      <c r="A449" s="105">
        <v>42023.666666666664</v>
      </c>
      <c r="B449" s="13">
        <v>8.2311040000000002</v>
      </c>
      <c r="C449" s="24">
        <v>50</v>
      </c>
      <c r="D449" s="16">
        <f t="shared" si="6"/>
        <v>13.74594368</v>
      </c>
    </row>
    <row r="450" spans="1:4" ht="15" customHeight="1" x14ac:dyDescent="0.2">
      <c r="A450" s="105">
        <v>42023.708333333336</v>
      </c>
      <c r="B450" s="13">
        <v>8.2311040000000002</v>
      </c>
      <c r="C450" s="24">
        <v>60</v>
      </c>
      <c r="D450" s="16">
        <f t="shared" si="6"/>
        <v>13.74594368</v>
      </c>
    </row>
    <row r="451" spans="1:4" ht="15" customHeight="1" x14ac:dyDescent="0.2">
      <c r="A451" s="105">
        <v>42023.75</v>
      </c>
      <c r="B451" s="13">
        <v>9.2599920000000004</v>
      </c>
      <c r="C451" s="24">
        <v>70</v>
      </c>
      <c r="D451" s="16">
        <f t="shared" si="6"/>
        <v>15.464186639999999</v>
      </c>
    </row>
    <row r="452" spans="1:4" ht="15" customHeight="1" x14ac:dyDescent="0.2">
      <c r="A452" s="105">
        <v>42023.791666666664</v>
      </c>
      <c r="B452" s="13">
        <v>8.7455479999999994</v>
      </c>
      <c r="C452" s="24">
        <v>60</v>
      </c>
      <c r="D452" s="16">
        <f t="shared" ref="D452:D515" si="7">$B$1*B452</f>
        <v>14.605065159999999</v>
      </c>
    </row>
    <row r="453" spans="1:4" ht="15" customHeight="1" x14ac:dyDescent="0.2">
      <c r="A453" s="105">
        <v>42023.833333333336</v>
      </c>
      <c r="B453" s="13">
        <v>8.2311040000000002</v>
      </c>
      <c r="C453" s="24">
        <v>60</v>
      </c>
      <c r="D453" s="16">
        <f t="shared" si="7"/>
        <v>13.74594368</v>
      </c>
    </row>
    <row r="454" spans="1:4" ht="15" customHeight="1" x14ac:dyDescent="0.2">
      <c r="A454" s="105">
        <v>42023.875</v>
      </c>
      <c r="B454" s="13">
        <v>7.202216</v>
      </c>
      <c r="C454" s="24">
        <v>50</v>
      </c>
      <c r="D454" s="16">
        <f t="shared" si="7"/>
        <v>12.027700719999999</v>
      </c>
    </row>
    <row r="455" spans="1:4" ht="15" customHeight="1" x14ac:dyDescent="0.2">
      <c r="A455" s="105">
        <v>42023.916666666664</v>
      </c>
      <c r="B455" s="13">
        <v>5.1444400000000003</v>
      </c>
      <c r="C455" s="24">
        <v>40</v>
      </c>
      <c r="D455" s="16">
        <f t="shared" si="7"/>
        <v>8.5912147999999995</v>
      </c>
    </row>
    <row r="456" spans="1:4" ht="15" customHeight="1" x14ac:dyDescent="0.2">
      <c r="A456" s="105">
        <v>42023.958333333336</v>
      </c>
      <c r="B456" s="13">
        <v>5.6588840000000005</v>
      </c>
      <c r="C456" s="24">
        <v>30</v>
      </c>
      <c r="D456" s="16">
        <f t="shared" si="7"/>
        <v>9.4503362800000001</v>
      </c>
    </row>
    <row r="457" spans="1:4" ht="15" customHeight="1" x14ac:dyDescent="0.2">
      <c r="A457" s="105">
        <v>42024</v>
      </c>
      <c r="B457" s="13">
        <v>4.1155520000000001</v>
      </c>
      <c r="C457" s="24">
        <v>10</v>
      </c>
      <c r="D457" s="16">
        <f t="shared" si="7"/>
        <v>6.8729718399999999</v>
      </c>
    </row>
    <row r="458" spans="1:4" ht="15" customHeight="1" x14ac:dyDescent="0.2">
      <c r="A458" s="105">
        <v>42024.041666666664</v>
      </c>
      <c r="B458" s="13">
        <v>3.601108</v>
      </c>
      <c r="C458" s="24">
        <v>10</v>
      </c>
      <c r="D458" s="16">
        <f t="shared" si="7"/>
        <v>6.0138503599999993</v>
      </c>
    </row>
    <row r="459" spans="1:4" ht="15" customHeight="1" x14ac:dyDescent="0.2">
      <c r="A459" s="105">
        <v>42024.083333333336</v>
      </c>
      <c r="B459" s="13">
        <v>2.5722200000000002</v>
      </c>
      <c r="C459" s="24">
        <v>10</v>
      </c>
      <c r="D459" s="16">
        <f t="shared" si="7"/>
        <v>4.2956073999999997</v>
      </c>
    </row>
    <row r="460" spans="1:4" ht="15" customHeight="1" x14ac:dyDescent="0.2">
      <c r="A460" s="105">
        <v>42024.125</v>
      </c>
      <c r="B460" s="13">
        <v>2.5722200000000002</v>
      </c>
      <c r="C460" s="24">
        <v>350</v>
      </c>
      <c r="D460" s="16">
        <f t="shared" si="7"/>
        <v>4.2956073999999997</v>
      </c>
    </row>
    <row r="461" spans="1:4" ht="15" customHeight="1" x14ac:dyDescent="0.2">
      <c r="A461" s="105">
        <v>42024.166666666664</v>
      </c>
      <c r="B461" s="13">
        <v>2.5722200000000002</v>
      </c>
      <c r="C461" s="24">
        <v>350</v>
      </c>
      <c r="D461" s="16">
        <f t="shared" si="7"/>
        <v>4.2956073999999997</v>
      </c>
    </row>
    <row r="462" spans="1:4" ht="15" customHeight="1" x14ac:dyDescent="0.2">
      <c r="A462" s="105">
        <v>42024.208333333336</v>
      </c>
      <c r="B462" s="13">
        <v>2.5722200000000002</v>
      </c>
      <c r="C462" s="24">
        <v>360</v>
      </c>
      <c r="D462" s="16">
        <f t="shared" si="7"/>
        <v>4.2956073999999997</v>
      </c>
    </row>
    <row r="463" spans="1:4" ht="15" customHeight="1" x14ac:dyDescent="0.2">
      <c r="A463" s="105">
        <v>42024.25</v>
      </c>
      <c r="B463" s="13">
        <v>2.5722200000000002</v>
      </c>
      <c r="C463" s="24">
        <v>350</v>
      </c>
      <c r="D463" s="16">
        <f t="shared" si="7"/>
        <v>4.2956073999999997</v>
      </c>
    </row>
    <row r="464" spans="1:4" ht="15" customHeight="1" x14ac:dyDescent="0.2">
      <c r="A464" s="105">
        <v>42024.291666666664</v>
      </c>
      <c r="B464" s="13">
        <v>3.0866639999999999</v>
      </c>
      <c r="C464" s="24">
        <v>20</v>
      </c>
      <c r="D464" s="16">
        <f t="shared" si="7"/>
        <v>5.1547288799999995</v>
      </c>
    </row>
    <row r="465" spans="1:4" ht="15" customHeight="1" x14ac:dyDescent="0.2">
      <c r="A465" s="105">
        <v>42024.333333333336</v>
      </c>
      <c r="B465" s="13">
        <v>3.601108</v>
      </c>
      <c r="C465" s="24">
        <v>20</v>
      </c>
      <c r="D465" s="16">
        <f t="shared" si="7"/>
        <v>6.0138503599999993</v>
      </c>
    </row>
    <row r="466" spans="1:4" ht="15" customHeight="1" x14ac:dyDescent="0.2">
      <c r="A466" s="105">
        <v>42024.375</v>
      </c>
      <c r="B466" s="13">
        <v>2.5722200000000002</v>
      </c>
      <c r="C466" s="24">
        <v>10</v>
      </c>
      <c r="D466" s="16">
        <f t="shared" si="7"/>
        <v>4.2956073999999997</v>
      </c>
    </row>
    <row r="467" spans="1:4" ht="15" customHeight="1" x14ac:dyDescent="0.2">
      <c r="A467" s="105">
        <v>42024.416666666664</v>
      </c>
      <c r="B467" s="13">
        <v>4.6299960000000002</v>
      </c>
      <c r="C467" s="24">
        <v>360</v>
      </c>
      <c r="D467" s="16">
        <f t="shared" si="7"/>
        <v>7.7320933199999997</v>
      </c>
    </row>
    <row r="468" spans="1:4" ht="15" customHeight="1" x14ac:dyDescent="0.2">
      <c r="A468" s="105">
        <v>42024.458333333336</v>
      </c>
      <c r="B468" s="13">
        <v>6.1733279999999997</v>
      </c>
      <c r="C468" s="24">
        <v>360</v>
      </c>
      <c r="D468" s="16">
        <f t="shared" si="7"/>
        <v>10.309457759999999</v>
      </c>
    </row>
    <row r="469" spans="1:4" ht="15" customHeight="1" x14ac:dyDescent="0.2">
      <c r="A469" s="105">
        <v>42024.5</v>
      </c>
      <c r="B469" s="13">
        <v>6.1733279999999997</v>
      </c>
      <c r="C469" s="24">
        <v>20</v>
      </c>
      <c r="D469" s="16">
        <f t="shared" si="7"/>
        <v>10.309457759999999</v>
      </c>
    </row>
    <row r="470" spans="1:4" ht="15" customHeight="1" x14ac:dyDescent="0.2">
      <c r="A470" s="105">
        <v>42024.541666666664</v>
      </c>
      <c r="B470" s="13">
        <v>6.6877719999999998</v>
      </c>
      <c r="C470" s="24">
        <v>350</v>
      </c>
      <c r="D470" s="16">
        <f t="shared" si="7"/>
        <v>11.16857924</v>
      </c>
    </row>
    <row r="471" spans="1:4" ht="15" customHeight="1" x14ac:dyDescent="0.2">
      <c r="A471" s="105">
        <v>42024.583333333336</v>
      </c>
      <c r="B471" s="13">
        <v>7.7166600000000001</v>
      </c>
      <c r="C471" s="24">
        <v>50</v>
      </c>
      <c r="D471" s="16">
        <f t="shared" si="7"/>
        <v>12.886822199999999</v>
      </c>
    </row>
    <row r="472" spans="1:4" ht="15" customHeight="1" x14ac:dyDescent="0.2">
      <c r="A472" s="105">
        <v>42024.625</v>
      </c>
      <c r="B472" s="13">
        <v>7.202216</v>
      </c>
      <c r="C472" s="24">
        <v>40</v>
      </c>
      <c r="D472" s="16">
        <f t="shared" si="7"/>
        <v>12.027700719999999</v>
      </c>
    </row>
    <row r="473" spans="1:4" ht="15" customHeight="1" x14ac:dyDescent="0.2">
      <c r="A473" s="105">
        <v>42024.666666666664</v>
      </c>
      <c r="B473" s="13">
        <v>7.7166600000000001</v>
      </c>
      <c r="C473" s="24">
        <v>60</v>
      </c>
      <c r="D473" s="16">
        <f t="shared" si="7"/>
        <v>12.886822199999999</v>
      </c>
    </row>
    <row r="474" spans="1:4" ht="15" customHeight="1" x14ac:dyDescent="0.2">
      <c r="A474" s="105">
        <v>42024.708333333336</v>
      </c>
      <c r="B474" s="13">
        <v>7.7166600000000001</v>
      </c>
      <c r="C474" s="24">
        <v>60</v>
      </c>
      <c r="D474" s="16">
        <f t="shared" si="7"/>
        <v>12.886822199999999</v>
      </c>
    </row>
    <row r="475" spans="1:4" ht="15" customHeight="1" x14ac:dyDescent="0.2">
      <c r="A475" s="105">
        <v>42024.75</v>
      </c>
      <c r="B475" s="13">
        <v>9.2599920000000004</v>
      </c>
      <c r="C475" s="24">
        <v>50</v>
      </c>
      <c r="D475" s="16">
        <f t="shared" si="7"/>
        <v>15.464186639999999</v>
      </c>
    </row>
    <row r="476" spans="1:4" ht="15" customHeight="1" x14ac:dyDescent="0.2">
      <c r="A476" s="105">
        <v>42024.791666666664</v>
      </c>
      <c r="B476" s="13">
        <v>8.7455479999999994</v>
      </c>
      <c r="C476" s="24">
        <v>50</v>
      </c>
      <c r="D476" s="16">
        <f t="shared" si="7"/>
        <v>14.605065159999999</v>
      </c>
    </row>
    <row r="477" spans="1:4" ht="15" customHeight="1" x14ac:dyDescent="0.2">
      <c r="A477" s="105">
        <v>42024.833333333336</v>
      </c>
      <c r="B477" s="13">
        <v>8.7455479999999994</v>
      </c>
      <c r="C477" s="24">
        <v>50</v>
      </c>
      <c r="D477" s="16">
        <f t="shared" si="7"/>
        <v>14.605065159999999</v>
      </c>
    </row>
    <row r="478" spans="1:4" ht="15" customHeight="1" x14ac:dyDescent="0.2">
      <c r="A478" s="105">
        <v>42024.875</v>
      </c>
      <c r="B478" s="13">
        <v>10.803324</v>
      </c>
      <c r="C478" s="24">
        <v>50</v>
      </c>
      <c r="D478" s="16">
        <f t="shared" si="7"/>
        <v>18.041551079999998</v>
      </c>
    </row>
    <row r="479" spans="1:4" ht="15" customHeight="1" x14ac:dyDescent="0.2">
      <c r="A479" s="105">
        <v>42024.916666666664</v>
      </c>
      <c r="B479" s="13">
        <v>7.7166600000000001</v>
      </c>
      <c r="C479" s="24">
        <v>30</v>
      </c>
      <c r="D479" s="16">
        <f t="shared" si="7"/>
        <v>12.886822199999999</v>
      </c>
    </row>
    <row r="480" spans="1:4" ht="15" customHeight="1" x14ac:dyDescent="0.2">
      <c r="A480" s="105">
        <v>42024.958333333336</v>
      </c>
      <c r="B480" s="13">
        <v>7.7166600000000001</v>
      </c>
      <c r="C480" s="24">
        <v>40</v>
      </c>
      <c r="D480" s="16">
        <f t="shared" si="7"/>
        <v>12.886822199999999</v>
      </c>
    </row>
    <row r="481" spans="1:4" ht="15" customHeight="1" x14ac:dyDescent="0.2">
      <c r="A481" s="105">
        <v>42025</v>
      </c>
      <c r="B481" s="13">
        <v>6.1733279999999997</v>
      </c>
      <c r="C481" s="24">
        <v>30</v>
      </c>
      <c r="D481" s="16">
        <f t="shared" si="7"/>
        <v>10.309457759999999</v>
      </c>
    </row>
    <row r="482" spans="1:4" ht="15" customHeight="1" x14ac:dyDescent="0.2">
      <c r="A482" s="105">
        <v>42025.041666666664</v>
      </c>
      <c r="B482" s="13">
        <v>5.1444400000000003</v>
      </c>
      <c r="C482" s="24">
        <v>10</v>
      </c>
      <c r="D482" s="16">
        <f t="shared" si="7"/>
        <v>8.5912147999999995</v>
      </c>
    </row>
    <row r="483" spans="1:4" ht="15" customHeight="1" x14ac:dyDescent="0.2">
      <c r="A483" s="105">
        <v>42025.083333333336</v>
      </c>
      <c r="B483" s="13">
        <v>4.1155520000000001</v>
      </c>
      <c r="C483" s="24">
        <v>10</v>
      </c>
      <c r="D483" s="16">
        <f t="shared" si="7"/>
        <v>6.8729718399999999</v>
      </c>
    </row>
    <row r="484" spans="1:4" ht="15" customHeight="1" x14ac:dyDescent="0.2">
      <c r="A484" s="105">
        <v>42025.125</v>
      </c>
      <c r="B484" s="13">
        <v>4.1155520000000001</v>
      </c>
      <c r="C484" s="24">
        <v>360</v>
      </c>
      <c r="D484" s="16">
        <f t="shared" si="7"/>
        <v>6.8729718399999999</v>
      </c>
    </row>
    <row r="485" spans="1:4" ht="15" customHeight="1" x14ac:dyDescent="0.2">
      <c r="A485" s="105">
        <v>42025.166666666664</v>
      </c>
      <c r="B485" s="13">
        <v>4.1155520000000001</v>
      </c>
      <c r="C485" s="24">
        <v>360</v>
      </c>
      <c r="D485" s="16">
        <f t="shared" si="7"/>
        <v>6.8729718399999999</v>
      </c>
    </row>
    <row r="486" spans="1:4" ht="15" customHeight="1" x14ac:dyDescent="0.2">
      <c r="A486" s="105">
        <v>42025.208333333336</v>
      </c>
      <c r="B486" s="13">
        <v>4.6299960000000002</v>
      </c>
      <c r="C486" s="24">
        <v>360</v>
      </c>
      <c r="D486" s="16">
        <f t="shared" si="7"/>
        <v>7.7320933199999997</v>
      </c>
    </row>
    <row r="487" spans="1:4" ht="15" customHeight="1" x14ac:dyDescent="0.2">
      <c r="A487" s="105">
        <v>42025.25</v>
      </c>
      <c r="B487" s="13">
        <v>5.1444400000000003</v>
      </c>
      <c r="C487" s="24">
        <v>10</v>
      </c>
      <c r="D487" s="16">
        <f t="shared" si="7"/>
        <v>8.5912147999999995</v>
      </c>
    </row>
    <row r="488" spans="1:4" ht="15" customHeight="1" x14ac:dyDescent="0.2">
      <c r="A488" s="105">
        <v>42025.291666666664</v>
      </c>
      <c r="B488" s="13">
        <v>3.601108</v>
      </c>
      <c r="C488" s="24">
        <v>360</v>
      </c>
      <c r="D488" s="16">
        <f t="shared" si="7"/>
        <v>6.0138503599999993</v>
      </c>
    </row>
    <row r="489" spans="1:4" ht="15" customHeight="1" x14ac:dyDescent="0.2">
      <c r="A489" s="105">
        <v>42025.333333333336</v>
      </c>
      <c r="B489" s="13">
        <v>3.601108</v>
      </c>
      <c r="C489" s="24">
        <v>360</v>
      </c>
      <c r="D489" s="16">
        <f t="shared" si="7"/>
        <v>6.0138503599999993</v>
      </c>
    </row>
    <row r="490" spans="1:4" ht="15" customHeight="1" x14ac:dyDescent="0.2">
      <c r="A490" s="105">
        <v>42025.416666666664</v>
      </c>
      <c r="B490" s="13">
        <v>5.6588840000000005</v>
      </c>
      <c r="C490" s="24">
        <v>360</v>
      </c>
      <c r="D490" s="16">
        <f t="shared" si="7"/>
        <v>9.4503362800000001</v>
      </c>
    </row>
    <row r="491" spans="1:4" ht="15" customHeight="1" x14ac:dyDescent="0.2">
      <c r="A491" s="105">
        <v>42025.458333333336</v>
      </c>
      <c r="B491" s="13">
        <v>5.1444400000000003</v>
      </c>
      <c r="C491" s="24">
        <v>350</v>
      </c>
      <c r="D491" s="16">
        <f t="shared" si="7"/>
        <v>8.5912147999999995</v>
      </c>
    </row>
    <row r="492" spans="1:4" ht="15" customHeight="1" x14ac:dyDescent="0.2">
      <c r="A492" s="105">
        <v>42025.5</v>
      </c>
      <c r="B492" s="13">
        <v>7.202216</v>
      </c>
      <c r="C492" s="24">
        <v>10</v>
      </c>
      <c r="D492" s="16">
        <f t="shared" si="7"/>
        <v>12.027700719999999</v>
      </c>
    </row>
    <row r="493" spans="1:4" ht="15" customHeight="1" x14ac:dyDescent="0.2">
      <c r="A493" s="105">
        <v>42025.541666666664</v>
      </c>
      <c r="B493" s="13">
        <v>6.6877719999999998</v>
      </c>
      <c r="C493" s="24">
        <v>10</v>
      </c>
      <c r="D493" s="16">
        <f t="shared" si="7"/>
        <v>11.16857924</v>
      </c>
    </row>
    <row r="494" spans="1:4" ht="15" customHeight="1" x14ac:dyDescent="0.2">
      <c r="A494" s="105">
        <v>42025.583333333336</v>
      </c>
      <c r="B494" s="13">
        <v>6.6877719999999998</v>
      </c>
      <c r="C494" s="24">
        <v>10</v>
      </c>
      <c r="D494" s="16">
        <f t="shared" si="7"/>
        <v>11.16857924</v>
      </c>
    </row>
    <row r="495" spans="1:4" ht="15" customHeight="1" x14ac:dyDescent="0.2">
      <c r="A495" s="105">
        <v>42025.625</v>
      </c>
      <c r="B495" s="13">
        <v>8.2311040000000002</v>
      </c>
      <c r="C495" s="24">
        <v>60</v>
      </c>
      <c r="D495" s="16">
        <f t="shared" si="7"/>
        <v>13.74594368</v>
      </c>
    </row>
    <row r="496" spans="1:4" ht="15" customHeight="1" x14ac:dyDescent="0.2">
      <c r="A496" s="105">
        <v>42025.666666666664</v>
      </c>
      <c r="B496" s="13">
        <v>9.2599920000000004</v>
      </c>
      <c r="C496" s="24">
        <v>60</v>
      </c>
      <c r="D496" s="16">
        <f t="shared" si="7"/>
        <v>15.464186639999999</v>
      </c>
    </row>
    <row r="497" spans="1:4" ht="15" customHeight="1" x14ac:dyDescent="0.2">
      <c r="A497" s="105">
        <v>42025.708333333336</v>
      </c>
      <c r="B497" s="13">
        <v>9.2599920000000004</v>
      </c>
      <c r="C497" s="24">
        <v>60</v>
      </c>
      <c r="D497" s="16">
        <f t="shared" si="7"/>
        <v>15.464186639999999</v>
      </c>
    </row>
    <row r="498" spans="1:4" ht="15" customHeight="1" x14ac:dyDescent="0.2">
      <c r="A498" s="105">
        <v>42025.75</v>
      </c>
      <c r="B498" s="13">
        <v>9.7744359999999997</v>
      </c>
      <c r="C498" s="24">
        <v>50</v>
      </c>
      <c r="D498" s="16">
        <f t="shared" si="7"/>
        <v>16.32330812</v>
      </c>
    </row>
    <row r="499" spans="1:4" ht="15" customHeight="1" x14ac:dyDescent="0.2">
      <c r="A499" s="105">
        <v>42025.791666666664</v>
      </c>
      <c r="B499" s="13">
        <v>10.288880000000001</v>
      </c>
      <c r="C499" s="24">
        <v>50</v>
      </c>
      <c r="D499" s="16">
        <f t="shared" si="7"/>
        <v>17.182429599999999</v>
      </c>
    </row>
    <row r="500" spans="1:4" ht="15" customHeight="1" x14ac:dyDescent="0.2">
      <c r="A500" s="105">
        <v>42025.833333333336</v>
      </c>
      <c r="B500" s="13">
        <v>9.2599920000000004</v>
      </c>
      <c r="C500" s="24">
        <v>50</v>
      </c>
      <c r="D500" s="16">
        <f t="shared" si="7"/>
        <v>15.464186639999999</v>
      </c>
    </row>
    <row r="501" spans="1:4" ht="15" customHeight="1" x14ac:dyDescent="0.2">
      <c r="A501" s="105">
        <v>42025.875</v>
      </c>
      <c r="B501" s="13">
        <v>10.288880000000001</v>
      </c>
      <c r="C501" s="24">
        <v>50</v>
      </c>
      <c r="D501" s="16">
        <f t="shared" si="7"/>
        <v>17.182429599999999</v>
      </c>
    </row>
    <row r="502" spans="1:4" ht="15" customHeight="1" x14ac:dyDescent="0.2">
      <c r="A502" s="105">
        <v>42025.916666666664</v>
      </c>
      <c r="B502" s="13">
        <v>9.7744359999999997</v>
      </c>
      <c r="C502" s="24">
        <v>50</v>
      </c>
      <c r="D502" s="16">
        <f t="shared" si="7"/>
        <v>16.32330812</v>
      </c>
    </row>
    <row r="503" spans="1:4" ht="15" customHeight="1" x14ac:dyDescent="0.2">
      <c r="A503" s="105">
        <v>42025.958333333336</v>
      </c>
      <c r="B503" s="13">
        <v>7.202216</v>
      </c>
      <c r="C503" s="24">
        <v>40</v>
      </c>
      <c r="D503" s="16">
        <f t="shared" si="7"/>
        <v>12.027700719999999</v>
      </c>
    </row>
    <row r="504" spans="1:4" ht="15" customHeight="1" x14ac:dyDescent="0.2">
      <c r="A504" s="105">
        <v>42026</v>
      </c>
      <c r="B504" s="13">
        <v>7.202216</v>
      </c>
      <c r="C504" s="24">
        <v>30</v>
      </c>
      <c r="D504" s="16">
        <f t="shared" si="7"/>
        <v>12.027700719999999</v>
      </c>
    </row>
    <row r="505" spans="1:4" ht="15" customHeight="1" x14ac:dyDescent="0.2">
      <c r="A505" s="105">
        <v>42026.041666666664</v>
      </c>
      <c r="B505" s="13">
        <v>4.6299960000000002</v>
      </c>
      <c r="C505" s="24">
        <v>10</v>
      </c>
      <c r="D505" s="16">
        <f t="shared" si="7"/>
        <v>7.7320933199999997</v>
      </c>
    </row>
    <row r="506" spans="1:4" ht="15" customHeight="1" x14ac:dyDescent="0.2">
      <c r="A506" s="105">
        <v>42026.083333333336</v>
      </c>
      <c r="B506" s="13">
        <v>5.1444400000000003</v>
      </c>
      <c r="C506" s="24">
        <v>360</v>
      </c>
      <c r="D506" s="16">
        <f t="shared" si="7"/>
        <v>8.5912147999999995</v>
      </c>
    </row>
    <row r="507" spans="1:4" ht="15" customHeight="1" x14ac:dyDescent="0.2">
      <c r="A507" s="105">
        <v>42026.125</v>
      </c>
      <c r="B507" s="13">
        <v>3.601108</v>
      </c>
      <c r="C507" s="24">
        <v>10</v>
      </c>
      <c r="D507" s="16">
        <f t="shared" si="7"/>
        <v>6.0138503599999993</v>
      </c>
    </row>
    <row r="508" spans="1:4" ht="15" customHeight="1" x14ac:dyDescent="0.2">
      <c r="A508" s="105">
        <v>42026.166666666664</v>
      </c>
      <c r="B508" s="13">
        <v>3.0866639999999999</v>
      </c>
      <c r="C508" s="24">
        <v>20</v>
      </c>
      <c r="D508" s="16">
        <f t="shared" si="7"/>
        <v>5.1547288799999995</v>
      </c>
    </row>
    <row r="509" spans="1:4" ht="15" customHeight="1" x14ac:dyDescent="0.2">
      <c r="A509" s="105">
        <v>42026.208333333336</v>
      </c>
      <c r="B509" s="13">
        <v>4.1155520000000001</v>
      </c>
      <c r="C509" s="24">
        <v>10</v>
      </c>
      <c r="D509" s="16">
        <f t="shared" si="7"/>
        <v>6.8729718399999999</v>
      </c>
    </row>
    <row r="510" spans="1:4" ht="15" customHeight="1" x14ac:dyDescent="0.2">
      <c r="A510" s="105">
        <v>42026.25</v>
      </c>
      <c r="B510" s="13">
        <v>3.601108</v>
      </c>
      <c r="C510" s="24">
        <v>30</v>
      </c>
      <c r="D510" s="16">
        <f t="shared" si="7"/>
        <v>6.0138503599999993</v>
      </c>
    </row>
    <row r="511" spans="1:4" ht="15" customHeight="1" x14ac:dyDescent="0.2">
      <c r="A511" s="105">
        <v>42026.291666666664</v>
      </c>
      <c r="B511" s="13">
        <v>4.1155520000000001</v>
      </c>
      <c r="C511" s="24">
        <v>30</v>
      </c>
      <c r="D511" s="16">
        <f t="shared" si="7"/>
        <v>6.8729718399999999</v>
      </c>
    </row>
    <row r="512" spans="1:4" ht="15" customHeight="1" x14ac:dyDescent="0.2">
      <c r="A512" s="105">
        <v>42026.333333333336</v>
      </c>
      <c r="B512" s="13">
        <v>2.5722200000000002</v>
      </c>
      <c r="C512" s="24">
        <v>20</v>
      </c>
      <c r="D512" s="16">
        <f t="shared" si="7"/>
        <v>4.2956073999999997</v>
      </c>
    </row>
    <row r="513" spans="1:4" ht="15" customHeight="1" x14ac:dyDescent="0.2">
      <c r="A513" s="105">
        <v>42026.375</v>
      </c>
      <c r="B513" s="13">
        <v>2.057776</v>
      </c>
      <c r="C513" s="24">
        <v>350</v>
      </c>
      <c r="D513" s="16">
        <f t="shared" si="7"/>
        <v>3.43648592</v>
      </c>
    </row>
    <row r="514" spans="1:4" ht="15" customHeight="1" x14ac:dyDescent="0.2">
      <c r="A514" s="105">
        <v>42026.416666666664</v>
      </c>
      <c r="B514" s="13">
        <v>3.0866639999999999</v>
      </c>
      <c r="C514" s="24">
        <v>10</v>
      </c>
      <c r="D514" s="16">
        <f t="shared" si="7"/>
        <v>5.1547288799999995</v>
      </c>
    </row>
    <row r="515" spans="1:4" ht="15" customHeight="1" x14ac:dyDescent="0.2">
      <c r="A515" s="105">
        <v>42026.458333333336</v>
      </c>
      <c r="B515" s="13">
        <v>4.1155520000000001</v>
      </c>
      <c r="C515" s="24">
        <v>360</v>
      </c>
      <c r="D515" s="16">
        <f t="shared" si="7"/>
        <v>6.8729718399999999</v>
      </c>
    </row>
    <row r="516" spans="1:4" ht="15" customHeight="1" x14ac:dyDescent="0.2">
      <c r="A516" s="105">
        <v>42026.5</v>
      </c>
      <c r="B516" s="13">
        <v>5.1444400000000003</v>
      </c>
      <c r="C516" s="24">
        <v>20</v>
      </c>
      <c r="D516" s="16">
        <f t="shared" ref="D516:D579" si="8">$B$1*B516</f>
        <v>8.5912147999999995</v>
      </c>
    </row>
    <row r="517" spans="1:4" ht="15" customHeight="1" x14ac:dyDescent="0.2">
      <c r="A517" s="105">
        <v>42026.541666666664</v>
      </c>
      <c r="B517" s="13">
        <v>5.6588840000000005</v>
      </c>
      <c r="C517" s="24">
        <v>30</v>
      </c>
      <c r="D517" s="16">
        <f t="shared" si="8"/>
        <v>9.4503362800000001</v>
      </c>
    </row>
    <row r="518" spans="1:4" ht="15" customHeight="1" x14ac:dyDescent="0.2">
      <c r="A518" s="105">
        <v>42026.583333333336</v>
      </c>
      <c r="B518" s="13">
        <v>5.6588840000000005</v>
      </c>
      <c r="C518" s="24">
        <v>60</v>
      </c>
      <c r="D518" s="16">
        <f t="shared" si="8"/>
        <v>9.4503362800000001</v>
      </c>
    </row>
    <row r="519" spans="1:4" ht="15" customHeight="1" x14ac:dyDescent="0.2">
      <c r="A519" s="105">
        <v>42026.625</v>
      </c>
      <c r="B519" s="13">
        <v>7.202216</v>
      </c>
      <c r="C519" s="24">
        <v>60</v>
      </c>
      <c r="D519" s="16">
        <f t="shared" si="8"/>
        <v>12.027700719999999</v>
      </c>
    </row>
    <row r="520" spans="1:4" ht="15" customHeight="1" x14ac:dyDescent="0.2">
      <c r="A520" s="105">
        <v>42026.666666666664</v>
      </c>
      <c r="B520" s="13">
        <v>7.7166600000000001</v>
      </c>
      <c r="C520" s="24">
        <v>60</v>
      </c>
      <c r="D520" s="16">
        <f t="shared" si="8"/>
        <v>12.886822199999999</v>
      </c>
    </row>
    <row r="521" spans="1:4" ht="15" customHeight="1" x14ac:dyDescent="0.2">
      <c r="A521" s="105">
        <v>42026.708333333336</v>
      </c>
      <c r="B521" s="13">
        <v>8.7455479999999994</v>
      </c>
      <c r="C521" s="24">
        <v>50</v>
      </c>
      <c r="D521" s="16">
        <f t="shared" si="8"/>
        <v>14.605065159999999</v>
      </c>
    </row>
    <row r="522" spans="1:4" ht="15" customHeight="1" x14ac:dyDescent="0.2">
      <c r="A522" s="105">
        <v>42026.75</v>
      </c>
      <c r="B522" s="13">
        <v>8.7455479999999994</v>
      </c>
      <c r="C522" s="24">
        <v>60</v>
      </c>
      <c r="D522" s="16">
        <f t="shared" si="8"/>
        <v>14.605065159999999</v>
      </c>
    </row>
    <row r="523" spans="1:4" ht="15" customHeight="1" x14ac:dyDescent="0.2">
      <c r="A523" s="105">
        <v>42026.791666666664</v>
      </c>
      <c r="B523" s="13">
        <v>9.7744359999999997</v>
      </c>
      <c r="C523" s="24">
        <v>50</v>
      </c>
      <c r="D523" s="16">
        <f t="shared" si="8"/>
        <v>16.32330812</v>
      </c>
    </row>
    <row r="524" spans="1:4" ht="15" customHeight="1" x14ac:dyDescent="0.2">
      <c r="A524" s="105">
        <v>42026.833333333336</v>
      </c>
      <c r="B524" s="13">
        <v>9.2599920000000004</v>
      </c>
      <c r="C524" s="24">
        <v>50</v>
      </c>
      <c r="D524" s="16">
        <f t="shared" si="8"/>
        <v>15.464186639999999</v>
      </c>
    </row>
    <row r="525" spans="1:4" ht="15" customHeight="1" x14ac:dyDescent="0.2">
      <c r="A525" s="105">
        <v>42026.875</v>
      </c>
      <c r="B525" s="13">
        <v>7.7166600000000001</v>
      </c>
      <c r="C525" s="24">
        <v>40</v>
      </c>
      <c r="D525" s="16">
        <f t="shared" si="8"/>
        <v>12.886822199999999</v>
      </c>
    </row>
    <row r="526" spans="1:4" ht="15" customHeight="1" x14ac:dyDescent="0.2">
      <c r="A526" s="105">
        <v>42026.916666666664</v>
      </c>
      <c r="B526" s="13">
        <v>7.7166600000000001</v>
      </c>
      <c r="C526" s="24">
        <v>40</v>
      </c>
      <c r="D526" s="16">
        <f t="shared" si="8"/>
        <v>12.886822199999999</v>
      </c>
    </row>
    <row r="527" spans="1:4" ht="15" customHeight="1" x14ac:dyDescent="0.2">
      <c r="A527" s="105">
        <v>42026.958333333336</v>
      </c>
      <c r="B527" s="13">
        <v>7.202216</v>
      </c>
      <c r="C527" s="24">
        <v>40</v>
      </c>
      <c r="D527" s="16">
        <f t="shared" si="8"/>
        <v>12.027700719999999</v>
      </c>
    </row>
    <row r="528" spans="1:4" ht="15" customHeight="1" x14ac:dyDescent="0.2">
      <c r="A528" s="105">
        <v>42027</v>
      </c>
      <c r="B528" s="13">
        <v>3.601108</v>
      </c>
      <c r="C528" s="24">
        <v>20</v>
      </c>
      <c r="D528" s="16">
        <f t="shared" si="8"/>
        <v>6.0138503599999993</v>
      </c>
    </row>
    <row r="529" spans="1:4" ht="15" customHeight="1" x14ac:dyDescent="0.2">
      <c r="A529" s="105">
        <v>42027.041666666664</v>
      </c>
      <c r="B529" s="13">
        <v>1.5433319999999999</v>
      </c>
      <c r="C529" s="24">
        <v>360</v>
      </c>
      <c r="D529" s="16">
        <f t="shared" si="8"/>
        <v>2.5773644399999998</v>
      </c>
    </row>
    <row r="530" spans="1:4" ht="15" customHeight="1" x14ac:dyDescent="0.2">
      <c r="A530" s="105">
        <v>42027.083333333336</v>
      </c>
      <c r="B530" s="13">
        <v>2.5722200000000002</v>
      </c>
      <c r="C530" s="24">
        <v>10</v>
      </c>
      <c r="D530" s="16">
        <f t="shared" si="8"/>
        <v>4.2956073999999997</v>
      </c>
    </row>
    <row r="531" spans="1:4" ht="15" customHeight="1" x14ac:dyDescent="0.2">
      <c r="A531" s="105">
        <v>42027.125</v>
      </c>
      <c r="B531" s="13">
        <v>3.0866639999999999</v>
      </c>
      <c r="C531" s="24">
        <v>10</v>
      </c>
      <c r="D531" s="16">
        <f t="shared" si="8"/>
        <v>5.1547288799999995</v>
      </c>
    </row>
    <row r="532" spans="1:4" ht="15" customHeight="1" x14ac:dyDescent="0.2">
      <c r="A532" s="105">
        <v>42027.166666666664</v>
      </c>
      <c r="B532" s="13">
        <v>2.5722200000000002</v>
      </c>
      <c r="C532" s="24">
        <v>350</v>
      </c>
      <c r="D532" s="16">
        <f t="shared" si="8"/>
        <v>4.2956073999999997</v>
      </c>
    </row>
    <row r="533" spans="1:4" ht="15" customHeight="1" x14ac:dyDescent="0.2">
      <c r="A533" s="105">
        <v>42027.208333333336</v>
      </c>
      <c r="B533" s="13">
        <v>3.0866639999999999</v>
      </c>
      <c r="C533" s="24">
        <v>10</v>
      </c>
      <c r="D533" s="16">
        <f t="shared" si="8"/>
        <v>5.1547288799999995</v>
      </c>
    </row>
    <row r="534" spans="1:4" ht="15" customHeight="1" x14ac:dyDescent="0.2">
      <c r="A534" s="105">
        <v>42027.25</v>
      </c>
      <c r="B534" s="13">
        <v>3.0866639999999999</v>
      </c>
      <c r="C534" s="24">
        <v>20</v>
      </c>
      <c r="D534" s="16">
        <f t="shared" si="8"/>
        <v>5.1547288799999995</v>
      </c>
    </row>
    <row r="535" spans="1:4" ht="15" customHeight="1" x14ac:dyDescent="0.2">
      <c r="A535" s="105">
        <v>42027.291666666664</v>
      </c>
      <c r="B535" s="13">
        <v>2.057776</v>
      </c>
      <c r="C535" s="24">
        <v>10</v>
      </c>
      <c r="D535" s="16">
        <f t="shared" si="8"/>
        <v>3.43648592</v>
      </c>
    </row>
    <row r="536" spans="1:4" ht="15" customHeight="1" x14ac:dyDescent="0.2">
      <c r="A536" s="105">
        <v>42027.333333333336</v>
      </c>
      <c r="B536" s="13">
        <v>3.0866639999999999</v>
      </c>
      <c r="C536" s="24">
        <v>10</v>
      </c>
      <c r="D536" s="16">
        <f t="shared" si="8"/>
        <v>5.1547288799999995</v>
      </c>
    </row>
    <row r="537" spans="1:4" ht="15" customHeight="1" x14ac:dyDescent="0.2">
      <c r="A537" s="105">
        <v>42027.375</v>
      </c>
      <c r="B537" s="13">
        <v>2.057776</v>
      </c>
      <c r="C537" s="24">
        <v>30</v>
      </c>
      <c r="D537" s="16">
        <f t="shared" si="8"/>
        <v>3.43648592</v>
      </c>
    </row>
    <row r="538" spans="1:4" ht="15" customHeight="1" x14ac:dyDescent="0.2">
      <c r="A538" s="105">
        <v>42027.416666666664</v>
      </c>
      <c r="B538" s="13">
        <v>3.0866639999999999</v>
      </c>
      <c r="C538" s="24">
        <v>50</v>
      </c>
      <c r="D538" s="16">
        <f t="shared" si="8"/>
        <v>5.1547288799999995</v>
      </c>
    </row>
    <row r="539" spans="1:4" ht="15" customHeight="1" x14ac:dyDescent="0.2">
      <c r="A539" s="105">
        <v>42027.458333333336</v>
      </c>
      <c r="B539" s="13">
        <v>3.0866639999999999</v>
      </c>
      <c r="C539" s="24">
        <v>30</v>
      </c>
      <c r="D539" s="16">
        <f t="shared" si="8"/>
        <v>5.1547288799999995</v>
      </c>
    </row>
    <row r="540" spans="1:4" ht="15" customHeight="1" x14ac:dyDescent="0.2">
      <c r="A540" s="105">
        <v>42027.5</v>
      </c>
      <c r="B540" s="13">
        <v>8.7455479999999994</v>
      </c>
      <c r="C540" s="24">
        <v>10</v>
      </c>
      <c r="D540" s="16">
        <f t="shared" si="8"/>
        <v>14.605065159999999</v>
      </c>
    </row>
    <row r="541" spans="1:4" ht="15" customHeight="1" x14ac:dyDescent="0.2">
      <c r="A541" s="105">
        <v>42027.541666666664</v>
      </c>
      <c r="B541" s="13">
        <v>5.6588840000000005</v>
      </c>
      <c r="C541" s="24">
        <v>330</v>
      </c>
      <c r="D541" s="16">
        <f t="shared" si="8"/>
        <v>9.4503362800000001</v>
      </c>
    </row>
    <row r="542" spans="1:4" ht="15" customHeight="1" x14ac:dyDescent="0.2">
      <c r="A542" s="105">
        <v>42027.583333333336</v>
      </c>
      <c r="B542" s="13">
        <v>4.1155520000000001</v>
      </c>
      <c r="C542" s="24">
        <v>360</v>
      </c>
      <c r="D542" s="16">
        <f t="shared" si="8"/>
        <v>6.8729718399999999</v>
      </c>
    </row>
    <row r="543" spans="1:4" ht="15" customHeight="1" x14ac:dyDescent="0.2">
      <c r="A543" s="105">
        <v>42027.625</v>
      </c>
      <c r="B543" s="13">
        <v>2.5722200000000002</v>
      </c>
      <c r="C543" s="24">
        <v>310</v>
      </c>
      <c r="D543" s="16">
        <f t="shared" si="8"/>
        <v>4.2956073999999997</v>
      </c>
    </row>
    <row r="544" spans="1:4" ht="15" customHeight="1" x14ac:dyDescent="0.2">
      <c r="A544" s="105">
        <v>42027.666666666664</v>
      </c>
      <c r="B544" s="13">
        <v>9.2599920000000004</v>
      </c>
      <c r="C544" s="24">
        <v>60</v>
      </c>
      <c r="D544" s="16">
        <f t="shared" si="8"/>
        <v>15.464186639999999</v>
      </c>
    </row>
    <row r="545" spans="1:4" ht="15" customHeight="1" x14ac:dyDescent="0.2">
      <c r="A545" s="105">
        <v>42027.708333333336</v>
      </c>
      <c r="B545" s="13">
        <v>6.6877719999999998</v>
      </c>
      <c r="C545" s="24">
        <v>40</v>
      </c>
      <c r="D545" s="16">
        <f t="shared" si="8"/>
        <v>11.16857924</v>
      </c>
    </row>
    <row r="546" spans="1:4" ht="15" customHeight="1" x14ac:dyDescent="0.2">
      <c r="A546" s="105">
        <v>42027.75</v>
      </c>
      <c r="B546" s="13">
        <v>5.1444400000000003</v>
      </c>
      <c r="C546" s="24">
        <v>40</v>
      </c>
      <c r="D546" s="16">
        <f t="shared" si="8"/>
        <v>8.5912147999999995</v>
      </c>
    </row>
    <row r="547" spans="1:4" ht="15" customHeight="1" x14ac:dyDescent="0.2">
      <c r="A547" s="105">
        <v>42027.791666666664</v>
      </c>
      <c r="B547" s="13">
        <v>7.202216</v>
      </c>
      <c r="C547" s="24">
        <v>30</v>
      </c>
      <c r="D547" s="16">
        <f t="shared" si="8"/>
        <v>12.027700719999999</v>
      </c>
    </row>
    <row r="548" spans="1:4" ht="15" customHeight="1" x14ac:dyDescent="0.2">
      <c r="A548" s="105">
        <v>42027.833333333336</v>
      </c>
      <c r="B548" s="13">
        <v>5.6588840000000005</v>
      </c>
      <c r="C548" s="24">
        <v>50</v>
      </c>
      <c r="D548" s="16">
        <f t="shared" si="8"/>
        <v>9.4503362800000001</v>
      </c>
    </row>
    <row r="549" spans="1:4" ht="15" customHeight="1" x14ac:dyDescent="0.2">
      <c r="A549" s="105">
        <v>42027.875</v>
      </c>
      <c r="B549" s="13">
        <v>7.202216</v>
      </c>
      <c r="C549" s="24">
        <v>50</v>
      </c>
      <c r="D549" s="16">
        <f t="shared" si="8"/>
        <v>12.027700719999999</v>
      </c>
    </row>
    <row r="550" spans="1:4" ht="15" customHeight="1" x14ac:dyDescent="0.2">
      <c r="A550" s="105">
        <v>42027.916666666664</v>
      </c>
      <c r="B550" s="13">
        <v>6.1733279999999997</v>
      </c>
      <c r="C550" s="24">
        <v>30</v>
      </c>
      <c r="D550" s="16">
        <f t="shared" si="8"/>
        <v>10.309457759999999</v>
      </c>
    </row>
    <row r="551" spans="1:4" ht="15" customHeight="1" x14ac:dyDescent="0.2">
      <c r="A551" s="105">
        <v>42027.958333333336</v>
      </c>
      <c r="B551" s="13">
        <v>6.1733279999999997</v>
      </c>
      <c r="C551" s="24">
        <v>20</v>
      </c>
      <c r="D551" s="16">
        <f t="shared" si="8"/>
        <v>10.309457759999999</v>
      </c>
    </row>
    <row r="552" spans="1:4" ht="15" customHeight="1" x14ac:dyDescent="0.2">
      <c r="A552" s="105">
        <v>42028</v>
      </c>
      <c r="B552" s="13">
        <v>4.6299960000000002</v>
      </c>
      <c r="C552" s="24">
        <v>20</v>
      </c>
      <c r="D552" s="16">
        <f t="shared" si="8"/>
        <v>7.7320933199999997</v>
      </c>
    </row>
    <row r="553" spans="1:4" ht="15" customHeight="1" x14ac:dyDescent="0.2">
      <c r="A553" s="105">
        <v>42028.041666666664</v>
      </c>
      <c r="B553" s="13">
        <v>4.1155520000000001</v>
      </c>
      <c r="C553" s="24">
        <v>10</v>
      </c>
      <c r="D553" s="16">
        <f t="shared" si="8"/>
        <v>6.8729718399999999</v>
      </c>
    </row>
    <row r="554" spans="1:4" ht="15" customHeight="1" x14ac:dyDescent="0.2">
      <c r="A554" s="105">
        <v>42028.083333333336</v>
      </c>
      <c r="B554" s="13">
        <v>4.6299960000000002</v>
      </c>
      <c r="C554" s="24">
        <v>350</v>
      </c>
      <c r="D554" s="16">
        <f t="shared" si="8"/>
        <v>7.7320933199999997</v>
      </c>
    </row>
    <row r="555" spans="1:4" ht="15" customHeight="1" x14ac:dyDescent="0.2">
      <c r="A555" s="105">
        <v>42028.125</v>
      </c>
      <c r="B555" s="13">
        <v>5.6588840000000005</v>
      </c>
      <c r="C555" s="24">
        <v>10</v>
      </c>
      <c r="D555" s="16">
        <f t="shared" si="8"/>
        <v>9.4503362800000001</v>
      </c>
    </row>
    <row r="556" spans="1:4" ht="15" customHeight="1" x14ac:dyDescent="0.2">
      <c r="A556" s="105">
        <v>42028.166666666664</v>
      </c>
      <c r="B556" s="13">
        <v>3.0866639999999999</v>
      </c>
      <c r="C556" s="24">
        <v>10</v>
      </c>
      <c r="D556" s="16">
        <f t="shared" si="8"/>
        <v>5.1547288799999995</v>
      </c>
    </row>
    <row r="557" spans="1:4" ht="15" customHeight="1" x14ac:dyDescent="0.2">
      <c r="A557" s="105">
        <v>42028.208333333336</v>
      </c>
      <c r="B557" s="13">
        <v>3.601108</v>
      </c>
      <c r="C557" s="24">
        <v>360</v>
      </c>
      <c r="D557" s="16">
        <f t="shared" si="8"/>
        <v>6.0138503599999993</v>
      </c>
    </row>
    <row r="558" spans="1:4" ht="15" customHeight="1" x14ac:dyDescent="0.2">
      <c r="A558" s="105">
        <v>42028.25</v>
      </c>
      <c r="B558" s="13">
        <v>3.601108</v>
      </c>
      <c r="C558" s="24">
        <v>10</v>
      </c>
      <c r="D558" s="16">
        <f t="shared" si="8"/>
        <v>6.0138503599999993</v>
      </c>
    </row>
    <row r="559" spans="1:4" ht="15" customHeight="1" x14ac:dyDescent="0.2">
      <c r="A559" s="105">
        <v>42028.291666666664</v>
      </c>
      <c r="B559" s="13">
        <v>2.5722200000000002</v>
      </c>
      <c r="C559" s="24">
        <v>20</v>
      </c>
      <c r="D559" s="16">
        <f t="shared" si="8"/>
        <v>4.2956073999999997</v>
      </c>
    </row>
    <row r="560" spans="1:4" ht="15" customHeight="1" x14ac:dyDescent="0.2">
      <c r="A560" s="105">
        <v>42028.333333333336</v>
      </c>
      <c r="B560" s="13">
        <v>3.0866639999999999</v>
      </c>
      <c r="C560" s="24">
        <v>10</v>
      </c>
      <c r="D560" s="16">
        <f t="shared" si="8"/>
        <v>5.1547288799999995</v>
      </c>
    </row>
    <row r="561" spans="1:4" ht="15" customHeight="1" x14ac:dyDescent="0.2">
      <c r="A561" s="105">
        <v>42028.375</v>
      </c>
      <c r="B561" s="13">
        <v>1.5433319999999999</v>
      </c>
      <c r="C561" s="24">
        <v>10</v>
      </c>
      <c r="D561" s="16">
        <f t="shared" si="8"/>
        <v>2.5773644399999998</v>
      </c>
    </row>
    <row r="562" spans="1:4" ht="15" customHeight="1" x14ac:dyDescent="0.2">
      <c r="A562" s="105">
        <v>42028.416666666664</v>
      </c>
      <c r="B562" s="13">
        <v>4.6299960000000002</v>
      </c>
      <c r="C562" s="24">
        <v>10</v>
      </c>
      <c r="D562" s="16">
        <f t="shared" si="8"/>
        <v>7.7320933199999997</v>
      </c>
    </row>
    <row r="563" spans="1:4" ht="15" customHeight="1" x14ac:dyDescent="0.2">
      <c r="A563" s="105">
        <v>42028.458333333336</v>
      </c>
      <c r="B563" s="13">
        <v>6.1733279999999997</v>
      </c>
      <c r="C563" s="24">
        <v>20</v>
      </c>
      <c r="D563" s="16">
        <f t="shared" si="8"/>
        <v>10.309457759999999</v>
      </c>
    </row>
    <row r="564" spans="1:4" ht="15" customHeight="1" x14ac:dyDescent="0.2">
      <c r="A564" s="105">
        <v>42028.5</v>
      </c>
      <c r="B564" s="13">
        <v>6.6877719999999998</v>
      </c>
      <c r="C564" s="24">
        <v>30</v>
      </c>
      <c r="D564" s="16">
        <f t="shared" si="8"/>
        <v>11.16857924</v>
      </c>
    </row>
    <row r="565" spans="1:4" ht="15" customHeight="1" x14ac:dyDescent="0.2">
      <c r="A565" s="105">
        <v>42028.541666666664</v>
      </c>
      <c r="B565" s="13">
        <v>6.6877719999999998</v>
      </c>
      <c r="C565" s="24">
        <v>20</v>
      </c>
      <c r="D565" s="16">
        <f t="shared" si="8"/>
        <v>11.16857924</v>
      </c>
    </row>
    <row r="566" spans="1:4" ht="15" customHeight="1" x14ac:dyDescent="0.2">
      <c r="A566" s="105">
        <v>42028.583333333336</v>
      </c>
      <c r="B566" s="13">
        <v>7.202216</v>
      </c>
      <c r="C566" s="24">
        <v>20</v>
      </c>
      <c r="D566" s="16">
        <f t="shared" si="8"/>
        <v>12.027700719999999</v>
      </c>
    </row>
    <row r="567" spans="1:4" ht="15" customHeight="1" x14ac:dyDescent="0.2">
      <c r="A567" s="105">
        <v>42028.625</v>
      </c>
      <c r="B567" s="13">
        <v>6.6877719999999998</v>
      </c>
      <c r="C567" s="24">
        <v>60</v>
      </c>
      <c r="D567" s="16">
        <f t="shared" si="8"/>
        <v>11.16857924</v>
      </c>
    </row>
    <row r="568" spans="1:4" ht="15" customHeight="1" x14ac:dyDescent="0.2">
      <c r="A568" s="105">
        <v>42028.666666666664</v>
      </c>
      <c r="B568" s="13">
        <v>7.202216</v>
      </c>
      <c r="C568" s="24">
        <v>40</v>
      </c>
      <c r="D568" s="16">
        <f t="shared" si="8"/>
        <v>12.027700719999999</v>
      </c>
    </row>
    <row r="569" spans="1:4" ht="15" customHeight="1" x14ac:dyDescent="0.2">
      <c r="A569" s="105">
        <v>42028.708333333336</v>
      </c>
      <c r="B569" s="13">
        <v>8.7455479999999994</v>
      </c>
      <c r="C569" s="24">
        <v>70</v>
      </c>
      <c r="D569" s="16">
        <f t="shared" si="8"/>
        <v>14.605065159999999</v>
      </c>
    </row>
    <row r="570" spans="1:4" ht="15" customHeight="1" x14ac:dyDescent="0.2">
      <c r="A570" s="105">
        <v>42028.75</v>
      </c>
      <c r="B570" s="13">
        <v>7.7166600000000001</v>
      </c>
      <c r="C570" s="24">
        <v>50</v>
      </c>
      <c r="D570" s="16">
        <f t="shared" si="8"/>
        <v>12.886822199999999</v>
      </c>
    </row>
    <row r="571" spans="1:4" ht="15" customHeight="1" x14ac:dyDescent="0.2">
      <c r="A571" s="105">
        <v>42028.791666666664</v>
      </c>
      <c r="B571" s="13">
        <v>8.2311040000000002</v>
      </c>
      <c r="C571" s="24">
        <v>50</v>
      </c>
      <c r="D571" s="16">
        <f t="shared" si="8"/>
        <v>13.74594368</v>
      </c>
    </row>
    <row r="572" spans="1:4" ht="15" customHeight="1" x14ac:dyDescent="0.2">
      <c r="A572" s="105">
        <v>42028.833333333336</v>
      </c>
      <c r="B572" s="13">
        <v>8.7455479999999994</v>
      </c>
      <c r="C572" s="24">
        <v>60</v>
      </c>
      <c r="D572" s="16">
        <f t="shared" si="8"/>
        <v>14.605065159999999</v>
      </c>
    </row>
    <row r="573" spans="1:4" ht="15" customHeight="1" x14ac:dyDescent="0.2">
      <c r="A573" s="105">
        <v>42028.875</v>
      </c>
      <c r="B573" s="13">
        <v>7.202216</v>
      </c>
      <c r="C573" s="24">
        <v>50</v>
      </c>
      <c r="D573" s="16">
        <f t="shared" si="8"/>
        <v>12.027700719999999</v>
      </c>
    </row>
    <row r="574" spans="1:4" ht="15" customHeight="1" x14ac:dyDescent="0.2">
      <c r="A574" s="105">
        <v>42028.916666666664</v>
      </c>
      <c r="B574" s="13">
        <v>6.1733279999999997</v>
      </c>
      <c r="C574" s="24">
        <v>40</v>
      </c>
      <c r="D574" s="16">
        <f t="shared" si="8"/>
        <v>10.309457759999999</v>
      </c>
    </row>
    <row r="575" spans="1:4" ht="15" customHeight="1" x14ac:dyDescent="0.2">
      <c r="A575" s="105">
        <v>42028.958333333336</v>
      </c>
      <c r="B575" s="13">
        <v>6.1733279999999997</v>
      </c>
      <c r="C575" s="24">
        <v>40</v>
      </c>
      <c r="D575" s="16">
        <f t="shared" si="8"/>
        <v>10.309457759999999</v>
      </c>
    </row>
    <row r="576" spans="1:4" ht="15" customHeight="1" x14ac:dyDescent="0.2">
      <c r="A576" s="105">
        <v>42029</v>
      </c>
      <c r="B576" s="13">
        <v>5.1444400000000003</v>
      </c>
      <c r="C576" s="24">
        <v>20</v>
      </c>
      <c r="D576" s="16">
        <f t="shared" si="8"/>
        <v>8.5912147999999995</v>
      </c>
    </row>
    <row r="577" spans="1:4" ht="15" customHeight="1" x14ac:dyDescent="0.2">
      <c r="A577" s="105">
        <v>42029.041666666664</v>
      </c>
      <c r="B577" s="13">
        <v>2.5722200000000002</v>
      </c>
      <c r="C577" s="24">
        <v>10</v>
      </c>
      <c r="D577" s="16">
        <f t="shared" si="8"/>
        <v>4.2956073999999997</v>
      </c>
    </row>
    <row r="578" spans="1:4" ht="15" customHeight="1" x14ac:dyDescent="0.2">
      <c r="A578" s="105">
        <v>42029.083333333336</v>
      </c>
      <c r="B578" s="13">
        <v>2.5722200000000002</v>
      </c>
      <c r="C578" s="24">
        <v>10</v>
      </c>
      <c r="D578" s="16">
        <f t="shared" si="8"/>
        <v>4.2956073999999997</v>
      </c>
    </row>
    <row r="579" spans="1:4" ht="15" customHeight="1" x14ac:dyDescent="0.2">
      <c r="A579" s="105">
        <v>42029.125</v>
      </c>
      <c r="B579" s="13">
        <v>2.5722200000000002</v>
      </c>
      <c r="C579" s="24">
        <v>10</v>
      </c>
      <c r="D579" s="16">
        <f t="shared" si="8"/>
        <v>4.2956073999999997</v>
      </c>
    </row>
    <row r="580" spans="1:4" ht="15" customHeight="1" x14ac:dyDescent="0.2">
      <c r="A580" s="105">
        <v>42029.166666666664</v>
      </c>
      <c r="B580" s="13">
        <v>2.5722200000000002</v>
      </c>
      <c r="C580" s="24">
        <v>360</v>
      </c>
      <c r="D580" s="16">
        <f t="shared" ref="D580:D643" si="9">$B$1*B580</f>
        <v>4.2956073999999997</v>
      </c>
    </row>
    <row r="581" spans="1:4" ht="15" customHeight="1" x14ac:dyDescent="0.2">
      <c r="A581" s="105">
        <v>42029.208333333336</v>
      </c>
      <c r="B581" s="13">
        <v>1.5433319999999999</v>
      </c>
      <c r="C581" s="24">
        <v>10</v>
      </c>
      <c r="D581" s="16">
        <f t="shared" si="9"/>
        <v>2.5773644399999998</v>
      </c>
    </row>
    <row r="582" spans="1:4" ht="15" customHeight="1" x14ac:dyDescent="0.2">
      <c r="A582" s="105">
        <v>42029.25</v>
      </c>
      <c r="B582" s="13">
        <v>2.5722200000000002</v>
      </c>
      <c r="C582" s="24">
        <v>300</v>
      </c>
      <c r="D582" s="16">
        <f t="shared" si="9"/>
        <v>4.2956073999999997</v>
      </c>
    </row>
    <row r="583" spans="1:4" ht="15" customHeight="1" x14ac:dyDescent="0.2">
      <c r="A583" s="105">
        <v>42029.291666666664</v>
      </c>
      <c r="B583" s="13">
        <v>2.5722200000000002</v>
      </c>
      <c r="C583" s="24">
        <v>360</v>
      </c>
      <c r="D583" s="16">
        <f t="shared" si="9"/>
        <v>4.2956073999999997</v>
      </c>
    </row>
    <row r="584" spans="1:4" ht="15" customHeight="1" x14ac:dyDescent="0.2">
      <c r="A584" s="105">
        <v>42029.333333333336</v>
      </c>
      <c r="B584" s="13">
        <v>1.028888</v>
      </c>
      <c r="C584" s="24">
        <v>280</v>
      </c>
      <c r="D584" s="16">
        <f t="shared" si="9"/>
        <v>1.71824296</v>
      </c>
    </row>
    <row r="585" spans="1:4" ht="15" customHeight="1" x14ac:dyDescent="0.2">
      <c r="A585" s="105">
        <v>42029.375</v>
      </c>
      <c r="B585" s="13">
        <v>1.028888</v>
      </c>
      <c r="C585" s="24">
        <v>300</v>
      </c>
      <c r="D585" s="16">
        <f t="shared" si="9"/>
        <v>1.71824296</v>
      </c>
    </row>
    <row r="586" spans="1:4" ht="15" customHeight="1" x14ac:dyDescent="0.2">
      <c r="A586" s="105">
        <v>42029.416666666664</v>
      </c>
      <c r="B586" s="13">
        <v>2.057776</v>
      </c>
      <c r="C586" s="24">
        <v>340</v>
      </c>
      <c r="D586" s="16">
        <f t="shared" si="9"/>
        <v>3.43648592</v>
      </c>
    </row>
    <row r="587" spans="1:4" ht="15" customHeight="1" x14ac:dyDescent="0.2">
      <c r="A587" s="105">
        <v>42029.458333333336</v>
      </c>
      <c r="B587" s="13">
        <v>4.1155520000000001</v>
      </c>
      <c r="C587" s="24">
        <v>10</v>
      </c>
      <c r="D587" s="16">
        <f t="shared" si="9"/>
        <v>6.8729718399999999</v>
      </c>
    </row>
    <row r="588" spans="1:4" ht="15" customHeight="1" x14ac:dyDescent="0.2">
      <c r="A588" s="105">
        <v>42029.5</v>
      </c>
      <c r="B588" s="13">
        <v>4.6299960000000002</v>
      </c>
      <c r="C588" s="24">
        <v>10</v>
      </c>
      <c r="D588" s="16">
        <f t="shared" si="9"/>
        <v>7.7320933199999997</v>
      </c>
    </row>
    <row r="589" spans="1:4" ht="15" customHeight="1" x14ac:dyDescent="0.2">
      <c r="A589" s="105">
        <v>42029.541666666664</v>
      </c>
      <c r="B589" s="13">
        <v>5.6588840000000005</v>
      </c>
      <c r="C589" s="24">
        <v>20</v>
      </c>
      <c r="D589" s="16">
        <f t="shared" si="9"/>
        <v>9.4503362800000001</v>
      </c>
    </row>
    <row r="590" spans="1:4" ht="15" customHeight="1" x14ac:dyDescent="0.2">
      <c r="A590" s="105">
        <v>42029.583333333336</v>
      </c>
      <c r="B590" s="13">
        <v>5.1444400000000003</v>
      </c>
      <c r="C590" s="24">
        <v>10</v>
      </c>
      <c r="D590" s="16">
        <f t="shared" si="9"/>
        <v>8.5912147999999995</v>
      </c>
    </row>
    <row r="591" spans="1:4" ht="15" customHeight="1" x14ac:dyDescent="0.2">
      <c r="A591" s="105">
        <v>42029.625</v>
      </c>
      <c r="B591" s="13">
        <v>5.1444400000000003</v>
      </c>
      <c r="C591" s="24">
        <v>50</v>
      </c>
      <c r="D591" s="16">
        <f t="shared" si="9"/>
        <v>8.5912147999999995</v>
      </c>
    </row>
    <row r="592" spans="1:4" ht="15" customHeight="1" x14ac:dyDescent="0.2">
      <c r="A592" s="105">
        <v>42029.666666666664</v>
      </c>
      <c r="B592" s="13">
        <v>7.7166600000000001</v>
      </c>
      <c r="C592" s="24">
        <v>70</v>
      </c>
      <c r="D592" s="16">
        <f t="shared" si="9"/>
        <v>12.886822199999999</v>
      </c>
    </row>
    <row r="593" spans="1:4" ht="15" customHeight="1" x14ac:dyDescent="0.2">
      <c r="A593" s="105">
        <v>42029.708333333336</v>
      </c>
      <c r="B593" s="13">
        <v>8.2311040000000002</v>
      </c>
      <c r="C593" s="24">
        <v>70</v>
      </c>
      <c r="D593" s="16">
        <f t="shared" si="9"/>
        <v>13.74594368</v>
      </c>
    </row>
    <row r="594" spans="1:4" ht="15" customHeight="1" x14ac:dyDescent="0.2">
      <c r="A594" s="105">
        <v>42029.75</v>
      </c>
      <c r="B594" s="13">
        <v>8.2311040000000002</v>
      </c>
      <c r="C594" s="24">
        <v>80</v>
      </c>
      <c r="D594" s="16">
        <f t="shared" si="9"/>
        <v>13.74594368</v>
      </c>
    </row>
    <row r="595" spans="1:4" ht="15" customHeight="1" x14ac:dyDescent="0.2">
      <c r="A595" s="105">
        <v>42029.791666666664</v>
      </c>
      <c r="B595" s="13">
        <v>8.7455479999999994</v>
      </c>
      <c r="C595" s="24">
        <v>60</v>
      </c>
      <c r="D595" s="16">
        <f t="shared" si="9"/>
        <v>14.605065159999999</v>
      </c>
    </row>
    <row r="596" spans="1:4" ht="15" customHeight="1" x14ac:dyDescent="0.2">
      <c r="A596" s="105">
        <v>42029.833333333336</v>
      </c>
      <c r="B596" s="13">
        <v>8.2311040000000002</v>
      </c>
      <c r="C596" s="24">
        <v>40</v>
      </c>
      <c r="D596" s="16">
        <f t="shared" si="9"/>
        <v>13.74594368</v>
      </c>
    </row>
    <row r="597" spans="1:4" ht="15" customHeight="1" x14ac:dyDescent="0.2">
      <c r="A597" s="105">
        <v>42029.875</v>
      </c>
      <c r="B597" s="13">
        <v>8.2311040000000002</v>
      </c>
      <c r="C597" s="24">
        <v>60</v>
      </c>
      <c r="D597" s="16">
        <f t="shared" si="9"/>
        <v>13.74594368</v>
      </c>
    </row>
    <row r="598" spans="1:4" ht="15" customHeight="1" x14ac:dyDescent="0.2">
      <c r="A598" s="105">
        <v>42029.916666666664</v>
      </c>
      <c r="B598" s="13">
        <v>6.1733279999999997</v>
      </c>
      <c r="C598" s="24">
        <v>40</v>
      </c>
      <c r="D598" s="16">
        <f t="shared" si="9"/>
        <v>10.309457759999999</v>
      </c>
    </row>
    <row r="599" spans="1:4" ht="15" customHeight="1" x14ac:dyDescent="0.2">
      <c r="A599" s="105">
        <v>42029.958333333336</v>
      </c>
      <c r="B599" s="13">
        <v>6.1733279999999997</v>
      </c>
      <c r="C599" s="24">
        <v>30</v>
      </c>
      <c r="D599" s="16">
        <f t="shared" si="9"/>
        <v>10.309457759999999</v>
      </c>
    </row>
    <row r="600" spans="1:4" ht="15" customHeight="1" x14ac:dyDescent="0.2">
      <c r="A600" s="105">
        <v>42030</v>
      </c>
      <c r="B600" s="13">
        <v>5.1444400000000003</v>
      </c>
      <c r="C600" s="24">
        <v>20</v>
      </c>
      <c r="D600" s="16">
        <f t="shared" si="9"/>
        <v>8.5912147999999995</v>
      </c>
    </row>
    <row r="601" spans="1:4" ht="15" customHeight="1" x14ac:dyDescent="0.2">
      <c r="A601" s="105">
        <v>42030.041666666664</v>
      </c>
      <c r="B601" s="13">
        <v>5.1444400000000003</v>
      </c>
      <c r="C601" s="24">
        <v>10</v>
      </c>
      <c r="D601" s="16">
        <f t="shared" si="9"/>
        <v>8.5912147999999995</v>
      </c>
    </row>
    <row r="602" spans="1:4" ht="15" customHeight="1" x14ac:dyDescent="0.2">
      <c r="A602" s="105">
        <v>42030.083333333336</v>
      </c>
      <c r="B602" s="13">
        <v>3.0866639999999999</v>
      </c>
      <c r="C602" s="24">
        <v>350</v>
      </c>
      <c r="D602" s="16">
        <f t="shared" si="9"/>
        <v>5.1547288799999995</v>
      </c>
    </row>
    <row r="603" spans="1:4" ht="15" customHeight="1" x14ac:dyDescent="0.2">
      <c r="A603" s="105">
        <v>42030.125</v>
      </c>
      <c r="B603" s="13">
        <v>2.057776</v>
      </c>
      <c r="C603" s="24">
        <v>340</v>
      </c>
      <c r="D603" s="16">
        <f t="shared" si="9"/>
        <v>3.43648592</v>
      </c>
    </row>
    <row r="604" spans="1:4" ht="15" customHeight="1" x14ac:dyDescent="0.2">
      <c r="A604" s="105">
        <v>42030.166666666664</v>
      </c>
      <c r="B604" s="13">
        <v>2.057776</v>
      </c>
      <c r="C604" s="24">
        <v>350</v>
      </c>
      <c r="D604" s="16">
        <f t="shared" si="9"/>
        <v>3.43648592</v>
      </c>
    </row>
    <row r="605" spans="1:4" ht="15" customHeight="1" x14ac:dyDescent="0.2">
      <c r="A605" s="105">
        <v>42030.208333333336</v>
      </c>
      <c r="B605" s="13">
        <v>1.5433319999999999</v>
      </c>
      <c r="C605" s="24">
        <v>340</v>
      </c>
      <c r="D605" s="16">
        <f t="shared" si="9"/>
        <v>2.5773644399999998</v>
      </c>
    </row>
    <row r="606" spans="1:4" ht="15" customHeight="1" x14ac:dyDescent="0.2">
      <c r="A606" s="105">
        <v>42030.25</v>
      </c>
      <c r="B606" s="13">
        <v>3.0866639999999999</v>
      </c>
      <c r="C606" s="24">
        <v>10</v>
      </c>
      <c r="D606" s="16">
        <f t="shared" si="9"/>
        <v>5.1547288799999995</v>
      </c>
    </row>
    <row r="607" spans="1:4" ht="15" customHeight="1" x14ac:dyDescent="0.2">
      <c r="A607" s="105">
        <v>42030.291666666664</v>
      </c>
      <c r="B607" s="13">
        <v>3.0866639999999999</v>
      </c>
      <c r="C607" s="24">
        <v>10</v>
      </c>
      <c r="D607" s="16">
        <f t="shared" si="9"/>
        <v>5.1547288799999995</v>
      </c>
    </row>
    <row r="608" spans="1:4" ht="15" customHeight="1" x14ac:dyDescent="0.2">
      <c r="A608" s="105">
        <v>42030.333333333336</v>
      </c>
      <c r="B608" s="13">
        <v>1.5433319999999999</v>
      </c>
      <c r="C608" s="24">
        <v>360</v>
      </c>
      <c r="D608" s="16">
        <f t="shared" si="9"/>
        <v>2.5773644399999998</v>
      </c>
    </row>
    <row r="609" spans="1:4" ht="15" customHeight="1" x14ac:dyDescent="0.2">
      <c r="A609" s="105">
        <v>42030.375</v>
      </c>
      <c r="B609" s="13">
        <v>1.5433319999999999</v>
      </c>
      <c r="C609" s="24">
        <v>310</v>
      </c>
      <c r="D609" s="16">
        <f t="shared" si="9"/>
        <v>2.5773644399999998</v>
      </c>
    </row>
    <row r="610" spans="1:4" ht="15" customHeight="1" x14ac:dyDescent="0.2">
      <c r="A610" s="105">
        <v>42030.416666666664</v>
      </c>
      <c r="B610" s="13">
        <v>3.601108</v>
      </c>
      <c r="C610" s="24">
        <v>10</v>
      </c>
      <c r="D610" s="16">
        <f t="shared" si="9"/>
        <v>6.0138503599999993</v>
      </c>
    </row>
    <row r="611" spans="1:4" ht="15" customHeight="1" x14ac:dyDescent="0.2">
      <c r="A611" s="105">
        <v>42030.458333333336</v>
      </c>
      <c r="B611" s="13">
        <v>4.1155520000000001</v>
      </c>
      <c r="C611" s="24">
        <v>10</v>
      </c>
      <c r="D611" s="16">
        <f t="shared" si="9"/>
        <v>6.8729718399999999</v>
      </c>
    </row>
    <row r="612" spans="1:4" ht="15" customHeight="1" x14ac:dyDescent="0.2">
      <c r="A612" s="105">
        <v>42030.5</v>
      </c>
      <c r="B612" s="13">
        <v>5.6588840000000005</v>
      </c>
      <c r="C612" s="24">
        <v>30</v>
      </c>
      <c r="D612" s="16">
        <f t="shared" si="9"/>
        <v>9.4503362800000001</v>
      </c>
    </row>
    <row r="613" spans="1:4" ht="15" customHeight="1" x14ac:dyDescent="0.2">
      <c r="A613" s="105">
        <v>42030.541666666664</v>
      </c>
      <c r="B613" s="13">
        <v>6.1733279999999997</v>
      </c>
      <c r="C613" s="24">
        <v>20</v>
      </c>
      <c r="D613" s="16">
        <f t="shared" si="9"/>
        <v>10.309457759999999</v>
      </c>
    </row>
    <row r="614" spans="1:4" ht="15" customHeight="1" x14ac:dyDescent="0.2">
      <c r="A614" s="105">
        <v>42030.583333333336</v>
      </c>
      <c r="B614" s="13">
        <v>6.1733279999999997</v>
      </c>
      <c r="C614" s="24">
        <v>20</v>
      </c>
      <c r="D614" s="16">
        <f t="shared" si="9"/>
        <v>10.309457759999999</v>
      </c>
    </row>
    <row r="615" spans="1:4" ht="15" customHeight="1" x14ac:dyDescent="0.2">
      <c r="A615" s="105">
        <v>42030.625</v>
      </c>
      <c r="B615" s="13">
        <v>8.2311040000000002</v>
      </c>
      <c r="C615" s="24">
        <v>60</v>
      </c>
      <c r="D615" s="16">
        <f t="shared" si="9"/>
        <v>13.74594368</v>
      </c>
    </row>
    <row r="616" spans="1:4" ht="15" customHeight="1" x14ac:dyDescent="0.2">
      <c r="A616" s="105">
        <v>42030.666666666664</v>
      </c>
      <c r="B616" s="13">
        <v>9.7744359999999997</v>
      </c>
      <c r="C616" s="24">
        <v>70</v>
      </c>
      <c r="D616" s="16">
        <f t="shared" si="9"/>
        <v>16.32330812</v>
      </c>
    </row>
    <row r="617" spans="1:4" ht="15" customHeight="1" x14ac:dyDescent="0.2">
      <c r="A617" s="105">
        <v>42030.708333333336</v>
      </c>
      <c r="B617" s="13">
        <v>9.7744359999999997</v>
      </c>
      <c r="C617" s="24">
        <v>60</v>
      </c>
      <c r="D617" s="16">
        <f t="shared" si="9"/>
        <v>16.32330812</v>
      </c>
    </row>
    <row r="618" spans="1:4" ht="15" customHeight="1" x14ac:dyDescent="0.2">
      <c r="A618" s="105">
        <v>42030.75</v>
      </c>
      <c r="B618" s="13">
        <v>9.2599920000000004</v>
      </c>
      <c r="C618" s="24">
        <v>60</v>
      </c>
      <c r="D618" s="16">
        <f t="shared" si="9"/>
        <v>15.464186639999999</v>
      </c>
    </row>
    <row r="619" spans="1:4" ht="15" customHeight="1" x14ac:dyDescent="0.2">
      <c r="A619" s="105">
        <v>42030.791666666664</v>
      </c>
      <c r="B619" s="13">
        <v>8.2311040000000002</v>
      </c>
      <c r="C619" s="24">
        <v>50</v>
      </c>
      <c r="D619" s="16">
        <f t="shared" si="9"/>
        <v>13.74594368</v>
      </c>
    </row>
    <row r="620" spans="1:4" ht="15" customHeight="1" x14ac:dyDescent="0.2">
      <c r="A620" s="105">
        <v>42030.833333333336</v>
      </c>
      <c r="B620" s="13">
        <v>8.2311040000000002</v>
      </c>
      <c r="C620" s="24">
        <v>60</v>
      </c>
      <c r="D620" s="16">
        <f t="shared" si="9"/>
        <v>13.74594368</v>
      </c>
    </row>
    <row r="621" spans="1:4" ht="15" customHeight="1" x14ac:dyDescent="0.2">
      <c r="A621" s="105">
        <v>42030.875</v>
      </c>
      <c r="B621" s="13">
        <v>7.202216</v>
      </c>
      <c r="C621" s="24">
        <v>40</v>
      </c>
      <c r="D621" s="16">
        <f t="shared" si="9"/>
        <v>12.027700719999999</v>
      </c>
    </row>
    <row r="622" spans="1:4" ht="15" customHeight="1" x14ac:dyDescent="0.2">
      <c r="A622" s="105">
        <v>42030.916666666664</v>
      </c>
      <c r="B622" s="13">
        <v>5.6588840000000005</v>
      </c>
      <c r="C622" s="24">
        <v>40</v>
      </c>
      <c r="D622" s="16">
        <f t="shared" si="9"/>
        <v>9.4503362800000001</v>
      </c>
    </row>
    <row r="623" spans="1:4" ht="15" customHeight="1" x14ac:dyDescent="0.2">
      <c r="A623" s="105">
        <v>42030.958333333336</v>
      </c>
      <c r="B623" s="13">
        <v>6.1733279999999997</v>
      </c>
      <c r="C623" s="24">
        <v>40</v>
      </c>
      <c r="D623" s="16">
        <f t="shared" si="9"/>
        <v>10.309457759999999</v>
      </c>
    </row>
    <row r="624" spans="1:4" ht="15" customHeight="1" x14ac:dyDescent="0.2">
      <c r="A624" s="105">
        <v>42031</v>
      </c>
      <c r="B624" s="13">
        <v>6.1733279999999997</v>
      </c>
      <c r="C624" s="24">
        <v>40</v>
      </c>
      <c r="D624" s="16">
        <f t="shared" si="9"/>
        <v>10.309457759999999</v>
      </c>
    </row>
    <row r="625" spans="1:4" ht="15" customHeight="1" x14ac:dyDescent="0.2">
      <c r="A625" s="105">
        <v>42031.041666666664</v>
      </c>
      <c r="B625" s="13">
        <v>5.1444400000000003</v>
      </c>
      <c r="C625" s="24">
        <v>20</v>
      </c>
      <c r="D625" s="16">
        <f t="shared" si="9"/>
        <v>8.5912147999999995</v>
      </c>
    </row>
    <row r="626" spans="1:4" ht="15" customHeight="1" x14ac:dyDescent="0.2">
      <c r="A626" s="105">
        <v>42031.083333333336</v>
      </c>
      <c r="B626" s="13">
        <v>3.601108</v>
      </c>
      <c r="C626" s="24">
        <v>10</v>
      </c>
      <c r="D626" s="16">
        <f t="shared" si="9"/>
        <v>6.0138503599999993</v>
      </c>
    </row>
    <row r="627" spans="1:4" ht="15" customHeight="1" x14ac:dyDescent="0.2">
      <c r="A627" s="105">
        <v>42031.125</v>
      </c>
      <c r="B627" s="13">
        <v>3.0866639999999999</v>
      </c>
      <c r="C627" s="24">
        <v>360</v>
      </c>
      <c r="D627" s="16">
        <f t="shared" si="9"/>
        <v>5.1547288799999995</v>
      </c>
    </row>
    <row r="628" spans="1:4" ht="15" customHeight="1" x14ac:dyDescent="0.2">
      <c r="A628" s="105">
        <v>42031.166666666664</v>
      </c>
      <c r="B628" s="13">
        <v>3.601108</v>
      </c>
      <c r="C628" s="24">
        <v>360</v>
      </c>
      <c r="D628" s="16">
        <f t="shared" si="9"/>
        <v>6.0138503599999993</v>
      </c>
    </row>
    <row r="629" spans="1:4" ht="15" customHeight="1" x14ac:dyDescent="0.2">
      <c r="A629" s="105">
        <v>42031.208333333336</v>
      </c>
      <c r="B629" s="13">
        <v>3.601108</v>
      </c>
      <c r="C629" s="24">
        <v>20</v>
      </c>
      <c r="D629" s="16">
        <f t="shared" si="9"/>
        <v>6.0138503599999993</v>
      </c>
    </row>
    <row r="630" spans="1:4" ht="15" customHeight="1" x14ac:dyDescent="0.2">
      <c r="A630" s="105">
        <v>42031.25</v>
      </c>
      <c r="B630" s="13">
        <v>3.0866639999999999</v>
      </c>
      <c r="C630" s="24">
        <v>10</v>
      </c>
      <c r="D630" s="16">
        <f t="shared" si="9"/>
        <v>5.1547288799999995</v>
      </c>
    </row>
    <row r="631" spans="1:4" ht="15" customHeight="1" x14ac:dyDescent="0.2">
      <c r="A631" s="105">
        <v>42031.291666666664</v>
      </c>
      <c r="B631" s="13">
        <v>4.6299960000000002</v>
      </c>
      <c r="C631" s="24">
        <v>20</v>
      </c>
      <c r="D631" s="16">
        <f t="shared" si="9"/>
        <v>7.7320933199999997</v>
      </c>
    </row>
    <row r="632" spans="1:4" ht="15" customHeight="1" x14ac:dyDescent="0.2">
      <c r="A632" s="105">
        <v>42031.333333333336</v>
      </c>
      <c r="B632" s="13">
        <v>3.601108</v>
      </c>
      <c r="C632" s="24">
        <v>20</v>
      </c>
      <c r="D632" s="16">
        <f t="shared" si="9"/>
        <v>6.0138503599999993</v>
      </c>
    </row>
    <row r="633" spans="1:4" ht="15" customHeight="1" x14ac:dyDescent="0.2">
      <c r="A633" s="105">
        <v>42031.375</v>
      </c>
      <c r="B633" s="13">
        <v>3.601108</v>
      </c>
      <c r="C633" s="24">
        <v>20</v>
      </c>
      <c r="D633" s="16">
        <f t="shared" si="9"/>
        <v>6.0138503599999993</v>
      </c>
    </row>
    <row r="634" spans="1:4" ht="15" customHeight="1" x14ac:dyDescent="0.2">
      <c r="A634" s="105">
        <v>42031.416666666664</v>
      </c>
      <c r="B634" s="13">
        <v>4.1155520000000001</v>
      </c>
      <c r="C634" s="24">
        <v>350</v>
      </c>
      <c r="D634" s="16">
        <f t="shared" si="9"/>
        <v>6.8729718399999999</v>
      </c>
    </row>
    <row r="635" spans="1:4" ht="15" customHeight="1" x14ac:dyDescent="0.2">
      <c r="A635" s="105">
        <v>42031.458333333336</v>
      </c>
      <c r="B635" s="13">
        <v>5.6588840000000005</v>
      </c>
      <c r="C635" s="24">
        <v>360</v>
      </c>
      <c r="D635" s="16">
        <f t="shared" si="9"/>
        <v>9.4503362800000001</v>
      </c>
    </row>
    <row r="636" spans="1:4" ht="15" customHeight="1" x14ac:dyDescent="0.2">
      <c r="A636" s="105">
        <v>42031.5</v>
      </c>
      <c r="B636" s="13">
        <v>6.1733279999999997</v>
      </c>
      <c r="C636" s="24">
        <v>20</v>
      </c>
      <c r="D636" s="16">
        <f t="shared" si="9"/>
        <v>10.309457759999999</v>
      </c>
    </row>
    <row r="637" spans="1:4" ht="15" customHeight="1" x14ac:dyDescent="0.2">
      <c r="A637" s="105">
        <v>42031.541666666664</v>
      </c>
      <c r="B637" s="13">
        <v>6.1733279999999997</v>
      </c>
      <c r="C637" s="24">
        <v>20</v>
      </c>
      <c r="D637" s="16">
        <f t="shared" si="9"/>
        <v>10.309457759999999</v>
      </c>
    </row>
    <row r="638" spans="1:4" ht="15" customHeight="1" x14ac:dyDescent="0.2">
      <c r="A638" s="105">
        <v>42031.583333333336</v>
      </c>
      <c r="B638" s="13">
        <v>5.6588840000000005</v>
      </c>
      <c r="C638" s="24">
        <v>10</v>
      </c>
      <c r="D638" s="16">
        <f t="shared" si="9"/>
        <v>9.4503362800000001</v>
      </c>
    </row>
    <row r="639" spans="1:4" ht="15" customHeight="1" x14ac:dyDescent="0.2">
      <c r="A639" s="105">
        <v>42031.625</v>
      </c>
      <c r="B639" s="13">
        <v>6.6877719999999998</v>
      </c>
      <c r="C639" s="24">
        <v>60</v>
      </c>
      <c r="D639" s="16">
        <f t="shared" si="9"/>
        <v>11.16857924</v>
      </c>
    </row>
    <row r="640" spans="1:4" ht="15" customHeight="1" x14ac:dyDescent="0.2">
      <c r="A640" s="105">
        <v>42031.666666666664</v>
      </c>
      <c r="B640" s="13">
        <v>7.7166600000000001</v>
      </c>
      <c r="C640" s="24">
        <v>40</v>
      </c>
      <c r="D640" s="16">
        <f t="shared" si="9"/>
        <v>12.886822199999999</v>
      </c>
    </row>
    <row r="641" spans="1:4" ht="15" customHeight="1" x14ac:dyDescent="0.2">
      <c r="A641" s="105">
        <v>42031.708333333336</v>
      </c>
      <c r="B641" s="13">
        <v>8.2311040000000002</v>
      </c>
      <c r="C641" s="24">
        <v>50</v>
      </c>
      <c r="D641" s="16">
        <f t="shared" si="9"/>
        <v>13.74594368</v>
      </c>
    </row>
    <row r="642" spans="1:4" ht="15" customHeight="1" x14ac:dyDescent="0.2">
      <c r="A642" s="105">
        <v>42031.75</v>
      </c>
      <c r="B642" s="13">
        <v>9.2599920000000004</v>
      </c>
      <c r="C642" s="24">
        <v>60</v>
      </c>
      <c r="D642" s="16">
        <f t="shared" si="9"/>
        <v>15.464186639999999</v>
      </c>
    </row>
    <row r="643" spans="1:4" ht="15" customHeight="1" x14ac:dyDescent="0.2">
      <c r="A643" s="105">
        <v>42031.791666666664</v>
      </c>
      <c r="B643" s="13">
        <v>9.2599920000000004</v>
      </c>
      <c r="C643" s="24">
        <v>50</v>
      </c>
      <c r="D643" s="16">
        <f t="shared" si="9"/>
        <v>15.464186639999999</v>
      </c>
    </row>
    <row r="644" spans="1:4" ht="15" customHeight="1" x14ac:dyDescent="0.2">
      <c r="A644" s="105">
        <v>42031.833333333336</v>
      </c>
      <c r="B644" s="13">
        <v>9.2599920000000004</v>
      </c>
      <c r="C644" s="24">
        <v>50</v>
      </c>
      <c r="D644" s="16">
        <f t="shared" ref="D644:D707" si="10">$B$1*B644</f>
        <v>15.464186639999999</v>
      </c>
    </row>
    <row r="645" spans="1:4" ht="15" customHeight="1" x14ac:dyDescent="0.2">
      <c r="A645" s="105">
        <v>42031.875</v>
      </c>
      <c r="B645" s="13">
        <v>7.202216</v>
      </c>
      <c r="C645" s="24">
        <v>40</v>
      </c>
      <c r="D645" s="16">
        <f t="shared" si="10"/>
        <v>12.027700719999999</v>
      </c>
    </row>
    <row r="646" spans="1:4" ht="15" customHeight="1" x14ac:dyDescent="0.2">
      <c r="A646" s="105">
        <v>42031.916666666664</v>
      </c>
      <c r="B646" s="13">
        <v>6.6877719999999998</v>
      </c>
      <c r="C646" s="24">
        <v>40</v>
      </c>
      <c r="D646" s="16">
        <f t="shared" si="10"/>
        <v>11.16857924</v>
      </c>
    </row>
    <row r="647" spans="1:4" ht="15" customHeight="1" x14ac:dyDescent="0.2">
      <c r="A647" s="105">
        <v>42031.958333333336</v>
      </c>
      <c r="B647" s="13">
        <v>6.1733279999999997</v>
      </c>
      <c r="C647" s="24">
        <v>40</v>
      </c>
      <c r="D647" s="16">
        <f t="shared" si="10"/>
        <v>10.309457759999999</v>
      </c>
    </row>
    <row r="648" spans="1:4" ht="15" customHeight="1" x14ac:dyDescent="0.2">
      <c r="A648" s="105">
        <v>42032</v>
      </c>
      <c r="B648" s="13">
        <v>5.1444400000000003</v>
      </c>
      <c r="C648" s="24">
        <v>20</v>
      </c>
      <c r="D648" s="16">
        <f t="shared" si="10"/>
        <v>8.5912147999999995</v>
      </c>
    </row>
    <row r="649" spans="1:4" ht="15" customHeight="1" x14ac:dyDescent="0.2">
      <c r="A649" s="105">
        <v>42032.041666666664</v>
      </c>
      <c r="B649" s="13">
        <v>4.6299960000000002</v>
      </c>
      <c r="C649" s="24">
        <v>20</v>
      </c>
      <c r="D649" s="16">
        <f t="shared" si="10"/>
        <v>7.7320933199999997</v>
      </c>
    </row>
    <row r="650" spans="1:4" ht="15" customHeight="1" x14ac:dyDescent="0.2">
      <c r="A650" s="105">
        <v>42032.083333333336</v>
      </c>
      <c r="B650" s="13">
        <v>3.601108</v>
      </c>
      <c r="C650" s="24">
        <v>20</v>
      </c>
      <c r="D650" s="16">
        <f t="shared" si="10"/>
        <v>6.0138503599999993</v>
      </c>
    </row>
    <row r="651" spans="1:4" ht="15" customHeight="1" x14ac:dyDescent="0.2">
      <c r="A651" s="105">
        <v>42032.125</v>
      </c>
      <c r="B651" s="13">
        <v>3.0866639999999999</v>
      </c>
      <c r="C651" s="24">
        <v>360</v>
      </c>
      <c r="D651" s="16">
        <f t="shared" si="10"/>
        <v>5.1547288799999995</v>
      </c>
    </row>
    <row r="652" spans="1:4" ht="15" customHeight="1" x14ac:dyDescent="0.2">
      <c r="A652" s="105">
        <v>42032.166666666664</v>
      </c>
      <c r="B652" s="13">
        <v>2.057776</v>
      </c>
      <c r="C652" s="24">
        <v>360</v>
      </c>
      <c r="D652" s="16">
        <f t="shared" si="10"/>
        <v>3.43648592</v>
      </c>
    </row>
    <row r="653" spans="1:4" ht="15" customHeight="1" x14ac:dyDescent="0.2">
      <c r="A653" s="105">
        <v>42032.208333333336</v>
      </c>
      <c r="B653" s="13">
        <v>2.5722200000000002</v>
      </c>
      <c r="C653" s="24">
        <v>10</v>
      </c>
      <c r="D653" s="16">
        <f t="shared" si="10"/>
        <v>4.2956073999999997</v>
      </c>
    </row>
    <row r="654" spans="1:4" ht="15" customHeight="1" x14ac:dyDescent="0.2">
      <c r="A654" s="105">
        <v>42032.25</v>
      </c>
      <c r="B654" s="13">
        <v>3.0866639999999999</v>
      </c>
      <c r="C654" s="24">
        <v>10</v>
      </c>
      <c r="D654" s="16">
        <f t="shared" si="10"/>
        <v>5.1547288799999995</v>
      </c>
    </row>
    <row r="655" spans="1:4" ht="15" customHeight="1" x14ac:dyDescent="0.2">
      <c r="A655" s="105">
        <v>42032.291666666664</v>
      </c>
      <c r="B655" s="13">
        <v>3.0866639999999999</v>
      </c>
      <c r="C655" s="24">
        <v>20</v>
      </c>
      <c r="D655" s="16">
        <f t="shared" si="10"/>
        <v>5.1547288799999995</v>
      </c>
    </row>
    <row r="656" spans="1:4" ht="15" customHeight="1" x14ac:dyDescent="0.2">
      <c r="A656" s="105">
        <v>42032.333333333336</v>
      </c>
      <c r="B656" s="13">
        <v>2.5722200000000002</v>
      </c>
      <c r="C656" s="24">
        <v>10</v>
      </c>
      <c r="D656" s="16">
        <f t="shared" si="10"/>
        <v>4.2956073999999997</v>
      </c>
    </row>
    <row r="657" spans="1:4" ht="15" customHeight="1" x14ac:dyDescent="0.2">
      <c r="A657" s="105">
        <v>42032.375</v>
      </c>
      <c r="B657" s="13">
        <v>2.057776</v>
      </c>
      <c r="C657" s="24">
        <v>350</v>
      </c>
      <c r="D657" s="16">
        <f t="shared" si="10"/>
        <v>3.43648592</v>
      </c>
    </row>
    <row r="658" spans="1:4" ht="15" customHeight="1" x14ac:dyDescent="0.2">
      <c r="A658" s="105">
        <v>42032.416666666664</v>
      </c>
      <c r="B658" s="13">
        <v>5.1444400000000003</v>
      </c>
      <c r="C658" s="24">
        <v>10</v>
      </c>
      <c r="D658" s="16">
        <f t="shared" si="10"/>
        <v>8.5912147999999995</v>
      </c>
    </row>
    <row r="659" spans="1:4" ht="15" customHeight="1" x14ac:dyDescent="0.2">
      <c r="A659" s="105">
        <v>42032.458333333336</v>
      </c>
      <c r="B659" s="13">
        <v>5.1444400000000003</v>
      </c>
      <c r="C659" s="24">
        <v>10</v>
      </c>
      <c r="D659" s="16">
        <f t="shared" si="10"/>
        <v>8.5912147999999995</v>
      </c>
    </row>
    <row r="660" spans="1:4" ht="15" customHeight="1" x14ac:dyDescent="0.2">
      <c r="A660" s="105">
        <v>42032.5</v>
      </c>
      <c r="B660" s="13">
        <v>6.1733279999999997</v>
      </c>
      <c r="C660" s="24">
        <v>10</v>
      </c>
      <c r="D660" s="16">
        <f t="shared" si="10"/>
        <v>10.309457759999999</v>
      </c>
    </row>
    <row r="661" spans="1:4" ht="15" customHeight="1" x14ac:dyDescent="0.2">
      <c r="A661" s="105">
        <v>42032.541666666664</v>
      </c>
      <c r="B661" s="13">
        <v>7.202216</v>
      </c>
      <c r="C661" s="24">
        <v>20</v>
      </c>
      <c r="D661" s="16">
        <f t="shared" si="10"/>
        <v>12.027700719999999</v>
      </c>
    </row>
    <row r="662" spans="1:4" ht="15" customHeight="1" x14ac:dyDescent="0.2">
      <c r="A662" s="105">
        <v>42032.583333333336</v>
      </c>
      <c r="B662" s="13">
        <v>6.1733279999999997</v>
      </c>
      <c r="C662" s="24">
        <v>10</v>
      </c>
      <c r="D662" s="16">
        <f t="shared" si="10"/>
        <v>10.309457759999999</v>
      </c>
    </row>
    <row r="663" spans="1:4" ht="15" customHeight="1" x14ac:dyDescent="0.2">
      <c r="A663" s="105">
        <v>42032.625</v>
      </c>
      <c r="B663" s="13">
        <v>8.7455479999999994</v>
      </c>
      <c r="C663" s="24">
        <v>60</v>
      </c>
      <c r="D663" s="16">
        <f t="shared" si="10"/>
        <v>14.605065159999999</v>
      </c>
    </row>
    <row r="664" spans="1:4" ht="15" customHeight="1" x14ac:dyDescent="0.2">
      <c r="A664" s="105">
        <v>42032.666666666664</v>
      </c>
      <c r="B664" s="13">
        <v>8.7455479999999994</v>
      </c>
      <c r="C664" s="24">
        <v>50</v>
      </c>
      <c r="D664" s="16">
        <f t="shared" si="10"/>
        <v>14.605065159999999</v>
      </c>
    </row>
    <row r="665" spans="1:4" ht="15" customHeight="1" x14ac:dyDescent="0.2">
      <c r="A665" s="105">
        <v>42032.708333333336</v>
      </c>
      <c r="B665" s="13">
        <v>8.7455479999999994</v>
      </c>
      <c r="C665" s="24">
        <v>60</v>
      </c>
      <c r="D665" s="16">
        <f t="shared" si="10"/>
        <v>14.605065159999999</v>
      </c>
    </row>
    <row r="666" spans="1:4" ht="15" customHeight="1" x14ac:dyDescent="0.2">
      <c r="A666" s="105">
        <v>42032.75</v>
      </c>
      <c r="B666" s="13">
        <v>10.288880000000001</v>
      </c>
      <c r="C666" s="24">
        <v>50</v>
      </c>
      <c r="D666" s="16">
        <f t="shared" si="10"/>
        <v>17.182429599999999</v>
      </c>
    </row>
    <row r="667" spans="1:4" ht="15" customHeight="1" x14ac:dyDescent="0.2">
      <c r="A667" s="105">
        <v>42032.791666666664</v>
      </c>
      <c r="B667" s="13">
        <v>8.2311040000000002</v>
      </c>
      <c r="C667" s="24">
        <v>50</v>
      </c>
      <c r="D667" s="16">
        <f t="shared" si="10"/>
        <v>13.74594368</v>
      </c>
    </row>
    <row r="668" spans="1:4" ht="15" customHeight="1" x14ac:dyDescent="0.2">
      <c r="A668" s="105">
        <v>42032.833333333336</v>
      </c>
      <c r="B668" s="13">
        <v>9.2599920000000004</v>
      </c>
      <c r="C668" s="24">
        <v>60</v>
      </c>
      <c r="D668" s="16">
        <f t="shared" si="10"/>
        <v>15.464186639999999</v>
      </c>
    </row>
    <row r="669" spans="1:4" ht="15" customHeight="1" x14ac:dyDescent="0.2">
      <c r="A669" s="105">
        <v>42032.875</v>
      </c>
      <c r="B669" s="13">
        <v>8.7455479999999994</v>
      </c>
      <c r="C669" s="24">
        <v>40</v>
      </c>
      <c r="D669" s="16">
        <f t="shared" si="10"/>
        <v>14.605065159999999</v>
      </c>
    </row>
    <row r="670" spans="1:4" ht="15" customHeight="1" x14ac:dyDescent="0.2">
      <c r="A670" s="105">
        <v>42032.916666666664</v>
      </c>
      <c r="B670" s="13">
        <v>7.202216</v>
      </c>
      <c r="C670" s="24">
        <v>40</v>
      </c>
      <c r="D670" s="16">
        <f t="shared" si="10"/>
        <v>12.027700719999999</v>
      </c>
    </row>
    <row r="671" spans="1:4" ht="15" customHeight="1" x14ac:dyDescent="0.2">
      <c r="A671" s="105">
        <v>42032.958333333336</v>
      </c>
      <c r="B671" s="13">
        <v>5.6588840000000005</v>
      </c>
      <c r="C671" s="24">
        <v>40</v>
      </c>
      <c r="D671" s="16">
        <f t="shared" si="10"/>
        <v>9.4503362800000001</v>
      </c>
    </row>
    <row r="672" spans="1:4" ht="15" customHeight="1" x14ac:dyDescent="0.2">
      <c r="A672" s="105">
        <v>42033</v>
      </c>
      <c r="B672" s="13">
        <v>3.0866639999999999</v>
      </c>
      <c r="C672" s="24">
        <v>20</v>
      </c>
      <c r="D672" s="16">
        <f t="shared" si="10"/>
        <v>5.1547288799999995</v>
      </c>
    </row>
    <row r="673" spans="1:4" ht="15" customHeight="1" x14ac:dyDescent="0.2">
      <c r="A673" s="105">
        <v>42033.041666666664</v>
      </c>
      <c r="B673" s="13">
        <v>2.5722200000000002</v>
      </c>
      <c r="C673" s="24">
        <v>360</v>
      </c>
      <c r="D673" s="16">
        <f t="shared" si="10"/>
        <v>4.2956073999999997</v>
      </c>
    </row>
    <row r="674" spans="1:4" ht="15" customHeight="1" x14ac:dyDescent="0.2">
      <c r="A674" s="105">
        <v>42033.083333333336</v>
      </c>
      <c r="B674" s="13">
        <v>3.601108</v>
      </c>
      <c r="C674" s="24">
        <v>20</v>
      </c>
      <c r="D674" s="16">
        <f t="shared" si="10"/>
        <v>6.0138503599999993</v>
      </c>
    </row>
    <row r="675" spans="1:4" ht="15" customHeight="1" x14ac:dyDescent="0.2">
      <c r="A675" s="105">
        <v>42033.125</v>
      </c>
      <c r="B675" s="13">
        <v>3.0866639999999999</v>
      </c>
      <c r="C675" s="24">
        <v>20</v>
      </c>
      <c r="D675" s="16">
        <f t="shared" si="10"/>
        <v>5.1547288799999995</v>
      </c>
    </row>
    <row r="676" spans="1:4" ht="15" customHeight="1" x14ac:dyDescent="0.2">
      <c r="A676" s="105">
        <v>42033.166666666664</v>
      </c>
      <c r="B676" s="13">
        <v>2.5722200000000002</v>
      </c>
      <c r="C676" s="24">
        <v>350</v>
      </c>
      <c r="D676" s="16">
        <f t="shared" si="10"/>
        <v>4.2956073999999997</v>
      </c>
    </row>
    <row r="677" spans="1:4" ht="15" customHeight="1" x14ac:dyDescent="0.2">
      <c r="A677" s="105">
        <v>42033.208333333336</v>
      </c>
      <c r="B677" s="13">
        <v>3.0866639999999999</v>
      </c>
      <c r="C677" s="24">
        <v>360</v>
      </c>
      <c r="D677" s="16">
        <f t="shared" si="10"/>
        <v>5.1547288799999995</v>
      </c>
    </row>
    <row r="678" spans="1:4" ht="15" customHeight="1" x14ac:dyDescent="0.2">
      <c r="A678" s="105">
        <v>42033.25</v>
      </c>
      <c r="B678" s="13">
        <v>2.5722200000000002</v>
      </c>
      <c r="C678" s="24">
        <v>350</v>
      </c>
      <c r="D678" s="16">
        <f t="shared" si="10"/>
        <v>4.2956073999999997</v>
      </c>
    </row>
    <row r="679" spans="1:4" ht="15" customHeight="1" x14ac:dyDescent="0.2">
      <c r="A679" s="105">
        <v>42033.291666666664</v>
      </c>
      <c r="B679" s="13">
        <v>1.5433319999999999</v>
      </c>
      <c r="C679" s="24">
        <v>340</v>
      </c>
      <c r="D679" s="16">
        <f t="shared" si="10"/>
        <v>2.5773644399999998</v>
      </c>
    </row>
    <row r="680" spans="1:4" ht="15" customHeight="1" x14ac:dyDescent="0.2">
      <c r="A680" s="105">
        <v>42033.333333333336</v>
      </c>
      <c r="B680" s="13">
        <v>1.5433319999999999</v>
      </c>
      <c r="C680" s="24">
        <v>340</v>
      </c>
      <c r="D680" s="16">
        <f t="shared" si="10"/>
        <v>2.5773644399999998</v>
      </c>
    </row>
    <row r="681" spans="1:4" ht="15" customHeight="1" x14ac:dyDescent="0.2">
      <c r="A681" s="105">
        <v>42033.375</v>
      </c>
      <c r="B681" s="13">
        <v>3.0866639999999999</v>
      </c>
      <c r="C681" s="24">
        <v>360</v>
      </c>
      <c r="D681" s="16">
        <f t="shared" si="10"/>
        <v>5.1547288799999995</v>
      </c>
    </row>
    <row r="682" spans="1:4" ht="15" customHeight="1" x14ac:dyDescent="0.2">
      <c r="A682" s="105">
        <v>42033.416666666664</v>
      </c>
      <c r="B682" s="13">
        <v>3.0866639999999999</v>
      </c>
      <c r="C682" s="24">
        <v>350</v>
      </c>
      <c r="D682" s="16">
        <f t="shared" si="10"/>
        <v>5.1547288799999995</v>
      </c>
    </row>
    <row r="683" spans="1:4" ht="15" customHeight="1" x14ac:dyDescent="0.2">
      <c r="A683" s="105">
        <v>42033.458333333336</v>
      </c>
      <c r="B683" s="13">
        <v>5.1444400000000003</v>
      </c>
      <c r="C683" s="24">
        <v>10</v>
      </c>
      <c r="D683" s="16">
        <f t="shared" si="10"/>
        <v>8.5912147999999995</v>
      </c>
    </row>
    <row r="684" spans="1:4" ht="15" customHeight="1" x14ac:dyDescent="0.2">
      <c r="A684" s="105">
        <v>42033.5</v>
      </c>
      <c r="B684" s="13">
        <v>6.1733279999999997</v>
      </c>
      <c r="C684" s="24">
        <v>340</v>
      </c>
      <c r="D684" s="16">
        <f t="shared" si="10"/>
        <v>10.309457759999999</v>
      </c>
    </row>
    <row r="685" spans="1:4" ht="15" customHeight="1" x14ac:dyDescent="0.2">
      <c r="A685" s="105">
        <v>42033.541666666664</v>
      </c>
      <c r="B685" s="13">
        <v>7.202216</v>
      </c>
      <c r="C685" s="24">
        <v>30</v>
      </c>
      <c r="D685" s="16">
        <f t="shared" si="10"/>
        <v>12.027700719999999</v>
      </c>
    </row>
    <row r="686" spans="1:4" ht="15" customHeight="1" x14ac:dyDescent="0.2">
      <c r="A686" s="105">
        <v>42033.583333333336</v>
      </c>
      <c r="B686" s="13">
        <v>7.202216</v>
      </c>
      <c r="C686" s="24">
        <v>20</v>
      </c>
      <c r="D686" s="16">
        <f t="shared" si="10"/>
        <v>12.027700719999999</v>
      </c>
    </row>
    <row r="687" spans="1:4" ht="15" customHeight="1" x14ac:dyDescent="0.2">
      <c r="A687" s="105">
        <v>42033.625</v>
      </c>
      <c r="B687" s="13">
        <v>7.202216</v>
      </c>
      <c r="C687" s="24">
        <v>10</v>
      </c>
      <c r="D687" s="16">
        <f t="shared" si="10"/>
        <v>12.027700719999999</v>
      </c>
    </row>
    <row r="688" spans="1:4" ht="15" customHeight="1" x14ac:dyDescent="0.2">
      <c r="A688" s="105">
        <v>42033.666666666664</v>
      </c>
      <c r="B688" s="13">
        <v>8.2311040000000002</v>
      </c>
      <c r="C688" s="24">
        <v>50</v>
      </c>
      <c r="D688" s="16">
        <f t="shared" si="10"/>
        <v>13.74594368</v>
      </c>
    </row>
    <row r="689" spans="1:4" ht="15" customHeight="1" x14ac:dyDescent="0.2">
      <c r="A689" s="105">
        <v>42033.708333333336</v>
      </c>
      <c r="B689" s="13">
        <v>9.2599920000000004</v>
      </c>
      <c r="C689" s="24">
        <v>70</v>
      </c>
      <c r="D689" s="16">
        <f t="shared" si="10"/>
        <v>15.464186639999999</v>
      </c>
    </row>
    <row r="690" spans="1:4" ht="15" customHeight="1" x14ac:dyDescent="0.2">
      <c r="A690" s="105">
        <v>42033.75</v>
      </c>
      <c r="B690" s="13">
        <v>9.2599920000000004</v>
      </c>
      <c r="C690" s="24">
        <v>50</v>
      </c>
      <c r="D690" s="16">
        <f t="shared" si="10"/>
        <v>15.464186639999999</v>
      </c>
    </row>
    <row r="691" spans="1:4" ht="15" customHeight="1" x14ac:dyDescent="0.2">
      <c r="A691" s="105">
        <v>42033.791666666664</v>
      </c>
      <c r="B691" s="13">
        <v>8.7455479999999994</v>
      </c>
      <c r="C691" s="24">
        <v>50</v>
      </c>
      <c r="D691" s="16">
        <f t="shared" si="10"/>
        <v>14.605065159999999</v>
      </c>
    </row>
    <row r="692" spans="1:4" ht="15" customHeight="1" x14ac:dyDescent="0.2">
      <c r="A692" s="105">
        <v>42033.833333333336</v>
      </c>
      <c r="B692" s="13">
        <v>8.7455479999999994</v>
      </c>
      <c r="C692" s="24">
        <v>50</v>
      </c>
      <c r="D692" s="16">
        <f t="shared" si="10"/>
        <v>14.605065159999999</v>
      </c>
    </row>
    <row r="693" spans="1:4" ht="15" customHeight="1" x14ac:dyDescent="0.2">
      <c r="A693" s="105">
        <v>42033.875</v>
      </c>
      <c r="B693" s="13">
        <v>8.2311040000000002</v>
      </c>
      <c r="C693" s="24">
        <v>40</v>
      </c>
      <c r="D693" s="16">
        <f t="shared" si="10"/>
        <v>13.74594368</v>
      </c>
    </row>
    <row r="694" spans="1:4" ht="15" customHeight="1" x14ac:dyDescent="0.2">
      <c r="A694" s="105">
        <v>42033.916666666664</v>
      </c>
      <c r="B694" s="13">
        <v>6.6877719999999998</v>
      </c>
      <c r="C694" s="24">
        <v>40</v>
      </c>
      <c r="D694" s="16">
        <f t="shared" si="10"/>
        <v>11.16857924</v>
      </c>
    </row>
    <row r="695" spans="1:4" ht="15" customHeight="1" x14ac:dyDescent="0.2">
      <c r="A695" s="105">
        <v>42033.958333333336</v>
      </c>
      <c r="B695" s="13">
        <v>6.6877719999999998</v>
      </c>
      <c r="C695" s="24">
        <v>20</v>
      </c>
      <c r="D695" s="16">
        <f t="shared" si="10"/>
        <v>11.16857924</v>
      </c>
    </row>
    <row r="696" spans="1:4" ht="15" customHeight="1" x14ac:dyDescent="0.2">
      <c r="A696" s="105">
        <v>42034</v>
      </c>
      <c r="B696" s="13">
        <v>5.1444400000000003</v>
      </c>
      <c r="C696" s="24">
        <v>20</v>
      </c>
      <c r="D696" s="16">
        <f t="shared" si="10"/>
        <v>8.5912147999999995</v>
      </c>
    </row>
    <row r="697" spans="1:4" ht="15" customHeight="1" x14ac:dyDescent="0.2">
      <c r="A697" s="105">
        <v>42034.041666666664</v>
      </c>
      <c r="B697" s="13">
        <v>6.1733279999999997</v>
      </c>
      <c r="C697" s="24">
        <v>20</v>
      </c>
      <c r="D697" s="16">
        <f t="shared" si="10"/>
        <v>10.309457759999999</v>
      </c>
    </row>
    <row r="698" spans="1:4" ht="15" customHeight="1" x14ac:dyDescent="0.2">
      <c r="A698" s="105">
        <v>42034.083333333336</v>
      </c>
      <c r="B698" s="13">
        <v>5.6588840000000005</v>
      </c>
      <c r="C698" s="24">
        <v>10</v>
      </c>
      <c r="D698" s="16">
        <f t="shared" si="10"/>
        <v>9.4503362800000001</v>
      </c>
    </row>
    <row r="699" spans="1:4" ht="15" customHeight="1" x14ac:dyDescent="0.2">
      <c r="A699" s="105">
        <v>42034.125</v>
      </c>
      <c r="B699" s="13">
        <v>5.6588840000000005</v>
      </c>
      <c r="C699" s="24">
        <v>300</v>
      </c>
      <c r="D699" s="16">
        <f t="shared" si="10"/>
        <v>9.4503362800000001</v>
      </c>
    </row>
    <row r="700" spans="1:4" ht="15" customHeight="1" x14ac:dyDescent="0.2">
      <c r="A700" s="105">
        <v>42034.166666666664</v>
      </c>
      <c r="B700" s="13">
        <v>3.601108</v>
      </c>
      <c r="C700" s="24">
        <v>20</v>
      </c>
      <c r="D700" s="16">
        <f t="shared" si="10"/>
        <v>6.0138503599999993</v>
      </c>
    </row>
    <row r="701" spans="1:4" ht="15" customHeight="1" x14ac:dyDescent="0.2">
      <c r="A701" s="105">
        <v>42034.208333333336</v>
      </c>
      <c r="B701" s="13">
        <v>3.0866639999999999</v>
      </c>
      <c r="C701" s="24">
        <v>20</v>
      </c>
      <c r="D701" s="16">
        <f t="shared" si="10"/>
        <v>5.1547288799999995</v>
      </c>
    </row>
    <row r="702" spans="1:4" ht="15" customHeight="1" x14ac:dyDescent="0.2">
      <c r="A702" s="105">
        <v>42034.25</v>
      </c>
      <c r="B702" s="13">
        <v>3.601108</v>
      </c>
      <c r="C702" s="24">
        <v>20</v>
      </c>
      <c r="D702" s="16">
        <f t="shared" si="10"/>
        <v>6.0138503599999993</v>
      </c>
    </row>
    <row r="703" spans="1:4" ht="15" customHeight="1" x14ac:dyDescent="0.2">
      <c r="A703" s="105">
        <v>42034.291666666664</v>
      </c>
      <c r="B703" s="13">
        <v>3.601108</v>
      </c>
      <c r="C703" s="24">
        <v>10</v>
      </c>
      <c r="D703" s="16">
        <f t="shared" si="10"/>
        <v>6.0138503599999993</v>
      </c>
    </row>
    <row r="704" spans="1:4" ht="15" customHeight="1" x14ac:dyDescent="0.2">
      <c r="A704" s="105">
        <v>42034.333333333336</v>
      </c>
      <c r="B704" s="13">
        <v>3.601108</v>
      </c>
      <c r="C704" s="24">
        <v>10</v>
      </c>
      <c r="D704" s="16">
        <f t="shared" si="10"/>
        <v>6.0138503599999993</v>
      </c>
    </row>
    <row r="705" spans="1:4" ht="15" customHeight="1" x14ac:dyDescent="0.2">
      <c r="A705" s="105">
        <v>42034.375</v>
      </c>
      <c r="B705" s="13">
        <v>3.0866639999999999</v>
      </c>
      <c r="C705" s="24">
        <v>340</v>
      </c>
      <c r="D705" s="16">
        <f t="shared" si="10"/>
        <v>5.1547288799999995</v>
      </c>
    </row>
    <row r="706" spans="1:4" ht="15" customHeight="1" x14ac:dyDescent="0.2">
      <c r="A706" s="105">
        <v>42034.416666666664</v>
      </c>
      <c r="B706" s="13">
        <v>4.1155520000000001</v>
      </c>
      <c r="C706" s="24">
        <v>20</v>
      </c>
      <c r="D706" s="16">
        <f t="shared" si="10"/>
        <v>6.8729718399999999</v>
      </c>
    </row>
    <row r="707" spans="1:4" ht="15" customHeight="1" x14ac:dyDescent="0.2">
      <c r="A707" s="105">
        <v>42034.458333333336</v>
      </c>
      <c r="B707" s="13">
        <v>4.6299960000000002</v>
      </c>
      <c r="C707" s="24">
        <v>10</v>
      </c>
      <c r="D707" s="16">
        <f t="shared" si="10"/>
        <v>7.7320933199999997</v>
      </c>
    </row>
    <row r="708" spans="1:4" ht="15" customHeight="1" x14ac:dyDescent="0.2">
      <c r="A708" s="105">
        <v>42034.5</v>
      </c>
      <c r="B708" s="13">
        <v>7.202216</v>
      </c>
      <c r="C708" s="24">
        <v>20</v>
      </c>
      <c r="D708" s="16">
        <f t="shared" ref="D708:D771" si="11">$B$1*B708</f>
        <v>12.027700719999999</v>
      </c>
    </row>
    <row r="709" spans="1:4" ht="15" customHeight="1" x14ac:dyDescent="0.2">
      <c r="A709" s="105">
        <v>42034.541666666664</v>
      </c>
      <c r="B709" s="13">
        <v>6.6877719999999998</v>
      </c>
      <c r="C709" s="24">
        <v>30</v>
      </c>
      <c r="D709" s="16">
        <f t="shared" si="11"/>
        <v>11.16857924</v>
      </c>
    </row>
    <row r="710" spans="1:4" ht="15" customHeight="1" x14ac:dyDescent="0.2">
      <c r="A710" s="105">
        <v>42034.583333333336</v>
      </c>
      <c r="B710" s="13">
        <v>6.1733279999999997</v>
      </c>
      <c r="C710" s="24">
        <v>20</v>
      </c>
      <c r="D710" s="16">
        <f t="shared" si="11"/>
        <v>10.309457759999999</v>
      </c>
    </row>
    <row r="711" spans="1:4" ht="15" customHeight="1" x14ac:dyDescent="0.2">
      <c r="A711" s="105">
        <v>42034.625</v>
      </c>
      <c r="B711" s="13">
        <v>7.202216</v>
      </c>
      <c r="C711" s="24">
        <v>50</v>
      </c>
      <c r="D711" s="16">
        <f t="shared" si="11"/>
        <v>12.027700719999999</v>
      </c>
    </row>
    <row r="712" spans="1:4" ht="15" customHeight="1" x14ac:dyDescent="0.2">
      <c r="A712" s="105">
        <v>42034.666666666664</v>
      </c>
      <c r="B712" s="13">
        <v>8.7455479999999994</v>
      </c>
      <c r="C712" s="24">
        <v>50</v>
      </c>
      <c r="D712" s="16">
        <f t="shared" si="11"/>
        <v>14.605065159999999</v>
      </c>
    </row>
    <row r="713" spans="1:4" ht="15" customHeight="1" x14ac:dyDescent="0.2">
      <c r="A713" s="105">
        <v>42034.708333333336</v>
      </c>
      <c r="B713" s="13">
        <v>9.2599920000000004</v>
      </c>
      <c r="C713" s="24">
        <v>50</v>
      </c>
      <c r="D713" s="16">
        <f t="shared" si="11"/>
        <v>15.464186639999999</v>
      </c>
    </row>
    <row r="714" spans="1:4" ht="15" customHeight="1" x14ac:dyDescent="0.2">
      <c r="A714" s="105">
        <v>42034.75</v>
      </c>
      <c r="B714" s="13">
        <v>8.7455479999999994</v>
      </c>
      <c r="C714" s="24">
        <v>50</v>
      </c>
      <c r="D714" s="16">
        <f t="shared" si="11"/>
        <v>14.605065159999999</v>
      </c>
    </row>
    <row r="715" spans="1:4" ht="15" customHeight="1" x14ac:dyDescent="0.2">
      <c r="A715" s="105">
        <v>42034.791666666664</v>
      </c>
      <c r="B715" s="13">
        <v>9.2599920000000004</v>
      </c>
      <c r="C715" s="24">
        <v>50</v>
      </c>
      <c r="D715" s="16">
        <f t="shared" si="11"/>
        <v>15.464186639999999</v>
      </c>
    </row>
    <row r="716" spans="1:4" ht="15" customHeight="1" x14ac:dyDescent="0.2">
      <c r="A716" s="105">
        <v>42034.833333333336</v>
      </c>
      <c r="B716" s="13">
        <v>8.7455479999999994</v>
      </c>
      <c r="C716" s="24">
        <v>50</v>
      </c>
      <c r="D716" s="16">
        <f t="shared" si="11"/>
        <v>14.605065159999999</v>
      </c>
    </row>
    <row r="717" spans="1:4" ht="15" customHeight="1" x14ac:dyDescent="0.2">
      <c r="A717" s="105">
        <v>42034.875</v>
      </c>
      <c r="B717" s="13">
        <v>6.6877719999999998</v>
      </c>
      <c r="C717" s="24">
        <v>50</v>
      </c>
      <c r="D717" s="16">
        <f t="shared" si="11"/>
        <v>11.16857924</v>
      </c>
    </row>
    <row r="718" spans="1:4" ht="15" customHeight="1" x14ac:dyDescent="0.2">
      <c r="A718" s="105">
        <v>42034.916666666664</v>
      </c>
      <c r="B718" s="13">
        <v>6.6877719999999998</v>
      </c>
      <c r="C718" s="24">
        <v>40</v>
      </c>
      <c r="D718" s="16">
        <f t="shared" si="11"/>
        <v>11.16857924</v>
      </c>
    </row>
    <row r="719" spans="1:4" ht="15" customHeight="1" x14ac:dyDescent="0.2">
      <c r="A719" s="105">
        <v>42034.958333333336</v>
      </c>
      <c r="B719" s="13">
        <v>5.1444400000000003</v>
      </c>
      <c r="C719" s="24">
        <v>40</v>
      </c>
      <c r="D719" s="16">
        <f t="shared" si="11"/>
        <v>8.5912147999999995</v>
      </c>
    </row>
    <row r="720" spans="1:4" ht="15" customHeight="1" x14ac:dyDescent="0.2">
      <c r="A720" s="105">
        <v>42035</v>
      </c>
      <c r="B720" s="13">
        <v>5.6588840000000005</v>
      </c>
      <c r="C720" s="24">
        <v>30</v>
      </c>
      <c r="D720" s="16">
        <f t="shared" si="11"/>
        <v>9.4503362800000001</v>
      </c>
    </row>
    <row r="721" spans="1:4" ht="15" customHeight="1" x14ac:dyDescent="0.2">
      <c r="A721" s="105">
        <v>42035.041666666664</v>
      </c>
      <c r="B721" s="13">
        <v>3.601108</v>
      </c>
      <c r="C721" s="24">
        <v>20</v>
      </c>
      <c r="D721" s="16">
        <f t="shared" si="11"/>
        <v>6.0138503599999993</v>
      </c>
    </row>
    <row r="722" spans="1:4" ht="15" customHeight="1" x14ac:dyDescent="0.2">
      <c r="A722" s="105">
        <v>42035.083333333336</v>
      </c>
      <c r="B722" s="13">
        <v>4.1155520000000001</v>
      </c>
      <c r="C722" s="24">
        <v>20</v>
      </c>
      <c r="D722" s="16">
        <f t="shared" si="11"/>
        <v>6.8729718399999999</v>
      </c>
    </row>
    <row r="723" spans="1:4" ht="15" customHeight="1" x14ac:dyDescent="0.2">
      <c r="A723" s="105">
        <v>42035.125</v>
      </c>
      <c r="B723" s="13">
        <v>3.601108</v>
      </c>
      <c r="C723" s="24">
        <v>20</v>
      </c>
      <c r="D723" s="16">
        <f t="shared" si="11"/>
        <v>6.0138503599999993</v>
      </c>
    </row>
    <row r="724" spans="1:4" ht="15" customHeight="1" x14ac:dyDescent="0.2">
      <c r="A724" s="105">
        <v>42035.166666666664</v>
      </c>
      <c r="B724" s="13">
        <v>4.6299960000000002</v>
      </c>
      <c r="C724" s="24">
        <v>20</v>
      </c>
      <c r="D724" s="16">
        <f t="shared" si="11"/>
        <v>7.7320933199999997</v>
      </c>
    </row>
    <row r="725" spans="1:4" ht="15" customHeight="1" x14ac:dyDescent="0.2">
      <c r="A725" s="105">
        <v>42035.208333333336</v>
      </c>
      <c r="B725" s="13">
        <v>2.5722200000000002</v>
      </c>
      <c r="C725" s="24">
        <v>360</v>
      </c>
      <c r="D725" s="16">
        <f t="shared" si="11"/>
        <v>4.2956073999999997</v>
      </c>
    </row>
    <row r="726" spans="1:4" ht="15" customHeight="1" x14ac:dyDescent="0.2">
      <c r="A726" s="105">
        <v>42035.25</v>
      </c>
      <c r="B726" s="13">
        <v>2.5722200000000002</v>
      </c>
      <c r="C726" s="24">
        <v>10</v>
      </c>
      <c r="D726" s="16">
        <f t="shared" si="11"/>
        <v>4.2956073999999997</v>
      </c>
    </row>
    <row r="727" spans="1:4" ht="15" customHeight="1" x14ac:dyDescent="0.2">
      <c r="A727" s="105">
        <v>42035.291666666664</v>
      </c>
      <c r="B727" s="13">
        <v>2.057776</v>
      </c>
      <c r="C727" s="24">
        <v>10</v>
      </c>
      <c r="D727" s="16">
        <f t="shared" si="11"/>
        <v>3.43648592</v>
      </c>
    </row>
    <row r="728" spans="1:4" ht="15" customHeight="1" x14ac:dyDescent="0.2">
      <c r="A728" s="105">
        <v>42035.333333333336</v>
      </c>
      <c r="B728" s="13">
        <v>2.5722200000000002</v>
      </c>
      <c r="C728" s="24">
        <v>20</v>
      </c>
      <c r="D728" s="16">
        <f t="shared" si="11"/>
        <v>4.2956073999999997</v>
      </c>
    </row>
    <row r="729" spans="1:4" ht="15" customHeight="1" x14ac:dyDescent="0.2">
      <c r="A729" s="105">
        <v>42035.375</v>
      </c>
      <c r="B729" s="13">
        <v>1.028888</v>
      </c>
      <c r="C729" s="24">
        <v>340</v>
      </c>
      <c r="D729" s="16">
        <f t="shared" si="11"/>
        <v>1.71824296</v>
      </c>
    </row>
    <row r="730" spans="1:4" ht="15" customHeight="1" x14ac:dyDescent="0.2">
      <c r="A730" s="105">
        <v>42035.416666666664</v>
      </c>
      <c r="B730" s="13">
        <v>1.5433319999999999</v>
      </c>
      <c r="C730" s="24">
        <v>290</v>
      </c>
      <c r="D730" s="16">
        <f t="shared" si="11"/>
        <v>2.5773644399999998</v>
      </c>
    </row>
    <row r="731" spans="1:4" ht="15" customHeight="1" x14ac:dyDescent="0.2">
      <c r="A731" s="105">
        <v>42035.458333333336</v>
      </c>
      <c r="B731" s="13">
        <v>2.057776</v>
      </c>
      <c r="C731" s="24">
        <v>320</v>
      </c>
      <c r="D731" s="16">
        <f t="shared" si="11"/>
        <v>3.43648592</v>
      </c>
    </row>
    <row r="732" spans="1:4" ht="15" customHeight="1" x14ac:dyDescent="0.2">
      <c r="A732" s="105">
        <v>42035.5</v>
      </c>
      <c r="B732" s="13">
        <v>4.6299960000000002</v>
      </c>
      <c r="C732" s="24">
        <v>350</v>
      </c>
      <c r="D732" s="16">
        <f t="shared" si="11"/>
        <v>7.7320933199999997</v>
      </c>
    </row>
    <row r="733" spans="1:4" ht="15" customHeight="1" x14ac:dyDescent="0.2">
      <c r="A733" s="105">
        <v>42035.541666666664</v>
      </c>
      <c r="B733" s="13">
        <v>5.6588840000000005</v>
      </c>
      <c r="C733" s="24">
        <v>360</v>
      </c>
      <c r="D733" s="16">
        <f t="shared" si="11"/>
        <v>9.4503362800000001</v>
      </c>
    </row>
    <row r="734" spans="1:4" ht="15" customHeight="1" x14ac:dyDescent="0.2">
      <c r="A734" s="105">
        <v>42035.583333333336</v>
      </c>
      <c r="B734" s="13">
        <v>4.1155520000000001</v>
      </c>
      <c r="C734" s="24">
        <v>360</v>
      </c>
      <c r="D734" s="16">
        <f t="shared" si="11"/>
        <v>6.8729718399999999</v>
      </c>
    </row>
    <row r="735" spans="1:4" ht="15" customHeight="1" x14ac:dyDescent="0.2">
      <c r="A735" s="105">
        <v>42035.625</v>
      </c>
      <c r="B735" s="13">
        <v>5.6588840000000005</v>
      </c>
      <c r="C735" s="24">
        <v>60</v>
      </c>
      <c r="D735" s="16">
        <f t="shared" si="11"/>
        <v>9.4503362800000001</v>
      </c>
    </row>
    <row r="736" spans="1:4" ht="15" customHeight="1" x14ac:dyDescent="0.2">
      <c r="A736" s="105">
        <v>42035.666666666664</v>
      </c>
      <c r="B736" s="13">
        <v>6.1733279999999997</v>
      </c>
      <c r="C736" s="24">
        <v>50</v>
      </c>
      <c r="D736" s="16">
        <f t="shared" si="11"/>
        <v>10.309457759999999</v>
      </c>
    </row>
    <row r="737" spans="1:4" ht="15" customHeight="1" x14ac:dyDescent="0.2">
      <c r="A737" s="105">
        <v>42035.708333333336</v>
      </c>
      <c r="B737" s="13">
        <v>7.202216</v>
      </c>
      <c r="C737" s="24">
        <v>50</v>
      </c>
      <c r="D737" s="16">
        <f t="shared" si="11"/>
        <v>12.027700719999999</v>
      </c>
    </row>
    <row r="738" spans="1:4" ht="15" customHeight="1" x14ac:dyDescent="0.2">
      <c r="A738" s="105">
        <v>42035.75</v>
      </c>
      <c r="B738" s="13">
        <v>8.2311040000000002</v>
      </c>
      <c r="C738" s="24">
        <v>60</v>
      </c>
      <c r="D738" s="16">
        <f t="shared" si="11"/>
        <v>13.74594368</v>
      </c>
    </row>
    <row r="739" spans="1:4" ht="15" customHeight="1" x14ac:dyDescent="0.2">
      <c r="A739" s="105">
        <v>42035.791666666664</v>
      </c>
      <c r="B739" s="13">
        <v>8.2311040000000002</v>
      </c>
      <c r="C739" s="24">
        <v>50</v>
      </c>
      <c r="D739" s="16">
        <f t="shared" si="11"/>
        <v>13.74594368</v>
      </c>
    </row>
    <row r="740" spans="1:4" ht="15" customHeight="1" x14ac:dyDescent="0.2">
      <c r="A740" s="105">
        <v>42035.833333333336</v>
      </c>
      <c r="B740" s="13">
        <v>7.7166600000000001</v>
      </c>
      <c r="C740" s="24">
        <v>50</v>
      </c>
      <c r="D740" s="16">
        <f t="shared" si="11"/>
        <v>12.886822199999999</v>
      </c>
    </row>
    <row r="741" spans="1:4" ht="15" customHeight="1" x14ac:dyDescent="0.2">
      <c r="A741" s="105">
        <v>42035.875</v>
      </c>
      <c r="B741" s="13">
        <v>7.202216</v>
      </c>
      <c r="C741" s="24">
        <v>60</v>
      </c>
      <c r="D741" s="16">
        <f t="shared" si="11"/>
        <v>12.027700719999999</v>
      </c>
    </row>
    <row r="742" spans="1:4" ht="15" customHeight="1" x14ac:dyDescent="0.2">
      <c r="A742" s="105">
        <v>42035.916666666664</v>
      </c>
      <c r="B742" s="13">
        <v>4.1155520000000001</v>
      </c>
      <c r="C742" s="24">
        <v>60</v>
      </c>
      <c r="D742" s="16">
        <f t="shared" si="11"/>
        <v>6.8729718399999999</v>
      </c>
    </row>
    <row r="743" spans="1:4" ht="15" customHeight="1" x14ac:dyDescent="0.2">
      <c r="A743" s="105">
        <v>42035.958333333336</v>
      </c>
      <c r="B743" s="13">
        <v>3.0866639999999999</v>
      </c>
      <c r="C743" s="24">
        <v>40</v>
      </c>
      <c r="D743" s="16">
        <f t="shared" si="11"/>
        <v>5.1547288799999995</v>
      </c>
    </row>
    <row r="744" spans="1:4" ht="15" customHeight="1" x14ac:dyDescent="0.2">
      <c r="A744" s="105">
        <v>42036</v>
      </c>
      <c r="B744" s="13">
        <v>2.057776</v>
      </c>
      <c r="C744" s="24">
        <v>360</v>
      </c>
      <c r="D744" s="16">
        <f t="shared" si="11"/>
        <v>3.43648592</v>
      </c>
    </row>
    <row r="745" spans="1:4" ht="15" customHeight="1" x14ac:dyDescent="0.2">
      <c r="A745" s="105">
        <v>42036.041666666664</v>
      </c>
      <c r="B745" s="13">
        <v>2.057776</v>
      </c>
      <c r="C745" s="24">
        <v>340</v>
      </c>
      <c r="D745" s="16">
        <f t="shared" si="11"/>
        <v>3.43648592</v>
      </c>
    </row>
    <row r="746" spans="1:4" ht="15" customHeight="1" x14ac:dyDescent="0.2">
      <c r="A746" s="105">
        <v>42036.083333333336</v>
      </c>
      <c r="B746" s="13">
        <v>2.057776</v>
      </c>
      <c r="C746" s="24">
        <v>310</v>
      </c>
      <c r="D746" s="16">
        <f t="shared" si="11"/>
        <v>3.43648592</v>
      </c>
    </row>
    <row r="747" spans="1:4" ht="15" customHeight="1" x14ac:dyDescent="0.2">
      <c r="A747" s="105">
        <v>42036.125</v>
      </c>
      <c r="B747" s="13">
        <v>2.5722200000000002</v>
      </c>
      <c r="C747" s="24">
        <v>280</v>
      </c>
      <c r="D747" s="16">
        <f t="shared" si="11"/>
        <v>4.2956073999999997</v>
      </c>
    </row>
    <row r="748" spans="1:4" ht="15" customHeight="1" x14ac:dyDescent="0.2">
      <c r="A748" s="105">
        <v>42036.166666666664</v>
      </c>
      <c r="B748" s="13">
        <v>1.5433319999999999</v>
      </c>
      <c r="C748" s="24">
        <v>290</v>
      </c>
      <c r="D748" s="16">
        <f t="shared" si="11"/>
        <v>2.5773644399999998</v>
      </c>
    </row>
    <row r="749" spans="1:4" ht="15" customHeight="1" x14ac:dyDescent="0.2">
      <c r="A749" s="105">
        <v>42036.208333333336</v>
      </c>
      <c r="B749" s="13">
        <v>0.51444400000000001</v>
      </c>
      <c r="C749" s="24">
        <v>320</v>
      </c>
      <c r="D749" s="16">
        <f t="shared" si="11"/>
        <v>0.85912147999999999</v>
      </c>
    </row>
    <row r="750" spans="1:4" ht="15" customHeight="1" x14ac:dyDescent="0.2">
      <c r="A750" s="105">
        <v>42036.25</v>
      </c>
      <c r="B750" s="13">
        <v>2.057776</v>
      </c>
      <c r="C750" s="24">
        <v>280</v>
      </c>
      <c r="D750" s="16">
        <f t="shared" si="11"/>
        <v>3.43648592</v>
      </c>
    </row>
    <row r="751" spans="1:4" ht="15" customHeight="1" x14ac:dyDescent="0.2">
      <c r="A751" s="105">
        <v>42036.291666666664</v>
      </c>
      <c r="B751" s="13">
        <v>1.5433319999999999</v>
      </c>
      <c r="C751" s="24">
        <v>330</v>
      </c>
      <c r="D751" s="16">
        <f t="shared" si="11"/>
        <v>2.5773644399999998</v>
      </c>
    </row>
    <row r="752" spans="1:4" ht="15" customHeight="1" x14ac:dyDescent="0.2">
      <c r="A752" s="105">
        <v>42036.333333333336</v>
      </c>
      <c r="B752" s="13">
        <v>1.5433319999999999</v>
      </c>
      <c r="C752" s="24">
        <v>360</v>
      </c>
      <c r="D752" s="16">
        <f t="shared" si="11"/>
        <v>2.5773644399999998</v>
      </c>
    </row>
    <row r="753" spans="1:4" ht="15" customHeight="1" x14ac:dyDescent="0.2">
      <c r="A753" s="105">
        <v>42036.375</v>
      </c>
      <c r="B753" s="13">
        <v>1.028888</v>
      </c>
      <c r="C753" s="24">
        <v>280</v>
      </c>
      <c r="D753" s="16">
        <f t="shared" si="11"/>
        <v>1.71824296</v>
      </c>
    </row>
    <row r="754" spans="1:4" ht="15" customHeight="1" x14ac:dyDescent="0.2">
      <c r="A754" s="105">
        <v>42036.416666666664</v>
      </c>
      <c r="B754" s="13">
        <v>1.5433319999999999</v>
      </c>
      <c r="C754" s="24">
        <v>280</v>
      </c>
      <c r="D754" s="16">
        <f t="shared" si="11"/>
        <v>2.5773644399999998</v>
      </c>
    </row>
    <row r="755" spans="1:4" ht="15" customHeight="1" x14ac:dyDescent="0.2">
      <c r="A755" s="105">
        <v>42036.458333333336</v>
      </c>
      <c r="B755" s="13">
        <v>3.601108</v>
      </c>
      <c r="C755" s="24">
        <v>10</v>
      </c>
      <c r="D755" s="16">
        <f t="shared" si="11"/>
        <v>6.0138503599999993</v>
      </c>
    </row>
    <row r="756" spans="1:4" ht="15" customHeight="1" x14ac:dyDescent="0.2">
      <c r="A756" s="105">
        <v>42036.5</v>
      </c>
      <c r="B756" s="13">
        <v>5.6588840000000005</v>
      </c>
      <c r="C756" s="24">
        <v>40</v>
      </c>
      <c r="D756" s="16">
        <f t="shared" si="11"/>
        <v>9.4503362800000001</v>
      </c>
    </row>
    <row r="757" spans="1:4" ht="15" customHeight="1" x14ac:dyDescent="0.2">
      <c r="A757" s="105">
        <v>42036.541666666664</v>
      </c>
      <c r="B757" s="13">
        <v>5.1444400000000003</v>
      </c>
      <c r="C757" s="24">
        <v>40</v>
      </c>
      <c r="D757" s="16">
        <f t="shared" si="11"/>
        <v>8.5912147999999995</v>
      </c>
    </row>
    <row r="758" spans="1:4" ht="15" customHeight="1" x14ac:dyDescent="0.2">
      <c r="A758" s="105">
        <v>42036.583333333336</v>
      </c>
      <c r="B758" s="13">
        <v>5.6588840000000005</v>
      </c>
      <c r="C758" s="24">
        <v>50</v>
      </c>
      <c r="D758" s="16">
        <f t="shared" si="11"/>
        <v>9.4503362800000001</v>
      </c>
    </row>
    <row r="759" spans="1:4" ht="15" customHeight="1" x14ac:dyDescent="0.2">
      <c r="A759" s="105">
        <v>42036.625</v>
      </c>
      <c r="B759" s="13">
        <v>8.2311040000000002</v>
      </c>
      <c r="C759" s="24">
        <v>70</v>
      </c>
      <c r="D759" s="16">
        <f t="shared" si="11"/>
        <v>13.74594368</v>
      </c>
    </row>
    <row r="760" spans="1:4" ht="15" customHeight="1" x14ac:dyDescent="0.2">
      <c r="A760" s="105">
        <v>42036.666666666664</v>
      </c>
      <c r="B760" s="13">
        <v>9.2599920000000004</v>
      </c>
      <c r="C760" s="24">
        <v>80</v>
      </c>
      <c r="D760" s="16">
        <f t="shared" si="11"/>
        <v>15.464186639999999</v>
      </c>
    </row>
    <row r="761" spans="1:4" ht="15" customHeight="1" x14ac:dyDescent="0.2">
      <c r="A761" s="105">
        <v>42036.708333333336</v>
      </c>
      <c r="B761" s="13">
        <v>9.2599920000000004</v>
      </c>
      <c r="C761" s="24">
        <v>50</v>
      </c>
      <c r="D761" s="16">
        <f t="shared" si="11"/>
        <v>15.464186639999999</v>
      </c>
    </row>
    <row r="762" spans="1:4" ht="15" customHeight="1" x14ac:dyDescent="0.2">
      <c r="A762" s="105">
        <v>42036.75</v>
      </c>
      <c r="B762" s="13">
        <v>8.2311040000000002</v>
      </c>
      <c r="C762" s="24">
        <v>50</v>
      </c>
      <c r="D762" s="16">
        <f t="shared" si="11"/>
        <v>13.74594368</v>
      </c>
    </row>
    <row r="763" spans="1:4" ht="15" customHeight="1" x14ac:dyDescent="0.2">
      <c r="A763" s="105">
        <v>42036.791666666664</v>
      </c>
      <c r="B763" s="13">
        <v>7.7166600000000001</v>
      </c>
      <c r="C763" s="24">
        <v>70</v>
      </c>
      <c r="D763" s="16">
        <f t="shared" si="11"/>
        <v>12.886822199999999</v>
      </c>
    </row>
    <row r="764" spans="1:4" ht="15" customHeight="1" x14ac:dyDescent="0.2">
      <c r="A764" s="105">
        <v>42036.833333333336</v>
      </c>
      <c r="B764" s="13">
        <v>7.202216</v>
      </c>
      <c r="C764" s="24">
        <v>50</v>
      </c>
      <c r="D764" s="16">
        <f t="shared" si="11"/>
        <v>12.027700719999999</v>
      </c>
    </row>
    <row r="765" spans="1:4" ht="15" customHeight="1" x14ac:dyDescent="0.2">
      <c r="A765" s="105">
        <v>42036.875</v>
      </c>
      <c r="B765" s="13">
        <v>6.1733279999999997</v>
      </c>
      <c r="C765" s="24">
        <v>40</v>
      </c>
      <c r="D765" s="16">
        <f t="shared" si="11"/>
        <v>10.309457759999999</v>
      </c>
    </row>
    <row r="766" spans="1:4" ht="15" customHeight="1" x14ac:dyDescent="0.2">
      <c r="A766" s="105">
        <v>42036.916666666664</v>
      </c>
      <c r="B766" s="13">
        <v>6.1733279999999997</v>
      </c>
      <c r="C766" s="24">
        <v>50</v>
      </c>
      <c r="D766" s="16">
        <f t="shared" si="11"/>
        <v>10.309457759999999</v>
      </c>
    </row>
    <row r="767" spans="1:4" ht="15" customHeight="1" x14ac:dyDescent="0.2">
      <c r="A767" s="105">
        <v>42036.958333333336</v>
      </c>
      <c r="B767" s="13">
        <v>5.1444400000000003</v>
      </c>
      <c r="C767" s="24">
        <v>30</v>
      </c>
      <c r="D767" s="16">
        <f t="shared" si="11"/>
        <v>8.5912147999999995</v>
      </c>
    </row>
    <row r="768" spans="1:4" ht="15" customHeight="1" x14ac:dyDescent="0.2">
      <c r="A768" s="105">
        <v>42037</v>
      </c>
      <c r="B768" s="13">
        <v>3.0866639999999999</v>
      </c>
      <c r="C768" s="24">
        <v>20</v>
      </c>
      <c r="D768" s="16">
        <f t="shared" si="11"/>
        <v>5.1547288799999995</v>
      </c>
    </row>
    <row r="769" spans="1:4" ht="15" customHeight="1" x14ac:dyDescent="0.2">
      <c r="A769" s="105">
        <v>42037.041666666664</v>
      </c>
      <c r="B769" s="13">
        <v>2.057776</v>
      </c>
      <c r="C769" s="24">
        <v>350</v>
      </c>
      <c r="D769" s="16">
        <f t="shared" si="11"/>
        <v>3.43648592</v>
      </c>
    </row>
    <row r="770" spans="1:4" ht="15" customHeight="1" x14ac:dyDescent="0.2">
      <c r="A770" s="105">
        <v>42037.083333333336</v>
      </c>
      <c r="B770" s="13">
        <v>2.057776</v>
      </c>
      <c r="C770" s="24">
        <v>360</v>
      </c>
      <c r="D770" s="16">
        <f t="shared" si="11"/>
        <v>3.43648592</v>
      </c>
    </row>
    <row r="771" spans="1:4" ht="15" customHeight="1" x14ac:dyDescent="0.2">
      <c r="A771" s="105">
        <v>42037.125</v>
      </c>
      <c r="B771" s="13">
        <v>3.0866639999999999</v>
      </c>
      <c r="C771" s="24">
        <v>10</v>
      </c>
      <c r="D771" s="16">
        <f t="shared" si="11"/>
        <v>5.1547288799999995</v>
      </c>
    </row>
    <row r="772" spans="1:4" ht="15" customHeight="1" x14ac:dyDescent="0.2">
      <c r="A772" s="105">
        <v>42037.166666666664</v>
      </c>
      <c r="B772" s="13">
        <v>2.057776</v>
      </c>
      <c r="C772" s="24">
        <v>350</v>
      </c>
      <c r="D772" s="16">
        <f t="shared" ref="D772:D835" si="12">$B$1*B772</f>
        <v>3.43648592</v>
      </c>
    </row>
    <row r="773" spans="1:4" ht="15" customHeight="1" x14ac:dyDescent="0.2">
      <c r="A773" s="105">
        <v>42037.208333333336</v>
      </c>
      <c r="B773" s="13">
        <v>3.0866639999999999</v>
      </c>
      <c r="C773" s="24">
        <v>350</v>
      </c>
      <c r="D773" s="16">
        <f t="shared" si="12"/>
        <v>5.1547288799999995</v>
      </c>
    </row>
    <row r="774" spans="1:4" ht="15" customHeight="1" x14ac:dyDescent="0.2">
      <c r="A774" s="105">
        <v>42037.25</v>
      </c>
      <c r="B774" s="13">
        <v>1.028888</v>
      </c>
      <c r="C774" s="24">
        <v>350</v>
      </c>
      <c r="D774" s="16">
        <f t="shared" si="12"/>
        <v>1.71824296</v>
      </c>
    </row>
    <row r="775" spans="1:4" ht="15" customHeight="1" x14ac:dyDescent="0.2">
      <c r="A775" s="105">
        <v>42037.291666666664</v>
      </c>
      <c r="B775" s="13">
        <v>2.5722200000000002</v>
      </c>
      <c r="C775" s="24">
        <v>350</v>
      </c>
      <c r="D775" s="16">
        <f t="shared" si="12"/>
        <v>4.2956073999999997</v>
      </c>
    </row>
    <row r="776" spans="1:4" ht="15" customHeight="1" x14ac:dyDescent="0.2">
      <c r="A776" s="105">
        <v>42037.333333333336</v>
      </c>
      <c r="B776" s="13">
        <v>2.057776</v>
      </c>
      <c r="C776" s="24">
        <v>310</v>
      </c>
      <c r="D776" s="16">
        <f t="shared" si="12"/>
        <v>3.43648592</v>
      </c>
    </row>
    <row r="777" spans="1:4" ht="15" customHeight="1" x14ac:dyDescent="0.2">
      <c r="A777" s="105">
        <v>42037.375</v>
      </c>
      <c r="B777" s="13">
        <v>2.057776</v>
      </c>
      <c r="C777" s="24">
        <v>310</v>
      </c>
      <c r="D777" s="16">
        <f t="shared" si="12"/>
        <v>3.43648592</v>
      </c>
    </row>
    <row r="778" spans="1:4" ht="15" customHeight="1" x14ac:dyDescent="0.2">
      <c r="A778" s="105">
        <v>42037.416666666664</v>
      </c>
      <c r="B778" s="13">
        <v>3.0866639999999999</v>
      </c>
      <c r="C778" s="24">
        <v>300</v>
      </c>
      <c r="D778" s="16">
        <f t="shared" si="12"/>
        <v>5.1547288799999995</v>
      </c>
    </row>
    <row r="779" spans="1:4" ht="15" customHeight="1" x14ac:dyDescent="0.2">
      <c r="A779" s="105">
        <v>42037.458333333336</v>
      </c>
      <c r="B779" s="13">
        <v>6.1733279999999997</v>
      </c>
      <c r="C779" s="24">
        <v>360</v>
      </c>
      <c r="D779" s="16">
        <f t="shared" si="12"/>
        <v>10.309457759999999</v>
      </c>
    </row>
    <row r="780" spans="1:4" ht="15" customHeight="1" x14ac:dyDescent="0.2">
      <c r="A780" s="105">
        <v>42037.5</v>
      </c>
      <c r="B780" s="13">
        <v>6.1733279999999997</v>
      </c>
      <c r="C780" s="24">
        <v>360</v>
      </c>
      <c r="D780" s="16">
        <f t="shared" si="12"/>
        <v>10.309457759999999</v>
      </c>
    </row>
    <row r="781" spans="1:4" ht="15" customHeight="1" x14ac:dyDescent="0.2">
      <c r="A781" s="105">
        <v>42037.541666666664</v>
      </c>
      <c r="B781" s="13">
        <v>6.1733279999999997</v>
      </c>
      <c r="C781" s="24">
        <v>360</v>
      </c>
      <c r="D781" s="16">
        <f t="shared" si="12"/>
        <v>10.309457759999999</v>
      </c>
    </row>
    <row r="782" spans="1:4" ht="15" customHeight="1" x14ac:dyDescent="0.2">
      <c r="A782" s="105">
        <v>42037.583333333336</v>
      </c>
      <c r="B782" s="13">
        <v>7.202216</v>
      </c>
      <c r="C782" s="24">
        <v>20</v>
      </c>
      <c r="D782" s="16">
        <f t="shared" si="12"/>
        <v>12.027700719999999</v>
      </c>
    </row>
    <row r="783" spans="1:4" ht="15" customHeight="1" x14ac:dyDescent="0.2">
      <c r="A783" s="105">
        <v>42037.625</v>
      </c>
      <c r="B783" s="13">
        <v>7.202216</v>
      </c>
      <c r="C783" s="24">
        <v>70</v>
      </c>
      <c r="D783" s="16">
        <f t="shared" si="12"/>
        <v>12.027700719999999</v>
      </c>
    </row>
    <row r="784" spans="1:4" ht="15" customHeight="1" x14ac:dyDescent="0.2">
      <c r="A784" s="105">
        <v>42037.666666666664</v>
      </c>
      <c r="B784" s="13">
        <v>9.2599920000000004</v>
      </c>
      <c r="C784" s="24">
        <v>70</v>
      </c>
      <c r="D784" s="16">
        <f t="shared" si="12"/>
        <v>15.464186639999999</v>
      </c>
    </row>
    <row r="785" spans="1:4" ht="15" customHeight="1" x14ac:dyDescent="0.2">
      <c r="A785" s="105">
        <v>42037.708333333336</v>
      </c>
      <c r="B785" s="13">
        <v>9.7744359999999997</v>
      </c>
      <c r="C785" s="24">
        <v>60</v>
      </c>
      <c r="D785" s="16">
        <f t="shared" si="12"/>
        <v>16.32330812</v>
      </c>
    </row>
    <row r="786" spans="1:4" ht="15" customHeight="1" x14ac:dyDescent="0.2">
      <c r="A786" s="105">
        <v>42037.75</v>
      </c>
      <c r="B786" s="13">
        <v>10.803324</v>
      </c>
      <c r="C786" s="24">
        <v>60</v>
      </c>
      <c r="D786" s="16">
        <f t="shared" si="12"/>
        <v>18.041551079999998</v>
      </c>
    </row>
    <row r="787" spans="1:4" ht="15" customHeight="1" x14ac:dyDescent="0.2">
      <c r="A787" s="105">
        <v>42037.791666666664</v>
      </c>
      <c r="B787" s="13">
        <v>11.832212</v>
      </c>
      <c r="C787" s="24">
        <v>60</v>
      </c>
      <c r="D787" s="16">
        <f t="shared" si="12"/>
        <v>19.759794039999999</v>
      </c>
    </row>
    <row r="788" spans="1:4" ht="15" customHeight="1" x14ac:dyDescent="0.2">
      <c r="A788" s="105">
        <v>42037.833333333336</v>
      </c>
      <c r="B788" s="13">
        <v>10.803324</v>
      </c>
      <c r="C788" s="24">
        <v>50</v>
      </c>
      <c r="D788" s="16">
        <f t="shared" si="12"/>
        <v>18.041551079999998</v>
      </c>
    </row>
    <row r="789" spans="1:4" ht="15" customHeight="1" x14ac:dyDescent="0.2">
      <c r="A789" s="105">
        <v>42037.875</v>
      </c>
      <c r="B789" s="13">
        <v>8.7455479999999994</v>
      </c>
      <c r="C789" s="24">
        <v>50</v>
      </c>
      <c r="D789" s="16">
        <f t="shared" si="12"/>
        <v>14.605065159999999</v>
      </c>
    </row>
    <row r="790" spans="1:4" ht="15" customHeight="1" x14ac:dyDescent="0.2">
      <c r="A790" s="105">
        <v>42037.916666666664</v>
      </c>
      <c r="B790" s="13">
        <v>6.6877719999999998</v>
      </c>
      <c r="C790" s="24">
        <v>40</v>
      </c>
      <c r="D790" s="16">
        <f t="shared" si="12"/>
        <v>11.16857924</v>
      </c>
    </row>
    <row r="791" spans="1:4" ht="15" customHeight="1" x14ac:dyDescent="0.2">
      <c r="A791" s="105">
        <v>42037.958333333336</v>
      </c>
      <c r="B791" s="13">
        <v>6.1733279999999997</v>
      </c>
      <c r="C791" s="24">
        <v>40</v>
      </c>
      <c r="D791" s="16">
        <f t="shared" si="12"/>
        <v>10.309457759999999</v>
      </c>
    </row>
    <row r="792" spans="1:4" ht="15" customHeight="1" x14ac:dyDescent="0.2">
      <c r="A792" s="105">
        <v>42038</v>
      </c>
      <c r="B792" s="13">
        <v>4.6299960000000002</v>
      </c>
      <c r="C792" s="24">
        <v>20</v>
      </c>
      <c r="D792" s="16">
        <f t="shared" si="12"/>
        <v>7.7320933199999997</v>
      </c>
    </row>
    <row r="793" spans="1:4" ht="15" customHeight="1" x14ac:dyDescent="0.2">
      <c r="A793" s="105">
        <v>42038.041666666664</v>
      </c>
      <c r="B793" s="13">
        <v>3.0866639999999999</v>
      </c>
      <c r="C793" s="24">
        <v>10</v>
      </c>
      <c r="D793" s="16">
        <f t="shared" si="12"/>
        <v>5.1547288799999995</v>
      </c>
    </row>
    <row r="794" spans="1:4" ht="15" customHeight="1" x14ac:dyDescent="0.2">
      <c r="A794" s="105">
        <v>42038.083333333336</v>
      </c>
      <c r="B794" s="13">
        <v>2.5722200000000002</v>
      </c>
      <c r="C794" s="24">
        <v>360</v>
      </c>
      <c r="D794" s="16">
        <f t="shared" si="12"/>
        <v>4.2956073999999997</v>
      </c>
    </row>
    <row r="795" spans="1:4" ht="15" customHeight="1" x14ac:dyDescent="0.2">
      <c r="A795" s="105">
        <v>42038.125</v>
      </c>
      <c r="B795" s="13">
        <v>3.0866639999999999</v>
      </c>
      <c r="C795" s="24">
        <v>350</v>
      </c>
      <c r="D795" s="16">
        <f t="shared" si="12"/>
        <v>5.1547288799999995</v>
      </c>
    </row>
    <row r="796" spans="1:4" ht="15" customHeight="1" x14ac:dyDescent="0.2">
      <c r="A796" s="105">
        <v>42038.166666666664</v>
      </c>
      <c r="B796" s="13">
        <v>3.0866639999999999</v>
      </c>
      <c r="C796" s="24">
        <v>360</v>
      </c>
      <c r="D796" s="16">
        <f t="shared" si="12"/>
        <v>5.1547288799999995</v>
      </c>
    </row>
    <row r="797" spans="1:4" ht="15" customHeight="1" x14ac:dyDescent="0.2">
      <c r="A797" s="105">
        <v>42038.208333333336</v>
      </c>
      <c r="B797" s="13">
        <v>3.0866639999999999</v>
      </c>
      <c r="C797" s="24">
        <v>350</v>
      </c>
      <c r="D797" s="16">
        <f t="shared" si="12"/>
        <v>5.1547288799999995</v>
      </c>
    </row>
    <row r="798" spans="1:4" ht="15" customHeight="1" x14ac:dyDescent="0.2">
      <c r="A798" s="105">
        <v>42038.25</v>
      </c>
      <c r="B798" s="13">
        <v>2.057776</v>
      </c>
      <c r="C798" s="24">
        <v>340</v>
      </c>
      <c r="D798" s="16">
        <f t="shared" si="12"/>
        <v>3.43648592</v>
      </c>
    </row>
    <row r="799" spans="1:4" ht="15" customHeight="1" x14ac:dyDescent="0.2">
      <c r="A799" s="105">
        <v>42038.291666666664</v>
      </c>
      <c r="B799" s="13">
        <v>2.057776</v>
      </c>
      <c r="C799" s="24">
        <v>340</v>
      </c>
      <c r="D799" s="16">
        <f t="shared" si="12"/>
        <v>3.43648592</v>
      </c>
    </row>
    <row r="800" spans="1:4" ht="15" customHeight="1" x14ac:dyDescent="0.2">
      <c r="A800" s="105">
        <v>42038.333333333336</v>
      </c>
      <c r="B800" s="13">
        <v>2.5722200000000002</v>
      </c>
      <c r="C800" s="24">
        <v>350</v>
      </c>
      <c r="D800" s="16">
        <f t="shared" si="12"/>
        <v>4.2956073999999997</v>
      </c>
    </row>
    <row r="801" spans="1:4" ht="15" customHeight="1" x14ac:dyDescent="0.2">
      <c r="A801" s="105">
        <v>42038.375</v>
      </c>
      <c r="B801" s="13">
        <v>2.057776</v>
      </c>
      <c r="C801" s="24">
        <v>320</v>
      </c>
      <c r="D801" s="16">
        <f t="shared" si="12"/>
        <v>3.43648592</v>
      </c>
    </row>
    <row r="802" spans="1:4" ht="15" customHeight="1" x14ac:dyDescent="0.2">
      <c r="A802" s="105">
        <v>42038.416666666664</v>
      </c>
      <c r="B802" s="13">
        <v>2.5722200000000002</v>
      </c>
      <c r="C802" s="24">
        <v>330</v>
      </c>
      <c r="D802" s="16">
        <f t="shared" si="12"/>
        <v>4.2956073999999997</v>
      </c>
    </row>
    <row r="803" spans="1:4" ht="15" customHeight="1" x14ac:dyDescent="0.2">
      <c r="A803" s="105">
        <v>42038.458333333336</v>
      </c>
      <c r="B803" s="13">
        <v>6.1733279999999997</v>
      </c>
      <c r="C803" s="24">
        <v>10</v>
      </c>
      <c r="D803" s="16">
        <f t="shared" si="12"/>
        <v>10.309457759999999</v>
      </c>
    </row>
    <row r="804" spans="1:4" ht="15" customHeight="1" x14ac:dyDescent="0.2">
      <c r="A804" s="105">
        <v>42038.5</v>
      </c>
      <c r="B804" s="13">
        <v>7.202216</v>
      </c>
      <c r="C804" s="24">
        <v>20</v>
      </c>
      <c r="D804" s="16">
        <f t="shared" si="12"/>
        <v>12.027700719999999</v>
      </c>
    </row>
    <row r="805" spans="1:4" ht="15" customHeight="1" x14ac:dyDescent="0.2">
      <c r="A805" s="105">
        <v>42038.541666666664</v>
      </c>
      <c r="B805" s="13">
        <v>7.7166600000000001</v>
      </c>
      <c r="C805" s="24">
        <v>10</v>
      </c>
      <c r="D805" s="16">
        <f t="shared" si="12"/>
        <v>12.886822199999999</v>
      </c>
    </row>
    <row r="806" spans="1:4" ht="15" customHeight="1" x14ac:dyDescent="0.2">
      <c r="A806" s="105">
        <v>42038.583333333336</v>
      </c>
      <c r="B806" s="13">
        <v>6.6877719999999998</v>
      </c>
      <c r="C806" s="24">
        <v>20</v>
      </c>
      <c r="D806" s="16">
        <f t="shared" si="12"/>
        <v>11.16857924</v>
      </c>
    </row>
    <row r="807" spans="1:4" ht="15" customHeight="1" x14ac:dyDescent="0.2">
      <c r="A807" s="105">
        <v>42038.625</v>
      </c>
      <c r="B807" s="13">
        <v>8.2311040000000002</v>
      </c>
      <c r="C807" s="24">
        <v>70</v>
      </c>
      <c r="D807" s="16">
        <f t="shared" si="12"/>
        <v>13.74594368</v>
      </c>
    </row>
    <row r="808" spans="1:4" ht="15" customHeight="1" x14ac:dyDescent="0.2">
      <c r="A808" s="105">
        <v>42038.666666666664</v>
      </c>
      <c r="B808" s="13">
        <v>8.7455479999999994</v>
      </c>
      <c r="C808" s="24">
        <v>60</v>
      </c>
      <c r="D808" s="16">
        <f t="shared" si="12"/>
        <v>14.605065159999999</v>
      </c>
    </row>
    <row r="809" spans="1:4" ht="15" customHeight="1" x14ac:dyDescent="0.2">
      <c r="A809" s="105">
        <v>42038.708333333336</v>
      </c>
      <c r="B809" s="13">
        <v>9.7744359999999997</v>
      </c>
      <c r="C809" s="24">
        <v>60</v>
      </c>
      <c r="D809" s="16">
        <f t="shared" si="12"/>
        <v>16.32330812</v>
      </c>
    </row>
    <row r="810" spans="1:4" ht="15" customHeight="1" x14ac:dyDescent="0.2">
      <c r="A810" s="105">
        <v>42038.75</v>
      </c>
      <c r="B810" s="13">
        <v>8.7455479999999994</v>
      </c>
      <c r="C810" s="24">
        <v>60</v>
      </c>
      <c r="D810" s="16">
        <f t="shared" si="12"/>
        <v>14.605065159999999</v>
      </c>
    </row>
    <row r="811" spans="1:4" ht="15" customHeight="1" x14ac:dyDescent="0.2">
      <c r="A811" s="105">
        <v>42038.791666666664</v>
      </c>
      <c r="B811" s="13">
        <v>8.7455479999999994</v>
      </c>
      <c r="C811" s="24">
        <v>50</v>
      </c>
      <c r="D811" s="16">
        <f t="shared" si="12"/>
        <v>14.605065159999999</v>
      </c>
    </row>
    <row r="812" spans="1:4" ht="15" customHeight="1" x14ac:dyDescent="0.2">
      <c r="A812" s="105">
        <v>42038.833333333336</v>
      </c>
      <c r="B812" s="13">
        <v>9.2599920000000004</v>
      </c>
      <c r="C812" s="24">
        <v>50</v>
      </c>
      <c r="D812" s="16">
        <f t="shared" si="12"/>
        <v>15.464186639999999</v>
      </c>
    </row>
    <row r="813" spans="1:4" ht="15" customHeight="1" x14ac:dyDescent="0.2">
      <c r="A813" s="105">
        <v>42038.875</v>
      </c>
      <c r="B813" s="13">
        <v>7.7166600000000001</v>
      </c>
      <c r="C813" s="24">
        <v>50</v>
      </c>
      <c r="D813" s="16">
        <f t="shared" si="12"/>
        <v>12.886822199999999</v>
      </c>
    </row>
    <row r="814" spans="1:4" ht="15" customHeight="1" x14ac:dyDescent="0.2">
      <c r="A814" s="105">
        <v>42038.916666666664</v>
      </c>
      <c r="B814" s="13">
        <v>8.2311040000000002</v>
      </c>
      <c r="C814" s="24">
        <v>50</v>
      </c>
      <c r="D814" s="16">
        <f t="shared" si="12"/>
        <v>13.74594368</v>
      </c>
    </row>
    <row r="815" spans="1:4" ht="15" customHeight="1" x14ac:dyDescent="0.2">
      <c r="A815" s="105">
        <v>42038.958333333336</v>
      </c>
      <c r="B815" s="13">
        <v>6.1733279999999997</v>
      </c>
      <c r="C815" s="24">
        <v>30</v>
      </c>
      <c r="D815" s="16">
        <f t="shared" si="12"/>
        <v>10.309457759999999</v>
      </c>
    </row>
    <row r="816" spans="1:4" ht="15" customHeight="1" x14ac:dyDescent="0.2">
      <c r="A816" s="105">
        <v>42039</v>
      </c>
      <c r="B816" s="13">
        <v>4.6299960000000002</v>
      </c>
      <c r="C816" s="24">
        <v>360</v>
      </c>
      <c r="D816" s="16">
        <f t="shared" si="12"/>
        <v>7.7320933199999997</v>
      </c>
    </row>
    <row r="817" spans="1:4" ht="15" customHeight="1" x14ac:dyDescent="0.2">
      <c r="A817" s="105">
        <v>42039.041666666664</v>
      </c>
      <c r="B817" s="13">
        <v>4.6299960000000002</v>
      </c>
      <c r="C817" s="24">
        <v>10</v>
      </c>
      <c r="D817" s="16">
        <f t="shared" si="12"/>
        <v>7.7320933199999997</v>
      </c>
    </row>
    <row r="818" spans="1:4" ht="15" customHeight="1" x14ac:dyDescent="0.2">
      <c r="A818" s="105">
        <v>42039.083333333336</v>
      </c>
      <c r="B818" s="13">
        <v>3.0866639999999999</v>
      </c>
      <c r="C818" s="24">
        <v>340</v>
      </c>
      <c r="D818" s="16">
        <f t="shared" si="12"/>
        <v>5.1547288799999995</v>
      </c>
    </row>
    <row r="819" spans="1:4" ht="15" customHeight="1" x14ac:dyDescent="0.2">
      <c r="A819" s="105">
        <v>42039.125</v>
      </c>
      <c r="B819" s="13">
        <v>4.6299960000000002</v>
      </c>
      <c r="C819" s="24">
        <v>350</v>
      </c>
      <c r="D819" s="16">
        <f t="shared" si="12"/>
        <v>7.7320933199999997</v>
      </c>
    </row>
    <row r="820" spans="1:4" ht="15" customHeight="1" x14ac:dyDescent="0.2">
      <c r="A820" s="105">
        <v>42039.166666666664</v>
      </c>
      <c r="B820" s="13">
        <v>4.1155520000000001</v>
      </c>
      <c r="C820" s="24">
        <v>10</v>
      </c>
      <c r="D820" s="16">
        <f t="shared" si="12"/>
        <v>6.8729718399999999</v>
      </c>
    </row>
    <row r="821" spans="1:4" ht="15" customHeight="1" x14ac:dyDescent="0.2">
      <c r="A821" s="105">
        <v>42039.208333333336</v>
      </c>
      <c r="B821" s="13">
        <v>3.601108</v>
      </c>
      <c r="C821" s="24">
        <v>360</v>
      </c>
      <c r="D821" s="16">
        <f t="shared" si="12"/>
        <v>6.0138503599999993</v>
      </c>
    </row>
    <row r="822" spans="1:4" ht="15" customHeight="1" x14ac:dyDescent="0.2">
      <c r="A822" s="105">
        <v>42039.25</v>
      </c>
      <c r="B822" s="13">
        <v>4.1155520000000001</v>
      </c>
      <c r="C822" s="24">
        <v>350</v>
      </c>
      <c r="D822" s="16">
        <f t="shared" si="12"/>
        <v>6.8729718399999999</v>
      </c>
    </row>
    <row r="823" spans="1:4" ht="15" customHeight="1" x14ac:dyDescent="0.2">
      <c r="A823" s="105">
        <v>42039.291666666664</v>
      </c>
      <c r="B823" s="13">
        <v>4.1155520000000001</v>
      </c>
      <c r="C823" s="24">
        <v>10</v>
      </c>
      <c r="D823" s="16">
        <f t="shared" si="12"/>
        <v>6.8729718399999999</v>
      </c>
    </row>
    <row r="824" spans="1:4" ht="15" customHeight="1" x14ac:dyDescent="0.2">
      <c r="A824" s="105">
        <v>42039.333333333336</v>
      </c>
      <c r="B824" s="13">
        <v>5.1444400000000003</v>
      </c>
      <c r="C824" s="24">
        <v>360</v>
      </c>
      <c r="D824" s="16">
        <f t="shared" si="12"/>
        <v>8.5912147999999995</v>
      </c>
    </row>
    <row r="825" spans="1:4" ht="15" customHeight="1" x14ac:dyDescent="0.2">
      <c r="A825" s="105">
        <v>42039.375</v>
      </c>
      <c r="B825" s="13">
        <v>5.1444400000000003</v>
      </c>
      <c r="C825" s="24">
        <v>10</v>
      </c>
      <c r="D825" s="16">
        <f t="shared" si="12"/>
        <v>8.5912147999999995</v>
      </c>
    </row>
    <row r="826" spans="1:4" ht="15" customHeight="1" x14ac:dyDescent="0.2">
      <c r="A826" s="105">
        <v>42039.416666666664</v>
      </c>
      <c r="B826" s="13">
        <v>4.1155520000000001</v>
      </c>
      <c r="C826" s="24">
        <v>10</v>
      </c>
      <c r="D826" s="16">
        <f t="shared" si="12"/>
        <v>6.8729718399999999</v>
      </c>
    </row>
    <row r="827" spans="1:4" ht="15" customHeight="1" x14ac:dyDescent="0.2">
      <c r="A827" s="105">
        <v>42039.458333333336</v>
      </c>
      <c r="B827" s="13">
        <v>5.6588840000000005</v>
      </c>
      <c r="C827" s="24">
        <v>10</v>
      </c>
      <c r="D827" s="16">
        <f t="shared" si="12"/>
        <v>9.4503362800000001</v>
      </c>
    </row>
    <row r="828" spans="1:4" ht="15" customHeight="1" x14ac:dyDescent="0.2">
      <c r="A828" s="105">
        <v>42039.5</v>
      </c>
      <c r="B828" s="13">
        <v>6.6877719999999998</v>
      </c>
      <c r="C828" s="24">
        <v>10</v>
      </c>
      <c r="D828" s="16">
        <f t="shared" si="12"/>
        <v>11.16857924</v>
      </c>
    </row>
    <row r="829" spans="1:4" ht="15" customHeight="1" x14ac:dyDescent="0.2">
      <c r="A829" s="105">
        <v>42039.541666666664</v>
      </c>
      <c r="B829" s="13">
        <v>7.7166600000000001</v>
      </c>
      <c r="C829" s="24">
        <v>360</v>
      </c>
      <c r="D829" s="16">
        <f t="shared" si="12"/>
        <v>12.886822199999999</v>
      </c>
    </row>
    <row r="830" spans="1:4" ht="15" customHeight="1" x14ac:dyDescent="0.2">
      <c r="A830" s="105">
        <v>42039.583333333336</v>
      </c>
      <c r="B830" s="13">
        <v>7.7166600000000001</v>
      </c>
      <c r="C830" s="24">
        <v>10</v>
      </c>
      <c r="D830" s="16">
        <f t="shared" si="12"/>
        <v>12.886822199999999</v>
      </c>
    </row>
    <row r="831" spans="1:4" ht="15" customHeight="1" x14ac:dyDescent="0.2">
      <c r="A831" s="105">
        <v>42039.625</v>
      </c>
      <c r="B831" s="13">
        <v>7.202216</v>
      </c>
      <c r="C831" s="24">
        <v>10</v>
      </c>
      <c r="D831" s="16">
        <f t="shared" si="12"/>
        <v>12.027700719999999</v>
      </c>
    </row>
    <row r="832" spans="1:4" ht="15" customHeight="1" x14ac:dyDescent="0.2">
      <c r="A832" s="105">
        <v>42039.666666666664</v>
      </c>
      <c r="B832" s="13">
        <v>8.7455479999999994</v>
      </c>
      <c r="C832" s="24">
        <v>50</v>
      </c>
      <c r="D832" s="16">
        <f t="shared" si="12"/>
        <v>14.605065159999999</v>
      </c>
    </row>
    <row r="833" spans="1:4" ht="15" customHeight="1" x14ac:dyDescent="0.2">
      <c r="A833" s="105">
        <v>42039.708333333336</v>
      </c>
      <c r="B833" s="13">
        <v>9.2599920000000004</v>
      </c>
      <c r="C833" s="24">
        <v>50</v>
      </c>
      <c r="D833" s="16">
        <f t="shared" si="12"/>
        <v>15.464186639999999</v>
      </c>
    </row>
    <row r="834" spans="1:4" ht="15" customHeight="1" x14ac:dyDescent="0.2">
      <c r="A834" s="105">
        <v>42039.75</v>
      </c>
      <c r="B834" s="13">
        <v>9.7744359999999997</v>
      </c>
      <c r="C834" s="24">
        <v>50</v>
      </c>
      <c r="D834" s="16">
        <f t="shared" si="12"/>
        <v>16.32330812</v>
      </c>
    </row>
    <row r="835" spans="1:4" ht="15" customHeight="1" x14ac:dyDescent="0.2">
      <c r="A835" s="105">
        <v>42039.791666666664</v>
      </c>
      <c r="B835" s="13">
        <v>8.2311040000000002</v>
      </c>
      <c r="C835" s="24">
        <v>40</v>
      </c>
      <c r="D835" s="16">
        <f t="shared" si="12"/>
        <v>13.74594368</v>
      </c>
    </row>
    <row r="836" spans="1:4" ht="15" customHeight="1" x14ac:dyDescent="0.2">
      <c r="A836" s="105">
        <v>42039.833333333336</v>
      </c>
      <c r="B836" s="13">
        <v>9.2599920000000004</v>
      </c>
      <c r="C836" s="24">
        <v>40</v>
      </c>
      <c r="D836" s="16">
        <f t="shared" ref="D836:D899" si="13">$B$1*B836</f>
        <v>15.464186639999999</v>
      </c>
    </row>
    <row r="837" spans="1:4" ht="15" customHeight="1" x14ac:dyDescent="0.2">
      <c r="A837" s="105">
        <v>42039.875</v>
      </c>
      <c r="B837" s="13">
        <v>9.7744359999999997</v>
      </c>
      <c r="C837" s="24">
        <v>50</v>
      </c>
      <c r="D837" s="16">
        <f t="shared" si="13"/>
        <v>16.32330812</v>
      </c>
    </row>
    <row r="838" spans="1:4" ht="15" customHeight="1" x14ac:dyDescent="0.2">
      <c r="A838" s="105">
        <v>42039.916666666664</v>
      </c>
      <c r="B838" s="13">
        <v>8.2311040000000002</v>
      </c>
      <c r="C838" s="24">
        <v>40</v>
      </c>
      <c r="D838" s="16">
        <f t="shared" si="13"/>
        <v>13.74594368</v>
      </c>
    </row>
    <row r="839" spans="1:4" ht="15" customHeight="1" x14ac:dyDescent="0.2">
      <c r="A839" s="105">
        <v>42039.958333333336</v>
      </c>
      <c r="B839" s="13">
        <v>3.0866639999999999</v>
      </c>
      <c r="C839" s="24">
        <v>10</v>
      </c>
      <c r="D839" s="16">
        <f t="shared" si="13"/>
        <v>5.1547288799999995</v>
      </c>
    </row>
    <row r="840" spans="1:4" ht="15" customHeight="1" x14ac:dyDescent="0.2">
      <c r="A840" s="105">
        <v>42040</v>
      </c>
      <c r="B840" s="13">
        <v>4.1155520000000001</v>
      </c>
      <c r="C840" s="24">
        <v>10</v>
      </c>
      <c r="D840" s="16">
        <f t="shared" si="13"/>
        <v>6.8729718399999999</v>
      </c>
    </row>
    <row r="841" spans="1:4" ht="15" customHeight="1" x14ac:dyDescent="0.2">
      <c r="A841" s="105">
        <v>42040.041666666664</v>
      </c>
      <c r="B841" s="13">
        <v>3.601108</v>
      </c>
      <c r="C841" s="24">
        <v>350</v>
      </c>
      <c r="D841" s="16">
        <f t="shared" si="13"/>
        <v>6.0138503599999993</v>
      </c>
    </row>
    <row r="842" spans="1:4" ht="15" customHeight="1" x14ac:dyDescent="0.2">
      <c r="A842" s="105">
        <v>42040.083333333336</v>
      </c>
      <c r="B842" s="13">
        <v>3.601108</v>
      </c>
      <c r="C842" s="24">
        <v>350</v>
      </c>
      <c r="D842" s="16">
        <f t="shared" si="13"/>
        <v>6.0138503599999993</v>
      </c>
    </row>
    <row r="843" spans="1:4" ht="15" customHeight="1" x14ac:dyDescent="0.2">
      <c r="A843" s="105">
        <v>42040.125</v>
      </c>
      <c r="B843" s="13">
        <v>4.1155520000000001</v>
      </c>
      <c r="C843" s="24">
        <v>360</v>
      </c>
      <c r="D843" s="16">
        <f t="shared" si="13"/>
        <v>6.8729718399999999</v>
      </c>
    </row>
    <row r="844" spans="1:4" ht="15" customHeight="1" x14ac:dyDescent="0.2">
      <c r="A844" s="105">
        <v>42040.166666666664</v>
      </c>
      <c r="B844" s="13">
        <v>3.601108</v>
      </c>
      <c r="C844" s="24">
        <v>360</v>
      </c>
      <c r="D844" s="16">
        <f t="shared" si="13"/>
        <v>6.0138503599999993</v>
      </c>
    </row>
    <row r="845" spans="1:4" ht="15" customHeight="1" x14ac:dyDescent="0.2">
      <c r="A845" s="105">
        <v>42040.208333333336</v>
      </c>
      <c r="B845" s="13">
        <v>4.6299960000000002</v>
      </c>
      <c r="C845" s="24">
        <v>10</v>
      </c>
      <c r="D845" s="16">
        <f t="shared" si="13"/>
        <v>7.7320933199999997</v>
      </c>
    </row>
    <row r="846" spans="1:4" ht="15" customHeight="1" x14ac:dyDescent="0.2">
      <c r="A846" s="105">
        <v>42040.25</v>
      </c>
      <c r="B846" s="13">
        <v>4.1155520000000001</v>
      </c>
      <c r="C846" s="24">
        <v>20</v>
      </c>
      <c r="D846" s="16">
        <f t="shared" si="13"/>
        <v>6.8729718399999999</v>
      </c>
    </row>
    <row r="847" spans="1:4" ht="15" customHeight="1" x14ac:dyDescent="0.2">
      <c r="A847" s="105">
        <v>42040.291666666664</v>
      </c>
      <c r="B847" s="13">
        <v>4.1155520000000001</v>
      </c>
      <c r="C847" s="24">
        <v>360</v>
      </c>
      <c r="D847" s="16">
        <f t="shared" si="13"/>
        <v>6.8729718399999999</v>
      </c>
    </row>
    <row r="848" spans="1:4" ht="15" customHeight="1" x14ac:dyDescent="0.2">
      <c r="A848" s="105">
        <v>42040.333333333336</v>
      </c>
      <c r="B848" s="13">
        <v>4.6299960000000002</v>
      </c>
      <c r="C848" s="24">
        <v>10</v>
      </c>
      <c r="D848" s="16">
        <f t="shared" si="13"/>
        <v>7.7320933199999997</v>
      </c>
    </row>
    <row r="849" spans="1:4" ht="15" customHeight="1" x14ac:dyDescent="0.2">
      <c r="A849" s="105">
        <v>42040.375</v>
      </c>
      <c r="B849" s="13">
        <v>4.1155520000000001</v>
      </c>
      <c r="C849" s="24">
        <v>20</v>
      </c>
      <c r="D849" s="16">
        <f t="shared" si="13"/>
        <v>6.8729718399999999</v>
      </c>
    </row>
    <row r="850" spans="1:4" ht="15" customHeight="1" x14ac:dyDescent="0.2">
      <c r="A850" s="105">
        <v>42040.416666666664</v>
      </c>
      <c r="B850" s="13">
        <v>5.6588840000000005</v>
      </c>
      <c r="C850" s="24">
        <v>20</v>
      </c>
      <c r="D850" s="16">
        <f t="shared" si="13"/>
        <v>9.4503362800000001</v>
      </c>
    </row>
    <row r="851" spans="1:4" ht="15" customHeight="1" x14ac:dyDescent="0.2">
      <c r="A851" s="105">
        <v>42040.458333333336</v>
      </c>
      <c r="B851" s="13">
        <v>5.1444400000000003</v>
      </c>
      <c r="C851" s="24">
        <v>20</v>
      </c>
      <c r="D851" s="16">
        <f t="shared" si="13"/>
        <v>8.5912147999999995</v>
      </c>
    </row>
    <row r="852" spans="1:4" ht="15" customHeight="1" x14ac:dyDescent="0.2">
      <c r="A852" s="105">
        <v>42040.5</v>
      </c>
      <c r="B852" s="13">
        <v>6.1733279999999997</v>
      </c>
      <c r="C852" s="24">
        <v>10</v>
      </c>
      <c r="D852" s="16">
        <f t="shared" si="13"/>
        <v>10.309457759999999</v>
      </c>
    </row>
    <row r="853" spans="1:4" ht="15" customHeight="1" x14ac:dyDescent="0.2">
      <c r="A853" s="105">
        <v>42040.541666666664</v>
      </c>
      <c r="B853" s="13">
        <v>6.1733279999999997</v>
      </c>
      <c r="C853" s="24">
        <v>10</v>
      </c>
      <c r="D853" s="16">
        <f t="shared" si="13"/>
        <v>10.309457759999999</v>
      </c>
    </row>
    <row r="854" spans="1:4" ht="15" customHeight="1" x14ac:dyDescent="0.2">
      <c r="A854" s="105">
        <v>42040.583333333336</v>
      </c>
      <c r="B854" s="13">
        <v>5.6588840000000005</v>
      </c>
      <c r="C854" s="24">
        <v>10</v>
      </c>
      <c r="D854" s="16">
        <f t="shared" si="13"/>
        <v>9.4503362800000001</v>
      </c>
    </row>
    <row r="855" spans="1:4" ht="15" customHeight="1" x14ac:dyDescent="0.2">
      <c r="A855" s="105">
        <v>42040.625</v>
      </c>
      <c r="B855" s="13">
        <v>5.1444400000000003</v>
      </c>
      <c r="C855" s="24">
        <v>10</v>
      </c>
      <c r="D855" s="16">
        <f t="shared" si="13"/>
        <v>8.5912147999999995</v>
      </c>
    </row>
    <row r="856" spans="1:4" ht="15" customHeight="1" x14ac:dyDescent="0.2">
      <c r="A856" s="105">
        <v>42040.666666666664</v>
      </c>
      <c r="B856" s="13">
        <v>6.1733279999999997</v>
      </c>
      <c r="C856" s="24">
        <v>350</v>
      </c>
      <c r="D856" s="16">
        <f t="shared" si="13"/>
        <v>10.309457759999999</v>
      </c>
    </row>
    <row r="857" spans="1:4" ht="15" customHeight="1" x14ac:dyDescent="0.2">
      <c r="A857" s="105">
        <v>42040.708333333336</v>
      </c>
      <c r="B857" s="13">
        <v>5.1444400000000003</v>
      </c>
      <c r="C857" s="24">
        <v>20</v>
      </c>
      <c r="D857" s="16">
        <f t="shared" si="13"/>
        <v>8.5912147999999995</v>
      </c>
    </row>
    <row r="858" spans="1:4" ht="15" customHeight="1" x14ac:dyDescent="0.2">
      <c r="A858" s="105">
        <v>42040.75</v>
      </c>
      <c r="B858" s="13">
        <v>4.6299960000000002</v>
      </c>
      <c r="C858" s="24">
        <v>10</v>
      </c>
      <c r="D858" s="16">
        <f t="shared" si="13"/>
        <v>7.7320933199999997</v>
      </c>
    </row>
    <row r="859" spans="1:4" ht="15" customHeight="1" x14ac:dyDescent="0.2">
      <c r="A859" s="105">
        <v>42040.791666666664</v>
      </c>
      <c r="B859" s="13">
        <v>3.601108</v>
      </c>
      <c r="C859" s="24">
        <v>340</v>
      </c>
      <c r="D859" s="16">
        <f t="shared" si="13"/>
        <v>6.0138503599999993</v>
      </c>
    </row>
    <row r="860" spans="1:4" ht="15" customHeight="1" x14ac:dyDescent="0.2">
      <c r="A860" s="105">
        <v>42040.833333333336</v>
      </c>
      <c r="B860" s="13">
        <v>2.5722200000000002</v>
      </c>
      <c r="C860" s="24">
        <v>350</v>
      </c>
      <c r="D860" s="16">
        <f t="shared" si="13"/>
        <v>4.2956073999999997</v>
      </c>
    </row>
    <row r="861" spans="1:4" ht="15" customHeight="1" x14ac:dyDescent="0.2">
      <c r="A861" s="105">
        <v>42040.875</v>
      </c>
      <c r="B861" s="13">
        <v>2.057776</v>
      </c>
      <c r="C861" s="24">
        <v>10</v>
      </c>
      <c r="D861" s="16">
        <f t="shared" si="13"/>
        <v>3.43648592</v>
      </c>
    </row>
    <row r="862" spans="1:4" ht="15" customHeight="1" x14ac:dyDescent="0.2">
      <c r="A862" s="105">
        <v>42040.916666666664</v>
      </c>
      <c r="B862" s="13">
        <v>4.1155520000000001</v>
      </c>
      <c r="C862" s="24">
        <v>10</v>
      </c>
      <c r="D862" s="16">
        <f t="shared" si="13"/>
        <v>6.8729718399999999</v>
      </c>
    </row>
    <row r="863" spans="1:4" ht="15" customHeight="1" x14ac:dyDescent="0.2">
      <c r="A863" s="105">
        <v>42040.958333333336</v>
      </c>
      <c r="B863" s="13">
        <v>5.6588840000000005</v>
      </c>
      <c r="C863" s="24">
        <v>10</v>
      </c>
      <c r="D863" s="16">
        <f t="shared" si="13"/>
        <v>9.4503362800000001</v>
      </c>
    </row>
    <row r="864" spans="1:4" ht="15" customHeight="1" x14ac:dyDescent="0.2">
      <c r="A864" s="105">
        <v>42041</v>
      </c>
      <c r="B864" s="13">
        <v>5.6588840000000005</v>
      </c>
      <c r="C864" s="24">
        <v>360</v>
      </c>
      <c r="D864" s="16">
        <f t="shared" si="13"/>
        <v>9.4503362800000001</v>
      </c>
    </row>
    <row r="865" spans="1:4" ht="15" customHeight="1" x14ac:dyDescent="0.2">
      <c r="A865" s="105">
        <v>42041.041666666664</v>
      </c>
      <c r="B865" s="13">
        <v>3.601108</v>
      </c>
      <c r="C865" s="24">
        <v>10</v>
      </c>
      <c r="D865" s="16">
        <f t="shared" si="13"/>
        <v>6.0138503599999993</v>
      </c>
    </row>
    <row r="866" spans="1:4" ht="15" customHeight="1" x14ac:dyDescent="0.2">
      <c r="A866" s="105">
        <v>42041.083333333336</v>
      </c>
      <c r="B866" s="13">
        <v>4.6299960000000002</v>
      </c>
      <c r="C866" s="24">
        <v>10</v>
      </c>
      <c r="D866" s="16">
        <f t="shared" si="13"/>
        <v>7.7320933199999997</v>
      </c>
    </row>
    <row r="867" spans="1:4" ht="15" customHeight="1" x14ac:dyDescent="0.2">
      <c r="A867" s="105">
        <v>42041.125</v>
      </c>
      <c r="B867" s="13">
        <v>2.5722200000000002</v>
      </c>
      <c r="C867" s="24">
        <v>360</v>
      </c>
      <c r="D867" s="16">
        <f t="shared" si="13"/>
        <v>4.2956073999999997</v>
      </c>
    </row>
    <row r="868" spans="1:4" ht="15" customHeight="1" x14ac:dyDescent="0.2">
      <c r="A868" s="105">
        <v>42041.166666666664</v>
      </c>
      <c r="B868" s="13">
        <v>4.6299960000000002</v>
      </c>
      <c r="C868" s="24">
        <v>20</v>
      </c>
      <c r="D868" s="16">
        <f t="shared" si="13"/>
        <v>7.7320933199999997</v>
      </c>
    </row>
    <row r="869" spans="1:4" ht="15" customHeight="1" x14ac:dyDescent="0.2">
      <c r="A869" s="105">
        <v>42041.208333333336</v>
      </c>
      <c r="B869" s="13">
        <v>4.6299960000000002</v>
      </c>
      <c r="C869" s="24">
        <v>10</v>
      </c>
      <c r="D869" s="16">
        <f t="shared" si="13"/>
        <v>7.7320933199999997</v>
      </c>
    </row>
    <row r="870" spans="1:4" ht="15" customHeight="1" x14ac:dyDescent="0.2">
      <c r="A870" s="105">
        <v>42041.25</v>
      </c>
      <c r="B870" s="13">
        <v>5.1444400000000003</v>
      </c>
      <c r="C870" s="24">
        <v>10</v>
      </c>
      <c r="D870" s="16">
        <f t="shared" si="13"/>
        <v>8.5912147999999995</v>
      </c>
    </row>
    <row r="871" spans="1:4" ht="15" customHeight="1" x14ac:dyDescent="0.2">
      <c r="A871" s="105">
        <v>42041.291666666664</v>
      </c>
      <c r="B871" s="13">
        <v>3.601108</v>
      </c>
      <c r="C871" s="24">
        <v>350</v>
      </c>
      <c r="D871" s="16">
        <f t="shared" si="13"/>
        <v>6.0138503599999993</v>
      </c>
    </row>
    <row r="872" spans="1:4" ht="15" customHeight="1" x14ac:dyDescent="0.2">
      <c r="A872" s="105">
        <v>42041.333333333336</v>
      </c>
      <c r="B872" s="13">
        <v>4.1155520000000001</v>
      </c>
      <c r="C872" s="24">
        <v>360</v>
      </c>
      <c r="D872" s="16">
        <f t="shared" si="13"/>
        <v>6.8729718399999999</v>
      </c>
    </row>
    <row r="873" spans="1:4" ht="15" customHeight="1" x14ac:dyDescent="0.2">
      <c r="A873" s="105">
        <v>42041.375</v>
      </c>
      <c r="B873" s="13">
        <v>4.1155520000000001</v>
      </c>
      <c r="C873" s="24">
        <v>10</v>
      </c>
      <c r="D873" s="16">
        <f t="shared" si="13"/>
        <v>6.8729718399999999</v>
      </c>
    </row>
    <row r="874" spans="1:4" ht="15" customHeight="1" x14ac:dyDescent="0.2">
      <c r="A874" s="105">
        <v>42041.416666666664</v>
      </c>
      <c r="B874" s="13">
        <v>4.6299960000000002</v>
      </c>
      <c r="C874" s="24">
        <v>360</v>
      </c>
      <c r="D874" s="16">
        <f t="shared" si="13"/>
        <v>7.7320933199999997</v>
      </c>
    </row>
    <row r="875" spans="1:4" ht="15" customHeight="1" x14ac:dyDescent="0.2">
      <c r="A875" s="105">
        <v>42041.458333333336</v>
      </c>
      <c r="B875" s="13">
        <v>6.1733279999999997</v>
      </c>
      <c r="C875" s="24">
        <v>10</v>
      </c>
      <c r="D875" s="16">
        <f t="shared" si="13"/>
        <v>10.309457759999999</v>
      </c>
    </row>
    <row r="876" spans="1:4" ht="15" customHeight="1" x14ac:dyDescent="0.2">
      <c r="A876" s="105">
        <v>42041.5</v>
      </c>
      <c r="B876" s="13">
        <v>6.6877719999999998</v>
      </c>
      <c r="C876" s="24">
        <v>20</v>
      </c>
      <c r="D876" s="16">
        <f t="shared" si="13"/>
        <v>11.16857924</v>
      </c>
    </row>
    <row r="877" spans="1:4" ht="15" customHeight="1" x14ac:dyDescent="0.2">
      <c r="A877" s="105">
        <v>42041.541666666664</v>
      </c>
      <c r="B877" s="13">
        <v>6.1733279999999997</v>
      </c>
      <c r="C877" s="24">
        <v>20</v>
      </c>
      <c r="D877" s="16">
        <f t="shared" si="13"/>
        <v>10.309457759999999</v>
      </c>
    </row>
    <row r="878" spans="1:4" ht="15" customHeight="1" x14ac:dyDescent="0.2">
      <c r="A878" s="105">
        <v>42041.583333333336</v>
      </c>
      <c r="B878" s="13">
        <v>4.6299960000000002</v>
      </c>
      <c r="C878" s="24">
        <v>10</v>
      </c>
      <c r="D878" s="16">
        <f t="shared" si="13"/>
        <v>7.7320933199999997</v>
      </c>
    </row>
    <row r="879" spans="1:4" ht="15" customHeight="1" x14ac:dyDescent="0.2">
      <c r="A879" s="105">
        <v>42041.625</v>
      </c>
      <c r="B879" s="13">
        <v>5.1444400000000003</v>
      </c>
      <c r="C879" s="24">
        <v>20</v>
      </c>
      <c r="D879" s="16">
        <f t="shared" si="13"/>
        <v>8.5912147999999995</v>
      </c>
    </row>
    <row r="880" spans="1:4" ht="15" customHeight="1" x14ac:dyDescent="0.2">
      <c r="A880" s="105">
        <v>42041.666666666664</v>
      </c>
      <c r="B880" s="13">
        <v>5.1444400000000003</v>
      </c>
      <c r="C880" s="24">
        <v>330</v>
      </c>
      <c r="D880" s="16">
        <f t="shared" si="13"/>
        <v>8.5912147999999995</v>
      </c>
    </row>
    <row r="881" spans="1:4" ht="15" customHeight="1" x14ac:dyDescent="0.2">
      <c r="A881" s="105">
        <v>42041.708333333336</v>
      </c>
      <c r="B881" s="13">
        <v>4.6299960000000002</v>
      </c>
      <c r="C881" s="24">
        <v>360</v>
      </c>
      <c r="D881" s="16">
        <f t="shared" si="13"/>
        <v>7.7320933199999997</v>
      </c>
    </row>
    <row r="882" spans="1:4" ht="15" customHeight="1" x14ac:dyDescent="0.2">
      <c r="A882" s="105">
        <v>42041.75</v>
      </c>
      <c r="B882" s="13">
        <v>8.2311040000000002</v>
      </c>
      <c r="C882" s="24">
        <v>50</v>
      </c>
      <c r="D882" s="16">
        <f t="shared" si="13"/>
        <v>13.74594368</v>
      </c>
    </row>
    <row r="883" spans="1:4" ht="15" customHeight="1" x14ac:dyDescent="0.2">
      <c r="A883" s="105">
        <v>42041.791666666664</v>
      </c>
      <c r="B883" s="13">
        <v>5.6588840000000005</v>
      </c>
      <c r="C883" s="24">
        <v>30</v>
      </c>
      <c r="D883" s="16">
        <f t="shared" si="13"/>
        <v>9.4503362800000001</v>
      </c>
    </row>
    <row r="884" spans="1:4" ht="15" customHeight="1" x14ac:dyDescent="0.2">
      <c r="A884" s="105">
        <v>42041.833333333336</v>
      </c>
      <c r="B884" s="13">
        <v>5.1444400000000003</v>
      </c>
      <c r="C884" s="24">
        <v>40</v>
      </c>
      <c r="D884" s="16">
        <f t="shared" si="13"/>
        <v>8.5912147999999995</v>
      </c>
    </row>
    <row r="885" spans="1:4" ht="15" customHeight="1" x14ac:dyDescent="0.2">
      <c r="A885" s="105">
        <v>42041.875</v>
      </c>
      <c r="B885" s="13">
        <v>5.1444400000000003</v>
      </c>
      <c r="C885" s="24">
        <v>40</v>
      </c>
      <c r="D885" s="16">
        <f t="shared" si="13"/>
        <v>8.5912147999999995</v>
      </c>
    </row>
    <row r="886" spans="1:4" ht="15" customHeight="1" x14ac:dyDescent="0.2">
      <c r="A886" s="105">
        <v>42041.916666666664</v>
      </c>
      <c r="B886" s="13">
        <v>5.1444400000000003</v>
      </c>
      <c r="C886" s="24">
        <v>30</v>
      </c>
      <c r="D886" s="16">
        <f t="shared" si="13"/>
        <v>8.5912147999999995</v>
      </c>
    </row>
    <row r="887" spans="1:4" ht="15" customHeight="1" x14ac:dyDescent="0.2">
      <c r="A887" s="105">
        <v>42041.958333333336</v>
      </c>
      <c r="B887" s="13">
        <v>6.1733279999999997</v>
      </c>
      <c r="C887" s="24">
        <v>30</v>
      </c>
      <c r="D887" s="16">
        <f t="shared" si="13"/>
        <v>10.309457759999999</v>
      </c>
    </row>
    <row r="888" spans="1:4" ht="15" customHeight="1" x14ac:dyDescent="0.2">
      <c r="A888" s="105">
        <v>42042</v>
      </c>
      <c r="B888" s="13">
        <v>4.1155520000000001</v>
      </c>
      <c r="C888" s="24">
        <v>20</v>
      </c>
      <c r="D888" s="16">
        <f t="shared" si="13"/>
        <v>6.8729718399999999</v>
      </c>
    </row>
    <row r="889" spans="1:4" ht="15" customHeight="1" x14ac:dyDescent="0.2">
      <c r="A889" s="105">
        <v>42042.041666666664</v>
      </c>
      <c r="B889" s="13">
        <v>2.057776</v>
      </c>
      <c r="C889" s="24">
        <v>360</v>
      </c>
      <c r="D889" s="16">
        <f t="shared" si="13"/>
        <v>3.43648592</v>
      </c>
    </row>
    <row r="890" spans="1:4" ht="15" customHeight="1" x14ac:dyDescent="0.2">
      <c r="A890" s="105">
        <v>42042.083333333336</v>
      </c>
      <c r="B890" s="13">
        <v>4.1155520000000001</v>
      </c>
      <c r="C890" s="24">
        <v>30</v>
      </c>
      <c r="D890" s="16">
        <f t="shared" si="13"/>
        <v>6.8729718399999999</v>
      </c>
    </row>
    <row r="891" spans="1:4" ht="15" customHeight="1" x14ac:dyDescent="0.2">
      <c r="A891" s="105">
        <v>42042.125</v>
      </c>
      <c r="B891" s="13">
        <v>3.0866639999999999</v>
      </c>
      <c r="C891" s="24">
        <v>10</v>
      </c>
      <c r="D891" s="16">
        <f t="shared" si="13"/>
        <v>5.1547288799999995</v>
      </c>
    </row>
    <row r="892" spans="1:4" ht="15" customHeight="1" x14ac:dyDescent="0.2">
      <c r="A892" s="105">
        <v>42042.166666666664</v>
      </c>
      <c r="B892" s="13">
        <v>3.0866639999999999</v>
      </c>
      <c r="C892" s="24">
        <v>20</v>
      </c>
      <c r="D892" s="16">
        <f t="shared" si="13"/>
        <v>5.1547288799999995</v>
      </c>
    </row>
    <row r="893" spans="1:4" ht="15" customHeight="1" x14ac:dyDescent="0.2">
      <c r="A893" s="105">
        <v>42042.208333333336</v>
      </c>
      <c r="B893" s="13">
        <v>5.1444400000000003</v>
      </c>
      <c r="C893" s="24">
        <v>10</v>
      </c>
      <c r="D893" s="16">
        <f t="shared" si="13"/>
        <v>8.5912147999999995</v>
      </c>
    </row>
    <row r="894" spans="1:4" ht="15" customHeight="1" x14ac:dyDescent="0.2">
      <c r="A894" s="105">
        <v>42042.25</v>
      </c>
      <c r="B894" s="13">
        <v>5.1444400000000003</v>
      </c>
      <c r="C894" s="24">
        <v>10</v>
      </c>
      <c r="D894" s="16">
        <f t="shared" si="13"/>
        <v>8.5912147999999995</v>
      </c>
    </row>
    <row r="895" spans="1:4" ht="15" customHeight="1" x14ac:dyDescent="0.2">
      <c r="A895" s="105">
        <v>42042.291666666664</v>
      </c>
      <c r="B895" s="13">
        <v>5.1444400000000003</v>
      </c>
      <c r="C895" s="24">
        <v>20</v>
      </c>
      <c r="D895" s="16">
        <f t="shared" si="13"/>
        <v>8.5912147999999995</v>
      </c>
    </row>
    <row r="896" spans="1:4" ht="15" customHeight="1" x14ac:dyDescent="0.2">
      <c r="A896" s="105">
        <v>42042.333333333336</v>
      </c>
      <c r="B896" s="13">
        <v>5.1444400000000003</v>
      </c>
      <c r="C896" s="24">
        <v>50</v>
      </c>
      <c r="D896" s="16">
        <f t="shared" si="13"/>
        <v>8.5912147999999995</v>
      </c>
    </row>
    <row r="897" spans="1:4" ht="15" customHeight="1" x14ac:dyDescent="0.2">
      <c r="A897" s="105">
        <v>42042.375</v>
      </c>
      <c r="B897" s="13">
        <v>4.1155520000000001</v>
      </c>
      <c r="C897" s="24">
        <v>40</v>
      </c>
      <c r="D897" s="16">
        <f t="shared" si="13"/>
        <v>6.8729718399999999</v>
      </c>
    </row>
    <row r="898" spans="1:4" ht="15" customHeight="1" x14ac:dyDescent="0.2">
      <c r="A898" s="105">
        <v>42042.416666666664</v>
      </c>
      <c r="B898" s="13">
        <v>3.601108</v>
      </c>
      <c r="C898" s="24">
        <v>20</v>
      </c>
      <c r="D898" s="16">
        <f t="shared" si="13"/>
        <v>6.0138503599999993</v>
      </c>
    </row>
    <row r="899" spans="1:4" ht="15" customHeight="1" x14ac:dyDescent="0.2">
      <c r="A899" s="105">
        <v>42042.458333333336</v>
      </c>
      <c r="B899" s="13">
        <v>5.6588840000000005</v>
      </c>
      <c r="C899" s="24">
        <v>30</v>
      </c>
      <c r="D899" s="16">
        <f t="shared" si="13"/>
        <v>9.4503362800000001</v>
      </c>
    </row>
    <row r="900" spans="1:4" ht="15" customHeight="1" x14ac:dyDescent="0.2">
      <c r="A900" s="105">
        <v>42042.5</v>
      </c>
      <c r="B900" s="13">
        <v>5.6588840000000005</v>
      </c>
      <c r="C900" s="24">
        <v>30</v>
      </c>
      <c r="D900" s="16">
        <f t="shared" ref="D900:D963" si="14">$B$1*B900</f>
        <v>9.4503362800000001</v>
      </c>
    </row>
    <row r="901" spans="1:4" ht="15" customHeight="1" x14ac:dyDescent="0.2">
      <c r="A901" s="105">
        <v>42042.541666666664</v>
      </c>
      <c r="B901" s="13">
        <v>7.7166600000000001</v>
      </c>
      <c r="C901" s="24">
        <v>20</v>
      </c>
      <c r="D901" s="16">
        <f t="shared" si="14"/>
        <v>12.886822199999999</v>
      </c>
    </row>
    <row r="902" spans="1:4" ht="15" customHeight="1" x14ac:dyDescent="0.2">
      <c r="A902" s="105">
        <v>42042.583333333336</v>
      </c>
      <c r="B902" s="13">
        <v>7.202216</v>
      </c>
      <c r="C902" s="24">
        <v>10</v>
      </c>
      <c r="D902" s="16">
        <f t="shared" si="14"/>
        <v>12.027700719999999</v>
      </c>
    </row>
    <row r="903" spans="1:4" ht="15" customHeight="1" x14ac:dyDescent="0.2">
      <c r="A903" s="105">
        <v>42042.625</v>
      </c>
      <c r="B903" s="13">
        <v>7.202216</v>
      </c>
      <c r="C903" s="24">
        <v>30</v>
      </c>
      <c r="D903" s="16">
        <f t="shared" si="14"/>
        <v>12.027700719999999</v>
      </c>
    </row>
    <row r="904" spans="1:4" ht="15" customHeight="1" x14ac:dyDescent="0.2">
      <c r="A904" s="105">
        <v>42042.666666666664</v>
      </c>
      <c r="B904" s="13">
        <v>6.1733279999999997</v>
      </c>
      <c r="C904" s="24">
        <v>20</v>
      </c>
      <c r="D904" s="16">
        <f t="shared" si="14"/>
        <v>10.309457759999999</v>
      </c>
    </row>
    <row r="905" spans="1:4" ht="15" customHeight="1" x14ac:dyDescent="0.2">
      <c r="A905" s="105">
        <v>42042.708333333336</v>
      </c>
      <c r="B905" s="13">
        <v>4.1155520000000001</v>
      </c>
      <c r="C905" s="24">
        <v>10</v>
      </c>
      <c r="D905" s="16">
        <f t="shared" si="14"/>
        <v>6.8729718399999999</v>
      </c>
    </row>
    <row r="906" spans="1:4" ht="15" customHeight="1" x14ac:dyDescent="0.2">
      <c r="A906" s="105">
        <v>42042.75</v>
      </c>
      <c r="B906" s="13">
        <v>4.6299960000000002</v>
      </c>
      <c r="C906" s="24">
        <v>20</v>
      </c>
      <c r="D906" s="16">
        <f t="shared" si="14"/>
        <v>7.7320933199999997</v>
      </c>
    </row>
    <row r="907" spans="1:4" ht="15" customHeight="1" x14ac:dyDescent="0.2">
      <c r="A907" s="105">
        <v>42042.791666666664</v>
      </c>
      <c r="B907" s="13">
        <v>3.601108</v>
      </c>
      <c r="C907" s="24">
        <v>30</v>
      </c>
      <c r="D907" s="16">
        <f t="shared" si="14"/>
        <v>6.0138503599999993</v>
      </c>
    </row>
    <row r="908" spans="1:4" ht="15" customHeight="1" x14ac:dyDescent="0.2">
      <c r="A908" s="105">
        <v>42042.833333333336</v>
      </c>
      <c r="B908" s="13">
        <v>4.6299960000000002</v>
      </c>
      <c r="C908" s="24">
        <v>30</v>
      </c>
      <c r="D908" s="16">
        <f t="shared" si="14"/>
        <v>7.7320933199999997</v>
      </c>
    </row>
    <row r="909" spans="1:4" ht="15" customHeight="1" x14ac:dyDescent="0.2">
      <c r="A909" s="105">
        <v>42042.875</v>
      </c>
      <c r="B909" s="13">
        <v>2.5722200000000002</v>
      </c>
      <c r="C909" s="24">
        <v>360</v>
      </c>
      <c r="D909" s="16">
        <f t="shared" si="14"/>
        <v>4.2956073999999997</v>
      </c>
    </row>
    <row r="910" spans="1:4" ht="15" customHeight="1" x14ac:dyDescent="0.2">
      <c r="A910" s="105">
        <v>42042.916666666664</v>
      </c>
      <c r="B910" s="13">
        <v>3.0866639999999999</v>
      </c>
      <c r="C910" s="24">
        <v>60</v>
      </c>
      <c r="D910" s="16">
        <f t="shared" si="14"/>
        <v>5.1547288799999995</v>
      </c>
    </row>
    <row r="911" spans="1:4" ht="15" customHeight="1" x14ac:dyDescent="0.2">
      <c r="A911" s="105">
        <v>42042.958333333336</v>
      </c>
      <c r="B911" s="13">
        <v>4.6299960000000002</v>
      </c>
      <c r="C911" s="24">
        <v>50</v>
      </c>
      <c r="D911" s="16">
        <f t="shared" si="14"/>
        <v>7.7320933199999997</v>
      </c>
    </row>
    <row r="912" spans="1:4" ht="15" customHeight="1" x14ac:dyDescent="0.2">
      <c r="A912" s="105">
        <v>42043</v>
      </c>
      <c r="B912" s="13">
        <v>3.0866639999999999</v>
      </c>
      <c r="C912" s="24">
        <v>20</v>
      </c>
      <c r="D912" s="16">
        <f t="shared" si="14"/>
        <v>5.1547288799999995</v>
      </c>
    </row>
    <row r="913" spans="1:4" ht="15" customHeight="1" x14ac:dyDescent="0.2">
      <c r="A913" s="105">
        <v>42043.041666666664</v>
      </c>
      <c r="B913" s="13">
        <v>4.6299960000000002</v>
      </c>
      <c r="C913" s="24">
        <v>20</v>
      </c>
      <c r="D913" s="16">
        <f t="shared" si="14"/>
        <v>7.7320933199999997</v>
      </c>
    </row>
    <row r="914" spans="1:4" ht="15" customHeight="1" x14ac:dyDescent="0.2">
      <c r="A914" s="105">
        <v>42043.083333333336</v>
      </c>
      <c r="B914" s="13">
        <v>3.601108</v>
      </c>
      <c r="C914" s="24">
        <v>10</v>
      </c>
      <c r="D914" s="16">
        <f t="shared" si="14"/>
        <v>6.0138503599999993</v>
      </c>
    </row>
    <row r="915" spans="1:4" ht="15" customHeight="1" x14ac:dyDescent="0.2">
      <c r="A915" s="105">
        <v>42043.125</v>
      </c>
      <c r="B915" s="13">
        <v>4.1155520000000001</v>
      </c>
      <c r="C915" s="24">
        <v>360</v>
      </c>
      <c r="D915" s="16">
        <f t="shared" si="14"/>
        <v>6.8729718399999999</v>
      </c>
    </row>
    <row r="916" spans="1:4" ht="15" customHeight="1" x14ac:dyDescent="0.2">
      <c r="A916" s="105">
        <v>42043.166666666664</v>
      </c>
      <c r="B916" s="13">
        <v>3.0866639999999999</v>
      </c>
      <c r="C916" s="24">
        <v>20</v>
      </c>
      <c r="D916" s="16">
        <f t="shared" si="14"/>
        <v>5.1547288799999995</v>
      </c>
    </row>
    <row r="917" spans="1:4" ht="15" customHeight="1" x14ac:dyDescent="0.2">
      <c r="A917" s="105">
        <v>42043.208333333336</v>
      </c>
      <c r="B917" s="13">
        <v>3.0866639999999999</v>
      </c>
      <c r="C917" s="24">
        <v>360</v>
      </c>
      <c r="D917" s="16">
        <f t="shared" si="14"/>
        <v>5.1547288799999995</v>
      </c>
    </row>
    <row r="918" spans="1:4" ht="15" customHeight="1" x14ac:dyDescent="0.2">
      <c r="A918" s="105">
        <v>42043.25</v>
      </c>
      <c r="B918" s="13">
        <v>1.5433319999999999</v>
      </c>
      <c r="C918" s="24">
        <v>360</v>
      </c>
      <c r="D918" s="16">
        <f t="shared" si="14"/>
        <v>2.5773644399999998</v>
      </c>
    </row>
    <row r="919" spans="1:4" ht="15" customHeight="1" x14ac:dyDescent="0.2">
      <c r="A919" s="105">
        <v>42043.291666666664</v>
      </c>
      <c r="B919" s="13">
        <v>5.1444400000000003</v>
      </c>
      <c r="C919" s="24">
        <v>10</v>
      </c>
      <c r="D919" s="16">
        <f t="shared" si="14"/>
        <v>8.5912147999999995</v>
      </c>
    </row>
    <row r="920" spans="1:4" ht="15" customHeight="1" x14ac:dyDescent="0.2">
      <c r="A920" s="105">
        <v>42043.333333333336</v>
      </c>
      <c r="B920" s="13">
        <v>5.6588840000000005</v>
      </c>
      <c r="C920" s="24">
        <v>30</v>
      </c>
      <c r="D920" s="16">
        <f t="shared" si="14"/>
        <v>9.4503362800000001</v>
      </c>
    </row>
    <row r="921" spans="1:4" ht="15" customHeight="1" x14ac:dyDescent="0.2">
      <c r="A921" s="105">
        <v>42043.375</v>
      </c>
      <c r="B921" s="13">
        <v>5.1444400000000003</v>
      </c>
      <c r="C921" s="24">
        <v>10</v>
      </c>
      <c r="D921" s="16">
        <f t="shared" si="14"/>
        <v>8.5912147999999995</v>
      </c>
    </row>
    <row r="922" spans="1:4" ht="15" customHeight="1" x14ac:dyDescent="0.2">
      <c r="A922" s="105">
        <v>42043.416666666664</v>
      </c>
      <c r="B922" s="13">
        <v>5.1444400000000003</v>
      </c>
      <c r="C922" s="24">
        <v>20</v>
      </c>
      <c r="D922" s="16">
        <f t="shared" si="14"/>
        <v>8.5912147999999995</v>
      </c>
    </row>
    <row r="923" spans="1:4" ht="15" customHeight="1" x14ac:dyDescent="0.2">
      <c r="A923" s="105">
        <v>42043.458333333336</v>
      </c>
      <c r="B923" s="13">
        <v>3.0866639999999999</v>
      </c>
      <c r="C923" s="24">
        <v>350</v>
      </c>
      <c r="D923" s="16">
        <f t="shared" si="14"/>
        <v>5.1547288799999995</v>
      </c>
    </row>
    <row r="924" spans="1:4" ht="15" customHeight="1" x14ac:dyDescent="0.2">
      <c r="A924" s="105">
        <v>42043.5</v>
      </c>
      <c r="B924" s="13">
        <v>5.1444400000000003</v>
      </c>
      <c r="C924" s="24">
        <v>10</v>
      </c>
      <c r="D924" s="16">
        <f t="shared" si="14"/>
        <v>8.5912147999999995</v>
      </c>
    </row>
    <row r="925" spans="1:4" ht="15" customHeight="1" x14ac:dyDescent="0.2">
      <c r="A925" s="105">
        <v>42043.541666666664</v>
      </c>
      <c r="B925" s="13">
        <v>6.1733279999999997</v>
      </c>
      <c r="C925" s="24">
        <v>10</v>
      </c>
      <c r="D925" s="16">
        <f t="shared" si="14"/>
        <v>10.309457759999999</v>
      </c>
    </row>
    <row r="926" spans="1:4" ht="15" customHeight="1" x14ac:dyDescent="0.2">
      <c r="A926" s="105">
        <v>42043.583333333336</v>
      </c>
      <c r="B926" s="13">
        <v>6.1733279999999997</v>
      </c>
      <c r="C926" s="24">
        <v>10</v>
      </c>
      <c r="D926" s="16">
        <f t="shared" si="14"/>
        <v>10.309457759999999</v>
      </c>
    </row>
    <row r="927" spans="1:4" ht="15" customHeight="1" x14ac:dyDescent="0.2">
      <c r="A927" s="105">
        <v>42043.625</v>
      </c>
      <c r="B927" s="13">
        <v>6.1733279999999997</v>
      </c>
      <c r="C927" s="24">
        <v>20</v>
      </c>
      <c r="D927" s="16">
        <f t="shared" si="14"/>
        <v>10.309457759999999</v>
      </c>
    </row>
    <row r="928" spans="1:4" ht="15" customHeight="1" x14ac:dyDescent="0.2">
      <c r="A928" s="105">
        <v>42043.666666666664</v>
      </c>
      <c r="B928" s="13">
        <v>5.1444400000000003</v>
      </c>
      <c r="C928" s="24">
        <v>10</v>
      </c>
      <c r="D928" s="16">
        <f t="shared" si="14"/>
        <v>8.5912147999999995</v>
      </c>
    </row>
    <row r="929" spans="1:4" ht="15" customHeight="1" x14ac:dyDescent="0.2">
      <c r="A929" s="105">
        <v>42043.75</v>
      </c>
      <c r="B929" s="13">
        <v>3.601108</v>
      </c>
      <c r="C929" s="24">
        <v>20</v>
      </c>
      <c r="D929" s="16">
        <f t="shared" si="14"/>
        <v>6.0138503599999993</v>
      </c>
    </row>
    <row r="930" spans="1:4" ht="15" customHeight="1" x14ac:dyDescent="0.2">
      <c r="A930" s="105">
        <v>42043.791666666664</v>
      </c>
      <c r="B930" s="13">
        <v>3.601108</v>
      </c>
      <c r="C930" s="24">
        <v>20</v>
      </c>
      <c r="D930" s="16">
        <f t="shared" si="14"/>
        <v>6.0138503599999993</v>
      </c>
    </row>
    <row r="931" spans="1:4" ht="15" customHeight="1" x14ac:dyDescent="0.2">
      <c r="A931" s="105">
        <v>42043.833333333336</v>
      </c>
      <c r="B931" s="13">
        <v>5.6588840000000005</v>
      </c>
      <c r="C931" s="24">
        <v>30</v>
      </c>
      <c r="D931" s="16">
        <f t="shared" si="14"/>
        <v>9.4503362800000001</v>
      </c>
    </row>
    <row r="932" spans="1:4" ht="15" customHeight="1" x14ac:dyDescent="0.2">
      <c r="A932" s="105">
        <v>42043.875</v>
      </c>
      <c r="B932" s="13">
        <v>3.601108</v>
      </c>
      <c r="C932" s="24">
        <v>20</v>
      </c>
      <c r="D932" s="16">
        <f t="shared" si="14"/>
        <v>6.0138503599999993</v>
      </c>
    </row>
    <row r="933" spans="1:4" ht="15" customHeight="1" x14ac:dyDescent="0.2">
      <c r="A933" s="105">
        <v>42043.916666666664</v>
      </c>
      <c r="B933" s="13">
        <v>5.6588840000000005</v>
      </c>
      <c r="C933" s="24">
        <v>30</v>
      </c>
      <c r="D933" s="16">
        <f t="shared" si="14"/>
        <v>9.4503362800000001</v>
      </c>
    </row>
    <row r="934" spans="1:4" ht="15" customHeight="1" x14ac:dyDescent="0.2">
      <c r="A934" s="105">
        <v>42043.958333333336</v>
      </c>
      <c r="B934" s="13">
        <v>5.6588840000000005</v>
      </c>
      <c r="C934" s="24">
        <v>20</v>
      </c>
      <c r="D934" s="16">
        <f t="shared" si="14"/>
        <v>9.4503362800000001</v>
      </c>
    </row>
    <row r="935" spans="1:4" ht="15" customHeight="1" x14ac:dyDescent="0.2">
      <c r="A935" s="105">
        <v>42044</v>
      </c>
      <c r="B935" s="13">
        <v>3.601108</v>
      </c>
      <c r="C935" s="24">
        <v>20</v>
      </c>
      <c r="D935" s="16">
        <f t="shared" si="14"/>
        <v>6.0138503599999993</v>
      </c>
    </row>
    <row r="936" spans="1:4" ht="15" customHeight="1" x14ac:dyDescent="0.2">
      <c r="A936" s="105">
        <v>42044.041666666664</v>
      </c>
      <c r="B936" s="13">
        <v>1.5433319999999999</v>
      </c>
      <c r="C936" s="24">
        <v>30</v>
      </c>
      <c r="D936" s="16">
        <f t="shared" si="14"/>
        <v>2.5773644399999998</v>
      </c>
    </row>
    <row r="937" spans="1:4" ht="15" customHeight="1" x14ac:dyDescent="0.2">
      <c r="A937" s="105">
        <v>42044.083333333336</v>
      </c>
      <c r="B937" s="13">
        <v>2.057776</v>
      </c>
      <c r="C937" s="24">
        <v>10</v>
      </c>
      <c r="D937" s="16">
        <f t="shared" si="14"/>
        <v>3.43648592</v>
      </c>
    </row>
    <row r="938" spans="1:4" ht="15" customHeight="1" x14ac:dyDescent="0.2">
      <c r="A938" s="105">
        <v>42044.125</v>
      </c>
      <c r="B938" s="13">
        <v>2.057776</v>
      </c>
      <c r="C938" s="24">
        <v>340</v>
      </c>
      <c r="D938" s="16">
        <f t="shared" si="14"/>
        <v>3.43648592</v>
      </c>
    </row>
    <row r="939" spans="1:4" ht="15" customHeight="1" x14ac:dyDescent="0.2">
      <c r="A939" s="105">
        <v>42044.166666666664</v>
      </c>
      <c r="B939" s="13">
        <v>3.601108</v>
      </c>
      <c r="C939" s="24">
        <v>340</v>
      </c>
      <c r="D939" s="16">
        <f t="shared" si="14"/>
        <v>6.0138503599999993</v>
      </c>
    </row>
    <row r="940" spans="1:4" ht="15" customHeight="1" x14ac:dyDescent="0.2">
      <c r="A940" s="105">
        <v>42044.208333333336</v>
      </c>
      <c r="B940" s="13">
        <v>4.6299960000000002</v>
      </c>
      <c r="C940" s="24">
        <v>10</v>
      </c>
      <c r="D940" s="16">
        <f t="shared" si="14"/>
        <v>7.7320933199999997</v>
      </c>
    </row>
    <row r="941" spans="1:4" ht="15" customHeight="1" x14ac:dyDescent="0.2">
      <c r="A941" s="105">
        <v>42044.25</v>
      </c>
      <c r="B941" s="13">
        <v>4.6299960000000002</v>
      </c>
      <c r="C941" s="24">
        <v>360</v>
      </c>
      <c r="D941" s="16">
        <f t="shared" si="14"/>
        <v>7.7320933199999997</v>
      </c>
    </row>
    <row r="942" spans="1:4" ht="15" customHeight="1" x14ac:dyDescent="0.2">
      <c r="A942" s="105">
        <v>42044.333333333336</v>
      </c>
      <c r="B942" s="13">
        <v>4.6299960000000002</v>
      </c>
      <c r="C942" s="24">
        <v>20</v>
      </c>
      <c r="D942" s="16">
        <f t="shared" si="14"/>
        <v>7.7320933199999997</v>
      </c>
    </row>
    <row r="943" spans="1:4" ht="15" customHeight="1" x14ac:dyDescent="0.2">
      <c r="A943" s="105">
        <v>42044.375</v>
      </c>
      <c r="B943" s="13">
        <v>2.057776</v>
      </c>
      <c r="C943" s="24">
        <v>340</v>
      </c>
      <c r="D943" s="16">
        <f t="shared" si="14"/>
        <v>3.43648592</v>
      </c>
    </row>
    <row r="944" spans="1:4" ht="15" customHeight="1" x14ac:dyDescent="0.2">
      <c r="A944" s="105">
        <v>42044.416666666664</v>
      </c>
      <c r="B944" s="13">
        <v>4.1155520000000001</v>
      </c>
      <c r="C944" s="24">
        <v>340</v>
      </c>
      <c r="D944" s="16">
        <f t="shared" si="14"/>
        <v>6.8729718399999999</v>
      </c>
    </row>
    <row r="945" spans="1:4" ht="15" customHeight="1" x14ac:dyDescent="0.2">
      <c r="A945" s="105">
        <v>42044.458333333336</v>
      </c>
      <c r="B945" s="13">
        <v>3.601108</v>
      </c>
      <c r="C945" s="24">
        <v>360</v>
      </c>
      <c r="D945" s="16">
        <f t="shared" si="14"/>
        <v>6.0138503599999993</v>
      </c>
    </row>
    <row r="946" spans="1:4" ht="15" customHeight="1" x14ac:dyDescent="0.2">
      <c r="A946" s="105">
        <v>42044.5</v>
      </c>
      <c r="B946" s="13">
        <v>4.6299960000000002</v>
      </c>
      <c r="C946" s="24">
        <v>20</v>
      </c>
      <c r="D946" s="16">
        <f t="shared" si="14"/>
        <v>7.7320933199999997</v>
      </c>
    </row>
    <row r="947" spans="1:4" ht="15" customHeight="1" x14ac:dyDescent="0.2">
      <c r="A947" s="105">
        <v>42044.541666666664</v>
      </c>
      <c r="B947" s="13">
        <v>6.6877719999999998</v>
      </c>
      <c r="C947" s="24">
        <v>30</v>
      </c>
      <c r="D947" s="16">
        <f t="shared" si="14"/>
        <v>11.16857924</v>
      </c>
    </row>
    <row r="948" spans="1:4" ht="15" customHeight="1" x14ac:dyDescent="0.2">
      <c r="A948" s="105">
        <v>42044.583333333336</v>
      </c>
      <c r="B948" s="13">
        <v>7.202216</v>
      </c>
      <c r="C948" s="24">
        <v>30</v>
      </c>
      <c r="D948" s="16">
        <f t="shared" si="14"/>
        <v>12.027700719999999</v>
      </c>
    </row>
    <row r="949" spans="1:4" ht="15" customHeight="1" x14ac:dyDescent="0.2">
      <c r="A949" s="105">
        <v>42044.625</v>
      </c>
      <c r="B949" s="13">
        <v>8.2311040000000002</v>
      </c>
      <c r="C949" s="24">
        <v>60</v>
      </c>
      <c r="D949" s="16">
        <f t="shared" si="14"/>
        <v>13.74594368</v>
      </c>
    </row>
    <row r="950" spans="1:4" ht="15" customHeight="1" x14ac:dyDescent="0.2">
      <c r="A950" s="105">
        <v>42044.666666666664</v>
      </c>
      <c r="B950" s="13">
        <v>7.7166600000000001</v>
      </c>
      <c r="C950" s="24">
        <v>50</v>
      </c>
      <c r="D950" s="16">
        <f t="shared" si="14"/>
        <v>12.886822199999999</v>
      </c>
    </row>
    <row r="951" spans="1:4" ht="15" customHeight="1" x14ac:dyDescent="0.2">
      <c r="A951" s="105">
        <v>42044.708333333336</v>
      </c>
      <c r="B951" s="13">
        <v>8.7455479999999994</v>
      </c>
      <c r="C951" s="24">
        <v>50</v>
      </c>
      <c r="D951" s="16">
        <f t="shared" si="14"/>
        <v>14.605065159999999</v>
      </c>
    </row>
    <row r="952" spans="1:4" ht="15" customHeight="1" x14ac:dyDescent="0.2">
      <c r="A952" s="105">
        <v>42044.75</v>
      </c>
      <c r="B952" s="13">
        <v>8.7455479999999994</v>
      </c>
      <c r="C952" s="24">
        <v>40</v>
      </c>
      <c r="D952" s="16">
        <f t="shared" si="14"/>
        <v>14.605065159999999</v>
      </c>
    </row>
    <row r="953" spans="1:4" ht="15" customHeight="1" x14ac:dyDescent="0.2">
      <c r="A953" s="105">
        <v>42044.791666666664</v>
      </c>
      <c r="B953" s="13">
        <v>5.6588840000000005</v>
      </c>
      <c r="C953" s="24">
        <v>30</v>
      </c>
      <c r="D953" s="16">
        <f t="shared" si="14"/>
        <v>9.4503362800000001</v>
      </c>
    </row>
    <row r="954" spans="1:4" ht="15" customHeight="1" x14ac:dyDescent="0.2">
      <c r="A954" s="105">
        <v>42044.833333333336</v>
      </c>
      <c r="B954" s="13">
        <v>5.6588840000000005</v>
      </c>
      <c r="C954" s="24">
        <v>30</v>
      </c>
      <c r="D954" s="16">
        <f t="shared" si="14"/>
        <v>9.4503362800000001</v>
      </c>
    </row>
    <row r="955" spans="1:4" ht="15" customHeight="1" x14ac:dyDescent="0.2">
      <c r="A955" s="105">
        <v>42044.875</v>
      </c>
      <c r="B955" s="13">
        <v>4.6299960000000002</v>
      </c>
      <c r="C955" s="24">
        <v>20</v>
      </c>
      <c r="D955" s="16">
        <f t="shared" si="14"/>
        <v>7.7320933199999997</v>
      </c>
    </row>
    <row r="956" spans="1:4" ht="15" customHeight="1" x14ac:dyDescent="0.2">
      <c r="A956" s="105">
        <v>42044.916666666664</v>
      </c>
      <c r="B956" s="13">
        <v>4.1155520000000001</v>
      </c>
      <c r="C956" s="24">
        <v>30</v>
      </c>
      <c r="D956" s="16">
        <f t="shared" si="14"/>
        <v>6.8729718399999999</v>
      </c>
    </row>
    <row r="957" spans="1:4" ht="15" customHeight="1" x14ac:dyDescent="0.2">
      <c r="A957" s="105">
        <v>42044.958333333336</v>
      </c>
      <c r="B957" s="13">
        <v>3.0866639999999999</v>
      </c>
      <c r="C957" s="24">
        <v>20</v>
      </c>
      <c r="D957" s="16">
        <f t="shared" si="14"/>
        <v>5.1547288799999995</v>
      </c>
    </row>
    <row r="958" spans="1:4" ht="15" customHeight="1" x14ac:dyDescent="0.2">
      <c r="A958" s="105">
        <v>42045</v>
      </c>
      <c r="B958" s="13">
        <v>3.0866639999999999</v>
      </c>
      <c r="C958" s="24">
        <v>20</v>
      </c>
      <c r="D958" s="16">
        <f t="shared" si="14"/>
        <v>5.1547288799999995</v>
      </c>
    </row>
    <row r="959" spans="1:4" ht="15" customHeight="1" x14ac:dyDescent="0.2">
      <c r="A959" s="105">
        <v>42045.041666666664</v>
      </c>
      <c r="B959" s="13">
        <v>2.5722200000000002</v>
      </c>
      <c r="C959" s="24">
        <v>10</v>
      </c>
      <c r="D959" s="16">
        <f t="shared" si="14"/>
        <v>4.2956073999999997</v>
      </c>
    </row>
    <row r="960" spans="1:4" ht="15" customHeight="1" x14ac:dyDescent="0.2">
      <c r="A960" s="105">
        <v>42045.083333333336</v>
      </c>
      <c r="B960" s="13">
        <v>2.057776</v>
      </c>
      <c r="C960" s="24">
        <v>360</v>
      </c>
      <c r="D960" s="16">
        <f t="shared" si="14"/>
        <v>3.43648592</v>
      </c>
    </row>
    <row r="961" spans="1:4" ht="15" customHeight="1" x14ac:dyDescent="0.2">
      <c r="A961" s="105">
        <v>42045.125</v>
      </c>
      <c r="B961" s="13">
        <v>3.601108</v>
      </c>
      <c r="C961" s="24">
        <v>20</v>
      </c>
      <c r="D961" s="16">
        <f t="shared" si="14"/>
        <v>6.0138503599999993</v>
      </c>
    </row>
    <row r="962" spans="1:4" ht="15" customHeight="1" x14ac:dyDescent="0.2">
      <c r="A962" s="105">
        <v>42045.166666666664</v>
      </c>
      <c r="B962" s="13">
        <v>3.0866639999999999</v>
      </c>
      <c r="C962" s="24">
        <v>10</v>
      </c>
      <c r="D962" s="16">
        <f t="shared" si="14"/>
        <v>5.1547288799999995</v>
      </c>
    </row>
    <row r="963" spans="1:4" ht="15" customHeight="1" x14ac:dyDescent="0.2">
      <c r="A963" s="105">
        <v>42045.208333333336</v>
      </c>
      <c r="B963" s="13">
        <v>3.0866639999999999</v>
      </c>
      <c r="C963" s="24">
        <v>10</v>
      </c>
      <c r="D963" s="16">
        <f t="shared" si="14"/>
        <v>5.1547288799999995</v>
      </c>
    </row>
    <row r="964" spans="1:4" ht="15" customHeight="1" x14ac:dyDescent="0.2">
      <c r="A964" s="105">
        <v>42045.25</v>
      </c>
      <c r="B964" s="13">
        <v>3.601108</v>
      </c>
      <c r="C964" s="24">
        <v>360</v>
      </c>
      <c r="D964" s="16">
        <f t="shared" ref="D964:D1027" si="15">$B$1*B964</f>
        <v>6.0138503599999993</v>
      </c>
    </row>
    <row r="965" spans="1:4" ht="15" customHeight="1" x14ac:dyDescent="0.2">
      <c r="A965" s="105">
        <v>42045.291666666664</v>
      </c>
      <c r="B965" s="13">
        <v>4.1155520000000001</v>
      </c>
      <c r="C965" s="24">
        <v>10</v>
      </c>
      <c r="D965" s="16">
        <f t="shared" si="15"/>
        <v>6.8729718399999999</v>
      </c>
    </row>
    <row r="966" spans="1:4" ht="15" customHeight="1" x14ac:dyDescent="0.2">
      <c r="A966" s="105">
        <v>42045.333333333336</v>
      </c>
      <c r="B966" s="13">
        <v>3.0866639999999999</v>
      </c>
      <c r="C966" s="24">
        <v>10</v>
      </c>
      <c r="D966" s="16">
        <f t="shared" si="15"/>
        <v>5.1547288799999995</v>
      </c>
    </row>
    <row r="967" spans="1:4" ht="15" customHeight="1" x14ac:dyDescent="0.2">
      <c r="A967" s="105">
        <v>42045.375</v>
      </c>
      <c r="B967" s="13">
        <v>3.0866639999999999</v>
      </c>
      <c r="C967" s="24">
        <v>10</v>
      </c>
      <c r="D967" s="16">
        <f t="shared" si="15"/>
        <v>5.1547288799999995</v>
      </c>
    </row>
    <row r="968" spans="1:4" ht="15" customHeight="1" x14ac:dyDescent="0.2">
      <c r="A968" s="105">
        <v>42045.416666666664</v>
      </c>
      <c r="B968" s="13">
        <v>4.6299960000000002</v>
      </c>
      <c r="C968" s="24">
        <v>360</v>
      </c>
      <c r="D968" s="16">
        <f t="shared" si="15"/>
        <v>7.7320933199999997</v>
      </c>
    </row>
    <row r="969" spans="1:4" ht="15" customHeight="1" x14ac:dyDescent="0.2">
      <c r="A969" s="105">
        <v>42045.458333333336</v>
      </c>
      <c r="B969" s="13">
        <v>5.6588840000000005</v>
      </c>
      <c r="C969" s="24">
        <v>20</v>
      </c>
      <c r="D969" s="16">
        <f t="shared" si="15"/>
        <v>9.4503362800000001</v>
      </c>
    </row>
    <row r="970" spans="1:4" ht="15" customHeight="1" x14ac:dyDescent="0.2">
      <c r="A970" s="105">
        <v>42045.5</v>
      </c>
      <c r="B970" s="13">
        <v>5.1444400000000003</v>
      </c>
      <c r="C970" s="24">
        <v>10</v>
      </c>
      <c r="D970" s="16">
        <f t="shared" si="15"/>
        <v>8.5912147999999995</v>
      </c>
    </row>
    <row r="971" spans="1:4" ht="15" customHeight="1" x14ac:dyDescent="0.2">
      <c r="A971" s="105">
        <v>42045.541666666664</v>
      </c>
      <c r="B971" s="13">
        <v>5.6588840000000005</v>
      </c>
      <c r="C971" s="24">
        <v>360</v>
      </c>
      <c r="D971" s="16">
        <f t="shared" si="15"/>
        <v>9.4503362800000001</v>
      </c>
    </row>
    <row r="972" spans="1:4" ht="15" customHeight="1" x14ac:dyDescent="0.2">
      <c r="A972" s="105">
        <v>42045.583333333336</v>
      </c>
      <c r="B972" s="13">
        <v>5.6588840000000005</v>
      </c>
      <c r="C972" s="24">
        <v>50</v>
      </c>
      <c r="D972" s="16">
        <f t="shared" si="15"/>
        <v>9.4503362800000001</v>
      </c>
    </row>
    <row r="973" spans="1:4" ht="15" customHeight="1" x14ac:dyDescent="0.2">
      <c r="A973" s="105">
        <v>42045.625</v>
      </c>
      <c r="B973" s="13">
        <v>7.7166600000000001</v>
      </c>
      <c r="C973" s="24">
        <v>60</v>
      </c>
      <c r="D973" s="16">
        <f t="shared" si="15"/>
        <v>12.886822199999999</v>
      </c>
    </row>
    <row r="974" spans="1:4" ht="15" customHeight="1" x14ac:dyDescent="0.2">
      <c r="A974" s="105">
        <v>42045.666666666664</v>
      </c>
      <c r="B974" s="13">
        <v>8.2311040000000002</v>
      </c>
      <c r="C974" s="24">
        <v>40</v>
      </c>
      <c r="D974" s="16">
        <f t="shared" si="15"/>
        <v>13.74594368</v>
      </c>
    </row>
    <row r="975" spans="1:4" ht="15" customHeight="1" x14ac:dyDescent="0.2">
      <c r="A975" s="105">
        <v>42045.708333333336</v>
      </c>
      <c r="B975" s="13">
        <v>7.7166600000000001</v>
      </c>
      <c r="C975" s="24">
        <v>40</v>
      </c>
      <c r="D975" s="16">
        <f t="shared" si="15"/>
        <v>12.886822199999999</v>
      </c>
    </row>
    <row r="976" spans="1:4" ht="15" customHeight="1" x14ac:dyDescent="0.2">
      <c r="A976" s="105">
        <v>42045.75</v>
      </c>
      <c r="B976" s="13">
        <v>8.2311040000000002</v>
      </c>
      <c r="C976" s="24">
        <v>60</v>
      </c>
      <c r="D976" s="16">
        <f t="shared" si="15"/>
        <v>13.74594368</v>
      </c>
    </row>
    <row r="977" spans="1:4" ht="15" customHeight="1" x14ac:dyDescent="0.2">
      <c r="A977" s="105">
        <v>42045.791666666664</v>
      </c>
      <c r="B977" s="13">
        <v>8.2311040000000002</v>
      </c>
      <c r="C977" s="24">
        <v>50</v>
      </c>
      <c r="D977" s="16">
        <f t="shared" si="15"/>
        <v>13.74594368</v>
      </c>
    </row>
    <row r="978" spans="1:4" ht="15" customHeight="1" x14ac:dyDescent="0.2">
      <c r="A978" s="105">
        <v>42045.833333333336</v>
      </c>
      <c r="B978" s="13">
        <v>8.2311040000000002</v>
      </c>
      <c r="C978" s="24">
        <v>60</v>
      </c>
      <c r="D978" s="16">
        <f t="shared" si="15"/>
        <v>13.74594368</v>
      </c>
    </row>
    <row r="979" spans="1:4" ht="15" customHeight="1" x14ac:dyDescent="0.2">
      <c r="A979" s="105">
        <v>42045.875</v>
      </c>
      <c r="B979" s="13">
        <v>6.1733279999999997</v>
      </c>
      <c r="C979" s="24">
        <v>40</v>
      </c>
      <c r="D979" s="16">
        <f t="shared" si="15"/>
        <v>10.309457759999999</v>
      </c>
    </row>
    <row r="980" spans="1:4" ht="15" customHeight="1" x14ac:dyDescent="0.2">
      <c r="A980" s="105">
        <v>42045.916666666664</v>
      </c>
      <c r="B980" s="13">
        <v>6.1733279999999997</v>
      </c>
      <c r="C980" s="24">
        <v>40</v>
      </c>
      <c r="D980" s="16">
        <f t="shared" si="15"/>
        <v>10.309457759999999</v>
      </c>
    </row>
    <row r="981" spans="1:4" ht="15" customHeight="1" x14ac:dyDescent="0.2">
      <c r="A981" s="105">
        <v>42045.958333333336</v>
      </c>
      <c r="B981" s="13">
        <v>5.1444400000000003</v>
      </c>
      <c r="C981" s="24">
        <v>30</v>
      </c>
      <c r="D981" s="16">
        <f t="shared" si="15"/>
        <v>8.5912147999999995</v>
      </c>
    </row>
    <row r="982" spans="1:4" ht="15" customHeight="1" x14ac:dyDescent="0.2">
      <c r="A982" s="105">
        <v>42046</v>
      </c>
      <c r="B982" s="13">
        <v>5.6588840000000005</v>
      </c>
      <c r="C982" s="24">
        <v>30</v>
      </c>
      <c r="D982" s="16">
        <f t="shared" si="15"/>
        <v>9.4503362800000001</v>
      </c>
    </row>
    <row r="983" spans="1:4" ht="15" customHeight="1" x14ac:dyDescent="0.2">
      <c r="A983" s="105">
        <v>42046.041666666664</v>
      </c>
      <c r="B983" s="13">
        <v>5.6588840000000005</v>
      </c>
      <c r="C983" s="24">
        <v>20</v>
      </c>
      <c r="D983" s="16">
        <f t="shared" si="15"/>
        <v>9.4503362800000001</v>
      </c>
    </row>
    <row r="984" spans="1:4" ht="15" customHeight="1" x14ac:dyDescent="0.2">
      <c r="A984" s="105">
        <v>42046.083333333336</v>
      </c>
      <c r="B984" s="13">
        <v>2.5722200000000002</v>
      </c>
      <c r="C984" s="24">
        <v>10</v>
      </c>
      <c r="D984" s="16">
        <f t="shared" si="15"/>
        <v>4.2956073999999997</v>
      </c>
    </row>
    <row r="985" spans="1:4" ht="15" customHeight="1" x14ac:dyDescent="0.2">
      <c r="A985" s="105">
        <v>42046.125</v>
      </c>
      <c r="B985" s="13">
        <v>2.057776</v>
      </c>
      <c r="C985" s="24">
        <v>340</v>
      </c>
      <c r="D985" s="16">
        <f t="shared" si="15"/>
        <v>3.43648592</v>
      </c>
    </row>
    <row r="986" spans="1:4" ht="15" customHeight="1" x14ac:dyDescent="0.2">
      <c r="A986" s="105">
        <v>42046.166666666664</v>
      </c>
      <c r="B986" s="13">
        <v>3.601108</v>
      </c>
      <c r="C986" s="24">
        <v>20</v>
      </c>
      <c r="D986" s="16">
        <f t="shared" si="15"/>
        <v>6.0138503599999993</v>
      </c>
    </row>
    <row r="987" spans="1:4" ht="15" customHeight="1" x14ac:dyDescent="0.2">
      <c r="A987" s="105">
        <v>42046.208333333336</v>
      </c>
      <c r="B987" s="13">
        <v>1.5433319999999999</v>
      </c>
      <c r="C987" s="24">
        <v>10</v>
      </c>
      <c r="D987" s="16">
        <f t="shared" si="15"/>
        <v>2.5773644399999998</v>
      </c>
    </row>
    <row r="988" spans="1:4" ht="15" customHeight="1" x14ac:dyDescent="0.2">
      <c r="A988" s="105">
        <v>42046.25</v>
      </c>
      <c r="B988" s="13">
        <v>1.5433319999999999</v>
      </c>
      <c r="C988" s="24">
        <v>340</v>
      </c>
      <c r="D988" s="16">
        <f t="shared" si="15"/>
        <v>2.5773644399999998</v>
      </c>
    </row>
    <row r="989" spans="1:4" ht="15" customHeight="1" x14ac:dyDescent="0.2">
      <c r="A989" s="105">
        <v>42046.291666666664</v>
      </c>
      <c r="B989" s="13">
        <v>1.5433319999999999</v>
      </c>
      <c r="C989" s="24">
        <v>350</v>
      </c>
      <c r="D989" s="16">
        <f t="shared" si="15"/>
        <v>2.5773644399999998</v>
      </c>
    </row>
    <row r="990" spans="1:4" ht="15" customHeight="1" x14ac:dyDescent="0.2">
      <c r="A990" s="105">
        <v>42046.333333333336</v>
      </c>
      <c r="B990" s="13">
        <v>2.057776</v>
      </c>
      <c r="C990" s="24">
        <v>300</v>
      </c>
      <c r="D990" s="16">
        <f t="shared" si="15"/>
        <v>3.43648592</v>
      </c>
    </row>
    <row r="991" spans="1:4" ht="15" customHeight="1" x14ac:dyDescent="0.2">
      <c r="A991" s="105">
        <v>42046.375</v>
      </c>
      <c r="B991" s="13">
        <v>1.028888</v>
      </c>
      <c r="C991" s="24">
        <v>10</v>
      </c>
      <c r="D991" s="16">
        <f t="shared" si="15"/>
        <v>1.71824296</v>
      </c>
    </row>
    <row r="992" spans="1:4" ht="15" customHeight="1" x14ac:dyDescent="0.2">
      <c r="A992" s="105">
        <v>42046.416666666664</v>
      </c>
      <c r="B992" s="13">
        <v>2.057776</v>
      </c>
      <c r="C992" s="24">
        <v>310</v>
      </c>
      <c r="D992" s="16">
        <f t="shared" si="15"/>
        <v>3.43648592</v>
      </c>
    </row>
    <row r="993" spans="1:4" ht="15" customHeight="1" x14ac:dyDescent="0.2">
      <c r="A993" s="105">
        <v>42046.458333333336</v>
      </c>
      <c r="B993" s="13">
        <v>5.1444400000000003</v>
      </c>
      <c r="C993" s="24">
        <v>10</v>
      </c>
      <c r="D993" s="16">
        <f t="shared" si="15"/>
        <v>8.5912147999999995</v>
      </c>
    </row>
    <row r="994" spans="1:4" ht="15" customHeight="1" x14ac:dyDescent="0.2">
      <c r="A994" s="105">
        <v>42046.5</v>
      </c>
      <c r="B994" s="13">
        <v>6.1733279999999997</v>
      </c>
      <c r="C994" s="24">
        <v>20</v>
      </c>
      <c r="D994" s="16">
        <f t="shared" si="15"/>
        <v>10.309457759999999</v>
      </c>
    </row>
    <row r="995" spans="1:4" ht="15" customHeight="1" x14ac:dyDescent="0.2">
      <c r="A995" s="105">
        <v>42046.541666666664</v>
      </c>
      <c r="B995" s="13">
        <v>6.1733279999999997</v>
      </c>
      <c r="C995" s="24">
        <v>10</v>
      </c>
      <c r="D995" s="16">
        <f t="shared" si="15"/>
        <v>10.309457759999999</v>
      </c>
    </row>
    <row r="996" spans="1:4" ht="15" customHeight="1" x14ac:dyDescent="0.2">
      <c r="A996" s="105">
        <v>42046.583333333336</v>
      </c>
      <c r="B996" s="13">
        <v>7.202216</v>
      </c>
      <c r="C996" s="24">
        <v>60</v>
      </c>
      <c r="D996" s="16">
        <f t="shared" si="15"/>
        <v>12.027700719999999</v>
      </c>
    </row>
    <row r="997" spans="1:4" ht="15" customHeight="1" x14ac:dyDescent="0.2">
      <c r="A997" s="105">
        <v>42046.625</v>
      </c>
      <c r="B997" s="13">
        <v>8.2311040000000002</v>
      </c>
      <c r="C997" s="24">
        <v>70</v>
      </c>
      <c r="D997" s="16">
        <f t="shared" si="15"/>
        <v>13.74594368</v>
      </c>
    </row>
    <row r="998" spans="1:4" ht="15" customHeight="1" x14ac:dyDescent="0.2">
      <c r="A998" s="105">
        <v>42046.666666666664</v>
      </c>
      <c r="B998" s="13">
        <v>7.202216</v>
      </c>
      <c r="C998" s="24">
        <v>70</v>
      </c>
      <c r="D998" s="16">
        <f t="shared" si="15"/>
        <v>12.027700719999999</v>
      </c>
    </row>
    <row r="999" spans="1:4" ht="15" customHeight="1" x14ac:dyDescent="0.2">
      <c r="A999" s="105">
        <v>42046.708333333336</v>
      </c>
      <c r="B999" s="13">
        <v>7.202216</v>
      </c>
      <c r="C999" s="24">
        <v>50</v>
      </c>
      <c r="D999" s="16">
        <f t="shared" si="15"/>
        <v>12.027700719999999</v>
      </c>
    </row>
    <row r="1000" spans="1:4" ht="15" customHeight="1" x14ac:dyDescent="0.2">
      <c r="A1000" s="105">
        <v>42046.75</v>
      </c>
      <c r="B1000" s="13">
        <v>7.7166600000000001</v>
      </c>
      <c r="C1000" s="24">
        <v>70</v>
      </c>
      <c r="D1000" s="16">
        <f t="shared" si="15"/>
        <v>12.886822199999999</v>
      </c>
    </row>
    <row r="1001" spans="1:4" ht="15" customHeight="1" x14ac:dyDescent="0.2">
      <c r="A1001" s="105">
        <v>42046.791666666664</v>
      </c>
      <c r="B1001" s="13">
        <v>7.7166600000000001</v>
      </c>
      <c r="C1001" s="24">
        <v>70</v>
      </c>
      <c r="D1001" s="16">
        <f t="shared" si="15"/>
        <v>12.886822199999999</v>
      </c>
    </row>
    <row r="1002" spans="1:4" ht="15" customHeight="1" x14ac:dyDescent="0.2">
      <c r="A1002" s="105">
        <v>42046.833333333336</v>
      </c>
      <c r="B1002" s="13">
        <v>7.202216</v>
      </c>
      <c r="C1002" s="24">
        <v>60</v>
      </c>
      <c r="D1002" s="16">
        <f t="shared" si="15"/>
        <v>12.027700719999999</v>
      </c>
    </row>
    <row r="1003" spans="1:4" ht="15" customHeight="1" x14ac:dyDescent="0.2">
      <c r="A1003" s="105">
        <v>42046.875</v>
      </c>
      <c r="B1003" s="13">
        <v>7.202216</v>
      </c>
      <c r="C1003" s="24">
        <v>60</v>
      </c>
      <c r="D1003" s="16">
        <f t="shared" si="15"/>
        <v>12.027700719999999</v>
      </c>
    </row>
    <row r="1004" spans="1:4" ht="15" customHeight="1" x14ac:dyDescent="0.2">
      <c r="A1004" s="105">
        <v>42046.916666666664</v>
      </c>
      <c r="B1004" s="13">
        <v>5.6588840000000005</v>
      </c>
      <c r="C1004" s="24">
        <v>40</v>
      </c>
      <c r="D1004" s="16">
        <f t="shared" si="15"/>
        <v>9.4503362800000001</v>
      </c>
    </row>
    <row r="1005" spans="1:4" ht="15" customHeight="1" x14ac:dyDescent="0.2">
      <c r="A1005" s="105">
        <v>42046.958333333336</v>
      </c>
      <c r="B1005" s="13">
        <v>3.601108</v>
      </c>
      <c r="C1005" s="24">
        <v>20</v>
      </c>
      <c r="D1005" s="16">
        <f t="shared" si="15"/>
        <v>6.0138503599999993</v>
      </c>
    </row>
    <row r="1006" spans="1:4" ht="15" customHeight="1" x14ac:dyDescent="0.2">
      <c r="A1006" s="105">
        <v>42047</v>
      </c>
      <c r="B1006" s="13">
        <v>2.5722200000000002</v>
      </c>
      <c r="C1006" s="24">
        <v>360</v>
      </c>
      <c r="D1006" s="16">
        <f t="shared" si="15"/>
        <v>4.2956073999999997</v>
      </c>
    </row>
    <row r="1007" spans="1:4" ht="15" customHeight="1" x14ac:dyDescent="0.2">
      <c r="A1007" s="105">
        <v>42047.041666666664</v>
      </c>
      <c r="B1007" s="13">
        <v>3.0866639999999999</v>
      </c>
      <c r="C1007" s="24">
        <v>10</v>
      </c>
      <c r="D1007" s="16">
        <f t="shared" si="15"/>
        <v>5.1547288799999995</v>
      </c>
    </row>
    <row r="1008" spans="1:4" ht="15" customHeight="1" x14ac:dyDescent="0.2">
      <c r="A1008" s="105">
        <v>42047.083333333336</v>
      </c>
      <c r="B1008" s="13">
        <v>2.5722200000000002</v>
      </c>
      <c r="C1008" s="24">
        <v>360</v>
      </c>
      <c r="D1008" s="16">
        <f t="shared" si="15"/>
        <v>4.2956073999999997</v>
      </c>
    </row>
    <row r="1009" spans="1:4" ht="15" customHeight="1" x14ac:dyDescent="0.2">
      <c r="A1009" s="105">
        <v>42047.125</v>
      </c>
      <c r="B1009" s="13">
        <v>2.057776</v>
      </c>
      <c r="C1009" s="24">
        <v>10</v>
      </c>
      <c r="D1009" s="16">
        <f t="shared" si="15"/>
        <v>3.43648592</v>
      </c>
    </row>
    <row r="1010" spans="1:4" ht="15" customHeight="1" x14ac:dyDescent="0.2">
      <c r="A1010" s="105">
        <v>42047.166666666664</v>
      </c>
      <c r="B1010" s="13">
        <v>3.0866639999999999</v>
      </c>
      <c r="C1010" s="24">
        <v>20</v>
      </c>
      <c r="D1010" s="16">
        <f t="shared" si="15"/>
        <v>5.1547288799999995</v>
      </c>
    </row>
    <row r="1011" spans="1:4" ht="15" customHeight="1" x14ac:dyDescent="0.2">
      <c r="A1011" s="105">
        <v>42047.208333333336</v>
      </c>
      <c r="B1011" s="13">
        <v>2.057776</v>
      </c>
      <c r="C1011" s="24">
        <v>10</v>
      </c>
      <c r="D1011" s="16">
        <f t="shared" si="15"/>
        <v>3.43648592</v>
      </c>
    </row>
    <row r="1012" spans="1:4" ht="15" customHeight="1" x14ac:dyDescent="0.2">
      <c r="A1012" s="105">
        <v>42047.25</v>
      </c>
      <c r="B1012" s="13">
        <v>2.057776</v>
      </c>
      <c r="C1012" s="24">
        <v>320</v>
      </c>
      <c r="D1012" s="16">
        <f t="shared" si="15"/>
        <v>3.43648592</v>
      </c>
    </row>
    <row r="1013" spans="1:4" ht="15" customHeight="1" x14ac:dyDescent="0.2">
      <c r="A1013" s="105">
        <v>42047.291666666664</v>
      </c>
      <c r="B1013" s="13">
        <v>2.057776</v>
      </c>
      <c r="C1013" s="24">
        <v>340</v>
      </c>
      <c r="D1013" s="16">
        <f t="shared" si="15"/>
        <v>3.43648592</v>
      </c>
    </row>
    <row r="1014" spans="1:4" ht="15" customHeight="1" x14ac:dyDescent="0.2">
      <c r="A1014" s="105">
        <v>42047.333333333336</v>
      </c>
      <c r="B1014" s="13">
        <v>2.057776</v>
      </c>
      <c r="C1014" s="24">
        <v>340</v>
      </c>
      <c r="D1014" s="16">
        <f t="shared" si="15"/>
        <v>3.43648592</v>
      </c>
    </row>
    <row r="1015" spans="1:4" ht="15" customHeight="1" x14ac:dyDescent="0.2">
      <c r="A1015" s="105">
        <v>42047.375</v>
      </c>
      <c r="B1015" s="13">
        <v>1.028888</v>
      </c>
      <c r="C1015" s="24">
        <v>310</v>
      </c>
      <c r="D1015" s="16">
        <f t="shared" si="15"/>
        <v>1.71824296</v>
      </c>
    </row>
    <row r="1016" spans="1:4" ht="15" customHeight="1" x14ac:dyDescent="0.2">
      <c r="A1016" s="105">
        <v>42047.416666666664</v>
      </c>
      <c r="B1016" s="13">
        <v>2.057776</v>
      </c>
      <c r="C1016" s="24">
        <v>340</v>
      </c>
      <c r="D1016" s="16">
        <f t="shared" si="15"/>
        <v>3.43648592</v>
      </c>
    </row>
    <row r="1017" spans="1:4" ht="15" customHeight="1" x14ac:dyDescent="0.2">
      <c r="A1017" s="105">
        <v>42047.458333333336</v>
      </c>
      <c r="B1017" s="13">
        <v>5.1444400000000003</v>
      </c>
      <c r="C1017" s="24">
        <v>20</v>
      </c>
      <c r="D1017" s="16">
        <f t="shared" si="15"/>
        <v>8.5912147999999995</v>
      </c>
    </row>
    <row r="1018" spans="1:4" ht="15" customHeight="1" x14ac:dyDescent="0.2">
      <c r="A1018" s="105">
        <v>42047.5</v>
      </c>
      <c r="B1018" s="13">
        <v>4.6299960000000002</v>
      </c>
      <c r="C1018" s="24">
        <v>10</v>
      </c>
      <c r="D1018" s="16">
        <f t="shared" si="15"/>
        <v>7.7320933199999997</v>
      </c>
    </row>
    <row r="1019" spans="1:4" ht="15" customHeight="1" x14ac:dyDescent="0.2">
      <c r="A1019" s="105">
        <v>42047.541666666664</v>
      </c>
      <c r="B1019" s="13">
        <v>4.6299960000000002</v>
      </c>
      <c r="C1019" s="24">
        <v>20</v>
      </c>
      <c r="D1019" s="16">
        <f t="shared" si="15"/>
        <v>7.7320933199999997</v>
      </c>
    </row>
    <row r="1020" spans="1:4" ht="15" customHeight="1" x14ac:dyDescent="0.2">
      <c r="A1020" s="105">
        <v>42047.583333333336</v>
      </c>
      <c r="B1020" s="13">
        <v>6.1733279999999997</v>
      </c>
      <c r="C1020" s="24">
        <v>30</v>
      </c>
      <c r="D1020" s="16">
        <f t="shared" si="15"/>
        <v>10.309457759999999</v>
      </c>
    </row>
    <row r="1021" spans="1:4" ht="15" customHeight="1" x14ac:dyDescent="0.2">
      <c r="A1021" s="105">
        <v>42047.625</v>
      </c>
      <c r="B1021" s="13">
        <v>5.1444400000000003</v>
      </c>
      <c r="C1021" s="24">
        <v>10</v>
      </c>
      <c r="D1021" s="16">
        <f t="shared" si="15"/>
        <v>8.5912147999999995</v>
      </c>
    </row>
    <row r="1022" spans="1:4" ht="15" customHeight="1" x14ac:dyDescent="0.2">
      <c r="A1022" s="105">
        <v>42047.666666666664</v>
      </c>
      <c r="B1022" s="13">
        <v>7.7166600000000001</v>
      </c>
      <c r="C1022" s="24">
        <v>50</v>
      </c>
      <c r="D1022" s="16">
        <f t="shared" si="15"/>
        <v>12.886822199999999</v>
      </c>
    </row>
    <row r="1023" spans="1:4" ht="15" customHeight="1" x14ac:dyDescent="0.2">
      <c r="A1023" s="105">
        <v>42047.708333333336</v>
      </c>
      <c r="B1023" s="13">
        <v>8.7455479999999994</v>
      </c>
      <c r="C1023" s="24">
        <v>50</v>
      </c>
      <c r="D1023" s="16">
        <f t="shared" si="15"/>
        <v>14.605065159999999</v>
      </c>
    </row>
    <row r="1024" spans="1:4" ht="15" customHeight="1" x14ac:dyDescent="0.2">
      <c r="A1024" s="105">
        <v>42047.833333333336</v>
      </c>
      <c r="B1024" s="13">
        <v>8.7455479999999994</v>
      </c>
      <c r="C1024" s="24">
        <v>50</v>
      </c>
      <c r="D1024" s="16">
        <f t="shared" si="15"/>
        <v>14.605065159999999</v>
      </c>
    </row>
    <row r="1025" spans="1:4" ht="15" customHeight="1" x14ac:dyDescent="0.2">
      <c r="A1025" s="105">
        <v>42047.875</v>
      </c>
      <c r="B1025" s="13">
        <v>8.2311040000000002</v>
      </c>
      <c r="C1025" s="24">
        <v>50</v>
      </c>
      <c r="D1025" s="16">
        <f t="shared" si="15"/>
        <v>13.74594368</v>
      </c>
    </row>
    <row r="1026" spans="1:4" ht="15" customHeight="1" x14ac:dyDescent="0.2">
      <c r="A1026" s="105">
        <v>42047.916666666664</v>
      </c>
      <c r="B1026" s="13">
        <v>8.2311040000000002</v>
      </c>
      <c r="C1026" s="24">
        <v>40</v>
      </c>
      <c r="D1026" s="16">
        <f t="shared" si="15"/>
        <v>13.74594368</v>
      </c>
    </row>
    <row r="1027" spans="1:4" ht="15" customHeight="1" x14ac:dyDescent="0.2">
      <c r="A1027" s="105">
        <v>42047.958333333336</v>
      </c>
      <c r="B1027" s="13">
        <v>6.1733279999999997</v>
      </c>
      <c r="C1027" s="24">
        <v>30</v>
      </c>
      <c r="D1027" s="16">
        <f t="shared" si="15"/>
        <v>10.309457759999999</v>
      </c>
    </row>
    <row r="1028" spans="1:4" ht="15" customHeight="1" x14ac:dyDescent="0.2">
      <c r="A1028" s="105">
        <v>42048</v>
      </c>
      <c r="B1028" s="13">
        <v>6.1733279999999997</v>
      </c>
      <c r="C1028" s="24">
        <v>30</v>
      </c>
      <c r="D1028" s="16">
        <f t="shared" ref="D1028:D1091" si="16">$B$1*B1028</f>
        <v>10.309457759999999</v>
      </c>
    </row>
    <row r="1029" spans="1:4" ht="15" customHeight="1" x14ac:dyDescent="0.2">
      <c r="A1029" s="105">
        <v>42048.041666666664</v>
      </c>
      <c r="B1029" s="13">
        <v>5.1444400000000003</v>
      </c>
      <c r="C1029" s="24">
        <v>20</v>
      </c>
      <c r="D1029" s="16">
        <f t="shared" si="16"/>
        <v>8.5912147999999995</v>
      </c>
    </row>
    <row r="1030" spans="1:4" ht="15" customHeight="1" x14ac:dyDescent="0.2">
      <c r="A1030" s="105">
        <v>42048.083333333336</v>
      </c>
      <c r="B1030" s="13">
        <v>5.1444400000000003</v>
      </c>
      <c r="C1030" s="24">
        <v>10</v>
      </c>
      <c r="D1030" s="16">
        <f t="shared" si="16"/>
        <v>8.5912147999999995</v>
      </c>
    </row>
    <row r="1031" spans="1:4" ht="15" customHeight="1" x14ac:dyDescent="0.2">
      <c r="A1031" s="105">
        <v>42048.125</v>
      </c>
      <c r="B1031" s="13">
        <v>4.1155520000000001</v>
      </c>
      <c r="C1031" s="24">
        <v>20</v>
      </c>
      <c r="D1031" s="16">
        <f t="shared" si="16"/>
        <v>6.8729718399999999</v>
      </c>
    </row>
    <row r="1032" spans="1:4" ht="15" customHeight="1" x14ac:dyDescent="0.2">
      <c r="A1032" s="105">
        <v>42048.166666666664</v>
      </c>
      <c r="B1032" s="13">
        <v>3.601108</v>
      </c>
      <c r="C1032" s="24">
        <v>10</v>
      </c>
      <c r="D1032" s="16">
        <f t="shared" si="16"/>
        <v>6.0138503599999993</v>
      </c>
    </row>
    <row r="1033" spans="1:4" ht="15" customHeight="1" x14ac:dyDescent="0.2">
      <c r="A1033" s="105">
        <v>42048.208333333336</v>
      </c>
      <c r="B1033" s="13">
        <v>2.5722200000000002</v>
      </c>
      <c r="C1033" s="24">
        <v>360</v>
      </c>
      <c r="D1033" s="16">
        <f t="shared" si="16"/>
        <v>4.2956073999999997</v>
      </c>
    </row>
    <row r="1034" spans="1:4" ht="15" customHeight="1" x14ac:dyDescent="0.2">
      <c r="A1034" s="105">
        <v>42048.25</v>
      </c>
      <c r="B1034" s="13">
        <v>4.1155520000000001</v>
      </c>
      <c r="C1034" s="24">
        <v>10</v>
      </c>
      <c r="D1034" s="16">
        <f t="shared" si="16"/>
        <v>6.8729718399999999</v>
      </c>
    </row>
    <row r="1035" spans="1:4" ht="15" customHeight="1" x14ac:dyDescent="0.2">
      <c r="A1035" s="105">
        <v>42048.291666666664</v>
      </c>
      <c r="B1035" s="13">
        <v>3.0866639999999999</v>
      </c>
      <c r="C1035" s="24">
        <v>360</v>
      </c>
      <c r="D1035" s="16">
        <f t="shared" si="16"/>
        <v>5.1547288799999995</v>
      </c>
    </row>
    <row r="1036" spans="1:4" ht="15" customHeight="1" x14ac:dyDescent="0.2">
      <c r="A1036" s="105">
        <v>42048.333333333336</v>
      </c>
      <c r="B1036" s="13">
        <v>3.0866639999999999</v>
      </c>
      <c r="C1036" s="24">
        <v>360</v>
      </c>
      <c r="D1036" s="16">
        <f t="shared" si="16"/>
        <v>5.1547288799999995</v>
      </c>
    </row>
    <row r="1037" spans="1:4" ht="15" customHeight="1" x14ac:dyDescent="0.2">
      <c r="A1037" s="105">
        <v>42048.375</v>
      </c>
      <c r="B1037" s="13">
        <v>3.0866639999999999</v>
      </c>
      <c r="C1037" s="24">
        <v>20</v>
      </c>
      <c r="D1037" s="16">
        <f t="shared" si="16"/>
        <v>5.1547288799999995</v>
      </c>
    </row>
    <row r="1038" spans="1:4" ht="15" customHeight="1" x14ac:dyDescent="0.2">
      <c r="A1038" s="105">
        <v>42048.416666666664</v>
      </c>
      <c r="B1038" s="13">
        <v>4.6299960000000002</v>
      </c>
      <c r="C1038" s="24">
        <v>360</v>
      </c>
      <c r="D1038" s="16">
        <f t="shared" si="16"/>
        <v>7.7320933199999997</v>
      </c>
    </row>
    <row r="1039" spans="1:4" ht="15" customHeight="1" x14ac:dyDescent="0.2">
      <c r="A1039" s="105">
        <v>42048.458333333336</v>
      </c>
      <c r="B1039" s="13">
        <v>5.1444400000000003</v>
      </c>
      <c r="C1039" s="24">
        <v>340</v>
      </c>
      <c r="D1039" s="16">
        <f t="shared" si="16"/>
        <v>8.5912147999999995</v>
      </c>
    </row>
    <row r="1040" spans="1:4" ht="15" customHeight="1" x14ac:dyDescent="0.2">
      <c r="A1040" s="105">
        <v>42048.5</v>
      </c>
      <c r="B1040" s="13">
        <v>5.1444400000000003</v>
      </c>
      <c r="C1040" s="24">
        <v>360</v>
      </c>
      <c r="D1040" s="16">
        <f t="shared" si="16"/>
        <v>8.5912147999999995</v>
      </c>
    </row>
    <row r="1041" spans="1:4" ht="15" customHeight="1" x14ac:dyDescent="0.2">
      <c r="A1041" s="105">
        <v>42048.541666666664</v>
      </c>
      <c r="B1041" s="13">
        <v>5.1444400000000003</v>
      </c>
      <c r="C1041" s="24">
        <v>360</v>
      </c>
      <c r="D1041" s="16">
        <f t="shared" si="16"/>
        <v>8.5912147999999995</v>
      </c>
    </row>
    <row r="1042" spans="1:4" ht="15" customHeight="1" x14ac:dyDescent="0.2">
      <c r="A1042" s="105">
        <v>42048.583333333336</v>
      </c>
      <c r="B1042" s="13">
        <v>7.202216</v>
      </c>
      <c r="C1042" s="24">
        <v>30</v>
      </c>
      <c r="D1042" s="16">
        <f t="shared" si="16"/>
        <v>12.027700719999999</v>
      </c>
    </row>
    <row r="1043" spans="1:4" ht="15" customHeight="1" x14ac:dyDescent="0.2">
      <c r="A1043" s="105">
        <v>42048.625</v>
      </c>
      <c r="B1043" s="13">
        <v>6.6877719999999998</v>
      </c>
      <c r="C1043" s="24">
        <v>30</v>
      </c>
      <c r="D1043" s="16">
        <f t="shared" si="16"/>
        <v>11.16857924</v>
      </c>
    </row>
    <row r="1044" spans="1:4" ht="15" customHeight="1" x14ac:dyDescent="0.2">
      <c r="A1044" s="105">
        <v>42048.666666666664</v>
      </c>
      <c r="B1044" s="13">
        <v>9.2599920000000004</v>
      </c>
      <c r="C1044" s="24">
        <v>70</v>
      </c>
      <c r="D1044" s="16">
        <f t="shared" si="16"/>
        <v>15.464186639999999</v>
      </c>
    </row>
    <row r="1045" spans="1:4" ht="15" customHeight="1" x14ac:dyDescent="0.2">
      <c r="A1045" s="105">
        <v>42048.708333333336</v>
      </c>
      <c r="B1045" s="13">
        <v>8.7455479999999994</v>
      </c>
      <c r="C1045" s="24">
        <v>40</v>
      </c>
      <c r="D1045" s="16">
        <f t="shared" si="16"/>
        <v>14.605065159999999</v>
      </c>
    </row>
    <row r="1046" spans="1:4" ht="15" customHeight="1" x14ac:dyDescent="0.2">
      <c r="A1046" s="105">
        <v>42048.75</v>
      </c>
      <c r="B1046" s="13">
        <v>8.2311040000000002</v>
      </c>
      <c r="C1046" s="24">
        <v>50</v>
      </c>
      <c r="D1046" s="16">
        <f t="shared" si="16"/>
        <v>13.74594368</v>
      </c>
    </row>
    <row r="1047" spans="1:4" ht="15" customHeight="1" x14ac:dyDescent="0.2">
      <c r="A1047" s="105">
        <v>42048.791666666664</v>
      </c>
      <c r="B1047" s="13">
        <v>6.6877719999999998</v>
      </c>
      <c r="C1047" s="24">
        <v>50</v>
      </c>
      <c r="D1047" s="16">
        <f t="shared" si="16"/>
        <v>11.16857924</v>
      </c>
    </row>
    <row r="1048" spans="1:4" ht="15" customHeight="1" x14ac:dyDescent="0.2">
      <c r="A1048" s="105">
        <v>42048.833333333336</v>
      </c>
      <c r="B1048" s="13">
        <v>7.7166600000000001</v>
      </c>
      <c r="C1048" s="24">
        <v>50</v>
      </c>
      <c r="D1048" s="16">
        <f t="shared" si="16"/>
        <v>12.886822199999999</v>
      </c>
    </row>
    <row r="1049" spans="1:4" ht="15" customHeight="1" x14ac:dyDescent="0.2">
      <c r="A1049" s="105">
        <v>42048.875</v>
      </c>
      <c r="B1049" s="13">
        <v>8.7455479999999994</v>
      </c>
      <c r="C1049" s="24">
        <v>50</v>
      </c>
      <c r="D1049" s="16">
        <f t="shared" si="16"/>
        <v>14.605065159999999</v>
      </c>
    </row>
    <row r="1050" spans="1:4" ht="15" customHeight="1" x14ac:dyDescent="0.2">
      <c r="A1050" s="105">
        <v>42048.916666666664</v>
      </c>
      <c r="B1050" s="13">
        <v>7.7166600000000001</v>
      </c>
      <c r="C1050" s="24">
        <v>40</v>
      </c>
      <c r="D1050" s="16">
        <f t="shared" si="16"/>
        <v>12.886822199999999</v>
      </c>
    </row>
    <row r="1051" spans="1:4" ht="15" customHeight="1" x14ac:dyDescent="0.2">
      <c r="A1051" s="105">
        <v>42048.958333333336</v>
      </c>
      <c r="B1051" s="13">
        <v>7.202216</v>
      </c>
      <c r="C1051" s="24">
        <v>40</v>
      </c>
      <c r="D1051" s="16">
        <f t="shared" si="16"/>
        <v>12.027700719999999</v>
      </c>
    </row>
    <row r="1052" spans="1:4" ht="15" customHeight="1" x14ac:dyDescent="0.2">
      <c r="A1052" s="105">
        <v>42049</v>
      </c>
      <c r="B1052" s="13">
        <v>6.1733279999999997</v>
      </c>
      <c r="C1052" s="24">
        <v>40</v>
      </c>
      <c r="D1052" s="16">
        <f t="shared" si="16"/>
        <v>10.309457759999999</v>
      </c>
    </row>
    <row r="1053" spans="1:4" ht="15" customHeight="1" x14ac:dyDescent="0.2">
      <c r="A1053" s="105">
        <v>42049.041666666664</v>
      </c>
      <c r="B1053" s="13">
        <v>4.6299960000000002</v>
      </c>
      <c r="C1053" s="24">
        <v>20</v>
      </c>
      <c r="D1053" s="16">
        <f t="shared" si="16"/>
        <v>7.7320933199999997</v>
      </c>
    </row>
    <row r="1054" spans="1:4" ht="15" customHeight="1" x14ac:dyDescent="0.2">
      <c r="A1054" s="105">
        <v>42049.083333333336</v>
      </c>
      <c r="B1054" s="13">
        <v>3.601108</v>
      </c>
      <c r="C1054" s="24">
        <v>360</v>
      </c>
      <c r="D1054" s="16">
        <f t="shared" si="16"/>
        <v>6.0138503599999993</v>
      </c>
    </row>
    <row r="1055" spans="1:4" ht="15" customHeight="1" x14ac:dyDescent="0.2">
      <c r="A1055" s="105">
        <v>42049.125</v>
      </c>
      <c r="B1055" s="13">
        <v>4.1155520000000001</v>
      </c>
      <c r="C1055" s="24">
        <v>350</v>
      </c>
      <c r="D1055" s="16">
        <f t="shared" si="16"/>
        <v>6.8729718399999999</v>
      </c>
    </row>
    <row r="1056" spans="1:4" ht="15" customHeight="1" x14ac:dyDescent="0.2">
      <c r="A1056" s="105">
        <v>42049.166666666664</v>
      </c>
      <c r="B1056" s="13">
        <v>4.6299960000000002</v>
      </c>
      <c r="C1056" s="24">
        <v>10</v>
      </c>
      <c r="D1056" s="16">
        <f t="shared" si="16"/>
        <v>7.7320933199999997</v>
      </c>
    </row>
    <row r="1057" spans="1:4" ht="15" customHeight="1" x14ac:dyDescent="0.2">
      <c r="A1057" s="105">
        <v>42049.208333333336</v>
      </c>
      <c r="B1057" s="13">
        <v>3.0866639999999999</v>
      </c>
      <c r="C1057" s="24">
        <v>10</v>
      </c>
      <c r="D1057" s="16">
        <f t="shared" si="16"/>
        <v>5.1547288799999995</v>
      </c>
    </row>
    <row r="1058" spans="1:4" ht="15" customHeight="1" x14ac:dyDescent="0.2">
      <c r="A1058" s="105">
        <v>42049.25</v>
      </c>
      <c r="B1058" s="13">
        <v>3.0866639999999999</v>
      </c>
      <c r="C1058" s="24">
        <v>10</v>
      </c>
      <c r="D1058" s="16">
        <f t="shared" si="16"/>
        <v>5.1547288799999995</v>
      </c>
    </row>
    <row r="1059" spans="1:4" ht="15" customHeight="1" x14ac:dyDescent="0.2">
      <c r="A1059" s="105">
        <v>42049.291666666664</v>
      </c>
      <c r="B1059" s="13">
        <v>3.0866639999999999</v>
      </c>
      <c r="C1059" s="24">
        <v>20</v>
      </c>
      <c r="D1059" s="16">
        <f t="shared" si="16"/>
        <v>5.1547288799999995</v>
      </c>
    </row>
    <row r="1060" spans="1:4" ht="15" customHeight="1" x14ac:dyDescent="0.2">
      <c r="A1060" s="105">
        <v>42049.333333333336</v>
      </c>
      <c r="B1060" s="13">
        <v>2.5722200000000002</v>
      </c>
      <c r="C1060" s="24">
        <v>10</v>
      </c>
      <c r="D1060" s="16">
        <f t="shared" si="16"/>
        <v>4.2956073999999997</v>
      </c>
    </row>
    <row r="1061" spans="1:4" ht="15" customHeight="1" x14ac:dyDescent="0.2">
      <c r="A1061" s="105">
        <v>42049.375</v>
      </c>
      <c r="B1061" s="13">
        <v>2.057776</v>
      </c>
      <c r="C1061" s="24">
        <v>360</v>
      </c>
      <c r="D1061" s="16">
        <f t="shared" si="16"/>
        <v>3.43648592</v>
      </c>
    </row>
    <row r="1062" spans="1:4" ht="15" customHeight="1" x14ac:dyDescent="0.2">
      <c r="A1062" s="105">
        <v>42049.416666666664</v>
      </c>
      <c r="B1062" s="13">
        <v>1.5433319999999999</v>
      </c>
      <c r="C1062" s="24">
        <v>320</v>
      </c>
      <c r="D1062" s="16">
        <f t="shared" si="16"/>
        <v>2.5773644399999998</v>
      </c>
    </row>
    <row r="1063" spans="1:4" ht="15" customHeight="1" x14ac:dyDescent="0.2">
      <c r="A1063" s="105">
        <v>42049.458333333336</v>
      </c>
      <c r="B1063" s="13">
        <v>5.1444400000000003</v>
      </c>
      <c r="C1063" s="24">
        <v>10</v>
      </c>
      <c r="D1063" s="16">
        <f t="shared" si="16"/>
        <v>8.5912147999999995</v>
      </c>
    </row>
    <row r="1064" spans="1:4" ht="15" customHeight="1" x14ac:dyDescent="0.2">
      <c r="A1064" s="105">
        <v>42049.5</v>
      </c>
      <c r="B1064" s="13">
        <v>6.1733279999999997</v>
      </c>
      <c r="C1064" s="24">
        <v>20</v>
      </c>
      <c r="D1064" s="16">
        <f t="shared" si="16"/>
        <v>10.309457759999999</v>
      </c>
    </row>
    <row r="1065" spans="1:4" ht="15" customHeight="1" x14ac:dyDescent="0.2">
      <c r="A1065" s="105">
        <v>42049.541666666664</v>
      </c>
      <c r="B1065" s="13">
        <v>5.6588840000000005</v>
      </c>
      <c r="C1065" s="24">
        <v>360</v>
      </c>
      <c r="D1065" s="16">
        <f t="shared" si="16"/>
        <v>9.4503362800000001</v>
      </c>
    </row>
    <row r="1066" spans="1:4" ht="15" customHeight="1" x14ac:dyDescent="0.2">
      <c r="A1066" s="105">
        <v>42049.583333333336</v>
      </c>
      <c r="B1066" s="13">
        <v>4.6299960000000002</v>
      </c>
      <c r="C1066" s="24">
        <v>10</v>
      </c>
      <c r="D1066" s="16">
        <f t="shared" si="16"/>
        <v>7.7320933199999997</v>
      </c>
    </row>
    <row r="1067" spans="1:4" ht="15" customHeight="1" x14ac:dyDescent="0.2">
      <c r="A1067" s="105">
        <v>42049.625</v>
      </c>
      <c r="B1067" s="13">
        <v>7.202216</v>
      </c>
      <c r="C1067" s="24">
        <v>60</v>
      </c>
      <c r="D1067" s="16">
        <f t="shared" si="16"/>
        <v>12.027700719999999</v>
      </c>
    </row>
    <row r="1068" spans="1:4" ht="15" customHeight="1" x14ac:dyDescent="0.2">
      <c r="A1068" s="105">
        <v>42049.666666666664</v>
      </c>
      <c r="B1068" s="13">
        <v>7.7166600000000001</v>
      </c>
      <c r="C1068" s="24">
        <v>40</v>
      </c>
      <c r="D1068" s="16">
        <f t="shared" si="16"/>
        <v>12.886822199999999</v>
      </c>
    </row>
    <row r="1069" spans="1:4" ht="15" customHeight="1" x14ac:dyDescent="0.2">
      <c r="A1069" s="105">
        <v>42049.708333333336</v>
      </c>
      <c r="B1069" s="13">
        <v>8.7455479999999994</v>
      </c>
      <c r="C1069" s="24">
        <v>60</v>
      </c>
      <c r="D1069" s="16">
        <f t="shared" si="16"/>
        <v>14.605065159999999</v>
      </c>
    </row>
    <row r="1070" spans="1:4" ht="15" customHeight="1" x14ac:dyDescent="0.2">
      <c r="A1070" s="105">
        <v>42049.75</v>
      </c>
      <c r="B1070" s="13">
        <v>10.288880000000001</v>
      </c>
      <c r="C1070" s="24">
        <v>60</v>
      </c>
      <c r="D1070" s="16">
        <f t="shared" si="16"/>
        <v>17.182429599999999</v>
      </c>
    </row>
    <row r="1071" spans="1:4" ht="15" customHeight="1" x14ac:dyDescent="0.2">
      <c r="A1071" s="105">
        <v>42049.791666666664</v>
      </c>
      <c r="B1071" s="13">
        <v>7.202216</v>
      </c>
      <c r="C1071" s="24">
        <v>60</v>
      </c>
      <c r="D1071" s="16">
        <f t="shared" si="16"/>
        <v>12.027700719999999</v>
      </c>
    </row>
    <row r="1072" spans="1:4" ht="15" customHeight="1" x14ac:dyDescent="0.2">
      <c r="A1072" s="105">
        <v>42049.833333333336</v>
      </c>
      <c r="B1072" s="13">
        <v>9.2599920000000004</v>
      </c>
      <c r="C1072" s="24">
        <v>50</v>
      </c>
      <c r="D1072" s="16">
        <f t="shared" si="16"/>
        <v>15.464186639999999</v>
      </c>
    </row>
    <row r="1073" spans="1:4" ht="15" customHeight="1" x14ac:dyDescent="0.2">
      <c r="A1073" s="105">
        <v>42049.916666666664</v>
      </c>
      <c r="B1073" s="13">
        <v>6.6877719999999998</v>
      </c>
      <c r="C1073" s="24">
        <v>40</v>
      </c>
      <c r="D1073" s="16">
        <f t="shared" si="16"/>
        <v>11.16857924</v>
      </c>
    </row>
    <row r="1074" spans="1:4" ht="15" customHeight="1" x14ac:dyDescent="0.2">
      <c r="A1074" s="105">
        <v>42049.958333333336</v>
      </c>
      <c r="B1074" s="13">
        <v>8.2311040000000002</v>
      </c>
      <c r="C1074" s="24">
        <v>40</v>
      </c>
      <c r="D1074" s="16">
        <f t="shared" si="16"/>
        <v>13.74594368</v>
      </c>
    </row>
    <row r="1075" spans="1:4" ht="15" customHeight="1" x14ac:dyDescent="0.2">
      <c r="A1075" s="105">
        <v>42050</v>
      </c>
      <c r="B1075" s="13">
        <v>6.1733279999999997</v>
      </c>
      <c r="C1075" s="24">
        <v>20</v>
      </c>
      <c r="D1075" s="16">
        <f t="shared" si="16"/>
        <v>10.309457759999999</v>
      </c>
    </row>
    <row r="1076" spans="1:4" ht="15" customHeight="1" x14ac:dyDescent="0.2">
      <c r="A1076" s="105">
        <v>42050.041666666664</v>
      </c>
      <c r="B1076" s="13">
        <v>3.601108</v>
      </c>
      <c r="C1076" s="24">
        <v>10</v>
      </c>
      <c r="D1076" s="16">
        <f t="shared" si="16"/>
        <v>6.0138503599999993</v>
      </c>
    </row>
    <row r="1077" spans="1:4" ht="15" customHeight="1" x14ac:dyDescent="0.2">
      <c r="A1077" s="105">
        <v>42050.083333333336</v>
      </c>
      <c r="B1077" s="13">
        <v>4.6299960000000002</v>
      </c>
      <c r="C1077" s="24">
        <v>350</v>
      </c>
      <c r="D1077" s="16">
        <f t="shared" si="16"/>
        <v>7.7320933199999997</v>
      </c>
    </row>
    <row r="1078" spans="1:4" ht="15" customHeight="1" x14ac:dyDescent="0.2">
      <c r="A1078" s="105">
        <v>42050.125</v>
      </c>
      <c r="B1078" s="13">
        <v>2.5722200000000002</v>
      </c>
      <c r="C1078" s="24">
        <v>360</v>
      </c>
      <c r="D1078" s="16">
        <f t="shared" si="16"/>
        <v>4.2956073999999997</v>
      </c>
    </row>
    <row r="1079" spans="1:4" ht="15" customHeight="1" x14ac:dyDescent="0.2">
      <c r="A1079" s="105">
        <v>42050.166666666664</v>
      </c>
      <c r="B1079" s="13">
        <v>1.5433319999999999</v>
      </c>
      <c r="C1079" s="24">
        <v>350</v>
      </c>
      <c r="D1079" s="16">
        <f t="shared" si="16"/>
        <v>2.5773644399999998</v>
      </c>
    </row>
    <row r="1080" spans="1:4" ht="15" customHeight="1" x14ac:dyDescent="0.2">
      <c r="A1080" s="105">
        <v>42050.208333333336</v>
      </c>
      <c r="B1080" s="13">
        <v>2.057776</v>
      </c>
      <c r="C1080" s="24">
        <v>340</v>
      </c>
      <c r="D1080" s="16">
        <f t="shared" si="16"/>
        <v>3.43648592</v>
      </c>
    </row>
    <row r="1081" spans="1:4" ht="15" customHeight="1" x14ac:dyDescent="0.2">
      <c r="A1081" s="105">
        <v>42050.25</v>
      </c>
      <c r="B1081" s="13">
        <v>3.0866639999999999</v>
      </c>
      <c r="C1081" s="24">
        <v>30</v>
      </c>
      <c r="D1081" s="16">
        <f t="shared" si="16"/>
        <v>5.1547288799999995</v>
      </c>
    </row>
    <row r="1082" spans="1:4" ht="15" customHeight="1" x14ac:dyDescent="0.2">
      <c r="A1082" s="105">
        <v>42050.291666666664</v>
      </c>
      <c r="B1082" s="13">
        <v>2.5722200000000002</v>
      </c>
      <c r="C1082" s="24">
        <v>20</v>
      </c>
      <c r="D1082" s="16">
        <f t="shared" si="16"/>
        <v>4.2956073999999997</v>
      </c>
    </row>
    <row r="1083" spans="1:4" ht="15" customHeight="1" x14ac:dyDescent="0.2">
      <c r="A1083" s="105">
        <v>42050.333333333336</v>
      </c>
      <c r="B1083" s="13">
        <v>2.5722200000000002</v>
      </c>
      <c r="C1083" s="24">
        <v>30</v>
      </c>
      <c r="D1083" s="16">
        <f t="shared" si="16"/>
        <v>4.2956073999999997</v>
      </c>
    </row>
    <row r="1084" spans="1:4" ht="15" customHeight="1" x14ac:dyDescent="0.2">
      <c r="A1084" s="105">
        <v>42050.375</v>
      </c>
      <c r="B1084" s="13">
        <v>3.0866639999999999</v>
      </c>
      <c r="C1084" s="24">
        <v>30</v>
      </c>
      <c r="D1084" s="16">
        <f t="shared" si="16"/>
        <v>5.1547288799999995</v>
      </c>
    </row>
    <row r="1085" spans="1:4" ht="15" customHeight="1" x14ac:dyDescent="0.2">
      <c r="A1085" s="105">
        <v>42050.416666666664</v>
      </c>
      <c r="B1085" s="13">
        <v>3.601108</v>
      </c>
      <c r="C1085" s="24">
        <v>10</v>
      </c>
      <c r="D1085" s="16">
        <f t="shared" si="16"/>
        <v>6.0138503599999993</v>
      </c>
    </row>
    <row r="1086" spans="1:4" ht="15" customHeight="1" x14ac:dyDescent="0.2">
      <c r="A1086" s="105">
        <v>42050.458333333336</v>
      </c>
      <c r="B1086" s="13">
        <v>6.1733279999999997</v>
      </c>
      <c r="C1086" s="24">
        <v>10</v>
      </c>
      <c r="D1086" s="16">
        <f t="shared" si="16"/>
        <v>10.309457759999999</v>
      </c>
    </row>
    <row r="1087" spans="1:4" ht="15" customHeight="1" x14ac:dyDescent="0.2">
      <c r="A1087" s="105">
        <v>42050.5</v>
      </c>
      <c r="B1087" s="13">
        <v>6.6877719999999998</v>
      </c>
      <c r="C1087" s="24">
        <v>20</v>
      </c>
      <c r="D1087" s="16">
        <f t="shared" si="16"/>
        <v>11.16857924</v>
      </c>
    </row>
    <row r="1088" spans="1:4" ht="15" customHeight="1" x14ac:dyDescent="0.2">
      <c r="A1088" s="105">
        <v>42050.541666666664</v>
      </c>
      <c r="B1088" s="13">
        <v>6.6877719999999998</v>
      </c>
      <c r="C1088" s="24">
        <v>360</v>
      </c>
      <c r="D1088" s="16">
        <f t="shared" si="16"/>
        <v>11.16857924</v>
      </c>
    </row>
    <row r="1089" spans="1:4" ht="15" customHeight="1" x14ac:dyDescent="0.2">
      <c r="A1089" s="105">
        <v>42050.583333333336</v>
      </c>
      <c r="B1089" s="13">
        <v>6.6877719999999998</v>
      </c>
      <c r="C1089" s="24">
        <v>10</v>
      </c>
      <c r="D1089" s="16">
        <f t="shared" si="16"/>
        <v>11.16857924</v>
      </c>
    </row>
    <row r="1090" spans="1:4" ht="15" customHeight="1" x14ac:dyDescent="0.2">
      <c r="A1090" s="105">
        <v>42050.625</v>
      </c>
      <c r="B1090" s="13">
        <v>6.1733279999999997</v>
      </c>
      <c r="C1090" s="24">
        <v>60</v>
      </c>
      <c r="D1090" s="16">
        <f t="shared" si="16"/>
        <v>10.309457759999999</v>
      </c>
    </row>
    <row r="1091" spans="1:4" ht="15" customHeight="1" x14ac:dyDescent="0.2">
      <c r="A1091" s="105">
        <v>42050.666666666664</v>
      </c>
      <c r="B1091" s="13">
        <v>8.2311040000000002</v>
      </c>
      <c r="C1091" s="24">
        <v>40</v>
      </c>
      <c r="D1091" s="16">
        <f t="shared" si="16"/>
        <v>13.74594368</v>
      </c>
    </row>
    <row r="1092" spans="1:4" ht="15" customHeight="1" x14ac:dyDescent="0.2">
      <c r="A1092" s="105">
        <v>42050.708333333336</v>
      </c>
      <c r="B1092" s="13">
        <v>9.7744359999999997</v>
      </c>
      <c r="C1092" s="24">
        <v>50</v>
      </c>
      <c r="D1092" s="16">
        <f t="shared" ref="D1092:D1155" si="17">$B$1*B1092</f>
        <v>16.32330812</v>
      </c>
    </row>
    <row r="1093" spans="1:4" ht="15" customHeight="1" x14ac:dyDescent="0.2">
      <c r="A1093" s="105">
        <v>42050.75</v>
      </c>
      <c r="B1093" s="13">
        <v>9.2599920000000004</v>
      </c>
      <c r="C1093" s="24">
        <v>50</v>
      </c>
      <c r="D1093" s="16">
        <f t="shared" si="17"/>
        <v>15.464186639999999</v>
      </c>
    </row>
    <row r="1094" spans="1:4" ht="15" customHeight="1" x14ac:dyDescent="0.2">
      <c r="A1094" s="105">
        <v>42050.791666666664</v>
      </c>
      <c r="B1094" s="13">
        <v>10.288880000000001</v>
      </c>
      <c r="C1094" s="24">
        <v>50</v>
      </c>
      <c r="D1094" s="16">
        <f t="shared" si="17"/>
        <v>17.182429599999999</v>
      </c>
    </row>
    <row r="1095" spans="1:4" ht="15" customHeight="1" x14ac:dyDescent="0.2">
      <c r="A1095" s="105">
        <v>42050.833333333336</v>
      </c>
      <c r="B1095" s="13">
        <v>9.2599920000000004</v>
      </c>
      <c r="C1095" s="24">
        <v>40</v>
      </c>
      <c r="D1095" s="16">
        <f t="shared" si="17"/>
        <v>15.464186639999999</v>
      </c>
    </row>
    <row r="1096" spans="1:4" ht="15" customHeight="1" x14ac:dyDescent="0.2">
      <c r="A1096" s="105">
        <v>42050.875</v>
      </c>
      <c r="B1096" s="13">
        <v>9.2599920000000004</v>
      </c>
      <c r="C1096" s="24">
        <v>50</v>
      </c>
      <c r="D1096" s="16">
        <f t="shared" si="17"/>
        <v>15.464186639999999</v>
      </c>
    </row>
    <row r="1097" spans="1:4" ht="15" customHeight="1" x14ac:dyDescent="0.2">
      <c r="A1097" s="105">
        <v>42050.916666666664</v>
      </c>
      <c r="B1097" s="13">
        <v>7.7166600000000001</v>
      </c>
      <c r="C1097" s="24">
        <v>40</v>
      </c>
      <c r="D1097" s="16">
        <f t="shared" si="17"/>
        <v>12.886822199999999</v>
      </c>
    </row>
    <row r="1098" spans="1:4" ht="15" customHeight="1" x14ac:dyDescent="0.2">
      <c r="A1098" s="105">
        <v>42050.958333333336</v>
      </c>
      <c r="B1098" s="13">
        <v>7.202216</v>
      </c>
      <c r="C1098" s="24">
        <v>40</v>
      </c>
      <c r="D1098" s="16">
        <f t="shared" si="17"/>
        <v>12.027700719999999</v>
      </c>
    </row>
    <row r="1099" spans="1:4" ht="15" customHeight="1" x14ac:dyDescent="0.2">
      <c r="A1099" s="105">
        <v>42051</v>
      </c>
      <c r="B1099" s="13">
        <v>5.1444400000000003</v>
      </c>
      <c r="C1099" s="24">
        <v>20</v>
      </c>
      <c r="D1099" s="16">
        <f t="shared" si="17"/>
        <v>8.5912147999999995</v>
      </c>
    </row>
    <row r="1100" spans="1:4" ht="15" customHeight="1" x14ac:dyDescent="0.2">
      <c r="A1100" s="105">
        <v>42051.041666666664</v>
      </c>
      <c r="B1100" s="13">
        <v>4.1155520000000001</v>
      </c>
      <c r="C1100" s="24">
        <v>10</v>
      </c>
      <c r="D1100" s="16">
        <f t="shared" si="17"/>
        <v>6.8729718399999999</v>
      </c>
    </row>
    <row r="1101" spans="1:4" ht="15" customHeight="1" x14ac:dyDescent="0.2">
      <c r="A1101" s="105">
        <v>42051.083333333336</v>
      </c>
      <c r="B1101" s="13">
        <v>4.1155520000000001</v>
      </c>
      <c r="C1101" s="24">
        <v>360</v>
      </c>
      <c r="D1101" s="16">
        <f t="shared" si="17"/>
        <v>6.8729718399999999</v>
      </c>
    </row>
    <row r="1102" spans="1:4" ht="15" customHeight="1" x14ac:dyDescent="0.2">
      <c r="A1102" s="105">
        <v>42051.125</v>
      </c>
      <c r="B1102" s="13">
        <v>3.601108</v>
      </c>
      <c r="C1102" s="24">
        <v>360</v>
      </c>
      <c r="D1102" s="16">
        <f t="shared" si="17"/>
        <v>6.0138503599999993</v>
      </c>
    </row>
    <row r="1103" spans="1:4" ht="15" customHeight="1" x14ac:dyDescent="0.2">
      <c r="A1103" s="105">
        <v>42051.166666666664</v>
      </c>
      <c r="B1103" s="13">
        <v>3.601108</v>
      </c>
      <c r="C1103" s="24">
        <v>360</v>
      </c>
      <c r="D1103" s="16">
        <f t="shared" si="17"/>
        <v>6.0138503599999993</v>
      </c>
    </row>
    <row r="1104" spans="1:4" ht="15" customHeight="1" x14ac:dyDescent="0.2">
      <c r="A1104" s="105">
        <v>42051.208333333336</v>
      </c>
      <c r="B1104" s="13">
        <v>3.0866639999999999</v>
      </c>
      <c r="C1104" s="24">
        <v>340</v>
      </c>
      <c r="D1104" s="16">
        <f t="shared" si="17"/>
        <v>5.1547288799999995</v>
      </c>
    </row>
    <row r="1105" spans="1:4" ht="15" customHeight="1" x14ac:dyDescent="0.2">
      <c r="A1105" s="105">
        <v>42051.25</v>
      </c>
      <c r="B1105" s="13">
        <v>3.601108</v>
      </c>
      <c r="C1105" s="24">
        <v>360</v>
      </c>
      <c r="D1105" s="16">
        <f t="shared" si="17"/>
        <v>6.0138503599999993</v>
      </c>
    </row>
    <row r="1106" spans="1:4" ht="15" customHeight="1" x14ac:dyDescent="0.2">
      <c r="A1106" s="105">
        <v>42051.291666666664</v>
      </c>
      <c r="B1106" s="13">
        <v>3.0866639999999999</v>
      </c>
      <c r="C1106" s="24">
        <v>350</v>
      </c>
      <c r="D1106" s="16">
        <f t="shared" si="17"/>
        <v>5.1547288799999995</v>
      </c>
    </row>
    <row r="1107" spans="1:4" ht="15" customHeight="1" x14ac:dyDescent="0.2">
      <c r="A1107" s="105">
        <v>42051.333333333336</v>
      </c>
      <c r="B1107" s="13">
        <v>3.0866639999999999</v>
      </c>
      <c r="C1107" s="24">
        <v>10</v>
      </c>
      <c r="D1107" s="16">
        <f t="shared" si="17"/>
        <v>5.1547288799999995</v>
      </c>
    </row>
    <row r="1108" spans="1:4" ht="15" customHeight="1" x14ac:dyDescent="0.2">
      <c r="A1108" s="105">
        <v>42051.375</v>
      </c>
      <c r="B1108" s="13">
        <v>2.5722200000000002</v>
      </c>
      <c r="C1108" s="24">
        <v>20</v>
      </c>
      <c r="D1108" s="16">
        <f t="shared" si="17"/>
        <v>4.2956073999999997</v>
      </c>
    </row>
    <row r="1109" spans="1:4" ht="15" customHeight="1" x14ac:dyDescent="0.2">
      <c r="A1109" s="105">
        <v>42051.416666666664</v>
      </c>
      <c r="B1109" s="13">
        <v>2.5722200000000002</v>
      </c>
      <c r="C1109" s="24">
        <v>10</v>
      </c>
      <c r="D1109" s="16">
        <f t="shared" si="17"/>
        <v>4.2956073999999997</v>
      </c>
    </row>
    <row r="1110" spans="1:4" ht="15" customHeight="1" x14ac:dyDescent="0.2">
      <c r="A1110" s="105">
        <v>42051.458333333336</v>
      </c>
      <c r="B1110" s="13">
        <v>4.6299960000000002</v>
      </c>
      <c r="C1110" s="24">
        <v>360</v>
      </c>
      <c r="D1110" s="16">
        <f t="shared" si="17"/>
        <v>7.7320933199999997</v>
      </c>
    </row>
    <row r="1111" spans="1:4" ht="15" customHeight="1" x14ac:dyDescent="0.2">
      <c r="A1111" s="105">
        <v>42051.5</v>
      </c>
      <c r="B1111" s="13">
        <v>6.1733279999999997</v>
      </c>
      <c r="C1111" s="24">
        <v>10</v>
      </c>
      <c r="D1111" s="16">
        <f t="shared" si="17"/>
        <v>10.309457759999999</v>
      </c>
    </row>
    <row r="1112" spans="1:4" ht="15" customHeight="1" x14ac:dyDescent="0.2">
      <c r="A1112" s="105">
        <v>42051.541666666664</v>
      </c>
      <c r="B1112" s="13">
        <v>6.6877719999999998</v>
      </c>
      <c r="C1112" s="24">
        <v>10</v>
      </c>
      <c r="D1112" s="16">
        <f t="shared" si="17"/>
        <v>11.16857924</v>
      </c>
    </row>
    <row r="1113" spans="1:4" ht="15" customHeight="1" x14ac:dyDescent="0.2">
      <c r="A1113" s="105">
        <v>42051.583333333336</v>
      </c>
      <c r="B1113" s="13">
        <v>5.6588840000000005</v>
      </c>
      <c r="C1113" s="24">
        <v>10</v>
      </c>
      <c r="D1113" s="16">
        <f t="shared" si="17"/>
        <v>9.4503362800000001</v>
      </c>
    </row>
    <row r="1114" spans="1:4" ht="15" customHeight="1" x14ac:dyDescent="0.2">
      <c r="A1114" s="105">
        <v>42051.625</v>
      </c>
      <c r="B1114" s="13">
        <v>8.2311040000000002</v>
      </c>
      <c r="C1114" s="24">
        <v>70</v>
      </c>
      <c r="D1114" s="16">
        <f t="shared" si="17"/>
        <v>13.74594368</v>
      </c>
    </row>
    <row r="1115" spans="1:4" ht="15" customHeight="1" x14ac:dyDescent="0.2">
      <c r="A1115" s="105">
        <v>42051.666666666664</v>
      </c>
      <c r="B1115" s="13">
        <v>8.7455479999999994</v>
      </c>
      <c r="C1115" s="24">
        <v>60</v>
      </c>
      <c r="D1115" s="16">
        <f t="shared" si="17"/>
        <v>14.605065159999999</v>
      </c>
    </row>
    <row r="1116" spans="1:4" ht="15" customHeight="1" x14ac:dyDescent="0.2">
      <c r="A1116" s="105">
        <v>42051.708333333336</v>
      </c>
      <c r="B1116" s="13">
        <v>8.7455479999999994</v>
      </c>
      <c r="C1116" s="24">
        <v>50</v>
      </c>
      <c r="D1116" s="16">
        <f t="shared" si="17"/>
        <v>14.605065159999999</v>
      </c>
    </row>
    <row r="1117" spans="1:4" ht="15" customHeight="1" x14ac:dyDescent="0.2">
      <c r="A1117" s="105">
        <v>42051.75</v>
      </c>
      <c r="B1117" s="13">
        <v>8.2311040000000002</v>
      </c>
      <c r="C1117" s="24">
        <v>50</v>
      </c>
      <c r="D1117" s="16">
        <f t="shared" si="17"/>
        <v>13.74594368</v>
      </c>
    </row>
    <row r="1118" spans="1:4" ht="15" customHeight="1" x14ac:dyDescent="0.2">
      <c r="A1118" s="105">
        <v>42051.791666666664</v>
      </c>
      <c r="B1118" s="13">
        <v>7.202216</v>
      </c>
      <c r="C1118" s="24">
        <v>50</v>
      </c>
      <c r="D1118" s="16">
        <f t="shared" si="17"/>
        <v>12.027700719999999</v>
      </c>
    </row>
    <row r="1119" spans="1:4" ht="15" customHeight="1" x14ac:dyDescent="0.2">
      <c r="A1119" s="105">
        <v>42051.833333333336</v>
      </c>
      <c r="B1119" s="13">
        <v>8.7455479999999994</v>
      </c>
      <c r="C1119" s="24">
        <v>40</v>
      </c>
      <c r="D1119" s="16">
        <f t="shared" si="17"/>
        <v>14.605065159999999</v>
      </c>
    </row>
    <row r="1120" spans="1:4" ht="15" customHeight="1" x14ac:dyDescent="0.2">
      <c r="A1120" s="105">
        <v>42051.875</v>
      </c>
      <c r="B1120" s="13">
        <v>8.2311040000000002</v>
      </c>
      <c r="C1120" s="24">
        <v>50</v>
      </c>
      <c r="D1120" s="16">
        <f t="shared" si="17"/>
        <v>13.74594368</v>
      </c>
    </row>
    <row r="1121" spans="1:4" ht="15" customHeight="1" x14ac:dyDescent="0.2">
      <c r="A1121" s="105">
        <v>42051.916666666664</v>
      </c>
      <c r="B1121" s="13">
        <v>7.7166600000000001</v>
      </c>
      <c r="C1121" s="24">
        <v>40</v>
      </c>
      <c r="D1121" s="16">
        <f t="shared" si="17"/>
        <v>12.886822199999999</v>
      </c>
    </row>
    <row r="1122" spans="1:4" ht="15" customHeight="1" x14ac:dyDescent="0.2">
      <c r="A1122" s="105">
        <v>42051.958333333336</v>
      </c>
      <c r="B1122" s="13">
        <v>6.6877719999999998</v>
      </c>
      <c r="C1122" s="24">
        <v>40</v>
      </c>
      <c r="D1122" s="16">
        <f t="shared" si="17"/>
        <v>11.16857924</v>
      </c>
    </row>
    <row r="1123" spans="1:4" ht="15" customHeight="1" x14ac:dyDescent="0.2">
      <c r="A1123" s="105">
        <v>42052</v>
      </c>
      <c r="B1123" s="13">
        <v>6.6877719999999998</v>
      </c>
      <c r="C1123" s="24">
        <v>30</v>
      </c>
      <c r="D1123" s="16">
        <f t="shared" si="17"/>
        <v>11.16857924</v>
      </c>
    </row>
    <row r="1124" spans="1:4" ht="15" customHeight="1" x14ac:dyDescent="0.2">
      <c r="A1124" s="105">
        <v>42052.041666666664</v>
      </c>
      <c r="B1124" s="13">
        <v>4.1155520000000001</v>
      </c>
      <c r="C1124" s="24">
        <v>360</v>
      </c>
      <c r="D1124" s="16">
        <f t="shared" si="17"/>
        <v>6.8729718399999999</v>
      </c>
    </row>
    <row r="1125" spans="1:4" ht="15" customHeight="1" x14ac:dyDescent="0.2">
      <c r="A1125" s="105">
        <v>42052.083333333336</v>
      </c>
      <c r="B1125" s="13">
        <v>4.1155520000000001</v>
      </c>
      <c r="C1125" s="24">
        <v>10</v>
      </c>
      <c r="D1125" s="16">
        <f t="shared" si="17"/>
        <v>6.8729718399999999</v>
      </c>
    </row>
    <row r="1126" spans="1:4" ht="15" customHeight="1" x14ac:dyDescent="0.2">
      <c r="A1126" s="105">
        <v>42052.125</v>
      </c>
      <c r="B1126" s="13">
        <v>4.1155520000000001</v>
      </c>
      <c r="C1126" s="24">
        <v>10</v>
      </c>
      <c r="D1126" s="16">
        <f t="shared" si="17"/>
        <v>6.8729718399999999</v>
      </c>
    </row>
    <row r="1127" spans="1:4" ht="15" customHeight="1" x14ac:dyDescent="0.2">
      <c r="A1127" s="105">
        <v>42052.166666666664</v>
      </c>
      <c r="B1127" s="13">
        <v>3.601108</v>
      </c>
      <c r="C1127" s="24">
        <v>360</v>
      </c>
      <c r="D1127" s="16">
        <f t="shared" si="17"/>
        <v>6.0138503599999993</v>
      </c>
    </row>
    <row r="1128" spans="1:4" ht="15" customHeight="1" x14ac:dyDescent="0.2">
      <c r="A1128" s="105">
        <v>42052.208333333336</v>
      </c>
      <c r="B1128" s="13">
        <v>3.601108</v>
      </c>
      <c r="C1128" s="24">
        <v>10</v>
      </c>
      <c r="D1128" s="16">
        <f t="shared" si="17"/>
        <v>6.0138503599999993</v>
      </c>
    </row>
    <row r="1129" spans="1:4" ht="15" customHeight="1" x14ac:dyDescent="0.2">
      <c r="A1129" s="105">
        <v>42052.25</v>
      </c>
      <c r="B1129" s="13">
        <v>3.0866639999999999</v>
      </c>
      <c r="C1129" s="24">
        <v>360</v>
      </c>
      <c r="D1129" s="16">
        <f t="shared" si="17"/>
        <v>5.1547288799999995</v>
      </c>
    </row>
    <row r="1130" spans="1:4" ht="15" customHeight="1" x14ac:dyDescent="0.2">
      <c r="A1130" s="105">
        <v>42052.291666666664</v>
      </c>
      <c r="B1130" s="13">
        <v>3.601108</v>
      </c>
      <c r="C1130" s="24">
        <v>10</v>
      </c>
      <c r="D1130" s="16">
        <f t="shared" si="17"/>
        <v>6.0138503599999993</v>
      </c>
    </row>
    <row r="1131" spans="1:4" ht="15" customHeight="1" x14ac:dyDescent="0.2">
      <c r="A1131" s="105">
        <v>42052.333333333336</v>
      </c>
      <c r="B1131" s="13">
        <v>3.0866639999999999</v>
      </c>
      <c r="C1131" s="24">
        <v>10</v>
      </c>
      <c r="D1131" s="16">
        <f t="shared" si="17"/>
        <v>5.1547288799999995</v>
      </c>
    </row>
    <row r="1132" spans="1:4" ht="15" customHeight="1" x14ac:dyDescent="0.2">
      <c r="A1132" s="105">
        <v>42052.375</v>
      </c>
      <c r="B1132" s="13">
        <v>2.057776</v>
      </c>
      <c r="C1132" s="24">
        <v>360</v>
      </c>
      <c r="D1132" s="16">
        <f t="shared" si="17"/>
        <v>3.43648592</v>
      </c>
    </row>
    <row r="1133" spans="1:4" ht="15" customHeight="1" x14ac:dyDescent="0.2">
      <c r="A1133" s="105">
        <v>42052.416666666664</v>
      </c>
      <c r="B1133" s="13">
        <v>4.1155520000000001</v>
      </c>
      <c r="C1133" s="24">
        <v>20</v>
      </c>
      <c r="D1133" s="16">
        <f t="shared" si="17"/>
        <v>6.8729718399999999</v>
      </c>
    </row>
    <row r="1134" spans="1:4" ht="15" customHeight="1" x14ac:dyDescent="0.2">
      <c r="A1134" s="105">
        <v>42052.458333333336</v>
      </c>
      <c r="B1134" s="13">
        <v>5.1444400000000003</v>
      </c>
      <c r="C1134" s="24">
        <v>20</v>
      </c>
      <c r="D1134" s="16">
        <f t="shared" si="17"/>
        <v>8.5912147999999995</v>
      </c>
    </row>
    <row r="1135" spans="1:4" ht="15" customHeight="1" x14ac:dyDescent="0.2">
      <c r="A1135" s="105">
        <v>42052.5</v>
      </c>
      <c r="B1135" s="13">
        <v>6.1733279999999997</v>
      </c>
      <c r="C1135" s="24">
        <v>360</v>
      </c>
      <c r="D1135" s="16">
        <f t="shared" si="17"/>
        <v>10.309457759999999</v>
      </c>
    </row>
    <row r="1136" spans="1:4" ht="15" customHeight="1" x14ac:dyDescent="0.2">
      <c r="A1136" s="105">
        <v>42052.541666666664</v>
      </c>
      <c r="B1136" s="13">
        <v>2.057776</v>
      </c>
      <c r="C1136" s="24">
        <v>360</v>
      </c>
      <c r="D1136" s="16">
        <f t="shared" si="17"/>
        <v>3.43648592</v>
      </c>
    </row>
    <row r="1137" spans="1:4" ht="15" customHeight="1" x14ac:dyDescent="0.2">
      <c r="A1137" s="105">
        <v>42052.583333333336</v>
      </c>
      <c r="B1137" s="13">
        <v>7.202216</v>
      </c>
      <c r="C1137" s="24">
        <v>10</v>
      </c>
      <c r="D1137" s="16">
        <f t="shared" si="17"/>
        <v>12.027700719999999</v>
      </c>
    </row>
    <row r="1138" spans="1:4" ht="15" customHeight="1" x14ac:dyDescent="0.2">
      <c r="A1138" s="105">
        <v>42052.625</v>
      </c>
      <c r="B1138" s="13">
        <v>6.6877719999999998</v>
      </c>
      <c r="C1138" s="24">
        <v>60</v>
      </c>
      <c r="D1138" s="16">
        <f t="shared" si="17"/>
        <v>11.16857924</v>
      </c>
    </row>
    <row r="1139" spans="1:4" ht="15" customHeight="1" x14ac:dyDescent="0.2">
      <c r="A1139" s="105">
        <v>42052.666666666664</v>
      </c>
      <c r="B1139" s="13">
        <v>8.2311040000000002</v>
      </c>
      <c r="C1139" s="24">
        <v>60</v>
      </c>
      <c r="D1139" s="16">
        <f t="shared" si="17"/>
        <v>13.74594368</v>
      </c>
    </row>
    <row r="1140" spans="1:4" ht="15" customHeight="1" x14ac:dyDescent="0.2">
      <c r="A1140" s="105">
        <v>42052.708333333336</v>
      </c>
      <c r="B1140" s="13">
        <v>9.2599920000000004</v>
      </c>
      <c r="C1140" s="24">
        <v>60</v>
      </c>
      <c r="D1140" s="16">
        <f t="shared" si="17"/>
        <v>15.464186639999999</v>
      </c>
    </row>
    <row r="1141" spans="1:4" ht="15" customHeight="1" x14ac:dyDescent="0.2">
      <c r="A1141" s="105">
        <v>42052.75</v>
      </c>
      <c r="B1141" s="13">
        <v>8.7455479999999994</v>
      </c>
      <c r="C1141" s="24">
        <v>60</v>
      </c>
      <c r="D1141" s="16">
        <f t="shared" si="17"/>
        <v>14.605065159999999</v>
      </c>
    </row>
    <row r="1142" spans="1:4" ht="15" customHeight="1" x14ac:dyDescent="0.2">
      <c r="A1142" s="105">
        <v>42052.791666666664</v>
      </c>
      <c r="B1142" s="13">
        <v>10.803324</v>
      </c>
      <c r="C1142" s="24">
        <v>60</v>
      </c>
      <c r="D1142" s="16">
        <f t="shared" si="17"/>
        <v>18.041551079999998</v>
      </c>
    </row>
    <row r="1143" spans="1:4" ht="15" customHeight="1" x14ac:dyDescent="0.2">
      <c r="A1143" s="105">
        <v>42052.833333333336</v>
      </c>
      <c r="B1143" s="13">
        <v>9.2599920000000004</v>
      </c>
      <c r="C1143" s="24">
        <v>50</v>
      </c>
      <c r="D1143" s="16">
        <f t="shared" si="17"/>
        <v>15.464186639999999</v>
      </c>
    </row>
    <row r="1144" spans="1:4" ht="15" customHeight="1" x14ac:dyDescent="0.2">
      <c r="A1144" s="105">
        <v>42052.875</v>
      </c>
      <c r="B1144" s="13">
        <v>9.2599920000000004</v>
      </c>
      <c r="C1144" s="24">
        <v>50</v>
      </c>
      <c r="D1144" s="16">
        <f t="shared" si="17"/>
        <v>15.464186639999999</v>
      </c>
    </row>
    <row r="1145" spans="1:4" ht="15" customHeight="1" x14ac:dyDescent="0.2">
      <c r="A1145" s="105">
        <v>42052.916666666664</v>
      </c>
      <c r="B1145" s="13">
        <v>8.7455479999999994</v>
      </c>
      <c r="C1145" s="24">
        <v>50</v>
      </c>
      <c r="D1145" s="16">
        <f t="shared" si="17"/>
        <v>14.605065159999999</v>
      </c>
    </row>
    <row r="1146" spans="1:4" ht="15" customHeight="1" x14ac:dyDescent="0.2">
      <c r="A1146" s="105">
        <v>42052.958333333336</v>
      </c>
      <c r="B1146" s="13">
        <v>7.202216</v>
      </c>
      <c r="C1146" s="24">
        <v>40</v>
      </c>
      <c r="D1146" s="16">
        <f t="shared" si="17"/>
        <v>12.027700719999999</v>
      </c>
    </row>
    <row r="1147" spans="1:4" ht="15" customHeight="1" x14ac:dyDescent="0.2">
      <c r="A1147" s="105">
        <v>42053</v>
      </c>
      <c r="B1147" s="13">
        <v>4.6299960000000002</v>
      </c>
      <c r="C1147" s="24">
        <v>20</v>
      </c>
      <c r="D1147" s="16">
        <f t="shared" si="17"/>
        <v>7.7320933199999997</v>
      </c>
    </row>
    <row r="1148" spans="1:4" ht="15" customHeight="1" x14ac:dyDescent="0.2">
      <c r="A1148" s="105">
        <v>42053.041666666664</v>
      </c>
      <c r="B1148" s="13">
        <v>4.6299960000000002</v>
      </c>
      <c r="C1148" s="24">
        <v>10</v>
      </c>
      <c r="D1148" s="16">
        <f t="shared" si="17"/>
        <v>7.7320933199999997</v>
      </c>
    </row>
    <row r="1149" spans="1:4" ht="15" customHeight="1" x14ac:dyDescent="0.2">
      <c r="A1149" s="105">
        <v>42053.083333333336</v>
      </c>
      <c r="B1149" s="13">
        <v>4.1155520000000001</v>
      </c>
      <c r="C1149" s="24">
        <v>10</v>
      </c>
      <c r="D1149" s="16">
        <f t="shared" si="17"/>
        <v>6.8729718399999999</v>
      </c>
    </row>
    <row r="1150" spans="1:4" ht="15" customHeight="1" x14ac:dyDescent="0.2">
      <c r="A1150" s="105">
        <v>42053.125</v>
      </c>
      <c r="B1150" s="13">
        <v>3.0866639999999999</v>
      </c>
      <c r="C1150" s="24">
        <v>350</v>
      </c>
      <c r="D1150" s="16">
        <f t="shared" si="17"/>
        <v>5.1547288799999995</v>
      </c>
    </row>
    <row r="1151" spans="1:4" ht="15" customHeight="1" x14ac:dyDescent="0.2">
      <c r="A1151" s="105">
        <v>42053.166666666664</v>
      </c>
      <c r="B1151" s="13">
        <v>5.1444400000000003</v>
      </c>
      <c r="C1151" s="24">
        <v>10</v>
      </c>
      <c r="D1151" s="16">
        <f t="shared" si="17"/>
        <v>8.5912147999999995</v>
      </c>
    </row>
    <row r="1152" spans="1:4" ht="15" customHeight="1" x14ac:dyDescent="0.2">
      <c r="A1152" s="105">
        <v>42053.208333333336</v>
      </c>
      <c r="B1152" s="13">
        <v>5.1444400000000003</v>
      </c>
      <c r="C1152" s="24">
        <v>20</v>
      </c>
      <c r="D1152" s="16">
        <f t="shared" si="17"/>
        <v>8.5912147999999995</v>
      </c>
    </row>
    <row r="1153" spans="1:4" ht="15" customHeight="1" x14ac:dyDescent="0.2">
      <c r="A1153" s="105">
        <v>42053.25</v>
      </c>
      <c r="B1153" s="13">
        <v>5.1444400000000003</v>
      </c>
      <c r="C1153" s="24">
        <v>10</v>
      </c>
      <c r="D1153" s="16">
        <f t="shared" si="17"/>
        <v>8.5912147999999995</v>
      </c>
    </row>
    <row r="1154" spans="1:4" ht="15" customHeight="1" x14ac:dyDescent="0.2">
      <c r="A1154" s="105">
        <v>42053.291666666664</v>
      </c>
      <c r="B1154" s="13">
        <v>5.1444400000000003</v>
      </c>
      <c r="C1154" s="24">
        <v>360</v>
      </c>
      <c r="D1154" s="16">
        <f t="shared" si="17"/>
        <v>8.5912147999999995</v>
      </c>
    </row>
    <row r="1155" spans="1:4" ht="15" customHeight="1" x14ac:dyDescent="0.2">
      <c r="A1155" s="105">
        <v>42053.333333333336</v>
      </c>
      <c r="B1155" s="13">
        <v>4.1155520000000001</v>
      </c>
      <c r="C1155" s="24">
        <v>10</v>
      </c>
      <c r="D1155" s="16">
        <f t="shared" si="17"/>
        <v>6.8729718399999999</v>
      </c>
    </row>
    <row r="1156" spans="1:4" ht="15" customHeight="1" x14ac:dyDescent="0.2">
      <c r="A1156" s="105">
        <v>42053.375</v>
      </c>
      <c r="B1156" s="13">
        <v>4.1155520000000001</v>
      </c>
      <c r="C1156" s="24">
        <v>350</v>
      </c>
      <c r="D1156" s="16">
        <f t="shared" ref="D1156:D1219" si="18">$B$1*B1156</f>
        <v>6.8729718399999999</v>
      </c>
    </row>
    <row r="1157" spans="1:4" ht="15" customHeight="1" x14ac:dyDescent="0.2">
      <c r="A1157" s="105">
        <v>42053.416666666664</v>
      </c>
      <c r="B1157" s="13">
        <v>4.6299960000000002</v>
      </c>
      <c r="C1157" s="24">
        <v>360</v>
      </c>
      <c r="D1157" s="16">
        <f t="shared" si="18"/>
        <v>7.7320933199999997</v>
      </c>
    </row>
    <row r="1158" spans="1:4" ht="15" customHeight="1" x14ac:dyDescent="0.2">
      <c r="A1158" s="105">
        <v>42053.458333333336</v>
      </c>
      <c r="B1158" s="13">
        <v>5.6588840000000005</v>
      </c>
      <c r="C1158" s="24">
        <v>360</v>
      </c>
      <c r="D1158" s="16">
        <f t="shared" si="18"/>
        <v>9.4503362800000001</v>
      </c>
    </row>
    <row r="1159" spans="1:4" ht="15" customHeight="1" x14ac:dyDescent="0.2">
      <c r="A1159" s="105">
        <v>42053.5</v>
      </c>
      <c r="B1159" s="13">
        <v>7.7166600000000001</v>
      </c>
      <c r="C1159" s="24">
        <v>20</v>
      </c>
      <c r="D1159" s="16">
        <f t="shared" si="18"/>
        <v>12.886822199999999</v>
      </c>
    </row>
    <row r="1160" spans="1:4" ht="15" customHeight="1" x14ac:dyDescent="0.2">
      <c r="A1160" s="105">
        <v>42053.541666666664</v>
      </c>
      <c r="B1160" s="13">
        <v>7.7166600000000001</v>
      </c>
      <c r="C1160" s="24">
        <v>10</v>
      </c>
      <c r="D1160" s="16">
        <f t="shared" si="18"/>
        <v>12.886822199999999</v>
      </c>
    </row>
    <row r="1161" spans="1:4" ht="15" customHeight="1" x14ac:dyDescent="0.2">
      <c r="A1161" s="105">
        <v>42053.583333333336</v>
      </c>
      <c r="B1161" s="13">
        <v>7.7166600000000001</v>
      </c>
      <c r="C1161" s="24">
        <v>360</v>
      </c>
      <c r="D1161" s="16">
        <f t="shared" si="18"/>
        <v>12.886822199999999</v>
      </c>
    </row>
    <row r="1162" spans="1:4" ht="15" customHeight="1" x14ac:dyDescent="0.2">
      <c r="A1162" s="105">
        <v>42053.625</v>
      </c>
      <c r="B1162" s="13">
        <v>8.2311040000000002</v>
      </c>
      <c r="C1162" s="24">
        <v>20</v>
      </c>
      <c r="D1162" s="16">
        <f t="shared" si="18"/>
        <v>13.74594368</v>
      </c>
    </row>
    <row r="1163" spans="1:4" ht="15" customHeight="1" x14ac:dyDescent="0.2">
      <c r="A1163" s="105">
        <v>42053.666666666664</v>
      </c>
      <c r="B1163" s="13">
        <v>8.2311040000000002</v>
      </c>
      <c r="C1163" s="24">
        <v>50</v>
      </c>
      <c r="D1163" s="16">
        <f t="shared" si="18"/>
        <v>13.74594368</v>
      </c>
    </row>
    <row r="1164" spans="1:4" ht="15" customHeight="1" x14ac:dyDescent="0.2">
      <c r="A1164" s="105">
        <v>42053.708333333336</v>
      </c>
      <c r="B1164" s="13">
        <v>8.2311040000000002</v>
      </c>
      <c r="C1164" s="24">
        <v>40</v>
      </c>
      <c r="D1164" s="16">
        <f t="shared" si="18"/>
        <v>13.74594368</v>
      </c>
    </row>
    <row r="1165" spans="1:4" ht="15" customHeight="1" x14ac:dyDescent="0.2">
      <c r="A1165" s="105">
        <v>42053.75</v>
      </c>
      <c r="B1165" s="13">
        <v>9.7744359999999997</v>
      </c>
      <c r="C1165" s="24">
        <v>50</v>
      </c>
      <c r="D1165" s="16">
        <f t="shared" si="18"/>
        <v>16.32330812</v>
      </c>
    </row>
    <row r="1166" spans="1:4" ht="15" customHeight="1" x14ac:dyDescent="0.2">
      <c r="A1166" s="105">
        <v>42053.791666666664</v>
      </c>
      <c r="B1166" s="13">
        <v>9.7744359999999997</v>
      </c>
      <c r="C1166" s="24">
        <v>50</v>
      </c>
      <c r="D1166" s="16">
        <f t="shared" si="18"/>
        <v>16.32330812</v>
      </c>
    </row>
    <row r="1167" spans="1:4" ht="15" customHeight="1" x14ac:dyDescent="0.2">
      <c r="A1167" s="105">
        <v>42053.833333333336</v>
      </c>
      <c r="B1167" s="13">
        <v>9.2599920000000004</v>
      </c>
      <c r="C1167" s="24">
        <v>50</v>
      </c>
      <c r="D1167" s="16">
        <f t="shared" si="18"/>
        <v>15.464186639999999</v>
      </c>
    </row>
    <row r="1168" spans="1:4" ht="15" customHeight="1" x14ac:dyDescent="0.2">
      <c r="A1168" s="105">
        <v>42053.875</v>
      </c>
      <c r="B1168" s="13">
        <v>10.288880000000001</v>
      </c>
      <c r="C1168" s="24">
        <v>40</v>
      </c>
      <c r="D1168" s="16">
        <f t="shared" si="18"/>
        <v>17.182429599999999</v>
      </c>
    </row>
    <row r="1169" spans="1:4" ht="15" customHeight="1" x14ac:dyDescent="0.2">
      <c r="A1169" s="105">
        <v>42053.916666666664</v>
      </c>
      <c r="B1169" s="13">
        <v>7.7166600000000001</v>
      </c>
      <c r="C1169" s="24">
        <v>40</v>
      </c>
      <c r="D1169" s="16">
        <f t="shared" si="18"/>
        <v>12.886822199999999</v>
      </c>
    </row>
    <row r="1170" spans="1:4" ht="15" customHeight="1" x14ac:dyDescent="0.2">
      <c r="A1170" s="105">
        <v>42053.958333333336</v>
      </c>
      <c r="B1170" s="13">
        <v>6.1733279999999997</v>
      </c>
      <c r="C1170" s="24">
        <v>50</v>
      </c>
      <c r="D1170" s="16">
        <f t="shared" si="18"/>
        <v>10.309457759999999</v>
      </c>
    </row>
    <row r="1171" spans="1:4" ht="15" customHeight="1" x14ac:dyDescent="0.2">
      <c r="A1171" s="105">
        <v>42054</v>
      </c>
      <c r="B1171" s="13">
        <v>4.1155520000000001</v>
      </c>
      <c r="C1171" s="24">
        <v>20</v>
      </c>
      <c r="D1171" s="16">
        <f t="shared" si="18"/>
        <v>6.8729718399999999</v>
      </c>
    </row>
    <row r="1172" spans="1:4" ht="15" customHeight="1" x14ac:dyDescent="0.2">
      <c r="A1172" s="105">
        <v>42054.041666666664</v>
      </c>
      <c r="B1172" s="13">
        <v>3.601108</v>
      </c>
      <c r="C1172" s="24">
        <v>20</v>
      </c>
      <c r="D1172" s="16">
        <f t="shared" si="18"/>
        <v>6.0138503599999993</v>
      </c>
    </row>
    <row r="1173" spans="1:4" ht="15" customHeight="1" x14ac:dyDescent="0.2">
      <c r="A1173" s="105">
        <v>42054.083333333336</v>
      </c>
      <c r="B1173" s="13">
        <v>3.601108</v>
      </c>
      <c r="C1173" s="24">
        <v>350</v>
      </c>
      <c r="D1173" s="16">
        <f t="shared" si="18"/>
        <v>6.0138503599999993</v>
      </c>
    </row>
    <row r="1174" spans="1:4" ht="15" customHeight="1" x14ac:dyDescent="0.2">
      <c r="A1174" s="105">
        <v>42054.125</v>
      </c>
      <c r="B1174" s="13">
        <v>2.5722200000000002</v>
      </c>
      <c r="C1174" s="24">
        <v>340</v>
      </c>
      <c r="D1174" s="16">
        <f t="shared" si="18"/>
        <v>4.2956073999999997</v>
      </c>
    </row>
    <row r="1175" spans="1:4" ht="15" customHeight="1" x14ac:dyDescent="0.2">
      <c r="A1175" s="105">
        <v>42054.166666666664</v>
      </c>
      <c r="B1175" s="13">
        <v>2.5722200000000002</v>
      </c>
      <c r="C1175" s="24">
        <v>340</v>
      </c>
      <c r="D1175" s="16">
        <f t="shared" si="18"/>
        <v>4.2956073999999997</v>
      </c>
    </row>
    <row r="1176" spans="1:4" ht="15" customHeight="1" x14ac:dyDescent="0.2">
      <c r="A1176" s="105">
        <v>42054.208333333336</v>
      </c>
      <c r="B1176" s="13">
        <v>3.601108</v>
      </c>
      <c r="C1176" s="24">
        <v>10</v>
      </c>
      <c r="D1176" s="16">
        <f t="shared" si="18"/>
        <v>6.0138503599999993</v>
      </c>
    </row>
    <row r="1177" spans="1:4" ht="15" customHeight="1" x14ac:dyDescent="0.2">
      <c r="A1177" s="105">
        <v>42054.25</v>
      </c>
      <c r="B1177" s="13">
        <v>3.601108</v>
      </c>
      <c r="C1177" s="24">
        <v>360</v>
      </c>
      <c r="D1177" s="16">
        <f t="shared" si="18"/>
        <v>6.0138503599999993</v>
      </c>
    </row>
    <row r="1178" spans="1:4" ht="15" customHeight="1" x14ac:dyDescent="0.2">
      <c r="A1178" s="105">
        <v>42054.291666666664</v>
      </c>
      <c r="B1178" s="13">
        <v>3.0866639999999999</v>
      </c>
      <c r="C1178" s="24">
        <v>360</v>
      </c>
      <c r="D1178" s="16">
        <f t="shared" si="18"/>
        <v>5.1547288799999995</v>
      </c>
    </row>
    <row r="1179" spans="1:4" ht="15" customHeight="1" x14ac:dyDescent="0.2">
      <c r="A1179" s="105">
        <v>42054.333333333336</v>
      </c>
      <c r="B1179" s="13">
        <v>2.5722200000000002</v>
      </c>
      <c r="C1179" s="24">
        <v>10</v>
      </c>
      <c r="D1179" s="16">
        <f t="shared" si="18"/>
        <v>4.2956073999999997</v>
      </c>
    </row>
    <row r="1180" spans="1:4" ht="15" customHeight="1" x14ac:dyDescent="0.2">
      <c r="A1180" s="105">
        <v>42054.375</v>
      </c>
      <c r="B1180" s="13">
        <v>3.601108</v>
      </c>
      <c r="C1180" s="24">
        <v>360</v>
      </c>
      <c r="D1180" s="16">
        <f t="shared" si="18"/>
        <v>6.0138503599999993</v>
      </c>
    </row>
    <row r="1181" spans="1:4" ht="15" customHeight="1" x14ac:dyDescent="0.2">
      <c r="A1181" s="105">
        <v>42054.416666666664</v>
      </c>
      <c r="B1181" s="13">
        <v>1.5433319999999999</v>
      </c>
      <c r="C1181" s="24">
        <v>320</v>
      </c>
      <c r="D1181" s="16">
        <f t="shared" si="18"/>
        <v>2.5773644399999998</v>
      </c>
    </row>
    <row r="1182" spans="1:4" ht="15" customHeight="1" x14ac:dyDescent="0.2">
      <c r="A1182" s="105">
        <v>42054.458333333336</v>
      </c>
      <c r="B1182" s="13">
        <v>4.6299960000000002</v>
      </c>
      <c r="C1182" s="24">
        <v>20</v>
      </c>
      <c r="D1182" s="16">
        <f t="shared" si="18"/>
        <v>7.7320933199999997</v>
      </c>
    </row>
    <row r="1183" spans="1:4" ht="15" customHeight="1" x14ac:dyDescent="0.2">
      <c r="A1183" s="105">
        <v>42054.5</v>
      </c>
      <c r="B1183" s="13">
        <v>5.1444400000000003</v>
      </c>
      <c r="C1183" s="24">
        <v>350</v>
      </c>
      <c r="D1183" s="16">
        <f t="shared" si="18"/>
        <v>8.5912147999999995</v>
      </c>
    </row>
    <row r="1184" spans="1:4" ht="15" customHeight="1" x14ac:dyDescent="0.2">
      <c r="A1184" s="105">
        <v>42054.541666666664</v>
      </c>
      <c r="B1184" s="13">
        <v>7.202216</v>
      </c>
      <c r="C1184" s="24">
        <v>30</v>
      </c>
      <c r="D1184" s="16">
        <f t="shared" si="18"/>
        <v>12.027700719999999</v>
      </c>
    </row>
    <row r="1185" spans="1:4" ht="15" customHeight="1" x14ac:dyDescent="0.2">
      <c r="A1185" s="105">
        <v>42054.583333333336</v>
      </c>
      <c r="B1185" s="13">
        <v>6.1733279999999997</v>
      </c>
      <c r="C1185" s="24">
        <v>40</v>
      </c>
      <c r="D1185" s="16">
        <f t="shared" si="18"/>
        <v>10.309457759999999</v>
      </c>
    </row>
    <row r="1186" spans="1:4" ht="15" customHeight="1" x14ac:dyDescent="0.2">
      <c r="A1186" s="105">
        <v>42054.625</v>
      </c>
      <c r="B1186" s="13">
        <v>7.202216</v>
      </c>
      <c r="C1186" s="24">
        <v>50</v>
      </c>
      <c r="D1186" s="16">
        <f t="shared" si="18"/>
        <v>12.027700719999999</v>
      </c>
    </row>
    <row r="1187" spans="1:4" ht="15" customHeight="1" x14ac:dyDescent="0.2">
      <c r="A1187" s="105">
        <v>42054.666666666664</v>
      </c>
      <c r="B1187" s="13">
        <v>8.7455479999999994</v>
      </c>
      <c r="C1187" s="24">
        <v>50</v>
      </c>
      <c r="D1187" s="16">
        <f t="shared" si="18"/>
        <v>14.605065159999999</v>
      </c>
    </row>
    <row r="1188" spans="1:4" ht="15" customHeight="1" x14ac:dyDescent="0.2">
      <c r="A1188" s="105">
        <v>42054.708333333336</v>
      </c>
      <c r="B1188" s="13">
        <v>8.7455479999999994</v>
      </c>
      <c r="C1188" s="24">
        <v>50</v>
      </c>
      <c r="D1188" s="16">
        <f t="shared" si="18"/>
        <v>14.605065159999999</v>
      </c>
    </row>
    <row r="1189" spans="1:4" ht="15" customHeight="1" x14ac:dyDescent="0.2">
      <c r="A1189" s="105">
        <v>42054.75</v>
      </c>
      <c r="B1189" s="13">
        <v>8.2311040000000002</v>
      </c>
      <c r="C1189" s="24">
        <v>50</v>
      </c>
      <c r="D1189" s="16">
        <f t="shared" si="18"/>
        <v>13.74594368</v>
      </c>
    </row>
    <row r="1190" spans="1:4" ht="15" customHeight="1" x14ac:dyDescent="0.2">
      <c r="A1190" s="105">
        <v>42054.791666666664</v>
      </c>
      <c r="B1190" s="13">
        <v>9.2599920000000004</v>
      </c>
      <c r="C1190" s="24">
        <v>60</v>
      </c>
      <c r="D1190" s="16">
        <f t="shared" si="18"/>
        <v>15.464186639999999</v>
      </c>
    </row>
    <row r="1191" spans="1:4" ht="15" customHeight="1" x14ac:dyDescent="0.2">
      <c r="A1191" s="105">
        <v>42054.833333333336</v>
      </c>
      <c r="B1191" s="13">
        <v>7.7166600000000001</v>
      </c>
      <c r="C1191" s="24">
        <v>60</v>
      </c>
      <c r="D1191" s="16">
        <f t="shared" si="18"/>
        <v>12.886822199999999</v>
      </c>
    </row>
    <row r="1192" spans="1:4" ht="15" customHeight="1" x14ac:dyDescent="0.2">
      <c r="A1192" s="105">
        <v>42054.875</v>
      </c>
      <c r="B1192" s="13">
        <v>7.202216</v>
      </c>
      <c r="C1192" s="24">
        <v>50</v>
      </c>
      <c r="D1192" s="16">
        <f t="shared" si="18"/>
        <v>12.027700719999999</v>
      </c>
    </row>
    <row r="1193" spans="1:4" ht="15" customHeight="1" x14ac:dyDescent="0.2">
      <c r="A1193" s="105">
        <v>42054.916666666664</v>
      </c>
      <c r="B1193" s="13">
        <v>6.6877719999999998</v>
      </c>
      <c r="C1193" s="24">
        <v>50</v>
      </c>
      <c r="D1193" s="16">
        <f t="shared" si="18"/>
        <v>11.16857924</v>
      </c>
    </row>
    <row r="1194" spans="1:4" ht="15" customHeight="1" x14ac:dyDescent="0.2">
      <c r="A1194" s="105">
        <v>42054.958333333336</v>
      </c>
      <c r="B1194" s="13">
        <v>4.6299960000000002</v>
      </c>
      <c r="C1194" s="24">
        <v>30</v>
      </c>
      <c r="D1194" s="16">
        <f t="shared" si="18"/>
        <v>7.7320933199999997</v>
      </c>
    </row>
    <row r="1195" spans="1:4" ht="15" customHeight="1" x14ac:dyDescent="0.2">
      <c r="A1195" s="105">
        <v>42055</v>
      </c>
      <c r="B1195" s="13">
        <v>3.601108</v>
      </c>
      <c r="C1195" s="24">
        <v>10</v>
      </c>
      <c r="D1195" s="16">
        <f t="shared" si="18"/>
        <v>6.0138503599999993</v>
      </c>
    </row>
    <row r="1196" spans="1:4" ht="15" customHeight="1" x14ac:dyDescent="0.2">
      <c r="A1196" s="105">
        <v>42055.041666666664</v>
      </c>
      <c r="B1196" s="13">
        <v>3.0866639999999999</v>
      </c>
      <c r="C1196" s="24">
        <v>10</v>
      </c>
      <c r="D1196" s="16">
        <f t="shared" si="18"/>
        <v>5.1547288799999995</v>
      </c>
    </row>
    <row r="1197" spans="1:4" ht="15" customHeight="1" x14ac:dyDescent="0.2">
      <c r="A1197" s="105">
        <v>42055.083333333336</v>
      </c>
      <c r="B1197" s="13">
        <v>2.057776</v>
      </c>
      <c r="C1197" s="24">
        <v>10</v>
      </c>
      <c r="D1197" s="16">
        <f t="shared" si="18"/>
        <v>3.43648592</v>
      </c>
    </row>
    <row r="1198" spans="1:4" ht="15" customHeight="1" x14ac:dyDescent="0.2">
      <c r="A1198" s="105">
        <v>42055.125</v>
      </c>
      <c r="B1198" s="13">
        <v>2.5722200000000002</v>
      </c>
      <c r="C1198" s="24">
        <v>350</v>
      </c>
      <c r="D1198" s="16">
        <f t="shared" si="18"/>
        <v>4.2956073999999997</v>
      </c>
    </row>
    <row r="1199" spans="1:4" ht="15" customHeight="1" x14ac:dyDescent="0.2">
      <c r="A1199" s="105">
        <v>42055.166666666664</v>
      </c>
      <c r="B1199" s="13">
        <v>2.057776</v>
      </c>
      <c r="C1199" s="24">
        <v>330</v>
      </c>
      <c r="D1199" s="16">
        <f t="shared" si="18"/>
        <v>3.43648592</v>
      </c>
    </row>
    <row r="1200" spans="1:4" ht="15" customHeight="1" x14ac:dyDescent="0.2">
      <c r="A1200" s="105">
        <v>42055.208333333336</v>
      </c>
      <c r="B1200" s="13">
        <v>1.5433319999999999</v>
      </c>
      <c r="C1200" s="24">
        <v>320</v>
      </c>
      <c r="D1200" s="16">
        <f t="shared" si="18"/>
        <v>2.5773644399999998</v>
      </c>
    </row>
    <row r="1201" spans="1:4" ht="15" customHeight="1" x14ac:dyDescent="0.2">
      <c r="A1201" s="105">
        <v>42055.25</v>
      </c>
      <c r="B1201" s="13">
        <v>1.028888</v>
      </c>
      <c r="C1201" s="24">
        <v>300</v>
      </c>
      <c r="D1201" s="16">
        <f t="shared" si="18"/>
        <v>1.71824296</v>
      </c>
    </row>
    <row r="1202" spans="1:4" ht="15" customHeight="1" x14ac:dyDescent="0.2">
      <c r="A1202" s="105">
        <v>42055.291666666664</v>
      </c>
      <c r="B1202" s="13">
        <v>1.5433319999999999</v>
      </c>
      <c r="C1202" s="24">
        <v>310</v>
      </c>
      <c r="D1202" s="16">
        <f t="shared" si="18"/>
        <v>2.5773644399999998</v>
      </c>
    </row>
    <row r="1203" spans="1:4" ht="15" customHeight="1" x14ac:dyDescent="0.2">
      <c r="A1203" s="105">
        <v>42055.333333333336</v>
      </c>
      <c r="B1203" s="13">
        <v>1.5433319999999999</v>
      </c>
      <c r="C1203" s="24">
        <v>310</v>
      </c>
      <c r="D1203" s="16">
        <f t="shared" si="18"/>
        <v>2.5773644399999998</v>
      </c>
    </row>
    <row r="1204" spans="1:4" ht="15" customHeight="1" x14ac:dyDescent="0.2">
      <c r="A1204" s="105">
        <v>42055.375</v>
      </c>
      <c r="B1204" s="13">
        <v>1.5433319999999999</v>
      </c>
      <c r="C1204" s="24">
        <v>310</v>
      </c>
      <c r="D1204" s="16">
        <f t="shared" si="18"/>
        <v>2.5773644399999998</v>
      </c>
    </row>
    <row r="1205" spans="1:4" ht="15" customHeight="1" x14ac:dyDescent="0.2">
      <c r="A1205" s="105">
        <v>42055.416666666664</v>
      </c>
      <c r="B1205" s="13">
        <v>1.5433319999999999</v>
      </c>
      <c r="C1205" s="24">
        <v>320</v>
      </c>
      <c r="D1205" s="16">
        <f t="shared" si="18"/>
        <v>2.5773644399999998</v>
      </c>
    </row>
    <row r="1206" spans="1:4" ht="15" customHeight="1" x14ac:dyDescent="0.2">
      <c r="A1206" s="105">
        <v>42055.458333333336</v>
      </c>
      <c r="B1206" s="13">
        <v>3.0866639999999999</v>
      </c>
      <c r="C1206" s="24">
        <v>10</v>
      </c>
      <c r="D1206" s="16">
        <f t="shared" si="18"/>
        <v>5.1547288799999995</v>
      </c>
    </row>
    <row r="1207" spans="1:4" ht="15" customHeight="1" x14ac:dyDescent="0.2">
      <c r="A1207" s="105">
        <v>42055.5</v>
      </c>
      <c r="B1207" s="13">
        <v>3.601108</v>
      </c>
      <c r="C1207" s="24">
        <v>50</v>
      </c>
      <c r="D1207" s="16">
        <f t="shared" si="18"/>
        <v>6.0138503599999993</v>
      </c>
    </row>
    <row r="1208" spans="1:4" ht="15" customHeight="1" x14ac:dyDescent="0.2">
      <c r="A1208" s="105">
        <v>42055.541666666664</v>
      </c>
      <c r="B1208" s="13">
        <v>4.1155520000000001</v>
      </c>
      <c r="C1208" s="24">
        <v>40</v>
      </c>
      <c r="D1208" s="16">
        <f t="shared" si="18"/>
        <v>6.8729718399999999</v>
      </c>
    </row>
    <row r="1209" spans="1:4" ht="15" customHeight="1" x14ac:dyDescent="0.2">
      <c r="A1209" s="105">
        <v>42055.583333333336</v>
      </c>
      <c r="B1209" s="13">
        <v>6.1733279999999997</v>
      </c>
      <c r="C1209" s="24">
        <v>60</v>
      </c>
      <c r="D1209" s="16">
        <f t="shared" si="18"/>
        <v>10.309457759999999</v>
      </c>
    </row>
    <row r="1210" spans="1:4" ht="15" customHeight="1" x14ac:dyDescent="0.2">
      <c r="A1210" s="105">
        <v>42055.625</v>
      </c>
      <c r="B1210" s="13">
        <v>6.1733279999999997</v>
      </c>
      <c r="C1210" s="24">
        <v>50</v>
      </c>
      <c r="D1210" s="16">
        <f t="shared" si="18"/>
        <v>10.309457759999999</v>
      </c>
    </row>
    <row r="1211" spans="1:4" ht="15" customHeight="1" x14ac:dyDescent="0.2">
      <c r="A1211" s="105">
        <v>42055.666666666664</v>
      </c>
      <c r="B1211" s="13">
        <v>7.7166600000000001</v>
      </c>
      <c r="C1211" s="24">
        <v>60</v>
      </c>
      <c r="D1211" s="16">
        <f t="shared" si="18"/>
        <v>12.886822199999999</v>
      </c>
    </row>
    <row r="1212" spans="1:4" ht="15" customHeight="1" x14ac:dyDescent="0.2">
      <c r="A1212" s="105">
        <v>42055.708333333336</v>
      </c>
      <c r="B1212" s="13">
        <v>8.7455479999999994</v>
      </c>
      <c r="C1212" s="24">
        <v>70</v>
      </c>
      <c r="D1212" s="16">
        <f t="shared" si="18"/>
        <v>14.605065159999999</v>
      </c>
    </row>
    <row r="1213" spans="1:4" ht="15" customHeight="1" x14ac:dyDescent="0.2">
      <c r="A1213" s="105">
        <v>42055.75</v>
      </c>
      <c r="B1213" s="13">
        <v>8.2311040000000002</v>
      </c>
      <c r="C1213" s="24">
        <v>70</v>
      </c>
      <c r="D1213" s="16">
        <f t="shared" si="18"/>
        <v>13.74594368</v>
      </c>
    </row>
    <row r="1214" spans="1:4" ht="15" customHeight="1" x14ac:dyDescent="0.2">
      <c r="A1214" s="105">
        <v>42055.791666666664</v>
      </c>
      <c r="B1214" s="13">
        <v>7.202216</v>
      </c>
      <c r="C1214" s="24">
        <v>70</v>
      </c>
      <c r="D1214" s="16">
        <f t="shared" si="18"/>
        <v>12.027700719999999</v>
      </c>
    </row>
    <row r="1215" spans="1:4" ht="15" customHeight="1" x14ac:dyDescent="0.2">
      <c r="A1215" s="105">
        <v>42055.833333333336</v>
      </c>
      <c r="B1215" s="13">
        <v>6.6877719999999998</v>
      </c>
      <c r="C1215" s="24">
        <v>60</v>
      </c>
      <c r="D1215" s="16">
        <f t="shared" si="18"/>
        <v>11.16857924</v>
      </c>
    </row>
    <row r="1216" spans="1:4" ht="15" customHeight="1" x14ac:dyDescent="0.2">
      <c r="A1216" s="105">
        <v>42055.875</v>
      </c>
      <c r="B1216" s="13">
        <v>6.6877719999999998</v>
      </c>
      <c r="C1216" s="24">
        <v>60</v>
      </c>
      <c r="D1216" s="16">
        <f t="shared" si="18"/>
        <v>11.16857924</v>
      </c>
    </row>
    <row r="1217" spans="1:4" ht="15" customHeight="1" x14ac:dyDescent="0.2">
      <c r="A1217" s="105">
        <v>42055.916666666664</v>
      </c>
      <c r="B1217" s="13">
        <v>3.0866639999999999</v>
      </c>
      <c r="C1217" s="24">
        <v>50</v>
      </c>
      <c r="D1217" s="16">
        <f t="shared" si="18"/>
        <v>5.1547288799999995</v>
      </c>
    </row>
    <row r="1218" spans="1:4" ht="15" customHeight="1" x14ac:dyDescent="0.2">
      <c r="A1218" s="105">
        <v>42055.958333333336</v>
      </c>
      <c r="B1218" s="13">
        <v>3.0866639999999999</v>
      </c>
      <c r="C1218" s="24">
        <v>50</v>
      </c>
      <c r="D1218" s="16">
        <f t="shared" si="18"/>
        <v>5.1547288799999995</v>
      </c>
    </row>
    <row r="1219" spans="1:4" ht="15" customHeight="1" x14ac:dyDescent="0.2">
      <c r="A1219" s="105">
        <v>42056</v>
      </c>
      <c r="B1219" s="13">
        <v>2.5722200000000002</v>
      </c>
      <c r="C1219" s="24">
        <v>40</v>
      </c>
      <c r="D1219" s="16">
        <f t="shared" si="18"/>
        <v>4.2956073999999997</v>
      </c>
    </row>
    <row r="1220" spans="1:4" ht="15" customHeight="1" x14ac:dyDescent="0.2">
      <c r="A1220" s="105">
        <v>42056.041666666664</v>
      </c>
      <c r="B1220" s="13">
        <v>1.028888</v>
      </c>
      <c r="C1220" s="24">
        <v>330</v>
      </c>
      <c r="D1220" s="16">
        <f t="shared" ref="D1220:D1283" si="19">$B$1*B1220</f>
        <v>1.71824296</v>
      </c>
    </row>
    <row r="1221" spans="1:4" ht="15" customHeight="1" x14ac:dyDescent="0.2">
      <c r="A1221" s="105">
        <v>42056.083333333336</v>
      </c>
      <c r="B1221" s="13">
        <v>1.028888</v>
      </c>
      <c r="C1221" s="24">
        <v>300</v>
      </c>
      <c r="D1221" s="16">
        <f t="shared" si="19"/>
        <v>1.71824296</v>
      </c>
    </row>
    <row r="1222" spans="1:4" ht="15" customHeight="1" x14ac:dyDescent="0.2">
      <c r="A1222" s="105">
        <v>42056.125</v>
      </c>
      <c r="B1222" s="13">
        <v>2.057776</v>
      </c>
      <c r="C1222" s="24">
        <v>310</v>
      </c>
      <c r="D1222" s="16">
        <f t="shared" si="19"/>
        <v>3.43648592</v>
      </c>
    </row>
    <row r="1223" spans="1:4" ht="15" customHeight="1" x14ac:dyDescent="0.2">
      <c r="A1223" s="105">
        <v>42056.166666666664</v>
      </c>
      <c r="B1223" s="13">
        <v>2.057776</v>
      </c>
      <c r="C1223" s="24">
        <v>330</v>
      </c>
      <c r="D1223" s="16">
        <f t="shared" si="19"/>
        <v>3.43648592</v>
      </c>
    </row>
    <row r="1224" spans="1:4" ht="15" customHeight="1" x14ac:dyDescent="0.2">
      <c r="A1224" s="105">
        <v>42056.208333333336</v>
      </c>
      <c r="B1224" s="13">
        <v>1.5433319999999999</v>
      </c>
      <c r="C1224" s="24">
        <v>290</v>
      </c>
      <c r="D1224" s="16">
        <f t="shared" si="19"/>
        <v>2.5773644399999998</v>
      </c>
    </row>
    <row r="1225" spans="1:4" ht="15" customHeight="1" x14ac:dyDescent="0.2">
      <c r="A1225" s="105">
        <v>42056.25</v>
      </c>
      <c r="B1225" s="13">
        <v>1.028888</v>
      </c>
      <c r="C1225" s="24">
        <v>330</v>
      </c>
      <c r="D1225" s="16">
        <f t="shared" si="19"/>
        <v>1.71824296</v>
      </c>
    </row>
    <row r="1226" spans="1:4" ht="15" customHeight="1" x14ac:dyDescent="0.2">
      <c r="A1226" s="105">
        <v>42056.291666666664</v>
      </c>
      <c r="B1226" s="13">
        <v>1.028888</v>
      </c>
      <c r="C1226" s="24">
        <v>320</v>
      </c>
      <c r="D1226" s="16">
        <f t="shared" si="19"/>
        <v>1.71824296</v>
      </c>
    </row>
    <row r="1227" spans="1:4" ht="15" customHeight="1" x14ac:dyDescent="0.2">
      <c r="A1227" s="105">
        <v>42056.333333333336</v>
      </c>
      <c r="B1227" s="13">
        <v>0.51444400000000001</v>
      </c>
      <c r="C1227" s="24">
        <v>320</v>
      </c>
      <c r="D1227" s="16">
        <f t="shared" si="19"/>
        <v>0.85912147999999999</v>
      </c>
    </row>
    <row r="1228" spans="1:4" ht="15" customHeight="1" x14ac:dyDescent="0.2">
      <c r="A1228" s="105">
        <v>42056.375</v>
      </c>
      <c r="B1228" s="13">
        <v>1.028888</v>
      </c>
      <c r="C1228" s="24">
        <v>320</v>
      </c>
      <c r="D1228" s="16">
        <f t="shared" si="19"/>
        <v>1.71824296</v>
      </c>
    </row>
    <row r="1229" spans="1:4" ht="15" customHeight="1" x14ac:dyDescent="0.2">
      <c r="A1229" s="105">
        <v>42056.416666666664</v>
      </c>
      <c r="B1229" s="13">
        <v>1.028888</v>
      </c>
      <c r="C1229" s="24">
        <v>310</v>
      </c>
      <c r="D1229" s="16">
        <f t="shared" si="19"/>
        <v>1.71824296</v>
      </c>
    </row>
    <row r="1230" spans="1:4" ht="15" customHeight="1" x14ac:dyDescent="0.2">
      <c r="A1230" s="105">
        <v>42056.458333333336</v>
      </c>
      <c r="B1230" s="13">
        <v>1.028888</v>
      </c>
      <c r="C1230" s="24">
        <v>280</v>
      </c>
      <c r="D1230" s="16">
        <f t="shared" si="19"/>
        <v>1.71824296</v>
      </c>
    </row>
    <row r="1231" spans="1:4" ht="15" customHeight="1" x14ac:dyDescent="0.2">
      <c r="A1231" s="105">
        <v>42056.5</v>
      </c>
      <c r="B1231" s="13">
        <v>1.5433319999999999</v>
      </c>
      <c r="C1231" s="24">
        <v>230</v>
      </c>
      <c r="D1231" s="16">
        <f t="shared" si="19"/>
        <v>2.5773644399999998</v>
      </c>
    </row>
    <row r="1232" spans="1:4" ht="15" customHeight="1" x14ac:dyDescent="0.2">
      <c r="A1232" s="105">
        <v>42056.541666666664</v>
      </c>
      <c r="B1232" s="13">
        <v>4.1155520000000001</v>
      </c>
      <c r="C1232" s="24">
        <v>170</v>
      </c>
      <c r="D1232" s="16">
        <f t="shared" si="19"/>
        <v>6.8729718399999999</v>
      </c>
    </row>
    <row r="1233" spans="1:4" ht="15" customHeight="1" x14ac:dyDescent="0.2">
      <c r="A1233" s="105">
        <v>42056.583333333336</v>
      </c>
      <c r="B1233" s="13">
        <v>4.6299960000000002</v>
      </c>
      <c r="C1233" s="24">
        <v>60</v>
      </c>
      <c r="D1233" s="16">
        <f t="shared" si="19"/>
        <v>7.7320933199999997</v>
      </c>
    </row>
    <row r="1234" spans="1:4" ht="15" customHeight="1" x14ac:dyDescent="0.2">
      <c r="A1234" s="105">
        <v>42056.625</v>
      </c>
      <c r="B1234" s="13">
        <v>5.1444400000000003</v>
      </c>
      <c r="C1234" s="24">
        <v>70</v>
      </c>
      <c r="D1234" s="16">
        <f t="shared" si="19"/>
        <v>8.5912147999999995</v>
      </c>
    </row>
    <row r="1235" spans="1:4" ht="15" customHeight="1" x14ac:dyDescent="0.2">
      <c r="A1235" s="105">
        <v>42056.666666666664</v>
      </c>
      <c r="B1235" s="13">
        <v>5.1444400000000003</v>
      </c>
      <c r="C1235" s="24">
        <v>50</v>
      </c>
      <c r="D1235" s="16">
        <f t="shared" si="19"/>
        <v>8.5912147999999995</v>
      </c>
    </row>
    <row r="1236" spans="1:4" ht="15" customHeight="1" x14ac:dyDescent="0.2">
      <c r="A1236" s="105">
        <v>42056.708333333336</v>
      </c>
      <c r="B1236" s="13">
        <v>6.1733279999999997</v>
      </c>
      <c r="C1236" s="24">
        <v>90</v>
      </c>
      <c r="D1236" s="16">
        <f t="shared" si="19"/>
        <v>10.309457759999999</v>
      </c>
    </row>
    <row r="1237" spans="1:4" ht="15" customHeight="1" x14ac:dyDescent="0.2">
      <c r="A1237" s="105">
        <v>42056.75</v>
      </c>
      <c r="B1237" s="13">
        <v>6.1733279999999997</v>
      </c>
      <c r="C1237" s="24">
        <v>60</v>
      </c>
      <c r="D1237" s="16">
        <f t="shared" si="19"/>
        <v>10.309457759999999</v>
      </c>
    </row>
    <row r="1238" spans="1:4" ht="15" customHeight="1" x14ac:dyDescent="0.2">
      <c r="A1238" s="105">
        <v>42056.791666666664</v>
      </c>
      <c r="B1238" s="13">
        <v>6.1733279999999997</v>
      </c>
      <c r="C1238" s="24">
        <v>90</v>
      </c>
      <c r="D1238" s="16">
        <f t="shared" si="19"/>
        <v>10.309457759999999</v>
      </c>
    </row>
    <row r="1239" spans="1:4" ht="15" customHeight="1" x14ac:dyDescent="0.2">
      <c r="A1239" s="105">
        <v>42056.833333333336</v>
      </c>
      <c r="B1239" s="13">
        <v>6.1733279999999997</v>
      </c>
      <c r="C1239" s="24">
        <v>70</v>
      </c>
      <c r="D1239" s="16">
        <f t="shared" si="19"/>
        <v>10.309457759999999</v>
      </c>
    </row>
    <row r="1240" spans="1:4" ht="15" customHeight="1" x14ac:dyDescent="0.2">
      <c r="A1240" s="105">
        <v>42056.875</v>
      </c>
      <c r="B1240" s="13">
        <v>4.6299960000000002</v>
      </c>
      <c r="C1240" s="24">
        <v>60</v>
      </c>
      <c r="D1240" s="16">
        <f t="shared" si="19"/>
        <v>7.7320933199999997</v>
      </c>
    </row>
    <row r="1241" spans="1:4" ht="15" customHeight="1" x14ac:dyDescent="0.2">
      <c r="A1241" s="105">
        <v>42056.916666666664</v>
      </c>
      <c r="B1241" s="13">
        <v>1.5433319999999999</v>
      </c>
      <c r="C1241" s="24">
        <v>60</v>
      </c>
      <c r="D1241" s="16">
        <f t="shared" si="19"/>
        <v>2.5773644399999998</v>
      </c>
    </row>
    <row r="1242" spans="1:4" ht="15" customHeight="1" x14ac:dyDescent="0.2">
      <c r="A1242" s="105">
        <v>42056.958333333336</v>
      </c>
      <c r="B1242" s="13">
        <v>1.5433319999999999</v>
      </c>
      <c r="C1242" s="24">
        <v>10</v>
      </c>
      <c r="D1242" s="16">
        <f t="shared" si="19"/>
        <v>2.5773644399999998</v>
      </c>
    </row>
    <row r="1243" spans="1:4" ht="15" customHeight="1" x14ac:dyDescent="0.2">
      <c r="A1243" s="105">
        <v>42057</v>
      </c>
      <c r="B1243" s="13">
        <v>1.5433319999999999</v>
      </c>
      <c r="C1243" s="24">
        <v>170</v>
      </c>
      <c r="D1243" s="16">
        <f t="shared" si="19"/>
        <v>2.5773644399999998</v>
      </c>
    </row>
    <row r="1244" spans="1:4" ht="15" customHeight="1" x14ac:dyDescent="0.2">
      <c r="A1244" s="105">
        <v>42057.041666666664</v>
      </c>
      <c r="B1244" s="13">
        <v>1.5433319999999999</v>
      </c>
      <c r="C1244" s="24">
        <v>100</v>
      </c>
      <c r="D1244" s="16">
        <f t="shared" si="19"/>
        <v>2.5773644399999998</v>
      </c>
    </row>
    <row r="1245" spans="1:4" ht="15" customHeight="1" x14ac:dyDescent="0.2">
      <c r="A1245" s="105">
        <v>42057.083333333336</v>
      </c>
      <c r="B1245" s="13">
        <v>1.5433319999999999</v>
      </c>
      <c r="C1245" s="24">
        <v>170</v>
      </c>
      <c r="D1245" s="16">
        <f t="shared" si="19"/>
        <v>2.5773644399999998</v>
      </c>
    </row>
    <row r="1246" spans="1:4" ht="15" customHeight="1" x14ac:dyDescent="0.2">
      <c r="A1246" s="105">
        <v>42057.125</v>
      </c>
      <c r="B1246" s="13">
        <v>1.028888</v>
      </c>
      <c r="C1246" s="24">
        <v>160</v>
      </c>
      <c r="D1246" s="16">
        <f t="shared" si="19"/>
        <v>1.71824296</v>
      </c>
    </row>
    <row r="1247" spans="1:4" ht="15" customHeight="1" x14ac:dyDescent="0.2">
      <c r="A1247" s="105">
        <v>42057.166666666664</v>
      </c>
      <c r="B1247" s="13">
        <v>1.028888</v>
      </c>
      <c r="C1247" s="24">
        <v>150</v>
      </c>
      <c r="D1247" s="16">
        <f t="shared" si="19"/>
        <v>1.71824296</v>
      </c>
    </row>
    <row r="1248" spans="1:4" ht="15" customHeight="1" x14ac:dyDescent="0.2">
      <c r="A1248" s="105">
        <v>42057.208333333336</v>
      </c>
      <c r="B1248" s="13">
        <v>0</v>
      </c>
      <c r="C1248" s="24">
        <v>0</v>
      </c>
      <c r="D1248" s="16">
        <f t="shared" si="19"/>
        <v>0</v>
      </c>
    </row>
    <row r="1249" spans="1:4" ht="15" customHeight="1" x14ac:dyDescent="0.2">
      <c r="A1249" s="105">
        <v>42057.25</v>
      </c>
      <c r="B1249" s="13">
        <v>0</v>
      </c>
      <c r="C1249" s="24">
        <v>0</v>
      </c>
      <c r="D1249" s="16">
        <f t="shared" si="19"/>
        <v>0</v>
      </c>
    </row>
    <row r="1250" spans="1:4" ht="15" customHeight="1" x14ac:dyDescent="0.2">
      <c r="A1250" s="105">
        <v>42057.291666666664</v>
      </c>
      <c r="B1250" s="13">
        <v>0</v>
      </c>
      <c r="C1250" s="24">
        <v>0</v>
      </c>
      <c r="D1250" s="16">
        <f t="shared" si="19"/>
        <v>0</v>
      </c>
    </row>
    <row r="1251" spans="1:4" ht="15" customHeight="1" x14ac:dyDescent="0.2">
      <c r="A1251" s="105">
        <v>42057.333333333336</v>
      </c>
      <c r="B1251" s="13">
        <v>0</v>
      </c>
      <c r="C1251" s="24">
        <v>0</v>
      </c>
      <c r="D1251" s="16">
        <f t="shared" si="19"/>
        <v>0</v>
      </c>
    </row>
    <row r="1252" spans="1:4" ht="15" customHeight="1" x14ac:dyDescent="0.2">
      <c r="A1252" s="105">
        <v>42057.375</v>
      </c>
      <c r="B1252" s="13">
        <v>0</v>
      </c>
      <c r="C1252" s="24">
        <v>0</v>
      </c>
      <c r="D1252" s="16">
        <f t="shared" si="19"/>
        <v>0</v>
      </c>
    </row>
    <row r="1253" spans="1:4" ht="15" customHeight="1" x14ac:dyDescent="0.2">
      <c r="A1253" s="105">
        <v>42057.416666666664</v>
      </c>
      <c r="B1253" s="13">
        <v>0.51444400000000001</v>
      </c>
      <c r="C1253" s="24">
        <v>260</v>
      </c>
      <c r="D1253" s="16">
        <f t="shared" si="19"/>
        <v>0.85912147999999999</v>
      </c>
    </row>
    <row r="1254" spans="1:4" ht="15" customHeight="1" x14ac:dyDescent="0.2">
      <c r="A1254" s="105">
        <v>42057.458333333336</v>
      </c>
      <c r="B1254" s="13">
        <v>3.0866639999999999</v>
      </c>
      <c r="C1254" s="24">
        <v>180</v>
      </c>
      <c r="D1254" s="16">
        <f t="shared" si="19"/>
        <v>5.1547288799999995</v>
      </c>
    </row>
    <row r="1255" spans="1:4" ht="15" customHeight="1" x14ac:dyDescent="0.2">
      <c r="A1255" s="105">
        <v>42057.5</v>
      </c>
      <c r="B1255" s="13">
        <v>4.1155520000000001</v>
      </c>
      <c r="C1255" s="24">
        <v>170</v>
      </c>
      <c r="D1255" s="16">
        <f t="shared" si="19"/>
        <v>6.8729718399999999</v>
      </c>
    </row>
    <row r="1256" spans="1:4" ht="15" customHeight="1" x14ac:dyDescent="0.2">
      <c r="A1256" s="105">
        <v>42057.541666666664</v>
      </c>
      <c r="B1256" s="13">
        <v>5.1444400000000003</v>
      </c>
      <c r="C1256" s="24">
        <v>190</v>
      </c>
      <c r="D1256" s="16">
        <f t="shared" si="19"/>
        <v>8.5912147999999995</v>
      </c>
    </row>
    <row r="1257" spans="1:4" ht="15" customHeight="1" x14ac:dyDescent="0.2">
      <c r="A1257" s="105">
        <v>42057.583333333336</v>
      </c>
      <c r="B1257" s="13">
        <v>5.1444400000000003</v>
      </c>
      <c r="C1257" s="24">
        <v>170</v>
      </c>
      <c r="D1257" s="16">
        <f t="shared" si="19"/>
        <v>8.5912147999999995</v>
      </c>
    </row>
    <row r="1258" spans="1:4" ht="15" customHeight="1" x14ac:dyDescent="0.2">
      <c r="A1258" s="105">
        <v>42057.625</v>
      </c>
      <c r="B1258" s="13">
        <v>5.1444400000000003</v>
      </c>
      <c r="C1258" s="24">
        <v>150</v>
      </c>
      <c r="D1258" s="16">
        <f t="shared" si="19"/>
        <v>8.5912147999999995</v>
      </c>
    </row>
    <row r="1259" spans="1:4" ht="15" customHeight="1" x14ac:dyDescent="0.2">
      <c r="A1259" s="105">
        <v>42057.666666666664</v>
      </c>
      <c r="B1259" s="13">
        <v>5.6588840000000005</v>
      </c>
      <c r="C1259" s="24">
        <v>150</v>
      </c>
      <c r="D1259" s="16">
        <f t="shared" si="19"/>
        <v>9.4503362800000001</v>
      </c>
    </row>
    <row r="1260" spans="1:4" ht="15" customHeight="1" x14ac:dyDescent="0.2">
      <c r="A1260" s="105">
        <v>42057.708333333336</v>
      </c>
      <c r="B1260" s="13">
        <v>6.1733279999999997</v>
      </c>
      <c r="C1260" s="24">
        <v>160</v>
      </c>
      <c r="D1260" s="16">
        <f t="shared" si="19"/>
        <v>10.309457759999999</v>
      </c>
    </row>
    <row r="1261" spans="1:4" ht="15" customHeight="1" x14ac:dyDescent="0.2">
      <c r="A1261" s="105">
        <v>42057.75</v>
      </c>
      <c r="B1261" s="13">
        <v>6.1733279999999997</v>
      </c>
      <c r="C1261" s="24">
        <v>160</v>
      </c>
      <c r="D1261" s="16">
        <f t="shared" si="19"/>
        <v>10.309457759999999</v>
      </c>
    </row>
    <row r="1262" spans="1:4" ht="15" customHeight="1" x14ac:dyDescent="0.2">
      <c r="A1262" s="105">
        <v>42057.791666666664</v>
      </c>
      <c r="B1262" s="13">
        <v>5.6588840000000005</v>
      </c>
      <c r="C1262" s="24">
        <v>160</v>
      </c>
      <c r="D1262" s="16">
        <f t="shared" si="19"/>
        <v>9.4503362800000001</v>
      </c>
    </row>
    <row r="1263" spans="1:4" ht="15" customHeight="1" x14ac:dyDescent="0.2">
      <c r="A1263" s="105">
        <v>42057.833333333336</v>
      </c>
      <c r="B1263" s="13">
        <v>5.1444400000000003</v>
      </c>
      <c r="C1263" s="24">
        <v>170</v>
      </c>
      <c r="D1263" s="16">
        <f t="shared" si="19"/>
        <v>8.5912147999999995</v>
      </c>
    </row>
    <row r="1264" spans="1:4" ht="15" customHeight="1" x14ac:dyDescent="0.2">
      <c r="A1264" s="105">
        <v>42057.875</v>
      </c>
      <c r="B1264" s="13">
        <v>3.601108</v>
      </c>
      <c r="C1264" s="24">
        <v>160</v>
      </c>
      <c r="D1264" s="16">
        <f t="shared" si="19"/>
        <v>6.0138503599999993</v>
      </c>
    </row>
    <row r="1265" spans="1:4" ht="15" customHeight="1" x14ac:dyDescent="0.2">
      <c r="A1265" s="105">
        <v>42057.916666666664</v>
      </c>
      <c r="B1265" s="13">
        <v>3.0866639999999999</v>
      </c>
      <c r="C1265" s="24">
        <v>160</v>
      </c>
      <c r="D1265" s="16">
        <f t="shared" si="19"/>
        <v>5.1547288799999995</v>
      </c>
    </row>
    <row r="1266" spans="1:4" ht="15" customHeight="1" x14ac:dyDescent="0.2">
      <c r="A1266" s="105">
        <v>42057.958333333336</v>
      </c>
      <c r="B1266" s="13">
        <v>2.057776</v>
      </c>
      <c r="C1266" s="24">
        <v>170</v>
      </c>
      <c r="D1266" s="16">
        <f t="shared" si="19"/>
        <v>3.43648592</v>
      </c>
    </row>
    <row r="1267" spans="1:4" ht="15" customHeight="1" x14ac:dyDescent="0.2">
      <c r="A1267" s="105">
        <v>42058</v>
      </c>
      <c r="B1267" s="13">
        <v>2.5722200000000002</v>
      </c>
      <c r="C1267" s="24">
        <v>190</v>
      </c>
      <c r="D1267" s="16">
        <f t="shared" si="19"/>
        <v>4.2956073999999997</v>
      </c>
    </row>
    <row r="1268" spans="1:4" ht="15" customHeight="1" x14ac:dyDescent="0.2">
      <c r="A1268" s="105">
        <v>42058.041666666664</v>
      </c>
      <c r="B1268" s="13">
        <v>2.5722200000000002</v>
      </c>
      <c r="C1268" s="24">
        <v>190</v>
      </c>
      <c r="D1268" s="16">
        <f t="shared" si="19"/>
        <v>4.2956073999999997</v>
      </c>
    </row>
    <row r="1269" spans="1:4" ht="15" customHeight="1" x14ac:dyDescent="0.2">
      <c r="A1269" s="105">
        <v>42058.083333333336</v>
      </c>
      <c r="B1269" s="13">
        <v>2.5722200000000002</v>
      </c>
      <c r="C1269" s="24">
        <v>180</v>
      </c>
      <c r="D1269" s="16">
        <f t="shared" si="19"/>
        <v>4.2956073999999997</v>
      </c>
    </row>
    <row r="1270" spans="1:4" ht="15" customHeight="1" x14ac:dyDescent="0.2">
      <c r="A1270" s="105">
        <v>42058.125</v>
      </c>
      <c r="B1270" s="13">
        <v>1.028888</v>
      </c>
      <c r="C1270" s="24">
        <v>280</v>
      </c>
      <c r="D1270" s="16">
        <f t="shared" si="19"/>
        <v>1.71824296</v>
      </c>
    </row>
    <row r="1271" spans="1:4" ht="15" customHeight="1" x14ac:dyDescent="0.2">
      <c r="A1271" s="105">
        <v>42058.166666666664</v>
      </c>
      <c r="B1271" s="13">
        <v>1.5433319999999999</v>
      </c>
      <c r="C1271" s="24">
        <v>230</v>
      </c>
      <c r="D1271" s="16">
        <f t="shared" si="19"/>
        <v>2.5773644399999998</v>
      </c>
    </row>
    <row r="1272" spans="1:4" ht="15" customHeight="1" x14ac:dyDescent="0.2">
      <c r="A1272" s="105">
        <v>42058.208333333336</v>
      </c>
      <c r="B1272" s="13">
        <v>1.5433319999999999</v>
      </c>
      <c r="C1272" s="24">
        <v>290</v>
      </c>
      <c r="D1272" s="16">
        <f t="shared" si="19"/>
        <v>2.5773644399999998</v>
      </c>
    </row>
    <row r="1273" spans="1:4" ht="15" customHeight="1" x14ac:dyDescent="0.2">
      <c r="A1273" s="105">
        <v>42058.25</v>
      </c>
      <c r="B1273" s="13">
        <v>2.057776</v>
      </c>
      <c r="C1273" s="24">
        <v>20</v>
      </c>
      <c r="D1273" s="16">
        <f t="shared" si="19"/>
        <v>3.43648592</v>
      </c>
    </row>
    <row r="1274" spans="1:4" ht="15" customHeight="1" x14ac:dyDescent="0.2">
      <c r="A1274" s="105">
        <v>42058.291666666664</v>
      </c>
      <c r="B1274" s="13">
        <v>2.5722200000000002</v>
      </c>
      <c r="C1274" s="24">
        <v>310</v>
      </c>
      <c r="D1274" s="16">
        <f t="shared" si="19"/>
        <v>4.2956073999999997</v>
      </c>
    </row>
    <row r="1275" spans="1:4" ht="15" customHeight="1" x14ac:dyDescent="0.2">
      <c r="A1275" s="105">
        <v>42058.333333333336</v>
      </c>
      <c r="B1275" s="13">
        <v>2.057776</v>
      </c>
      <c r="C1275" s="24">
        <v>270</v>
      </c>
      <c r="D1275" s="16">
        <f t="shared" si="19"/>
        <v>3.43648592</v>
      </c>
    </row>
    <row r="1276" spans="1:4" ht="15" customHeight="1" x14ac:dyDescent="0.2">
      <c r="A1276" s="105">
        <v>42058.375</v>
      </c>
      <c r="B1276" s="13">
        <v>1.028888</v>
      </c>
      <c r="C1276" s="24">
        <v>330</v>
      </c>
      <c r="D1276" s="16">
        <f t="shared" si="19"/>
        <v>1.71824296</v>
      </c>
    </row>
    <row r="1277" spans="1:4" ht="15" customHeight="1" x14ac:dyDescent="0.2">
      <c r="A1277" s="105">
        <v>42058.416666666664</v>
      </c>
      <c r="B1277" s="13">
        <v>2.057776</v>
      </c>
      <c r="C1277" s="24">
        <v>280</v>
      </c>
      <c r="D1277" s="16">
        <f t="shared" si="19"/>
        <v>3.43648592</v>
      </c>
    </row>
    <row r="1278" spans="1:4" ht="15" customHeight="1" x14ac:dyDescent="0.2">
      <c r="A1278" s="105">
        <v>42058.458333333336</v>
      </c>
      <c r="B1278" s="13">
        <v>2.057776</v>
      </c>
      <c r="C1278" s="24">
        <v>260</v>
      </c>
      <c r="D1278" s="16">
        <f t="shared" si="19"/>
        <v>3.43648592</v>
      </c>
    </row>
    <row r="1279" spans="1:4" ht="15" customHeight="1" x14ac:dyDescent="0.2">
      <c r="A1279" s="105">
        <v>42058.5</v>
      </c>
      <c r="B1279" s="13">
        <v>2.057776</v>
      </c>
      <c r="C1279" s="24">
        <v>150</v>
      </c>
      <c r="D1279" s="16">
        <f t="shared" si="19"/>
        <v>3.43648592</v>
      </c>
    </row>
    <row r="1280" spans="1:4" ht="15" customHeight="1" x14ac:dyDescent="0.2">
      <c r="A1280" s="105">
        <v>42058.541666666664</v>
      </c>
      <c r="B1280" s="13">
        <v>4.1155520000000001</v>
      </c>
      <c r="C1280" s="24">
        <v>150</v>
      </c>
      <c r="D1280" s="16">
        <f t="shared" si="19"/>
        <v>6.8729718399999999</v>
      </c>
    </row>
    <row r="1281" spans="1:4" ht="15" customHeight="1" x14ac:dyDescent="0.2">
      <c r="A1281" s="105">
        <v>42058.583333333336</v>
      </c>
      <c r="B1281" s="13">
        <v>6.1733279999999997</v>
      </c>
      <c r="C1281" s="24">
        <v>160</v>
      </c>
      <c r="D1281" s="16">
        <f t="shared" si="19"/>
        <v>10.309457759999999</v>
      </c>
    </row>
    <row r="1282" spans="1:4" ht="15" customHeight="1" x14ac:dyDescent="0.2">
      <c r="A1282" s="105">
        <v>42058.625</v>
      </c>
      <c r="B1282" s="13">
        <v>5.1444400000000003</v>
      </c>
      <c r="C1282" s="24">
        <v>150</v>
      </c>
      <c r="D1282" s="16">
        <f t="shared" si="19"/>
        <v>8.5912147999999995</v>
      </c>
    </row>
    <row r="1283" spans="1:4" ht="15" customHeight="1" x14ac:dyDescent="0.2">
      <c r="A1283" s="105">
        <v>42058.666666666664</v>
      </c>
      <c r="B1283" s="13">
        <v>4.6299960000000002</v>
      </c>
      <c r="C1283" s="24">
        <v>150</v>
      </c>
      <c r="D1283" s="16">
        <f t="shared" si="19"/>
        <v>7.7320933199999997</v>
      </c>
    </row>
    <row r="1284" spans="1:4" ht="15" customHeight="1" x14ac:dyDescent="0.2">
      <c r="A1284" s="105">
        <v>42058.708333333336</v>
      </c>
      <c r="B1284" s="13">
        <v>4.1155520000000001</v>
      </c>
      <c r="C1284" s="24">
        <v>160</v>
      </c>
      <c r="D1284" s="16">
        <f t="shared" ref="D1284:D1347" si="20">$B$1*B1284</f>
        <v>6.8729718399999999</v>
      </c>
    </row>
    <row r="1285" spans="1:4" ht="15" customHeight="1" x14ac:dyDescent="0.2">
      <c r="A1285" s="105">
        <v>42058.75</v>
      </c>
      <c r="B1285" s="13">
        <v>2.5722200000000002</v>
      </c>
      <c r="C1285" s="24">
        <v>110</v>
      </c>
      <c r="D1285" s="16">
        <f t="shared" si="20"/>
        <v>4.2956073999999997</v>
      </c>
    </row>
    <row r="1286" spans="1:4" ht="15" customHeight="1" x14ac:dyDescent="0.2">
      <c r="A1286" s="105">
        <v>42058.791666666664</v>
      </c>
      <c r="B1286" s="13">
        <v>4.1155520000000001</v>
      </c>
      <c r="C1286" s="24">
        <v>90</v>
      </c>
      <c r="D1286" s="16">
        <f t="shared" si="20"/>
        <v>6.8729718399999999</v>
      </c>
    </row>
    <row r="1287" spans="1:4" ht="15" customHeight="1" x14ac:dyDescent="0.2">
      <c r="A1287" s="105">
        <v>42058.833333333336</v>
      </c>
      <c r="B1287" s="13">
        <v>1.5433319999999999</v>
      </c>
      <c r="C1287" s="24">
        <v>120</v>
      </c>
      <c r="D1287" s="16">
        <f t="shared" si="20"/>
        <v>2.5773644399999998</v>
      </c>
    </row>
    <row r="1288" spans="1:4" ht="15" customHeight="1" x14ac:dyDescent="0.2">
      <c r="A1288" s="105">
        <v>42058.875</v>
      </c>
      <c r="B1288" s="13">
        <v>1.5433319999999999</v>
      </c>
      <c r="C1288" s="24">
        <v>140</v>
      </c>
      <c r="D1288" s="16">
        <f t="shared" si="20"/>
        <v>2.5773644399999998</v>
      </c>
    </row>
    <row r="1289" spans="1:4" ht="15" customHeight="1" x14ac:dyDescent="0.2">
      <c r="A1289" s="105">
        <v>42058.916666666664</v>
      </c>
      <c r="B1289" s="13">
        <v>2.057776</v>
      </c>
      <c r="C1289" s="24">
        <v>180</v>
      </c>
      <c r="D1289" s="16">
        <f t="shared" si="20"/>
        <v>3.43648592</v>
      </c>
    </row>
    <row r="1290" spans="1:4" ht="15" customHeight="1" x14ac:dyDescent="0.2">
      <c r="A1290" s="105">
        <v>42058.958333333336</v>
      </c>
      <c r="B1290" s="13">
        <v>0.51444400000000001</v>
      </c>
      <c r="C1290" s="24">
        <v>230</v>
      </c>
      <c r="D1290" s="16">
        <f t="shared" si="20"/>
        <v>0.85912147999999999</v>
      </c>
    </row>
    <row r="1291" spans="1:4" ht="15" customHeight="1" x14ac:dyDescent="0.2">
      <c r="A1291" s="105">
        <v>42059</v>
      </c>
      <c r="B1291" s="13">
        <v>1.028888</v>
      </c>
      <c r="C1291" s="24">
        <v>310</v>
      </c>
      <c r="D1291" s="16">
        <f t="shared" si="20"/>
        <v>1.71824296</v>
      </c>
    </row>
    <row r="1292" spans="1:4" ht="15" customHeight="1" x14ac:dyDescent="0.2">
      <c r="A1292" s="105">
        <v>42059.041666666664</v>
      </c>
      <c r="B1292" s="13">
        <v>1.5433319999999999</v>
      </c>
      <c r="C1292" s="24">
        <v>330</v>
      </c>
      <c r="D1292" s="16">
        <f t="shared" si="20"/>
        <v>2.5773644399999998</v>
      </c>
    </row>
    <row r="1293" spans="1:4" ht="15" customHeight="1" x14ac:dyDescent="0.2">
      <c r="A1293" s="105">
        <v>42059.083333333336</v>
      </c>
      <c r="B1293" s="13">
        <v>1.028888</v>
      </c>
      <c r="C1293" s="24">
        <v>300</v>
      </c>
      <c r="D1293" s="16">
        <f t="shared" si="20"/>
        <v>1.71824296</v>
      </c>
    </row>
    <row r="1294" spans="1:4" ht="15" customHeight="1" x14ac:dyDescent="0.2">
      <c r="A1294" s="105">
        <v>42059.125</v>
      </c>
      <c r="B1294" s="13">
        <v>1.5433319999999999</v>
      </c>
      <c r="C1294" s="24">
        <v>310</v>
      </c>
      <c r="D1294" s="16">
        <f t="shared" si="20"/>
        <v>2.5773644399999998</v>
      </c>
    </row>
    <row r="1295" spans="1:4" ht="15" customHeight="1" x14ac:dyDescent="0.2">
      <c r="A1295" s="105">
        <v>42059.166666666664</v>
      </c>
      <c r="B1295" s="13">
        <v>1.5433319999999999</v>
      </c>
      <c r="C1295" s="24">
        <v>310</v>
      </c>
      <c r="D1295" s="16">
        <f t="shared" si="20"/>
        <v>2.5773644399999998</v>
      </c>
    </row>
    <row r="1296" spans="1:4" ht="15" customHeight="1" x14ac:dyDescent="0.2">
      <c r="A1296" s="105">
        <v>42059.208333333336</v>
      </c>
      <c r="B1296" s="13">
        <v>1.028888</v>
      </c>
      <c r="C1296" s="24">
        <v>300</v>
      </c>
      <c r="D1296" s="16">
        <f t="shared" si="20"/>
        <v>1.71824296</v>
      </c>
    </row>
    <row r="1297" spans="1:4" ht="15" customHeight="1" x14ac:dyDescent="0.2">
      <c r="A1297" s="105">
        <v>42059.25</v>
      </c>
      <c r="B1297" s="13">
        <v>1.028888</v>
      </c>
      <c r="C1297" s="24">
        <v>300</v>
      </c>
      <c r="D1297" s="16">
        <f t="shared" si="20"/>
        <v>1.71824296</v>
      </c>
    </row>
    <row r="1298" spans="1:4" ht="15" customHeight="1" x14ac:dyDescent="0.2">
      <c r="A1298" s="105">
        <v>42059.291666666664</v>
      </c>
      <c r="B1298" s="13">
        <v>1.5433319999999999</v>
      </c>
      <c r="C1298" s="24">
        <v>300</v>
      </c>
      <c r="D1298" s="16">
        <f t="shared" si="20"/>
        <v>2.5773644399999998</v>
      </c>
    </row>
    <row r="1299" spans="1:4" ht="15" customHeight="1" x14ac:dyDescent="0.2">
      <c r="A1299" s="105">
        <v>42059.333333333336</v>
      </c>
      <c r="B1299" s="13">
        <v>0.51444400000000001</v>
      </c>
      <c r="C1299" s="24">
        <v>330</v>
      </c>
      <c r="D1299" s="16">
        <f t="shared" si="20"/>
        <v>0.85912147999999999</v>
      </c>
    </row>
    <row r="1300" spans="1:4" ht="15" customHeight="1" x14ac:dyDescent="0.2">
      <c r="A1300" s="105">
        <v>42059.375</v>
      </c>
      <c r="B1300" s="13">
        <v>1.5433319999999999</v>
      </c>
      <c r="C1300" s="24">
        <v>290</v>
      </c>
      <c r="D1300" s="16">
        <f t="shared" si="20"/>
        <v>2.5773644399999998</v>
      </c>
    </row>
    <row r="1301" spans="1:4" ht="15" customHeight="1" x14ac:dyDescent="0.2">
      <c r="A1301" s="105">
        <v>42059.416666666664</v>
      </c>
      <c r="B1301" s="13">
        <v>1.028888</v>
      </c>
      <c r="C1301" s="24">
        <v>340</v>
      </c>
      <c r="D1301" s="16">
        <f t="shared" si="20"/>
        <v>1.71824296</v>
      </c>
    </row>
    <row r="1302" spans="1:4" ht="15" customHeight="1" x14ac:dyDescent="0.2">
      <c r="A1302" s="105">
        <v>42059.458333333336</v>
      </c>
      <c r="B1302" s="13">
        <v>1.028888</v>
      </c>
      <c r="C1302" s="24">
        <v>160</v>
      </c>
      <c r="D1302" s="16">
        <f t="shared" si="20"/>
        <v>1.71824296</v>
      </c>
    </row>
    <row r="1303" spans="1:4" ht="15" customHeight="1" x14ac:dyDescent="0.2">
      <c r="A1303" s="105">
        <v>42059.5</v>
      </c>
      <c r="B1303" s="13">
        <v>3.601108</v>
      </c>
      <c r="C1303" s="24">
        <v>120</v>
      </c>
      <c r="D1303" s="16">
        <f t="shared" si="20"/>
        <v>6.0138503599999993</v>
      </c>
    </row>
    <row r="1304" spans="1:4" ht="15" customHeight="1" x14ac:dyDescent="0.2">
      <c r="A1304" s="105">
        <v>42059.541666666664</v>
      </c>
      <c r="B1304" s="13">
        <v>4.6299960000000002</v>
      </c>
      <c r="C1304" s="24">
        <v>180</v>
      </c>
      <c r="D1304" s="16">
        <f t="shared" si="20"/>
        <v>7.7320933199999997</v>
      </c>
    </row>
    <row r="1305" spans="1:4" ht="15" customHeight="1" x14ac:dyDescent="0.2">
      <c r="A1305" s="105">
        <v>42059.583333333336</v>
      </c>
      <c r="B1305" s="13">
        <v>3.0866639999999999</v>
      </c>
      <c r="C1305" s="24">
        <v>100</v>
      </c>
      <c r="D1305" s="16">
        <f t="shared" si="20"/>
        <v>5.1547288799999995</v>
      </c>
    </row>
    <row r="1306" spans="1:4" ht="15" customHeight="1" x14ac:dyDescent="0.2">
      <c r="A1306" s="105">
        <v>42059.625</v>
      </c>
      <c r="B1306" s="13">
        <v>4.6299960000000002</v>
      </c>
      <c r="C1306" s="24">
        <v>60</v>
      </c>
      <c r="D1306" s="16">
        <f t="shared" si="20"/>
        <v>7.7320933199999997</v>
      </c>
    </row>
    <row r="1307" spans="1:4" ht="15" customHeight="1" x14ac:dyDescent="0.2">
      <c r="A1307" s="105">
        <v>42059.666666666664</v>
      </c>
      <c r="B1307" s="13">
        <v>5.6588840000000005</v>
      </c>
      <c r="C1307" s="24">
        <v>50</v>
      </c>
      <c r="D1307" s="16">
        <f t="shared" si="20"/>
        <v>9.4503362800000001</v>
      </c>
    </row>
    <row r="1308" spans="1:4" ht="15" customHeight="1" x14ac:dyDescent="0.2">
      <c r="A1308" s="105">
        <v>42059.708333333336</v>
      </c>
      <c r="B1308" s="13">
        <v>6.1733279999999997</v>
      </c>
      <c r="C1308" s="24">
        <v>50</v>
      </c>
      <c r="D1308" s="16">
        <f t="shared" si="20"/>
        <v>10.309457759999999</v>
      </c>
    </row>
    <row r="1309" spans="1:4" ht="15" customHeight="1" x14ac:dyDescent="0.2">
      <c r="A1309" s="105">
        <v>42059.75</v>
      </c>
      <c r="B1309" s="13">
        <v>4.6299960000000002</v>
      </c>
      <c r="C1309" s="24">
        <v>10</v>
      </c>
      <c r="D1309" s="16">
        <f t="shared" si="20"/>
        <v>7.7320933199999997</v>
      </c>
    </row>
    <row r="1310" spans="1:4" ht="15" customHeight="1" x14ac:dyDescent="0.2">
      <c r="A1310" s="105">
        <v>42059.791666666664</v>
      </c>
      <c r="B1310" s="13">
        <v>3.0866639999999999</v>
      </c>
      <c r="C1310" s="24">
        <v>350</v>
      </c>
      <c r="D1310" s="16">
        <f t="shared" si="20"/>
        <v>5.1547288799999995</v>
      </c>
    </row>
    <row r="1311" spans="1:4" ht="15" customHeight="1" x14ac:dyDescent="0.2">
      <c r="A1311" s="105">
        <v>42059.833333333336</v>
      </c>
      <c r="B1311" s="13">
        <v>2.057776</v>
      </c>
      <c r="C1311" s="24">
        <v>330</v>
      </c>
      <c r="D1311" s="16">
        <f t="shared" si="20"/>
        <v>3.43648592</v>
      </c>
    </row>
    <row r="1312" spans="1:4" ht="15" customHeight="1" x14ac:dyDescent="0.2">
      <c r="A1312" s="105">
        <v>42059.875</v>
      </c>
      <c r="B1312" s="13">
        <v>2.057776</v>
      </c>
      <c r="C1312" s="24">
        <v>310</v>
      </c>
      <c r="D1312" s="16">
        <f t="shared" si="20"/>
        <v>3.43648592</v>
      </c>
    </row>
    <row r="1313" spans="1:4" ht="15" customHeight="1" x14ac:dyDescent="0.2">
      <c r="A1313" s="105">
        <v>42059.916666666664</v>
      </c>
      <c r="B1313" s="13">
        <v>1.5433319999999999</v>
      </c>
      <c r="C1313" s="24">
        <v>310</v>
      </c>
      <c r="D1313" s="16">
        <f t="shared" si="20"/>
        <v>2.5773644399999998</v>
      </c>
    </row>
    <row r="1314" spans="1:4" ht="15" customHeight="1" x14ac:dyDescent="0.2">
      <c r="A1314" s="105">
        <v>42059.958333333336</v>
      </c>
      <c r="B1314" s="13">
        <v>1.5433319999999999</v>
      </c>
      <c r="C1314" s="24">
        <v>320</v>
      </c>
      <c r="D1314" s="16">
        <f t="shared" si="20"/>
        <v>2.5773644399999998</v>
      </c>
    </row>
    <row r="1315" spans="1:4" ht="15" customHeight="1" x14ac:dyDescent="0.2">
      <c r="A1315" s="105">
        <v>42060</v>
      </c>
      <c r="B1315" s="13">
        <v>1.5433319999999999</v>
      </c>
      <c r="C1315" s="24">
        <v>310</v>
      </c>
      <c r="D1315" s="16">
        <f t="shared" si="20"/>
        <v>2.5773644399999998</v>
      </c>
    </row>
    <row r="1316" spans="1:4" ht="15" customHeight="1" x14ac:dyDescent="0.2">
      <c r="A1316" s="105">
        <v>42060.041666666664</v>
      </c>
      <c r="B1316" s="13">
        <v>1.5433319999999999</v>
      </c>
      <c r="C1316" s="24">
        <v>320</v>
      </c>
      <c r="D1316" s="16">
        <f t="shared" si="20"/>
        <v>2.5773644399999998</v>
      </c>
    </row>
    <row r="1317" spans="1:4" ht="15" customHeight="1" x14ac:dyDescent="0.2">
      <c r="A1317" s="105">
        <v>42060.083333333336</v>
      </c>
      <c r="B1317" s="13">
        <v>1.5433319999999999</v>
      </c>
      <c r="C1317" s="24">
        <v>310</v>
      </c>
      <c r="D1317" s="16">
        <f t="shared" si="20"/>
        <v>2.5773644399999998</v>
      </c>
    </row>
    <row r="1318" spans="1:4" ht="15" customHeight="1" x14ac:dyDescent="0.2">
      <c r="A1318" s="105">
        <v>42060.125</v>
      </c>
      <c r="B1318" s="13">
        <v>1.5433319999999999</v>
      </c>
      <c r="C1318" s="24">
        <v>310</v>
      </c>
      <c r="D1318" s="16">
        <f t="shared" si="20"/>
        <v>2.5773644399999998</v>
      </c>
    </row>
    <row r="1319" spans="1:4" ht="15" customHeight="1" x14ac:dyDescent="0.2">
      <c r="A1319" s="105">
        <v>42060.166666666664</v>
      </c>
      <c r="B1319" s="13">
        <v>1.028888</v>
      </c>
      <c r="C1319" s="24">
        <v>330</v>
      </c>
      <c r="D1319" s="16">
        <f t="shared" si="20"/>
        <v>1.71824296</v>
      </c>
    </row>
    <row r="1320" spans="1:4" ht="15" customHeight="1" x14ac:dyDescent="0.2">
      <c r="A1320" s="105">
        <v>42060.208333333336</v>
      </c>
      <c r="B1320" s="13">
        <v>1.028888</v>
      </c>
      <c r="C1320" s="24">
        <v>340</v>
      </c>
      <c r="D1320" s="16">
        <f t="shared" si="20"/>
        <v>1.71824296</v>
      </c>
    </row>
    <row r="1321" spans="1:4" ht="15" customHeight="1" x14ac:dyDescent="0.2">
      <c r="A1321" s="105">
        <v>42060.25</v>
      </c>
      <c r="B1321" s="13">
        <v>1.5433319999999999</v>
      </c>
      <c r="C1321" s="24">
        <v>310</v>
      </c>
      <c r="D1321" s="16">
        <f t="shared" si="20"/>
        <v>2.5773644399999998</v>
      </c>
    </row>
    <row r="1322" spans="1:4" ht="15" customHeight="1" x14ac:dyDescent="0.2">
      <c r="A1322" s="105">
        <v>42060.291666666664</v>
      </c>
      <c r="B1322" s="13">
        <v>1.5433319999999999</v>
      </c>
      <c r="C1322" s="24">
        <v>300</v>
      </c>
      <c r="D1322" s="16">
        <f t="shared" si="20"/>
        <v>2.5773644399999998</v>
      </c>
    </row>
    <row r="1323" spans="1:4" ht="15" customHeight="1" x14ac:dyDescent="0.2">
      <c r="A1323" s="105">
        <v>42060.333333333336</v>
      </c>
      <c r="B1323" s="13">
        <v>1.5433319999999999</v>
      </c>
      <c r="C1323" s="24">
        <v>320</v>
      </c>
      <c r="D1323" s="16">
        <f t="shared" si="20"/>
        <v>2.5773644399999998</v>
      </c>
    </row>
    <row r="1324" spans="1:4" ht="15" customHeight="1" x14ac:dyDescent="0.2">
      <c r="A1324" s="105">
        <v>42060.375</v>
      </c>
      <c r="B1324" s="13">
        <v>0</v>
      </c>
      <c r="C1324" s="24">
        <v>0</v>
      </c>
      <c r="D1324" s="16">
        <f t="shared" si="20"/>
        <v>0</v>
      </c>
    </row>
    <row r="1325" spans="1:4" ht="15" customHeight="1" x14ac:dyDescent="0.2">
      <c r="A1325" s="105">
        <v>42060.416666666664</v>
      </c>
      <c r="B1325" s="13">
        <v>1.5433319999999999</v>
      </c>
      <c r="C1325" s="24">
        <v>340</v>
      </c>
      <c r="D1325" s="16">
        <f t="shared" si="20"/>
        <v>2.5773644399999998</v>
      </c>
    </row>
    <row r="1326" spans="1:4" ht="15" customHeight="1" x14ac:dyDescent="0.2">
      <c r="A1326" s="105">
        <v>42060.458333333336</v>
      </c>
      <c r="B1326" s="13">
        <v>4.6299960000000002</v>
      </c>
      <c r="C1326" s="24">
        <v>10</v>
      </c>
      <c r="D1326" s="16">
        <f t="shared" si="20"/>
        <v>7.7320933199999997</v>
      </c>
    </row>
    <row r="1327" spans="1:4" ht="15" customHeight="1" x14ac:dyDescent="0.2">
      <c r="A1327" s="105">
        <v>42060.5</v>
      </c>
      <c r="B1327" s="13">
        <v>4.6299960000000002</v>
      </c>
      <c r="C1327" s="24">
        <v>350</v>
      </c>
      <c r="D1327" s="16">
        <f t="shared" si="20"/>
        <v>7.7320933199999997</v>
      </c>
    </row>
    <row r="1328" spans="1:4" ht="15" customHeight="1" x14ac:dyDescent="0.2">
      <c r="A1328" s="105">
        <v>42060.541666666664</v>
      </c>
      <c r="B1328" s="13">
        <v>5.1444400000000003</v>
      </c>
      <c r="C1328" s="24">
        <v>10</v>
      </c>
      <c r="D1328" s="16">
        <f t="shared" si="20"/>
        <v>8.5912147999999995</v>
      </c>
    </row>
    <row r="1329" spans="1:4" ht="15" customHeight="1" x14ac:dyDescent="0.2">
      <c r="A1329" s="105">
        <v>42060.583333333336</v>
      </c>
      <c r="B1329" s="13">
        <v>4.6299960000000002</v>
      </c>
      <c r="C1329" s="24">
        <v>20</v>
      </c>
      <c r="D1329" s="16">
        <f t="shared" si="20"/>
        <v>7.7320933199999997</v>
      </c>
    </row>
    <row r="1330" spans="1:4" ht="15" customHeight="1" x14ac:dyDescent="0.2">
      <c r="A1330" s="105">
        <v>42060.625</v>
      </c>
      <c r="B1330" s="13">
        <v>4.1155520000000001</v>
      </c>
      <c r="C1330" s="24">
        <v>20</v>
      </c>
      <c r="D1330" s="16">
        <f t="shared" si="20"/>
        <v>6.8729718399999999</v>
      </c>
    </row>
    <row r="1331" spans="1:4" ht="15" customHeight="1" x14ac:dyDescent="0.2">
      <c r="A1331" s="105">
        <v>42060.666666666664</v>
      </c>
      <c r="B1331" s="13">
        <v>8.2311040000000002</v>
      </c>
      <c r="C1331" s="24">
        <v>60</v>
      </c>
      <c r="D1331" s="16">
        <f t="shared" si="20"/>
        <v>13.74594368</v>
      </c>
    </row>
    <row r="1332" spans="1:4" ht="15" customHeight="1" x14ac:dyDescent="0.2">
      <c r="A1332" s="105">
        <v>42060.708333333336</v>
      </c>
      <c r="B1332" s="13">
        <v>6.6877719999999998</v>
      </c>
      <c r="C1332" s="24">
        <v>50</v>
      </c>
      <c r="D1332" s="16">
        <f t="shared" si="20"/>
        <v>11.16857924</v>
      </c>
    </row>
    <row r="1333" spans="1:4" ht="15" customHeight="1" x14ac:dyDescent="0.2">
      <c r="A1333" s="105">
        <v>42060.75</v>
      </c>
      <c r="B1333" s="13">
        <v>7.202216</v>
      </c>
      <c r="C1333" s="24">
        <v>40</v>
      </c>
      <c r="D1333" s="16">
        <f t="shared" si="20"/>
        <v>12.027700719999999</v>
      </c>
    </row>
    <row r="1334" spans="1:4" ht="15" customHeight="1" x14ac:dyDescent="0.2">
      <c r="A1334" s="105">
        <v>42060.791666666664</v>
      </c>
      <c r="B1334" s="13">
        <v>7.7166600000000001</v>
      </c>
      <c r="C1334" s="24">
        <v>50</v>
      </c>
      <c r="D1334" s="16">
        <f t="shared" si="20"/>
        <v>12.886822199999999</v>
      </c>
    </row>
    <row r="1335" spans="1:4" ht="15" customHeight="1" x14ac:dyDescent="0.2">
      <c r="A1335" s="105">
        <v>42060.833333333336</v>
      </c>
      <c r="B1335" s="13">
        <v>8.7455479999999994</v>
      </c>
      <c r="C1335" s="24">
        <v>40</v>
      </c>
      <c r="D1335" s="16">
        <f t="shared" si="20"/>
        <v>14.605065159999999</v>
      </c>
    </row>
    <row r="1336" spans="1:4" ht="15" customHeight="1" x14ac:dyDescent="0.2">
      <c r="A1336" s="105">
        <v>42060.875</v>
      </c>
      <c r="B1336" s="13">
        <v>7.202216</v>
      </c>
      <c r="C1336" s="24">
        <v>40</v>
      </c>
      <c r="D1336" s="16">
        <f t="shared" si="20"/>
        <v>12.027700719999999</v>
      </c>
    </row>
    <row r="1337" spans="1:4" ht="15" customHeight="1" x14ac:dyDescent="0.2">
      <c r="A1337" s="105">
        <v>42060.916666666664</v>
      </c>
      <c r="B1337" s="13">
        <v>6.1733279999999997</v>
      </c>
      <c r="C1337" s="24">
        <v>40</v>
      </c>
      <c r="D1337" s="16">
        <f t="shared" si="20"/>
        <v>10.309457759999999</v>
      </c>
    </row>
    <row r="1338" spans="1:4" ht="15" customHeight="1" x14ac:dyDescent="0.2">
      <c r="A1338" s="105">
        <v>42060.958333333336</v>
      </c>
      <c r="B1338" s="13">
        <v>5.1444400000000003</v>
      </c>
      <c r="C1338" s="24">
        <v>30</v>
      </c>
      <c r="D1338" s="16">
        <f t="shared" si="20"/>
        <v>8.5912147999999995</v>
      </c>
    </row>
    <row r="1339" spans="1:4" ht="15" customHeight="1" x14ac:dyDescent="0.2">
      <c r="A1339" s="105">
        <v>42061</v>
      </c>
      <c r="B1339" s="13">
        <v>4.1155520000000001</v>
      </c>
      <c r="C1339" s="24">
        <v>30</v>
      </c>
      <c r="D1339" s="16">
        <f t="shared" si="20"/>
        <v>6.8729718399999999</v>
      </c>
    </row>
    <row r="1340" spans="1:4" ht="15" customHeight="1" x14ac:dyDescent="0.2">
      <c r="A1340" s="105">
        <v>42061.041666666664</v>
      </c>
      <c r="B1340" s="13">
        <v>3.0866639999999999</v>
      </c>
      <c r="C1340" s="24">
        <v>360</v>
      </c>
      <c r="D1340" s="16">
        <f t="shared" si="20"/>
        <v>5.1547288799999995</v>
      </c>
    </row>
    <row r="1341" spans="1:4" ht="15" customHeight="1" x14ac:dyDescent="0.2">
      <c r="A1341" s="105">
        <v>42061.083333333336</v>
      </c>
      <c r="B1341" s="13">
        <v>3.0866639999999999</v>
      </c>
      <c r="C1341" s="24">
        <v>10</v>
      </c>
      <c r="D1341" s="16">
        <f t="shared" si="20"/>
        <v>5.1547288799999995</v>
      </c>
    </row>
    <row r="1342" spans="1:4" ht="15" customHeight="1" x14ac:dyDescent="0.2">
      <c r="A1342" s="105">
        <v>42061.125</v>
      </c>
      <c r="B1342" s="13">
        <v>3.0866639999999999</v>
      </c>
      <c r="C1342" s="24">
        <v>10</v>
      </c>
      <c r="D1342" s="16">
        <f t="shared" si="20"/>
        <v>5.1547288799999995</v>
      </c>
    </row>
    <row r="1343" spans="1:4" ht="15" customHeight="1" x14ac:dyDescent="0.2">
      <c r="A1343" s="105">
        <v>42061.166666666664</v>
      </c>
      <c r="B1343" s="13">
        <v>1.028888</v>
      </c>
      <c r="C1343" s="24">
        <v>320</v>
      </c>
      <c r="D1343" s="16">
        <f t="shared" si="20"/>
        <v>1.71824296</v>
      </c>
    </row>
    <row r="1344" spans="1:4" ht="15" customHeight="1" x14ac:dyDescent="0.2">
      <c r="A1344" s="105">
        <v>42061.208333333336</v>
      </c>
      <c r="B1344" s="13">
        <v>3.0866639999999999</v>
      </c>
      <c r="C1344" s="24">
        <v>10</v>
      </c>
      <c r="D1344" s="16">
        <f t="shared" si="20"/>
        <v>5.1547288799999995</v>
      </c>
    </row>
    <row r="1345" spans="1:4" ht="15" customHeight="1" x14ac:dyDescent="0.2">
      <c r="A1345" s="105">
        <v>42061.25</v>
      </c>
      <c r="B1345" s="13">
        <v>2.5722200000000002</v>
      </c>
      <c r="C1345" s="24">
        <v>10</v>
      </c>
      <c r="D1345" s="16">
        <f t="shared" si="20"/>
        <v>4.2956073999999997</v>
      </c>
    </row>
    <row r="1346" spans="1:4" ht="15" customHeight="1" x14ac:dyDescent="0.2">
      <c r="A1346" s="105">
        <v>42061.291666666664</v>
      </c>
      <c r="B1346" s="13">
        <v>2.057776</v>
      </c>
      <c r="C1346" s="24">
        <v>350</v>
      </c>
      <c r="D1346" s="16">
        <f t="shared" si="20"/>
        <v>3.43648592</v>
      </c>
    </row>
    <row r="1347" spans="1:4" ht="15" customHeight="1" x14ac:dyDescent="0.2">
      <c r="A1347" s="105">
        <v>42061.333333333336</v>
      </c>
      <c r="B1347" s="13">
        <v>1.028888</v>
      </c>
      <c r="C1347" s="24">
        <v>320</v>
      </c>
      <c r="D1347" s="16">
        <f t="shared" si="20"/>
        <v>1.71824296</v>
      </c>
    </row>
    <row r="1348" spans="1:4" ht="15" customHeight="1" x14ac:dyDescent="0.2">
      <c r="A1348" s="105">
        <v>42061.375</v>
      </c>
      <c r="B1348" s="13">
        <v>1.5433319999999999</v>
      </c>
      <c r="C1348" s="24">
        <v>330</v>
      </c>
      <c r="D1348" s="16">
        <f t="shared" ref="D1348:D1411" si="21">$B$1*B1348</f>
        <v>2.5773644399999998</v>
      </c>
    </row>
    <row r="1349" spans="1:4" ht="15" customHeight="1" x14ac:dyDescent="0.2">
      <c r="A1349" s="105">
        <v>42061.416666666664</v>
      </c>
      <c r="B1349" s="13">
        <v>2.057776</v>
      </c>
      <c r="C1349" s="24">
        <v>360</v>
      </c>
      <c r="D1349" s="16">
        <f t="shared" si="21"/>
        <v>3.43648592</v>
      </c>
    </row>
    <row r="1350" spans="1:4" ht="15" customHeight="1" x14ac:dyDescent="0.2">
      <c r="A1350" s="105">
        <v>42061.458333333336</v>
      </c>
      <c r="B1350" s="13">
        <v>2.5722200000000002</v>
      </c>
      <c r="C1350" s="24">
        <v>350</v>
      </c>
      <c r="D1350" s="16">
        <f t="shared" si="21"/>
        <v>4.2956073999999997</v>
      </c>
    </row>
    <row r="1351" spans="1:4" ht="15" customHeight="1" x14ac:dyDescent="0.2">
      <c r="A1351" s="105">
        <v>42061.5</v>
      </c>
      <c r="B1351" s="13">
        <v>3.601108</v>
      </c>
      <c r="C1351" s="24">
        <v>300</v>
      </c>
      <c r="D1351" s="16">
        <f t="shared" si="21"/>
        <v>6.0138503599999993</v>
      </c>
    </row>
    <row r="1352" spans="1:4" ht="15" customHeight="1" x14ac:dyDescent="0.2">
      <c r="A1352" s="105">
        <v>42061.541666666664</v>
      </c>
      <c r="B1352" s="13">
        <v>4.1155520000000001</v>
      </c>
      <c r="C1352" s="24">
        <v>30</v>
      </c>
      <c r="D1352" s="16">
        <f t="shared" si="21"/>
        <v>6.8729718399999999</v>
      </c>
    </row>
    <row r="1353" spans="1:4" ht="15" customHeight="1" x14ac:dyDescent="0.2">
      <c r="A1353" s="105">
        <v>42061.583333333336</v>
      </c>
      <c r="B1353" s="13">
        <v>4.1155520000000001</v>
      </c>
      <c r="C1353" s="24">
        <v>30</v>
      </c>
      <c r="D1353" s="16">
        <f t="shared" si="21"/>
        <v>6.8729718399999999</v>
      </c>
    </row>
    <row r="1354" spans="1:4" ht="15" customHeight="1" x14ac:dyDescent="0.2">
      <c r="A1354" s="105">
        <v>42061.625</v>
      </c>
      <c r="B1354" s="13">
        <v>6.6877719999999998</v>
      </c>
      <c r="C1354" s="24">
        <v>60</v>
      </c>
      <c r="D1354" s="16">
        <f t="shared" si="21"/>
        <v>11.16857924</v>
      </c>
    </row>
    <row r="1355" spans="1:4" ht="15" customHeight="1" x14ac:dyDescent="0.2">
      <c r="A1355" s="105">
        <v>42061.666666666664</v>
      </c>
      <c r="B1355" s="13">
        <v>7.7166600000000001</v>
      </c>
      <c r="C1355" s="24">
        <v>60</v>
      </c>
      <c r="D1355" s="16">
        <f t="shared" si="21"/>
        <v>12.886822199999999</v>
      </c>
    </row>
    <row r="1356" spans="1:4" ht="15" customHeight="1" x14ac:dyDescent="0.2">
      <c r="A1356" s="105">
        <v>42061.708333333336</v>
      </c>
      <c r="B1356" s="13">
        <v>7.202216</v>
      </c>
      <c r="C1356" s="24">
        <v>60</v>
      </c>
      <c r="D1356" s="16">
        <f t="shared" si="21"/>
        <v>12.027700719999999</v>
      </c>
    </row>
    <row r="1357" spans="1:4" ht="15" customHeight="1" x14ac:dyDescent="0.2">
      <c r="A1357" s="105">
        <v>42061.75</v>
      </c>
      <c r="B1357" s="13">
        <v>5.6588840000000005</v>
      </c>
      <c r="C1357" s="24">
        <v>70</v>
      </c>
      <c r="D1357" s="16">
        <f t="shared" si="21"/>
        <v>9.4503362800000001</v>
      </c>
    </row>
    <row r="1358" spans="1:4" ht="15" customHeight="1" x14ac:dyDescent="0.2">
      <c r="A1358" s="105">
        <v>42061.791666666664</v>
      </c>
      <c r="B1358" s="13">
        <v>1.028888</v>
      </c>
      <c r="C1358" s="24">
        <v>10</v>
      </c>
      <c r="D1358" s="16">
        <f t="shared" si="21"/>
        <v>1.71824296</v>
      </c>
    </row>
    <row r="1359" spans="1:4" ht="15" customHeight="1" x14ac:dyDescent="0.2">
      <c r="A1359" s="105">
        <v>42061.875</v>
      </c>
      <c r="B1359" s="13">
        <v>3.0866639999999999</v>
      </c>
      <c r="C1359" s="24">
        <v>330</v>
      </c>
      <c r="D1359" s="16">
        <f t="shared" si="21"/>
        <v>5.1547288799999995</v>
      </c>
    </row>
    <row r="1360" spans="1:4" ht="15" customHeight="1" x14ac:dyDescent="0.2">
      <c r="A1360" s="105">
        <v>42061.916666666664</v>
      </c>
      <c r="B1360" s="13">
        <v>2.057776</v>
      </c>
      <c r="C1360" s="24">
        <v>280</v>
      </c>
      <c r="D1360" s="16">
        <f t="shared" si="21"/>
        <v>3.43648592</v>
      </c>
    </row>
    <row r="1361" spans="1:4" ht="15" customHeight="1" x14ac:dyDescent="0.2">
      <c r="A1361" s="105">
        <v>42061.958333333336</v>
      </c>
      <c r="B1361" s="13">
        <v>2.057776</v>
      </c>
      <c r="C1361" s="24">
        <v>320</v>
      </c>
      <c r="D1361" s="16">
        <f t="shared" si="21"/>
        <v>3.43648592</v>
      </c>
    </row>
    <row r="1362" spans="1:4" ht="15" customHeight="1" x14ac:dyDescent="0.2">
      <c r="A1362" s="105">
        <v>42062</v>
      </c>
      <c r="B1362" s="13">
        <v>2.057776</v>
      </c>
      <c r="C1362" s="24">
        <v>10</v>
      </c>
      <c r="D1362" s="16">
        <f t="shared" si="21"/>
        <v>3.43648592</v>
      </c>
    </row>
    <row r="1363" spans="1:4" ht="15" customHeight="1" x14ac:dyDescent="0.2">
      <c r="A1363" s="105">
        <v>42062.041666666664</v>
      </c>
      <c r="B1363" s="13">
        <v>2.057776</v>
      </c>
      <c r="C1363" s="24">
        <v>290</v>
      </c>
      <c r="D1363" s="16">
        <f t="shared" si="21"/>
        <v>3.43648592</v>
      </c>
    </row>
    <row r="1364" spans="1:4" ht="15" customHeight="1" x14ac:dyDescent="0.2">
      <c r="A1364" s="105">
        <v>42062.083333333336</v>
      </c>
      <c r="B1364" s="13">
        <v>2.057776</v>
      </c>
      <c r="C1364" s="24">
        <v>310</v>
      </c>
      <c r="D1364" s="16">
        <f t="shared" si="21"/>
        <v>3.43648592</v>
      </c>
    </row>
    <row r="1365" spans="1:4" ht="15" customHeight="1" x14ac:dyDescent="0.2">
      <c r="A1365" s="105">
        <v>42062.125</v>
      </c>
      <c r="B1365" s="13">
        <v>2.057776</v>
      </c>
      <c r="C1365" s="24">
        <v>320</v>
      </c>
      <c r="D1365" s="16">
        <f t="shared" si="21"/>
        <v>3.43648592</v>
      </c>
    </row>
    <row r="1366" spans="1:4" ht="15" customHeight="1" x14ac:dyDescent="0.2">
      <c r="A1366" s="105">
        <v>42062.166666666664</v>
      </c>
      <c r="B1366" s="13">
        <v>0</v>
      </c>
      <c r="C1366" s="24">
        <v>0</v>
      </c>
      <c r="D1366" s="16">
        <f t="shared" si="21"/>
        <v>0</v>
      </c>
    </row>
    <row r="1367" spans="1:4" ht="15" customHeight="1" x14ac:dyDescent="0.2">
      <c r="A1367" s="105">
        <v>42062.208333333336</v>
      </c>
      <c r="B1367" s="13">
        <v>0</v>
      </c>
      <c r="C1367" s="24">
        <v>0</v>
      </c>
      <c r="D1367" s="16">
        <f t="shared" si="21"/>
        <v>0</v>
      </c>
    </row>
    <row r="1368" spans="1:4" ht="15" customHeight="1" x14ac:dyDescent="0.2">
      <c r="A1368" s="105">
        <v>42062.25</v>
      </c>
      <c r="B1368" s="13">
        <v>1.028888</v>
      </c>
      <c r="C1368" s="24">
        <v>300</v>
      </c>
      <c r="D1368" s="16">
        <f t="shared" si="21"/>
        <v>1.71824296</v>
      </c>
    </row>
    <row r="1369" spans="1:4" ht="15" customHeight="1" x14ac:dyDescent="0.2">
      <c r="A1369" s="105">
        <v>42062.291666666664</v>
      </c>
      <c r="B1369" s="13">
        <v>1.028888</v>
      </c>
      <c r="C1369" s="24">
        <v>10</v>
      </c>
      <c r="D1369" s="16">
        <f t="shared" si="21"/>
        <v>1.71824296</v>
      </c>
    </row>
    <row r="1370" spans="1:4" ht="15" customHeight="1" x14ac:dyDescent="0.2">
      <c r="A1370" s="105">
        <v>42062.333333333336</v>
      </c>
      <c r="B1370" s="13">
        <v>2.057776</v>
      </c>
      <c r="C1370" s="24">
        <v>240</v>
      </c>
      <c r="D1370" s="16">
        <f t="shared" si="21"/>
        <v>3.43648592</v>
      </c>
    </row>
    <row r="1371" spans="1:4" ht="15" customHeight="1" x14ac:dyDescent="0.2">
      <c r="A1371" s="105">
        <v>42062.375</v>
      </c>
      <c r="B1371" s="13">
        <v>1.028888</v>
      </c>
      <c r="C1371" s="24">
        <v>300</v>
      </c>
      <c r="D1371" s="16">
        <f t="shared" si="21"/>
        <v>1.71824296</v>
      </c>
    </row>
    <row r="1372" spans="1:4" ht="15" customHeight="1" x14ac:dyDescent="0.2">
      <c r="A1372" s="105">
        <v>42062.416666666664</v>
      </c>
      <c r="B1372" s="13">
        <v>1.028888</v>
      </c>
      <c r="C1372" s="24">
        <v>200</v>
      </c>
      <c r="D1372" s="16">
        <f t="shared" si="21"/>
        <v>1.71824296</v>
      </c>
    </row>
    <row r="1373" spans="1:4" ht="15" customHeight="1" x14ac:dyDescent="0.2">
      <c r="A1373" s="105">
        <v>42062.458333333336</v>
      </c>
      <c r="B1373" s="13">
        <v>1.5433319999999999</v>
      </c>
      <c r="C1373" s="24">
        <v>330</v>
      </c>
      <c r="D1373" s="16">
        <f t="shared" si="21"/>
        <v>2.5773644399999998</v>
      </c>
    </row>
    <row r="1374" spans="1:4" ht="15" customHeight="1" x14ac:dyDescent="0.2">
      <c r="A1374" s="105">
        <v>42062.5</v>
      </c>
      <c r="B1374" s="13">
        <v>2.057776</v>
      </c>
      <c r="C1374" s="24">
        <v>260</v>
      </c>
      <c r="D1374" s="16">
        <f t="shared" si="21"/>
        <v>3.43648592</v>
      </c>
    </row>
    <row r="1375" spans="1:4" ht="15" customHeight="1" x14ac:dyDescent="0.2">
      <c r="A1375" s="105">
        <v>42062.541666666664</v>
      </c>
      <c r="B1375" s="13">
        <v>1.5433319999999999</v>
      </c>
      <c r="C1375" s="24">
        <v>150</v>
      </c>
      <c r="D1375" s="16">
        <f t="shared" si="21"/>
        <v>2.5773644399999998</v>
      </c>
    </row>
    <row r="1376" spans="1:4" ht="15" customHeight="1" x14ac:dyDescent="0.2">
      <c r="A1376" s="105">
        <v>42062.583333333336</v>
      </c>
      <c r="B1376" s="13">
        <v>3.0866639999999999</v>
      </c>
      <c r="C1376" s="24">
        <v>220</v>
      </c>
      <c r="D1376" s="16">
        <f t="shared" si="21"/>
        <v>5.1547288799999995</v>
      </c>
    </row>
    <row r="1377" spans="1:4" ht="15" customHeight="1" x14ac:dyDescent="0.2">
      <c r="A1377" s="105">
        <v>42062.625</v>
      </c>
      <c r="B1377" s="13">
        <v>5.1444400000000003</v>
      </c>
      <c r="C1377" s="24">
        <v>40</v>
      </c>
      <c r="D1377" s="16">
        <f t="shared" si="21"/>
        <v>8.5912147999999995</v>
      </c>
    </row>
    <row r="1378" spans="1:4" ht="15" customHeight="1" x14ac:dyDescent="0.2">
      <c r="A1378" s="105">
        <v>42062.666666666664</v>
      </c>
      <c r="B1378" s="13">
        <v>5.6588840000000005</v>
      </c>
      <c r="C1378" s="24">
        <v>60</v>
      </c>
      <c r="D1378" s="16">
        <f t="shared" si="21"/>
        <v>9.4503362800000001</v>
      </c>
    </row>
    <row r="1379" spans="1:4" ht="15" customHeight="1" x14ac:dyDescent="0.2">
      <c r="A1379" s="105">
        <v>42062.708333333336</v>
      </c>
      <c r="B1379" s="13">
        <v>2.5722200000000002</v>
      </c>
      <c r="C1379" s="24">
        <v>70</v>
      </c>
      <c r="D1379" s="16">
        <f t="shared" si="21"/>
        <v>4.2956073999999997</v>
      </c>
    </row>
    <row r="1380" spans="1:4" ht="15" customHeight="1" x14ac:dyDescent="0.2">
      <c r="A1380" s="105">
        <v>42062.75</v>
      </c>
      <c r="B1380" s="13">
        <v>3.0866639999999999</v>
      </c>
      <c r="C1380" s="24">
        <v>340</v>
      </c>
      <c r="D1380" s="16">
        <f t="shared" si="21"/>
        <v>5.1547288799999995</v>
      </c>
    </row>
    <row r="1381" spans="1:4" ht="15" customHeight="1" x14ac:dyDescent="0.2">
      <c r="A1381" s="105">
        <v>42062.791666666664</v>
      </c>
      <c r="B1381" s="13">
        <v>2.057776</v>
      </c>
      <c r="C1381" s="24">
        <v>340</v>
      </c>
      <c r="D1381" s="16">
        <f t="shared" si="21"/>
        <v>3.43648592</v>
      </c>
    </row>
    <row r="1382" spans="1:4" ht="15" customHeight="1" x14ac:dyDescent="0.2">
      <c r="A1382" s="105">
        <v>42062.833333333336</v>
      </c>
      <c r="B1382" s="13">
        <v>2.5722200000000002</v>
      </c>
      <c r="C1382" s="24">
        <v>180</v>
      </c>
      <c r="D1382" s="16">
        <f t="shared" si="21"/>
        <v>4.2956073999999997</v>
      </c>
    </row>
    <row r="1383" spans="1:4" ht="15" customHeight="1" x14ac:dyDescent="0.2">
      <c r="A1383" s="105">
        <v>42062.875</v>
      </c>
      <c r="B1383" s="13">
        <v>1.5433319999999999</v>
      </c>
      <c r="C1383" s="24">
        <v>180</v>
      </c>
      <c r="D1383" s="16">
        <f t="shared" si="21"/>
        <v>2.5773644399999998</v>
      </c>
    </row>
    <row r="1384" spans="1:4" ht="15" customHeight="1" x14ac:dyDescent="0.2">
      <c r="A1384" s="105">
        <v>42062.916666666664</v>
      </c>
      <c r="B1384" s="13">
        <v>1.028888</v>
      </c>
      <c r="C1384" s="24">
        <v>330</v>
      </c>
      <c r="D1384" s="16">
        <f t="shared" si="21"/>
        <v>1.71824296</v>
      </c>
    </row>
    <row r="1385" spans="1:4" ht="15" customHeight="1" x14ac:dyDescent="0.2">
      <c r="A1385" s="105">
        <v>42062.958333333336</v>
      </c>
      <c r="B1385" s="13">
        <v>0</v>
      </c>
      <c r="C1385" s="24">
        <v>0</v>
      </c>
      <c r="D1385" s="16">
        <f t="shared" si="21"/>
        <v>0</v>
      </c>
    </row>
    <row r="1386" spans="1:4" ht="15" customHeight="1" x14ac:dyDescent="0.2">
      <c r="A1386" s="105">
        <v>42063</v>
      </c>
      <c r="B1386" s="13">
        <v>2.057776</v>
      </c>
      <c r="C1386" s="24">
        <v>330</v>
      </c>
      <c r="D1386" s="16">
        <f t="shared" si="21"/>
        <v>3.43648592</v>
      </c>
    </row>
    <row r="1387" spans="1:4" ht="15" customHeight="1" x14ac:dyDescent="0.2">
      <c r="A1387" s="105">
        <v>42063.041666666664</v>
      </c>
      <c r="B1387" s="13">
        <v>2.057776</v>
      </c>
      <c r="C1387" s="24">
        <v>340</v>
      </c>
      <c r="D1387" s="16">
        <f t="shared" si="21"/>
        <v>3.43648592</v>
      </c>
    </row>
    <row r="1388" spans="1:4" ht="15" customHeight="1" x14ac:dyDescent="0.2">
      <c r="A1388" s="105">
        <v>42063.083333333336</v>
      </c>
      <c r="B1388" s="13">
        <v>2.057776</v>
      </c>
      <c r="C1388" s="24">
        <v>280</v>
      </c>
      <c r="D1388" s="16">
        <f t="shared" si="21"/>
        <v>3.43648592</v>
      </c>
    </row>
    <row r="1389" spans="1:4" ht="15" customHeight="1" x14ac:dyDescent="0.2">
      <c r="A1389" s="105">
        <v>42063.125</v>
      </c>
      <c r="B1389" s="13">
        <v>2.057776</v>
      </c>
      <c r="C1389" s="24">
        <v>270</v>
      </c>
      <c r="D1389" s="16">
        <f t="shared" si="21"/>
        <v>3.43648592</v>
      </c>
    </row>
    <row r="1390" spans="1:4" ht="15" customHeight="1" x14ac:dyDescent="0.2">
      <c r="A1390" s="105">
        <v>42063.166666666664</v>
      </c>
      <c r="B1390" s="13">
        <v>1.5433319999999999</v>
      </c>
      <c r="C1390" s="24">
        <v>290</v>
      </c>
      <c r="D1390" s="16">
        <f t="shared" si="21"/>
        <v>2.5773644399999998</v>
      </c>
    </row>
    <row r="1391" spans="1:4" ht="15" customHeight="1" x14ac:dyDescent="0.2">
      <c r="A1391" s="105">
        <v>42063.208333333336</v>
      </c>
      <c r="B1391" s="13">
        <v>1.028888</v>
      </c>
      <c r="C1391" s="24">
        <v>280</v>
      </c>
      <c r="D1391" s="16">
        <f t="shared" si="21"/>
        <v>1.71824296</v>
      </c>
    </row>
    <row r="1392" spans="1:4" ht="15" customHeight="1" x14ac:dyDescent="0.2">
      <c r="A1392" s="105">
        <v>42063.25</v>
      </c>
      <c r="B1392" s="13">
        <v>1.5433319999999999</v>
      </c>
      <c r="C1392" s="24">
        <v>310</v>
      </c>
      <c r="D1392" s="16">
        <f t="shared" si="21"/>
        <v>2.5773644399999998</v>
      </c>
    </row>
    <row r="1393" spans="1:4" ht="15" customHeight="1" x14ac:dyDescent="0.2">
      <c r="A1393" s="105">
        <v>42063.291666666664</v>
      </c>
      <c r="B1393" s="13">
        <v>1.5433319999999999</v>
      </c>
      <c r="C1393" s="24">
        <v>270</v>
      </c>
      <c r="D1393" s="16">
        <f t="shared" si="21"/>
        <v>2.5773644399999998</v>
      </c>
    </row>
    <row r="1394" spans="1:4" ht="15" customHeight="1" x14ac:dyDescent="0.2">
      <c r="A1394" s="105">
        <v>42063.333333333336</v>
      </c>
      <c r="B1394" s="13">
        <v>2.5722200000000002</v>
      </c>
      <c r="C1394" s="24">
        <v>260</v>
      </c>
      <c r="D1394" s="16">
        <f t="shared" si="21"/>
        <v>4.2956073999999997</v>
      </c>
    </row>
    <row r="1395" spans="1:4" ht="15" customHeight="1" x14ac:dyDescent="0.2">
      <c r="A1395" s="105">
        <v>42063.375</v>
      </c>
      <c r="B1395" s="13">
        <v>0</v>
      </c>
      <c r="C1395" s="24">
        <v>0</v>
      </c>
      <c r="D1395" s="16">
        <f t="shared" si="21"/>
        <v>0</v>
      </c>
    </row>
    <row r="1396" spans="1:4" ht="15" customHeight="1" x14ac:dyDescent="0.2">
      <c r="A1396" s="105">
        <v>42063.416666666664</v>
      </c>
      <c r="B1396" s="13">
        <v>0.51444400000000001</v>
      </c>
      <c r="C1396" s="24">
        <v>190</v>
      </c>
      <c r="D1396" s="16">
        <f t="shared" si="21"/>
        <v>0.85912147999999999</v>
      </c>
    </row>
    <row r="1397" spans="1:4" ht="15" customHeight="1" x14ac:dyDescent="0.2">
      <c r="A1397" s="105">
        <v>42063.458333333336</v>
      </c>
      <c r="B1397" s="13">
        <v>3.0866639999999999</v>
      </c>
      <c r="C1397" s="24">
        <v>170</v>
      </c>
      <c r="D1397" s="16">
        <f t="shared" si="21"/>
        <v>5.1547288799999995</v>
      </c>
    </row>
    <row r="1398" spans="1:4" ht="15" customHeight="1" x14ac:dyDescent="0.2">
      <c r="A1398" s="105">
        <v>42063.5</v>
      </c>
      <c r="B1398" s="13">
        <v>4.1155520000000001</v>
      </c>
      <c r="C1398" s="24">
        <v>140</v>
      </c>
      <c r="D1398" s="16">
        <f t="shared" si="21"/>
        <v>6.8729718399999999</v>
      </c>
    </row>
    <row r="1399" spans="1:4" ht="15" customHeight="1" x14ac:dyDescent="0.2">
      <c r="A1399" s="105">
        <v>42063.541666666664</v>
      </c>
      <c r="B1399" s="13">
        <v>3.601108</v>
      </c>
      <c r="C1399" s="24">
        <v>140</v>
      </c>
      <c r="D1399" s="16">
        <f t="shared" si="21"/>
        <v>6.0138503599999993</v>
      </c>
    </row>
    <row r="1400" spans="1:4" ht="15" customHeight="1" x14ac:dyDescent="0.2">
      <c r="A1400" s="105">
        <v>42063.583333333336</v>
      </c>
      <c r="B1400" s="13">
        <v>4.6299960000000002</v>
      </c>
      <c r="C1400" s="24">
        <v>150</v>
      </c>
      <c r="D1400" s="16">
        <f t="shared" si="21"/>
        <v>7.7320933199999997</v>
      </c>
    </row>
    <row r="1401" spans="1:4" ht="15" customHeight="1" x14ac:dyDescent="0.2">
      <c r="A1401" s="105">
        <v>42063.625</v>
      </c>
      <c r="B1401" s="13">
        <v>5.1444400000000003</v>
      </c>
      <c r="C1401" s="24">
        <v>140</v>
      </c>
      <c r="D1401" s="16">
        <f t="shared" si="21"/>
        <v>8.5912147999999995</v>
      </c>
    </row>
    <row r="1402" spans="1:4" ht="15" customHeight="1" x14ac:dyDescent="0.2">
      <c r="A1402" s="105">
        <v>42063.666666666664</v>
      </c>
      <c r="B1402" s="13">
        <v>4.1155520000000001</v>
      </c>
      <c r="C1402" s="24">
        <v>130</v>
      </c>
      <c r="D1402" s="16">
        <f t="shared" si="21"/>
        <v>6.8729718399999999</v>
      </c>
    </row>
    <row r="1403" spans="1:4" ht="15" customHeight="1" x14ac:dyDescent="0.2">
      <c r="A1403" s="105">
        <v>42063.708333333336</v>
      </c>
      <c r="B1403" s="13">
        <v>4.6299960000000002</v>
      </c>
      <c r="C1403" s="24">
        <v>130</v>
      </c>
      <c r="D1403" s="16">
        <f t="shared" si="21"/>
        <v>7.7320933199999997</v>
      </c>
    </row>
    <row r="1404" spans="1:4" ht="15" customHeight="1" x14ac:dyDescent="0.2">
      <c r="A1404" s="105">
        <v>42063.75</v>
      </c>
      <c r="B1404" s="13">
        <v>4.6299960000000002</v>
      </c>
      <c r="C1404" s="24">
        <v>160</v>
      </c>
      <c r="D1404" s="16">
        <f t="shared" si="21"/>
        <v>7.7320933199999997</v>
      </c>
    </row>
    <row r="1405" spans="1:4" ht="15" customHeight="1" x14ac:dyDescent="0.2">
      <c r="A1405" s="105">
        <v>42063.791666666664</v>
      </c>
      <c r="B1405" s="13">
        <v>5.6588840000000005</v>
      </c>
      <c r="C1405" s="24">
        <v>160</v>
      </c>
      <c r="D1405" s="16">
        <f t="shared" si="21"/>
        <v>9.4503362800000001</v>
      </c>
    </row>
    <row r="1406" spans="1:4" ht="15" customHeight="1" x14ac:dyDescent="0.2">
      <c r="A1406" s="105">
        <v>42063.833333333336</v>
      </c>
      <c r="B1406" s="13">
        <v>4.6299960000000002</v>
      </c>
      <c r="C1406" s="24">
        <v>170</v>
      </c>
      <c r="D1406" s="16">
        <f t="shared" si="21"/>
        <v>7.7320933199999997</v>
      </c>
    </row>
    <row r="1407" spans="1:4" ht="15" customHeight="1" x14ac:dyDescent="0.2">
      <c r="A1407" s="105">
        <v>42063.875</v>
      </c>
      <c r="B1407" s="13">
        <v>4.6299960000000002</v>
      </c>
      <c r="C1407" s="24">
        <v>180</v>
      </c>
      <c r="D1407" s="16">
        <f t="shared" si="21"/>
        <v>7.7320933199999997</v>
      </c>
    </row>
    <row r="1408" spans="1:4" ht="15" customHeight="1" x14ac:dyDescent="0.2">
      <c r="A1408" s="105">
        <v>42063.916666666664</v>
      </c>
      <c r="B1408" s="13">
        <v>6.6877719999999998</v>
      </c>
      <c r="C1408" s="24">
        <v>210</v>
      </c>
      <c r="D1408" s="16">
        <f t="shared" si="21"/>
        <v>11.16857924</v>
      </c>
    </row>
    <row r="1409" spans="1:4" ht="15" customHeight="1" x14ac:dyDescent="0.2">
      <c r="A1409" s="105">
        <v>42063.958333333336</v>
      </c>
      <c r="B1409" s="13">
        <v>6.6877719999999998</v>
      </c>
      <c r="C1409" s="24">
        <v>200</v>
      </c>
      <c r="D1409" s="16">
        <f t="shared" si="21"/>
        <v>11.16857924</v>
      </c>
    </row>
    <row r="1410" spans="1:4" ht="15" customHeight="1" x14ac:dyDescent="0.2">
      <c r="A1410" s="105">
        <v>42064</v>
      </c>
      <c r="B1410" s="13">
        <v>4.6299960000000002</v>
      </c>
      <c r="C1410" s="24">
        <v>210</v>
      </c>
      <c r="D1410" s="16">
        <f t="shared" si="21"/>
        <v>7.7320933199999997</v>
      </c>
    </row>
    <row r="1411" spans="1:4" ht="15" customHeight="1" x14ac:dyDescent="0.2">
      <c r="A1411" s="105">
        <v>42064.041666666664</v>
      </c>
      <c r="B1411" s="13">
        <v>5.6588840000000005</v>
      </c>
      <c r="C1411" s="24">
        <v>200</v>
      </c>
      <c r="D1411" s="16">
        <f t="shared" si="21"/>
        <v>9.4503362800000001</v>
      </c>
    </row>
    <row r="1412" spans="1:4" ht="15" customHeight="1" x14ac:dyDescent="0.2">
      <c r="A1412" s="105">
        <v>42064.083333333336</v>
      </c>
      <c r="B1412" s="13">
        <v>5.6588840000000005</v>
      </c>
      <c r="C1412" s="24">
        <v>220</v>
      </c>
      <c r="D1412" s="16">
        <f t="shared" ref="D1412:D1475" si="22">$B$1*B1412</f>
        <v>9.4503362800000001</v>
      </c>
    </row>
    <row r="1413" spans="1:4" ht="15" customHeight="1" x14ac:dyDescent="0.2">
      <c r="A1413" s="105">
        <v>42064.125</v>
      </c>
      <c r="B1413" s="13">
        <v>4.6299960000000002</v>
      </c>
      <c r="C1413" s="24">
        <v>220</v>
      </c>
      <c r="D1413" s="16">
        <f t="shared" si="22"/>
        <v>7.7320933199999997</v>
      </c>
    </row>
    <row r="1414" spans="1:4" ht="15" customHeight="1" x14ac:dyDescent="0.2">
      <c r="A1414" s="105">
        <v>42064.166666666664</v>
      </c>
      <c r="B1414" s="13">
        <v>5.6588840000000005</v>
      </c>
      <c r="C1414" s="24">
        <v>210</v>
      </c>
      <c r="D1414" s="16">
        <f t="shared" si="22"/>
        <v>9.4503362800000001</v>
      </c>
    </row>
    <row r="1415" spans="1:4" ht="15" customHeight="1" x14ac:dyDescent="0.2">
      <c r="A1415" s="105">
        <v>42064.208333333336</v>
      </c>
      <c r="B1415" s="13">
        <v>4.1155520000000001</v>
      </c>
      <c r="C1415" s="24">
        <v>220</v>
      </c>
      <c r="D1415" s="16">
        <f t="shared" si="22"/>
        <v>6.8729718399999999</v>
      </c>
    </row>
    <row r="1416" spans="1:4" ht="15" customHeight="1" x14ac:dyDescent="0.2">
      <c r="A1416" s="105">
        <v>42064.25</v>
      </c>
      <c r="B1416" s="13">
        <v>5.1444400000000003</v>
      </c>
      <c r="C1416" s="24">
        <v>200</v>
      </c>
      <c r="D1416" s="16">
        <f t="shared" si="22"/>
        <v>8.5912147999999995</v>
      </c>
    </row>
    <row r="1417" spans="1:4" ht="15" customHeight="1" x14ac:dyDescent="0.2">
      <c r="A1417" s="105">
        <v>42064.291666666664</v>
      </c>
      <c r="B1417" s="13">
        <v>4.6299960000000002</v>
      </c>
      <c r="C1417" s="24">
        <v>200</v>
      </c>
      <c r="D1417" s="16">
        <f t="shared" si="22"/>
        <v>7.7320933199999997</v>
      </c>
    </row>
    <row r="1418" spans="1:4" ht="15" customHeight="1" x14ac:dyDescent="0.2">
      <c r="A1418" s="105">
        <v>42064.333333333336</v>
      </c>
      <c r="B1418" s="13">
        <v>4.6299960000000002</v>
      </c>
      <c r="C1418" s="24">
        <v>190</v>
      </c>
      <c r="D1418" s="16">
        <f t="shared" si="22"/>
        <v>7.7320933199999997</v>
      </c>
    </row>
    <row r="1419" spans="1:4" ht="15" customHeight="1" x14ac:dyDescent="0.2">
      <c r="A1419" s="105">
        <v>42064.375</v>
      </c>
      <c r="B1419" s="13">
        <v>3.601108</v>
      </c>
      <c r="C1419" s="24">
        <v>160</v>
      </c>
      <c r="D1419" s="16">
        <f t="shared" si="22"/>
        <v>6.0138503599999993</v>
      </c>
    </row>
    <row r="1420" spans="1:4" ht="15" customHeight="1" x14ac:dyDescent="0.2">
      <c r="A1420" s="105">
        <v>42064.416666666664</v>
      </c>
      <c r="B1420" s="13">
        <v>3.601108</v>
      </c>
      <c r="C1420" s="24">
        <v>180</v>
      </c>
      <c r="D1420" s="16">
        <f t="shared" si="22"/>
        <v>6.0138503599999993</v>
      </c>
    </row>
    <row r="1421" spans="1:4" ht="15" customHeight="1" x14ac:dyDescent="0.2">
      <c r="A1421" s="105">
        <v>42064.458333333336</v>
      </c>
      <c r="B1421" s="13">
        <v>4.1155520000000001</v>
      </c>
      <c r="C1421" s="24">
        <v>210</v>
      </c>
      <c r="D1421" s="16">
        <f t="shared" si="22"/>
        <v>6.8729718399999999</v>
      </c>
    </row>
    <row r="1422" spans="1:4" ht="15" customHeight="1" x14ac:dyDescent="0.2">
      <c r="A1422" s="105">
        <v>42064.5</v>
      </c>
      <c r="B1422" s="13">
        <v>5.1444400000000003</v>
      </c>
      <c r="C1422" s="24">
        <v>190</v>
      </c>
      <c r="D1422" s="16">
        <f t="shared" si="22"/>
        <v>8.5912147999999995</v>
      </c>
    </row>
    <row r="1423" spans="1:4" ht="15" customHeight="1" x14ac:dyDescent="0.2">
      <c r="A1423" s="105">
        <v>42064.666666666664</v>
      </c>
      <c r="B1423" s="13">
        <v>1.5433319999999999</v>
      </c>
      <c r="C1423" s="24">
        <v>170</v>
      </c>
      <c r="D1423" s="16">
        <f t="shared" si="22"/>
        <v>2.5773644399999998</v>
      </c>
    </row>
    <row r="1424" spans="1:4" ht="15" customHeight="1" x14ac:dyDescent="0.2">
      <c r="A1424" s="105">
        <v>42064.708333333336</v>
      </c>
      <c r="B1424" s="13">
        <v>5.6588840000000005</v>
      </c>
      <c r="C1424" s="24">
        <v>190</v>
      </c>
      <c r="D1424" s="16">
        <f t="shared" si="22"/>
        <v>9.4503362800000001</v>
      </c>
    </row>
    <row r="1425" spans="1:4" ht="15" customHeight="1" x14ac:dyDescent="0.2">
      <c r="A1425" s="105">
        <v>42064.75</v>
      </c>
      <c r="B1425" s="13">
        <v>7.202216</v>
      </c>
      <c r="C1425" s="24">
        <v>190</v>
      </c>
      <c r="D1425" s="16">
        <f t="shared" si="22"/>
        <v>12.027700719999999</v>
      </c>
    </row>
    <row r="1426" spans="1:4" ht="15" customHeight="1" x14ac:dyDescent="0.2">
      <c r="A1426" s="105">
        <v>42064.791666666664</v>
      </c>
      <c r="B1426" s="13">
        <v>7.202216</v>
      </c>
      <c r="C1426" s="24">
        <v>190</v>
      </c>
      <c r="D1426" s="16">
        <f t="shared" si="22"/>
        <v>12.027700719999999</v>
      </c>
    </row>
    <row r="1427" spans="1:4" ht="15" customHeight="1" x14ac:dyDescent="0.2">
      <c r="A1427" s="105">
        <v>42064.833333333336</v>
      </c>
      <c r="B1427" s="13">
        <v>6.1733279999999997</v>
      </c>
      <c r="C1427" s="24">
        <v>180</v>
      </c>
      <c r="D1427" s="16">
        <f t="shared" si="22"/>
        <v>10.309457759999999</v>
      </c>
    </row>
    <row r="1428" spans="1:4" ht="15" customHeight="1" x14ac:dyDescent="0.2">
      <c r="A1428" s="105">
        <v>42064.875</v>
      </c>
      <c r="B1428" s="13">
        <v>5.1444400000000003</v>
      </c>
      <c r="C1428" s="24">
        <v>190</v>
      </c>
      <c r="D1428" s="16">
        <f t="shared" si="22"/>
        <v>8.5912147999999995</v>
      </c>
    </row>
    <row r="1429" spans="1:4" ht="15" customHeight="1" x14ac:dyDescent="0.2">
      <c r="A1429" s="105">
        <v>42064.916666666664</v>
      </c>
      <c r="B1429" s="13">
        <v>4.6299960000000002</v>
      </c>
      <c r="C1429" s="24">
        <v>200</v>
      </c>
      <c r="D1429" s="16">
        <f t="shared" si="22"/>
        <v>7.7320933199999997</v>
      </c>
    </row>
    <row r="1430" spans="1:4" ht="15" customHeight="1" x14ac:dyDescent="0.2">
      <c r="A1430" s="105">
        <v>42064.958333333336</v>
      </c>
      <c r="B1430" s="13">
        <v>6.6877719999999998</v>
      </c>
      <c r="C1430" s="24">
        <v>200</v>
      </c>
      <c r="D1430" s="16">
        <f t="shared" si="22"/>
        <v>11.16857924</v>
      </c>
    </row>
    <row r="1431" spans="1:4" ht="15" customHeight="1" x14ac:dyDescent="0.2">
      <c r="A1431" s="105">
        <v>42065</v>
      </c>
      <c r="B1431" s="13">
        <v>6.6877719999999998</v>
      </c>
      <c r="C1431" s="24">
        <v>200</v>
      </c>
      <c r="D1431" s="16">
        <f t="shared" si="22"/>
        <v>11.16857924</v>
      </c>
    </row>
    <row r="1432" spans="1:4" ht="15" customHeight="1" x14ac:dyDescent="0.2">
      <c r="A1432" s="105">
        <v>42065.041666666664</v>
      </c>
      <c r="B1432" s="13">
        <v>4.1155520000000001</v>
      </c>
      <c r="C1432" s="24">
        <v>220</v>
      </c>
      <c r="D1432" s="16">
        <f t="shared" si="22"/>
        <v>6.8729718399999999</v>
      </c>
    </row>
    <row r="1433" spans="1:4" ht="15" customHeight="1" x14ac:dyDescent="0.2">
      <c r="A1433" s="105">
        <v>42065.083333333336</v>
      </c>
      <c r="B1433" s="13">
        <v>3.0866639999999999</v>
      </c>
      <c r="C1433" s="24">
        <v>240</v>
      </c>
      <c r="D1433" s="16">
        <f t="shared" si="22"/>
        <v>5.1547288799999995</v>
      </c>
    </row>
    <row r="1434" spans="1:4" ht="15" customHeight="1" x14ac:dyDescent="0.2">
      <c r="A1434" s="105">
        <v>42065.125</v>
      </c>
      <c r="B1434" s="13">
        <v>3.0866639999999999</v>
      </c>
      <c r="C1434" s="24">
        <v>240</v>
      </c>
      <c r="D1434" s="16">
        <f t="shared" si="22"/>
        <v>5.1547288799999995</v>
      </c>
    </row>
    <row r="1435" spans="1:4" ht="15" customHeight="1" x14ac:dyDescent="0.2">
      <c r="A1435" s="105">
        <v>42065.166666666664</v>
      </c>
      <c r="B1435" s="13">
        <v>3.601108</v>
      </c>
      <c r="C1435" s="24">
        <v>220</v>
      </c>
      <c r="D1435" s="16">
        <f t="shared" si="22"/>
        <v>6.0138503599999993</v>
      </c>
    </row>
    <row r="1436" spans="1:4" ht="15" customHeight="1" x14ac:dyDescent="0.2">
      <c r="A1436" s="105">
        <v>42065.208333333336</v>
      </c>
      <c r="B1436" s="13">
        <v>4.1155520000000001</v>
      </c>
      <c r="C1436" s="24">
        <v>220</v>
      </c>
      <c r="D1436" s="16">
        <f t="shared" si="22"/>
        <v>6.8729718399999999</v>
      </c>
    </row>
    <row r="1437" spans="1:4" ht="15" customHeight="1" x14ac:dyDescent="0.2">
      <c r="A1437" s="105">
        <v>42065.25</v>
      </c>
      <c r="B1437" s="13">
        <v>4.1155520000000001</v>
      </c>
      <c r="C1437" s="24">
        <v>230</v>
      </c>
      <c r="D1437" s="16">
        <f t="shared" si="22"/>
        <v>6.8729718399999999</v>
      </c>
    </row>
    <row r="1438" spans="1:4" ht="15" customHeight="1" x14ac:dyDescent="0.2">
      <c r="A1438" s="105">
        <v>42065.291666666664</v>
      </c>
      <c r="B1438" s="13">
        <v>1.5433319999999999</v>
      </c>
      <c r="C1438" s="24">
        <v>250</v>
      </c>
      <c r="D1438" s="16">
        <f t="shared" si="22"/>
        <v>2.5773644399999998</v>
      </c>
    </row>
    <row r="1439" spans="1:4" ht="15" customHeight="1" x14ac:dyDescent="0.2">
      <c r="A1439" s="105">
        <v>42065.333333333336</v>
      </c>
      <c r="B1439" s="13">
        <v>1.5433319999999999</v>
      </c>
      <c r="C1439" s="24">
        <v>260</v>
      </c>
      <c r="D1439" s="16">
        <f t="shared" si="22"/>
        <v>2.5773644399999998</v>
      </c>
    </row>
    <row r="1440" spans="1:4" ht="15" customHeight="1" x14ac:dyDescent="0.2">
      <c r="A1440" s="105">
        <v>42065.375</v>
      </c>
      <c r="B1440" s="13">
        <v>2.057776</v>
      </c>
      <c r="C1440" s="24">
        <v>260</v>
      </c>
      <c r="D1440" s="16">
        <f t="shared" si="22"/>
        <v>3.43648592</v>
      </c>
    </row>
    <row r="1441" spans="1:4" ht="15" customHeight="1" x14ac:dyDescent="0.2">
      <c r="A1441" s="105">
        <v>42065.416666666664</v>
      </c>
      <c r="B1441" s="13">
        <v>4.6299960000000002</v>
      </c>
      <c r="C1441" s="24">
        <v>220</v>
      </c>
      <c r="D1441" s="16">
        <f t="shared" si="22"/>
        <v>7.7320933199999997</v>
      </c>
    </row>
    <row r="1442" spans="1:4" ht="15" customHeight="1" x14ac:dyDescent="0.2">
      <c r="A1442" s="105">
        <v>42065.458333333336</v>
      </c>
      <c r="B1442" s="13">
        <v>5.6588840000000005</v>
      </c>
      <c r="C1442" s="24">
        <v>220</v>
      </c>
      <c r="D1442" s="16">
        <f t="shared" si="22"/>
        <v>9.4503362800000001</v>
      </c>
    </row>
    <row r="1443" spans="1:4" ht="15" customHeight="1" x14ac:dyDescent="0.2">
      <c r="A1443" s="105">
        <v>42065.5</v>
      </c>
      <c r="B1443" s="13">
        <v>5.6588840000000005</v>
      </c>
      <c r="C1443" s="24">
        <v>190</v>
      </c>
      <c r="D1443" s="16">
        <f t="shared" si="22"/>
        <v>9.4503362800000001</v>
      </c>
    </row>
    <row r="1444" spans="1:4" ht="15" customHeight="1" x14ac:dyDescent="0.2">
      <c r="A1444" s="105">
        <v>42065.541666666664</v>
      </c>
      <c r="B1444" s="13">
        <v>5.1444400000000003</v>
      </c>
      <c r="C1444" s="24">
        <v>170</v>
      </c>
      <c r="D1444" s="16">
        <f t="shared" si="22"/>
        <v>8.5912147999999995</v>
      </c>
    </row>
    <row r="1445" spans="1:4" ht="15" customHeight="1" x14ac:dyDescent="0.2">
      <c r="A1445" s="105">
        <v>42065.583333333336</v>
      </c>
      <c r="B1445" s="13">
        <v>5.6588840000000005</v>
      </c>
      <c r="C1445" s="24">
        <v>170</v>
      </c>
      <c r="D1445" s="16">
        <f t="shared" si="22"/>
        <v>9.4503362800000001</v>
      </c>
    </row>
    <row r="1446" spans="1:4" ht="15" customHeight="1" x14ac:dyDescent="0.2">
      <c r="A1446" s="105">
        <v>42065.625</v>
      </c>
      <c r="B1446" s="13">
        <v>6.1733279999999997</v>
      </c>
      <c r="C1446" s="24">
        <v>160</v>
      </c>
      <c r="D1446" s="16">
        <f t="shared" si="22"/>
        <v>10.309457759999999</v>
      </c>
    </row>
    <row r="1447" spans="1:4" ht="15" customHeight="1" x14ac:dyDescent="0.2">
      <c r="A1447" s="105">
        <v>42065.666666666664</v>
      </c>
      <c r="B1447" s="13">
        <v>7.7166600000000001</v>
      </c>
      <c r="C1447" s="24">
        <v>160</v>
      </c>
      <c r="D1447" s="16">
        <f t="shared" si="22"/>
        <v>12.886822199999999</v>
      </c>
    </row>
    <row r="1448" spans="1:4" ht="15" customHeight="1" x14ac:dyDescent="0.2">
      <c r="A1448" s="105">
        <v>42065.708333333336</v>
      </c>
      <c r="B1448" s="13">
        <v>4.6299960000000002</v>
      </c>
      <c r="C1448" s="24">
        <v>150</v>
      </c>
      <c r="D1448" s="16">
        <f t="shared" si="22"/>
        <v>7.7320933199999997</v>
      </c>
    </row>
    <row r="1449" spans="1:4" ht="15" customHeight="1" x14ac:dyDescent="0.2">
      <c r="A1449" s="105">
        <v>42065.75</v>
      </c>
      <c r="B1449" s="13">
        <v>6.6877719999999998</v>
      </c>
      <c r="C1449" s="24">
        <v>170</v>
      </c>
      <c r="D1449" s="16">
        <f t="shared" si="22"/>
        <v>11.16857924</v>
      </c>
    </row>
    <row r="1450" spans="1:4" ht="15" customHeight="1" x14ac:dyDescent="0.2">
      <c r="A1450" s="105">
        <v>42065.791666666664</v>
      </c>
      <c r="B1450" s="13">
        <v>6.1733279999999997</v>
      </c>
      <c r="C1450" s="24">
        <v>180</v>
      </c>
      <c r="D1450" s="16">
        <f t="shared" si="22"/>
        <v>10.309457759999999</v>
      </c>
    </row>
    <row r="1451" spans="1:4" ht="15" customHeight="1" x14ac:dyDescent="0.2">
      <c r="A1451" s="105">
        <v>42065.833333333336</v>
      </c>
      <c r="B1451" s="13">
        <v>6.1733279999999997</v>
      </c>
      <c r="C1451" s="24">
        <v>200</v>
      </c>
      <c r="D1451" s="16">
        <f t="shared" si="22"/>
        <v>10.309457759999999</v>
      </c>
    </row>
    <row r="1452" spans="1:4" ht="15" customHeight="1" x14ac:dyDescent="0.2">
      <c r="A1452" s="105">
        <v>42065.875</v>
      </c>
      <c r="B1452" s="13">
        <v>6.1733279999999997</v>
      </c>
      <c r="C1452" s="24">
        <v>210</v>
      </c>
      <c r="D1452" s="16">
        <f t="shared" si="22"/>
        <v>10.309457759999999</v>
      </c>
    </row>
    <row r="1453" spans="1:4" ht="15" customHeight="1" x14ac:dyDescent="0.2">
      <c r="A1453" s="105">
        <v>42065.916666666664</v>
      </c>
      <c r="B1453" s="13">
        <v>6.1733279999999997</v>
      </c>
      <c r="C1453" s="24">
        <v>200</v>
      </c>
      <c r="D1453" s="16">
        <f t="shared" si="22"/>
        <v>10.309457759999999</v>
      </c>
    </row>
    <row r="1454" spans="1:4" ht="15" customHeight="1" x14ac:dyDescent="0.2">
      <c r="A1454" s="105">
        <v>42065.958333333336</v>
      </c>
      <c r="B1454" s="13">
        <v>4.1155520000000001</v>
      </c>
      <c r="C1454" s="24">
        <v>220</v>
      </c>
      <c r="D1454" s="16">
        <f t="shared" si="22"/>
        <v>6.8729718399999999</v>
      </c>
    </row>
    <row r="1455" spans="1:4" ht="15" customHeight="1" x14ac:dyDescent="0.2">
      <c r="A1455" s="105">
        <v>42066.041666666664</v>
      </c>
      <c r="B1455" s="13">
        <v>5.1444400000000003</v>
      </c>
      <c r="C1455" s="24">
        <v>210</v>
      </c>
      <c r="D1455" s="16">
        <f t="shared" si="22"/>
        <v>8.5912147999999995</v>
      </c>
    </row>
    <row r="1456" spans="1:4" ht="15" customHeight="1" x14ac:dyDescent="0.2">
      <c r="A1456" s="105">
        <v>42066.083333333336</v>
      </c>
      <c r="B1456" s="13">
        <v>3.601108</v>
      </c>
      <c r="C1456" s="24">
        <v>200</v>
      </c>
      <c r="D1456" s="16">
        <f t="shared" si="22"/>
        <v>6.0138503599999993</v>
      </c>
    </row>
    <row r="1457" spans="1:4" ht="15" customHeight="1" x14ac:dyDescent="0.2">
      <c r="A1457" s="105">
        <v>42066.208333333336</v>
      </c>
      <c r="B1457" s="13">
        <v>2.5722200000000002</v>
      </c>
      <c r="C1457" s="24">
        <v>280</v>
      </c>
      <c r="D1457" s="16">
        <f t="shared" si="22"/>
        <v>4.2956073999999997</v>
      </c>
    </row>
    <row r="1458" spans="1:4" ht="15" customHeight="1" x14ac:dyDescent="0.2">
      <c r="A1458" s="105">
        <v>42066.25</v>
      </c>
      <c r="B1458" s="13">
        <v>2.5722200000000002</v>
      </c>
      <c r="C1458" s="24">
        <v>260</v>
      </c>
      <c r="D1458" s="16">
        <f t="shared" si="22"/>
        <v>4.2956073999999997</v>
      </c>
    </row>
    <row r="1459" spans="1:4" ht="15" customHeight="1" x14ac:dyDescent="0.2">
      <c r="A1459" s="105">
        <v>42066.291666666664</v>
      </c>
      <c r="B1459" s="13">
        <v>4.6299960000000002</v>
      </c>
      <c r="C1459" s="24">
        <v>230</v>
      </c>
      <c r="D1459" s="16">
        <f t="shared" si="22"/>
        <v>7.7320933199999997</v>
      </c>
    </row>
    <row r="1460" spans="1:4" ht="15" customHeight="1" x14ac:dyDescent="0.2">
      <c r="A1460" s="105">
        <v>42066.333333333336</v>
      </c>
      <c r="B1460" s="13">
        <v>2.5722200000000002</v>
      </c>
      <c r="C1460" s="24">
        <v>220</v>
      </c>
      <c r="D1460" s="16">
        <f t="shared" si="22"/>
        <v>4.2956073999999997</v>
      </c>
    </row>
    <row r="1461" spans="1:4" ht="15" customHeight="1" x14ac:dyDescent="0.2">
      <c r="A1461" s="105">
        <v>42066.375</v>
      </c>
      <c r="B1461" s="13">
        <v>1.028888</v>
      </c>
      <c r="C1461" s="24">
        <v>270</v>
      </c>
      <c r="D1461" s="16">
        <f t="shared" si="22"/>
        <v>1.71824296</v>
      </c>
    </row>
    <row r="1462" spans="1:4" ht="15" customHeight="1" x14ac:dyDescent="0.2">
      <c r="A1462" s="105">
        <v>42066.416666666664</v>
      </c>
      <c r="B1462" s="13">
        <v>2.057776</v>
      </c>
      <c r="C1462" s="24">
        <v>250</v>
      </c>
      <c r="D1462" s="16">
        <f t="shared" si="22"/>
        <v>3.43648592</v>
      </c>
    </row>
    <row r="1463" spans="1:4" ht="15" customHeight="1" x14ac:dyDescent="0.2">
      <c r="A1463" s="105">
        <v>42066.458333333336</v>
      </c>
      <c r="B1463" s="13">
        <v>4.6299960000000002</v>
      </c>
      <c r="C1463" s="24">
        <v>200</v>
      </c>
      <c r="D1463" s="16">
        <f t="shared" si="22"/>
        <v>7.7320933199999997</v>
      </c>
    </row>
    <row r="1464" spans="1:4" ht="15" customHeight="1" x14ac:dyDescent="0.2">
      <c r="A1464" s="105">
        <v>42066.5</v>
      </c>
      <c r="B1464" s="13">
        <v>4.6299960000000002</v>
      </c>
      <c r="C1464" s="24">
        <v>190</v>
      </c>
      <c r="D1464" s="16">
        <f t="shared" si="22"/>
        <v>7.7320933199999997</v>
      </c>
    </row>
    <row r="1465" spans="1:4" ht="15" customHeight="1" x14ac:dyDescent="0.2">
      <c r="A1465" s="105">
        <v>42066.583333333336</v>
      </c>
      <c r="B1465" s="13">
        <v>5.6588840000000005</v>
      </c>
      <c r="C1465" s="24">
        <v>190</v>
      </c>
      <c r="D1465" s="16">
        <f t="shared" si="22"/>
        <v>9.4503362800000001</v>
      </c>
    </row>
    <row r="1466" spans="1:4" ht="15" customHeight="1" x14ac:dyDescent="0.2">
      <c r="A1466" s="105">
        <v>42066.625</v>
      </c>
      <c r="B1466" s="13">
        <v>4.1155520000000001</v>
      </c>
      <c r="C1466" s="24">
        <v>170</v>
      </c>
      <c r="D1466" s="16">
        <f t="shared" si="22"/>
        <v>6.8729718399999999</v>
      </c>
    </row>
    <row r="1467" spans="1:4" ht="15" customHeight="1" x14ac:dyDescent="0.2">
      <c r="A1467" s="105">
        <v>42066.666666666664</v>
      </c>
      <c r="B1467" s="13">
        <v>4.6299960000000002</v>
      </c>
      <c r="C1467" s="24">
        <v>160</v>
      </c>
      <c r="D1467" s="16">
        <f t="shared" si="22"/>
        <v>7.7320933199999997</v>
      </c>
    </row>
    <row r="1468" spans="1:4" ht="15" customHeight="1" x14ac:dyDescent="0.2">
      <c r="A1468" s="105">
        <v>42066.791666666664</v>
      </c>
      <c r="B1468" s="13">
        <v>2.057776</v>
      </c>
      <c r="C1468" s="24">
        <v>190</v>
      </c>
      <c r="D1468" s="16">
        <f t="shared" si="22"/>
        <v>3.43648592</v>
      </c>
    </row>
    <row r="1469" spans="1:4" ht="15" customHeight="1" x14ac:dyDescent="0.2">
      <c r="A1469" s="105">
        <v>42066.833333333336</v>
      </c>
      <c r="B1469" s="13">
        <v>3.0866639999999999</v>
      </c>
      <c r="C1469" s="24">
        <v>150</v>
      </c>
      <c r="D1469" s="16">
        <f t="shared" si="22"/>
        <v>5.1547288799999995</v>
      </c>
    </row>
    <row r="1470" spans="1:4" ht="15" customHeight="1" x14ac:dyDescent="0.2">
      <c r="A1470" s="105">
        <v>42066.875</v>
      </c>
      <c r="B1470" s="13">
        <v>3.0866639999999999</v>
      </c>
      <c r="C1470" s="24">
        <v>140</v>
      </c>
      <c r="D1470" s="16">
        <f t="shared" si="22"/>
        <v>5.1547288799999995</v>
      </c>
    </row>
    <row r="1471" spans="1:4" ht="15" customHeight="1" x14ac:dyDescent="0.2">
      <c r="A1471" s="105">
        <v>42066.916666666664</v>
      </c>
      <c r="B1471" s="13">
        <v>1.028888</v>
      </c>
      <c r="C1471" s="24">
        <v>130</v>
      </c>
      <c r="D1471" s="16">
        <f t="shared" si="22"/>
        <v>1.71824296</v>
      </c>
    </row>
    <row r="1472" spans="1:4" ht="15" customHeight="1" x14ac:dyDescent="0.2">
      <c r="A1472" s="105">
        <v>42066.958333333336</v>
      </c>
      <c r="B1472" s="13">
        <v>1.028888</v>
      </c>
      <c r="C1472" s="24">
        <v>270</v>
      </c>
      <c r="D1472" s="16">
        <f t="shared" si="22"/>
        <v>1.71824296</v>
      </c>
    </row>
    <row r="1473" spans="1:4" ht="15" customHeight="1" x14ac:dyDescent="0.2">
      <c r="A1473" s="105">
        <v>42067.041666666664</v>
      </c>
      <c r="B1473" s="13">
        <v>1.028888</v>
      </c>
      <c r="C1473" s="24">
        <v>320</v>
      </c>
      <c r="D1473" s="16">
        <f t="shared" si="22"/>
        <v>1.71824296</v>
      </c>
    </row>
    <row r="1474" spans="1:4" ht="15" customHeight="1" x14ac:dyDescent="0.2">
      <c r="A1474" s="105">
        <v>42067.083333333336</v>
      </c>
      <c r="B1474" s="13">
        <v>2.057776</v>
      </c>
      <c r="C1474" s="24">
        <v>330</v>
      </c>
      <c r="D1474" s="16">
        <f t="shared" si="22"/>
        <v>3.43648592</v>
      </c>
    </row>
    <row r="1475" spans="1:4" ht="15" customHeight="1" x14ac:dyDescent="0.2">
      <c r="A1475" s="105">
        <v>42067.166666666664</v>
      </c>
      <c r="B1475" s="13">
        <v>0</v>
      </c>
      <c r="C1475" s="24">
        <v>0</v>
      </c>
      <c r="D1475" s="16">
        <f t="shared" si="22"/>
        <v>0</v>
      </c>
    </row>
    <row r="1476" spans="1:4" ht="15" customHeight="1" x14ac:dyDescent="0.2">
      <c r="A1476" s="105">
        <v>42067.208333333336</v>
      </c>
      <c r="B1476" s="13">
        <v>1.5433319999999999</v>
      </c>
      <c r="C1476" s="24">
        <v>300</v>
      </c>
      <c r="D1476" s="16">
        <f t="shared" ref="D1476:D1539" si="23">$B$1*B1476</f>
        <v>2.5773644399999998</v>
      </c>
    </row>
    <row r="1477" spans="1:4" ht="15" customHeight="1" x14ac:dyDescent="0.2">
      <c r="A1477" s="105">
        <v>42067.25</v>
      </c>
      <c r="B1477" s="13">
        <v>1.5433319999999999</v>
      </c>
      <c r="C1477" s="24">
        <v>290</v>
      </c>
      <c r="D1477" s="16">
        <f t="shared" si="23"/>
        <v>2.5773644399999998</v>
      </c>
    </row>
    <row r="1478" spans="1:4" ht="15" customHeight="1" x14ac:dyDescent="0.2">
      <c r="A1478" s="105">
        <v>42067.291666666664</v>
      </c>
      <c r="B1478" s="13">
        <v>0</v>
      </c>
      <c r="C1478" s="24">
        <v>0</v>
      </c>
      <c r="D1478" s="16">
        <f t="shared" si="23"/>
        <v>0</v>
      </c>
    </row>
    <row r="1479" spans="1:4" ht="15" customHeight="1" x14ac:dyDescent="0.2">
      <c r="A1479" s="105">
        <v>42067.333333333336</v>
      </c>
      <c r="B1479" s="13">
        <v>1.028888</v>
      </c>
      <c r="C1479" s="24">
        <v>150</v>
      </c>
      <c r="D1479" s="16">
        <f t="shared" si="23"/>
        <v>1.71824296</v>
      </c>
    </row>
    <row r="1480" spans="1:4" ht="15" customHeight="1" x14ac:dyDescent="0.2">
      <c r="A1480" s="105">
        <v>42067.375</v>
      </c>
      <c r="B1480" s="13">
        <v>1.028888</v>
      </c>
      <c r="C1480" s="24">
        <v>250</v>
      </c>
      <c r="D1480" s="16">
        <f t="shared" si="23"/>
        <v>1.71824296</v>
      </c>
    </row>
    <row r="1481" spans="1:4" ht="15" customHeight="1" x14ac:dyDescent="0.2">
      <c r="A1481" s="105">
        <v>42067.416666666664</v>
      </c>
      <c r="B1481" s="13">
        <v>3.0866639999999999</v>
      </c>
      <c r="C1481" s="24">
        <v>310</v>
      </c>
      <c r="D1481" s="16">
        <f t="shared" si="23"/>
        <v>5.1547288799999995</v>
      </c>
    </row>
    <row r="1482" spans="1:4" ht="15" customHeight="1" x14ac:dyDescent="0.2">
      <c r="A1482" s="105">
        <v>42067.458333333336</v>
      </c>
      <c r="B1482" s="13">
        <v>3.0866639999999999</v>
      </c>
      <c r="C1482" s="24">
        <v>240</v>
      </c>
      <c r="D1482" s="16">
        <f t="shared" si="23"/>
        <v>5.1547288799999995</v>
      </c>
    </row>
    <row r="1483" spans="1:4" ht="15" customHeight="1" x14ac:dyDescent="0.2">
      <c r="A1483" s="105">
        <v>42067.5</v>
      </c>
      <c r="B1483" s="13">
        <v>3.0866639999999999</v>
      </c>
      <c r="C1483" s="24">
        <v>160</v>
      </c>
      <c r="D1483" s="16">
        <f t="shared" si="23"/>
        <v>5.1547288799999995</v>
      </c>
    </row>
    <row r="1484" spans="1:4" ht="15" customHeight="1" x14ac:dyDescent="0.2">
      <c r="A1484" s="105">
        <v>42067.541666666664</v>
      </c>
      <c r="B1484" s="13">
        <v>3.0866639999999999</v>
      </c>
      <c r="C1484" s="24">
        <v>140</v>
      </c>
      <c r="D1484" s="16">
        <f t="shared" si="23"/>
        <v>5.1547288799999995</v>
      </c>
    </row>
    <row r="1485" spans="1:4" ht="15" customHeight="1" x14ac:dyDescent="0.2">
      <c r="A1485" s="105">
        <v>42067.583333333336</v>
      </c>
      <c r="B1485" s="13">
        <v>5.1444400000000003</v>
      </c>
      <c r="C1485" s="24">
        <v>150</v>
      </c>
      <c r="D1485" s="16">
        <f t="shared" si="23"/>
        <v>8.5912147999999995</v>
      </c>
    </row>
    <row r="1486" spans="1:4" ht="15" customHeight="1" x14ac:dyDescent="0.2">
      <c r="A1486" s="105">
        <v>42067.625</v>
      </c>
      <c r="B1486" s="13">
        <v>6.1733279999999997</v>
      </c>
      <c r="C1486" s="24">
        <v>150</v>
      </c>
      <c r="D1486" s="16">
        <f t="shared" si="23"/>
        <v>10.309457759999999</v>
      </c>
    </row>
    <row r="1487" spans="1:4" ht="15" customHeight="1" x14ac:dyDescent="0.2">
      <c r="A1487" s="105">
        <v>42067.708333333336</v>
      </c>
      <c r="B1487" s="13">
        <v>4.1155520000000001</v>
      </c>
      <c r="C1487" s="24">
        <v>160</v>
      </c>
      <c r="D1487" s="16">
        <f t="shared" si="23"/>
        <v>6.8729718399999999</v>
      </c>
    </row>
    <row r="1488" spans="1:4" ht="15" customHeight="1" x14ac:dyDescent="0.2">
      <c r="A1488" s="105">
        <v>42067.75</v>
      </c>
      <c r="B1488" s="13">
        <v>3.601108</v>
      </c>
      <c r="C1488" s="24">
        <v>170</v>
      </c>
      <c r="D1488" s="16">
        <f t="shared" si="23"/>
        <v>6.0138503599999993</v>
      </c>
    </row>
    <row r="1489" spans="1:4" ht="15" customHeight="1" x14ac:dyDescent="0.2">
      <c r="A1489" s="106">
        <v>42067.833333333336</v>
      </c>
      <c r="B1489" s="107">
        <v>3.0866639999999999</v>
      </c>
      <c r="C1489" s="28">
        <v>180</v>
      </c>
      <c r="D1489" s="16">
        <f t="shared" si="23"/>
        <v>5.1547288799999995</v>
      </c>
    </row>
    <row r="1490" spans="1:4" ht="15" customHeight="1" x14ac:dyDescent="0.2">
      <c r="A1490" s="105">
        <v>42067.875</v>
      </c>
      <c r="B1490" s="13">
        <v>3.0866639999999999</v>
      </c>
      <c r="C1490" s="24">
        <v>100</v>
      </c>
      <c r="D1490" s="16">
        <f t="shared" si="23"/>
        <v>5.1547288799999995</v>
      </c>
    </row>
    <row r="1491" spans="1:4" ht="15" customHeight="1" x14ac:dyDescent="0.2">
      <c r="A1491" s="105">
        <v>42067.916666666664</v>
      </c>
      <c r="B1491" s="13">
        <v>1.5433319999999999</v>
      </c>
      <c r="C1491" s="24">
        <v>260</v>
      </c>
      <c r="D1491" s="16">
        <f t="shared" si="23"/>
        <v>2.5773644399999998</v>
      </c>
    </row>
    <row r="1492" spans="1:4" ht="15" customHeight="1" x14ac:dyDescent="0.2">
      <c r="A1492" s="105">
        <v>42067.958333333336</v>
      </c>
      <c r="B1492" s="13">
        <v>1.028888</v>
      </c>
      <c r="C1492" s="24">
        <v>330</v>
      </c>
      <c r="D1492" s="16">
        <f t="shared" si="23"/>
        <v>1.71824296</v>
      </c>
    </row>
    <row r="1493" spans="1:4" ht="15" customHeight="1" x14ac:dyDescent="0.2">
      <c r="A1493" s="105">
        <v>42068</v>
      </c>
      <c r="B1493" s="13">
        <v>0</v>
      </c>
      <c r="C1493" s="24">
        <v>0</v>
      </c>
      <c r="D1493" s="16">
        <f t="shared" si="23"/>
        <v>0</v>
      </c>
    </row>
    <row r="1494" spans="1:4" ht="15" customHeight="1" x14ac:dyDescent="0.2">
      <c r="A1494" s="105">
        <v>42068.041666666664</v>
      </c>
      <c r="B1494" s="13">
        <v>1.028888</v>
      </c>
      <c r="C1494" s="24">
        <v>310</v>
      </c>
      <c r="D1494" s="16">
        <f t="shared" si="23"/>
        <v>1.71824296</v>
      </c>
    </row>
    <row r="1495" spans="1:4" ht="15" customHeight="1" x14ac:dyDescent="0.2">
      <c r="A1495" s="105">
        <v>42068.083333333336</v>
      </c>
      <c r="B1495" s="13">
        <v>0</v>
      </c>
      <c r="C1495" s="24">
        <v>0</v>
      </c>
      <c r="D1495" s="16">
        <f t="shared" si="23"/>
        <v>0</v>
      </c>
    </row>
    <row r="1496" spans="1:4" ht="15" customHeight="1" x14ac:dyDescent="0.2">
      <c r="A1496" s="105">
        <v>42068.125</v>
      </c>
      <c r="B1496" s="13">
        <v>0</v>
      </c>
      <c r="C1496" s="24">
        <v>0</v>
      </c>
      <c r="D1496" s="16">
        <f t="shared" si="23"/>
        <v>0</v>
      </c>
    </row>
    <row r="1497" spans="1:4" ht="15" customHeight="1" x14ac:dyDescent="0.2">
      <c r="A1497" s="105">
        <v>42068.166666666664</v>
      </c>
      <c r="B1497" s="13">
        <v>1.028888</v>
      </c>
      <c r="C1497" s="24">
        <v>280</v>
      </c>
      <c r="D1497" s="16">
        <f t="shared" si="23"/>
        <v>1.71824296</v>
      </c>
    </row>
    <row r="1498" spans="1:4" ht="15" customHeight="1" x14ac:dyDescent="0.2">
      <c r="A1498" s="105">
        <v>42068.208333333336</v>
      </c>
      <c r="B1498" s="13">
        <v>1.5433319999999999</v>
      </c>
      <c r="C1498" s="24">
        <v>300</v>
      </c>
      <c r="D1498" s="16">
        <f t="shared" si="23"/>
        <v>2.5773644399999998</v>
      </c>
    </row>
    <row r="1499" spans="1:4" ht="15" customHeight="1" x14ac:dyDescent="0.2">
      <c r="A1499" s="105">
        <v>42068.25</v>
      </c>
      <c r="B1499" s="13">
        <v>0</v>
      </c>
      <c r="C1499" s="24">
        <v>0</v>
      </c>
      <c r="D1499" s="16">
        <f t="shared" si="23"/>
        <v>0</v>
      </c>
    </row>
    <row r="1500" spans="1:4" ht="15" customHeight="1" x14ac:dyDescent="0.2">
      <c r="A1500" s="105">
        <v>42068.291666666664</v>
      </c>
      <c r="B1500" s="13">
        <v>0.51444400000000001</v>
      </c>
      <c r="C1500" s="24">
        <v>340</v>
      </c>
      <c r="D1500" s="16">
        <f t="shared" si="23"/>
        <v>0.85912147999999999</v>
      </c>
    </row>
    <row r="1501" spans="1:4" ht="15" customHeight="1" x14ac:dyDescent="0.2">
      <c r="A1501" s="105">
        <v>42068.333333333336</v>
      </c>
      <c r="B1501" s="13">
        <v>1.028888</v>
      </c>
      <c r="C1501" s="24">
        <v>290</v>
      </c>
      <c r="D1501" s="16">
        <f t="shared" si="23"/>
        <v>1.71824296</v>
      </c>
    </row>
    <row r="1502" spans="1:4" ht="15" customHeight="1" x14ac:dyDescent="0.2">
      <c r="A1502" s="105">
        <v>42068.375</v>
      </c>
      <c r="B1502" s="13">
        <v>1.028888</v>
      </c>
      <c r="C1502" s="24">
        <v>310</v>
      </c>
      <c r="D1502" s="16">
        <f t="shared" si="23"/>
        <v>1.71824296</v>
      </c>
    </row>
    <row r="1503" spans="1:4" ht="15" customHeight="1" x14ac:dyDescent="0.2">
      <c r="A1503" s="105">
        <v>42068.666666666664</v>
      </c>
      <c r="B1503" s="13">
        <v>4.6299960000000002</v>
      </c>
      <c r="C1503" s="24">
        <v>50</v>
      </c>
      <c r="D1503" s="16">
        <f t="shared" si="23"/>
        <v>7.7320933199999997</v>
      </c>
    </row>
    <row r="1504" spans="1:4" ht="15" customHeight="1" x14ac:dyDescent="0.2">
      <c r="A1504" s="105">
        <v>42068.708333333336</v>
      </c>
      <c r="B1504" s="13">
        <v>5.1444400000000003</v>
      </c>
      <c r="C1504" s="24">
        <v>60</v>
      </c>
      <c r="D1504" s="16">
        <f t="shared" si="23"/>
        <v>8.5912147999999995</v>
      </c>
    </row>
    <row r="1505" spans="1:4" ht="15" customHeight="1" x14ac:dyDescent="0.2">
      <c r="A1505" s="105">
        <v>42068.75</v>
      </c>
      <c r="B1505" s="13">
        <v>5.1444400000000003</v>
      </c>
      <c r="C1505" s="24">
        <v>60</v>
      </c>
      <c r="D1505" s="16">
        <f t="shared" si="23"/>
        <v>8.5912147999999995</v>
      </c>
    </row>
    <row r="1506" spans="1:4" ht="15" customHeight="1" x14ac:dyDescent="0.2">
      <c r="A1506" s="105">
        <v>42068.791666666664</v>
      </c>
      <c r="B1506" s="13">
        <v>5.1444400000000003</v>
      </c>
      <c r="C1506" s="24">
        <v>50</v>
      </c>
      <c r="D1506" s="16">
        <f t="shared" si="23"/>
        <v>8.5912147999999995</v>
      </c>
    </row>
    <row r="1507" spans="1:4" ht="15" customHeight="1" x14ac:dyDescent="0.2">
      <c r="A1507" s="105">
        <v>42068.833333333336</v>
      </c>
      <c r="B1507" s="13">
        <v>4.1155520000000001</v>
      </c>
      <c r="C1507" s="24">
        <v>50</v>
      </c>
      <c r="D1507" s="16">
        <f t="shared" si="23"/>
        <v>6.8729718399999999</v>
      </c>
    </row>
    <row r="1508" spans="1:4" ht="15" customHeight="1" x14ac:dyDescent="0.2">
      <c r="A1508" s="105">
        <v>42068.875</v>
      </c>
      <c r="B1508" s="13">
        <v>4.6299960000000002</v>
      </c>
      <c r="C1508" s="24">
        <v>60</v>
      </c>
      <c r="D1508" s="16">
        <f t="shared" si="23"/>
        <v>7.7320933199999997</v>
      </c>
    </row>
    <row r="1509" spans="1:4" ht="15" customHeight="1" x14ac:dyDescent="0.2">
      <c r="A1509" s="105">
        <v>42068.916666666664</v>
      </c>
      <c r="B1509" s="13">
        <v>2.5722200000000002</v>
      </c>
      <c r="C1509" s="24">
        <v>50</v>
      </c>
      <c r="D1509" s="16">
        <f t="shared" si="23"/>
        <v>4.2956073999999997</v>
      </c>
    </row>
    <row r="1510" spans="1:4" ht="15" customHeight="1" x14ac:dyDescent="0.2">
      <c r="A1510" s="105">
        <v>42068.958333333336</v>
      </c>
      <c r="B1510" s="13">
        <v>0</v>
      </c>
      <c r="C1510" s="24">
        <v>0</v>
      </c>
      <c r="D1510" s="16">
        <f t="shared" si="23"/>
        <v>0</v>
      </c>
    </row>
    <row r="1511" spans="1:4" ht="15" customHeight="1" x14ac:dyDescent="0.2">
      <c r="A1511" s="105">
        <v>42069</v>
      </c>
      <c r="B1511" s="13">
        <v>1.5433319999999999</v>
      </c>
      <c r="C1511" s="24">
        <v>350</v>
      </c>
      <c r="D1511" s="16">
        <f t="shared" si="23"/>
        <v>2.5773644399999998</v>
      </c>
    </row>
    <row r="1512" spans="1:4" ht="15" customHeight="1" x14ac:dyDescent="0.2">
      <c r="A1512" s="105">
        <v>42069.041666666664</v>
      </c>
      <c r="B1512" s="13">
        <v>2.057776</v>
      </c>
      <c r="C1512" s="24">
        <v>320</v>
      </c>
      <c r="D1512" s="16">
        <f t="shared" si="23"/>
        <v>3.43648592</v>
      </c>
    </row>
    <row r="1513" spans="1:4" ht="15" customHeight="1" x14ac:dyDescent="0.2">
      <c r="A1513" s="105">
        <v>42069.083333333336</v>
      </c>
      <c r="B1513" s="13">
        <v>1.028888</v>
      </c>
      <c r="C1513" s="24">
        <v>330</v>
      </c>
      <c r="D1513" s="16">
        <f t="shared" si="23"/>
        <v>1.71824296</v>
      </c>
    </row>
    <row r="1514" spans="1:4" ht="15" customHeight="1" x14ac:dyDescent="0.2">
      <c r="A1514" s="105">
        <v>42069.125</v>
      </c>
      <c r="B1514" s="13">
        <v>1.028888</v>
      </c>
      <c r="C1514" s="24">
        <v>320</v>
      </c>
      <c r="D1514" s="16">
        <f t="shared" si="23"/>
        <v>1.71824296</v>
      </c>
    </row>
    <row r="1515" spans="1:4" ht="15" customHeight="1" x14ac:dyDescent="0.2">
      <c r="A1515" s="105">
        <v>42069.166666666664</v>
      </c>
      <c r="B1515" s="13">
        <v>0.51444400000000001</v>
      </c>
      <c r="C1515" s="24">
        <v>320</v>
      </c>
      <c r="D1515" s="16">
        <f t="shared" si="23"/>
        <v>0.85912147999999999</v>
      </c>
    </row>
    <row r="1516" spans="1:4" ht="15" customHeight="1" x14ac:dyDescent="0.2">
      <c r="A1516" s="105">
        <v>42069.208333333336</v>
      </c>
      <c r="B1516" s="13">
        <v>1.5433319999999999</v>
      </c>
      <c r="C1516" s="24">
        <v>340</v>
      </c>
      <c r="D1516" s="16">
        <f t="shared" si="23"/>
        <v>2.5773644399999998</v>
      </c>
    </row>
    <row r="1517" spans="1:4" ht="15" customHeight="1" x14ac:dyDescent="0.2">
      <c r="A1517" s="105">
        <v>42069.25</v>
      </c>
      <c r="B1517" s="13">
        <v>0</v>
      </c>
      <c r="C1517" s="24">
        <v>0</v>
      </c>
      <c r="D1517" s="16">
        <f t="shared" si="23"/>
        <v>0</v>
      </c>
    </row>
    <row r="1518" spans="1:4" ht="15" customHeight="1" x14ac:dyDescent="0.2">
      <c r="A1518" s="105">
        <v>42069.291666666664</v>
      </c>
      <c r="B1518" s="13">
        <v>1.028888</v>
      </c>
      <c r="C1518" s="24">
        <v>320</v>
      </c>
      <c r="D1518" s="16">
        <f t="shared" si="23"/>
        <v>1.71824296</v>
      </c>
    </row>
    <row r="1519" spans="1:4" ht="15" customHeight="1" x14ac:dyDescent="0.2">
      <c r="A1519" s="105">
        <v>42069.333333333336</v>
      </c>
      <c r="B1519" s="13">
        <v>1.028888</v>
      </c>
      <c r="C1519" s="24">
        <v>320</v>
      </c>
      <c r="D1519" s="16">
        <f t="shared" si="23"/>
        <v>1.71824296</v>
      </c>
    </row>
    <row r="1520" spans="1:4" ht="15" customHeight="1" x14ac:dyDescent="0.2">
      <c r="A1520" s="105">
        <v>42069.375</v>
      </c>
      <c r="B1520" s="13">
        <v>1.028888</v>
      </c>
      <c r="C1520" s="24">
        <v>350</v>
      </c>
      <c r="D1520" s="16">
        <f t="shared" si="23"/>
        <v>1.71824296</v>
      </c>
    </row>
    <row r="1521" spans="1:4" ht="15" customHeight="1" x14ac:dyDescent="0.2">
      <c r="A1521" s="105">
        <v>42069.416666666664</v>
      </c>
      <c r="B1521" s="13">
        <v>1.5433319999999999</v>
      </c>
      <c r="C1521" s="24">
        <v>340</v>
      </c>
      <c r="D1521" s="16">
        <f t="shared" si="23"/>
        <v>2.5773644399999998</v>
      </c>
    </row>
    <row r="1522" spans="1:4" ht="15" customHeight="1" x14ac:dyDescent="0.2">
      <c r="A1522" s="105">
        <v>42069.458333333336</v>
      </c>
      <c r="B1522" s="13">
        <v>2.057776</v>
      </c>
      <c r="C1522" s="24">
        <v>310</v>
      </c>
      <c r="D1522" s="16">
        <f t="shared" si="23"/>
        <v>3.43648592</v>
      </c>
    </row>
    <row r="1523" spans="1:4" ht="15" customHeight="1" x14ac:dyDescent="0.2">
      <c r="A1523" s="105">
        <v>42069.5</v>
      </c>
      <c r="B1523" s="13">
        <v>4.6299960000000002</v>
      </c>
      <c r="C1523" s="24">
        <v>20</v>
      </c>
      <c r="D1523" s="16">
        <f t="shared" si="23"/>
        <v>7.7320933199999997</v>
      </c>
    </row>
    <row r="1524" spans="1:4" ht="15" customHeight="1" x14ac:dyDescent="0.2">
      <c r="A1524" s="105">
        <v>42069.541666666664</v>
      </c>
      <c r="B1524" s="13">
        <v>5.1444400000000003</v>
      </c>
      <c r="C1524" s="24">
        <v>10</v>
      </c>
      <c r="D1524" s="16">
        <f t="shared" si="23"/>
        <v>8.5912147999999995</v>
      </c>
    </row>
    <row r="1525" spans="1:4" ht="15" customHeight="1" x14ac:dyDescent="0.2">
      <c r="A1525" s="105">
        <v>42069.583333333336</v>
      </c>
      <c r="B1525" s="13">
        <v>4.1155520000000001</v>
      </c>
      <c r="C1525" s="24">
        <v>10</v>
      </c>
      <c r="D1525" s="16">
        <f t="shared" si="23"/>
        <v>6.8729718399999999</v>
      </c>
    </row>
    <row r="1526" spans="1:4" ht="15" customHeight="1" x14ac:dyDescent="0.2">
      <c r="A1526" s="105">
        <v>42069.625</v>
      </c>
      <c r="B1526" s="13">
        <v>5.6588840000000005</v>
      </c>
      <c r="C1526" s="24">
        <v>60</v>
      </c>
      <c r="D1526" s="16">
        <f t="shared" si="23"/>
        <v>9.4503362800000001</v>
      </c>
    </row>
    <row r="1527" spans="1:4" ht="15" customHeight="1" x14ac:dyDescent="0.2">
      <c r="A1527" s="105">
        <v>42069.666666666664</v>
      </c>
      <c r="B1527" s="13">
        <v>6.6877719999999998</v>
      </c>
      <c r="C1527" s="24">
        <v>60</v>
      </c>
      <c r="D1527" s="16">
        <f t="shared" si="23"/>
        <v>11.16857924</v>
      </c>
    </row>
    <row r="1528" spans="1:4" ht="15" customHeight="1" x14ac:dyDescent="0.2">
      <c r="A1528" s="105">
        <v>42069.708333333336</v>
      </c>
      <c r="B1528" s="13">
        <v>8.2311040000000002</v>
      </c>
      <c r="C1528" s="24">
        <v>60</v>
      </c>
      <c r="D1528" s="16">
        <f t="shared" si="23"/>
        <v>13.74594368</v>
      </c>
    </row>
    <row r="1529" spans="1:4" ht="15" customHeight="1" x14ac:dyDescent="0.2">
      <c r="A1529" s="105">
        <v>42069.75</v>
      </c>
      <c r="B1529" s="13">
        <v>9.2599920000000004</v>
      </c>
      <c r="C1529" s="24">
        <v>60</v>
      </c>
      <c r="D1529" s="16">
        <f t="shared" si="23"/>
        <v>15.464186639999999</v>
      </c>
    </row>
    <row r="1530" spans="1:4" ht="15" customHeight="1" x14ac:dyDescent="0.2">
      <c r="A1530" s="105">
        <v>42069.791666666664</v>
      </c>
      <c r="B1530" s="13">
        <v>7.7166600000000001</v>
      </c>
      <c r="C1530" s="24">
        <v>50</v>
      </c>
      <c r="D1530" s="16">
        <f t="shared" si="23"/>
        <v>12.886822199999999</v>
      </c>
    </row>
    <row r="1531" spans="1:4" ht="15" customHeight="1" x14ac:dyDescent="0.2">
      <c r="A1531" s="105">
        <v>42069.833333333336</v>
      </c>
      <c r="B1531" s="13">
        <v>7.202216</v>
      </c>
      <c r="C1531" s="24">
        <v>50</v>
      </c>
      <c r="D1531" s="16">
        <f t="shared" si="23"/>
        <v>12.027700719999999</v>
      </c>
    </row>
    <row r="1532" spans="1:4" ht="15" customHeight="1" x14ac:dyDescent="0.2">
      <c r="A1532" s="105">
        <v>42069.875</v>
      </c>
      <c r="B1532" s="13">
        <v>7.7166600000000001</v>
      </c>
      <c r="C1532" s="24">
        <v>40</v>
      </c>
      <c r="D1532" s="16">
        <f t="shared" si="23"/>
        <v>12.886822199999999</v>
      </c>
    </row>
    <row r="1533" spans="1:4" ht="15" customHeight="1" x14ac:dyDescent="0.2">
      <c r="A1533" s="105">
        <v>42069.916666666664</v>
      </c>
      <c r="B1533" s="13">
        <v>6.6877719999999998</v>
      </c>
      <c r="C1533" s="24">
        <v>50</v>
      </c>
      <c r="D1533" s="16">
        <f t="shared" si="23"/>
        <v>11.16857924</v>
      </c>
    </row>
    <row r="1534" spans="1:4" ht="15" customHeight="1" x14ac:dyDescent="0.2">
      <c r="A1534" s="105">
        <v>42069.958333333336</v>
      </c>
      <c r="B1534" s="13">
        <v>3.601108</v>
      </c>
      <c r="C1534" s="24">
        <v>20</v>
      </c>
      <c r="D1534" s="16">
        <f t="shared" si="23"/>
        <v>6.0138503599999993</v>
      </c>
    </row>
    <row r="1535" spans="1:4" ht="15" customHeight="1" x14ac:dyDescent="0.2">
      <c r="A1535" s="105">
        <v>42070</v>
      </c>
      <c r="B1535" s="13">
        <v>2.057776</v>
      </c>
      <c r="C1535" s="24">
        <v>340</v>
      </c>
      <c r="D1535" s="16">
        <f t="shared" si="23"/>
        <v>3.43648592</v>
      </c>
    </row>
    <row r="1536" spans="1:4" ht="15" customHeight="1" x14ac:dyDescent="0.2">
      <c r="A1536" s="105">
        <v>42070.041666666664</v>
      </c>
      <c r="B1536" s="13">
        <v>2.057776</v>
      </c>
      <c r="C1536" s="24">
        <v>300</v>
      </c>
      <c r="D1536" s="16">
        <f t="shared" si="23"/>
        <v>3.43648592</v>
      </c>
    </row>
    <row r="1537" spans="1:4" ht="15" customHeight="1" x14ac:dyDescent="0.2">
      <c r="A1537" s="105">
        <v>42070.083333333336</v>
      </c>
      <c r="B1537" s="13">
        <v>2.5722200000000002</v>
      </c>
      <c r="C1537" s="24">
        <v>320</v>
      </c>
      <c r="D1537" s="16">
        <f t="shared" si="23"/>
        <v>4.2956073999999997</v>
      </c>
    </row>
    <row r="1538" spans="1:4" ht="15" customHeight="1" x14ac:dyDescent="0.2">
      <c r="A1538" s="105">
        <v>42070.125</v>
      </c>
      <c r="B1538" s="13">
        <v>3.0866639999999999</v>
      </c>
      <c r="C1538" s="24">
        <v>330</v>
      </c>
      <c r="D1538" s="16">
        <f t="shared" si="23"/>
        <v>5.1547288799999995</v>
      </c>
    </row>
    <row r="1539" spans="1:4" ht="15" customHeight="1" x14ac:dyDescent="0.2">
      <c r="A1539" s="105">
        <v>42070.166666666664</v>
      </c>
      <c r="B1539" s="13">
        <v>2.057776</v>
      </c>
      <c r="C1539" s="24">
        <v>330</v>
      </c>
      <c r="D1539" s="16">
        <f t="shared" si="23"/>
        <v>3.43648592</v>
      </c>
    </row>
    <row r="1540" spans="1:4" ht="15" customHeight="1" x14ac:dyDescent="0.2">
      <c r="A1540" s="105">
        <v>42070.208333333336</v>
      </c>
      <c r="B1540" s="13">
        <v>3.601108</v>
      </c>
      <c r="C1540" s="24">
        <v>30</v>
      </c>
      <c r="D1540" s="16">
        <f t="shared" ref="D1540:D1603" si="24">$B$1*B1540</f>
        <v>6.0138503599999993</v>
      </c>
    </row>
    <row r="1541" spans="1:4" ht="15" customHeight="1" x14ac:dyDescent="0.2">
      <c r="A1541" s="105">
        <v>42070.25</v>
      </c>
      <c r="B1541" s="13">
        <v>3.0866639999999999</v>
      </c>
      <c r="C1541" s="24">
        <v>20</v>
      </c>
      <c r="D1541" s="16">
        <f t="shared" si="24"/>
        <v>5.1547288799999995</v>
      </c>
    </row>
    <row r="1542" spans="1:4" ht="15" customHeight="1" x14ac:dyDescent="0.2">
      <c r="A1542" s="105">
        <v>42070.291666666664</v>
      </c>
      <c r="B1542" s="13">
        <v>2.5722200000000002</v>
      </c>
      <c r="C1542" s="24">
        <v>30</v>
      </c>
      <c r="D1542" s="16">
        <f t="shared" si="24"/>
        <v>4.2956073999999997</v>
      </c>
    </row>
    <row r="1543" spans="1:4" ht="15" customHeight="1" x14ac:dyDescent="0.2">
      <c r="A1543" s="105">
        <v>42070.333333333336</v>
      </c>
      <c r="B1543" s="13">
        <v>2.5722200000000002</v>
      </c>
      <c r="C1543" s="24">
        <v>360</v>
      </c>
      <c r="D1543" s="16">
        <f t="shared" si="24"/>
        <v>4.2956073999999997</v>
      </c>
    </row>
    <row r="1544" spans="1:4" ht="15" customHeight="1" x14ac:dyDescent="0.2">
      <c r="A1544" s="105">
        <v>42070.375</v>
      </c>
      <c r="B1544" s="13">
        <v>2.057776</v>
      </c>
      <c r="C1544" s="24">
        <v>360</v>
      </c>
      <c r="D1544" s="16">
        <f t="shared" si="24"/>
        <v>3.43648592</v>
      </c>
    </row>
    <row r="1545" spans="1:4" ht="15" customHeight="1" x14ac:dyDescent="0.2">
      <c r="A1545" s="105">
        <v>42070.416666666664</v>
      </c>
      <c r="B1545" s="13">
        <v>3.0866639999999999</v>
      </c>
      <c r="C1545" s="24">
        <v>10</v>
      </c>
      <c r="D1545" s="16">
        <f t="shared" si="24"/>
        <v>5.1547288799999995</v>
      </c>
    </row>
    <row r="1546" spans="1:4" ht="15" customHeight="1" x14ac:dyDescent="0.2">
      <c r="A1546" s="105">
        <v>42070.458333333336</v>
      </c>
      <c r="B1546" s="13">
        <v>4.6299960000000002</v>
      </c>
      <c r="C1546" s="24">
        <v>340</v>
      </c>
      <c r="D1546" s="16">
        <f t="shared" si="24"/>
        <v>7.7320933199999997</v>
      </c>
    </row>
    <row r="1547" spans="1:4" ht="15" customHeight="1" x14ac:dyDescent="0.2">
      <c r="A1547" s="105">
        <v>42070.5</v>
      </c>
      <c r="B1547" s="13">
        <v>5.6588840000000005</v>
      </c>
      <c r="C1547" s="24">
        <v>10</v>
      </c>
      <c r="D1547" s="16">
        <f t="shared" si="24"/>
        <v>9.4503362800000001</v>
      </c>
    </row>
    <row r="1548" spans="1:4" ht="15" customHeight="1" x14ac:dyDescent="0.2">
      <c r="A1548" s="105">
        <v>42070.541666666664</v>
      </c>
      <c r="B1548" s="13">
        <v>6.1733279999999997</v>
      </c>
      <c r="C1548" s="24">
        <v>20</v>
      </c>
      <c r="D1548" s="16">
        <f t="shared" si="24"/>
        <v>10.309457759999999</v>
      </c>
    </row>
    <row r="1549" spans="1:4" ht="15" customHeight="1" x14ac:dyDescent="0.2">
      <c r="A1549" s="105">
        <v>42070.583333333336</v>
      </c>
      <c r="B1549" s="13">
        <v>5.1444400000000003</v>
      </c>
      <c r="C1549" s="24">
        <v>10</v>
      </c>
      <c r="D1549" s="16">
        <f t="shared" si="24"/>
        <v>8.5912147999999995</v>
      </c>
    </row>
    <row r="1550" spans="1:4" ht="15" customHeight="1" x14ac:dyDescent="0.2">
      <c r="A1550" s="105">
        <v>42070.625</v>
      </c>
      <c r="B1550" s="13">
        <v>4.6299960000000002</v>
      </c>
      <c r="C1550" s="24">
        <v>350</v>
      </c>
      <c r="D1550" s="16">
        <f t="shared" si="24"/>
        <v>7.7320933199999997</v>
      </c>
    </row>
    <row r="1551" spans="1:4" ht="15" customHeight="1" x14ac:dyDescent="0.2">
      <c r="A1551" s="105">
        <v>42070.666666666664</v>
      </c>
      <c r="B1551" s="13">
        <v>7.202216</v>
      </c>
      <c r="C1551" s="24">
        <v>60</v>
      </c>
      <c r="D1551" s="16">
        <f t="shared" si="24"/>
        <v>12.027700719999999</v>
      </c>
    </row>
    <row r="1552" spans="1:4" ht="15" customHeight="1" x14ac:dyDescent="0.2">
      <c r="A1552" s="105">
        <v>42070.708333333336</v>
      </c>
      <c r="B1552" s="13">
        <v>8.7455479999999994</v>
      </c>
      <c r="C1552" s="24">
        <v>60</v>
      </c>
      <c r="D1552" s="16">
        <f t="shared" si="24"/>
        <v>14.605065159999999</v>
      </c>
    </row>
    <row r="1553" spans="1:4" ht="15" customHeight="1" x14ac:dyDescent="0.2">
      <c r="A1553" s="105">
        <v>42070.75</v>
      </c>
      <c r="B1553" s="13">
        <v>7.202216</v>
      </c>
      <c r="C1553" s="24">
        <v>50</v>
      </c>
      <c r="D1553" s="16">
        <f t="shared" si="24"/>
        <v>12.027700719999999</v>
      </c>
    </row>
    <row r="1554" spans="1:4" ht="15" customHeight="1" x14ac:dyDescent="0.2">
      <c r="A1554" s="105">
        <v>42070.791666666664</v>
      </c>
      <c r="B1554" s="13">
        <v>9.7744359999999997</v>
      </c>
      <c r="C1554" s="24">
        <v>40</v>
      </c>
      <c r="D1554" s="16">
        <f t="shared" si="24"/>
        <v>16.32330812</v>
      </c>
    </row>
    <row r="1555" spans="1:4" ht="15" customHeight="1" x14ac:dyDescent="0.2">
      <c r="A1555" s="105">
        <v>42070.833333333336</v>
      </c>
      <c r="B1555" s="13">
        <v>8.2311040000000002</v>
      </c>
      <c r="C1555" s="24">
        <v>50</v>
      </c>
      <c r="D1555" s="16">
        <f t="shared" si="24"/>
        <v>13.74594368</v>
      </c>
    </row>
    <row r="1556" spans="1:4" ht="15" customHeight="1" x14ac:dyDescent="0.2">
      <c r="A1556" s="105">
        <v>42070.875</v>
      </c>
      <c r="B1556" s="13">
        <v>8.2311040000000002</v>
      </c>
      <c r="C1556" s="24">
        <v>60</v>
      </c>
      <c r="D1556" s="16">
        <f t="shared" si="24"/>
        <v>13.74594368</v>
      </c>
    </row>
    <row r="1557" spans="1:4" ht="15" customHeight="1" x14ac:dyDescent="0.2">
      <c r="A1557" s="105">
        <v>42070.916666666664</v>
      </c>
      <c r="B1557" s="13">
        <v>7.7166600000000001</v>
      </c>
      <c r="C1557" s="24">
        <v>50</v>
      </c>
      <c r="D1557" s="16">
        <f t="shared" si="24"/>
        <v>12.886822199999999</v>
      </c>
    </row>
    <row r="1558" spans="1:4" ht="15" customHeight="1" x14ac:dyDescent="0.2">
      <c r="A1558" s="105">
        <v>42070.958333333336</v>
      </c>
      <c r="B1558" s="13">
        <v>7.7166600000000001</v>
      </c>
      <c r="C1558" s="24">
        <v>40</v>
      </c>
      <c r="D1558" s="16">
        <f t="shared" si="24"/>
        <v>12.886822199999999</v>
      </c>
    </row>
    <row r="1559" spans="1:4" ht="15" customHeight="1" x14ac:dyDescent="0.2">
      <c r="A1559" s="105">
        <v>42071</v>
      </c>
      <c r="B1559" s="13">
        <v>6.1733279999999997</v>
      </c>
      <c r="C1559" s="24">
        <v>30</v>
      </c>
      <c r="D1559" s="16">
        <f t="shared" si="24"/>
        <v>10.309457759999999</v>
      </c>
    </row>
    <row r="1560" spans="1:4" ht="15" customHeight="1" x14ac:dyDescent="0.2">
      <c r="A1560" s="105">
        <v>42071.041666666664</v>
      </c>
      <c r="B1560" s="13">
        <v>2.5722200000000002</v>
      </c>
      <c r="C1560" s="24">
        <v>360</v>
      </c>
      <c r="D1560" s="16">
        <f t="shared" si="24"/>
        <v>4.2956073999999997</v>
      </c>
    </row>
    <row r="1561" spans="1:4" ht="15" customHeight="1" x14ac:dyDescent="0.2">
      <c r="A1561" s="105">
        <v>42071.083333333336</v>
      </c>
      <c r="B1561" s="13">
        <v>2.057776</v>
      </c>
      <c r="C1561" s="24">
        <v>340</v>
      </c>
      <c r="D1561" s="16">
        <f t="shared" si="24"/>
        <v>3.43648592</v>
      </c>
    </row>
    <row r="1562" spans="1:4" ht="15" customHeight="1" x14ac:dyDescent="0.2">
      <c r="A1562" s="105">
        <v>42071.125</v>
      </c>
      <c r="B1562" s="13">
        <v>2.5722200000000002</v>
      </c>
      <c r="C1562" s="24">
        <v>340</v>
      </c>
      <c r="D1562" s="16">
        <f t="shared" si="24"/>
        <v>4.2956073999999997</v>
      </c>
    </row>
    <row r="1563" spans="1:4" ht="15" customHeight="1" x14ac:dyDescent="0.2">
      <c r="A1563" s="105">
        <v>42071.166666666664</v>
      </c>
      <c r="B1563" s="13">
        <v>2.5722200000000002</v>
      </c>
      <c r="C1563" s="24">
        <v>330</v>
      </c>
      <c r="D1563" s="16">
        <f t="shared" si="24"/>
        <v>4.2956073999999997</v>
      </c>
    </row>
    <row r="1564" spans="1:4" ht="15" customHeight="1" x14ac:dyDescent="0.2">
      <c r="A1564" s="105">
        <v>42071.208333333336</v>
      </c>
      <c r="B1564" s="13">
        <v>3.0866639999999999</v>
      </c>
      <c r="C1564" s="24">
        <v>340</v>
      </c>
      <c r="D1564" s="16">
        <f t="shared" si="24"/>
        <v>5.1547288799999995</v>
      </c>
    </row>
    <row r="1565" spans="1:4" ht="15" customHeight="1" x14ac:dyDescent="0.2">
      <c r="A1565" s="105">
        <v>42071.25</v>
      </c>
      <c r="B1565" s="13">
        <v>3.0866639999999999</v>
      </c>
      <c r="C1565" s="24">
        <v>340</v>
      </c>
      <c r="D1565" s="16">
        <f t="shared" si="24"/>
        <v>5.1547288799999995</v>
      </c>
    </row>
    <row r="1566" spans="1:4" ht="15" customHeight="1" x14ac:dyDescent="0.2">
      <c r="A1566" s="105">
        <v>42071.291666666664</v>
      </c>
      <c r="B1566" s="13">
        <v>3.0866639999999999</v>
      </c>
      <c r="C1566" s="24">
        <v>320</v>
      </c>
      <c r="D1566" s="16">
        <f t="shared" si="24"/>
        <v>5.1547288799999995</v>
      </c>
    </row>
    <row r="1567" spans="1:4" ht="15" customHeight="1" x14ac:dyDescent="0.2">
      <c r="A1567" s="105">
        <v>42071.333333333336</v>
      </c>
      <c r="B1567" s="13">
        <v>3.0866639999999999</v>
      </c>
      <c r="C1567" s="24">
        <v>360</v>
      </c>
      <c r="D1567" s="16">
        <f t="shared" si="24"/>
        <v>5.1547288799999995</v>
      </c>
    </row>
    <row r="1568" spans="1:4" ht="15" customHeight="1" x14ac:dyDescent="0.2">
      <c r="A1568" s="105">
        <v>42071.375</v>
      </c>
      <c r="B1568" s="13">
        <v>4.1155520000000001</v>
      </c>
      <c r="C1568" s="24">
        <v>10</v>
      </c>
      <c r="D1568" s="16">
        <f t="shared" si="24"/>
        <v>6.8729718399999999</v>
      </c>
    </row>
    <row r="1569" spans="1:4" ht="15" customHeight="1" x14ac:dyDescent="0.2">
      <c r="A1569" s="105">
        <v>42071.416666666664</v>
      </c>
      <c r="B1569" s="13">
        <v>3.601108</v>
      </c>
      <c r="C1569" s="24">
        <v>20</v>
      </c>
      <c r="D1569" s="16">
        <f t="shared" si="24"/>
        <v>6.0138503599999993</v>
      </c>
    </row>
    <row r="1570" spans="1:4" ht="15" customHeight="1" x14ac:dyDescent="0.2">
      <c r="A1570" s="105">
        <v>42071.458333333336</v>
      </c>
      <c r="B1570" s="13">
        <v>5.1444400000000003</v>
      </c>
      <c r="C1570" s="24">
        <v>360</v>
      </c>
      <c r="D1570" s="16">
        <f t="shared" si="24"/>
        <v>8.5912147999999995</v>
      </c>
    </row>
    <row r="1571" spans="1:4" ht="15" customHeight="1" x14ac:dyDescent="0.2">
      <c r="A1571" s="105">
        <v>42071.5</v>
      </c>
      <c r="B1571" s="13">
        <v>6.6877719999999998</v>
      </c>
      <c r="C1571" s="24">
        <v>10</v>
      </c>
      <c r="D1571" s="16">
        <f t="shared" si="24"/>
        <v>11.16857924</v>
      </c>
    </row>
    <row r="1572" spans="1:4" ht="15" customHeight="1" x14ac:dyDescent="0.2">
      <c r="A1572" s="105">
        <v>42071.541666666664</v>
      </c>
      <c r="B1572" s="13">
        <v>6.1733279999999997</v>
      </c>
      <c r="C1572" s="24">
        <v>360</v>
      </c>
      <c r="D1572" s="16">
        <f t="shared" si="24"/>
        <v>10.309457759999999</v>
      </c>
    </row>
    <row r="1573" spans="1:4" ht="15" customHeight="1" x14ac:dyDescent="0.2">
      <c r="A1573" s="105">
        <v>42071.583333333336</v>
      </c>
      <c r="B1573" s="13">
        <v>6.6877719999999998</v>
      </c>
      <c r="C1573" s="24">
        <v>360</v>
      </c>
      <c r="D1573" s="16">
        <f t="shared" si="24"/>
        <v>11.16857924</v>
      </c>
    </row>
    <row r="1574" spans="1:4" ht="15" customHeight="1" x14ac:dyDescent="0.2">
      <c r="A1574" s="105">
        <v>42071.625</v>
      </c>
      <c r="B1574" s="13">
        <v>5.1444400000000003</v>
      </c>
      <c r="C1574" s="24">
        <v>360</v>
      </c>
      <c r="D1574" s="16">
        <f t="shared" si="24"/>
        <v>8.5912147999999995</v>
      </c>
    </row>
    <row r="1575" spans="1:4" ht="15" customHeight="1" x14ac:dyDescent="0.2">
      <c r="A1575" s="105">
        <v>42071.666666666664</v>
      </c>
      <c r="B1575" s="13">
        <v>8.2311040000000002</v>
      </c>
      <c r="C1575" s="24">
        <v>50</v>
      </c>
      <c r="D1575" s="16">
        <f t="shared" si="24"/>
        <v>13.74594368</v>
      </c>
    </row>
    <row r="1576" spans="1:4" ht="15" customHeight="1" x14ac:dyDescent="0.2">
      <c r="A1576" s="105">
        <v>42071.708333333336</v>
      </c>
      <c r="B1576" s="13">
        <v>8.2311040000000002</v>
      </c>
      <c r="C1576" s="24">
        <v>60</v>
      </c>
      <c r="D1576" s="16">
        <f t="shared" si="24"/>
        <v>13.74594368</v>
      </c>
    </row>
    <row r="1577" spans="1:4" ht="15" customHeight="1" x14ac:dyDescent="0.2">
      <c r="A1577" s="105">
        <v>42071.75</v>
      </c>
      <c r="B1577" s="13">
        <v>8.2311040000000002</v>
      </c>
      <c r="C1577" s="24">
        <v>50</v>
      </c>
      <c r="D1577" s="16">
        <f t="shared" si="24"/>
        <v>13.74594368</v>
      </c>
    </row>
    <row r="1578" spans="1:4" ht="15" customHeight="1" x14ac:dyDescent="0.2">
      <c r="A1578" s="105">
        <v>42071.791666666664</v>
      </c>
      <c r="B1578" s="13">
        <v>8.7455479999999994</v>
      </c>
      <c r="C1578" s="24">
        <v>50</v>
      </c>
      <c r="D1578" s="16">
        <f t="shared" si="24"/>
        <v>14.605065159999999</v>
      </c>
    </row>
    <row r="1579" spans="1:4" ht="15" customHeight="1" x14ac:dyDescent="0.2">
      <c r="A1579" s="105">
        <v>42071.833333333336</v>
      </c>
      <c r="B1579" s="13">
        <v>8.2311040000000002</v>
      </c>
      <c r="C1579" s="24">
        <v>50</v>
      </c>
      <c r="D1579" s="16">
        <f t="shared" si="24"/>
        <v>13.74594368</v>
      </c>
    </row>
    <row r="1580" spans="1:4" ht="15" customHeight="1" x14ac:dyDescent="0.2">
      <c r="A1580" s="105">
        <v>42071.875</v>
      </c>
      <c r="B1580" s="13">
        <v>9.2599920000000004</v>
      </c>
      <c r="C1580" s="24">
        <v>40</v>
      </c>
      <c r="D1580" s="16">
        <f t="shared" si="24"/>
        <v>15.464186639999999</v>
      </c>
    </row>
    <row r="1581" spans="1:4" ht="15" customHeight="1" x14ac:dyDescent="0.2">
      <c r="A1581" s="105">
        <v>42071.916666666664</v>
      </c>
      <c r="B1581" s="13">
        <v>7.7166600000000001</v>
      </c>
      <c r="C1581" s="24">
        <v>40</v>
      </c>
      <c r="D1581" s="16">
        <f t="shared" si="24"/>
        <v>12.886822199999999</v>
      </c>
    </row>
    <row r="1582" spans="1:4" ht="15" customHeight="1" x14ac:dyDescent="0.2">
      <c r="A1582" s="105">
        <v>42071.958333333336</v>
      </c>
      <c r="B1582" s="13">
        <v>6.1733279999999997</v>
      </c>
      <c r="C1582" s="24">
        <v>20</v>
      </c>
      <c r="D1582" s="16">
        <f t="shared" si="24"/>
        <v>10.309457759999999</v>
      </c>
    </row>
    <row r="1583" spans="1:4" ht="15" customHeight="1" x14ac:dyDescent="0.2">
      <c r="A1583" s="105">
        <v>42072</v>
      </c>
      <c r="B1583" s="13">
        <v>4.6299960000000002</v>
      </c>
      <c r="C1583" s="24">
        <v>10</v>
      </c>
      <c r="D1583" s="16">
        <f t="shared" si="24"/>
        <v>7.7320933199999997</v>
      </c>
    </row>
    <row r="1584" spans="1:4" ht="15" customHeight="1" x14ac:dyDescent="0.2">
      <c r="A1584" s="105">
        <v>42072.041666666664</v>
      </c>
      <c r="B1584" s="13">
        <v>4.6299960000000002</v>
      </c>
      <c r="C1584" s="24">
        <v>10</v>
      </c>
      <c r="D1584" s="16">
        <f t="shared" si="24"/>
        <v>7.7320933199999997</v>
      </c>
    </row>
    <row r="1585" spans="1:4" ht="15" customHeight="1" x14ac:dyDescent="0.2">
      <c r="A1585" s="105">
        <v>42072.083333333336</v>
      </c>
      <c r="B1585" s="13">
        <v>4.1155520000000001</v>
      </c>
      <c r="C1585" s="24">
        <v>360</v>
      </c>
      <c r="D1585" s="16">
        <f t="shared" si="24"/>
        <v>6.8729718399999999</v>
      </c>
    </row>
    <row r="1586" spans="1:4" ht="15" customHeight="1" x14ac:dyDescent="0.2">
      <c r="A1586" s="105">
        <v>42072.125</v>
      </c>
      <c r="B1586" s="13">
        <v>3.601108</v>
      </c>
      <c r="C1586" s="24">
        <v>360</v>
      </c>
      <c r="D1586" s="16">
        <f t="shared" si="24"/>
        <v>6.0138503599999993</v>
      </c>
    </row>
    <row r="1587" spans="1:4" ht="15" customHeight="1" x14ac:dyDescent="0.2">
      <c r="A1587" s="105">
        <v>42072.166666666664</v>
      </c>
      <c r="B1587" s="13">
        <v>3.0866639999999999</v>
      </c>
      <c r="C1587" s="24">
        <v>10</v>
      </c>
      <c r="D1587" s="16">
        <f t="shared" si="24"/>
        <v>5.1547288799999995</v>
      </c>
    </row>
    <row r="1588" spans="1:4" ht="15" customHeight="1" x14ac:dyDescent="0.2">
      <c r="A1588" s="105">
        <v>42072.208333333336</v>
      </c>
      <c r="B1588" s="13">
        <v>3.0866639999999999</v>
      </c>
      <c r="C1588" s="24">
        <v>350</v>
      </c>
      <c r="D1588" s="16">
        <f t="shared" si="24"/>
        <v>5.1547288799999995</v>
      </c>
    </row>
    <row r="1589" spans="1:4" ht="15" customHeight="1" x14ac:dyDescent="0.2">
      <c r="A1589" s="105">
        <v>42072.25</v>
      </c>
      <c r="B1589" s="13">
        <v>4.1155520000000001</v>
      </c>
      <c r="C1589" s="24">
        <v>10</v>
      </c>
      <c r="D1589" s="16">
        <f t="shared" si="24"/>
        <v>6.8729718399999999</v>
      </c>
    </row>
    <row r="1590" spans="1:4" ht="15" customHeight="1" x14ac:dyDescent="0.2">
      <c r="A1590" s="105">
        <v>42072.291666666664</v>
      </c>
      <c r="B1590" s="13">
        <v>3.601108</v>
      </c>
      <c r="C1590" s="24">
        <v>360</v>
      </c>
      <c r="D1590" s="16">
        <f t="shared" si="24"/>
        <v>6.0138503599999993</v>
      </c>
    </row>
    <row r="1591" spans="1:4" ht="15" customHeight="1" x14ac:dyDescent="0.2">
      <c r="A1591" s="105">
        <v>42072.333333333336</v>
      </c>
      <c r="B1591" s="13">
        <v>3.601108</v>
      </c>
      <c r="C1591" s="24">
        <v>360</v>
      </c>
      <c r="D1591" s="16">
        <f t="shared" si="24"/>
        <v>6.0138503599999993</v>
      </c>
    </row>
    <row r="1592" spans="1:4" ht="15" customHeight="1" x14ac:dyDescent="0.2">
      <c r="A1592" s="105">
        <v>42072.375</v>
      </c>
      <c r="B1592" s="13">
        <v>4.1155520000000001</v>
      </c>
      <c r="C1592" s="24">
        <v>360</v>
      </c>
      <c r="D1592" s="16">
        <f t="shared" si="24"/>
        <v>6.8729718399999999</v>
      </c>
    </row>
    <row r="1593" spans="1:4" ht="15" customHeight="1" x14ac:dyDescent="0.2">
      <c r="A1593" s="105">
        <v>42072.416666666664</v>
      </c>
      <c r="B1593" s="13">
        <v>3.601108</v>
      </c>
      <c r="C1593" s="24">
        <v>20</v>
      </c>
      <c r="D1593" s="16">
        <f t="shared" si="24"/>
        <v>6.0138503599999993</v>
      </c>
    </row>
    <row r="1594" spans="1:4" ht="15" customHeight="1" x14ac:dyDescent="0.2">
      <c r="A1594" s="105">
        <v>42072.458333333336</v>
      </c>
      <c r="B1594" s="13">
        <v>4.6299960000000002</v>
      </c>
      <c r="C1594" s="24">
        <v>20</v>
      </c>
      <c r="D1594" s="16">
        <f t="shared" si="24"/>
        <v>7.7320933199999997</v>
      </c>
    </row>
    <row r="1595" spans="1:4" ht="15" customHeight="1" x14ac:dyDescent="0.2">
      <c r="A1595" s="105">
        <v>42072.5</v>
      </c>
      <c r="B1595" s="13">
        <v>6.6877719999999998</v>
      </c>
      <c r="C1595" s="24">
        <v>10</v>
      </c>
      <c r="D1595" s="16">
        <f t="shared" si="24"/>
        <v>11.16857924</v>
      </c>
    </row>
    <row r="1596" spans="1:4" ht="15" customHeight="1" x14ac:dyDescent="0.2">
      <c r="A1596" s="105">
        <v>42072.541666666664</v>
      </c>
      <c r="B1596" s="13">
        <v>6.1733279999999997</v>
      </c>
      <c r="C1596" s="24">
        <v>360</v>
      </c>
      <c r="D1596" s="16">
        <f t="shared" si="24"/>
        <v>10.309457759999999</v>
      </c>
    </row>
    <row r="1597" spans="1:4" ht="15" customHeight="1" x14ac:dyDescent="0.2">
      <c r="A1597" s="105">
        <v>42072.583333333336</v>
      </c>
      <c r="B1597" s="13">
        <v>7.7166600000000001</v>
      </c>
      <c r="C1597" s="24">
        <v>20</v>
      </c>
      <c r="D1597" s="16">
        <f t="shared" si="24"/>
        <v>12.886822199999999</v>
      </c>
    </row>
    <row r="1598" spans="1:4" ht="15" customHeight="1" x14ac:dyDescent="0.2">
      <c r="A1598" s="105">
        <v>42072.625</v>
      </c>
      <c r="B1598" s="13">
        <v>6.6877719999999998</v>
      </c>
      <c r="C1598" s="24">
        <v>20</v>
      </c>
      <c r="D1598" s="16">
        <f t="shared" si="24"/>
        <v>11.16857924</v>
      </c>
    </row>
    <row r="1599" spans="1:4" ht="15" customHeight="1" x14ac:dyDescent="0.2">
      <c r="A1599" s="105">
        <v>42072.666666666664</v>
      </c>
      <c r="B1599" s="13">
        <v>8.7455479999999994</v>
      </c>
      <c r="C1599" s="24">
        <v>70</v>
      </c>
      <c r="D1599" s="16">
        <f t="shared" si="24"/>
        <v>14.605065159999999</v>
      </c>
    </row>
    <row r="1600" spans="1:4" ht="15" customHeight="1" x14ac:dyDescent="0.2">
      <c r="A1600" s="105">
        <v>42072.708333333336</v>
      </c>
      <c r="B1600" s="13">
        <v>7.7166600000000001</v>
      </c>
      <c r="C1600" s="24">
        <v>50</v>
      </c>
      <c r="D1600" s="16">
        <f t="shared" si="24"/>
        <v>12.886822199999999</v>
      </c>
    </row>
    <row r="1601" spans="1:4" ht="15" customHeight="1" x14ac:dyDescent="0.2">
      <c r="A1601" s="105">
        <v>42072.75</v>
      </c>
      <c r="B1601" s="13">
        <v>9.7744359999999997</v>
      </c>
      <c r="C1601" s="24">
        <v>60</v>
      </c>
      <c r="D1601" s="16">
        <f t="shared" si="24"/>
        <v>16.32330812</v>
      </c>
    </row>
    <row r="1602" spans="1:4" ht="15" customHeight="1" x14ac:dyDescent="0.2">
      <c r="A1602" s="105">
        <v>42072.791666666664</v>
      </c>
      <c r="B1602" s="13">
        <v>8.2311040000000002</v>
      </c>
      <c r="C1602" s="24">
        <v>40</v>
      </c>
      <c r="D1602" s="16">
        <f t="shared" si="24"/>
        <v>13.74594368</v>
      </c>
    </row>
    <row r="1603" spans="1:4" ht="15" customHeight="1" x14ac:dyDescent="0.2">
      <c r="A1603" s="105">
        <v>42072.833333333336</v>
      </c>
      <c r="B1603" s="13">
        <v>9.2599920000000004</v>
      </c>
      <c r="C1603" s="24">
        <v>50</v>
      </c>
      <c r="D1603" s="16">
        <f t="shared" si="24"/>
        <v>15.464186639999999</v>
      </c>
    </row>
    <row r="1604" spans="1:4" ht="15" customHeight="1" x14ac:dyDescent="0.2">
      <c r="A1604" s="105">
        <v>42072.875</v>
      </c>
      <c r="B1604" s="13">
        <v>8.2311040000000002</v>
      </c>
      <c r="C1604" s="24">
        <v>50</v>
      </c>
      <c r="D1604" s="16">
        <f t="shared" ref="D1604:D1667" si="25">$B$1*B1604</f>
        <v>13.74594368</v>
      </c>
    </row>
    <row r="1605" spans="1:4" ht="15" customHeight="1" x14ac:dyDescent="0.2">
      <c r="A1605" s="105">
        <v>42072.916666666664</v>
      </c>
      <c r="B1605" s="13">
        <v>6.1733279999999997</v>
      </c>
      <c r="C1605" s="24">
        <v>30</v>
      </c>
      <c r="D1605" s="16">
        <f t="shared" si="25"/>
        <v>10.309457759999999</v>
      </c>
    </row>
    <row r="1606" spans="1:4" ht="15" customHeight="1" x14ac:dyDescent="0.2">
      <c r="A1606" s="105">
        <v>42072.958333333336</v>
      </c>
      <c r="B1606" s="13">
        <v>6.6877719999999998</v>
      </c>
      <c r="C1606" s="24">
        <v>40</v>
      </c>
      <c r="D1606" s="16">
        <f t="shared" si="25"/>
        <v>11.16857924</v>
      </c>
    </row>
    <row r="1607" spans="1:4" ht="15" customHeight="1" x14ac:dyDescent="0.2">
      <c r="A1607" s="105">
        <v>42073</v>
      </c>
      <c r="B1607" s="13">
        <v>4.6299960000000002</v>
      </c>
      <c r="C1607" s="24">
        <v>30</v>
      </c>
      <c r="D1607" s="16">
        <f t="shared" si="25"/>
        <v>7.7320933199999997</v>
      </c>
    </row>
    <row r="1608" spans="1:4" ht="15" customHeight="1" x14ac:dyDescent="0.2">
      <c r="A1608" s="105">
        <v>42073.041666666664</v>
      </c>
      <c r="B1608" s="13">
        <v>3.601108</v>
      </c>
      <c r="C1608" s="24">
        <v>10</v>
      </c>
      <c r="D1608" s="16">
        <f t="shared" si="25"/>
        <v>6.0138503599999993</v>
      </c>
    </row>
    <row r="1609" spans="1:4" ht="15" customHeight="1" x14ac:dyDescent="0.2">
      <c r="A1609" s="105">
        <v>42073.083333333336</v>
      </c>
      <c r="B1609" s="13">
        <v>3.0866639999999999</v>
      </c>
      <c r="C1609" s="24">
        <v>360</v>
      </c>
      <c r="D1609" s="16">
        <f t="shared" si="25"/>
        <v>5.1547288799999995</v>
      </c>
    </row>
    <row r="1610" spans="1:4" ht="15" customHeight="1" x14ac:dyDescent="0.2">
      <c r="A1610" s="105">
        <v>42073.125</v>
      </c>
      <c r="B1610" s="13">
        <v>2.5722200000000002</v>
      </c>
      <c r="C1610" s="24">
        <v>340</v>
      </c>
      <c r="D1610" s="16">
        <f t="shared" si="25"/>
        <v>4.2956073999999997</v>
      </c>
    </row>
    <row r="1611" spans="1:4" ht="15" customHeight="1" x14ac:dyDescent="0.2">
      <c r="A1611" s="105">
        <v>42073.166666666664</v>
      </c>
      <c r="B1611" s="13">
        <v>2.057776</v>
      </c>
      <c r="C1611" s="24">
        <v>330</v>
      </c>
      <c r="D1611" s="16">
        <f t="shared" si="25"/>
        <v>3.43648592</v>
      </c>
    </row>
    <row r="1612" spans="1:4" ht="15" customHeight="1" x14ac:dyDescent="0.2">
      <c r="A1612" s="105">
        <v>42073.208333333336</v>
      </c>
      <c r="B1612" s="13">
        <v>2.057776</v>
      </c>
      <c r="C1612" s="24">
        <v>340</v>
      </c>
      <c r="D1612" s="16">
        <f t="shared" si="25"/>
        <v>3.43648592</v>
      </c>
    </row>
    <row r="1613" spans="1:4" ht="15" customHeight="1" x14ac:dyDescent="0.2">
      <c r="A1613" s="105">
        <v>42073.25</v>
      </c>
      <c r="B1613" s="13">
        <v>2.057776</v>
      </c>
      <c r="C1613" s="24">
        <v>340</v>
      </c>
      <c r="D1613" s="16">
        <f t="shared" si="25"/>
        <v>3.43648592</v>
      </c>
    </row>
    <row r="1614" spans="1:4" ht="15" customHeight="1" x14ac:dyDescent="0.2">
      <c r="A1614" s="105">
        <v>42073.291666666664</v>
      </c>
      <c r="B1614" s="13">
        <v>3.0866639999999999</v>
      </c>
      <c r="C1614" s="24">
        <v>350</v>
      </c>
      <c r="D1614" s="16">
        <f t="shared" si="25"/>
        <v>5.1547288799999995</v>
      </c>
    </row>
    <row r="1615" spans="1:4" ht="15" customHeight="1" x14ac:dyDescent="0.2">
      <c r="A1615" s="105">
        <v>42073.333333333336</v>
      </c>
      <c r="B1615" s="13">
        <v>3.0866639999999999</v>
      </c>
      <c r="C1615" s="24">
        <v>350</v>
      </c>
      <c r="D1615" s="16">
        <f t="shared" si="25"/>
        <v>5.1547288799999995</v>
      </c>
    </row>
    <row r="1616" spans="1:4" ht="15" customHeight="1" x14ac:dyDescent="0.2">
      <c r="A1616" s="105">
        <v>42073.375</v>
      </c>
      <c r="B1616" s="13">
        <v>4.1155520000000001</v>
      </c>
      <c r="C1616" s="24">
        <v>350</v>
      </c>
      <c r="D1616" s="16">
        <f t="shared" si="25"/>
        <v>6.8729718399999999</v>
      </c>
    </row>
    <row r="1617" spans="1:4" ht="15" customHeight="1" x14ac:dyDescent="0.2">
      <c r="A1617" s="105">
        <v>42073.416666666664</v>
      </c>
      <c r="B1617" s="13">
        <v>3.0866639999999999</v>
      </c>
      <c r="C1617" s="24">
        <v>360</v>
      </c>
      <c r="D1617" s="16">
        <f t="shared" si="25"/>
        <v>5.1547288799999995</v>
      </c>
    </row>
    <row r="1618" spans="1:4" ht="15" customHeight="1" x14ac:dyDescent="0.2">
      <c r="A1618" s="105">
        <v>42073.458333333336</v>
      </c>
      <c r="B1618" s="13">
        <v>3.601108</v>
      </c>
      <c r="C1618" s="24">
        <v>10</v>
      </c>
      <c r="D1618" s="16">
        <f t="shared" si="25"/>
        <v>6.0138503599999993</v>
      </c>
    </row>
    <row r="1619" spans="1:4" ht="15" customHeight="1" x14ac:dyDescent="0.2">
      <c r="A1619" s="105">
        <v>42073.5</v>
      </c>
      <c r="B1619" s="13">
        <v>5.1444400000000003</v>
      </c>
      <c r="C1619" s="24">
        <v>20</v>
      </c>
      <c r="D1619" s="16">
        <f t="shared" si="25"/>
        <v>8.5912147999999995</v>
      </c>
    </row>
    <row r="1620" spans="1:4" ht="15" customHeight="1" x14ac:dyDescent="0.2">
      <c r="A1620" s="105">
        <v>42073.541666666664</v>
      </c>
      <c r="B1620" s="13">
        <v>4.1155520000000001</v>
      </c>
      <c r="C1620" s="24">
        <v>360</v>
      </c>
      <c r="D1620" s="16">
        <f t="shared" si="25"/>
        <v>6.8729718399999999</v>
      </c>
    </row>
    <row r="1621" spans="1:4" ht="15" customHeight="1" x14ac:dyDescent="0.2">
      <c r="A1621" s="105">
        <v>42073.583333333336</v>
      </c>
      <c r="B1621" s="13">
        <v>6.1733279999999997</v>
      </c>
      <c r="C1621" s="24">
        <v>20</v>
      </c>
      <c r="D1621" s="16">
        <f t="shared" si="25"/>
        <v>10.309457759999999</v>
      </c>
    </row>
    <row r="1622" spans="1:4" ht="15" customHeight="1" x14ac:dyDescent="0.2">
      <c r="A1622" s="105">
        <v>42073.625</v>
      </c>
      <c r="B1622" s="13">
        <v>5.6588840000000005</v>
      </c>
      <c r="C1622" s="24">
        <v>30</v>
      </c>
      <c r="D1622" s="16">
        <f t="shared" si="25"/>
        <v>9.4503362800000001</v>
      </c>
    </row>
    <row r="1623" spans="1:4" ht="15" customHeight="1" x14ac:dyDescent="0.2">
      <c r="A1623" s="105">
        <v>42073.666666666664</v>
      </c>
      <c r="B1623" s="13">
        <v>6.6877719999999998</v>
      </c>
      <c r="C1623" s="24">
        <v>60</v>
      </c>
      <c r="D1623" s="16">
        <f t="shared" si="25"/>
        <v>11.16857924</v>
      </c>
    </row>
    <row r="1624" spans="1:4" ht="15" customHeight="1" x14ac:dyDescent="0.2">
      <c r="A1624" s="105">
        <v>42073.708333333336</v>
      </c>
      <c r="B1624" s="13">
        <v>7.202216</v>
      </c>
      <c r="C1624" s="24">
        <v>50</v>
      </c>
      <c r="D1624" s="16">
        <f t="shared" si="25"/>
        <v>12.027700719999999</v>
      </c>
    </row>
    <row r="1625" spans="1:4" ht="15" customHeight="1" x14ac:dyDescent="0.2">
      <c r="A1625" s="105">
        <v>42073.75</v>
      </c>
      <c r="B1625" s="13">
        <v>6.6877719999999998</v>
      </c>
      <c r="C1625" s="24">
        <v>60</v>
      </c>
      <c r="D1625" s="16">
        <f t="shared" si="25"/>
        <v>11.16857924</v>
      </c>
    </row>
    <row r="1626" spans="1:4" ht="15" customHeight="1" x14ac:dyDescent="0.2">
      <c r="A1626" s="105">
        <v>42073.791666666664</v>
      </c>
      <c r="B1626" s="13">
        <v>6.6877719999999998</v>
      </c>
      <c r="C1626" s="24">
        <v>50</v>
      </c>
      <c r="D1626" s="16">
        <f t="shared" si="25"/>
        <v>11.16857924</v>
      </c>
    </row>
    <row r="1627" spans="1:4" ht="15" customHeight="1" x14ac:dyDescent="0.2">
      <c r="A1627" s="105">
        <v>42073.833333333336</v>
      </c>
      <c r="B1627" s="13">
        <v>7.202216</v>
      </c>
      <c r="C1627" s="24">
        <v>40</v>
      </c>
      <c r="D1627" s="16">
        <f t="shared" si="25"/>
        <v>12.027700719999999</v>
      </c>
    </row>
    <row r="1628" spans="1:4" ht="15" customHeight="1" x14ac:dyDescent="0.2">
      <c r="A1628" s="105">
        <v>42073.875</v>
      </c>
      <c r="B1628" s="13">
        <v>7.7166600000000001</v>
      </c>
      <c r="C1628" s="24">
        <v>50</v>
      </c>
      <c r="D1628" s="16">
        <f t="shared" si="25"/>
        <v>12.886822199999999</v>
      </c>
    </row>
    <row r="1629" spans="1:4" ht="15" customHeight="1" x14ac:dyDescent="0.2">
      <c r="A1629" s="105">
        <v>42073.916666666664</v>
      </c>
      <c r="B1629" s="13">
        <v>8.2311040000000002</v>
      </c>
      <c r="C1629" s="24">
        <v>40</v>
      </c>
      <c r="D1629" s="16">
        <f t="shared" si="25"/>
        <v>13.74594368</v>
      </c>
    </row>
    <row r="1630" spans="1:4" ht="15" customHeight="1" x14ac:dyDescent="0.2">
      <c r="A1630" s="105">
        <v>42073.958333333336</v>
      </c>
      <c r="B1630" s="13">
        <v>5.6588840000000005</v>
      </c>
      <c r="C1630" s="24">
        <v>40</v>
      </c>
      <c r="D1630" s="16">
        <f t="shared" si="25"/>
        <v>9.4503362800000001</v>
      </c>
    </row>
    <row r="1631" spans="1:4" ht="15" customHeight="1" x14ac:dyDescent="0.2">
      <c r="A1631" s="105">
        <v>42074</v>
      </c>
      <c r="B1631" s="13">
        <v>5.6588840000000005</v>
      </c>
      <c r="C1631" s="24">
        <v>20</v>
      </c>
      <c r="D1631" s="16">
        <f t="shared" si="25"/>
        <v>9.4503362800000001</v>
      </c>
    </row>
    <row r="1632" spans="1:4" ht="15" customHeight="1" x14ac:dyDescent="0.2">
      <c r="A1632" s="105">
        <v>42074.041666666664</v>
      </c>
      <c r="B1632" s="13">
        <v>4.6299960000000002</v>
      </c>
      <c r="C1632" s="24">
        <v>10</v>
      </c>
      <c r="D1632" s="16">
        <f t="shared" si="25"/>
        <v>7.7320933199999997</v>
      </c>
    </row>
    <row r="1633" spans="1:4" ht="15" customHeight="1" x14ac:dyDescent="0.2">
      <c r="A1633" s="105">
        <v>42074.083333333336</v>
      </c>
      <c r="B1633" s="13">
        <v>3.601108</v>
      </c>
      <c r="C1633" s="24">
        <v>350</v>
      </c>
      <c r="D1633" s="16">
        <f t="shared" si="25"/>
        <v>6.0138503599999993</v>
      </c>
    </row>
    <row r="1634" spans="1:4" ht="15" customHeight="1" x14ac:dyDescent="0.2">
      <c r="A1634" s="105">
        <v>42074.125</v>
      </c>
      <c r="B1634" s="13">
        <v>3.0866639999999999</v>
      </c>
      <c r="C1634" s="24">
        <v>330</v>
      </c>
      <c r="D1634" s="16">
        <f t="shared" si="25"/>
        <v>5.1547288799999995</v>
      </c>
    </row>
    <row r="1635" spans="1:4" ht="15" customHeight="1" x14ac:dyDescent="0.2">
      <c r="A1635" s="105">
        <v>42074.166666666664</v>
      </c>
      <c r="B1635" s="13">
        <v>2.5722200000000002</v>
      </c>
      <c r="C1635" s="24">
        <v>330</v>
      </c>
      <c r="D1635" s="16">
        <f t="shared" si="25"/>
        <v>4.2956073999999997</v>
      </c>
    </row>
    <row r="1636" spans="1:4" ht="15" customHeight="1" x14ac:dyDescent="0.2">
      <c r="A1636" s="105">
        <v>42074.208333333336</v>
      </c>
      <c r="B1636" s="13">
        <v>3.0866639999999999</v>
      </c>
      <c r="C1636" s="24">
        <v>350</v>
      </c>
      <c r="D1636" s="16">
        <f t="shared" si="25"/>
        <v>5.1547288799999995</v>
      </c>
    </row>
    <row r="1637" spans="1:4" ht="15" customHeight="1" x14ac:dyDescent="0.2">
      <c r="A1637" s="105">
        <v>42074.25</v>
      </c>
      <c r="B1637" s="13">
        <v>3.0866639999999999</v>
      </c>
      <c r="C1637" s="24">
        <v>340</v>
      </c>
      <c r="D1637" s="16">
        <f t="shared" si="25"/>
        <v>5.1547288799999995</v>
      </c>
    </row>
    <row r="1638" spans="1:4" ht="15" customHeight="1" x14ac:dyDescent="0.2">
      <c r="A1638" s="105">
        <v>42074.291666666664</v>
      </c>
      <c r="B1638" s="13">
        <v>3.601108</v>
      </c>
      <c r="C1638" s="24">
        <v>330</v>
      </c>
      <c r="D1638" s="16">
        <f t="shared" si="25"/>
        <v>6.0138503599999993</v>
      </c>
    </row>
    <row r="1639" spans="1:4" ht="15" customHeight="1" x14ac:dyDescent="0.2">
      <c r="A1639" s="105">
        <v>42074.333333333336</v>
      </c>
      <c r="B1639" s="13">
        <v>3.0866639999999999</v>
      </c>
      <c r="C1639" s="24">
        <v>360</v>
      </c>
      <c r="D1639" s="16">
        <f t="shared" si="25"/>
        <v>5.1547288799999995</v>
      </c>
    </row>
    <row r="1640" spans="1:4" ht="15" customHeight="1" x14ac:dyDescent="0.2">
      <c r="A1640" s="105">
        <v>42074.375</v>
      </c>
      <c r="B1640" s="13">
        <v>3.601108</v>
      </c>
      <c r="C1640" s="24">
        <v>20</v>
      </c>
      <c r="D1640" s="16">
        <f t="shared" si="25"/>
        <v>6.0138503599999993</v>
      </c>
    </row>
    <row r="1641" spans="1:4" ht="15" customHeight="1" x14ac:dyDescent="0.2">
      <c r="A1641" s="105">
        <v>42074.416666666664</v>
      </c>
      <c r="B1641" s="13">
        <v>3.0866639999999999</v>
      </c>
      <c r="C1641" s="24">
        <v>10</v>
      </c>
      <c r="D1641" s="16">
        <f t="shared" si="25"/>
        <v>5.1547288799999995</v>
      </c>
    </row>
    <row r="1642" spans="1:4" ht="15" customHeight="1" x14ac:dyDescent="0.2">
      <c r="A1642" s="105">
        <v>42074.458333333336</v>
      </c>
      <c r="B1642" s="13">
        <v>4.1155520000000001</v>
      </c>
      <c r="C1642" s="24">
        <v>10</v>
      </c>
      <c r="D1642" s="16">
        <f t="shared" si="25"/>
        <v>6.8729718399999999</v>
      </c>
    </row>
    <row r="1643" spans="1:4" ht="15" customHeight="1" x14ac:dyDescent="0.2">
      <c r="A1643" s="105">
        <v>42074.5</v>
      </c>
      <c r="B1643" s="13">
        <v>6.6877719999999998</v>
      </c>
      <c r="C1643" s="24">
        <v>10</v>
      </c>
      <c r="D1643" s="16">
        <f t="shared" si="25"/>
        <v>11.16857924</v>
      </c>
    </row>
    <row r="1644" spans="1:4" ht="15" customHeight="1" x14ac:dyDescent="0.2">
      <c r="A1644" s="105">
        <v>42074.541666666664</v>
      </c>
      <c r="B1644" s="13">
        <v>8.2311040000000002</v>
      </c>
      <c r="C1644" s="24">
        <v>20</v>
      </c>
      <c r="D1644" s="16">
        <f t="shared" si="25"/>
        <v>13.74594368</v>
      </c>
    </row>
    <row r="1645" spans="1:4" ht="15" customHeight="1" x14ac:dyDescent="0.2">
      <c r="A1645" s="105">
        <v>42074.583333333336</v>
      </c>
      <c r="B1645" s="13">
        <v>6.6877719999999998</v>
      </c>
      <c r="C1645" s="24">
        <v>10</v>
      </c>
      <c r="D1645" s="16">
        <f t="shared" si="25"/>
        <v>11.16857924</v>
      </c>
    </row>
    <row r="1646" spans="1:4" ht="15" customHeight="1" x14ac:dyDescent="0.2">
      <c r="A1646" s="105">
        <v>42074.625</v>
      </c>
      <c r="B1646" s="13">
        <v>7.202216</v>
      </c>
      <c r="C1646" s="24">
        <v>20</v>
      </c>
      <c r="D1646" s="16">
        <f t="shared" si="25"/>
        <v>12.027700719999999</v>
      </c>
    </row>
    <row r="1647" spans="1:4" ht="15" customHeight="1" x14ac:dyDescent="0.2">
      <c r="A1647" s="105">
        <v>42074.666666666664</v>
      </c>
      <c r="B1647" s="13">
        <v>7.7166600000000001</v>
      </c>
      <c r="C1647" s="24">
        <v>50</v>
      </c>
      <c r="D1647" s="16">
        <f t="shared" si="25"/>
        <v>12.886822199999999</v>
      </c>
    </row>
    <row r="1648" spans="1:4" ht="15" customHeight="1" x14ac:dyDescent="0.2">
      <c r="A1648" s="105">
        <v>42074.708333333336</v>
      </c>
      <c r="B1648" s="13">
        <v>9.2599920000000004</v>
      </c>
      <c r="C1648" s="24">
        <v>50</v>
      </c>
      <c r="D1648" s="16">
        <f t="shared" si="25"/>
        <v>15.464186639999999</v>
      </c>
    </row>
    <row r="1649" spans="1:4" ht="15" customHeight="1" x14ac:dyDescent="0.2">
      <c r="A1649" s="105">
        <v>42074.75</v>
      </c>
      <c r="B1649" s="13">
        <v>8.7455479999999994</v>
      </c>
      <c r="C1649" s="24">
        <v>50</v>
      </c>
      <c r="D1649" s="16">
        <f t="shared" si="25"/>
        <v>14.605065159999999</v>
      </c>
    </row>
    <row r="1650" spans="1:4" ht="15" customHeight="1" x14ac:dyDescent="0.2">
      <c r="A1650" s="105">
        <v>42074.791666666664</v>
      </c>
      <c r="B1650" s="13">
        <v>9.2599920000000004</v>
      </c>
      <c r="C1650" s="24">
        <v>40</v>
      </c>
      <c r="D1650" s="16">
        <f t="shared" si="25"/>
        <v>15.464186639999999</v>
      </c>
    </row>
    <row r="1651" spans="1:4" ht="15" customHeight="1" x14ac:dyDescent="0.2">
      <c r="A1651" s="105">
        <v>42074.833333333336</v>
      </c>
      <c r="B1651" s="13">
        <v>7.202216</v>
      </c>
      <c r="C1651" s="24">
        <v>50</v>
      </c>
      <c r="D1651" s="16">
        <f t="shared" si="25"/>
        <v>12.027700719999999</v>
      </c>
    </row>
    <row r="1652" spans="1:4" ht="15" customHeight="1" x14ac:dyDescent="0.2">
      <c r="A1652" s="105">
        <v>42074.875</v>
      </c>
      <c r="B1652" s="13">
        <v>8.2311040000000002</v>
      </c>
      <c r="C1652" s="24">
        <v>40</v>
      </c>
      <c r="D1652" s="16">
        <f t="shared" si="25"/>
        <v>13.74594368</v>
      </c>
    </row>
    <row r="1653" spans="1:4" ht="15" customHeight="1" x14ac:dyDescent="0.2">
      <c r="A1653" s="105">
        <v>42074.916666666664</v>
      </c>
      <c r="B1653" s="13">
        <v>8.7455479999999994</v>
      </c>
      <c r="C1653" s="24">
        <v>40</v>
      </c>
      <c r="D1653" s="16">
        <f t="shared" si="25"/>
        <v>14.605065159999999</v>
      </c>
    </row>
    <row r="1654" spans="1:4" ht="15" customHeight="1" x14ac:dyDescent="0.2">
      <c r="A1654" s="105">
        <v>42074.958333333336</v>
      </c>
      <c r="B1654" s="13">
        <v>5.6588840000000005</v>
      </c>
      <c r="C1654" s="24">
        <v>40</v>
      </c>
      <c r="D1654" s="16">
        <f t="shared" si="25"/>
        <v>9.4503362800000001</v>
      </c>
    </row>
    <row r="1655" spans="1:4" ht="15" customHeight="1" x14ac:dyDescent="0.2">
      <c r="A1655" s="105">
        <v>42075</v>
      </c>
      <c r="B1655" s="13">
        <v>6.6877719999999998</v>
      </c>
      <c r="C1655" s="24">
        <v>30</v>
      </c>
      <c r="D1655" s="16">
        <f t="shared" si="25"/>
        <v>11.16857924</v>
      </c>
    </row>
    <row r="1656" spans="1:4" ht="15" customHeight="1" x14ac:dyDescent="0.2">
      <c r="A1656" s="105">
        <v>42075.041666666664</v>
      </c>
      <c r="B1656" s="13">
        <v>4.6299960000000002</v>
      </c>
      <c r="C1656" s="24">
        <v>20</v>
      </c>
      <c r="D1656" s="16">
        <f t="shared" si="25"/>
        <v>7.7320933199999997</v>
      </c>
    </row>
    <row r="1657" spans="1:4" ht="15" customHeight="1" x14ac:dyDescent="0.2">
      <c r="A1657" s="105">
        <v>42075.083333333336</v>
      </c>
      <c r="B1657" s="13">
        <v>5.1444400000000003</v>
      </c>
      <c r="C1657" s="24">
        <v>10</v>
      </c>
      <c r="D1657" s="16">
        <f t="shared" si="25"/>
        <v>8.5912147999999995</v>
      </c>
    </row>
    <row r="1658" spans="1:4" ht="15" customHeight="1" x14ac:dyDescent="0.2">
      <c r="A1658" s="105">
        <v>42075.125</v>
      </c>
      <c r="B1658" s="13">
        <v>3.601108</v>
      </c>
      <c r="C1658" s="24">
        <v>10</v>
      </c>
      <c r="D1658" s="16">
        <f t="shared" si="25"/>
        <v>6.0138503599999993</v>
      </c>
    </row>
    <row r="1659" spans="1:4" ht="15" customHeight="1" x14ac:dyDescent="0.2">
      <c r="A1659" s="105">
        <v>42075.166666666664</v>
      </c>
      <c r="B1659" s="13">
        <v>4.6299960000000002</v>
      </c>
      <c r="C1659" s="24">
        <v>10</v>
      </c>
      <c r="D1659" s="16">
        <f t="shared" si="25"/>
        <v>7.7320933199999997</v>
      </c>
    </row>
    <row r="1660" spans="1:4" ht="15" customHeight="1" x14ac:dyDescent="0.2">
      <c r="A1660" s="105">
        <v>42075.208333333336</v>
      </c>
      <c r="B1660" s="13">
        <v>5.1444400000000003</v>
      </c>
      <c r="C1660" s="24">
        <v>10</v>
      </c>
      <c r="D1660" s="16">
        <f t="shared" si="25"/>
        <v>8.5912147999999995</v>
      </c>
    </row>
    <row r="1661" spans="1:4" ht="15" customHeight="1" x14ac:dyDescent="0.2">
      <c r="A1661" s="105">
        <v>42075.25</v>
      </c>
      <c r="B1661" s="13">
        <v>4.6299960000000002</v>
      </c>
      <c r="C1661" s="24">
        <v>20</v>
      </c>
      <c r="D1661" s="16">
        <f t="shared" si="25"/>
        <v>7.7320933199999997</v>
      </c>
    </row>
    <row r="1662" spans="1:4" ht="15" customHeight="1" x14ac:dyDescent="0.2">
      <c r="A1662" s="105">
        <v>42075.291666666664</v>
      </c>
      <c r="B1662" s="13">
        <v>4.6299960000000002</v>
      </c>
      <c r="C1662" s="24">
        <v>10</v>
      </c>
      <c r="D1662" s="16">
        <f t="shared" si="25"/>
        <v>7.7320933199999997</v>
      </c>
    </row>
    <row r="1663" spans="1:4" ht="15" customHeight="1" x14ac:dyDescent="0.2">
      <c r="A1663" s="105">
        <v>42075.333333333336</v>
      </c>
      <c r="B1663" s="13">
        <v>4.6299960000000002</v>
      </c>
      <c r="C1663" s="24">
        <v>20</v>
      </c>
      <c r="D1663" s="16">
        <f t="shared" si="25"/>
        <v>7.7320933199999997</v>
      </c>
    </row>
    <row r="1664" spans="1:4" ht="15" customHeight="1" x14ac:dyDescent="0.2">
      <c r="A1664" s="105">
        <v>42075.375</v>
      </c>
      <c r="B1664" s="13">
        <v>4.1155520000000001</v>
      </c>
      <c r="C1664" s="24">
        <v>20</v>
      </c>
      <c r="D1664" s="16">
        <f t="shared" si="25"/>
        <v>6.8729718399999999</v>
      </c>
    </row>
    <row r="1665" spans="1:4" ht="15" customHeight="1" x14ac:dyDescent="0.2">
      <c r="A1665" s="105">
        <v>42075.416666666664</v>
      </c>
      <c r="B1665" s="13">
        <v>4.1155520000000001</v>
      </c>
      <c r="C1665" s="24">
        <v>20</v>
      </c>
      <c r="D1665" s="16">
        <f t="shared" si="25"/>
        <v>6.8729718399999999</v>
      </c>
    </row>
    <row r="1666" spans="1:4" ht="15" customHeight="1" x14ac:dyDescent="0.2">
      <c r="A1666" s="105">
        <v>42075.458333333336</v>
      </c>
      <c r="B1666" s="13">
        <v>3.601108</v>
      </c>
      <c r="C1666" s="24">
        <v>360</v>
      </c>
      <c r="D1666" s="16">
        <f t="shared" si="25"/>
        <v>6.0138503599999993</v>
      </c>
    </row>
    <row r="1667" spans="1:4" ht="15" customHeight="1" x14ac:dyDescent="0.2">
      <c r="A1667" s="105">
        <v>42075.5</v>
      </c>
      <c r="B1667" s="13">
        <v>4.1155520000000001</v>
      </c>
      <c r="C1667" s="24">
        <v>340</v>
      </c>
      <c r="D1667" s="16">
        <f t="shared" si="25"/>
        <v>6.8729718399999999</v>
      </c>
    </row>
    <row r="1668" spans="1:4" ht="15" customHeight="1" x14ac:dyDescent="0.2">
      <c r="A1668" s="105">
        <v>42075.541666666664</v>
      </c>
      <c r="B1668" s="13">
        <v>6.6877719999999998</v>
      </c>
      <c r="C1668" s="24">
        <v>20</v>
      </c>
      <c r="D1668" s="16">
        <f t="shared" ref="D1668:D1731" si="26">$B$1*B1668</f>
        <v>11.16857924</v>
      </c>
    </row>
    <row r="1669" spans="1:4" ht="15" customHeight="1" x14ac:dyDescent="0.2">
      <c r="A1669" s="105">
        <v>42075.583333333336</v>
      </c>
      <c r="B1669" s="13">
        <v>6.1733279999999997</v>
      </c>
      <c r="C1669" s="24">
        <v>360</v>
      </c>
      <c r="D1669" s="16">
        <f t="shared" si="26"/>
        <v>10.309457759999999</v>
      </c>
    </row>
    <row r="1670" spans="1:4" ht="15" customHeight="1" x14ac:dyDescent="0.2">
      <c r="A1670" s="105">
        <v>42075.625</v>
      </c>
      <c r="B1670" s="13">
        <v>6.1733279999999997</v>
      </c>
      <c r="C1670" s="24">
        <v>10</v>
      </c>
      <c r="D1670" s="16">
        <f t="shared" si="26"/>
        <v>10.309457759999999</v>
      </c>
    </row>
    <row r="1671" spans="1:4" ht="15" customHeight="1" x14ac:dyDescent="0.2">
      <c r="A1671" s="105">
        <v>42075.666666666664</v>
      </c>
      <c r="B1671" s="13">
        <v>8.2311040000000002</v>
      </c>
      <c r="C1671" s="24">
        <v>20</v>
      </c>
      <c r="D1671" s="16">
        <f t="shared" si="26"/>
        <v>13.74594368</v>
      </c>
    </row>
    <row r="1672" spans="1:4" ht="15" customHeight="1" x14ac:dyDescent="0.2">
      <c r="A1672" s="105">
        <v>42075.708333333336</v>
      </c>
      <c r="B1672" s="13">
        <v>7.7166600000000001</v>
      </c>
      <c r="C1672" s="24">
        <v>60</v>
      </c>
      <c r="D1672" s="16">
        <f t="shared" si="26"/>
        <v>12.886822199999999</v>
      </c>
    </row>
    <row r="1673" spans="1:4" ht="15" customHeight="1" x14ac:dyDescent="0.2">
      <c r="A1673" s="105">
        <v>42075.75</v>
      </c>
      <c r="B1673" s="13">
        <v>7.7166600000000001</v>
      </c>
      <c r="C1673" s="24">
        <v>40</v>
      </c>
      <c r="D1673" s="16">
        <f t="shared" si="26"/>
        <v>12.886822199999999</v>
      </c>
    </row>
    <row r="1674" spans="1:4" ht="15" customHeight="1" x14ac:dyDescent="0.2">
      <c r="A1674" s="105">
        <v>42075.791666666664</v>
      </c>
      <c r="B1674" s="13">
        <v>7.202216</v>
      </c>
      <c r="C1674" s="24">
        <v>50</v>
      </c>
      <c r="D1674" s="16">
        <f t="shared" si="26"/>
        <v>12.027700719999999</v>
      </c>
    </row>
    <row r="1675" spans="1:4" ht="15" customHeight="1" x14ac:dyDescent="0.2">
      <c r="A1675" s="105">
        <v>42075.833333333336</v>
      </c>
      <c r="B1675" s="13">
        <v>7.7166600000000001</v>
      </c>
      <c r="C1675" s="24">
        <v>50</v>
      </c>
      <c r="D1675" s="16">
        <f t="shared" si="26"/>
        <v>12.886822199999999</v>
      </c>
    </row>
    <row r="1676" spans="1:4" ht="15" customHeight="1" x14ac:dyDescent="0.2">
      <c r="A1676" s="105">
        <v>42075.875</v>
      </c>
      <c r="B1676" s="13">
        <v>8.7455479999999994</v>
      </c>
      <c r="C1676" s="24">
        <v>50</v>
      </c>
      <c r="D1676" s="16">
        <f t="shared" si="26"/>
        <v>14.605065159999999</v>
      </c>
    </row>
    <row r="1677" spans="1:4" ht="15" customHeight="1" x14ac:dyDescent="0.2">
      <c r="A1677" s="105">
        <v>42075.916666666664</v>
      </c>
      <c r="B1677" s="13">
        <v>5.6588840000000005</v>
      </c>
      <c r="C1677" s="24">
        <v>30</v>
      </c>
      <c r="D1677" s="16">
        <f t="shared" si="26"/>
        <v>9.4503362800000001</v>
      </c>
    </row>
    <row r="1678" spans="1:4" ht="15" customHeight="1" x14ac:dyDescent="0.2">
      <c r="A1678" s="105">
        <v>42075.958333333336</v>
      </c>
      <c r="B1678" s="13">
        <v>6.1733279999999997</v>
      </c>
      <c r="C1678" s="24">
        <v>30</v>
      </c>
      <c r="D1678" s="16">
        <f t="shared" si="26"/>
        <v>10.309457759999999</v>
      </c>
    </row>
    <row r="1679" spans="1:4" ht="15" customHeight="1" x14ac:dyDescent="0.2">
      <c r="A1679" s="105">
        <v>42076</v>
      </c>
      <c r="B1679" s="13">
        <v>4.1155520000000001</v>
      </c>
      <c r="C1679" s="24">
        <v>30</v>
      </c>
      <c r="D1679" s="16">
        <f t="shared" si="26"/>
        <v>6.8729718399999999</v>
      </c>
    </row>
    <row r="1680" spans="1:4" ht="15" customHeight="1" x14ac:dyDescent="0.2">
      <c r="A1680" s="105">
        <v>42076.041666666664</v>
      </c>
      <c r="B1680" s="13">
        <v>4.6299960000000002</v>
      </c>
      <c r="C1680" s="24">
        <v>20</v>
      </c>
      <c r="D1680" s="16">
        <f t="shared" si="26"/>
        <v>7.7320933199999997</v>
      </c>
    </row>
    <row r="1681" spans="1:4" ht="15" customHeight="1" x14ac:dyDescent="0.2">
      <c r="A1681" s="105">
        <v>42076.083333333336</v>
      </c>
      <c r="B1681" s="13">
        <v>4.6299960000000002</v>
      </c>
      <c r="C1681" s="24">
        <v>20</v>
      </c>
      <c r="D1681" s="16">
        <f t="shared" si="26"/>
        <v>7.7320933199999997</v>
      </c>
    </row>
    <row r="1682" spans="1:4" ht="15" customHeight="1" x14ac:dyDescent="0.2">
      <c r="A1682" s="105">
        <v>42076.125</v>
      </c>
      <c r="B1682" s="13">
        <v>4.1155520000000001</v>
      </c>
      <c r="C1682" s="24">
        <v>10</v>
      </c>
      <c r="D1682" s="16">
        <f t="shared" si="26"/>
        <v>6.8729718399999999</v>
      </c>
    </row>
    <row r="1683" spans="1:4" ht="15" customHeight="1" x14ac:dyDescent="0.2">
      <c r="A1683" s="105">
        <v>42076.166666666664</v>
      </c>
      <c r="B1683" s="13">
        <v>4.1155520000000001</v>
      </c>
      <c r="C1683" s="24">
        <v>360</v>
      </c>
      <c r="D1683" s="16">
        <f t="shared" si="26"/>
        <v>6.8729718399999999</v>
      </c>
    </row>
    <row r="1684" spans="1:4" ht="15" customHeight="1" x14ac:dyDescent="0.2">
      <c r="A1684" s="105">
        <v>42076.208333333336</v>
      </c>
      <c r="B1684" s="13">
        <v>4.1155520000000001</v>
      </c>
      <c r="C1684" s="24">
        <v>360</v>
      </c>
      <c r="D1684" s="16">
        <f t="shared" si="26"/>
        <v>6.8729718399999999</v>
      </c>
    </row>
    <row r="1685" spans="1:4" ht="15" customHeight="1" x14ac:dyDescent="0.2">
      <c r="A1685" s="105">
        <v>42076.25</v>
      </c>
      <c r="B1685" s="13">
        <v>4.1155520000000001</v>
      </c>
      <c r="C1685" s="24">
        <v>20</v>
      </c>
      <c r="D1685" s="16">
        <f t="shared" si="26"/>
        <v>6.8729718399999999</v>
      </c>
    </row>
    <row r="1686" spans="1:4" ht="15" customHeight="1" x14ac:dyDescent="0.2">
      <c r="A1686" s="105">
        <v>42076.291666666664</v>
      </c>
      <c r="B1686" s="13">
        <v>2.057776</v>
      </c>
      <c r="C1686" s="24">
        <v>330</v>
      </c>
      <c r="D1686" s="16">
        <f t="shared" si="26"/>
        <v>3.43648592</v>
      </c>
    </row>
    <row r="1687" spans="1:4" ht="15" customHeight="1" x14ac:dyDescent="0.2">
      <c r="A1687" s="105">
        <v>42076.333333333336</v>
      </c>
      <c r="B1687" s="13">
        <v>1.5433319999999999</v>
      </c>
      <c r="C1687" s="24">
        <v>350</v>
      </c>
      <c r="D1687" s="16">
        <f t="shared" si="26"/>
        <v>2.5773644399999998</v>
      </c>
    </row>
    <row r="1688" spans="1:4" ht="15" customHeight="1" x14ac:dyDescent="0.2">
      <c r="A1688" s="105">
        <v>42076.375</v>
      </c>
      <c r="B1688" s="13">
        <v>1.028888</v>
      </c>
      <c r="C1688" s="24">
        <v>360</v>
      </c>
      <c r="D1688" s="16">
        <f t="shared" si="26"/>
        <v>1.71824296</v>
      </c>
    </row>
    <row r="1689" spans="1:4" ht="15" customHeight="1" x14ac:dyDescent="0.2">
      <c r="A1689" s="105">
        <v>42076.416666666664</v>
      </c>
      <c r="B1689" s="13">
        <v>2.057776</v>
      </c>
      <c r="C1689" s="24">
        <v>350</v>
      </c>
      <c r="D1689" s="16">
        <f t="shared" si="26"/>
        <v>3.43648592</v>
      </c>
    </row>
    <row r="1690" spans="1:4" ht="15" customHeight="1" x14ac:dyDescent="0.2">
      <c r="A1690" s="105">
        <v>42076.458333333336</v>
      </c>
      <c r="B1690" s="13">
        <v>2.5722200000000002</v>
      </c>
      <c r="C1690" s="24">
        <v>360</v>
      </c>
      <c r="D1690" s="16">
        <f t="shared" si="26"/>
        <v>4.2956073999999997</v>
      </c>
    </row>
    <row r="1691" spans="1:4" ht="15" customHeight="1" x14ac:dyDescent="0.2">
      <c r="A1691" s="105">
        <v>42076.5</v>
      </c>
      <c r="B1691" s="13">
        <v>5.6588840000000005</v>
      </c>
      <c r="C1691" s="24">
        <v>30</v>
      </c>
      <c r="D1691" s="16">
        <f t="shared" si="26"/>
        <v>9.4503362800000001</v>
      </c>
    </row>
    <row r="1692" spans="1:4" ht="15" customHeight="1" x14ac:dyDescent="0.2">
      <c r="A1692" s="105">
        <v>42076.541666666664</v>
      </c>
      <c r="B1692" s="13">
        <v>6.6877719999999998</v>
      </c>
      <c r="C1692" s="24">
        <v>20</v>
      </c>
      <c r="D1692" s="16">
        <f t="shared" si="26"/>
        <v>11.16857924</v>
      </c>
    </row>
    <row r="1693" spans="1:4" ht="15" customHeight="1" x14ac:dyDescent="0.2">
      <c r="A1693" s="105">
        <v>42076.583333333336</v>
      </c>
      <c r="B1693" s="13">
        <v>5.1444400000000003</v>
      </c>
      <c r="C1693" s="24">
        <v>20</v>
      </c>
      <c r="D1693" s="16">
        <f t="shared" si="26"/>
        <v>8.5912147999999995</v>
      </c>
    </row>
    <row r="1694" spans="1:4" ht="15" customHeight="1" x14ac:dyDescent="0.2">
      <c r="A1694" s="105">
        <v>42076.625</v>
      </c>
      <c r="B1694" s="13">
        <v>4.1155520000000001</v>
      </c>
      <c r="C1694" s="24">
        <v>350</v>
      </c>
      <c r="D1694" s="16">
        <f t="shared" si="26"/>
        <v>6.8729718399999999</v>
      </c>
    </row>
    <row r="1695" spans="1:4" ht="15" customHeight="1" x14ac:dyDescent="0.2">
      <c r="A1695" s="105">
        <v>42076.666666666664</v>
      </c>
      <c r="B1695" s="13">
        <v>4.6299960000000002</v>
      </c>
      <c r="C1695" s="24">
        <v>10</v>
      </c>
      <c r="D1695" s="16">
        <f t="shared" si="26"/>
        <v>7.7320933199999997</v>
      </c>
    </row>
    <row r="1696" spans="1:4" ht="15" customHeight="1" x14ac:dyDescent="0.2">
      <c r="A1696" s="105">
        <v>42076.708333333336</v>
      </c>
      <c r="B1696" s="13">
        <v>7.202216</v>
      </c>
      <c r="C1696" s="24">
        <v>60</v>
      </c>
      <c r="D1696" s="16">
        <f t="shared" si="26"/>
        <v>12.027700719999999</v>
      </c>
    </row>
    <row r="1697" spans="1:4" ht="15" customHeight="1" x14ac:dyDescent="0.2">
      <c r="A1697" s="105">
        <v>42076.75</v>
      </c>
      <c r="B1697" s="13">
        <v>7.202216</v>
      </c>
      <c r="C1697" s="24">
        <v>50</v>
      </c>
      <c r="D1697" s="16">
        <f t="shared" si="26"/>
        <v>12.027700719999999</v>
      </c>
    </row>
    <row r="1698" spans="1:4" ht="15" customHeight="1" x14ac:dyDescent="0.2">
      <c r="A1698" s="105">
        <v>42076.791666666664</v>
      </c>
      <c r="B1698" s="13">
        <v>7.7166600000000001</v>
      </c>
      <c r="C1698" s="24">
        <v>60</v>
      </c>
      <c r="D1698" s="16">
        <f t="shared" si="26"/>
        <v>12.886822199999999</v>
      </c>
    </row>
    <row r="1699" spans="1:4" ht="15" customHeight="1" x14ac:dyDescent="0.2">
      <c r="A1699" s="105">
        <v>42076.833333333336</v>
      </c>
      <c r="B1699" s="13">
        <v>6.6877719999999998</v>
      </c>
      <c r="C1699" s="24">
        <v>50</v>
      </c>
      <c r="D1699" s="16">
        <f t="shared" si="26"/>
        <v>11.16857924</v>
      </c>
    </row>
    <row r="1700" spans="1:4" ht="15" customHeight="1" x14ac:dyDescent="0.2">
      <c r="A1700" s="105">
        <v>42076.875</v>
      </c>
      <c r="B1700" s="13">
        <v>7.202216</v>
      </c>
      <c r="C1700" s="24">
        <v>50</v>
      </c>
      <c r="D1700" s="16">
        <f t="shared" si="26"/>
        <v>12.027700719999999</v>
      </c>
    </row>
    <row r="1701" spans="1:4" ht="15" customHeight="1" x14ac:dyDescent="0.2">
      <c r="A1701" s="105">
        <v>42076.916666666664</v>
      </c>
      <c r="B1701" s="13">
        <v>6.1733279999999997</v>
      </c>
      <c r="C1701" s="24">
        <v>30</v>
      </c>
      <c r="D1701" s="16">
        <f t="shared" si="26"/>
        <v>10.309457759999999</v>
      </c>
    </row>
    <row r="1702" spans="1:4" ht="15" customHeight="1" x14ac:dyDescent="0.2">
      <c r="A1702" s="105">
        <v>42076.958333333336</v>
      </c>
      <c r="B1702" s="13">
        <v>6.1733279999999997</v>
      </c>
      <c r="C1702" s="24">
        <v>30</v>
      </c>
      <c r="D1702" s="16">
        <f t="shared" si="26"/>
        <v>10.309457759999999</v>
      </c>
    </row>
    <row r="1703" spans="1:4" ht="15" customHeight="1" x14ac:dyDescent="0.2">
      <c r="A1703" s="105">
        <v>42077</v>
      </c>
      <c r="B1703" s="13">
        <v>5.1444400000000003</v>
      </c>
      <c r="C1703" s="24">
        <v>30</v>
      </c>
      <c r="D1703" s="16">
        <f t="shared" si="26"/>
        <v>8.5912147999999995</v>
      </c>
    </row>
    <row r="1704" spans="1:4" ht="15" customHeight="1" x14ac:dyDescent="0.2">
      <c r="A1704" s="105">
        <v>42077.041666666664</v>
      </c>
      <c r="B1704" s="13">
        <v>4.1155520000000001</v>
      </c>
      <c r="C1704" s="24">
        <v>20</v>
      </c>
      <c r="D1704" s="16">
        <f t="shared" si="26"/>
        <v>6.8729718399999999</v>
      </c>
    </row>
    <row r="1705" spans="1:4" ht="15" customHeight="1" x14ac:dyDescent="0.2">
      <c r="A1705" s="105">
        <v>42077.083333333336</v>
      </c>
      <c r="B1705" s="13">
        <v>4.1155520000000001</v>
      </c>
      <c r="C1705" s="24">
        <v>20</v>
      </c>
      <c r="D1705" s="16">
        <f t="shared" si="26"/>
        <v>6.8729718399999999</v>
      </c>
    </row>
    <row r="1706" spans="1:4" ht="15" customHeight="1" x14ac:dyDescent="0.2">
      <c r="A1706" s="105">
        <v>42077.125</v>
      </c>
      <c r="B1706" s="13">
        <v>3.0866639999999999</v>
      </c>
      <c r="C1706" s="24">
        <v>360</v>
      </c>
      <c r="D1706" s="16">
        <f t="shared" si="26"/>
        <v>5.1547288799999995</v>
      </c>
    </row>
    <row r="1707" spans="1:4" ht="15" customHeight="1" x14ac:dyDescent="0.2">
      <c r="A1707" s="105">
        <v>42077.166666666664</v>
      </c>
      <c r="B1707" s="13">
        <v>2.5722200000000002</v>
      </c>
      <c r="C1707" s="24">
        <v>10</v>
      </c>
      <c r="D1707" s="16">
        <f t="shared" si="26"/>
        <v>4.2956073999999997</v>
      </c>
    </row>
    <row r="1708" spans="1:4" ht="15" customHeight="1" x14ac:dyDescent="0.2">
      <c r="A1708" s="105">
        <v>42077.208333333336</v>
      </c>
      <c r="B1708" s="13">
        <v>3.0866639999999999</v>
      </c>
      <c r="C1708" s="24">
        <v>10</v>
      </c>
      <c r="D1708" s="16">
        <f t="shared" si="26"/>
        <v>5.1547288799999995</v>
      </c>
    </row>
    <row r="1709" spans="1:4" ht="15" customHeight="1" x14ac:dyDescent="0.2">
      <c r="A1709" s="105">
        <v>42077.25</v>
      </c>
      <c r="B1709" s="13">
        <v>2.5722200000000002</v>
      </c>
      <c r="C1709" s="24">
        <v>20</v>
      </c>
      <c r="D1709" s="16">
        <f t="shared" si="26"/>
        <v>4.2956073999999997</v>
      </c>
    </row>
    <row r="1710" spans="1:4" ht="15" customHeight="1" x14ac:dyDescent="0.2">
      <c r="A1710" s="105">
        <v>42077.291666666664</v>
      </c>
      <c r="B1710" s="13">
        <v>2.057776</v>
      </c>
      <c r="C1710" s="24">
        <v>360</v>
      </c>
      <c r="D1710" s="16">
        <f t="shared" si="26"/>
        <v>3.43648592</v>
      </c>
    </row>
    <row r="1711" spans="1:4" ht="15" customHeight="1" x14ac:dyDescent="0.2">
      <c r="A1711" s="105">
        <v>42077.333333333336</v>
      </c>
      <c r="B1711" s="13">
        <v>2.057776</v>
      </c>
      <c r="C1711" s="24">
        <v>10</v>
      </c>
      <c r="D1711" s="16">
        <f t="shared" si="26"/>
        <v>3.43648592</v>
      </c>
    </row>
    <row r="1712" spans="1:4" ht="15" customHeight="1" x14ac:dyDescent="0.2">
      <c r="A1712" s="105">
        <v>42077.375</v>
      </c>
      <c r="B1712" s="13">
        <v>1.5433319999999999</v>
      </c>
      <c r="C1712" s="24">
        <v>340</v>
      </c>
      <c r="D1712" s="16">
        <f t="shared" si="26"/>
        <v>2.5773644399999998</v>
      </c>
    </row>
    <row r="1713" spans="1:4" ht="15" customHeight="1" x14ac:dyDescent="0.2">
      <c r="A1713" s="105">
        <v>42077.416666666664</v>
      </c>
      <c r="B1713" s="13">
        <v>2.5722200000000002</v>
      </c>
      <c r="C1713" s="24">
        <v>340</v>
      </c>
      <c r="D1713" s="16">
        <f t="shared" si="26"/>
        <v>4.2956073999999997</v>
      </c>
    </row>
    <row r="1714" spans="1:4" ht="15" customHeight="1" x14ac:dyDescent="0.2">
      <c r="A1714" s="105">
        <v>42077.458333333336</v>
      </c>
      <c r="B1714" s="13">
        <v>2.057776</v>
      </c>
      <c r="C1714" s="24">
        <v>20</v>
      </c>
      <c r="D1714" s="16">
        <f t="shared" si="26"/>
        <v>3.43648592</v>
      </c>
    </row>
    <row r="1715" spans="1:4" ht="15" customHeight="1" x14ac:dyDescent="0.2">
      <c r="A1715" s="105">
        <v>42077.5</v>
      </c>
      <c r="B1715" s="13">
        <v>4.1155520000000001</v>
      </c>
      <c r="C1715" s="24">
        <v>20</v>
      </c>
      <c r="D1715" s="16">
        <f t="shared" si="26"/>
        <v>6.8729718399999999</v>
      </c>
    </row>
    <row r="1716" spans="1:4" ht="15" customHeight="1" x14ac:dyDescent="0.2">
      <c r="A1716" s="105">
        <v>42077.541666666664</v>
      </c>
      <c r="B1716" s="13">
        <v>3.601108</v>
      </c>
      <c r="C1716" s="24">
        <v>10</v>
      </c>
      <c r="D1716" s="16">
        <f t="shared" si="26"/>
        <v>6.0138503599999993</v>
      </c>
    </row>
    <row r="1717" spans="1:4" ht="15" customHeight="1" x14ac:dyDescent="0.2">
      <c r="A1717" s="105">
        <v>42077.583333333336</v>
      </c>
      <c r="B1717" s="13">
        <v>4.1155520000000001</v>
      </c>
      <c r="C1717" s="24">
        <v>30</v>
      </c>
      <c r="D1717" s="16">
        <f t="shared" si="26"/>
        <v>6.8729718399999999</v>
      </c>
    </row>
    <row r="1718" spans="1:4" ht="15" customHeight="1" x14ac:dyDescent="0.2">
      <c r="A1718" s="105">
        <v>42077.666666666664</v>
      </c>
      <c r="B1718" s="13">
        <v>6.6877719999999998</v>
      </c>
      <c r="C1718" s="24">
        <v>60</v>
      </c>
      <c r="D1718" s="16">
        <f t="shared" si="26"/>
        <v>11.16857924</v>
      </c>
    </row>
    <row r="1719" spans="1:4" ht="15" customHeight="1" x14ac:dyDescent="0.2">
      <c r="A1719" s="105">
        <v>42077.708333333336</v>
      </c>
      <c r="B1719" s="13">
        <v>7.202216</v>
      </c>
      <c r="C1719" s="24">
        <v>60</v>
      </c>
      <c r="D1719" s="16">
        <f t="shared" si="26"/>
        <v>12.027700719999999</v>
      </c>
    </row>
    <row r="1720" spans="1:4" ht="15" customHeight="1" x14ac:dyDescent="0.2">
      <c r="A1720" s="105">
        <v>42077.75</v>
      </c>
      <c r="B1720" s="13">
        <v>7.7166600000000001</v>
      </c>
      <c r="C1720" s="24">
        <v>60</v>
      </c>
      <c r="D1720" s="16">
        <f t="shared" si="26"/>
        <v>12.886822199999999</v>
      </c>
    </row>
    <row r="1721" spans="1:4" ht="15" customHeight="1" x14ac:dyDescent="0.2">
      <c r="A1721" s="105">
        <v>42077.791666666664</v>
      </c>
      <c r="B1721" s="13">
        <v>6.1733279999999997</v>
      </c>
      <c r="C1721" s="24">
        <v>60</v>
      </c>
      <c r="D1721" s="16">
        <f t="shared" si="26"/>
        <v>10.309457759999999</v>
      </c>
    </row>
    <row r="1722" spans="1:4" ht="15" customHeight="1" x14ac:dyDescent="0.2">
      <c r="A1722" s="105">
        <v>42077.833333333336</v>
      </c>
      <c r="B1722" s="13">
        <v>6.1733279999999997</v>
      </c>
      <c r="C1722" s="24">
        <v>50</v>
      </c>
      <c r="D1722" s="16">
        <f t="shared" si="26"/>
        <v>10.309457759999999</v>
      </c>
    </row>
    <row r="1723" spans="1:4" ht="15" customHeight="1" x14ac:dyDescent="0.2">
      <c r="A1723" s="105">
        <v>42077.875</v>
      </c>
      <c r="B1723" s="13">
        <v>4.6299960000000002</v>
      </c>
      <c r="C1723" s="24">
        <v>50</v>
      </c>
      <c r="D1723" s="16">
        <f t="shared" si="26"/>
        <v>7.7320933199999997</v>
      </c>
    </row>
    <row r="1724" spans="1:4" ht="15" customHeight="1" x14ac:dyDescent="0.2">
      <c r="A1724" s="105">
        <v>42077.916666666664</v>
      </c>
      <c r="B1724" s="13">
        <v>4.1155520000000001</v>
      </c>
      <c r="C1724" s="24">
        <v>40</v>
      </c>
      <c r="D1724" s="16">
        <f t="shared" si="26"/>
        <v>6.8729718399999999</v>
      </c>
    </row>
    <row r="1725" spans="1:4" ht="15" customHeight="1" x14ac:dyDescent="0.2">
      <c r="A1725" s="105">
        <v>42077.958333333336</v>
      </c>
      <c r="B1725" s="13">
        <v>4.1155520000000001</v>
      </c>
      <c r="C1725" s="24">
        <v>30</v>
      </c>
      <c r="D1725" s="16">
        <f t="shared" si="26"/>
        <v>6.8729718399999999</v>
      </c>
    </row>
    <row r="1726" spans="1:4" ht="15" customHeight="1" x14ac:dyDescent="0.2">
      <c r="A1726" s="105">
        <v>42078</v>
      </c>
      <c r="B1726" s="13">
        <v>2.057776</v>
      </c>
      <c r="C1726" s="24">
        <v>360</v>
      </c>
      <c r="D1726" s="16">
        <f t="shared" si="26"/>
        <v>3.43648592</v>
      </c>
    </row>
    <row r="1727" spans="1:4" ht="15" customHeight="1" x14ac:dyDescent="0.2">
      <c r="A1727" s="105">
        <v>42078.041666666664</v>
      </c>
      <c r="B1727" s="13">
        <v>2.057776</v>
      </c>
      <c r="C1727" s="24">
        <v>360</v>
      </c>
      <c r="D1727" s="16">
        <f t="shared" si="26"/>
        <v>3.43648592</v>
      </c>
    </row>
    <row r="1728" spans="1:4" ht="15" customHeight="1" x14ac:dyDescent="0.2">
      <c r="A1728" s="105">
        <v>42078.083333333336</v>
      </c>
      <c r="B1728" s="13">
        <v>2.057776</v>
      </c>
      <c r="C1728" s="24">
        <v>360</v>
      </c>
      <c r="D1728" s="16">
        <f t="shared" si="26"/>
        <v>3.43648592</v>
      </c>
    </row>
    <row r="1729" spans="1:4" ht="15" customHeight="1" x14ac:dyDescent="0.2">
      <c r="A1729" s="105">
        <v>42078.125</v>
      </c>
      <c r="B1729" s="13">
        <v>2.057776</v>
      </c>
      <c r="C1729" s="24">
        <v>330</v>
      </c>
      <c r="D1729" s="16">
        <f t="shared" si="26"/>
        <v>3.43648592</v>
      </c>
    </row>
    <row r="1730" spans="1:4" ht="15" customHeight="1" x14ac:dyDescent="0.2">
      <c r="A1730" s="105">
        <v>42078.166666666664</v>
      </c>
      <c r="B1730" s="13">
        <v>1.5433319999999999</v>
      </c>
      <c r="C1730" s="24">
        <v>340</v>
      </c>
      <c r="D1730" s="16">
        <f t="shared" si="26"/>
        <v>2.5773644399999998</v>
      </c>
    </row>
    <row r="1731" spans="1:4" ht="15" customHeight="1" x14ac:dyDescent="0.2">
      <c r="A1731" s="105">
        <v>42078.208333333336</v>
      </c>
      <c r="B1731" s="13">
        <v>2.057776</v>
      </c>
      <c r="C1731" s="24">
        <v>330</v>
      </c>
      <c r="D1731" s="16">
        <f t="shared" si="26"/>
        <v>3.43648592</v>
      </c>
    </row>
    <row r="1732" spans="1:4" ht="15" customHeight="1" x14ac:dyDescent="0.2">
      <c r="A1732" s="105">
        <v>42078.25</v>
      </c>
      <c r="B1732" s="13">
        <v>1.028888</v>
      </c>
      <c r="C1732" s="24">
        <v>340</v>
      </c>
      <c r="D1732" s="16">
        <f t="shared" ref="D1732:D1795" si="27">$B$1*B1732</f>
        <v>1.71824296</v>
      </c>
    </row>
    <row r="1733" spans="1:4" ht="15" customHeight="1" x14ac:dyDescent="0.2">
      <c r="A1733" s="105">
        <v>42078.291666666664</v>
      </c>
      <c r="B1733" s="13">
        <v>1.5433319999999999</v>
      </c>
      <c r="C1733" s="24">
        <v>350</v>
      </c>
      <c r="D1733" s="16">
        <f t="shared" si="27"/>
        <v>2.5773644399999998</v>
      </c>
    </row>
    <row r="1734" spans="1:4" ht="15" customHeight="1" x14ac:dyDescent="0.2">
      <c r="A1734" s="105">
        <v>42078.333333333336</v>
      </c>
      <c r="B1734" s="13">
        <v>1.5433319999999999</v>
      </c>
      <c r="C1734" s="24">
        <v>330</v>
      </c>
      <c r="D1734" s="16">
        <f t="shared" si="27"/>
        <v>2.5773644399999998</v>
      </c>
    </row>
    <row r="1735" spans="1:4" ht="15" customHeight="1" x14ac:dyDescent="0.2">
      <c r="A1735" s="105">
        <v>42078.375</v>
      </c>
      <c r="B1735" s="13">
        <v>1.5433319999999999</v>
      </c>
      <c r="C1735" s="24">
        <v>310</v>
      </c>
      <c r="D1735" s="16">
        <f t="shared" si="27"/>
        <v>2.5773644399999998</v>
      </c>
    </row>
    <row r="1736" spans="1:4" ht="15" customHeight="1" x14ac:dyDescent="0.2">
      <c r="A1736" s="105">
        <v>42078.416666666664</v>
      </c>
      <c r="B1736" s="13">
        <v>1.028888</v>
      </c>
      <c r="C1736" s="24">
        <v>320</v>
      </c>
      <c r="D1736" s="16">
        <f t="shared" si="27"/>
        <v>1.71824296</v>
      </c>
    </row>
    <row r="1737" spans="1:4" ht="15" customHeight="1" x14ac:dyDescent="0.2">
      <c r="A1737" s="105">
        <v>42078.458333333336</v>
      </c>
      <c r="B1737" s="13">
        <v>2.057776</v>
      </c>
      <c r="C1737" s="24">
        <v>340</v>
      </c>
      <c r="D1737" s="16">
        <f t="shared" si="27"/>
        <v>3.43648592</v>
      </c>
    </row>
    <row r="1738" spans="1:4" ht="15" customHeight="1" x14ac:dyDescent="0.2">
      <c r="A1738" s="105">
        <v>42078.5</v>
      </c>
      <c r="B1738" s="13">
        <v>3.0866639999999999</v>
      </c>
      <c r="C1738" s="24">
        <v>10</v>
      </c>
      <c r="D1738" s="16">
        <f t="shared" si="27"/>
        <v>5.1547288799999995</v>
      </c>
    </row>
    <row r="1739" spans="1:4" ht="15" customHeight="1" x14ac:dyDescent="0.2">
      <c r="A1739" s="105">
        <v>42078.541666666664</v>
      </c>
      <c r="B1739" s="13">
        <v>4.1155520000000001</v>
      </c>
      <c r="C1739" s="24">
        <v>10</v>
      </c>
      <c r="D1739" s="16">
        <f t="shared" si="27"/>
        <v>6.8729718399999999</v>
      </c>
    </row>
    <row r="1740" spans="1:4" ht="15" customHeight="1" x14ac:dyDescent="0.2">
      <c r="A1740" s="105">
        <v>42078.583333333336</v>
      </c>
      <c r="B1740" s="13">
        <v>3.0866639999999999</v>
      </c>
      <c r="C1740" s="24">
        <v>10</v>
      </c>
      <c r="D1740" s="16">
        <f t="shared" si="27"/>
        <v>5.1547288799999995</v>
      </c>
    </row>
    <row r="1741" spans="1:4" ht="15" customHeight="1" x14ac:dyDescent="0.2">
      <c r="A1741" s="105">
        <v>42078.625</v>
      </c>
      <c r="B1741" s="13">
        <v>5.1444400000000003</v>
      </c>
      <c r="C1741" s="24">
        <v>70</v>
      </c>
      <c r="D1741" s="16">
        <f t="shared" si="27"/>
        <v>8.5912147999999995</v>
      </c>
    </row>
    <row r="1742" spans="1:4" ht="15" customHeight="1" x14ac:dyDescent="0.2">
      <c r="A1742" s="105">
        <v>42078.666666666664</v>
      </c>
      <c r="B1742" s="13">
        <v>6.1733279999999997</v>
      </c>
      <c r="C1742" s="24">
        <v>60</v>
      </c>
      <c r="D1742" s="16">
        <f t="shared" si="27"/>
        <v>10.309457759999999</v>
      </c>
    </row>
    <row r="1743" spans="1:4" ht="15" customHeight="1" x14ac:dyDescent="0.2">
      <c r="A1743" s="105">
        <v>42078.708333333336</v>
      </c>
      <c r="B1743" s="13">
        <v>7.202216</v>
      </c>
      <c r="C1743" s="24">
        <v>60</v>
      </c>
      <c r="D1743" s="16">
        <f t="shared" si="27"/>
        <v>12.027700719999999</v>
      </c>
    </row>
    <row r="1744" spans="1:4" ht="15" customHeight="1" x14ac:dyDescent="0.2">
      <c r="A1744" s="105">
        <v>42078.75</v>
      </c>
      <c r="B1744" s="13">
        <v>6.1733279999999997</v>
      </c>
      <c r="C1744" s="24">
        <v>60</v>
      </c>
      <c r="D1744" s="16">
        <f t="shared" si="27"/>
        <v>10.309457759999999</v>
      </c>
    </row>
    <row r="1745" spans="1:4" ht="15" customHeight="1" x14ac:dyDescent="0.2">
      <c r="A1745" s="105">
        <v>42078.791666666664</v>
      </c>
      <c r="B1745" s="13">
        <v>6.1733279999999997</v>
      </c>
      <c r="C1745" s="24">
        <v>60</v>
      </c>
      <c r="D1745" s="16">
        <f t="shared" si="27"/>
        <v>10.309457759999999</v>
      </c>
    </row>
    <row r="1746" spans="1:4" ht="15" customHeight="1" x14ac:dyDescent="0.2">
      <c r="A1746" s="105">
        <v>42078.833333333336</v>
      </c>
      <c r="B1746" s="13">
        <v>6.1733279999999997</v>
      </c>
      <c r="C1746" s="24">
        <v>50</v>
      </c>
      <c r="D1746" s="16">
        <f t="shared" si="27"/>
        <v>10.309457759999999</v>
      </c>
    </row>
    <row r="1747" spans="1:4" ht="15" customHeight="1" x14ac:dyDescent="0.2">
      <c r="A1747" s="105">
        <v>42078.875</v>
      </c>
      <c r="B1747" s="13">
        <v>4.6299960000000002</v>
      </c>
      <c r="C1747" s="24">
        <v>40</v>
      </c>
      <c r="D1747" s="16">
        <f t="shared" si="27"/>
        <v>7.7320933199999997</v>
      </c>
    </row>
    <row r="1748" spans="1:4" ht="15" customHeight="1" x14ac:dyDescent="0.2">
      <c r="A1748" s="105">
        <v>42078.916666666664</v>
      </c>
      <c r="B1748" s="13">
        <v>4.1155520000000001</v>
      </c>
      <c r="C1748" s="24">
        <v>40</v>
      </c>
      <c r="D1748" s="16">
        <f t="shared" si="27"/>
        <v>6.8729718399999999</v>
      </c>
    </row>
    <row r="1749" spans="1:4" ht="15" customHeight="1" x14ac:dyDescent="0.2">
      <c r="A1749" s="105">
        <v>42078.958333333336</v>
      </c>
      <c r="B1749" s="13">
        <v>3.0866639999999999</v>
      </c>
      <c r="C1749" s="24">
        <v>30</v>
      </c>
      <c r="D1749" s="16">
        <f t="shared" si="27"/>
        <v>5.1547288799999995</v>
      </c>
    </row>
    <row r="1750" spans="1:4" ht="15" customHeight="1" x14ac:dyDescent="0.2">
      <c r="A1750" s="105">
        <v>42079</v>
      </c>
      <c r="B1750" s="13">
        <v>3.0866639999999999</v>
      </c>
      <c r="C1750" s="24">
        <v>10</v>
      </c>
      <c r="D1750" s="16">
        <f t="shared" si="27"/>
        <v>5.1547288799999995</v>
      </c>
    </row>
    <row r="1751" spans="1:4" ht="15" customHeight="1" x14ac:dyDescent="0.2">
      <c r="A1751" s="105">
        <v>42079.041666666664</v>
      </c>
      <c r="B1751" s="13">
        <v>3.0866639999999999</v>
      </c>
      <c r="C1751" s="24">
        <v>20</v>
      </c>
      <c r="D1751" s="16">
        <f t="shared" si="27"/>
        <v>5.1547288799999995</v>
      </c>
    </row>
    <row r="1752" spans="1:4" ht="15" customHeight="1" x14ac:dyDescent="0.2">
      <c r="A1752" s="105">
        <v>42079.083333333336</v>
      </c>
      <c r="B1752" s="13">
        <v>2.057776</v>
      </c>
      <c r="C1752" s="24">
        <v>360</v>
      </c>
      <c r="D1752" s="16">
        <f t="shared" si="27"/>
        <v>3.43648592</v>
      </c>
    </row>
    <row r="1753" spans="1:4" ht="15" customHeight="1" x14ac:dyDescent="0.2">
      <c r="A1753" s="105">
        <v>42079.125</v>
      </c>
      <c r="B1753" s="13">
        <v>2.057776</v>
      </c>
      <c r="C1753" s="24">
        <v>10</v>
      </c>
      <c r="D1753" s="16">
        <f t="shared" si="27"/>
        <v>3.43648592</v>
      </c>
    </row>
    <row r="1754" spans="1:4" ht="15" customHeight="1" x14ac:dyDescent="0.2">
      <c r="A1754" s="105">
        <v>42079.166666666664</v>
      </c>
      <c r="B1754" s="13">
        <v>2.057776</v>
      </c>
      <c r="C1754" s="24">
        <v>10</v>
      </c>
      <c r="D1754" s="16">
        <f t="shared" si="27"/>
        <v>3.43648592</v>
      </c>
    </row>
    <row r="1755" spans="1:4" ht="15" customHeight="1" x14ac:dyDescent="0.2">
      <c r="A1755" s="105">
        <v>42079.208333333336</v>
      </c>
      <c r="B1755" s="13">
        <v>1.5433319999999999</v>
      </c>
      <c r="C1755" s="24">
        <v>300</v>
      </c>
      <c r="D1755" s="16">
        <f t="shared" si="27"/>
        <v>2.5773644399999998</v>
      </c>
    </row>
    <row r="1756" spans="1:4" ht="15" customHeight="1" x14ac:dyDescent="0.2">
      <c r="A1756" s="105">
        <v>42079.25</v>
      </c>
      <c r="B1756" s="13">
        <v>2.5722200000000002</v>
      </c>
      <c r="C1756" s="24">
        <v>20</v>
      </c>
      <c r="D1756" s="16">
        <f t="shared" si="27"/>
        <v>4.2956073999999997</v>
      </c>
    </row>
    <row r="1757" spans="1:4" ht="15" customHeight="1" x14ac:dyDescent="0.2">
      <c r="A1757" s="105">
        <v>42079.291666666664</v>
      </c>
      <c r="B1757" s="13">
        <v>1.5433319999999999</v>
      </c>
      <c r="C1757" s="24">
        <v>290</v>
      </c>
      <c r="D1757" s="16">
        <f t="shared" si="27"/>
        <v>2.5773644399999998</v>
      </c>
    </row>
    <row r="1758" spans="1:4" ht="15" customHeight="1" x14ac:dyDescent="0.2">
      <c r="A1758" s="105">
        <v>42079.333333333336</v>
      </c>
      <c r="B1758" s="13">
        <v>2.057776</v>
      </c>
      <c r="C1758" s="24">
        <v>280</v>
      </c>
      <c r="D1758" s="16">
        <f t="shared" si="27"/>
        <v>3.43648592</v>
      </c>
    </row>
    <row r="1759" spans="1:4" ht="15" customHeight="1" x14ac:dyDescent="0.2">
      <c r="A1759" s="105">
        <v>42079.375</v>
      </c>
      <c r="B1759" s="13">
        <v>1.028888</v>
      </c>
      <c r="C1759" s="24">
        <v>340</v>
      </c>
      <c r="D1759" s="16">
        <f t="shared" si="27"/>
        <v>1.71824296</v>
      </c>
    </row>
    <row r="1760" spans="1:4" ht="15" customHeight="1" x14ac:dyDescent="0.2">
      <c r="A1760" s="105">
        <v>42079.416666666664</v>
      </c>
      <c r="B1760" s="13">
        <v>1.5433319999999999</v>
      </c>
      <c r="C1760" s="24">
        <v>290</v>
      </c>
      <c r="D1760" s="16">
        <f t="shared" si="27"/>
        <v>2.5773644399999998</v>
      </c>
    </row>
    <row r="1761" spans="1:4" ht="15" customHeight="1" x14ac:dyDescent="0.2">
      <c r="A1761" s="105">
        <v>42079.458333333336</v>
      </c>
      <c r="B1761" s="13">
        <v>1.5433319999999999</v>
      </c>
      <c r="C1761" s="24">
        <v>290</v>
      </c>
      <c r="D1761" s="16">
        <f t="shared" si="27"/>
        <v>2.5773644399999998</v>
      </c>
    </row>
    <row r="1762" spans="1:4" ht="15" customHeight="1" x14ac:dyDescent="0.2">
      <c r="A1762" s="105">
        <v>42079.5</v>
      </c>
      <c r="B1762" s="13">
        <v>3.0866639999999999</v>
      </c>
      <c r="C1762" s="24">
        <v>10</v>
      </c>
      <c r="D1762" s="16">
        <f t="shared" si="27"/>
        <v>5.1547288799999995</v>
      </c>
    </row>
    <row r="1763" spans="1:4" ht="15" customHeight="1" x14ac:dyDescent="0.2">
      <c r="A1763" s="105">
        <v>42079.541666666664</v>
      </c>
      <c r="B1763" s="13">
        <v>4.1155520000000001</v>
      </c>
      <c r="C1763" s="24">
        <v>10</v>
      </c>
      <c r="D1763" s="16">
        <f t="shared" si="27"/>
        <v>6.8729718399999999</v>
      </c>
    </row>
    <row r="1764" spans="1:4" ht="15" customHeight="1" x14ac:dyDescent="0.2">
      <c r="A1764" s="105">
        <v>42079.583333333336</v>
      </c>
      <c r="B1764" s="13">
        <v>5.1444400000000003</v>
      </c>
      <c r="C1764" s="24">
        <v>40</v>
      </c>
      <c r="D1764" s="16">
        <f t="shared" si="27"/>
        <v>8.5912147999999995</v>
      </c>
    </row>
    <row r="1765" spans="1:4" ht="15" customHeight="1" x14ac:dyDescent="0.2">
      <c r="A1765" s="105">
        <v>42079.625</v>
      </c>
      <c r="B1765" s="13">
        <v>4.6299960000000002</v>
      </c>
      <c r="C1765" s="24">
        <v>50</v>
      </c>
      <c r="D1765" s="16">
        <f t="shared" si="27"/>
        <v>7.7320933199999997</v>
      </c>
    </row>
    <row r="1766" spans="1:4" ht="15" customHeight="1" x14ac:dyDescent="0.2">
      <c r="A1766" s="105">
        <v>42079.666666666664</v>
      </c>
      <c r="B1766" s="13">
        <v>6.1733279999999997</v>
      </c>
      <c r="C1766" s="24">
        <v>70</v>
      </c>
      <c r="D1766" s="16">
        <f t="shared" si="27"/>
        <v>10.309457759999999</v>
      </c>
    </row>
    <row r="1767" spans="1:4" ht="15" customHeight="1" x14ac:dyDescent="0.2">
      <c r="A1767" s="105">
        <v>42079.708333333336</v>
      </c>
      <c r="B1767" s="13">
        <v>7.202216</v>
      </c>
      <c r="C1767" s="24">
        <v>70</v>
      </c>
      <c r="D1767" s="16">
        <f t="shared" si="27"/>
        <v>12.027700719999999</v>
      </c>
    </row>
    <row r="1768" spans="1:4" ht="15" customHeight="1" x14ac:dyDescent="0.2">
      <c r="A1768" s="105">
        <v>42079.75</v>
      </c>
      <c r="B1768" s="13">
        <v>6.1733279999999997</v>
      </c>
      <c r="C1768" s="24">
        <v>70</v>
      </c>
      <c r="D1768" s="16">
        <f t="shared" si="27"/>
        <v>10.309457759999999</v>
      </c>
    </row>
    <row r="1769" spans="1:4" ht="15" customHeight="1" x14ac:dyDescent="0.2">
      <c r="A1769" s="105">
        <v>42079.791666666664</v>
      </c>
      <c r="B1769" s="13">
        <v>6.1733279999999997</v>
      </c>
      <c r="C1769" s="24">
        <v>70</v>
      </c>
      <c r="D1769" s="16">
        <f t="shared" si="27"/>
        <v>10.309457759999999</v>
      </c>
    </row>
    <row r="1770" spans="1:4" ht="15" customHeight="1" x14ac:dyDescent="0.2">
      <c r="A1770" s="105">
        <v>42079.833333333336</v>
      </c>
      <c r="B1770" s="13">
        <v>7.202216</v>
      </c>
      <c r="C1770" s="24">
        <v>70</v>
      </c>
      <c r="D1770" s="16">
        <f t="shared" si="27"/>
        <v>12.027700719999999</v>
      </c>
    </row>
    <row r="1771" spans="1:4" ht="15" customHeight="1" x14ac:dyDescent="0.2">
      <c r="A1771" s="105">
        <v>42079.875</v>
      </c>
      <c r="B1771" s="13">
        <v>6.1733279999999997</v>
      </c>
      <c r="C1771" s="24">
        <v>50</v>
      </c>
      <c r="D1771" s="16">
        <f t="shared" si="27"/>
        <v>10.309457759999999</v>
      </c>
    </row>
    <row r="1772" spans="1:4" ht="15" customHeight="1" x14ac:dyDescent="0.2">
      <c r="A1772" s="105">
        <v>42079.916666666664</v>
      </c>
      <c r="B1772" s="13">
        <v>5.1444400000000003</v>
      </c>
      <c r="C1772" s="24">
        <v>40</v>
      </c>
      <c r="D1772" s="16">
        <f t="shared" si="27"/>
        <v>8.5912147999999995</v>
      </c>
    </row>
    <row r="1773" spans="1:4" ht="15" customHeight="1" x14ac:dyDescent="0.2">
      <c r="A1773" s="105">
        <v>42079.958333333336</v>
      </c>
      <c r="B1773" s="13">
        <v>4.6299960000000002</v>
      </c>
      <c r="C1773" s="24">
        <v>30</v>
      </c>
      <c r="D1773" s="16">
        <f t="shared" si="27"/>
        <v>7.7320933199999997</v>
      </c>
    </row>
    <row r="1774" spans="1:4" ht="15" customHeight="1" x14ac:dyDescent="0.2">
      <c r="A1774" s="105">
        <v>42080</v>
      </c>
      <c r="B1774" s="13">
        <v>4.1155520000000001</v>
      </c>
      <c r="C1774" s="24">
        <v>10</v>
      </c>
      <c r="D1774" s="16">
        <f t="shared" si="27"/>
        <v>6.8729718399999999</v>
      </c>
    </row>
    <row r="1775" spans="1:4" ht="15" customHeight="1" x14ac:dyDescent="0.2">
      <c r="A1775" s="105">
        <v>42080.041666666664</v>
      </c>
      <c r="B1775" s="13">
        <v>3.601108</v>
      </c>
      <c r="C1775" s="24">
        <v>10</v>
      </c>
      <c r="D1775" s="16">
        <f t="shared" si="27"/>
        <v>6.0138503599999993</v>
      </c>
    </row>
    <row r="1776" spans="1:4" ht="15" customHeight="1" x14ac:dyDescent="0.2">
      <c r="A1776" s="105">
        <v>42080.083333333336</v>
      </c>
      <c r="B1776" s="13">
        <v>3.0866639999999999</v>
      </c>
      <c r="C1776" s="24">
        <v>10</v>
      </c>
      <c r="D1776" s="16">
        <f t="shared" si="27"/>
        <v>5.1547288799999995</v>
      </c>
    </row>
    <row r="1777" spans="1:4" ht="15" customHeight="1" x14ac:dyDescent="0.2">
      <c r="A1777" s="105">
        <v>42080.125</v>
      </c>
      <c r="B1777" s="13">
        <v>2.057776</v>
      </c>
      <c r="C1777" s="24">
        <v>360</v>
      </c>
      <c r="D1777" s="16">
        <f t="shared" si="27"/>
        <v>3.43648592</v>
      </c>
    </row>
    <row r="1778" spans="1:4" ht="15" customHeight="1" x14ac:dyDescent="0.2">
      <c r="A1778" s="105">
        <v>42080.166666666664</v>
      </c>
      <c r="B1778" s="13">
        <v>2.5722200000000002</v>
      </c>
      <c r="C1778" s="24">
        <v>360</v>
      </c>
      <c r="D1778" s="16">
        <f t="shared" si="27"/>
        <v>4.2956073999999997</v>
      </c>
    </row>
    <row r="1779" spans="1:4" ht="15" customHeight="1" x14ac:dyDescent="0.2">
      <c r="A1779" s="105">
        <v>42080.208333333336</v>
      </c>
      <c r="B1779" s="13">
        <v>1.028888</v>
      </c>
      <c r="C1779" s="24">
        <v>310</v>
      </c>
      <c r="D1779" s="16">
        <f t="shared" si="27"/>
        <v>1.71824296</v>
      </c>
    </row>
    <row r="1780" spans="1:4" ht="15" customHeight="1" x14ac:dyDescent="0.2">
      <c r="A1780" s="105">
        <v>42080.25</v>
      </c>
      <c r="B1780" s="13">
        <v>1.028888</v>
      </c>
      <c r="C1780" s="24">
        <v>280</v>
      </c>
      <c r="D1780" s="16">
        <f t="shared" si="27"/>
        <v>1.71824296</v>
      </c>
    </row>
    <row r="1781" spans="1:4" ht="15" customHeight="1" x14ac:dyDescent="0.2">
      <c r="A1781" s="105">
        <v>42080.291666666664</v>
      </c>
      <c r="B1781" s="13">
        <v>0.51444400000000001</v>
      </c>
      <c r="C1781" s="24">
        <v>10</v>
      </c>
      <c r="D1781" s="16">
        <f t="shared" si="27"/>
        <v>0.85912147999999999</v>
      </c>
    </row>
    <row r="1782" spans="1:4" ht="15" customHeight="1" x14ac:dyDescent="0.2">
      <c r="A1782" s="105">
        <v>42080.333333333336</v>
      </c>
      <c r="B1782" s="13">
        <v>1.5433319999999999</v>
      </c>
      <c r="C1782" s="24">
        <v>340</v>
      </c>
      <c r="D1782" s="16">
        <f t="shared" si="27"/>
        <v>2.5773644399999998</v>
      </c>
    </row>
    <row r="1783" spans="1:4" ht="15" customHeight="1" x14ac:dyDescent="0.2">
      <c r="A1783" s="105">
        <v>42080.375</v>
      </c>
      <c r="B1783" s="13">
        <v>4.1155520000000001</v>
      </c>
      <c r="C1783" s="24">
        <v>30</v>
      </c>
      <c r="D1783" s="16">
        <f t="shared" si="27"/>
        <v>6.8729718399999999</v>
      </c>
    </row>
    <row r="1784" spans="1:4" ht="15" customHeight="1" x14ac:dyDescent="0.2">
      <c r="A1784" s="105">
        <v>42080.416666666664</v>
      </c>
      <c r="B1784" s="13">
        <v>3.601108</v>
      </c>
      <c r="C1784" s="24">
        <v>10</v>
      </c>
      <c r="D1784" s="16">
        <f t="shared" si="27"/>
        <v>6.0138503599999993</v>
      </c>
    </row>
    <row r="1785" spans="1:4" ht="15" customHeight="1" x14ac:dyDescent="0.2">
      <c r="A1785" s="105">
        <v>42080.458333333336</v>
      </c>
      <c r="B1785" s="13">
        <v>5.1444400000000003</v>
      </c>
      <c r="C1785" s="24">
        <v>10</v>
      </c>
      <c r="D1785" s="16">
        <f t="shared" si="27"/>
        <v>8.5912147999999995</v>
      </c>
    </row>
    <row r="1786" spans="1:4" ht="15" customHeight="1" x14ac:dyDescent="0.2">
      <c r="A1786" s="105">
        <v>42080.5</v>
      </c>
      <c r="B1786" s="13">
        <v>4.6299960000000002</v>
      </c>
      <c r="C1786" s="24">
        <v>20</v>
      </c>
      <c r="D1786" s="16">
        <f t="shared" si="27"/>
        <v>7.7320933199999997</v>
      </c>
    </row>
    <row r="1787" spans="1:4" ht="15" customHeight="1" x14ac:dyDescent="0.2">
      <c r="A1787" s="105">
        <v>42080.541666666664</v>
      </c>
      <c r="B1787" s="13">
        <v>4.1155520000000001</v>
      </c>
      <c r="C1787" s="24">
        <v>10</v>
      </c>
      <c r="D1787" s="16">
        <f t="shared" si="27"/>
        <v>6.8729718399999999</v>
      </c>
    </row>
    <row r="1788" spans="1:4" ht="15" customHeight="1" x14ac:dyDescent="0.2">
      <c r="A1788" s="105">
        <v>42080.583333333336</v>
      </c>
      <c r="B1788" s="13">
        <v>5.1444400000000003</v>
      </c>
      <c r="C1788" s="24">
        <v>20</v>
      </c>
      <c r="D1788" s="16">
        <f t="shared" si="27"/>
        <v>8.5912147999999995</v>
      </c>
    </row>
    <row r="1789" spans="1:4" ht="15" customHeight="1" x14ac:dyDescent="0.2">
      <c r="A1789" s="105">
        <v>42080.625</v>
      </c>
      <c r="B1789" s="13">
        <v>4.6299960000000002</v>
      </c>
      <c r="C1789" s="24">
        <v>30</v>
      </c>
      <c r="D1789" s="16">
        <f t="shared" si="27"/>
        <v>7.7320933199999997</v>
      </c>
    </row>
    <row r="1790" spans="1:4" ht="15" customHeight="1" x14ac:dyDescent="0.2">
      <c r="A1790" s="105">
        <v>42080.666666666664</v>
      </c>
      <c r="B1790" s="13">
        <v>6.1733279999999997</v>
      </c>
      <c r="C1790" s="24">
        <v>60</v>
      </c>
      <c r="D1790" s="16">
        <f t="shared" si="27"/>
        <v>10.309457759999999</v>
      </c>
    </row>
    <row r="1791" spans="1:4" ht="15" customHeight="1" x14ac:dyDescent="0.2">
      <c r="A1791" s="105">
        <v>42080.708333333336</v>
      </c>
      <c r="B1791" s="13">
        <v>6.6877719999999998</v>
      </c>
      <c r="C1791" s="24">
        <v>50</v>
      </c>
      <c r="D1791" s="16">
        <f t="shared" si="27"/>
        <v>11.16857924</v>
      </c>
    </row>
    <row r="1792" spans="1:4" ht="15" customHeight="1" x14ac:dyDescent="0.2">
      <c r="A1792" s="105">
        <v>42080.75</v>
      </c>
      <c r="B1792" s="13">
        <v>6.6877719999999998</v>
      </c>
      <c r="C1792" s="24">
        <v>50</v>
      </c>
      <c r="D1792" s="16">
        <f t="shared" si="27"/>
        <v>11.16857924</v>
      </c>
    </row>
    <row r="1793" spans="1:4" ht="15" customHeight="1" x14ac:dyDescent="0.2">
      <c r="A1793" s="105">
        <v>42080.791666666664</v>
      </c>
      <c r="B1793" s="13">
        <v>7.7166600000000001</v>
      </c>
      <c r="C1793" s="24">
        <v>60</v>
      </c>
      <c r="D1793" s="16">
        <f t="shared" si="27"/>
        <v>12.886822199999999</v>
      </c>
    </row>
    <row r="1794" spans="1:4" ht="15" customHeight="1" x14ac:dyDescent="0.2">
      <c r="A1794" s="105">
        <v>42080.833333333336</v>
      </c>
      <c r="B1794" s="13">
        <v>8.2311040000000002</v>
      </c>
      <c r="C1794" s="24">
        <v>50</v>
      </c>
      <c r="D1794" s="16">
        <f t="shared" si="27"/>
        <v>13.74594368</v>
      </c>
    </row>
    <row r="1795" spans="1:4" ht="15" customHeight="1" x14ac:dyDescent="0.2">
      <c r="A1795" s="105">
        <v>42080.875</v>
      </c>
      <c r="B1795" s="13">
        <v>7.202216</v>
      </c>
      <c r="C1795" s="24">
        <v>50</v>
      </c>
      <c r="D1795" s="16">
        <f t="shared" si="27"/>
        <v>12.027700719999999</v>
      </c>
    </row>
    <row r="1796" spans="1:4" ht="15" customHeight="1" x14ac:dyDescent="0.2">
      <c r="A1796" s="105">
        <v>42080.916666666664</v>
      </c>
      <c r="B1796" s="13">
        <v>3.601108</v>
      </c>
      <c r="C1796" s="24">
        <v>30</v>
      </c>
      <c r="D1796" s="16">
        <f t="shared" ref="D1796:D1859" si="28">$B$1*B1796</f>
        <v>6.0138503599999993</v>
      </c>
    </row>
    <row r="1797" spans="1:4" ht="15" customHeight="1" x14ac:dyDescent="0.2">
      <c r="A1797" s="105">
        <v>42080.958333333336</v>
      </c>
      <c r="B1797" s="13">
        <v>3.0866639999999999</v>
      </c>
      <c r="C1797" s="24">
        <v>20</v>
      </c>
      <c r="D1797" s="16">
        <f t="shared" si="28"/>
        <v>5.1547288799999995</v>
      </c>
    </row>
    <row r="1798" spans="1:4" ht="15" customHeight="1" x14ac:dyDescent="0.2">
      <c r="A1798" s="105">
        <v>42081</v>
      </c>
      <c r="B1798" s="13">
        <v>2.5722200000000002</v>
      </c>
      <c r="C1798" s="24">
        <v>10</v>
      </c>
      <c r="D1798" s="16">
        <f t="shared" si="28"/>
        <v>4.2956073999999997</v>
      </c>
    </row>
    <row r="1799" spans="1:4" ht="15" customHeight="1" x14ac:dyDescent="0.2">
      <c r="A1799" s="105">
        <v>42081.041666666664</v>
      </c>
      <c r="B1799" s="13">
        <v>1.5433319999999999</v>
      </c>
      <c r="C1799" s="24">
        <v>350</v>
      </c>
      <c r="D1799" s="16">
        <f t="shared" si="28"/>
        <v>2.5773644399999998</v>
      </c>
    </row>
    <row r="1800" spans="1:4" ht="15" customHeight="1" x14ac:dyDescent="0.2">
      <c r="A1800" s="105">
        <v>42081.083333333336</v>
      </c>
      <c r="B1800" s="13">
        <v>0.51444400000000001</v>
      </c>
      <c r="C1800" s="24">
        <v>350</v>
      </c>
      <c r="D1800" s="16">
        <f t="shared" si="28"/>
        <v>0.85912147999999999</v>
      </c>
    </row>
    <row r="1801" spans="1:4" ht="15" customHeight="1" x14ac:dyDescent="0.2">
      <c r="A1801" s="105">
        <v>42081.125</v>
      </c>
      <c r="B1801" s="13">
        <v>1.5433319999999999</v>
      </c>
      <c r="C1801" s="24">
        <v>310</v>
      </c>
      <c r="D1801" s="16">
        <f t="shared" si="28"/>
        <v>2.5773644399999998</v>
      </c>
    </row>
    <row r="1802" spans="1:4" ht="15" customHeight="1" x14ac:dyDescent="0.2">
      <c r="A1802" s="105">
        <v>42081.166666666664</v>
      </c>
      <c r="B1802" s="13">
        <v>1.5433319999999999</v>
      </c>
      <c r="C1802" s="24">
        <v>300</v>
      </c>
      <c r="D1802" s="16">
        <f t="shared" si="28"/>
        <v>2.5773644399999998</v>
      </c>
    </row>
    <row r="1803" spans="1:4" ht="15" customHeight="1" x14ac:dyDescent="0.2">
      <c r="A1803" s="105">
        <v>42081.208333333336</v>
      </c>
      <c r="B1803" s="13">
        <v>1.5433319999999999</v>
      </c>
      <c r="C1803" s="24">
        <v>310</v>
      </c>
      <c r="D1803" s="16">
        <f t="shared" si="28"/>
        <v>2.5773644399999998</v>
      </c>
    </row>
    <row r="1804" spans="1:4" ht="15" customHeight="1" x14ac:dyDescent="0.2">
      <c r="A1804" s="105">
        <v>42081.25</v>
      </c>
      <c r="B1804" s="13">
        <v>1.028888</v>
      </c>
      <c r="C1804" s="24">
        <v>340</v>
      </c>
      <c r="D1804" s="16">
        <f t="shared" si="28"/>
        <v>1.71824296</v>
      </c>
    </row>
    <row r="1805" spans="1:4" ht="15" customHeight="1" x14ac:dyDescent="0.2">
      <c r="A1805" s="105">
        <v>42081.291666666664</v>
      </c>
      <c r="B1805" s="13">
        <v>1.028888</v>
      </c>
      <c r="C1805" s="24">
        <v>310</v>
      </c>
      <c r="D1805" s="16">
        <f t="shared" si="28"/>
        <v>1.71824296</v>
      </c>
    </row>
    <row r="1806" spans="1:4" ht="15" customHeight="1" x14ac:dyDescent="0.2">
      <c r="A1806" s="105">
        <v>42081.333333333336</v>
      </c>
      <c r="B1806" s="13">
        <v>1.028888</v>
      </c>
      <c r="C1806" s="24">
        <v>320</v>
      </c>
      <c r="D1806" s="16">
        <f t="shared" si="28"/>
        <v>1.71824296</v>
      </c>
    </row>
    <row r="1807" spans="1:4" ht="15" customHeight="1" x14ac:dyDescent="0.2">
      <c r="A1807" s="105">
        <v>42081.375</v>
      </c>
      <c r="B1807" s="13">
        <v>1.028888</v>
      </c>
      <c r="C1807" s="24">
        <v>310</v>
      </c>
      <c r="D1807" s="16">
        <f t="shared" si="28"/>
        <v>1.71824296</v>
      </c>
    </row>
    <row r="1808" spans="1:4" ht="15" customHeight="1" x14ac:dyDescent="0.2">
      <c r="A1808" s="105">
        <v>42081.416666666664</v>
      </c>
      <c r="B1808" s="13">
        <v>1.5433319999999999</v>
      </c>
      <c r="C1808" s="24">
        <v>320</v>
      </c>
      <c r="D1808" s="16">
        <f t="shared" si="28"/>
        <v>2.5773644399999998</v>
      </c>
    </row>
    <row r="1809" spans="1:4" ht="15" customHeight="1" x14ac:dyDescent="0.2">
      <c r="A1809" s="105">
        <v>42081.458333333336</v>
      </c>
      <c r="B1809" s="13">
        <v>2.5722200000000002</v>
      </c>
      <c r="C1809" s="24">
        <v>300</v>
      </c>
      <c r="D1809" s="16">
        <f t="shared" si="28"/>
        <v>4.2956073999999997</v>
      </c>
    </row>
    <row r="1810" spans="1:4" ht="15" customHeight="1" x14ac:dyDescent="0.2">
      <c r="A1810" s="105">
        <v>42081.5</v>
      </c>
      <c r="B1810" s="13">
        <v>1.5433319999999999</v>
      </c>
      <c r="C1810" s="24">
        <v>260</v>
      </c>
      <c r="D1810" s="16">
        <f t="shared" si="28"/>
        <v>2.5773644399999998</v>
      </c>
    </row>
    <row r="1811" spans="1:4" ht="15" customHeight="1" x14ac:dyDescent="0.2">
      <c r="A1811" s="105">
        <v>42081.541666666664</v>
      </c>
      <c r="B1811" s="13">
        <v>2.5722200000000002</v>
      </c>
      <c r="C1811" s="24">
        <v>360</v>
      </c>
      <c r="D1811" s="16">
        <f t="shared" si="28"/>
        <v>4.2956073999999997</v>
      </c>
    </row>
    <row r="1812" spans="1:4" ht="15" customHeight="1" x14ac:dyDescent="0.2">
      <c r="A1812" s="105">
        <v>42081.583333333336</v>
      </c>
      <c r="B1812" s="13">
        <v>1.5433319999999999</v>
      </c>
      <c r="C1812" s="24">
        <v>10</v>
      </c>
      <c r="D1812" s="16">
        <f t="shared" si="28"/>
        <v>2.5773644399999998</v>
      </c>
    </row>
    <row r="1813" spans="1:4" ht="15" customHeight="1" x14ac:dyDescent="0.2">
      <c r="A1813" s="105">
        <v>42081.625</v>
      </c>
      <c r="B1813" s="13">
        <v>5.1444400000000003</v>
      </c>
      <c r="C1813" s="24">
        <v>70</v>
      </c>
      <c r="D1813" s="16">
        <f t="shared" si="28"/>
        <v>8.5912147999999995</v>
      </c>
    </row>
    <row r="1814" spans="1:4" ht="15" customHeight="1" x14ac:dyDescent="0.2">
      <c r="A1814" s="105">
        <v>42081.666666666664</v>
      </c>
      <c r="B1814" s="13">
        <v>6.1733279999999997</v>
      </c>
      <c r="C1814" s="24">
        <v>60</v>
      </c>
      <c r="D1814" s="16">
        <f t="shared" si="28"/>
        <v>10.309457759999999</v>
      </c>
    </row>
    <row r="1815" spans="1:4" ht="15" customHeight="1" x14ac:dyDescent="0.2">
      <c r="A1815" s="105">
        <v>42081.708333333336</v>
      </c>
      <c r="B1815" s="13">
        <v>7.202216</v>
      </c>
      <c r="C1815" s="24">
        <v>80</v>
      </c>
      <c r="D1815" s="16">
        <f t="shared" si="28"/>
        <v>12.027700719999999</v>
      </c>
    </row>
    <row r="1816" spans="1:4" ht="15" customHeight="1" x14ac:dyDescent="0.2">
      <c r="A1816" s="105">
        <v>42081.75</v>
      </c>
      <c r="B1816" s="13">
        <v>7.202216</v>
      </c>
      <c r="C1816" s="24">
        <v>90</v>
      </c>
      <c r="D1816" s="16">
        <f t="shared" si="28"/>
        <v>12.027700719999999</v>
      </c>
    </row>
    <row r="1817" spans="1:4" ht="15" customHeight="1" x14ac:dyDescent="0.2">
      <c r="A1817" s="105">
        <v>42081.791666666664</v>
      </c>
      <c r="B1817" s="13">
        <v>6.6877719999999998</v>
      </c>
      <c r="C1817" s="24">
        <v>90</v>
      </c>
      <c r="D1817" s="16">
        <f t="shared" si="28"/>
        <v>11.16857924</v>
      </c>
    </row>
    <row r="1818" spans="1:4" ht="15" customHeight="1" x14ac:dyDescent="0.2">
      <c r="A1818" s="105">
        <v>42081.833333333336</v>
      </c>
      <c r="B1818" s="13">
        <v>5.6588840000000005</v>
      </c>
      <c r="C1818" s="24">
        <v>60</v>
      </c>
      <c r="D1818" s="16">
        <f t="shared" si="28"/>
        <v>9.4503362800000001</v>
      </c>
    </row>
    <row r="1819" spans="1:4" ht="15" customHeight="1" x14ac:dyDescent="0.2">
      <c r="A1819" s="105">
        <v>42081.875</v>
      </c>
      <c r="B1819" s="13">
        <v>3.0866639999999999</v>
      </c>
      <c r="C1819" s="24">
        <v>50</v>
      </c>
      <c r="D1819" s="16">
        <f t="shared" si="28"/>
        <v>5.1547288799999995</v>
      </c>
    </row>
    <row r="1820" spans="1:4" ht="15" customHeight="1" x14ac:dyDescent="0.2">
      <c r="A1820" s="105">
        <v>42081.916666666664</v>
      </c>
      <c r="B1820" s="13">
        <v>3.0866639999999999</v>
      </c>
      <c r="C1820" s="24">
        <v>60</v>
      </c>
      <c r="D1820" s="16">
        <f t="shared" si="28"/>
        <v>5.1547288799999995</v>
      </c>
    </row>
    <row r="1821" spans="1:4" ht="15" customHeight="1" x14ac:dyDescent="0.2">
      <c r="A1821" s="105">
        <v>42081.958333333336</v>
      </c>
      <c r="B1821" s="13">
        <v>2.5722200000000002</v>
      </c>
      <c r="C1821" s="24">
        <v>100</v>
      </c>
      <c r="D1821" s="16">
        <f t="shared" si="28"/>
        <v>4.2956073999999997</v>
      </c>
    </row>
    <row r="1822" spans="1:4" ht="15" customHeight="1" x14ac:dyDescent="0.2">
      <c r="A1822" s="105">
        <v>42082</v>
      </c>
      <c r="B1822" s="13">
        <v>2.5722200000000002</v>
      </c>
      <c r="C1822" s="24">
        <v>160</v>
      </c>
      <c r="D1822" s="16">
        <f t="shared" si="28"/>
        <v>4.2956073999999997</v>
      </c>
    </row>
    <row r="1823" spans="1:4" ht="15" customHeight="1" x14ac:dyDescent="0.2">
      <c r="A1823" s="105">
        <v>42082.041666666664</v>
      </c>
      <c r="B1823" s="13">
        <v>1.5433319999999999</v>
      </c>
      <c r="C1823" s="24">
        <v>110</v>
      </c>
      <c r="D1823" s="16">
        <f t="shared" si="28"/>
        <v>2.5773644399999998</v>
      </c>
    </row>
    <row r="1824" spans="1:4" ht="15" customHeight="1" x14ac:dyDescent="0.2">
      <c r="A1824" s="105">
        <v>42082.083333333336</v>
      </c>
      <c r="B1824" s="13">
        <v>1.028888</v>
      </c>
      <c r="C1824" s="24">
        <v>100</v>
      </c>
      <c r="D1824" s="16">
        <f t="shared" si="28"/>
        <v>1.71824296</v>
      </c>
    </row>
    <row r="1825" spans="1:4" ht="15" customHeight="1" x14ac:dyDescent="0.2">
      <c r="A1825" s="105">
        <v>42082.125</v>
      </c>
      <c r="B1825" s="13">
        <v>0.51444400000000001</v>
      </c>
      <c r="C1825" s="24">
        <v>270</v>
      </c>
      <c r="D1825" s="16">
        <f t="shared" si="28"/>
        <v>0.85912147999999999</v>
      </c>
    </row>
    <row r="1826" spans="1:4" ht="15" customHeight="1" x14ac:dyDescent="0.2">
      <c r="A1826" s="105">
        <v>42082.166666666664</v>
      </c>
      <c r="B1826" s="13">
        <v>1.028888</v>
      </c>
      <c r="C1826" s="24">
        <v>300</v>
      </c>
      <c r="D1826" s="16">
        <f t="shared" si="28"/>
        <v>1.71824296</v>
      </c>
    </row>
    <row r="1827" spans="1:4" ht="15" customHeight="1" x14ac:dyDescent="0.2">
      <c r="A1827" s="105">
        <v>42082.208333333336</v>
      </c>
      <c r="B1827" s="13">
        <v>0</v>
      </c>
      <c r="C1827" s="24">
        <v>0</v>
      </c>
      <c r="D1827" s="16">
        <f t="shared" si="28"/>
        <v>0</v>
      </c>
    </row>
    <row r="1828" spans="1:4" ht="15" customHeight="1" x14ac:dyDescent="0.2">
      <c r="A1828" s="105">
        <v>42082.25</v>
      </c>
      <c r="B1828" s="13">
        <v>1.028888</v>
      </c>
      <c r="C1828" s="24">
        <v>300</v>
      </c>
      <c r="D1828" s="16">
        <f t="shared" si="28"/>
        <v>1.71824296</v>
      </c>
    </row>
    <row r="1829" spans="1:4" ht="15" customHeight="1" x14ac:dyDescent="0.2">
      <c r="A1829" s="105">
        <v>42082.291666666664</v>
      </c>
      <c r="B1829" s="13">
        <v>2.057776</v>
      </c>
      <c r="C1829" s="24">
        <v>310</v>
      </c>
      <c r="D1829" s="16">
        <f t="shared" si="28"/>
        <v>3.43648592</v>
      </c>
    </row>
    <row r="1830" spans="1:4" ht="15" customHeight="1" x14ac:dyDescent="0.2">
      <c r="A1830" s="105">
        <v>42082.333333333336</v>
      </c>
      <c r="B1830" s="13">
        <v>1.028888</v>
      </c>
      <c r="C1830" s="24">
        <v>300</v>
      </c>
      <c r="D1830" s="16">
        <f t="shared" si="28"/>
        <v>1.71824296</v>
      </c>
    </row>
    <row r="1831" spans="1:4" ht="15" customHeight="1" x14ac:dyDescent="0.2">
      <c r="A1831" s="105">
        <v>42082.375</v>
      </c>
      <c r="B1831" s="13">
        <v>1.028888</v>
      </c>
      <c r="C1831" s="24">
        <v>320</v>
      </c>
      <c r="D1831" s="16">
        <f t="shared" si="28"/>
        <v>1.71824296</v>
      </c>
    </row>
    <row r="1832" spans="1:4" ht="15" customHeight="1" x14ac:dyDescent="0.2">
      <c r="A1832" s="105">
        <v>42082.416666666664</v>
      </c>
      <c r="B1832" s="13">
        <v>2.057776</v>
      </c>
      <c r="C1832" s="24">
        <v>310</v>
      </c>
      <c r="D1832" s="16">
        <f t="shared" si="28"/>
        <v>3.43648592</v>
      </c>
    </row>
    <row r="1833" spans="1:4" ht="15" customHeight="1" x14ac:dyDescent="0.2">
      <c r="A1833" s="105">
        <v>42082.458333333336</v>
      </c>
      <c r="B1833" s="13">
        <v>3.0866639999999999</v>
      </c>
      <c r="C1833" s="24">
        <v>310</v>
      </c>
      <c r="D1833" s="16">
        <f t="shared" si="28"/>
        <v>5.1547288799999995</v>
      </c>
    </row>
    <row r="1834" spans="1:4" ht="15" customHeight="1" x14ac:dyDescent="0.2">
      <c r="A1834" s="105">
        <v>42082.5</v>
      </c>
      <c r="B1834" s="13">
        <v>2.057776</v>
      </c>
      <c r="C1834" s="24">
        <v>20</v>
      </c>
      <c r="D1834" s="16">
        <f t="shared" si="28"/>
        <v>3.43648592</v>
      </c>
    </row>
    <row r="1835" spans="1:4" ht="15" customHeight="1" x14ac:dyDescent="0.2">
      <c r="A1835" s="105">
        <v>42082.541666666664</v>
      </c>
      <c r="B1835" s="13">
        <v>4.1155520000000001</v>
      </c>
      <c r="C1835" s="24">
        <v>150</v>
      </c>
      <c r="D1835" s="16">
        <f t="shared" si="28"/>
        <v>6.8729718399999999</v>
      </c>
    </row>
    <row r="1836" spans="1:4" ht="15" customHeight="1" x14ac:dyDescent="0.2">
      <c r="A1836" s="105">
        <v>42082.583333333336</v>
      </c>
      <c r="B1836" s="13">
        <v>5.6588840000000005</v>
      </c>
      <c r="C1836" s="24">
        <v>150</v>
      </c>
      <c r="D1836" s="16">
        <f t="shared" si="28"/>
        <v>9.4503362800000001</v>
      </c>
    </row>
    <row r="1837" spans="1:4" ht="15" customHeight="1" x14ac:dyDescent="0.2">
      <c r="A1837" s="105">
        <v>42082.625</v>
      </c>
      <c r="B1837" s="13">
        <v>6.1733279999999997</v>
      </c>
      <c r="C1837" s="24">
        <v>140</v>
      </c>
      <c r="D1837" s="16">
        <f t="shared" si="28"/>
        <v>10.309457759999999</v>
      </c>
    </row>
    <row r="1838" spans="1:4" ht="15" customHeight="1" x14ac:dyDescent="0.2">
      <c r="A1838" s="105">
        <v>42082.666666666664</v>
      </c>
      <c r="B1838" s="13">
        <v>7.202216</v>
      </c>
      <c r="C1838" s="24">
        <v>150</v>
      </c>
      <c r="D1838" s="16">
        <f t="shared" si="28"/>
        <v>12.027700719999999</v>
      </c>
    </row>
    <row r="1839" spans="1:4" ht="15" customHeight="1" x14ac:dyDescent="0.2">
      <c r="A1839" s="105">
        <v>42082.708333333336</v>
      </c>
      <c r="B1839" s="13">
        <v>6.6877719999999998</v>
      </c>
      <c r="C1839" s="24">
        <v>150</v>
      </c>
      <c r="D1839" s="16">
        <f t="shared" si="28"/>
        <v>11.16857924</v>
      </c>
    </row>
    <row r="1840" spans="1:4" ht="15" customHeight="1" x14ac:dyDescent="0.2">
      <c r="A1840" s="105">
        <v>42082.75</v>
      </c>
      <c r="B1840" s="13">
        <v>5.1444400000000003</v>
      </c>
      <c r="C1840" s="24">
        <v>150</v>
      </c>
      <c r="D1840" s="16">
        <f t="shared" si="28"/>
        <v>8.5912147999999995</v>
      </c>
    </row>
    <row r="1841" spans="1:4" ht="15" customHeight="1" x14ac:dyDescent="0.2">
      <c r="A1841" s="105">
        <v>42082.791666666664</v>
      </c>
      <c r="B1841" s="13">
        <v>5.6588840000000005</v>
      </c>
      <c r="C1841" s="24">
        <v>160</v>
      </c>
      <c r="D1841" s="16">
        <f t="shared" si="28"/>
        <v>9.4503362800000001</v>
      </c>
    </row>
    <row r="1842" spans="1:4" ht="15" customHeight="1" x14ac:dyDescent="0.2">
      <c r="A1842" s="105">
        <v>42082.833333333336</v>
      </c>
      <c r="B1842" s="13">
        <v>3.0866639999999999</v>
      </c>
      <c r="C1842" s="24">
        <v>170</v>
      </c>
      <c r="D1842" s="16">
        <f t="shared" si="28"/>
        <v>5.1547288799999995</v>
      </c>
    </row>
    <row r="1843" spans="1:4" ht="15" customHeight="1" x14ac:dyDescent="0.2">
      <c r="A1843" s="105">
        <v>42082.875</v>
      </c>
      <c r="B1843" s="13">
        <v>2.5722200000000002</v>
      </c>
      <c r="C1843" s="24">
        <v>190</v>
      </c>
      <c r="D1843" s="16">
        <f t="shared" si="28"/>
        <v>4.2956073999999997</v>
      </c>
    </row>
    <row r="1844" spans="1:4" ht="15" customHeight="1" x14ac:dyDescent="0.2">
      <c r="A1844" s="105">
        <v>42082.916666666664</v>
      </c>
      <c r="B1844" s="13">
        <v>2.057776</v>
      </c>
      <c r="C1844" s="24">
        <v>180</v>
      </c>
      <c r="D1844" s="16">
        <f t="shared" si="28"/>
        <v>3.43648592</v>
      </c>
    </row>
    <row r="1845" spans="1:4" ht="15" customHeight="1" x14ac:dyDescent="0.2">
      <c r="A1845" s="105">
        <v>42082.958333333336</v>
      </c>
      <c r="B1845" s="13">
        <v>2.057776</v>
      </c>
      <c r="C1845" s="24">
        <v>180</v>
      </c>
      <c r="D1845" s="16">
        <f t="shared" si="28"/>
        <v>3.43648592</v>
      </c>
    </row>
    <row r="1846" spans="1:4" ht="15" customHeight="1" x14ac:dyDescent="0.2">
      <c r="A1846" s="105">
        <v>42083</v>
      </c>
      <c r="B1846" s="13">
        <v>2.057776</v>
      </c>
      <c r="C1846" s="24">
        <v>180</v>
      </c>
      <c r="D1846" s="16">
        <f t="shared" si="28"/>
        <v>3.43648592</v>
      </c>
    </row>
    <row r="1847" spans="1:4" ht="15" customHeight="1" x14ac:dyDescent="0.2">
      <c r="A1847" s="105">
        <v>42083.041666666664</v>
      </c>
      <c r="B1847" s="13">
        <v>2.5722200000000002</v>
      </c>
      <c r="C1847" s="24">
        <v>170</v>
      </c>
      <c r="D1847" s="16">
        <f t="shared" si="28"/>
        <v>4.2956073999999997</v>
      </c>
    </row>
    <row r="1848" spans="1:4" ht="15" customHeight="1" x14ac:dyDescent="0.2">
      <c r="A1848" s="105">
        <v>42083.083333333336</v>
      </c>
      <c r="B1848" s="13">
        <v>2.057776</v>
      </c>
      <c r="C1848" s="24">
        <v>300</v>
      </c>
      <c r="D1848" s="16">
        <f t="shared" si="28"/>
        <v>3.43648592</v>
      </c>
    </row>
    <row r="1849" spans="1:4" ht="15" customHeight="1" x14ac:dyDescent="0.2">
      <c r="A1849" s="105">
        <v>42083.125</v>
      </c>
      <c r="B1849" s="13">
        <v>1.028888</v>
      </c>
      <c r="C1849" s="24">
        <v>300</v>
      </c>
      <c r="D1849" s="16">
        <f t="shared" si="28"/>
        <v>1.71824296</v>
      </c>
    </row>
    <row r="1850" spans="1:4" ht="15" customHeight="1" x14ac:dyDescent="0.2">
      <c r="A1850" s="105">
        <v>42083.166666666664</v>
      </c>
      <c r="B1850" s="13">
        <v>2.057776</v>
      </c>
      <c r="C1850" s="24">
        <v>300</v>
      </c>
      <c r="D1850" s="16">
        <f t="shared" si="28"/>
        <v>3.43648592</v>
      </c>
    </row>
    <row r="1851" spans="1:4" ht="15" customHeight="1" x14ac:dyDescent="0.2">
      <c r="A1851" s="105">
        <v>42083.208333333336</v>
      </c>
      <c r="B1851" s="13">
        <v>2.057776</v>
      </c>
      <c r="C1851" s="24">
        <v>320</v>
      </c>
      <c r="D1851" s="16">
        <f t="shared" si="28"/>
        <v>3.43648592</v>
      </c>
    </row>
    <row r="1852" spans="1:4" ht="15" customHeight="1" x14ac:dyDescent="0.2">
      <c r="A1852" s="105">
        <v>42083.25</v>
      </c>
      <c r="B1852" s="13">
        <v>1.028888</v>
      </c>
      <c r="C1852" s="24">
        <v>330</v>
      </c>
      <c r="D1852" s="16">
        <f t="shared" si="28"/>
        <v>1.71824296</v>
      </c>
    </row>
    <row r="1853" spans="1:4" ht="15" customHeight="1" x14ac:dyDescent="0.2">
      <c r="A1853" s="105">
        <v>42083.291666666664</v>
      </c>
      <c r="B1853" s="13">
        <v>2.057776</v>
      </c>
      <c r="C1853" s="24">
        <v>290</v>
      </c>
      <c r="D1853" s="16">
        <f t="shared" si="28"/>
        <v>3.43648592</v>
      </c>
    </row>
    <row r="1854" spans="1:4" ht="15" customHeight="1" x14ac:dyDescent="0.2">
      <c r="A1854" s="105">
        <v>42083.333333333336</v>
      </c>
      <c r="B1854" s="13">
        <v>1.028888</v>
      </c>
      <c r="C1854" s="24">
        <v>310</v>
      </c>
      <c r="D1854" s="16">
        <f t="shared" si="28"/>
        <v>1.71824296</v>
      </c>
    </row>
    <row r="1855" spans="1:4" ht="15" customHeight="1" x14ac:dyDescent="0.2">
      <c r="A1855" s="105">
        <v>42083.375</v>
      </c>
      <c r="B1855" s="13">
        <v>1.028888</v>
      </c>
      <c r="C1855" s="24">
        <v>330</v>
      </c>
      <c r="D1855" s="16">
        <f t="shared" si="28"/>
        <v>1.71824296</v>
      </c>
    </row>
    <row r="1856" spans="1:4" ht="15" customHeight="1" x14ac:dyDescent="0.2">
      <c r="A1856" s="105">
        <v>42083.416666666664</v>
      </c>
      <c r="B1856" s="13">
        <v>1.5433319999999999</v>
      </c>
      <c r="C1856" s="24">
        <v>290</v>
      </c>
      <c r="D1856" s="16">
        <f t="shared" si="28"/>
        <v>2.5773644399999998</v>
      </c>
    </row>
    <row r="1857" spans="1:4" ht="15" customHeight="1" x14ac:dyDescent="0.2">
      <c r="A1857" s="105">
        <v>42083.458333333336</v>
      </c>
      <c r="B1857" s="13">
        <v>1.5433319999999999</v>
      </c>
      <c r="C1857" s="24">
        <v>310</v>
      </c>
      <c r="D1857" s="16">
        <f t="shared" si="28"/>
        <v>2.5773644399999998</v>
      </c>
    </row>
    <row r="1858" spans="1:4" ht="15" customHeight="1" x14ac:dyDescent="0.2">
      <c r="A1858" s="105">
        <v>42083.5</v>
      </c>
      <c r="B1858" s="13">
        <v>1.028888</v>
      </c>
      <c r="C1858" s="24">
        <v>320</v>
      </c>
      <c r="D1858" s="16">
        <f t="shared" si="28"/>
        <v>1.71824296</v>
      </c>
    </row>
    <row r="1859" spans="1:4" ht="15" customHeight="1" x14ac:dyDescent="0.2">
      <c r="A1859" s="105">
        <v>42083.541666666664</v>
      </c>
      <c r="B1859" s="13">
        <v>1.028888</v>
      </c>
      <c r="C1859" s="24">
        <v>60</v>
      </c>
      <c r="D1859" s="16">
        <f t="shared" si="28"/>
        <v>1.71824296</v>
      </c>
    </row>
    <row r="1860" spans="1:4" ht="15" customHeight="1" x14ac:dyDescent="0.2">
      <c r="A1860" s="105">
        <v>42083.583333333336</v>
      </c>
      <c r="B1860" s="13">
        <v>5.1444400000000003</v>
      </c>
      <c r="C1860" s="24">
        <v>140</v>
      </c>
      <c r="D1860" s="16">
        <f t="shared" ref="D1860:D1923" si="29">$B$1*B1860</f>
        <v>8.5912147999999995</v>
      </c>
    </row>
    <row r="1861" spans="1:4" ht="15" customHeight="1" x14ac:dyDescent="0.2">
      <c r="A1861" s="105">
        <v>42083.625</v>
      </c>
      <c r="B1861" s="13">
        <v>5.1444400000000003</v>
      </c>
      <c r="C1861" s="24">
        <v>160</v>
      </c>
      <c r="D1861" s="16">
        <f t="shared" si="29"/>
        <v>8.5912147999999995</v>
      </c>
    </row>
    <row r="1862" spans="1:4" ht="15" customHeight="1" x14ac:dyDescent="0.2">
      <c r="A1862" s="105">
        <v>42083.666666666664</v>
      </c>
      <c r="B1862" s="13">
        <v>6.1733279999999997</v>
      </c>
      <c r="C1862" s="24">
        <v>160</v>
      </c>
      <c r="D1862" s="16">
        <f t="shared" si="29"/>
        <v>10.309457759999999</v>
      </c>
    </row>
    <row r="1863" spans="1:4" ht="15" customHeight="1" x14ac:dyDescent="0.2">
      <c r="A1863" s="105">
        <v>42083.708333333336</v>
      </c>
      <c r="B1863" s="13">
        <v>6.6877719999999998</v>
      </c>
      <c r="C1863" s="24">
        <v>160</v>
      </c>
      <c r="D1863" s="16">
        <f t="shared" si="29"/>
        <v>11.16857924</v>
      </c>
    </row>
    <row r="1864" spans="1:4" ht="15" customHeight="1" x14ac:dyDescent="0.2">
      <c r="A1864" s="105">
        <v>42083.75</v>
      </c>
      <c r="B1864" s="13">
        <v>5.6588840000000005</v>
      </c>
      <c r="C1864" s="24">
        <v>150</v>
      </c>
      <c r="D1864" s="16">
        <f t="shared" si="29"/>
        <v>9.4503362800000001</v>
      </c>
    </row>
    <row r="1865" spans="1:4" ht="15" customHeight="1" x14ac:dyDescent="0.2">
      <c r="A1865" s="105">
        <v>42083.791666666664</v>
      </c>
      <c r="B1865" s="13">
        <v>4.6299960000000002</v>
      </c>
      <c r="C1865" s="24">
        <v>160</v>
      </c>
      <c r="D1865" s="16">
        <f t="shared" si="29"/>
        <v>7.7320933199999997</v>
      </c>
    </row>
    <row r="1866" spans="1:4" ht="15" customHeight="1" x14ac:dyDescent="0.2">
      <c r="A1866" s="105">
        <v>42083.833333333336</v>
      </c>
      <c r="B1866" s="13">
        <v>3.601108</v>
      </c>
      <c r="C1866" s="24">
        <v>140</v>
      </c>
      <c r="D1866" s="16">
        <f t="shared" si="29"/>
        <v>6.0138503599999993</v>
      </c>
    </row>
    <row r="1867" spans="1:4" ht="15" customHeight="1" x14ac:dyDescent="0.2">
      <c r="A1867" s="105">
        <v>42083.875</v>
      </c>
      <c r="B1867" s="13">
        <v>2.5722200000000002</v>
      </c>
      <c r="C1867" s="24">
        <v>120</v>
      </c>
      <c r="D1867" s="16">
        <f t="shared" si="29"/>
        <v>4.2956073999999997</v>
      </c>
    </row>
    <row r="1868" spans="1:4" ht="15" customHeight="1" x14ac:dyDescent="0.2">
      <c r="A1868" s="105">
        <v>42083.916666666664</v>
      </c>
      <c r="B1868" s="13">
        <v>1.028888</v>
      </c>
      <c r="C1868" s="24">
        <v>40</v>
      </c>
      <c r="D1868" s="16">
        <f t="shared" si="29"/>
        <v>1.71824296</v>
      </c>
    </row>
    <row r="1869" spans="1:4" ht="15" customHeight="1" x14ac:dyDescent="0.2">
      <c r="A1869" s="105">
        <v>42083.958333333336</v>
      </c>
      <c r="B1869" s="13">
        <v>1.5433319999999999</v>
      </c>
      <c r="C1869" s="24">
        <v>40</v>
      </c>
      <c r="D1869" s="16">
        <f t="shared" si="29"/>
        <v>2.5773644399999998</v>
      </c>
    </row>
    <row r="1870" spans="1:4" ht="15" customHeight="1" x14ac:dyDescent="0.2">
      <c r="A1870" s="105">
        <v>42084</v>
      </c>
      <c r="B1870" s="13">
        <v>2.057776</v>
      </c>
      <c r="C1870" s="24">
        <v>20</v>
      </c>
      <c r="D1870" s="16">
        <f t="shared" si="29"/>
        <v>3.43648592</v>
      </c>
    </row>
    <row r="1871" spans="1:4" ht="15" customHeight="1" x14ac:dyDescent="0.2">
      <c r="A1871" s="105">
        <v>42084.041666666664</v>
      </c>
      <c r="B1871" s="13">
        <v>1.5433319999999999</v>
      </c>
      <c r="C1871" s="24">
        <v>300</v>
      </c>
      <c r="D1871" s="16">
        <f t="shared" si="29"/>
        <v>2.5773644399999998</v>
      </c>
    </row>
    <row r="1872" spans="1:4" ht="15" customHeight="1" x14ac:dyDescent="0.2">
      <c r="A1872" s="105">
        <v>42084.083333333336</v>
      </c>
      <c r="B1872" s="13">
        <v>2.057776</v>
      </c>
      <c r="C1872" s="24">
        <v>330</v>
      </c>
      <c r="D1872" s="16">
        <f t="shared" si="29"/>
        <v>3.43648592</v>
      </c>
    </row>
    <row r="1873" spans="1:4" ht="15" customHeight="1" x14ac:dyDescent="0.2">
      <c r="A1873" s="105">
        <v>42084.125</v>
      </c>
      <c r="B1873" s="13">
        <v>1.5433319999999999</v>
      </c>
      <c r="C1873" s="24">
        <v>330</v>
      </c>
      <c r="D1873" s="16">
        <f t="shared" si="29"/>
        <v>2.5773644399999998</v>
      </c>
    </row>
    <row r="1874" spans="1:4" ht="15" customHeight="1" x14ac:dyDescent="0.2">
      <c r="A1874" s="105">
        <v>42084.166666666664</v>
      </c>
      <c r="B1874" s="13">
        <v>0</v>
      </c>
      <c r="C1874" s="24">
        <v>0</v>
      </c>
      <c r="D1874" s="16">
        <f t="shared" si="29"/>
        <v>0</v>
      </c>
    </row>
    <row r="1875" spans="1:4" ht="15" customHeight="1" x14ac:dyDescent="0.2">
      <c r="A1875" s="105">
        <v>42084.208333333336</v>
      </c>
      <c r="B1875" s="13">
        <v>1.028888</v>
      </c>
      <c r="C1875" s="24">
        <v>350</v>
      </c>
      <c r="D1875" s="16">
        <f t="shared" si="29"/>
        <v>1.71824296</v>
      </c>
    </row>
    <row r="1876" spans="1:4" ht="15" customHeight="1" x14ac:dyDescent="0.2">
      <c r="A1876" s="105">
        <v>42084.25</v>
      </c>
      <c r="B1876" s="13">
        <v>0.51444400000000001</v>
      </c>
      <c r="C1876" s="24">
        <v>320</v>
      </c>
      <c r="D1876" s="16">
        <f t="shared" si="29"/>
        <v>0.85912147999999999</v>
      </c>
    </row>
    <row r="1877" spans="1:4" ht="15" customHeight="1" x14ac:dyDescent="0.2">
      <c r="A1877" s="105">
        <v>42084.291666666664</v>
      </c>
      <c r="B1877" s="13">
        <v>1.028888</v>
      </c>
      <c r="C1877" s="24">
        <v>250</v>
      </c>
      <c r="D1877" s="16">
        <f t="shared" si="29"/>
        <v>1.71824296</v>
      </c>
    </row>
    <row r="1878" spans="1:4" ht="15" customHeight="1" x14ac:dyDescent="0.2">
      <c r="A1878" s="105">
        <v>42084.333333333336</v>
      </c>
      <c r="B1878" s="13">
        <v>1.5433319999999999</v>
      </c>
      <c r="C1878" s="24">
        <v>300</v>
      </c>
      <c r="D1878" s="16">
        <f t="shared" si="29"/>
        <v>2.5773644399999998</v>
      </c>
    </row>
    <row r="1879" spans="1:4" ht="15" customHeight="1" x14ac:dyDescent="0.2">
      <c r="A1879" s="105">
        <v>42084.375</v>
      </c>
      <c r="B1879" s="13">
        <v>1.5433319999999999</v>
      </c>
      <c r="C1879" s="24">
        <v>290</v>
      </c>
      <c r="D1879" s="16">
        <f t="shared" si="29"/>
        <v>2.5773644399999998</v>
      </c>
    </row>
    <row r="1880" spans="1:4" ht="15" customHeight="1" x14ac:dyDescent="0.2">
      <c r="A1880" s="105">
        <v>42084.416666666664</v>
      </c>
      <c r="B1880" s="13">
        <v>1.028888</v>
      </c>
      <c r="C1880" s="24">
        <v>330</v>
      </c>
      <c r="D1880" s="16">
        <f t="shared" si="29"/>
        <v>1.71824296</v>
      </c>
    </row>
    <row r="1881" spans="1:4" ht="15" customHeight="1" x14ac:dyDescent="0.2">
      <c r="A1881" s="105">
        <v>42084.458333333336</v>
      </c>
      <c r="B1881" s="13">
        <v>1.028888</v>
      </c>
      <c r="C1881" s="24">
        <v>330</v>
      </c>
      <c r="D1881" s="16">
        <f t="shared" si="29"/>
        <v>1.71824296</v>
      </c>
    </row>
    <row r="1882" spans="1:4" ht="15" customHeight="1" x14ac:dyDescent="0.2">
      <c r="A1882" s="105">
        <v>42084.5</v>
      </c>
      <c r="B1882" s="13">
        <v>5.1444400000000003</v>
      </c>
      <c r="C1882" s="24">
        <v>10</v>
      </c>
      <c r="D1882" s="16">
        <f t="shared" si="29"/>
        <v>8.5912147999999995</v>
      </c>
    </row>
    <row r="1883" spans="1:4" ht="15" customHeight="1" x14ac:dyDescent="0.2">
      <c r="A1883" s="105">
        <v>42084.541666666664</v>
      </c>
      <c r="B1883" s="13">
        <v>4.1155520000000001</v>
      </c>
      <c r="C1883" s="24">
        <v>30</v>
      </c>
      <c r="D1883" s="16">
        <f t="shared" si="29"/>
        <v>6.8729718399999999</v>
      </c>
    </row>
    <row r="1884" spans="1:4" ht="15" customHeight="1" x14ac:dyDescent="0.2">
      <c r="A1884" s="105">
        <v>42084.583333333336</v>
      </c>
      <c r="B1884" s="13">
        <v>5.1444400000000003</v>
      </c>
      <c r="C1884" s="24">
        <v>50</v>
      </c>
      <c r="D1884" s="16">
        <f t="shared" si="29"/>
        <v>8.5912147999999995</v>
      </c>
    </row>
    <row r="1885" spans="1:4" ht="15" customHeight="1" x14ac:dyDescent="0.2">
      <c r="A1885" s="105">
        <v>42084.625</v>
      </c>
      <c r="B1885" s="13">
        <v>4.6299960000000002</v>
      </c>
      <c r="C1885" s="24">
        <v>50</v>
      </c>
      <c r="D1885" s="16">
        <f t="shared" si="29"/>
        <v>7.7320933199999997</v>
      </c>
    </row>
    <row r="1886" spans="1:4" ht="15" customHeight="1" x14ac:dyDescent="0.2">
      <c r="A1886" s="105">
        <v>42084.666666666664</v>
      </c>
      <c r="B1886" s="13">
        <v>7.202216</v>
      </c>
      <c r="C1886" s="24">
        <v>50</v>
      </c>
      <c r="D1886" s="16">
        <f t="shared" si="29"/>
        <v>12.027700719999999</v>
      </c>
    </row>
    <row r="1887" spans="1:4" ht="15" customHeight="1" x14ac:dyDescent="0.2">
      <c r="A1887" s="105">
        <v>42084.708333333336</v>
      </c>
      <c r="B1887" s="13">
        <v>5.6588840000000005</v>
      </c>
      <c r="C1887" s="24">
        <v>80</v>
      </c>
      <c r="D1887" s="16">
        <f t="shared" si="29"/>
        <v>9.4503362800000001</v>
      </c>
    </row>
    <row r="1888" spans="1:4" ht="15" customHeight="1" x14ac:dyDescent="0.2">
      <c r="A1888" s="105">
        <v>42084.75</v>
      </c>
      <c r="B1888" s="13">
        <v>5.6588840000000005</v>
      </c>
      <c r="C1888" s="24">
        <v>40</v>
      </c>
      <c r="D1888" s="16">
        <f t="shared" si="29"/>
        <v>9.4503362800000001</v>
      </c>
    </row>
    <row r="1889" spans="1:4" ht="15" customHeight="1" x14ac:dyDescent="0.2">
      <c r="A1889" s="105">
        <v>42084.791666666664</v>
      </c>
      <c r="B1889" s="13">
        <v>5.1444400000000003</v>
      </c>
      <c r="C1889" s="24">
        <v>40</v>
      </c>
      <c r="D1889" s="16">
        <f t="shared" si="29"/>
        <v>8.5912147999999995</v>
      </c>
    </row>
    <row r="1890" spans="1:4" ht="15" customHeight="1" x14ac:dyDescent="0.2">
      <c r="A1890" s="105">
        <v>42084.833333333336</v>
      </c>
      <c r="B1890" s="13">
        <v>7.7166600000000001</v>
      </c>
      <c r="C1890" s="24">
        <v>30</v>
      </c>
      <c r="D1890" s="16">
        <f t="shared" si="29"/>
        <v>12.886822199999999</v>
      </c>
    </row>
    <row r="1891" spans="1:4" ht="15" customHeight="1" x14ac:dyDescent="0.2">
      <c r="A1891" s="105">
        <v>42084.875</v>
      </c>
      <c r="B1891" s="13">
        <v>1.028888</v>
      </c>
      <c r="C1891" s="24">
        <v>340</v>
      </c>
      <c r="D1891" s="16">
        <f t="shared" si="29"/>
        <v>1.71824296</v>
      </c>
    </row>
    <row r="1892" spans="1:4" ht="15" customHeight="1" x14ac:dyDescent="0.2">
      <c r="A1892" s="105">
        <v>42084.916666666664</v>
      </c>
      <c r="B1892" s="13">
        <v>1.5433319999999999</v>
      </c>
      <c r="C1892" s="24">
        <v>300</v>
      </c>
      <c r="D1892" s="16">
        <f t="shared" si="29"/>
        <v>2.5773644399999998</v>
      </c>
    </row>
    <row r="1893" spans="1:4" ht="15" customHeight="1" x14ac:dyDescent="0.2">
      <c r="A1893" s="105">
        <v>42084.958333333336</v>
      </c>
      <c r="B1893" s="13">
        <v>1.028888</v>
      </c>
      <c r="C1893" s="24">
        <v>300</v>
      </c>
      <c r="D1893" s="16">
        <f t="shared" si="29"/>
        <v>1.71824296</v>
      </c>
    </row>
    <row r="1894" spans="1:4" ht="15" customHeight="1" x14ac:dyDescent="0.2">
      <c r="A1894" s="105">
        <v>42085</v>
      </c>
      <c r="B1894" s="13">
        <v>1.5433319999999999</v>
      </c>
      <c r="C1894" s="24">
        <v>360</v>
      </c>
      <c r="D1894" s="16">
        <f t="shared" si="29"/>
        <v>2.5773644399999998</v>
      </c>
    </row>
    <row r="1895" spans="1:4" ht="15" customHeight="1" x14ac:dyDescent="0.2">
      <c r="A1895" s="105">
        <v>42085.041666666664</v>
      </c>
      <c r="B1895" s="13">
        <v>1.028888</v>
      </c>
      <c r="C1895" s="24">
        <v>320</v>
      </c>
      <c r="D1895" s="16">
        <f t="shared" si="29"/>
        <v>1.71824296</v>
      </c>
    </row>
    <row r="1896" spans="1:4" ht="15" customHeight="1" x14ac:dyDescent="0.2">
      <c r="A1896" s="105">
        <v>42085.083333333336</v>
      </c>
      <c r="B1896" s="13">
        <v>3.0866639999999999</v>
      </c>
      <c r="C1896" s="24">
        <v>350</v>
      </c>
      <c r="D1896" s="16">
        <f t="shared" si="29"/>
        <v>5.1547288799999995</v>
      </c>
    </row>
    <row r="1897" spans="1:4" ht="15" customHeight="1" x14ac:dyDescent="0.2">
      <c r="A1897" s="105">
        <v>42085.125</v>
      </c>
      <c r="B1897" s="13">
        <v>4.1155520000000001</v>
      </c>
      <c r="C1897" s="24">
        <v>360</v>
      </c>
      <c r="D1897" s="16">
        <f t="shared" si="29"/>
        <v>6.8729718399999999</v>
      </c>
    </row>
    <row r="1898" spans="1:4" ht="15" customHeight="1" x14ac:dyDescent="0.2">
      <c r="A1898" s="105">
        <v>42085.166666666664</v>
      </c>
      <c r="B1898" s="13">
        <v>4.1155520000000001</v>
      </c>
      <c r="C1898" s="24">
        <v>10</v>
      </c>
      <c r="D1898" s="16">
        <f t="shared" si="29"/>
        <v>6.8729718399999999</v>
      </c>
    </row>
    <row r="1899" spans="1:4" ht="15" customHeight="1" x14ac:dyDescent="0.2">
      <c r="A1899" s="105">
        <v>42085.208333333336</v>
      </c>
      <c r="B1899" s="13">
        <v>3.601108</v>
      </c>
      <c r="C1899" s="24">
        <v>10</v>
      </c>
      <c r="D1899" s="16">
        <f t="shared" si="29"/>
        <v>6.0138503599999993</v>
      </c>
    </row>
    <row r="1900" spans="1:4" ht="15" customHeight="1" x14ac:dyDescent="0.2">
      <c r="A1900" s="105">
        <v>42085.25</v>
      </c>
      <c r="B1900" s="13">
        <v>4.1155520000000001</v>
      </c>
      <c r="C1900" s="24">
        <v>360</v>
      </c>
      <c r="D1900" s="16">
        <f t="shared" si="29"/>
        <v>6.8729718399999999</v>
      </c>
    </row>
    <row r="1901" spans="1:4" ht="15" customHeight="1" x14ac:dyDescent="0.2">
      <c r="A1901" s="105">
        <v>42085.291666666664</v>
      </c>
      <c r="B1901" s="13">
        <v>5.1444400000000003</v>
      </c>
      <c r="C1901" s="24">
        <v>10</v>
      </c>
      <c r="D1901" s="16">
        <f t="shared" si="29"/>
        <v>8.5912147999999995</v>
      </c>
    </row>
    <row r="1902" spans="1:4" ht="15" customHeight="1" x14ac:dyDescent="0.2">
      <c r="A1902" s="105">
        <v>42085.333333333336</v>
      </c>
      <c r="B1902" s="13">
        <v>5.6588840000000005</v>
      </c>
      <c r="C1902" s="24">
        <v>360</v>
      </c>
      <c r="D1902" s="16">
        <f t="shared" si="29"/>
        <v>9.4503362800000001</v>
      </c>
    </row>
    <row r="1903" spans="1:4" ht="15" customHeight="1" x14ac:dyDescent="0.2">
      <c r="A1903" s="105">
        <v>42085.375</v>
      </c>
      <c r="B1903" s="13">
        <v>5.1444400000000003</v>
      </c>
      <c r="C1903" s="24">
        <v>10</v>
      </c>
      <c r="D1903" s="16">
        <f t="shared" si="29"/>
        <v>8.5912147999999995</v>
      </c>
    </row>
    <row r="1904" spans="1:4" ht="15" customHeight="1" x14ac:dyDescent="0.2">
      <c r="A1904" s="105">
        <v>42085.416666666664</v>
      </c>
      <c r="B1904" s="13">
        <v>4.1155520000000001</v>
      </c>
      <c r="C1904" s="24">
        <v>360</v>
      </c>
      <c r="D1904" s="16">
        <f t="shared" si="29"/>
        <v>6.8729718399999999</v>
      </c>
    </row>
    <row r="1905" spans="1:4" ht="15" customHeight="1" x14ac:dyDescent="0.2">
      <c r="A1905" s="105">
        <v>42085.458333333336</v>
      </c>
      <c r="B1905" s="13">
        <v>5.1444400000000003</v>
      </c>
      <c r="C1905" s="24">
        <v>360</v>
      </c>
      <c r="D1905" s="16">
        <f t="shared" si="29"/>
        <v>8.5912147999999995</v>
      </c>
    </row>
    <row r="1906" spans="1:4" ht="15" customHeight="1" x14ac:dyDescent="0.2">
      <c r="A1906" s="105">
        <v>42085.5</v>
      </c>
      <c r="B1906" s="13">
        <v>6.6877719999999998</v>
      </c>
      <c r="C1906" s="24">
        <v>10</v>
      </c>
      <c r="D1906" s="16">
        <f t="shared" si="29"/>
        <v>11.16857924</v>
      </c>
    </row>
    <row r="1907" spans="1:4" ht="15" customHeight="1" x14ac:dyDescent="0.2">
      <c r="A1907" s="105">
        <v>42085.541666666664</v>
      </c>
      <c r="B1907" s="13">
        <v>6.1733279999999997</v>
      </c>
      <c r="C1907" s="24">
        <v>10</v>
      </c>
      <c r="D1907" s="16">
        <f t="shared" si="29"/>
        <v>10.309457759999999</v>
      </c>
    </row>
    <row r="1908" spans="1:4" ht="15" customHeight="1" x14ac:dyDescent="0.2">
      <c r="A1908" s="105">
        <v>42085.583333333336</v>
      </c>
      <c r="B1908" s="13">
        <v>7.202216</v>
      </c>
      <c r="C1908" s="24">
        <v>20</v>
      </c>
      <c r="D1908" s="16">
        <f t="shared" si="29"/>
        <v>12.027700719999999</v>
      </c>
    </row>
    <row r="1909" spans="1:4" ht="15" customHeight="1" x14ac:dyDescent="0.2">
      <c r="A1909" s="105">
        <v>42085.625</v>
      </c>
      <c r="B1909" s="13">
        <v>4.6299960000000002</v>
      </c>
      <c r="C1909" s="24">
        <v>350</v>
      </c>
      <c r="D1909" s="16">
        <f t="shared" si="29"/>
        <v>7.7320933199999997</v>
      </c>
    </row>
    <row r="1910" spans="1:4" ht="15" customHeight="1" x14ac:dyDescent="0.2">
      <c r="A1910" s="105">
        <v>42085.666666666664</v>
      </c>
      <c r="B1910" s="13">
        <v>5.1444400000000003</v>
      </c>
      <c r="C1910" s="24">
        <v>350</v>
      </c>
      <c r="D1910" s="16">
        <f t="shared" si="29"/>
        <v>8.5912147999999995</v>
      </c>
    </row>
    <row r="1911" spans="1:4" ht="15" customHeight="1" x14ac:dyDescent="0.2">
      <c r="A1911" s="105">
        <v>42085.708333333336</v>
      </c>
      <c r="B1911" s="13">
        <v>4.6299960000000002</v>
      </c>
      <c r="C1911" s="24">
        <v>10</v>
      </c>
      <c r="D1911" s="16">
        <f t="shared" si="29"/>
        <v>7.7320933199999997</v>
      </c>
    </row>
    <row r="1912" spans="1:4" ht="15" customHeight="1" x14ac:dyDescent="0.2">
      <c r="A1912" s="105">
        <v>42085.75</v>
      </c>
      <c r="B1912" s="13">
        <v>4.6299960000000002</v>
      </c>
      <c r="C1912" s="24">
        <v>50</v>
      </c>
      <c r="D1912" s="16">
        <f t="shared" si="29"/>
        <v>7.7320933199999997</v>
      </c>
    </row>
    <row r="1913" spans="1:4" ht="15" customHeight="1" x14ac:dyDescent="0.2">
      <c r="A1913" s="105">
        <v>42085.791666666664</v>
      </c>
      <c r="B1913" s="13">
        <v>3.601108</v>
      </c>
      <c r="C1913" s="24">
        <v>40</v>
      </c>
      <c r="D1913" s="16">
        <f t="shared" si="29"/>
        <v>6.0138503599999993</v>
      </c>
    </row>
    <row r="1914" spans="1:4" ht="15" customHeight="1" x14ac:dyDescent="0.2">
      <c r="A1914" s="105">
        <v>42085.833333333336</v>
      </c>
      <c r="B1914" s="13">
        <v>2.057776</v>
      </c>
      <c r="C1914" s="24">
        <v>340</v>
      </c>
      <c r="D1914" s="16">
        <f t="shared" si="29"/>
        <v>3.43648592</v>
      </c>
    </row>
    <row r="1915" spans="1:4" ht="15" customHeight="1" x14ac:dyDescent="0.2">
      <c r="A1915" s="105">
        <v>42085.875</v>
      </c>
      <c r="B1915" s="13">
        <v>2.057776</v>
      </c>
      <c r="C1915" s="24">
        <v>320</v>
      </c>
      <c r="D1915" s="16">
        <f t="shared" si="29"/>
        <v>3.43648592</v>
      </c>
    </row>
    <row r="1916" spans="1:4" ht="15" customHeight="1" x14ac:dyDescent="0.2">
      <c r="A1916" s="105">
        <v>42085.916666666664</v>
      </c>
      <c r="B1916" s="13">
        <v>6.1733279999999997</v>
      </c>
      <c r="C1916" s="24">
        <v>10</v>
      </c>
      <c r="D1916" s="16">
        <f t="shared" si="29"/>
        <v>10.309457759999999</v>
      </c>
    </row>
    <row r="1917" spans="1:4" ht="15" customHeight="1" x14ac:dyDescent="0.2">
      <c r="A1917" s="105">
        <v>42085.958333333336</v>
      </c>
      <c r="B1917" s="13">
        <v>3.0866639999999999</v>
      </c>
      <c r="C1917" s="24">
        <v>350</v>
      </c>
      <c r="D1917" s="16">
        <f t="shared" si="29"/>
        <v>5.1547288799999995</v>
      </c>
    </row>
    <row r="1918" spans="1:4" ht="15" customHeight="1" x14ac:dyDescent="0.2">
      <c r="A1918" s="105">
        <v>42086</v>
      </c>
      <c r="B1918" s="13">
        <v>2.057776</v>
      </c>
      <c r="C1918" s="24">
        <v>350</v>
      </c>
      <c r="D1918" s="16">
        <f t="shared" si="29"/>
        <v>3.43648592</v>
      </c>
    </row>
    <row r="1919" spans="1:4" ht="15" customHeight="1" x14ac:dyDescent="0.2">
      <c r="A1919" s="105">
        <v>42086.041666666664</v>
      </c>
      <c r="B1919" s="13">
        <v>3.0866639999999999</v>
      </c>
      <c r="C1919" s="24">
        <v>10</v>
      </c>
      <c r="D1919" s="16">
        <f t="shared" si="29"/>
        <v>5.1547288799999995</v>
      </c>
    </row>
    <row r="1920" spans="1:4" ht="15" customHeight="1" x14ac:dyDescent="0.2">
      <c r="A1920" s="105">
        <v>42086.083333333336</v>
      </c>
      <c r="B1920" s="13">
        <v>1.5433319999999999</v>
      </c>
      <c r="C1920" s="24">
        <v>310</v>
      </c>
      <c r="D1920" s="16">
        <f t="shared" si="29"/>
        <v>2.5773644399999998</v>
      </c>
    </row>
    <row r="1921" spans="1:4" ht="15" customHeight="1" x14ac:dyDescent="0.2">
      <c r="A1921" s="105">
        <v>42086.125</v>
      </c>
      <c r="B1921" s="13">
        <v>0</v>
      </c>
      <c r="C1921" s="24">
        <v>0</v>
      </c>
      <c r="D1921" s="16">
        <f t="shared" si="29"/>
        <v>0</v>
      </c>
    </row>
    <row r="1922" spans="1:4" ht="15" customHeight="1" x14ac:dyDescent="0.2">
      <c r="A1922" s="105">
        <v>42086.166666666664</v>
      </c>
      <c r="B1922" s="13">
        <v>1.028888</v>
      </c>
      <c r="C1922" s="24">
        <v>160</v>
      </c>
      <c r="D1922" s="16">
        <f t="shared" si="29"/>
        <v>1.71824296</v>
      </c>
    </row>
    <row r="1923" spans="1:4" ht="15" customHeight="1" x14ac:dyDescent="0.2">
      <c r="A1923" s="105">
        <v>42086.208333333336</v>
      </c>
      <c r="B1923" s="13">
        <v>1.028888</v>
      </c>
      <c r="C1923" s="24">
        <v>160</v>
      </c>
      <c r="D1923" s="16">
        <f t="shared" si="29"/>
        <v>1.71824296</v>
      </c>
    </row>
    <row r="1924" spans="1:4" ht="15" customHeight="1" x14ac:dyDescent="0.2">
      <c r="A1924" s="105">
        <v>42086.25</v>
      </c>
      <c r="B1924" s="13">
        <v>1.5433319999999999</v>
      </c>
      <c r="C1924" s="24">
        <v>310</v>
      </c>
      <c r="D1924" s="16">
        <f t="shared" ref="D1924:D1987" si="30">$B$1*B1924</f>
        <v>2.5773644399999998</v>
      </c>
    </row>
    <row r="1925" spans="1:4" ht="15" customHeight="1" x14ac:dyDescent="0.2">
      <c r="A1925" s="105">
        <v>42086.291666666664</v>
      </c>
      <c r="B1925" s="13">
        <v>0</v>
      </c>
      <c r="C1925" s="24">
        <v>0</v>
      </c>
      <c r="D1925" s="16">
        <f t="shared" si="30"/>
        <v>0</v>
      </c>
    </row>
    <row r="1926" spans="1:4" ht="15" customHeight="1" x14ac:dyDescent="0.2">
      <c r="A1926" s="105">
        <v>42086.333333333336</v>
      </c>
      <c r="B1926" s="13">
        <v>0</v>
      </c>
      <c r="C1926" s="24">
        <v>0</v>
      </c>
      <c r="D1926" s="16">
        <f t="shared" si="30"/>
        <v>0</v>
      </c>
    </row>
    <row r="1927" spans="1:4" ht="15" customHeight="1" x14ac:dyDescent="0.2">
      <c r="A1927" s="105">
        <v>42086.375</v>
      </c>
      <c r="B1927" s="13">
        <v>3.0866639999999999</v>
      </c>
      <c r="C1927" s="24">
        <v>150</v>
      </c>
      <c r="D1927" s="16">
        <f t="shared" si="30"/>
        <v>5.1547288799999995</v>
      </c>
    </row>
    <row r="1928" spans="1:4" ht="15" customHeight="1" x14ac:dyDescent="0.2">
      <c r="A1928" s="105">
        <v>42086.416666666664</v>
      </c>
      <c r="B1928" s="13">
        <v>3.601108</v>
      </c>
      <c r="C1928" s="24">
        <v>200</v>
      </c>
      <c r="D1928" s="16">
        <f t="shared" si="30"/>
        <v>6.0138503599999993</v>
      </c>
    </row>
    <row r="1929" spans="1:4" ht="15" customHeight="1" x14ac:dyDescent="0.2">
      <c r="A1929" s="105">
        <v>42086.458333333336</v>
      </c>
      <c r="B1929" s="13">
        <v>5.1444400000000003</v>
      </c>
      <c r="C1929" s="24">
        <v>200</v>
      </c>
      <c r="D1929" s="16">
        <f t="shared" si="30"/>
        <v>8.5912147999999995</v>
      </c>
    </row>
    <row r="1930" spans="1:4" ht="15" customHeight="1" x14ac:dyDescent="0.2">
      <c r="A1930" s="105">
        <v>42086.5</v>
      </c>
      <c r="B1930" s="13">
        <v>4.6299960000000002</v>
      </c>
      <c r="C1930" s="24">
        <v>190</v>
      </c>
      <c r="D1930" s="16">
        <f t="shared" si="30"/>
        <v>7.7320933199999997</v>
      </c>
    </row>
    <row r="1931" spans="1:4" ht="15" customHeight="1" x14ac:dyDescent="0.2">
      <c r="A1931" s="105">
        <v>42086.541666666664</v>
      </c>
      <c r="B1931" s="13">
        <v>3.601108</v>
      </c>
      <c r="C1931" s="24">
        <v>200</v>
      </c>
      <c r="D1931" s="16">
        <f t="shared" si="30"/>
        <v>6.0138503599999993</v>
      </c>
    </row>
    <row r="1932" spans="1:4" ht="15" customHeight="1" x14ac:dyDescent="0.2">
      <c r="A1932" s="105">
        <v>42086.583333333336</v>
      </c>
      <c r="B1932" s="13">
        <v>4.1155520000000001</v>
      </c>
      <c r="C1932" s="24">
        <v>160</v>
      </c>
      <c r="D1932" s="16">
        <f t="shared" si="30"/>
        <v>6.8729718399999999</v>
      </c>
    </row>
    <row r="1933" spans="1:4" ht="15" customHeight="1" x14ac:dyDescent="0.2">
      <c r="A1933" s="105">
        <v>42086.625</v>
      </c>
      <c r="B1933" s="13">
        <v>6.1733279999999997</v>
      </c>
      <c r="C1933" s="24">
        <v>150</v>
      </c>
      <c r="D1933" s="16">
        <f t="shared" si="30"/>
        <v>10.309457759999999</v>
      </c>
    </row>
    <row r="1934" spans="1:4" ht="15" customHeight="1" x14ac:dyDescent="0.2">
      <c r="A1934" s="105">
        <v>42086.666666666664</v>
      </c>
      <c r="B1934" s="13">
        <v>6.6877719999999998</v>
      </c>
      <c r="C1934" s="24">
        <v>170</v>
      </c>
      <c r="D1934" s="16">
        <f t="shared" si="30"/>
        <v>11.16857924</v>
      </c>
    </row>
    <row r="1935" spans="1:4" ht="15" customHeight="1" x14ac:dyDescent="0.2">
      <c r="A1935" s="105">
        <v>42086.708333333336</v>
      </c>
      <c r="B1935" s="13">
        <v>4.6299960000000002</v>
      </c>
      <c r="C1935" s="24">
        <v>170</v>
      </c>
      <c r="D1935" s="16">
        <f t="shared" si="30"/>
        <v>7.7320933199999997</v>
      </c>
    </row>
    <row r="1936" spans="1:4" ht="15" customHeight="1" x14ac:dyDescent="0.2">
      <c r="A1936" s="105">
        <v>42086.75</v>
      </c>
      <c r="B1936" s="13">
        <v>4.6299960000000002</v>
      </c>
      <c r="C1936" s="24">
        <v>180</v>
      </c>
      <c r="D1936" s="16">
        <f t="shared" si="30"/>
        <v>7.7320933199999997</v>
      </c>
    </row>
    <row r="1937" spans="1:4" ht="15" customHeight="1" x14ac:dyDescent="0.2">
      <c r="A1937" s="105">
        <v>42086.791666666664</v>
      </c>
      <c r="B1937" s="13">
        <v>2.057776</v>
      </c>
      <c r="C1937" s="24">
        <v>160</v>
      </c>
      <c r="D1937" s="16">
        <f t="shared" si="30"/>
        <v>3.43648592</v>
      </c>
    </row>
    <row r="1938" spans="1:4" ht="15" customHeight="1" x14ac:dyDescent="0.2">
      <c r="A1938" s="105">
        <v>42086.833333333336</v>
      </c>
      <c r="B1938" s="13">
        <v>3.0866639999999999</v>
      </c>
      <c r="C1938" s="24">
        <v>170</v>
      </c>
      <c r="D1938" s="16">
        <f t="shared" si="30"/>
        <v>5.1547288799999995</v>
      </c>
    </row>
    <row r="1939" spans="1:4" ht="15" customHeight="1" x14ac:dyDescent="0.2">
      <c r="A1939" s="105">
        <v>42086.875</v>
      </c>
      <c r="B1939" s="13">
        <v>2.057776</v>
      </c>
      <c r="C1939" s="24">
        <v>210</v>
      </c>
      <c r="D1939" s="16">
        <f t="shared" si="30"/>
        <v>3.43648592</v>
      </c>
    </row>
    <row r="1940" spans="1:4" ht="15" customHeight="1" x14ac:dyDescent="0.2">
      <c r="A1940" s="105">
        <v>42086.916666666664</v>
      </c>
      <c r="B1940" s="13">
        <v>1.5433319999999999</v>
      </c>
      <c r="C1940" s="24">
        <v>150</v>
      </c>
      <c r="D1940" s="16">
        <f t="shared" si="30"/>
        <v>2.5773644399999998</v>
      </c>
    </row>
    <row r="1941" spans="1:4" ht="15" customHeight="1" x14ac:dyDescent="0.2">
      <c r="A1941" s="105">
        <v>42086.958333333336</v>
      </c>
      <c r="B1941" s="13">
        <v>1.028888</v>
      </c>
      <c r="C1941" s="24">
        <v>290</v>
      </c>
      <c r="D1941" s="16">
        <f t="shared" si="30"/>
        <v>1.71824296</v>
      </c>
    </row>
    <row r="1942" spans="1:4" ht="15" customHeight="1" x14ac:dyDescent="0.2">
      <c r="A1942" s="105">
        <v>42087</v>
      </c>
      <c r="B1942" s="13">
        <v>1.028888</v>
      </c>
      <c r="C1942" s="24">
        <v>260</v>
      </c>
      <c r="D1942" s="16">
        <f t="shared" si="30"/>
        <v>1.71824296</v>
      </c>
    </row>
    <row r="1943" spans="1:4" ht="15" customHeight="1" x14ac:dyDescent="0.2">
      <c r="A1943" s="105">
        <v>42087.041666666664</v>
      </c>
      <c r="B1943" s="13">
        <v>1.5433319999999999</v>
      </c>
      <c r="C1943" s="24">
        <v>310</v>
      </c>
      <c r="D1943" s="16">
        <f t="shared" si="30"/>
        <v>2.5773644399999998</v>
      </c>
    </row>
    <row r="1944" spans="1:4" ht="15" customHeight="1" x14ac:dyDescent="0.2">
      <c r="A1944" s="105">
        <v>42087.083333333336</v>
      </c>
      <c r="B1944" s="13">
        <v>1.028888</v>
      </c>
      <c r="C1944" s="24">
        <v>270</v>
      </c>
      <c r="D1944" s="16">
        <f t="shared" si="30"/>
        <v>1.71824296</v>
      </c>
    </row>
    <row r="1945" spans="1:4" ht="15" customHeight="1" x14ac:dyDescent="0.2">
      <c r="A1945" s="105">
        <v>42087.125</v>
      </c>
      <c r="B1945" s="13">
        <v>0.51444400000000001</v>
      </c>
      <c r="C1945" s="24">
        <v>340</v>
      </c>
      <c r="D1945" s="16">
        <f t="shared" si="30"/>
        <v>0.85912147999999999</v>
      </c>
    </row>
    <row r="1946" spans="1:4" ht="15" customHeight="1" x14ac:dyDescent="0.2">
      <c r="A1946" s="105">
        <v>42087.166666666664</v>
      </c>
      <c r="B1946" s="13">
        <v>1.028888</v>
      </c>
      <c r="C1946" s="24">
        <v>280</v>
      </c>
      <c r="D1946" s="16">
        <f t="shared" si="30"/>
        <v>1.71824296</v>
      </c>
    </row>
    <row r="1947" spans="1:4" ht="15" customHeight="1" x14ac:dyDescent="0.2">
      <c r="A1947" s="105">
        <v>42087.208333333336</v>
      </c>
      <c r="B1947" s="13">
        <v>0</v>
      </c>
      <c r="C1947" s="24">
        <v>0</v>
      </c>
      <c r="D1947" s="16">
        <f t="shared" si="30"/>
        <v>0</v>
      </c>
    </row>
    <row r="1948" spans="1:4" ht="15" customHeight="1" x14ac:dyDescent="0.2">
      <c r="A1948" s="105">
        <v>42087.25</v>
      </c>
      <c r="B1948" s="13">
        <v>0</v>
      </c>
      <c r="C1948" s="24">
        <v>0</v>
      </c>
      <c r="D1948" s="16">
        <f t="shared" si="30"/>
        <v>0</v>
      </c>
    </row>
    <row r="1949" spans="1:4" ht="15" customHeight="1" x14ac:dyDescent="0.2">
      <c r="A1949" s="105">
        <v>42087.291666666664</v>
      </c>
      <c r="B1949" s="13">
        <v>1.5433319999999999</v>
      </c>
      <c r="C1949" s="24">
        <v>340</v>
      </c>
      <c r="D1949" s="16">
        <f t="shared" si="30"/>
        <v>2.5773644399999998</v>
      </c>
    </row>
    <row r="1950" spans="1:4" ht="15" customHeight="1" x14ac:dyDescent="0.2">
      <c r="A1950" s="105">
        <v>42087.333333333336</v>
      </c>
      <c r="B1950" s="13">
        <v>0</v>
      </c>
      <c r="C1950" s="24">
        <v>0</v>
      </c>
      <c r="D1950" s="16">
        <f t="shared" si="30"/>
        <v>0</v>
      </c>
    </row>
    <row r="1951" spans="1:4" ht="15" customHeight="1" x14ac:dyDescent="0.2">
      <c r="A1951" s="105">
        <v>42087.375</v>
      </c>
      <c r="B1951" s="13">
        <v>0</v>
      </c>
      <c r="C1951" s="24">
        <v>0</v>
      </c>
      <c r="D1951" s="16">
        <f t="shared" si="30"/>
        <v>0</v>
      </c>
    </row>
    <row r="1952" spans="1:4" ht="15" customHeight="1" x14ac:dyDescent="0.2">
      <c r="A1952" s="105">
        <v>42087.416666666664</v>
      </c>
      <c r="B1952" s="13">
        <v>1.028888</v>
      </c>
      <c r="C1952" s="24">
        <v>260</v>
      </c>
      <c r="D1952" s="16">
        <f t="shared" si="30"/>
        <v>1.71824296</v>
      </c>
    </row>
    <row r="1953" spans="1:4" ht="15" customHeight="1" x14ac:dyDescent="0.2">
      <c r="A1953" s="105">
        <v>42087.458333333336</v>
      </c>
      <c r="B1953" s="13">
        <v>1.5433319999999999</v>
      </c>
      <c r="C1953" s="24">
        <v>280</v>
      </c>
      <c r="D1953" s="16">
        <f t="shared" si="30"/>
        <v>2.5773644399999998</v>
      </c>
    </row>
    <row r="1954" spans="1:4" ht="15" customHeight="1" x14ac:dyDescent="0.2">
      <c r="A1954" s="105">
        <v>42087.5</v>
      </c>
      <c r="B1954" s="13">
        <v>1.5433319999999999</v>
      </c>
      <c r="C1954" s="24">
        <v>270</v>
      </c>
      <c r="D1954" s="16">
        <f t="shared" si="30"/>
        <v>2.5773644399999998</v>
      </c>
    </row>
    <row r="1955" spans="1:4" ht="15" customHeight="1" x14ac:dyDescent="0.2">
      <c r="A1955" s="105">
        <v>42087.541666666664</v>
      </c>
      <c r="B1955" s="13">
        <v>5.1444400000000003</v>
      </c>
      <c r="C1955" s="24">
        <v>150</v>
      </c>
      <c r="D1955" s="16">
        <f t="shared" si="30"/>
        <v>8.5912147999999995</v>
      </c>
    </row>
    <row r="1956" spans="1:4" ht="15" customHeight="1" x14ac:dyDescent="0.2">
      <c r="A1956" s="105">
        <v>42087.583333333336</v>
      </c>
      <c r="B1956" s="13">
        <v>6.1733279999999997</v>
      </c>
      <c r="C1956" s="24">
        <v>180</v>
      </c>
      <c r="D1956" s="16">
        <f t="shared" si="30"/>
        <v>10.309457759999999</v>
      </c>
    </row>
    <row r="1957" spans="1:4" ht="15" customHeight="1" x14ac:dyDescent="0.2">
      <c r="A1957" s="105">
        <v>42087.625</v>
      </c>
      <c r="B1957" s="13">
        <v>7.7166600000000001</v>
      </c>
      <c r="C1957" s="24">
        <v>180</v>
      </c>
      <c r="D1957" s="16">
        <f t="shared" si="30"/>
        <v>12.886822199999999</v>
      </c>
    </row>
    <row r="1958" spans="1:4" ht="15" customHeight="1" x14ac:dyDescent="0.2">
      <c r="A1958" s="105">
        <v>42087.666666666664</v>
      </c>
      <c r="B1958" s="13">
        <v>6.6877719999999998</v>
      </c>
      <c r="C1958" s="24">
        <v>170</v>
      </c>
      <c r="D1958" s="16">
        <f t="shared" si="30"/>
        <v>11.16857924</v>
      </c>
    </row>
    <row r="1959" spans="1:4" ht="15" customHeight="1" x14ac:dyDescent="0.2">
      <c r="A1959" s="105">
        <v>42087.708333333336</v>
      </c>
      <c r="B1959" s="13">
        <v>6.1733279999999997</v>
      </c>
      <c r="C1959" s="24">
        <v>160</v>
      </c>
      <c r="D1959" s="16">
        <f t="shared" si="30"/>
        <v>10.309457759999999</v>
      </c>
    </row>
    <row r="1960" spans="1:4" ht="15" customHeight="1" x14ac:dyDescent="0.2">
      <c r="A1960" s="105">
        <v>42087.75</v>
      </c>
      <c r="B1960" s="13">
        <v>6.1733279999999997</v>
      </c>
      <c r="C1960" s="24">
        <v>160</v>
      </c>
      <c r="D1960" s="16">
        <f t="shared" si="30"/>
        <v>10.309457759999999</v>
      </c>
    </row>
    <row r="1961" spans="1:4" ht="15" customHeight="1" x14ac:dyDescent="0.2">
      <c r="A1961" s="105">
        <v>42087.791666666664</v>
      </c>
      <c r="B1961" s="13">
        <v>5.6588840000000005</v>
      </c>
      <c r="C1961" s="24">
        <v>160</v>
      </c>
      <c r="D1961" s="16">
        <f t="shared" si="30"/>
        <v>9.4503362800000001</v>
      </c>
    </row>
    <row r="1962" spans="1:4" ht="15" customHeight="1" x14ac:dyDescent="0.2">
      <c r="A1962" s="105">
        <v>42087.833333333336</v>
      </c>
      <c r="B1962" s="13">
        <v>5.6588840000000005</v>
      </c>
      <c r="C1962" s="24">
        <v>170</v>
      </c>
      <c r="D1962" s="16">
        <f t="shared" si="30"/>
        <v>9.4503362800000001</v>
      </c>
    </row>
    <row r="1963" spans="1:4" ht="15" customHeight="1" x14ac:dyDescent="0.2">
      <c r="A1963" s="105">
        <v>42087.875</v>
      </c>
      <c r="B1963" s="13">
        <v>4.1155520000000001</v>
      </c>
      <c r="C1963" s="24">
        <v>180</v>
      </c>
      <c r="D1963" s="16">
        <f t="shared" si="30"/>
        <v>6.8729718399999999</v>
      </c>
    </row>
    <row r="1964" spans="1:4" ht="15" customHeight="1" x14ac:dyDescent="0.2">
      <c r="A1964" s="105">
        <v>42087.916666666664</v>
      </c>
      <c r="B1964" s="13">
        <v>4.1155520000000001</v>
      </c>
      <c r="C1964" s="24">
        <v>190</v>
      </c>
      <c r="D1964" s="16">
        <f t="shared" si="30"/>
        <v>6.8729718399999999</v>
      </c>
    </row>
    <row r="1965" spans="1:4" ht="15" customHeight="1" x14ac:dyDescent="0.2">
      <c r="A1965" s="105">
        <v>42087.958333333336</v>
      </c>
      <c r="B1965" s="13">
        <v>6.1733279999999997</v>
      </c>
      <c r="C1965" s="24">
        <v>220</v>
      </c>
      <c r="D1965" s="16">
        <f t="shared" si="30"/>
        <v>10.309457759999999</v>
      </c>
    </row>
    <row r="1966" spans="1:4" ht="15" customHeight="1" x14ac:dyDescent="0.2">
      <c r="A1966" s="105">
        <v>42088</v>
      </c>
      <c r="B1966" s="13">
        <v>6.6877719999999998</v>
      </c>
      <c r="C1966" s="24">
        <v>210</v>
      </c>
      <c r="D1966" s="16">
        <f t="shared" si="30"/>
        <v>11.16857924</v>
      </c>
    </row>
    <row r="1967" spans="1:4" ht="15" customHeight="1" x14ac:dyDescent="0.2">
      <c r="A1967" s="105">
        <v>42088.041666666664</v>
      </c>
      <c r="B1967" s="13">
        <v>6.1733279999999997</v>
      </c>
      <c r="C1967" s="24">
        <v>220</v>
      </c>
      <c r="D1967" s="16">
        <f t="shared" si="30"/>
        <v>10.309457759999999</v>
      </c>
    </row>
    <row r="1968" spans="1:4" ht="15" customHeight="1" x14ac:dyDescent="0.2">
      <c r="A1968" s="105">
        <v>42088.083333333336</v>
      </c>
      <c r="B1968" s="13">
        <v>6.6877719999999998</v>
      </c>
      <c r="C1968" s="24">
        <v>210</v>
      </c>
      <c r="D1968" s="16">
        <f t="shared" si="30"/>
        <v>11.16857924</v>
      </c>
    </row>
    <row r="1969" spans="1:4" ht="15" customHeight="1" x14ac:dyDescent="0.2">
      <c r="A1969" s="105">
        <v>42088.125</v>
      </c>
      <c r="B1969" s="13">
        <v>7.202216</v>
      </c>
      <c r="C1969" s="24">
        <v>200</v>
      </c>
      <c r="D1969" s="16">
        <f t="shared" si="30"/>
        <v>12.027700719999999</v>
      </c>
    </row>
    <row r="1970" spans="1:4" ht="15" customHeight="1" x14ac:dyDescent="0.2">
      <c r="A1970" s="105">
        <v>42088.166666666664</v>
      </c>
      <c r="B1970" s="13">
        <v>5.6588840000000005</v>
      </c>
      <c r="C1970" s="24">
        <v>220</v>
      </c>
      <c r="D1970" s="16">
        <f t="shared" si="30"/>
        <v>9.4503362800000001</v>
      </c>
    </row>
    <row r="1971" spans="1:4" ht="15" customHeight="1" x14ac:dyDescent="0.2">
      <c r="A1971" s="105">
        <v>42088.208333333336</v>
      </c>
      <c r="B1971" s="13">
        <v>6.6877719999999998</v>
      </c>
      <c r="C1971" s="24">
        <v>220</v>
      </c>
      <c r="D1971" s="16">
        <f t="shared" si="30"/>
        <v>11.16857924</v>
      </c>
    </row>
    <row r="1972" spans="1:4" ht="15" customHeight="1" x14ac:dyDescent="0.2">
      <c r="A1972" s="105">
        <v>42088.25</v>
      </c>
      <c r="B1972" s="13">
        <v>6.6877719999999998</v>
      </c>
      <c r="C1972" s="24">
        <v>210</v>
      </c>
      <c r="D1972" s="16">
        <f t="shared" si="30"/>
        <v>11.16857924</v>
      </c>
    </row>
    <row r="1973" spans="1:4" ht="15" customHeight="1" x14ac:dyDescent="0.2">
      <c r="A1973" s="105">
        <v>42088.291666666664</v>
      </c>
      <c r="B1973" s="13">
        <v>7.7166600000000001</v>
      </c>
      <c r="C1973" s="24">
        <v>210</v>
      </c>
      <c r="D1973" s="16">
        <f t="shared" si="30"/>
        <v>12.886822199999999</v>
      </c>
    </row>
    <row r="1974" spans="1:4" ht="15" customHeight="1" x14ac:dyDescent="0.2">
      <c r="A1974" s="105">
        <v>42088.333333333336</v>
      </c>
      <c r="B1974" s="13">
        <v>6.1733279999999997</v>
      </c>
      <c r="C1974" s="24">
        <v>210</v>
      </c>
      <c r="D1974" s="16">
        <f t="shared" si="30"/>
        <v>10.309457759999999</v>
      </c>
    </row>
    <row r="1975" spans="1:4" ht="15" customHeight="1" x14ac:dyDescent="0.2">
      <c r="A1975" s="105">
        <v>42088.375</v>
      </c>
      <c r="B1975" s="13">
        <v>4.1155520000000001</v>
      </c>
      <c r="C1975" s="24">
        <v>220</v>
      </c>
      <c r="D1975" s="16">
        <f t="shared" si="30"/>
        <v>6.8729718399999999</v>
      </c>
    </row>
    <row r="1976" spans="1:4" ht="15" customHeight="1" x14ac:dyDescent="0.2">
      <c r="A1976" s="105">
        <v>42088.416666666664</v>
      </c>
      <c r="B1976" s="13">
        <v>7.202216</v>
      </c>
      <c r="C1976" s="24">
        <v>210</v>
      </c>
      <c r="D1976" s="16">
        <f t="shared" si="30"/>
        <v>12.027700719999999</v>
      </c>
    </row>
    <row r="1977" spans="1:4" ht="15" customHeight="1" x14ac:dyDescent="0.2">
      <c r="A1977" s="105">
        <v>42088.458333333336</v>
      </c>
      <c r="B1977" s="13">
        <v>6.1733279999999997</v>
      </c>
      <c r="C1977" s="24">
        <v>200</v>
      </c>
      <c r="D1977" s="16">
        <f t="shared" si="30"/>
        <v>10.309457759999999</v>
      </c>
    </row>
    <row r="1978" spans="1:4" ht="15" customHeight="1" x14ac:dyDescent="0.2">
      <c r="A1978" s="105">
        <v>42088.5</v>
      </c>
      <c r="B1978" s="13">
        <v>7.202216</v>
      </c>
      <c r="C1978" s="24">
        <v>200</v>
      </c>
      <c r="D1978" s="16">
        <f t="shared" si="30"/>
        <v>12.027700719999999</v>
      </c>
    </row>
    <row r="1979" spans="1:4" ht="15" customHeight="1" x14ac:dyDescent="0.2">
      <c r="A1979" s="105">
        <v>42088.541666666664</v>
      </c>
      <c r="B1979" s="13">
        <v>6.6877719999999998</v>
      </c>
      <c r="C1979" s="24">
        <v>190</v>
      </c>
      <c r="D1979" s="16">
        <f t="shared" si="30"/>
        <v>11.16857924</v>
      </c>
    </row>
    <row r="1980" spans="1:4" ht="15" customHeight="1" x14ac:dyDescent="0.2">
      <c r="A1980" s="105">
        <v>42088.583333333336</v>
      </c>
      <c r="B1980" s="13">
        <v>7.202216</v>
      </c>
      <c r="C1980" s="24">
        <v>170</v>
      </c>
      <c r="D1980" s="16">
        <f t="shared" si="30"/>
        <v>12.027700719999999</v>
      </c>
    </row>
    <row r="1981" spans="1:4" ht="15" customHeight="1" x14ac:dyDescent="0.2">
      <c r="A1981" s="105">
        <v>42088.625</v>
      </c>
      <c r="B1981" s="13">
        <v>7.7166600000000001</v>
      </c>
      <c r="C1981" s="24">
        <v>170</v>
      </c>
      <c r="D1981" s="16">
        <f t="shared" si="30"/>
        <v>12.886822199999999</v>
      </c>
    </row>
    <row r="1982" spans="1:4" ht="15" customHeight="1" x14ac:dyDescent="0.2">
      <c r="A1982" s="105">
        <v>42088.666666666664</v>
      </c>
      <c r="B1982" s="13">
        <v>8.2311040000000002</v>
      </c>
      <c r="C1982" s="24">
        <v>170</v>
      </c>
      <c r="D1982" s="16">
        <f t="shared" si="30"/>
        <v>13.74594368</v>
      </c>
    </row>
    <row r="1983" spans="1:4" ht="15" customHeight="1" x14ac:dyDescent="0.2">
      <c r="A1983" s="105">
        <v>42088.708333333336</v>
      </c>
      <c r="B1983" s="13">
        <v>8.7455479999999994</v>
      </c>
      <c r="C1983" s="24">
        <v>170</v>
      </c>
      <c r="D1983" s="16">
        <f t="shared" si="30"/>
        <v>14.605065159999999</v>
      </c>
    </row>
    <row r="1984" spans="1:4" ht="15" customHeight="1" x14ac:dyDescent="0.2">
      <c r="A1984" s="105">
        <v>42088.75</v>
      </c>
      <c r="B1984" s="13">
        <v>8.7455479999999994</v>
      </c>
      <c r="C1984" s="24">
        <v>170</v>
      </c>
      <c r="D1984" s="16">
        <f t="shared" si="30"/>
        <v>14.605065159999999</v>
      </c>
    </row>
    <row r="1985" spans="1:4" ht="15" customHeight="1" x14ac:dyDescent="0.2">
      <c r="A1985" s="105">
        <v>42088.791666666664</v>
      </c>
      <c r="B1985" s="13">
        <v>8.2311040000000002</v>
      </c>
      <c r="C1985" s="24">
        <v>170</v>
      </c>
      <c r="D1985" s="16">
        <f t="shared" si="30"/>
        <v>13.74594368</v>
      </c>
    </row>
    <row r="1986" spans="1:4" ht="15" customHeight="1" x14ac:dyDescent="0.2">
      <c r="A1986" s="105">
        <v>42088.833333333336</v>
      </c>
      <c r="B1986" s="13">
        <v>6.6877719999999998</v>
      </c>
      <c r="C1986" s="24">
        <v>180</v>
      </c>
      <c r="D1986" s="16">
        <f t="shared" si="30"/>
        <v>11.16857924</v>
      </c>
    </row>
    <row r="1987" spans="1:4" ht="15" customHeight="1" x14ac:dyDescent="0.2">
      <c r="A1987" s="105">
        <v>42088.875</v>
      </c>
      <c r="B1987" s="13">
        <v>5.1444400000000003</v>
      </c>
      <c r="C1987" s="24">
        <v>180</v>
      </c>
      <c r="D1987" s="16">
        <f t="shared" si="30"/>
        <v>8.5912147999999995</v>
      </c>
    </row>
    <row r="1988" spans="1:4" ht="15" customHeight="1" x14ac:dyDescent="0.2">
      <c r="A1988" s="105">
        <v>42088.916666666664</v>
      </c>
      <c r="B1988" s="13">
        <v>4.6299960000000002</v>
      </c>
      <c r="C1988" s="24">
        <v>200</v>
      </c>
      <c r="D1988" s="16">
        <f t="shared" ref="D1988:D2051" si="31">$B$1*B1988</f>
        <v>7.7320933199999997</v>
      </c>
    </row>
    <row r="1989" spans="1:4" ht="15" customHeight="1" x14ac:dyDescent="0.2">
      <c r="A1989" s="105">
        <v>42088.958333333336</v>
      </c>
      <c r="B1989" s="13">
        <v>4.1155520000000001</v>
      </c>
      <c r="C1989" s="24">
        <v>210</v>
      </c>
      <c r="D1989" s="16">
        <f t="shared" si="31"/>
        <v>6.8729718399999999</v>
      </c>
    </row>
    <row r="1990" spans="1:4" ht="15" customHeight="1" x14ac:dyDescent="0.2">
      <c r="A1990" s="105">
        <v>42089</v>
      </c>
      <c r="B1990" s="13">
        <v>3.601108</v>
      </c>
      <c r="C1990" s="24">
        <v>210</v>
      </c>
      <c r="D1990" s="16">
        <f t="shared" si="31"/>
        <v>6.0138503599999993</v>
      </c>
    </row>
    <row r="1991" spans="1:4" ht="15" customHeight="1" x14ac:dyDescent="0.2">
      <c r="A1991" s="105">
        <v>42089.041666666664</v>
      </c>
      <c r="B1991" s="13">
        <v>3.0866639999999999</v>
      </c>
      <c r="C1991" s="24">
        <v>230</v>
      </c>
      <c r="D1991" s="16">
        <f t="shared" si="31"/>
        <v>5.1547288799999995</v>
      </c>
    </row>
    <row r="1992" spans="1:4" ht="15" customHeight="1" x14ac:dyDescent="0.2">
      <c r="A1992" s="105">
        <v>42089.083333333336</v>
      </c>
      <c r="B1992" s="13">
        <v>2.057776</v>
      </c>
      <c r="C1992" s="24">
        <v>260</v>
      </c>
      <c r="D1992" s="16">
        <f t="shared" si="31"/>
        <v>3.43648592</v>
      </c>
    </row>
    <row r="1993" spans="1:4" ht="15" customHeight="1" x14ac:dyDescent="0.2">
      <c r="A1993" s="105">
        <v>42089.125</v>
      </c>
      <c r="B1993" s="13">
        <v>1.5433319999999999</v>
      </c>
      <c r="C1993" s="24">
        <v>310</v>
      </c>
      <c r="D1993" s="16">
        <f t="shared" si="31"/>
        <v>2.5773644399999998</v>
      </c>
    </row>
    <row r="1994" spans="1:4" ht="15" customHeight="1" x14ac:dyDescent="0.2">
      <c r="A1994" s="105">
        <v>42089.166666666664</v>
      </c>
      <c r="B1994" s="13">
        <v>1.028888</v>
      </c>
      <c r="C1994" s="24">
        <v>340</v>
      </c>
      <c r="D1994" s="16">
        <f t="shared" si="31"/>
        <v>1.71824296</v>
      </c>
    </row>
    <row r="1995" spans="1:4" ht="15" customHeight="1" x14ac:dyDescent="0.2">
      <c r="A1995" s="105">
        <v>42089.208333333336</v>
      </c>
      <c r="B1995" s="13">
        <v>2.057776</v>
      </c>
      <c r="C1995" s="24">
        <v>320</v>
      </c>
      <c r="D1995" s="16">
        <f t="shared" si="31"/>
        <v>3.43648592</v>
      </c>
    </row>
    <row r="1996" spans="1:4" ht="15" customHeight="1" x14ac:dyDescent="0.2">
      <c r="A1996" s="105">
        <v>42089.25</v>
      </c>
      <c r="B1996" s="13">
        <v>1.028888</v>
      </c>
      <c r="C1996" s="24">
        <v>320</v>
      </c>
      <c r="D1996" s="16">
        <f t="shared" si="31"/>
        <v>1.71824296</v>
      </c>
    </row>
    <row r="1997" spans="1:4" ht="15" customHeight="1" x14ac:dyDescent="0.2">
      <c r="A1997" s="105">
        <v>42089.291666666664</v>
      </c>
      <c r="B1997" s="13">
        <v>0.51444400000000001</v>
      </c>
      <c r="C1997" s="24">
        <v>270</v>
      </c>
      <c r="D1997" s="16">
        <f t="shared" si="31"/>
        <v>0.85912147999999999</v>
      </c>
    </row>
    <row r="1998" spans="1:4" ht="15" customHeight="1" x14ac:dyDescent="0.2">
      <c r="A1998" s="105">
        <v>42089.333333333336</v>
      </c>
      <c r="B1998" s="13">
        <v>2.057776</v>
      </c>
      <c r="C1998" s="24">
        <v>260</v>
      </c>
      <c r="D1998" s="16">
        <f t="shared" si="31"/>
        <v>3.43648592</v>
      </c>
    </row>
    <row r="1999" spans="1:4" ht="15" customHeight="1" x14ac:dyDescent="0.2">
      <c r="A1999" s="105">
        <v>42089.375</v>
      </c>
      <c r="B1999" s="13">
        <v>1.5433319999999999</v>
      </c>
      <c r="C1999" s="24">
        <v>300</v>
      </c>
      <c r="D1999" s="16">
        <f t="shared" si="31"/>
        <v>2.5773644399999998</v>
      </c>
    </row>
    <row r="2000" spans="1:4" ht="15" customHeight="1" x14ac:dyDescent="0.2">
      <c r="A2000" s="105">
        <v>42089.416666666664</v>
      </c>
      <c r="B2000" s="13">
        <v>1.5433319999999999</v>
      </c>
      <c r="C2000" s="24">
        <v>300</v>
      </c>
      <c r="D2000" s="16">
        <f t="shared" si="31"/>
        <v>2.5773644399999998</v>
      </c>
    </row>
    <row r="2001" spans="1:4" ht="15" customHeight="1" x14ac:dyDescent="0.2">
      <c r="A2001" s="105">
        <v>42089.458333333336</v>
      </c>
      <c r="B2001" s="13">
        <v>2.057776</v>
      </c>
      <c r="C2001" s="24">
        <v>300</v>
      </c>
      <c r="D2001" s="16">
        <f t="shared" si="31"/>
        <v>3.43648592</v>
      </c>
    </row>
    <row r="2002" spans="1:4" ht="15" customHeight="1" x14ac:dyDescent="0.2">
      <c r="A2002" s="105">
        <v>42089.5</v>
      </c>
      <c r="B2002" s="13">
        <v>0</v>
      </c>
      <c r="C2002" s="24">
        <v>0</v>
      </c>
      <c r="D2002" s="16">
        <f t="shared" si="31"/>
        <v>0</v>
      </c>
    </row>
    <row r="2003" spans="1:4" ht="15" customHeight="1" x14ac:dyDescent="0.2">
      <c r="A2003" s="105">
        <v>42089.541666666664</v>
      </c>
      <c r="B2003" s="13">
        <v>3.601108</v>
      </c>
      <c r="C2003" s="24">
        <v>150</v>
      </c>
      <c r="D2003" s="16">
        <f t="shared" si="31"/>
        <v>6.0138503599999993</v>
      </c>
    </row>
    <row r="2004" spans="1:4" ht="15" customHeight="1" x14ac:dyDescent="0.2">
      <c r="A2004" s="105">
        <v>42089.583333333336</v>
      </c>
      <c r="B2004" s="13">
        <v>6.1733279999999997</v>
      </c>
      <c r="C2004" s="24">
        <v>150</v>
      </c>
      <c r="D2004" s="16">
        <f t="shared" si="31"/>
        <v>10.309457759999999</v>
      </c>
    </row>
    <row r="2005" spans="1:4" ht="15" customHeight="1" x14ac:dyDescent="0.2">
      <c r="A2005" s="105">
        <v>42089.625</v>
      </c>
      <c r="B2005" s="13">
        <v>6.1733279999999997</v>
      </c>
      <c r="C2005" s="24">
        <v>150</v>
      </c>
      <c r="D2005" s="16">
        <f t="shared" si="31"/>
        <v>10.309457759999999</v>
      </c>
    </row>
    <row r="2006" spans="1:4" ht="15" customHeight="1" x14ac:dyDescent="0.2">
      <c r="A2006" s="105">
        <v>42089.666666666664</v>
      </c>
      <c r="B2006" s="13">
        <v>5.1444400000000003</v>
      </c>
      <c r="C2006" s="24">
        <v>130</v>
      </c>
      <c r="D2006" s="16">
        <f t="shared" si="31"/>
        <v>8.5912147999999995</v>
      </c>
    </row>
    <row r="2007" spans="1:4" ht="15" customHeight="1" x14ac:dyDescent="0.2">
      <c r="A2007" s="105">
        <v>42089.708333333336</v>
      </c>
      <c r="B2007" s="13">
        <v>4.1155520000000001</v>
      </c>
      <c r="C2007" s="24">
        <v>130</v>
      </c>
      <c r="D2007" s="16">
        <f t="shared" si="31"/>
        <v>6.8729718399999999</v>
      </c>
    </row>
    <row r="2008" spans="1:4" ht="15" customHeight="1" x14ac:dyDescent="0.2">
      <c r="A2008" s="105">
        <v>42089.75</v>
      </c>
      <c r="B2008" s="13">
        <v>5.1444400000000003</v>
      </c>
      <c r="C2008" s="24">
        <v>140</v>
      </c>
      <c r="D2008" s="16">
        <f t="shared" si="31"/>
        <v>8.5912147999999995</v>
      </c>
    </row>
    <row r="2009" spans="1:4" ht="15" customHeight="1" x14ac:dyDescent="0.2">
      <c r="A2009" s="105">
        <v>42089.791666666664</v>
      </c>
      <c r="B2009" s="13">
        <v>4.6299960000000002</v>
      </c>
      <c r="C2009" s="24">
        <v>150</v>
      </c>
      <c r="D2009" s="16">
        <f t="shared" si="31"/>
        <v>7.7320933199999997</v>
      </c>
    </row>
    <row r="2010" spans="1:4" ht="15" customHeight="1" x14ac:dyDescent="0.2">
      <c r="A2010" s="105">
        <v>42089.833333333336</v>
      </c>
      <c r="B2010" s="13">
        <v>3.0866639999999999</v>
      </c>
      <c r="C2010" s="24">
        <v>140</v>
      </c>
      <c r="D2010" s="16">
        <f t="shared" si="31"/>
        <v>5.1547288799999995</v>
      </c>
    </row>
    <row r="2011" spans="1:4" ht="15" customHeight="1" x14ac:dyDescent="0.2">
      <c r="A2011" s="105">
        <v>42089.875</v>
      </c>
      <c r="B2011" s="13">
        <v>2.5722200000000002</v>
      </c>
      <c r="C2011" s="24">
        <v>130</v>
      </c>
      <c r="D2011" s="16">
        <f t="shared" si="31"/>
        <v>4.2956073999999997</v>
      </c>
    </row>
    <row r="2012" spans="1:4" ht="15" customHeight="1" x14ac:dyDescent="0.2">
      <c r="A2012" s="105">
        <v>42089.916666666664</v>
      </c>
      <c r="B2012" s="13">
        <v>2.057776</v>
      </c>
      <c r="C2012" s="24">
        <v>150</v>
      </c>
      <c r="D2012" s="16">
        <f t="shared" si="31"/>
        <v>3.43648592</v>
      </c>
    </row>
    <row r="2013" spans="1:4" ht="15" customHeight="1" x14ac:dyDescent="0.2">
      <c r="A2013" s="105">
        <v>42089.958333333336</v>
      </c>
      <c r="B2013" s="13">
        <v>0.51444400000000001</v>
      </c>
      <c r="C2013" s="24">
        <v>350</v>
      </c>
      <c r="D2013" s="16">
        <f t="shared" si="31"/>
        <v>0.85912147999999999</v>
      </c>
    </row>
    <row r="2014" spans="1:4" ht="15" customHeight="1" x14ac:dyDescent="0.2">
      <c r="A2014" s="105">
        <v>42090</v>
      </c>
      <c r="B2014" s="13">
        <v>1.5433319999999999</v>
      </c>
      <c r="C2014" s="24">
        <v>310</v>
      </c>
      <c r="D2014" s="16">
        <f t="shared" si="31"/>
        <v>2.5773644399999998</v>
      </c>
    </row>
    <row r="2015" spans="1:4" ht="15" customHeight="1" x14ac:dyDescent="0.2">
      <c r="A2015" s="105">
        <v>42090.041666666664</v>
      </c>
      <c r="B2015" s="13">
        <v>1.5433319999999999</v>
      </c>
      <c r="C2015" s="24">
        <v>320</v>
      </c>
      <c r="D2015" s="16">
        <f t="shared" si="31"/>
        <v>2.5773644399999998</v>
      </c>
    </row>
    <row r="2016" spans="1:4" ht="15" customHeight="1" x14ac:dyDescent="0.2">
      <c r="A2016" s="105">
        <v>42090.083333333336</v>
      </c>
      <c r="B2016" s="13">
        <v>1.028888</v>
      </c>
      <c r="C2016" s="24">
        <v>330</v>
      </c>
      <c r="D2016" s="16">
        <f t="shared" si="31"/>
        <v>1.71824296</v>
      </c>
    </row>
    <row r="2017" spans="1:4" ht="15" customHeight="1" x14ac:dyDescent="0.2">
      <c r="A2017" s="105">
        <v>42090.125</v>
      </c>
      <c r="B2017" s="13">
        <v>2.057776</v>
      </c>
      <c r="C2017" s="24">
        <v>320</v>
      </c>
      <c r="D2017" s="16">
        <f t="shared" si="31"/>
        <v>3.43648592</v>
      </c>
    </row>
    <row r="2018" spans="1:4" ht="15" customHeight="1" x14ac:dyDescent="0.2">
      <c r="A2018" s="105">
        <v>42090.166666666664</v>
      </c>
      <c r="B2018" s="13">
        <v>1.5433319999999999</v>
      </c>
      <c r="C2018" s="24">
        <v>310</v>
      </c>
      <c r="D2018" s="16">
        <f t="shared" si="31"/>
        <v>2.5773644399999998</v>
      </c>
    </row>
    <row r="2019" spans="1:4" ht="15" customHeight="1" x14ac:dyDescent="0.2">
      <c r="A2019" s="105">
        <v>42090.208333333336</v>
      </c>
      <c r="B2019" s="13">
        <v>1.028888</v>
      </c>
      <c r="C2019" s="24">
        <v>320</v>
      </c>
      <c r="D2019" s="16">
        <f t="shared" si="31"/>
        <v>1.71824296</v>
      </c>
    </row>
    <row r="2020" spans="1:4" ht="15" customHeight="1" x14ac:dyDescent="0.2">
      <c r="A2020" s="105">
        <v>42090.25</v>
      </c>
      <c r="B2020" s="13">
        <v>1.5433319999999999</v>
      </c>
      <c r="C2020" s="24">
        <v>340</v>
      </c>
      <c r="D2020" s="16">
        <f t="shared" si="31"/>
        <v>2.5773644399999998</v>
      </c>
    </row>
    <row r="2021" spans="1:4" ht="15" customHeight="1" x14ac:dyDescent="0.2">
      <c r="A2021" s="105">
        <v>42090.291666666664</v>
      </c>
      <c r="B2021" s="13">
        <v>2.057776</v>
      </c>
      <c r="C2021" s="24">
        <v>340</v>
      </c>
      <c r="D2021" s="16">
        <f t="shared" si="31"/>
        <v>3.43648592</v>
      </c>
    </row>
    <row r="2022" spans="1:4" ht="15" customHeight="1" x14ac:dyDescent="0.2">
      <c r="A2022" s="105">
        <v>42090.333333333336</v>
      </c>
      <c r="B2022" s="13">
        <v>1.5433319999999999</v>
      </c>
      <c r="C2022" s="24">
        <v>330</v>
      </c>
      <c r="D2022" s="16">
        <f t="shared" si="31"/>
        <v>2.5773644399999998</v>
      </c>
    </row>
    <row r="2023" spans="1:4" ht="15" customHeight="1" x14ac:dyDescent="0.2">
      <c r="A2023" s="105">
        <v>42090.375</v>
      </c>
      <c r="B2023" s="13">
        <v>0</v>
      </c>
      <c r="C2023" s="24">
        <v>0</v>
      </c>
      <c r="D2023" s="16">
        <f t="shared" si="31"/>
        <v>0</v>
      </c>
    </row>
    <row r="2024" spans="1:4" ht="15" customHeight="1" x14ac:dyDescent="0.2">
      <c r="A2024" s="105">
        <v>42090.416666666664</v>
      </c>
      <c r="B2024" s="13">
        <v>0.51444400000000001</v>
      </c>
      <c r="C2024" s="24">
        <v>290</v>
      </c>
      <c r="D2024" s="16">
        <f t="shared" si="31"/>
        <v>0.85912147999999999</v>
      </c>
    </row>
    <row r="2025" spans="1:4" ht="15" customHeight="1" x14ac:dyDescent="0.2">
      <c r="A2025" s="105">
        <v>42090.458333333336</v>
      </c>
      <c r="B2025" s="13">
        <v>1.028888</v>
      </c>
      <c r="C2025" s="24">
        <v>330</v>
      </c>
      <c r="D2025" s="16">
        <f t="shared" si="31"/>
        <v>1.71824296</v>
      </c>
    </row>
    <row r="2026" spans="1:4" ht="15" customHeight="1" x14ac:dyDescent="0.2">
      <c r="A2026" s="105">
        <v>42090.5</v>
      </c>
      <c r="B2026" s="13">
        <v>2.057776</v>
      </c>
      <c r="C2026" s="24">
        <v>360</v>
      </c>
      <c r="D2026" s="16">
        <f t="shared" si="31"/>
        <v>3.43648592</v>
      </c>
    </row>
    <row r="2027" spans="1:4" ht="15" customHeight="1" x14ac:dyDescent="0.2">
      <c r="A2027" s="105">
        <v>42090.541666666664</v>
      </c>
      <c r="B2027" s="13">
        <v>2.5722200000000002</v>
      </c>
      <c r="C2027" s="24">
        <v>40</v>
      </c>
      <c r="D2027" s="16">
        <f t="shared" si="31"/>
        <v>4.2956073999999997</v>
      </c>
    </row>
    <row r="2028" spans="1:4" ht="15" customHeight="1" x14ac:dyDescent="0.2">
      <c r="A2028" s="105">
        <v>42090.583333333336</v>
      </c>
      <c r="B2028" s="13">
        <v>2.057776</v>
      </c>
      <c r="C2028" s="24">
        <v>60</v>
      </c>
      <c r="D2028" s="16">
        <f t="shared" si="31"/>
        <v>3.43648592</v>
      </c>
    </row>
    <row r="2029" spans="1:4" ht="15" customHeight="1" x14ac:dyDescent="0.2">
      <c r="A2029" s="105">
        <v>42090.625</v>
      </c>
      <c r="B2029" s="13">
        <v>3.601108</v>
      </c>
      <c r="C2029" s="24">
        <v>140</v>
      </c>
      <c r="D2029" s="16">
        <f t="shared" si="31"/>
        <v>6.0138503599999993</v>
      </c>
    </row>
    <row r="2030" spans="1:4" ht="15" customHeight="1" x14ac:dyDescent="0.2">
      <c r="A2030" s="105">
        <v>42090.666666666664</v>
      </c>
      <c r="B2030" s="13">
        <v>5.1444400000000003</v>
      </c>
      <c r="C2030" s="24">
        <v>90</v>
      </c>
      <c r="D2030" s="16">
        <f t="shared" si="31"/>
        <v>8.5912147999999995</v>
      </c>
    </row>
    <row r="2031" spans="1:4" ht="15" customHeight="1" x14ac:dyDescent="0.2">
      <c r="A2031" s="105">
        <v>42090.708333333336</v>
      </c>
      <c r="B2031" s="13">
        <v>4.6299960000000002</v>
      </c>
      <c r="C2031" s="24">
        <v>60</v>
      </c>
      <c r="D2031" s="16">
        <f t="shared" si="31"/>
        <v>7.7320933199999997</v>
      </c>
    </row>
    <row r="2032" spans="1:4" ht="15" customHeight="1" x14ac:dyDescent="0.2">
      <c r="A2032" s="105">
        <v>42090.75</v>
      </c>
      <c r="B2032" s="13">
        <v>4.6299960000000002</v>
      </c>
      <c r="C2032" s="24">
        <v>70</v>
      </c>
      <c r="D2032" s="16">
        <f t="shared" si="31"/>
        <v>7.7320933199999997</v>
      </c>
    </row>
    <row r="2033" spans="1:4" ht="15" customHeight="1" x14ac:dyDescent="0.2">
      <c r="A2033" s="105">
        <v>42090.791666666664</v>
      </c>
      <c r="B2033" s="13">
        <v>4.6299960000000002</v>
      </c>
      <c r="C2033" s="24">
        <v>70</v>
      </c>
      <c r="D2033" s="16">
        <f t="shared" si="31"/>
        <v>7.7320933199999997</v>
      </c>
    </row>
    <row r="2034" spans="1:4" ht="15" customHeight="1" x14ac:dyDescent="0.2">
      <c r="A2034" s="105">
        <v>42090.833333333336</v>
      </c>
      <c r="B2034" s="13">
        <v>4.6299960000000002</v>
      </c>
      <c r="C2034" s="24">
        <v>60</v>
      </c>
      <c r="D2034" s="16">
        <f t="shared" si="31"/>
        <v>7.7320933199999997</v>
      </c>
    </row>
    <row r="2035" spans="1:4" ht="15" customHeight="1" x14ac:dyDescent="0.2">
      <c r="A2035" s="105">
        <v>42090.875</v>
      </c>
      <c r="B2035" s="13">
        <v>4.6299960000000002</v>
      </c>
      <c r="C2035" s="24">
        <v>50</v>
      </c>
      <c r="D2035" s="16">
        <f t="shared" si="31"/>
        <v>7.7320933199999997</v>
      </c>
    </row>
    <row r="2036" spans="1:4" ht="15" customHeight="1" x14ac:dyDescent="0.2">
      <c r="A2036" s="105">
        <v>42090.916666666664</v>
      </c>
      <c r="B2036" s="13">
        <v>3.0866639999999999</v>
      </c>
      <c r="C2036" s="24">
        <v>30</v>
      </c>
      <c r="D2036" s="16">
        <f t="shared" si="31"/>
        <v>5.1547288799999995</v>
      </c>
    </row>
    <row r="2037" spans="1:4" ht="15" customHeight="1" x14ac:dyDescent="0.2">
      <c r="A2037" s="105">
        <v>42090.958333333336</v>
      </c>
      <c r="B2037" s="13">
        <v>3.601108</v>
      </c>
      <c r="C2037" s="24">
        <v>40</v>
      </c>
      <c r="D2037" s="16">
        <f t="shared" si="31"/>
        <v>6.0138503599999993</v>
      </c>
    </row>
    <row r="2038" spans="1:4" ht="15" customHeight="1" x14ac:dyDescent="0.2">
      <c r="A2038" s="105">
        <v>42091</v>
      </c>
      <c r="B2038" s="13">
        <v>3.601108</v>
      </c>
      <c r="C2038" s="24">
        <v>20</v>
      </c>
      <c r="D2038" s="16">
        <f t="shared" si="31"/>
        <v>6.0138503599999993</v>
      </c>
    </row>
    <row r="2039" spans="1:4" ht="15" customHeight="1" x14ac:dyDescent="0.2">
      <c r="A2039" s="105">
        <v>42091.041666666664</v>
      </c>
      <c r="B2039" s="13">
        <v>1.028888</v>
      </c>
      <c r="C2039" s="24">
        <v>340</v>
      </c>
      <c r="D2039" s="16">
        <f t="shared" si="31"/>
        <v>1.71824296</v>
      </c>
    </row>
    <row r="2040" spans="1:4" ht="15" customHeight="1" x14ac:dyDescent="0.2">
      <c r="A2040" s="105">
        <v>42091.083333333336</v>
      </c>
      <c r="B2040" s="13">
        <v>0.51444400000000001</v>
      </c>
      <c r="C2040" s="24">
        <v>10</v>
      </c>
      <c r="D2040" s="16">
        <f t="shared" si="31"/>
        <v>0.85912147999999999</v>
      </c>
    </row>
    <row r="2041" spans="1:4" ht="15" customHeight="1" x14ac:dyDescent="0.2">
      <c r="A2041" s="105">
        <v>42091.125</v>
      </c>
      <c r="B2041" s="13">
        <v>1.028888</v>
      </c>
      <c r="C2041" s="24">
        <v>330</v>
      </c>
      <c r="D2041" s="16">
        <f t="shared" si="31"/>
        <v>1.71824296</v>
      </c>
    </row>
    <row r="2042" spans="1:4" ht="15" customHeight="1" x14ac:dyDescent="0.2">
      <c r="A2042" s="105">
        <v>42091.166666666664</v>
      </c>
      <c r="B2042" s="13">
        <v>1.028888</v>
      </c>
      <c r="C2042" s="24">
        <v>260</v>
      </c>
      <c r="D2042" s="16">
        <f t="shared" si="31"/>
        <v>1.71824296</v>
      </c>
    </row>
    <row r="2043" spans="1:4" ht="15" customHeight="1" x14ac:dyDescent="0.2">
      <c r="A2043" s="105">
        <v>42091.208333333336</v>
      </c>
      <c r="B2043" s="13">
        <v>1.028888</v>
      </c>
      <c r="C2043" s="24">
        <v>260</v>
      </c>
      <c r="D2043" s="16">
        <f t="shared" si="31"/>
        <v>1.71824296</v>
      </c>
    </row>
    <row r="2044" spans="1:4" ht="15" customHeight="1" x14ac:dyDescent="0.2">
      <c r="A2044" s="105">
        <v>42091.25</v>
      </c>
      <c r="B2044" s="13">
        <v>1.028888</v>
      </c>
      <c r="C2044" s="24">
        <v>340</v>
      </c>
      <c r="D2044" s="16">
        <f t="shared" si="31"/>
        <v>1.71824296</v>
      </c>
    </row>
    <row r="2045" spans="1:4" ht="15" customHeight="1" x14ac:dyDescent="0.2">
      <c r="A2045" s="105">
        <v>42091.291666666664</v>
      </c>
      <c r="B2045" s="13">
        <v>0</v>
      </c>
      <c r="C2045" s="24">
        <v>0</v>
      </c>
      <c r="D2045" s="16">
        <f t="shared" si="31"/>
        <v>0</v>
      </c>
    </row>
    <row r="2046" spans="1:4" ht="15" customHeight="1" x14ac:dyDescent="0.2">
      <c r="A2046" s="105">
        <v>42091.333333333336</v>
      </c>
      <c r="B2046" s="13">
        <v>1.028888</v>
      </c>
      <c r="C2046" s="24">
        <v>330</v>
      </c>
      <c r="D2046" s="16">
        <f t="shared" si="31"/>
        <v>1.71824296</v>
      </c>
    </row>
    <row r="2047" spans="1:4" ht="15" customHeight="1" x14ac:dyDescent="0.2">
      <c r="A2047" s="105">
        <v>42091.375</v>
      </c>
      <c r="B2047" s="13">
        <v>0</v>
      </c>
      <c r="C2047" s="24">
        <v>0</v>
      </c>
      <c r="D2047" s="16">
        <f t="shared" si="31"/>
        <v>0</v>
      </c>
    </row>
    <row r="2048" spans="1:4" ht="15" customHeight="1" x14ac:dyDescent="0.2">
      <c r="A2048" s="105">
        <v>42091.416666666664</v>
      </c>
      <c r="B2048" s="13">
        <v>1.028888</v>
      </c>
      <c r="C2048" s="24">
        <v>320</v>
      </c>
      <c r="D2048" s="16">
        <f t="shared" si="31"/>
        <v>1.71824296</v>
      </c>
    </row>
    <row r="2049" spans="1:4" ht="15" customHeight="1" x14ac:dyDescent="0.2">
      <c r="A2049" s="105">
        <v>42091.458333333336</v>
      </c>
      <c r="B2049" s="13">
        <v>1.028888</v>
      </c>
      <c r="C2049" s="24">
        <v>180</v>
      </c>
      <c r="D2049" s="16">
        <f t="shared" si="31"/>
        <v>1.71824296</v>
      </c>
    </row>
    <row r="2050" spans="1:4" ht="15" customHeight="1" x14ac:dyDescent="0.2">
      <c r="A2050" s="105">
        <v>42091.5</v>
      </c>
      <c r="B2050" s="13">
        <v>1.5433319999999999</v>
      </c>
      <c r="C2050" s="24">
        <v>180</v>
      </c>
      <c r="D2050" s="16">
        <f t="shared" si="31"/>
        <v>2.5773644399999998</v>
      </c>
    </row>
    <row r="2051" spans="1:4" ht="15" customHeight="1" x14ac:dyDescent="0.2">
      <c r="A2051" s="105">
        <v>42091.541666666664</v>
      </c>
      <c r="B2051" s="13">
        <v>3.0866639999999999</v>
      </c>
      <c r="C2051" s="24">
        <v>150</v>
      </c>
      <c r="D2051" s="16">
        <f t="shared" si="31"/>
        <v>5.1547288799999995</v>
      </c>
    </row>
    <row r="2052" spans="1:4" ht="15" customHeight="1" x14ac:dyDescent="0.2">
      <c r="A2052" s="105">
        <v>42091.583333333336</v>
      </c>
      <c r="B2052" s="13">
        <v>4.6299960000000002</v>
      </c>
      <c r="C2052" s="24">
        <v>150</v>
      </c>
      <c r="D2052" s="16">
        <f t="shared" ref="D2052:D2115" si="32">$B$1*B2052</f>
        <v>7.7320933199999997</v>
      </c>
    </row>
    <row r="2053" spans="1:4" ht="15" customHeight="1" x14ac:dyDescent="0.2">
      <c r="A2053" s="105">
        <v>42091.625</v>
      </c>
      <c r="B2053" s="13">
        <v>5.6588840000000005</v>
      </c>
      <c r="C2053" s="24">
        <v>150</v>
      </c>
      <c r="D2053" s="16">
        <f t="shared" si="32"/>
        <v>9.4503362800000001</v>
      </c>
    </row>
    <row r="2054" spans="1:4" ht="15" customHeight="1" x14ac:dyDescent="0.2">
      <c r="A2054" s="105">
        <v>42091.666666666664</v>
      </c>
      <c r="B2054" s="13">
        <v>4.1155520000000001</v>
      </c>
      <c r="C2054" s="24">
        <v>120</v>
      </c>
      <c r="D2054" s="16">
        <f t="shared" si="32"/>
        <v>6.8729718399999999</v>
      </c>
    </row>
    <row r="2055" spans="1:4" ht="15" customHeight="1" x14ac:dyDescent="0.2">
      <c r="A2055" s="105">
        <v>42091.708333333336</v>
      </c>
      <c r="B2055" s="13">
        <v>5.1444400000000003</v>
      </c>
      <c r="C2055" s="24">
        <v>130</v>
      </c>
      <c r="D2055" s="16">
        <f t="shared" si="32"/>
        <v>8.5912147999999995</v>
      </c>
    </row>
    <row r="2056" spans="1:4" ht="15" customHeight="1" x14ac:dyDescent="0.2">
      <c r="A2056" s="105">
        <v>42091.75</v>
      </c>
      <c r="B2056" s="13">
        <v>5.1444400000000003</v>
      </c>
      <c r="C2056" s="24">
        <v>110</v>
      </c>
      <c r="D2056" s="16">
        <f t="shared" si="32"/>
        <v>8.5912147999999995</v>
      </c>
    </row>
    <row r="2057" spans="1:4" ht="15" customHeight="1" x14ac:dyDescent="0.2">
      <c r="A2057" s="105">
        <v>42091.791666666664</v>
      </c>
      <c r="B2057" s="13">
        <v>3.601108</v>
      </c>
      <c r="C2057" s="24">
        <v>120</v>
      </c>
      <c r="D2057" s="16">
        <f t="shared" si="32"/>
        <v>6.0138503599999993</v>
      </c>
    </row>
    <row r="2058" spans="1:4" ht="15" customHeight="1" x14ac:dyDescent="0.2">
      <c r="A2058" s="105">
        <v>42091.833333333336</v>
      </c>
      <c r="B2058" s="13">
        <v>3.601108</v>
      </c>
      <c r="C2058" s="24">
        <v>110</v>
      </c>
      <c r="D2058" s="16">
        <f t="shared" si="32"/>
        <v>6.0138503599999993</v>
      </c>
    </row>
    <row r="2059" spans="1:4" ht="15" customHeight="1" x14ac:dyDescent="0.2">
      <c r="A2059" s="105">
        <v>42091.875</v>
      </c>
      <c r="B2059" s="13">
        <v>3.0866639999999999</v>
      </c>
      <c r="C2059" s="24">
        <v>120</v>
      </c>
      <c r="D2059" s="16">
        <f t="shared" si="32"/>
        <v>5.1547288799999995</v>
      </c>
    </row>
    <row r="2060" spans="1:4" ht="15" customHeight="1" x14ac:dyDescent="0.2">
      <c r="A2060" s="105">
        <v>42091.916666666664</v>
      </c>
      <c r="B2060" s="13">
        <v>1.5433319999999999</v>
      </c>
      <c r="C2060" s="24">
        <v>60</v>
      </c>
      <c r="D2060" s="16">
        <f t="shared" si="32"/>
        <v>2.5773644399999998</v>
      </c>
    </row>
    <row r="2061" spans="1:4" ht="15" customHeight="1" x14ac:dyDescent="0.2">
      <c r="A2061" s="105">
        <v>42091.958333333336</v>
      </c>
      <c r="B2061" s="13">
        <v>1.5433319999999999</v>
      </c>
      <c r="C2061" s="24">
        <v>30</v>
      </c>
      <c r="D2061" s="16">
        <f t="shared" si="32"/>
        <v>2.5773644399999998</v>
      </c>
    </row>
    <row r="2062" spans="1:4" ht="15" customHeight="1" x14ac:dyDescent="0.2">
      <c r="A2062" s="105">
        <v>42092</v>
      </c>
      <c r="B2062" s="13">
        <v>1.028888</v>
      </c>
      <c r="C2062" s="24">
        <v>30</v>
      </c>
      <c r="D2062" s="16">
        <f t="shared" si="32"/>
        <v>1.71824296</v>
      </c>
    </row>
    <row r="2063" spans="1:4" ht="15" customHeight="1" x14ac:dyDescent="0.2">
      <c r="A2063" s="105">
        <v>42092.041666666664</v>
      </c>
      <c r="B2063" s="13">
        <v>1.028888</v>
      </c>
      <c r="C2063" s="24">
        <v>310</v>
      </c>
      <c r="D2063" s="16">
        <f t="shared" si="32"/>
        <v>1.71824296</v>
      </c>
    </row>
    <row r="2064" spans="1:4" ht="15" customHeight="1" x14ac:dyDescent="0.2">
      <c r="A2064" s="105">
        <v>42092.083333333336</v>
      </c>
      <c r="B2064" s="13">
        <v>1.5433319999999999</v>
      </c>
      <c r="C2064" s="24">
        <v>300</v>
      </c>
      <c r="D2064" s="16">
        <f t="shared" si="32"/>
        <v>2.5773644399999998</v>
      </c>
    </row>
    <row r="2065" spans="1:4" ht="15" customHeight="1" x14ac:dyDescent="0.2">
      <c r="A2065" s="105">
        <v>42092.125</v>
      </c>
      <c r="B2065" s="13">
        <v>1.028888</v>
      </c>
      <c r="C2065" s="24">
        <v>320</v>
      </c>
      <c r="D2065" s="16">
        <f t="shared" si="32"/>
        <v>1.71824296</v>
      </c>
    </row>
    <row r="2066" spans="1:4" ht="15" customHeight="1" x14ac:dyDescent="0.2">
      <c r="A2066" s="105">
        <v>42092.166666666664</v>
      </c>
      <c r="B2066" s="13">
        <v>1.5433319999999999</v>
      </c>
      <c r="C2066" s="24">
        <v>330</v>
      </c>
      <c r="D2066" s="16">
        <f t="shared" si="32"/>
        <v>2.5773644399999998</v>
      </c>
    </row>
    <row r="2067" spans="1:4" ht="15" customHeight="1" x14ac:dyDescent="0.2">
      <c r="A2067" s="105">
        <v>42092.208333333336</v>
      </c>
      <c r="B2067" s="13">
        <v>1.028888</v>
      </c>
      <c r="C2067" s="24">
        <v>340</v>
      </c>
      <c r="D2067" s="16">
        <f t="shared" si="32"/>
        <v>1.71824296</v>
      </c>
    </row>
    <row r="2068" spans="1:4" ht="15" customHeight="1" x14ac:dyDescent="0.2">
      <c r="A2068" s="105">
        <v>42092.25</v>
      </c>
      <c r="B2068" s="13">
        <v>1.028888</v>
      </c>
      <c r="C2068" s="24">
        <v>310</v>
      </c>
      <c r="D2068" s="16">
        <f t="shared" si="32"/>
        <v>1.71824296</v>
      </c>
    </row>
    <row r="2069" spans="1:4" ht="15" customHeight="1" x14ac:dyDescent="0.2">
      <c r="A2069" s="105">
        <v>42092.291666666664</v>
      </c>
      <c r="B2069" s="13">
        <v>0.51444400000000001</v>
      </c>
      <c r="C2069" s="24">
        <v>310</v>
      </c>
      <c r="D2069" s="16">
        <f t="shared" si="32"/>
        <v>0.85912147999999999</v>
      </c>
    </row>
    <row r="2070" spans="1:4" ht="15" customHeight="1" x14ac:dyDescent="0.2">
      <c r="A2070" s="105">
        <v>42092.333333333336</v>
      </c>
      <c r="B2070" s="13">
        <v>1.028888</v>
      </c>
      <c r="C2070" s="24">
        <v>320</v>
      </c>
      <c r="D2070" s="16">
        <f t="shared" si="32"/>
        <v>1.71824296</v>
      </c>
    </row>
    <row r="2071" spans="1:4" ht="15" customHeight="1" x14ac:dyDescent="0.2">
      <c r="A2071" s="105">
        <v>42092.375</v>
      </c>
      <c r="B2071" s="13">
        <v>1.028888</v>
      </c>
      <c r="C2071" s="24">
        <v>340</v>
      </c>
      <c r="D2071" s="16">
        <f t="shared" si="32"/>
        <v>1.71824296</v>
      </c>
    </row>
    <row r="2072" spans="1:4" ht="15" customHeight="1" x14ac:dyDescent="0.2">
      <c r="A2072" s="105">
        <v>42092.416666666664</v>
      </c>
      <c r="B2072" s="13">
        <v>2.057776</v>
      </c>
      <c r="C2072" s="24">
        <v>300</v>
      </c>
      <c r="D2072" s="16">
        <f t="shared" si="32"/>
        <v>3.43648592</v>
      </c>
    </row>
    <row r="2073" spans="1:4" ht="15" customHeight="1" x14ac:dyDescent="0.2">
      <c r="A2073" s="105">
        <v>42092.458333333336</v>
      </c>
      <c r="B2073" s="13">
        <v>2.5722200000000002</v>
      </c>
      <c r="C2073" s="24">
        <v>340</v>
      </c>
      <c r="D2073" s="16">
        <f t="shared" si="32"/>
        <v>4.2956073999999997</v>
      </c>
    </row>
    <row r="2074" spans="1:4" ht="15" customHeight="1" x14ac:dyDescent="0.2">
      <c r="A2074" s="105">
        <v>42092.5</v>
      </c>
      <c r="B2074" s="13">
        <v>3.0866639999999999</v>
      </c>
      <c r="C2074" s="24">
        <v>10</v>
      </c>
      <c r="D2074" s="16">
        <f t="shared" si="32"/>
        <v>5.1547288799999995</v>
      </c>
    </row>
    <row r="2075" spans="1:4" ht="15" customHeight="1" x14ac:dyDescent="0.2">
      <c r="A2075" s="105">
        <v>42092.541666666664</v>
      </c>
      <c r="B2075" s="13">
        <v>4.1155520000000001</v>
      </c>
      <c r="C2075" s="24">
        <v>10</v>
      </c>
      <c r="D2075" s="16">
        <f t="shared" si="32"/>
        <v>6.8729718399999999</v>
      </c>
    </row>
    <row r="2076" spans="1:4" ht="15" customHeight="1" x14ac:dyDescent="0.2">
      <c r="A2076" s="105">
        <v>42092.583333333336</v>
      </c>
      <c r="B2076" s="13">
        <v>5.1444400000000003</v>
      </c>
      <c r="C2076" s="24">
        <v>50</v>
      </c>
      <c r="D2076" s="16">
        <f t="shared" si="32"/>
        <v>8.5912147999999995</v>
      </c>
    </row>
    <row r="2077" spans="1:4" ht="15" customHeight="1" x14ac:dyDescent="0.2">
      <c r="A2077" s="105">
        <v>42092.625</v>
      </c>
      <c r="B2077" s="13">
        <v>4.6299960000000002</v>
      </c>
      <c r="C2077" s="24">
        <v>30</v>
      </c>
      <c r="D2077" s="16">
        <f t="shared" si="32"/>
        <v>7.7320933199999997</v>
      </c>
    </row>
    <row r="2078" spans="1:4" ht="15" customHeight="1" x14ac:dyDescent="0.2">
      <c r="A2078" s="105">
        <v>42092.666666666664</v>
      </c>
      <c r="B2078" s="13">
        <v>6.6877719999999998</v>
      </c>
      <c r="C2078" s="24">
        <v>70</v>
      </c>
      <c r="D2078" s="16">
        <f t="shared" si="32"/>
        <v>11.16857924</v>
      </c>
    </row>
    <row r="2079" spans="1:4" ht="15" customHeight="1" x14ac:dyDescent="0.2">
      <c r="A2079" s="105">
        <v>42092.708333333336</v>
      </c>
      <c r="B2079" s="13">
        <v>7.202216</v>
      </c>
      <c r="C2079" s="24">
        <v>70</v>
      </c>
      <c r="D2079" s="16">
        <f t="shared" si="32"/>
        <v>12.027700719999999</v>
      </c>
    </row>
    <row r="2080" spans="1:4" ht="15" customHeight="1" x14ac:dyDescent="0.2">
      <c r="A2080" s="105">
        <v>42092.75</v>
      </c>
      <c r="B2080" s="13">
        <v>7.202216</v>
      </c>
      <c r="C2080" s="24">
        <v>60</v>
      </c>
      <c r="D2080" s="16">
        <f t="shared" si="32"/>
        <v>12.027700719999999</v>
      </c>
    </row>
    <row r="2081" spans="1:4" ht="15" customHeight="1" x14ac:dyDescent="0.2">
      <c r="A2081" s="105">
        <v>42092.791666666664</v>
      </c>
      <c r="B2081" s="13">
        <v>6.1733279999999997</v>
      </c>
      <c r="C2081" s="24">
        <v>70</v>
      </c>
      <c r="D2081" s="16">
        <f t="shared" si="32"/>
        <v>10.309457759999999</v>
      </c>
    </row>
    <row r="2082" spans="1:4" ht="15" customHeight="1" x14ac:dyDescent="0.2">
      <c r="A2082" s="105">
        <v>42092.833333333336</v>
      </c>
      <c r="B2082" s="13">
        <v>6.1733279999999997</v>
      </c>
      <c r="C2082" s="24">
        <v>50</v>
      </c>
      <c r="D2082" s="16">
        <f t="shared" si="32"/>
        <v>10.309457759999999</v>
      </c>
    </row>
    <row r="2083" spans="1:4" ht="15" customHeight="1" x14ac:dyDescent="0.2">
      <c r="A2083" s="105">
        <v>42092.875</v>
      </c>
      <c r="B2083" s="13">
        <v>4.6299960000000002</v>
      </c>
      <c r="C2083" s="24">
        <v>40</v>
      </c>
      <c r="D2083" s="16">
        <f t="shared" si="32"/>
        <v>7.7320933199999997</v>
      </c>
    </row>
    <row r="2084" spans="1:4" ht="15" customHeight="1" x14ac:dyDescent="0.2">
      <c r="A2084" s="105">
        <v>42092.916666666664</v>
      </c>
      <c r="B2084" s="13">
        <v>4.1155520000000001</v>
      </c>
      <c r="C2084" s="24">
        <v>40</v>
      </c>
      <c r="D2084" s="16">
        <f t="shared" si="32"/>
        <v>6.8729718399999999</v>
      </c>
    </row>
    <row r="2085" spans="1:4" ht="15" customHeight="1" x14ac:dyDescent="0.2">
      <c r="A2085" s="105">
        <v>42092.958333333336</v>
      </c>
      <c r="B2085" s="13">
        <v>2.5722200000000002</v>
      </c>
      <c r="C2085" s="24">
        <v>20</v>
      </c>
      <c r="D2085" s="16">
        <f t="shared" si="32"/>
        <v>4.2956073999999997</v>
      </c>
    </row>
    <row r="2086" spans="1:4" ht="15" customHeight="1" x14ac:dyDescent="0.2">
      <c r="A2086" s="105">
        <v>42093</v>
      </c>
      <c r="B2086" s="13">
        <v>4.1155520000000001</v>
      </c>
      <c r="C2086" s="24">
        <v>20</v>
      </c>
      <c r="D2086" s="16">
        <f t="shared" si="32"/>
        <v>6.8729718399999999</v>
      </c>
    </row>
    <row r="2087" spans="1:4" ht="15" customHeight="1" x14ac:dyDescent="0.2">
      <c r="A2087" s="105">
        <v>42093.041666666664</v>
      </c>
      <c r="B2087" s="13">
        <v>4.1155520000000001</v>
      </c>
      <c r="C2087" s="24">
        <v>10</v>
      </c>
      <c r="D2087" s="16">
        <f t="shared" si="32"/>
        <v>6.8729718399999999</v>
      </c>
    </row>
    <row r="2088" spans="1:4" ht="15" customHeight="1" x14ac:dyDescent="0.2">
      <c r="A2088" s="105">
        <v>42093.083333333336</v>
      </c>
      <c r="B2088" s="13">
        <v>3.601108</v>
      </c>
      <c r="C2088" s="24">
        <v>10</v>
      </c>
      <c r="D2088" s="16">
        <f t="shared" si="32"/>
        <v>6.0138503599999993</v>
      </c>
    </row>
    <row r="2089" spans="1:4" ht="15" customHeight="1" x14ac:dyDescent="0.2">
      <c r="A2089" s="105">
        <v>42093.125</v>
      </c>
      <c r="B2089" s="13">
        <v>2.5722200000000002</v>
      </c>
      <c r="C2089" s="24">
        <v>10</v>
      </c>
      <c r="D2089" s="16">
        <f t="shared" si="32"/>
        <v>4.2956073999999997</v>
      </c>
    </row>
    <row r="2090" spans="1:4" ht="15" customHeight="1" x14ac:dyDescent="0.2">
      <c r="A2090" s="105">
        <v>42093.166666666664</v>
      </c>
      <c r="B2090" s="13">
        <v>2.5722200000000002</v>
      </c>
      <c r="C2090" s="24">
        <v>350</v>
      </c>
      <c r="D2090" s="16">
        <f t="shared" si="32"/>
        <v>4.2956073999999997</v>
      </c>
    </row>
    <row r="2091" spans="1:4" ht="15" customHeight="1" x14ac:dyDescent="0.2">
      <c r="A2091" s="105">
        <v>42093.208333333336</v>
      </c>
      <c r="B2091" s="13">
        <v>1.5433319999999999</v>
      </c>
      <c r="C2091" s="24">
        <v>350</v>
      </c>
      <c r="D2091" s="16">
        <f t="shared" si="32"/>
        <v>2.5773644399999998</v>
      </c>
    </row>
    <row r="2092" spans="1:4" ht="15" customHeight="1" x14ac:dyDescent="0.2">
      <c r="A2092" s="105">
        <v>42093.25</v>
      </c>
      <c r="B2092" s="13">
        <v>2.5722200000000002</v>
      </c>
      <c r="C2092" s="24">
        <v>10</v>
      </c>
      <c r="D2092" s="16">
        <f t="shared" si="32"/>
        <v>4.2956073999999997</v>
      </c>
    </row>
    <row r="2093" spans="1:4" ht="15" customHeight="1" x14ac:dyDescent="0.2">
      <c r="A2093" s="105">
        <v>42093.291666666664</v>
      </c>
      <c r="B2093" s="13">
        <v>1.5433319999999999</v>
      </c>
      <c r="C2093" s="24">
        <v>270</v>
      </c>
      <c r="D2093" s="16">
        <f t="shared" si="32"/>
        <v>2.5773644399999998</v>
      </c>
    </row>
    <row r="2094" spans="1:4" ht="15" customHeight="1" x14ac:dyDescent="0.2">
      <c r="A2094" s="105">
        <v>42093.333333333336</v>
      </c>
      <c r="B2094" s="13">
        <v>0</v>
      </c>
      <c r="C2094" s="24">
        <v>0</v>
      </c>
      <c r="D2094" s="16">
        <f t="shared" si="32"/>
        <v>0</v>
      </c>
    </row>
    <row r="2095" spans="1:4" ht="15" customHeight="1" x14ac:dyDescent="0.2">
      <c r="A2095" s="105">
        <v>42093.375</v>
      </c>
      <c r="B2095" s="13">
        <v>1.5433319999999999</v>
      </c>
      <c r="C2095" s="24">
        <v>290</v>
      </c>
      <c r="D2095" s="16">
        <f t="shared" si="32"/>
        <v>2.5773644399999998</v>
      </c>
    </row>
    <row r="2096" spans="1:4" ht="15" customHeight="1" x14ac:dyDescent="0.2">
      <c r="A2096" s="105">
        <v>42093.416666666664</v>
      </c>
      <c r="B2096" s="13">
        <v>1.5433319999999999</v>
      </c>
      <c r="C2096" s="24">
        <v>280</v>
      </c>
      <c r="D2096" s="16">
        <f t="shared" si="32"/>
        <v>2.5773644399999998</v>
      </c>
    </row>
    <row r="2097" spans="1:4" ht="15" customHeight="1" x14ac:dyDescent="0.2">
      <c r="A2097" s="105">
        <v>42093.458333333336</v>
      </c>
      <c r="B2097" s="13">
        <v>1.5433319999999999</v>
      </c>
      <c r="C2097" s="24">
        <v>280</v>
      </c>
      <c r="D2097" s="16">
        <f t="shared" si="32"/>
        <v>2.5773644399999998</v>
      </c>
    </row>
    <row r="2098" spans="1:4" ht="15" customHeight="1" x14ac:dyDescent="0.2">
      <c r="A2098" s="105">
        <v>42093.5</v>
      </c>
      <c r="B2098" s="13">
        <v>5.1444400000000003</v>
      </c>
      <c r="C2098" s="24">
        <v>20</v>
      </c>
      <c r="D2098" s="16">
        <f t="shared" si="32"/>
        <v>8.5912147999999995</v>
      </c>
    </row>
    <row r="2099" spans="1:4" ht="15" customHeight="1" x14ac:dyDescent="0.2">
      <c r="A2099" s="105">
        <v>42093.541666666664</v>
      </c>
      <c r="B2099" s="13">
        <v>5.6588840000000005</v>
      </c>
      <c r="C2099" s="24">
        <v>20</v>
      </c>
      <c r="D2099" s="16">
        <f t="shared" si="32"/>
        <v>9.4503362800000001</v>
      </c>
    </row>
    <row r="2100" spans="1:4" ht="15" customHeight="1" x14ac:dyDescent="0.2">
      <c r="A2100" s="105">
        <v>42093.583333333336</v>
      </c>
      <c r="B2100" s="13">
        <v>6.1733279999999997</v>
      </c>
      <c r="C2100" s="24">
        <v>40</v>
      </c>
      <c r="D2100" s="16">
        <f t="shared" si="32"/>
        <v>10.309457759999999</v>
      </c>
    </row>
    <row r="2101" spans="1:4" ht="15" customHeight="1" x14ac:dyDescent="0.2">
      <c r="A2101" s="105">
        <v>42093.625</v>
      </c>
      <c r="B2101" s="13">
        <v>5.1444400000000003</v>
      </c>
      <c r="C2101" s="24">
        <v>60</v>
      </c>
      <c r="D2101" s="16">
        <f t="shared" si="32"/>
        <v>8.5912147999999995</v>
      </c>
    </row>
    <row r="2102" spans="1:4" ht="15" customHeight="1" x14ac:dyDescent="0.2">
      <c r="A2102" s="105">
        <v>42093.666666666664</v>
      </c>
      <c r="B2102" s="13">
        <v>8.2311040000000002</v>
      </c>
      <c r="C2102" s="24">
        <v>70</v>
      </c>
      <c r="D2102" s="16">
        <f t="shared" si="32"/>
        <v>13.74594368</v>
      </c>
    </row>
    <row r="2103" spans="1:4" ht="15" customHeight="1" x14ac:dyDescent="0.2">
      <c r="A2103" s="105">
        <v>42093.708333333336</v>
      </c>
      <c r="B2103" s="13">
        <v>8.7455479999999994</v>
      </c>
      <c r="C2103" s="24">
        <v>60</v>
      </c>
      <c r="D2103" s="16">
        <f t="shared" si="32"/>
        <v>14.605065159999999</v>
      </c>
    </row>
    <row r="2104" spans="1:4" ht="15" customHeight="1" x14ac:dyDescent="0.2">
      <c r="A2104" s="105">
        <v>42093.75</v>
      </c>
      <c r="B2104" s="13">
        <v>7.7166600000000001</v>
      </c>
      <c r="C2104" s="24">
        <v>70</v>
      </c>
      <c r="D2104" s="16">
        <f t="shared" si="32"/>
        <v>12.886822199999999</v>
      </c>
    </row>
    <row r="2105" spans="1:4" ht="15" customHeight="1" x14ac:dyDescent="0.2">
      <c r="A2105" s="105">
        <v>42093.791666666664</v>
      </c>
      <c r="B2105" s="13">
        <v>6.1733279999999997</v>
      </c>
      <c r="C2105" s="24">
        <v>50</v>
      </c>
      <c r="D2105" s="16">
        <f t="shared" si="32"/>
        <v>10.309457759999999</v>
      </c>
    </row>
    <row r="2106" spans="1:4" ht="15" customHeight="1" x14ac:dyDescent="0.2">
      <c r="A2106" s="105">
        <v>42093.833333333336</v>
      </c>
      <c r="B2106" s="13">
        <v>4.6299960000000002</v>
      </c>
      <c r="C2106" s="24">
        <v>60</v>
      </c>
      <c r="D2106" s="16">
        <f t="shared" si="32"/>
        <v>7.7320933199999997</v>
      </c>
    </row>
    <row r="2107" spans="1:4" ht="15" customHeight="1" x14ac:dyDescent="0.2">
      <c r="A2107" s="105">
        <v>42093.875</v>
      </c>
      <c r="B2107" s="13">
        <v>3.601108</v>
      </c>
      <c r="C2107" s="24">
        <v>40</v>
      </c>
      <c r="D2107" s="16">
        <f t="shared" si="32"/>
        <v>6.0138503599999993</v>
      </c>
    </row>
    <row r="2108" spans="1:4" ht="15" customHeight="1" x14ac:dyDescent="0.2">
      <c r="A2108" s="105">
        <v>42093.916666666664</v>
      </c>
      <c r="B2108" s="13">
        <v>3.601108</v>
      </c>
      <c r="C2108" s="24">
        <v>30</v>
      </c>
      <c r="D2108" s="16">
        <f t="shared" si="32"/>
        <v>6.0138503599999993</v>
      </c>
    </row>
    <row r="2109" spans="1:4" ht="15" customHeight="1" x14ac:dyDescent="0.2">
      <c r="A2109" s="105">
        <v>42093.958333333336</v>
      </c>
      <c r="B2109" s="13">
        <v>4.1155520000000001</v>
      </c>
      <c r="C2109" s="24">
        <v>20</v>
      </c>
      <c r="D2109" s="16">
        <f t="shared" si="32"/>
        <v>6.8729718399999999</v>
      </c>
    </row>
    <row r="2110" spans="1:4" ht="15" customHeight="1" x14ac:dyDescent="0.2">
      <c r="A2110" s="105">
        <v>42094</v>
      </c>
      <c r="B2110" s="13">
        <v>3.0866639999999999</v>
      </c>
      <c r="C2110" s="24">
        <v>20</v>
      </c>
      <c r="D2110" s="16">
        <f t="shared" si="32"/>
        <v>5.1547288799999995</v>
      </c>
    </row>
    <row r="2111" spans="1:4" ht="15" customHeight="1" x14ac:dyDescent="0.2">
      <c r="A2111" s="105">
        <v>42094.041666666664</v>
      </c>
      <c r="B2111" s="13">
        <v>2.5722200000000002</v>
      </c>
      <c r="C2111" s="24">
        <v>10</v>
      </c>
      <c r="D2111" s="16">
        <f t="shared" si="32"/>
        <v>4.2956073999999997</v>
      </c>
    </row>
    <row r="2112" spans="1:4" ht="15" customHeight="1" x14ac:dyDescent="0.2">
      <c r="A2112" s="105">
        <v>42094.083333333336</v>
      </c>
      <c r="B2112" s="13">
        <v>4.1155520000000001</v>
      </c>
      <c r="C2112" s="24">
        <v>10</v>
      </c>
      <c r="D2112" s="16">
        <f t="shared" si="32"/>
        <v>6.8729718399999999</v>
      </c>
    </row>
    <row r="2113" spans="1:4" ht="15" customHeight="1" x14ac:dyDescent="0.2">
      <c r="A2113" s="105">
        <v>42094.125</v>
      </c>
      <c r="B2113" s="13">
        <v>3.0866639999999999</v>
      </c>
      <c r="C2113" s="24">
        <v>360</v>
      </c>
      <c r="D2113" s="16">
        <f t="shared" si="32"/>
        <v>5.1547288799999995</v>
      </c>
    </row>
    <row r="2114" spans="1:4" ht="15" customHeight="1" x14ac:dyDescent="0.2">
      <c r="A2114" s="105">
        <v>42094.166666666664</v>
      </c>
      <c r="B2114" s="13">
        <v>2.5722200000000002</v>
      </c>
      <c r="C2114" s="24">
        <v>30</v>
      </c>
      <c r="D2114" s="16">
        <f t="shared" si="32"/>
        <v>4.2956073999999997</v>
      </c>
    </row>
    <row r="2115" spans="1:4" ht="15" customHeight="1" x14ac:dyDescent="0.2">
      <c r="A2115" s="105">
        <v>42094.208333333336</v>
      </c>
      <c r="B2115" s="13">
        <v>2.5722200000000002</v>
      </c>
      <c r="C2115" s="24">
        <v>20</v>
      </c>
      <c r="D2115" s="16">
        <f t="shared" si="32"/>
        <v>4.2956073999999997</v>
      </c>
    </row>
    <row r="2116" spans="1:4" ht="15" customHeight="1" x14ac:dyDescent="0.2">
      <c r="A2116" s="105">
        <v>42094.25</v>
      </c>
      <c r="B2116" s="13">
        <v>3.0866639999999999</v>
      </c>
      <c r="C2116" s="24">
        <v>10</v>
      </c>
      <c r="D2116" s="16">
        <f t="shared" ref="D2116:D2179" si="33">$B$1*B2116</f>
        <v>5.1547288799999995</v>
      </c>
    </row>
    <row r="2117" spans="1:4" ht="15" customHeight="1" x14ac:dyDescent="0.2">
      <c r="A2117" s="105">
        <v>42094.291666666664</v>
      </c>
      <c r="B2117" s="13">
        <v>4.1155520000000001</v>
      </c>
      <c r="C2117" s="24">
        <v>30</v>
      </c>
      <c r="D2117" s="16">
        <f t="shared" si="33"/>
        <v>6.8729718399999999</v>
      </c>
    </row>
    <row r="2118" spans="1:4" ht="15" customHeight="1" x14ac:dyDescent="0.2">
      <c r="A2118" s="105">
        <v>42094.333333333336</v>
      </c>
      <c r="B2118" s="13">
        <v>2.5722200000000002</v>
      </c>
      <c r="C2118" s="24">
        <v>10</v>
      </c>
      <c r="D2118" s="16">
        <f t="shared" si="33"/>
        <v>4.2956073999999997</v>
      </c>
    </row>
    <row r="2119" spans="1:4" ht="15" customHeight="1" x14ac:dyDescent="0.2">
      <c r="A2119" s="105">
        <v>42094.375</v>
      </c>
      <c r="B2119" s="13">
        <v>1.5433319999999999</v>
      </c>
      <c r="C2119" s="24">
        <v>320</v>
      </c>
      <c r="D2119" s="16">
        <f t="shared" si="33"/>
        <v>2.5773644399999998</v>
      </c>
    </row>
    <row r="2120" spans="1:4" ht="15" customHeight="1" x14ac:dyDescent="0.2">
      <c r="A2120" s="105">
        <v>42094.416666666664</v>
      </c>
      <c r="B2120" s="13">
        <v>4.6299960000000002</v>
      </c>
      <c r="C2120" s="24">
        <v>30</v>
      </c>
      <c r="D2120" s="16">
        <f t="shared" si="33"/>
        <v>7.7320933199999997</v>
      </c>
    </row>
    <row r="2121" spans="1:4" ht="15" customHeight="1" x14ac:dyDescent="0.2">
      <c r="A2121" s="105">
        <v>42094.458333333336</v>
      </c>
      <c r="B2121" s="13">
        <v>4.1155520000000001</v>
      </c>
      <c r="C2121" s="24">
        <v>360</v>
      </c>
      <c r="D2121" s="16">
        <f t="shared" si="33"/>
        <v>6.8729718399999999</v>
      </c>
    </row>
    <row r="2122" spans="1:4" ht="15" customHeight="1" x14ac:dyDescent="0.2">
      <c r="A2122" s="105">
        <v>42094.5</v>
      </c>
      <c r="B2122" s="13">
        <v>5.6588840000000005</v>
      </c>
      <c r="C2122" s="24">
        <v>360</v>
      </c>
      <c r="D2122" s="16">
        <f t="shared" si="33"/>
        <v>9.4503362800000001</v>
      </c>
    </row>
    <row r="2123" spans="1:4" ht="15" customHeight="1" x14ac:dyDescent="0.2">
      <c r="A2123" s="105">
        <v>42094.541666666664</v>
      </c>
      <c r="B2123" s="13">
        <v>5.6588840000000005</v>
      </c>
      <c r="C2123" s="24">
        <v>10</v>
      </c>
      <c r="D2123" s="16">
        <f t="shared" si="33"/>
        <v>9.4503362800000001</v>
      </c>
    </row>
    <row r="2124" spans="1:4" ht="15" customHeight="1" x14ac:dyDescent="0.2">
      <c r="A2124" s="105">
        <v>42094.583333333336</v>
      </c>
      <c r="B2124" s="13">
        <v>4.6299960000000002</v>
      </c>
      <c r="C2124" s="24">
        <v>10</v>
      </c>
      <c r="D2124" s="16">
        <f t="shared" si="33"/>
        <v>7.7320933199999997</v>
      </c>
    </row>
    <row r="2125" spans="1:4" ht="15" customHeight="1" x14ac:dyDescent="0.2">
      <c r="A2125" s="105">
        <v>42094.625</v>
      </c>
      <c r="B2125" s="13">
        <v>5.6588840000000005</v>
      </c>
      <c r="C2125" s="24">
        <v>350</v>
      </c>
      <c r="D2125" s="16">
        <f t="shared" si="33"/>
        <v>9.4503362800000001</v>
      </c>
    </row>
    <row r="2126" spans="1:4" ht="15" customHeight="1" x14ac:dyDescent="0.2">
      <c r="A2126" s="105">
        <v>42094.666666666664</v>
      </c>
      <c r="B2126" s="13">
        <v>5.1444400000000003</v>
      </c>
      <c r="C2126" s="24">
        <v>360</v>
      </c>
      <c r="D2126" s="16">
        <f t="shared" si="33"/>
        <v>8.5912147999999995</v>
      </c>
    </row>
    <row r="2127" spans="1:4" ht="15" customHeight="1" x14ac:dyDescent="0.2">
      <c r="A2127" s="105">
        <v>42094.708333333336</v>
      </c>
      <c r="B2127" s="13">
        <v>4.6299960000000002</v>
      </c>
      <c r="C2127" s="24">
        <v>360</v>
      </c>
      <c r="D2127" s="16">
        <f t="shared" si="33"/>
        <v>7.7320933199999997</v>
      </c>
    </row>
    <row r="2128" spans="1:4" ht="15" customHeight="1" x14ac:dyDescent="0.2">
      <c r="A2128" s="105">
        <v>42094.75</v>
      </c>
      <c r="B2128" s="13">
        <v>3.601108</v>
      </c>
      <c r="C2128" s="24">
        <v>30</v>
      </c>
      <c r="D2128" s="16">
        <f t="shared" si="33"/>
        <v>6.0138503599999993</v>
      </c>
    </row>
    <row r="2129" spans="1:4" ht="15" customHeight="1" x14ac:dyDescent="0.2">
      <c r="A2129" s="105">
        <v>42094.791666666664</v>
      </c>
      <c r="B2129" s="13">
        <v>6.1733279999999997</v>
      </c>
      <c r="C2129" s="24">
        <v>70</v>
      </c>
      <c r="D2129" s="16">
        <f t="shared" si="33"/>
        <v>10.309457759999999</v>
      </c>
    </row>
    <row r="2130" spans="1:4" ht="15" customHeight="1" x14ac:dyDescent="0.2">
      <c r="A2130" s="105">
        <v>42094.833333333336</v>
      </c>
      <c r="B2130" s="13">
        <v>6.1733279999999997</v>
      </c>
      <c r="C2130" s="24">
        <v>60</v>
      </c>
      <c r="D2130" s="16">
        <f t="shared" si="33"/>
        <v>10.309457759999999</v>
      </c>
    </row>
    <row r="2131" spans="1:4" ht="15" customHeight="1" x14ac:dyDescent="0.2">
      <c r="A2131" s="105">
        <v>42094.875</v>
      </c>
      <c r="B2131" s="13">
        <v>5.6588840000000005</v>
      </c>
      <c r="C2131" s="24">
        <v>50</v>
      </c>
      <c r="D2131" s="16">
        <f t="shared" si="33"/>
        <v>9.4503362800000001</v>
      </c>
    </row>
    <row r="2132" spans="1:4" ht="15" customHeight="1" x14ac:dyDescent="0.2">
      <c r="A2132" s="105">
        <v>42094.916666666664</v>
      </c>
      <c r="B2132" s="13">
        <v>4.6299960000000002</v>
      </c>
      <c r="C2132" s="24">
        <v>50</v>
      </c>
      <c r="D2132" s="16">
        <f t="shared" si="33"/>
        <v>7.7320933199999997</v>
      </c>
    </row>
    <row r="2133" spans="1:4" ht="15" customHeight="1" x14ac:dyDescent="0.2">
      <c r="A2133" s="105">
        <v>42094.958333333336</v>
      </c>
      <c r="B2133" s="13">
        <v>4.1155520000000001</v>
      </c>
      <c r="C2133" s="24">
        <v>30</v>
      </c>
      <c r="D2133" s="16">
        <f t="shared" si="33"/>
        <v>6.8729718399999999</v>
      </c>
    </row>
    <row r="2134" spans="1:4" ht="15" customHeight="1" x14ac:dyDescent="0.2">
      <c r="A2134" s="105">
        <v>42095</v>
      </c>
      <c r="B2134" s="13">
        <v>5.1444400000000003</v>
      </c>
      <c r="C2134" s="24">
        <v>40</v>
      </c>
      <c r="D2134" s="16">
        <f t="shared" si="33"/>
        <v>8.5912147999999995</v>
      </c>
    </row>
    <row r="2135" spans="1:4" ht="15" customHeight="1" x14ac:dyDescent="0.2">
      <c r="A2135" s="105">
        <v>42095.041666666664</v>
      </c>
      <c r="B2135" s="13">
        <v>4.6299960000000002</v>
      </c>
      <c r="C2135" s="24">
        <v>20</v>
      </c>
      <c r="D2135" s="16">
        <f t="shared" si="33"/>
        <v>7.7320933199999997</v>
      </c>
    </row>
    <row r="2136" spans="1:4" ht="15" customHeight="1" x14ac:dyDescent="0.2">
      <c r="A2136" s="105">
        <v>42095.083333333336</v>
      </c>
      <c r="B2136" s="13">
        <v>3.601108</v>
      </c>
      <c r="C2136" s="24">
        <v>20</v>
      </c>
      <c r="D2136" s="16">
        <f t="shared" si="33"/>
        <v>6.0138503599999993</v>
      </c>
    </row>
    <row r="2137" spans="1:4" ht="15" customHeight="1" x14ac:dyDescent="0.2">
      <c r="A2137" s="105">
        <v>42095.125</v>
      </c>
      <c r="B2137" s="13">
        <v>3.601108</v>
      </c>
      <c r="C2137" s="24">
        <v>20</v>
      </c>
      <c r="D2137" s="16">
        <f t="shared" si="33"/>
        <v>6.0138503599999993</v>
      </c>
    </row>
    <row r="2138" spans="1:4" ht="15" customHeight="1" x14ac:dyDescent="0.2">
      <c r="A2138" s="105">
        <v>42095.166666666664</v>
      </c>
      <c r="B2138" s="13">
        <v>1.028888</v>
      </c>
      <c r="C2138" s="24">
        <v>350</v>
      </c>
      <c r="D2138" s="16">
        <f t="shared" si="33"/>
        <v>1.71824296</v>
      </c>
    </row>
    <row r="2139" spans="1:4" ht="15" customHeight="1" x14ac:dyDescent="0.2">
      <c r="A2139" s="105">
        <v>42095.208333333336</v>
      </c>
      <c r="B2139" s="13">
        <v>1.028888</v>
      </c>
      <c r="C2139" s="24">
        <v>350</v>
      </c>
      <c r="D2139" s="16">
        <f t="shared" si="33"/>
        <v>1.71824296</v>
      </c>
    </row>
    <row r="2140" spans="1:4" ht="15" customHeight="1" x14ac:dyDescent="0.2">
      <c r="A2140" s="105">
        <v>42095.25</v>
      </c>
      <c r="B2140" s="13">
        <v>1.028888</v>
      </c>
      <c r="C2140" s="24">
        <v>210</v>
      </c>
      <c r="D2140" s="16">
        <f t="shared" si="33"/>
        <v>1.71824296</v>
      </c>
    </row>
    <row r="2141" spans="1:4" ht="15" customHeight="1" x14ac:dyDescent="0.2">
      <c r="A2141" s="105">
        <v>42095.291666666664</v>
      </c>
      <c r="B2141" s="13">
        <v>0</v>
      </c>
      <c r="C2141" s="24">
        <v>0</v>
      </c>
      <c r="D2141" s="16">
        <f t="shared" si="33"/>
        <v>0</v>
      </c>
    </row>
    <row r="2142" spans="1:4" ht="15" customHeight="1" x14ac:dyDescent="0.2">
      <c r="A2142" s="105">
        <v>42095.333333333336</v>
      </c>
      <c r="B2142" s="13">
        <v>1.5433319999999999</v>
      </c>
      <c r="C2142" s="24">
        <v>320</v>
      </c>
      <c r="D2142" s="16">
        <f t="shared" si="33"/>
        <v>2.5773644399999998</v>
      </c>
    </row>
    <row r="2143" spans="1:4" ht="15" customHeight="1" x14ac:dyDescent="0.2">
      <c r="A2143" s="105">
        <v>42095.375</v>
      </c>
      <c r="B2143" s="13">
        <v>0</v>
      </c>
      <c r="C2143" s="24">
        <v>0</v>
      </c>
      <c r="D2143" s="16">
        <f t="shared" si="33"/>
        <v>0</v>
      </c>
    </row>
    <row r="2144" spans="1:4" ht="15" customHeight="1" x14ac:dyDescent="0.2">
      <c r="A2144" s="105">
        <v>42095.416666666664</v>
      </c>
      <c r="B2144" s="13">
        <v>1.028888</v>
      </c>
      <c r="C2144" s="24">
        <v>350</v>
      </c>
      <c r="D2144" s="16">
        <f t="shared" si="33"/>
        <v>1.71824296</v>
      </c>
    </row>
    <row r="2145" spans="1:4" ht="15" customHeight="1" x14ac:dyDescent="0.2">
      <c r="A2145" s="105">
        <v>42095.458333333336</v>
      </c>
      <c r="B2145" s="13">
        <v>0.51444400000000001</v>
      </c>
      <c r="C2145" s="24">
        <v>170</v>
      </c>
      <c r="D2145" s="16">
        <f t="shared" si="33"/>
        <v>0.85912147999999999</v>
      </c>
    </row>
    <row r="2146" spans="1:4" ht="15" customHeight="1" x14ac:dyDescent="0.2">
      <c r="A2146" s="105">
        <v>42095.5</v>
      </c>
      <c r="B2146" s="13">
        <v>3.601108</v>
      </c>
      <c r="C2146" s="24">
        <v>130</v>
      </c>
      <c r="D2146" s="16">
        <f t="shared" si="33"/>
        <v>6.0138503599999993</v>
      </c>
    </row>
    <row r="2147" spans="1:4" ht="15" customHeight="1" x14ac:dyDescent="0.2">
      <c r="A2147" s="105">
        <v>42095.541666666664</v>
      </c>
      <c r="B2147" s="13">
        <v>3.601108</v>
      </c>
      <c r="C2147" s="24">
        <v>150</v>
      </c>
      <c r="D2147" s="16">
        <f t="shared" si="33"/>
        <v>6.0138503599999993</v>
      </c>
    </row>
    <row r="2148" spans="1:4" ht="15" customHeight="1" x14ac:dyDescent="0.2">
      <c r="A2148" s="105">
        <v>42095.583333333336</v>
      </c>
      <c r="B2148" s="13">
        <v>5.6588840000000005</v>
      </c>
      <c r="C2148" s="24">
        <v>160</v>
      </c>
      <c r="D2148" s="16">
        <f t="shared" si="33"/>
        <v>9.4503362800000001</v>
      </c>
    </row>
    <row r="2149" spans="1:4" ht="15" customHeight="1" x14ac:dyDescent="0.2">
      <c r="A2149" s="105">
        <v>42095.625</v>
      </c>
      <c r="B2149" s="13">
        <v>7.202216</v>
      </c>
      <c r="C2149" s="24">
        <v>160</v>
      </c>
      <c r="D2149" s="16">
        <f t="shared" si="33"/>
        <v>12.027700719999999</v>
      </c>
    </row>
    <row r="2150" spans="1:4" ht="15" customHeight="1" x14ac:dyDescent="0.2">
      <c r="A2150" s="105">
        <v>42095.666666666664</v>
      </c>
      <c r="B2150" s="13">
        <v>7.7166600000000001</v>
      </c>
      <c r="C2150" s="24">
        <v>170</v>
      </c>
      <c r="D2150" s="16">
        <f t="shared" si="33"/>
        <v>12.886822199999999</v>
      </c>
    </row>
    <row r="2151" spans="1:4" ht="15" customHeight="1" x14ac:dyDescent="0.2">
      <c r="A2151" s="105">
        <v>42095.708333333336</v>
      </c>
      <c r="B2151" s="13">
        <v>5.1444400000000003</v>
      </c>
      <c r="C2151" s="24">
        <v>160</v>
      </c>
      <c r="D2151" s="16">
        <f t="shared" si="33"/>
        <v>8.5912147999999995</v>
      </c>
    </row>
    <row r="2152" spans="1:4" ht="15" customHeight="1" x14ac:dyDescent="0.2">
      <c r="A2152" s="105">
        <v>42095.75</v>
      </c>
      <c r="B2152" s="13">
        <v>6.1733279999999997</v>
      </c>
      <c r="C2152" s="24">
        <v>170</v>
      </c>
      <c r="D2152" s="16">
        <f t="shared" si="33"/>
        <v>10.309457759999999</v>
      </c>
    </row>
    <row r="2153" spans="1:4" ht="15" customHeight="1" x14ac:dyDescent="0.2">
      <c r="A2153" s="105">
        <v>42095.791666666664</v>
      </c>
      <c r="B2153" s="13">
        <v>6.1733279999999997</v>
      </c>
      <c r="C2153" s="24">
        <v>180</v>
      </c>
      <c r="D2153" s="16">
        <f t="shared" si="33"/>
        <v>10.309457759999999</v>
      </c>
    </row>
    <row r="2154" spans="1:4" ht="15" customHeight="1" x14ac:dyDescent="0.2">
      <c r="A2154" s="105">
        <v>42095.833333333336</v>
      </c>
      <c r="B2154" s="13">
        <v>5.1444400000000003</v>
      </c>
      <c r="C2154" s="24">
        <v>180</v>
      </c>
      <c r="D2154" s="16">
        <f t="shared" si="33"/>
        <v>8.5912147999999995</v>
      </c>
    </row>
    <row r="2155" spans="1:4" ht="15" customHeight="1" x14ac:dyDescent="0.2">
      <c r="A2155" s="105">
        <v>42095.875</v>
      </c>
      <c r="B2155" s="13">
        <v>6.1733279999999997</v>
      </c>
      <c r="C2155" s="24">
        <v>200</v>
      </c>
      <c r="D2155" s="16">
        <f t="shared" si="33"/>
        <v>10.309457759999999</v>
      </c>
    </row>
    <row r="2156" spans="1:4" ht="15" customHeight="1" x14ac:dyDescent="0.2">
      <c r="A2156" s="105">
        <v>42095.916666666664</v>
      </c>
      <c r="B2156" s="13">
        <v>6.6877719999999998</v>
      </c>
      <c r="C2156" s="24">
        <v>210</v>
      </c>
      <c r="D2156" s="16">
        <f t="shared" si="33"/>
        <v>11.16857924</v>
      </c>
    </row>
    <row r="2157" spans="1:4" ht="15" customHeight="1" x14ac:dyDescent="0.2">
      <c r="A2157" s="105">
        <v>42095.958333333336</v>
      </c>
      <c r="B2157" s="13">
        <v>5.6588840000000005</v>
      </c>
      <c r="C2157" s="24">
        <v>210</v>
      </c>
      <c r="D2157" s="16">
        <f t="shared" si="33"/>
        <v>9.4503362800000001</v>
      </c>
    </row>
    <row r="2158" spans="1:4" ht="15" customHeight="1" x14ac:dyDescent="0.2">
      <c r="A2158" s="105">
        <v>42096</v>
      </c>
      <c r="B2158" s="13">
        <v>6.1733279999999997</v>
      </c>
      <c r="C2158" s="24">
        <v>220</v>
      </c>
      <c r="D2158" s="16">
        <f t="shared" si="33"/>
        <v>10.309457759999999</v>
      </c>
    </row>
    <row r="2159" spans="1:4" ht="15" customHeight="1" x14ac:dyDescent="0.2">
      <c r="A2159" s="105">
        <v>42096.041666666664</v>
      </c>
      <c r="B2159" s="13">
        <v>6.6877719999999998</v>
      </c>
      <c r="C2159" s="24">
        <v>210</v>
      </c>
      <c r="D2159" s="16">
        <f t="shared" si="33"/>
        <v>11.16857924</v>
      </c>
    </row>
    <row r="2160" spans="1:4" ht="15" customHeight="1" x14ac:dyDescent="0.2">
      <c r="A2160" s="105">
        <v>42096.083333333336</v>
      </c>
      <c r="B2160" s="13">
        <v>5.6588840000000005</v>
      </c>
      <c r="C2160" s="24">
        <v>220</v>
      </c>
      <c r="D2160" s="16">
        <f t="shared" si="33"/>
        <v>9.4503362800000001</v>
      </c>
    </row>
    <row r="2161" spans="1:4" ht="15" customHeight="1" x14ac:dyDescent="0.2">
      <c r="A2161" s="105">
        <v>42096.125</v>
      </c>
      <c r="B2161" s="13">
        <v>5.1444400000000003</v>
      </c>
      <c r="C2161" s="24">
        <v>230</v>
      </c>
      <c r="D2161" s="16">
        <f t="shared" si="33"/>
        <v>8.5912147999999995</v>
      </c>
    </row>
    <row r="2162" spans="1:4" ht="15" customHeight="1" x14ac:dyDescent="0.2">
      <c r="A2162" s="105">
        <v>42096.166666666664</v>
      </c>
      <c r="B2162" s="13">
        <v>4.6299960000000002</v>
      </c>
      <c r="C2162" s="24">
        <v>220</v>
      </c>
      <c r="D2162" s="16">
        <f t="shared" si="33"/>
        <v>7.7320933199999997</v>
      </c>
    </row>
    <row r="2163" spans="1:4" ht="15" customHeight="1" x14ac:dyDescent="0.2">
      <c r="A2163" s="105">
        <v>42096.208333333336</v>
      </c>
      <c r="B2163" s="13">
        <v>5.1444400000000003</v>
      </c>
      <c r="C2163" s="24">
        <v>220</v>
      </c>
      <c r="D2163" s="16">
        <f t="shared" si="33"/>
        <v>8.5912147999999995</v>
      </c>
    </row>
    <row r="2164" spans="1:4" ht="15" customHeight="1" x14ac:dyDescent="0.2">
      <c r="A2164" s="105">
        <v>42096.25</v>
      </c>
      <c r="B2164" s="13">
        <v>2.5722200000000002</v>
      </c>
      <c r="C2164" s="24">
        <v>240</v>
      </c>
      <c r="D2164" s="16">
        <f t="shared" si="33"/>
        <v>4.2956073999999997</v>
      </c>
    </row>
    <row r="2165" spans="1:4" ht="15" customHeight="1" x14ac:dyDescent="0.2">
      <c r="A2165" s="105">
        <v>42096.291666666664</v>
      </c>
      <c r="B2165" s="13">
        <v>2.057776</v>
      </c>
      <c r="C2165" s="24">
        <v>310</v>
      </c>
      <c r="D2165" s="16">
        <f t="shared" si="33"/>
        <v>3.43648592</v>
      </c>
    </row>
    <row r="2166" spans="1:4" ht="15" customHeight="1" x14ac:dyDescent="0.2">
      <c r="A2166" s="105">
        <v>42096.333333333336</v>
      </c>
      <c r="B2166" s="13">
        <v>1.028888</v>
      </c>
      <c r="C2166" s="24">
        <v>90</v>
      </c>
      <c r="D2166" s="16">
        <f t="shared" si="33"/>
        <v>1.71824296</v>
      </c>
    </row>
    <row r="2167" spans="1:4" ht="15" customHeight="1" x14ac:dyDescent="0.2">
      <c r="A2167" s="105">
        <v>42096.375</v>
      </c>
      <c r="B2167" s="13">
        <v>1.028888</v>
      </c>
      <c r="C2167" s="24">
        <v>290</v>
      </c>
      <c r="D2167" s="16">
        <f t="shared" si="33"/>
        <v>1.71824296</v>
      </c>
    </row>
    <row r="2168" spans="1:4" ht="15" customHeight="1" x14ac:dyDescent="0.2">
      <c r="A2168" s="105">
        <v>42096.416666666664</v>
      </c>
      <c r="B2168" s="13">
        <v>1.028888</v>
      </c>
      <c r="C2168" s="24">
        <v>300</v>
      </c>
      <c r="D2168" s="16">
        <f t="shared" si="33"/>
        <v>1.71824296</v>
      </c>
    </row>
    <row r="2169" spans="1:4" ht="15" customHeight="1" x14ac:dyDescent="0.2">
      <c r="A2169" s="105">
        <v>42096.458333333336</v>
      </c>
      <c r="B2169" s="13">
        <v>2.057776</v>
      </c>
      <c r="C2169" s="24">
        <v>300</v>
      </c>
      <c r="D2169" s="16">
        <f t="shared" si="33"/>
        <v>3.43648592</v>
      </c>
    </row>
    <row r="2170" spans="1:4" ht="15" customHeight="1" x14ac:dyDescent="0.2">
      <c r="A2170" s="105">
        <v>42096.5</v>
      </c>
      <c r="B2170" s="13">
        <v>0</v>
      </c>
      <c r="C2170" s="24">
        <v>0</v>
      </c>
      <c r="D2170" s="16">
        <f t="shared" si="33"/>
        <v>0</v>
      </c>
    </row>
    <row r="2171" spans="1:4" ht="15" customHeight="1" x14ac:dyDescent="0.2">
      <c r="A2171" s="105">
        <v>42096.541666666664</v>
      </c>
      <c r="B2171" s="13">
        <v>3.0866639999999999</v>
      </c>
      <c r="C2171" s="24">
        <v>200</v>
      </c>
      <c r="D2171" s="16">
        <f t="shared" si="33"/>
        <v>5.1547288799999995</v>
      </c>
    </row>
    <row r="2172" spans="1:4" ht="15" customHeight="1" x14ac:dyDescent="0.2">
      <c r="A2172" s="105">
        <v>42096.583333333336</v>
      </c>
      <c r="B2172" s="13">
        <v>5.1444400000000003</v>
      </c>
      <c r="C2172" s="24">
        <v>190</v>
      </c>
      <c r="D2172" s="16">
        <f t="shared" si="33"/>
        <v>8.5912147999999995</v>
      </c>
    </row>
    <row r="2173" spans="1:4" ht="15" customHeight="1" x14ac:dyDescent="0.2">
      <c r="A2173" s="105">
        <v>42096.625</v>
      </c>
      <c r="B2173" s="13">
        <v>5.1444400000000003</v>
      </c>
      <c r="C2173" s="24">
        <v>170</v>
      </c>
      <c r="D2173" s="16">
        <f t="shared" si="33"/>
        <v>8.5912147999999995</v>
      </c>
    </row>
    <row r="2174" spans="1:4" ht="15" customHeight="1" x14ac:dyDescent="0.2">
      <c r="A2174" s="105">
        <v>42096.666666666664</v>
      </c>
      <c r="B2174" s="13">
        <v>7.7166600000000001</v>
      </c>
      <c r="C2174" s="24">
        <v>170</v>
      </c>
      <c r="D2174" s="16">
        <f t="shared" si="33"/>
        <v>12.886822199999999</v>
      </c>
    </row>
    <row r="2175" spans="1:4" ht="15" customHeight="1" x14ac:dyDescent="0.2">
      <c r="A2175" s="105">
        <v>42096.708333333336</v>
      </c>
      <c r="B2175" s="13">
        <v>6.1733279999999997</v>
      </c>
      <c r="C2175" s="24">
        <v>170</v>
      </c>
      <c r="D2175" s="16">
        <f t="shared" si="33"/>
        <v>10.309457759999999</v>
      </c>
    </row>
    <row r="2176" spans="1:4" ht="15" customHeight="1" x14ac:dyDescent="0.2">
      <c r="A2176" s="105">
        <v>42096.75</v>
      </c>
      <c r="B2176" s="13">
        <v>6.6877719999999998</v>
      </c>
      <c r="C2176" s="24">
        <v>180</v>
      </c>
      <c r="D2176" s="16">
        <f t="shared" si="33"/>
        <v>11.16857924</v>
      </c>
    </row>
    <row r="2177" spans="1:4" ht="15" customHeight="1" x14ac:dyDescent="0.2">
      <c r="A2177" s="105">
        <v>42096.791666666664</v>
      </c>
      <c r="B2177" s="13">
        <v>6.6877719999999998</v>
      </c>
      <c r="C2177" s="24">
        <v>180</v>
      </c>
      <c r="D2177" s="16">
        <f t="shared" si="33"/>
        <v>11.16857924</v>
      </c>
    </row>
    <row r="2178" spans="1:4" ht="15" customHeight="1" x14ac:dyDescent="0.2">
      <c r="A2178" s="105">
        <v>42096.833333333336</v>
      </c>
      <c r="B2178" s="13">
        <v>5.6588840000000005</v>
      </c>
      <c r="C2178" s="24">
        <v>180</v>
      </c>
      <c r="D2178" s="16">
        <f t="shared" si="33"/>
        <v>9.4503362800000001</v>
      </c>
    </row>
    <row r="2179" spans="1:4" ht="15" customHeight="1" x14ac:dyDescent="0.2">
      <c r="A2179" s="105">
        <v>42096.875</v>
      </c>
      <c r="B2179" s="13">
        <v>5.1444400000000003</v>
      </c>
      <c r="C2179" s="24">
        <v>180</v>
      </c>
      <c r="D2179" s="16">
        <f t="shared" si="33"/>
        <v>8.5912147999999995</v>
      </c>
    </row>
    <row r="2180" spans="1:4" ht="15" customHeight="1" x14ac:dyDescent="0.2">
      <c r="A2180" s="105">
        <v>42096.916666666664</v>
      </c>
      <c r="B2180" s="13">
        <v>4.6299960000000002</v>
      </c>
      <c r="C2180" s="24">
        <v>200</v>
      </c>
      <c r="D2180" s="16">
        <f t="shared" ref="D2180:D2243" si="34">$B$1*B2180</f>
        <v>7.7320933199999997</v>
      </c>
    </row>
    <row r="2181" spans="1:4" ht="15" customHeight="1" x14ac:dyDescent="0.2">
      <c r="A2181" s="105">
        <v>42096.958333333336</v>
      </c>
      <c r="B2181" s="13">
        <v>7.202216</v>
      </c>
      <c r="C2181" s="24">
        <v>210</v>
      </c>
      <c r="D2181" s="16">
        <f t="shared" si="34"/>
        <v>12.027700719999999</v>
      </c>
    </row>
    <row r="2182" spans="1:4" ht="15" customHeight="1" x14ac:dyDescent="0.2">
      <c r="A2182" s="105">
        <v>42097</v>
      </c>
      <c r="B2182" s="13">
        <v>7.7166600000000001</v>
      </c>
      <c r="C2182" s="24">
        <v>210</v>
      </c>
      <c r="D2182" s="16">
        <f t="shared" si="34"/>
        <v>12.886822199999999</v>
      </c>
    </row>
    <row r="2183" spans="1:4" ht="15" customHeight="1" x14ac:dyDescent="0.2">
      <c r="A2183" s="105">
        <v>42097.041666666664</v>
      </c>
      <c r="B2183" s="13">
        <v>6.6877719999999998</v>
      </c>
      <c r="C2183" s="24">
        <v>220</v>
      </c>
      <c r="D2183" s="16">
        <f t="shared" si="34"/>
        <v>11.16857924</v>
      </c>
    </row>
    <row r="2184" spans="1:4" ht="15" customHeight="1" x14ac:dyDescent="0.2">
      <c r="A2184" s="105">
        <v>42097.083333333336</v>
      </c>
      <c r="B2184" s="13">
        <v>4.6299960000000002</v>
      </c>
      <c r="C2184" s="24">
        <v>200</v>
      </c>
      <c r="D2184" s="16">
        <f t="shared" si="34"/>
        <v>7.7320933199999997</v>
      </c>
    </row>
    <row r="2185" spans="1:4" ht="15" customHeight="1" x14ac:dyDescent="0.2">
      <c r="A2185" s="105">
        <v>42097.125</v>
      </c>
      <c r="B2185" s="13">
        <v>5.1444400000000003</v>
      </c>
      <c r="C2185" s="24">
        <v>210</v>
      </c>
      <c r="D2185" s="16">
        <f t="shared" si="34"/>
        <v>8.5912147999999995</v>
      </c>
    </row>
    <row r="2186" spans="1:4" ht="15" customHeight="1" x14ac:dyDescent="0.2">
      <c r="A2186" s="105">
        <v>42097.166666666664</v>
      </c>
      <c r="B2186" s="13">
        <v>6.1733279999999997</v>
      </c>
      <c r="C2186" s="24">
        <v>220</v>
      </c>
      <c r="D2186" s="16">
        <f t="shared" si="34"/>
        <v>10.309457759999999</v>
      </c>
    </row>
    <row r="2187" spans="1:4" ht="15" customHeight="1" x14ac:dyDescent="0.2">
      <c r="A2187" s="105">
        <v>42097.208333333336</v>
      </c>
      <c r="B2187" s="13">
        <v>6.1733279999999997</v>
      </c>
      <c r="C2187" s="24">
        <v>220</v>
      </c>
      <c r="D2187" s="16">
        <f t="shared" si="34"/>
        <v>10.309457759999999</v>
      </c>
    </row>
    <row r="2188" spans="1:4" ht="15" customHeight="1" x14ac:dyDescent="0.2">
      <c r="A2188" s="105">
        <v>42097.25</v>
      </c>
      <c r="B2188" s="13">
        <v>4.1155520000000001</v>
      </c>
      <c r="C2188" s="24">
        <v>210</v>
      </c>
      <c r="D2188" s="16">
        <f t="shared" si="34"/>
        <v>6.8729718399999999</v>
      </c>
    </row>
    <row r="2189" spans="1:4" ht="15" customHeight="1" x14ac:dyDescent="0.2">
      <c r="A2189" s="105">
        <v>42097.291666666664</v>
      </c>
      <c r="B2189" s="13">
        <v>4.1155520000000001</v>
      </c>
      <c r="C2189" s="24">
        <v>240</v>
      </c>
      <c r="D2189" s="16">
        <f t="shared" si="34"/>
        <v>6.8729718399999999</v>
      </c>
    </row>
    <row r="2190" spans="1:4" ht="15" customHeight="1" x14ac:dyDescent="0.2">
      <c r="A2190" s="105">
        <v>42097.333333333336</v>
      </c>
      <c r="B2190" s="13">
        <v>4.1155520000000001</v>
      </c>
      <c r="C2190" s="24">
        <v>240</v>
      </c>
      <c r="D2190" s="16">
        <f t="shared" si="34"/>
        <v>6.8729718399999999</v>
      </c>
    </row>
    <row r="2191" spans="1:4" ht="15" customHeight="1" x14ac:dyDescent="0.2">
      <c r="A2191" s="105">
        <v>42097.375</v>
      </c>
      <c r="B2191" s="13">
        <v>5.1444400000000003</v>
      </c>
      <c r="C2191" s="24">
        <v>180</v>
      </c>
      <c r="D2191" s="16">
        <f t="shared" si="34"/>
        <v>8.5912147999999995</v>
      </c>
    </row>
    <row r="2192" spans="1:4" ht="15" customHeight="1" x14ac:dyDescent="0.2">
      <c r="A2192" s="105">
        <v>42097.416666666664</v>
      </c>
      <c r="B2192" s="13">
        <v>3.0866639999999999</v>
      </c>
      <c r="C2192" s="24">
        <v>160</v>
      </c>
      <c r="D2192" s="16">
        <f t="shared" si="34"/>
        <v>5.1547288799999995</v>
      </c>
    </row>
    <row r="2193" spans="1:4" ht="15" customHeight="1" x14ac:dyDescent="0.2">
      <c r="A2193" s="105">
        <v>42097.458333333336</v>
      </c>
      <c r="B2193" s="13">
        <v>2.057776</v>
      </c>
      <c r="C2193" s="24">
        <v>150</v>
      </c>
      <c r="D2193" s="16">
        <f t="shared" si="34"/>
        <v>3.43648592</v>
      </c>
    </row>
    <row r="2194" spans="1:4" ht="15" customHeight="1" x14ac:dyDescent="0.2">
      <c r="A2194" s="105">
        <v>42097.541666666664</v>
      </c>
      <c r="B2194" s="13">
        <v>4.1155520000000001</v>
      </c>
      <c r="C2194" s="24">
        <v>230</v>
      </c>
      <c r="D2194" s="16">
        <f t="shared" si="34"/>
        <v>6.8729718399999999</v>
      </c>
    </row>
    <row r="2195" spans="1:4" ht="15" customHeight="1" x14ac:dyDescent="0.2">
      <c r="A2195" s="105">
        <v>42097.583333333336</v>
      </c>
      <c r="B2195" s="13">
        <v>3.0866639999999999</v>
      </c>
      <c r="C2195" s="24">
        <v>140</v>
      </c>
      <c r="D2195" s="16">
        <f t="shared" si="34"/>
        <v>5.1547288799999995</v>
      </c>
    </row>
    <row r="2196" spans="1:4" ht="15" customHeight="1" x14ac:dyDescent="0.2">
      <c r="A2196" s="105">
        <v>42097.625</v>
      </c>
      <c r="B2196" s="13">
        <v>4.6299960000000002</v>
      </c>
      <c r="C2196" s="24">
        <v>180</v>
      </c>
      <c r="D2196" s="16">
        <f t="shared" si="34"/>
        <v>7.7320933199999997</v>
      </c>
    </row>
    <row r="2197" spans="1:4" ht="15" customHeight="1" x14ac:dyDescent="0.2">
      <c r="A2197" s="105">
        <v>42097.666666666664</v>
      </c>
      <c r="B2197" s="13">
        <v>6.1733279999999997</v>
      </c>
      <c r="C2197" s="24">
        <v>180</v>
      </c>
      <c r="D2197" s="16">
        <f t="shared" si="34"/>
        <v>10.309457759999999</v>
      </c>
    </row>
    <row r="2198" spans="1:4" ht="15" customHeight="1" x14ac:dyDescent="0.2">
      <c r="A2198" s="105">
        <v>42097.708333333336</v>
      </c>
      <c r="B2198" s="13">
        <v>5.6588840000000005</v>
      </c>
      <c r="C2198" s="24">
        <v>160</v>
      </c>
      <c r="D2198" s="16">
        <f t="shared" si="34"/>
        <v>9.4503362800000001</v>
      </c>
    </row>
    <row r="2199" spans="1:4" ht="15" customHeight="1" x14ac:dyDescent="0.2">
      <c r="A2199" s="105">
        <v>42097.75</v>
      </c>
      <c r="B2199" s="13">
        <v>4.6299960000000002</v>
      </c>
      <c r="C2199" s="24">
        <v>170</v>
      </c>
      <c r="D2199" s="16">
        <f t="shared" si="34"/>
        <v>7.7320933199999997</v>
      </c>
    </row>
    <row r="2200" spans="1:4" ht="15" customHeight="1" x14ac:dyDescent="0.2">
      <c r="A2200" s="105">
        <v>42097.791666666664</v>
      </c>
      <c r="B2200" s="13">
        <v>5.1444400000000003</v>
      </c>
      <c r="C2200" s="24">
        <v>160</v>
      </c>
      <c r="D2200" s="16">
        <f t="shared" si="34"/>
        <v>8.5912147999999995</v>
      </c>
    </row>
    <row r="2201" spans="1:4" ht="15" customHeight="1" x14ac:dyDescent="0.2">
      <c r="A2201" s="105">
        <v>42097.833333333336</v>
      </c>
      <c r="B2201" s="13">
        <v>4.6299960000000002</v>
      </c>
      <c r="C2201" s="24">
        <v>180</v>
      </c>
      <c r="D2201" s="16">
        <f t="shared" si="34"/>
        <v>7.7320933199999997</v>
      </c>
    </row>
    <row r="2202" spans="1:4" ht="15" customHeight="1" x14ac:dyDescent="0.2">
      <c r="A2202" s="105">
        <v>42097.875</v>
      </c>
      <c r="B2202" s="13">
        <v>3.601108</v>
      </c>
      <c r="C2202" s="24">
        <v>180</v>
      </c>
      <c r="D2202" s="16">
        <f t="shared" si="34"/>
        <v>6.0138503599999993</v>
      </c>
    </row>
    <row r="2203" spans="1:4" ht="15" customHeight="1" x14ac:dyDescent="0.2">
      <c r="A2203" s="105">
        <v>42097.916666666664</v>
      </c>
      <c r="B2203" s="13">
        <v>3.601108</v>
      </c>
      <c r="C2203" s="24">
        <v>180</v>
      </c>
      <c r="D2203" s="16">
        <f t="shared" si="34"/>
        <v>6.0138503599999993</v>
      </c>
    </row>
    <row r="2204" spans="1:4" ht="15" customHeight="1" x14ac:dyDescent="0.2">
      <c r="A2204" s="105">
        <v>42097.958333333336</v>
      </c>
      <c r="B2204" s="13">
        <v>2.5722200000000002</v>
      </c>
      <c r="C2204" s="24">
        <v>210</v>
      </c>
      <c r="D2204" s="16">
        <f t="shared" si="34"/>
        <v>4.2956073999999997</v>
      </c>
    </row>
    <row r="2205" spans="1:4" ht="15" customHeight="1" x14ac:dyDescent="0.2">
      <c r="A2205" s="105">
        <v>42098</v>
      </c>
      <c r="B2205" s="13">
        <v>2.5722200000000002</v>
      </c>
      <c r="C2205" s="24">
        <v>210</v>
      </c>
      <c r="D2205" s="16">
        <f t="shared" si="34"/>
        <v>4.2956073999999997</v>
      </c>
    </row>
    <row r="2206" spans="1:4" ht="15" customHeight="1" x14ac:dyDescent="0.2">
      <c r="A2206" s="105">
        <v>42098.041666666664</v>
      </c>
      <c r="B2206" s="13">
        <v>1.5433319999999999</v>
      </c>
      <c r="C2206" s="24">
        <v>290</v>
      </c>
      <c r="D2206" s="16">
        <f t="shared" si="34"/>
        <v>2.5773644399999998</v>
      </c>
    </row>
    <row r="2207" spans="1:4" ht="15" customHeight="1" x14ac:dyDescent="0.2">
      <c r="A2207" s="105">
        <v>42098.083333333336</v>
      </c>
      <c r="B2207" s="13">
        <v>2.057776</v>
      </c>
      <c r="C2207" s="24">
        <v>300</v>
      </c>
      <c r="D2207" s="16">
        <f t="shared" si="34"/>
        <v>3.43648592</v>
      </c>
    </row>
    <row r="2208" spans="1:4" ht="15" customHeight="1" x14ac:dyDescent="0.2">
      <c r="A2208" s="105">
        <v>42098.125</v>
      </c>
      <c r="B2208" s="13">
        <v>1.028888</v>
      </c>
      <c r="C2208" s="24">
        <v>360</v>
      </c>
      <c r="D2208" s="16">
        <f t="shared" si="34"/>
        <v>1.71824296</v>
      </c>
    </row>
    <row r="2209" spans="1:4" ht="15" customHeight="1" x14ac:dyDescent="0.2">
      <c r="A2209" s="105">
        <v>42098.166666666664</v>
      </c>
      <c r="B2209" s="13">
        <v>2.057776</v>
      </c>
      <c r="C2209" s="24">
        <v>310</v>
      </c>
      <c r="D2209" s="16">
        <f t="shared" si="34"/>
        <v>3.43648592</v>
      </c>
    </row>
    <row r="2210" spans="1:4" ht="15" customHeight="1" x14ac:dyDescent="0.2">
      <c r="A2210" s="105">
        <v>42098.208333333336</v>
      </c>
      <c r="B2210" s="13">
        <v>1.028888</v>
      </c>
      <c r="C2210" s="24">
        <v>360</v>
      </c>
      <c r="D2210" s="16">
        <f t="shared" si="34"/>
        <v>1.71824296</v>
      </c>
    </row>
    <row r="2211" spans="1:4" ht="15" customHeight="1" x14ac:dyDescent="0.2">
      <c r="A2211" s="105">
        <v>42098.25</v>
      </c>
      <c r="B2211" s="13">
        <v>1.5433319999999999</v>
      </c>
      <c r="C2211" s="24">
        <v>320</v>
      </c>
      <c r="D2211" s="16">
        <f t="shared" si="34"/>
        <v>2.5773644399999998</v>
      </c>
    </row>
    <row r="2212" spans="1:4" ht="15" customHeight="1" x14ac:dyDescent="0.2">
      <c r="A2212" s="105">
        <v>42098.291666666664</v>
      </c>
      <c r="B2212" s="13">
        <v>1.028888</v>
      </c>
      <c r="C2212" s="24">
        <v>320</v>
      </c>
      <c r="D2212" s="16">
        <f t="shared" si="34"/>
        <v>1.71824296</v>
      </c>
    </row>
    <row r="2213" spans="1:4" ht="15" customHeight="1" x14ac:dyDescent="0.2">
      <c r="A2213" s="105">
        <v>42098.333333333336</v>
      </c>
      <c r="B2213" s="13">
        <v>1.028888</v>
      </c>
      <c r="C2213" s="24">
        <v>290</v>
      </c>
      <c r="D2213" s="16">
        <f t="shared" si="34"/>
        <v>1.71824296</v>
      </c>
    </row>
    <row r="2214" spans="1:4" ht="15" customHeight="1" x14ac:dyDescent="0.2">
      <c r="A2214" s="105">
        <v>42098.375</v>
      </c>
      <c r="B2214" s="13">
        <v>1.5433319999999999</v>
      </c>
      <c r="C2214" s="24">
        <v>320</v>
      </c>
      <c r="D2214" s="16">
        <f t="shared" si="34"/>
        <v>2.5773644399999998</v>
      </c>
    </row>
    <row r="2215" spans="1:4" ht="15" customHeight="1" x14ac:dyDescent="0.2">
      <c r="A2215" s="105">
        <v>42098.416666666664</v>
      </c>
      <c r="B2215" s="13">
        <v>2.057776</v>
      </c>
      <c r="C2215" s="24">
        <v>270</v>
      </c>
      <c r="D2215" s="16">
        <f t="shared" si="34"/>
        <v>3.43648592</v>
      </c>
    </row>
    <row r="2216" spans="1:4" ht="15" customHeight="1" x14ac:dyDescent="0.2">
      <c r="A2216" s="105">
        <v>42098.458333333336</v>
      </c>
      <c r="B2216" s="13">
        <v>1.5433319999999999</v>
      </c>
      <c r="C2216" s="24">
        <v>300</v>
      </c>
      <c r="D2216" s="16">
        <f t="shared" si="34"/>
        <v>2.5773644399999998</v>
      </c>
    </row>
    <row r="2217" spans="1:4" ht="15" customHeight="1" x14ac:dyDescent="0.2">
      <c r="A2217" s="105">
        <v>42098.5</v>
      </c>
      <c r="B2217" s="13">
        <v>4.1155520000000001</v>
      </c>
      <c r="C2217" s="24">
        <v>190</v>
      </c>
      <c r="D2217" s="16">
        <f t="shared" si="34"/>
        <v>6.8729718399999999</v>
      </c>
    </row>
    <row r="2218" spans="1:4" ht="15" customHeight="1" x14ac:dyDescent="0.2">
      <c r="A2218" s="105">
        <v>42098.541666666664</v>
      </c>
      <c r="B2218" s="13">
        <v>3.601108</v>
      </c>
      <c r="C2218" s="24">
        <v>150</v>
      </c>
      <c r="D2218" s="16">
        <f t="shared" si="34"/>
        <v>6.0138503599999993</v>
      </c>
    </row>
    <row r="2219" spans="1:4" ht="15" customHeight="1" x14ac:dyDescent="0.2">
      <c r="A2219" s="105">
        <v>42098.583333333336</v>
      </c>
      <c r="B2219" s="13">
        <v>4.1155520000000001</v>
      </c>
      <c r="C2219" s="24">
        <v>150</v>
      </c>
      <c r="D2219" s="16">
        <f t="shared" si="34"/>
        <v>6.8729718399999999</v>
      </c>
    </row>
    <row r="2220" spans="1:4" ht="15" customHeight="1" x14ac:dyDescent="0.2">
      <c r="A2220" s="105">
        <v>42098.625</v>
      </c>
      <c r="B2220" s="13">
        <v>5.6588840000000005</v>
      </c>
      <c r="C2220" s="24">
        <v>160</v>
      </c>
      <c r="D2220" s="16">
        <f t="shared" si="34"/>
        <v>9.4503362800000001</v>
      </c>
    </row>
    <row r="2221" spans="1:4" ht="15" customHeight="1" x14ac:dyDescent="0.2">
      <c r="A2221" s="105">
        <v>42098.666666666664</v>
      </c>
      <c r="B2221" s="13">
        <v>5.6588840000000005</v>
      </c>
      <c r="C2221" s="24">
        <v>150</v>
      </c>
      <c r="D2221" s="16">
        <f t="shared" si="34"/>
        <v>9.4503362800000001</v>
      </c>
    </row>
    <row r="2222" spans="1:4" ht="15" customHeight="1" x14ac:dyDescent="0.2">
      <c r="A2222" s="105">
        <v>42098.708333333336</v>
      </c>
      <c r="B2222" s="13">
        <v>5.1444400000000003</v>
      </c>
      <c r="C2222" s="24">
        <v>150</v>
      </c>
      <c r="D2222" s="16">
        <f t="shared" si="34"/>
        <v>8.5912147999999995</v>
      </c>
    </row>
    <row r="2223" spans="1:4" ht="15" customHeight="1" x14ac:dyDescent="0.2">
      <c r="A2223" s="105">
        <v>42098.75</v>
      </c>
      <c r="B2223" s="13">
        <v>4.6299960000000002</v>
      </c>
      <c r="C2223" s="24">
        <v>160</v>
      </c>
      <c r="D2223" s="16">
        <f t="shared" si="34"/>
        <v>7.7320933199999997</v>
      </c>
    </row>
    <row r="2224" spans="1:4" ht="15" customHeight="1" x14ac:dyDescent="0.2">
      <c r="A2224" s="105">
        <v>42098.791666666664</v>
      </c>
      <c r="B2224" s="13">
        <v>4.1155520000000001</v>
      </c>
      <c r="C2224" s="24">
        <v>150</v>
      </c>
      <c r="D2224" s="16">
        <f t="shared" si="34"/>
        <v>6.8729718399999999</v>
      </c>
    </row>
    <row r="2225" spans="1:4" ht="15" customHeight="1" x14ac:dyDescent="0.2">
      <c r="A2225" s="105">
        <v>42098.833333333336</v>
      </c>
      <c r="B2225" s="13">
        <v>3.0866639999999999</v>
      </c>
      <c r="C2225" s="24">
        <v>160</v>
      </c>
      <c r="D2225" s="16">
        <f t="shared" si="34"/>
        <v>5.1547288799999995</v>
      </c>
    </row>
    <row r="2226" spans="1:4" ht="15" customHeight="1" x14ac:dyDescent="0.2">
      <c r="A2226" s="105">
        <v>42098.875</v>
      </c>
      <c r="B2226" s="13">
        <v>2.5722200000000002</v>
      </c>
      <c r="C2226" s="24">
        <v>180</v>
      </c>
      <c r="D2226" s="16">
        <f t="shared" si="34"/>
        <v>4.2956073999999997</v>
      </c>
    </row>
    <row r="2227" spans="1:4" ht="15" customHeight="1" x14ac:dyDescent="0.2">
      <c r="A2227" s="105">
        <v>42098.916666666664</v>
      </c>
      <c r="B2227" s="13">
        <v>2.057776</v>
      </c>
      <c r="C2227" s="24">
        <v>170</v>
      </c>
      <c r="D2227" s="16">
        <f t="shared" si="34"/>
        <v>3.43648592</v>
      </c>
    </row>
    <row r="2228" spans="1:4" ht="15" customHeight="1" x14ac:dyDescent="0.2">
      <c r="A2228" s="105">
        <v>42098.958333333336</v>
      </c>
      <c r="B2228" s="13">
        <v>0</v>
      </c>
      <c r="C2228" s="24">
        <v>0</v>
      </c>
      <c r="D2228" s="16">
        <f t="shared" si="34"/>
        <v>0</v>
      </c>
    </row>
    <row r="2229" spans="1:4" ht="15" customHeight="1" x14ac:dyDescent="0.2">
      <c r="A2229" s="105">
        <v>42099</v>
      </c>
      <c r="B2229" s="13">
        <v>1.5433319999999999</v>
      </c>
      <c r="C2229" s="24">
        <v>330</v>
      </c>
      <c r="D2229" s="16">
        <f t="shared" si="34"/>
        <v>2.5773644399999998</v>
      </c>
    </row>
    <row r="2230" spans="1:4" ht="15" customHeight="1" x14ac:dyDescent="0.2">
      <c r="A2230" s="105">
        <v>42099.041666666664</v>
      </c>
      <c r="B2230" s="13">
        <v>1.5433319999999999</v>
      </c>
      <c r="C2230" s="24">
        <v>350</v>
      </c>
      <c r="D2230" s="16">
        <f t="shared" si="34"/>
        <v>2.5773644399999998</v>
      </c>
    </row>
    <row r="2231" spans="1:4" ht="15" customHeight="1" x14ac:dyDescent="0.2">
      <c r="A2231" s="105">
        <v>42099.083333333336</v>
      </c>
      <c r="B2231" s="13">
        <v>0</v>
      </c>
      <c r="C2231" s="24">
        <v>0</v>
      </c>
      <c r="D2231" s="16">
        <f t="shared" si="34"/>
        <v>0</v>
      </c>
    </row>
    <row r="2232" spans="1:4" ht="15" customHeight="1" x14ac:dyDescent="0.2">
      <c r="A2232" s="105">
        <v>42099.125</v>
      </c>
      <c r="B2232" s="13">
        <v>1.5433319999999999</v>
      </c>
      <c r="C2232" s="24">
        <v>300</v>
      </c>
      <c r="D2232" s="16">
        <f t="shared" si="34"/>
        <v>2.5773644399999998</v>
      </c>
    </row>
    <row r="2233" spans="1:4" ht="15" customHeight="1" x14ac:dyDescent="0.2">
      <c r="A2233" s="105">
        <v>42099.166666666664</v>
      </c>
      <c r="B2233" s="13">
        <v>0.51444400000000001</v>
      </c>
      <c r="C2233" s="24">
        <v>220</v>
      </c>
      <c r="D2233" s="16">
        <f t="shared" si="34"/>
        <v>0.85912147999999999</v>
      </c>
    </row>
    <row r="2234" spans="1:4" ht="15" customHeight="1" x14ac:dyDescent="0.2">
      <c r="A2234" s="105">
        <v>42099.208333333336</v>
      </c>
      <c r="B2234" s="13">
        <v>0.51444400000000001</v>
      </c>
      <c r="C2234" s="24">
        <v>340</v>
      </c>
      <c r="D2234" s="16">
        <f t="shared" si="34"/>
        <v>0.85912147999999999</v>
      </c>
    </row>
    <row r="2235" spans="1:4" ht="15" customHeight="1" x14ac:dyDescent="0.2">
      <c r="A2235" s="105">
        <v>42099.25</v>
      </c>
      <c r="B2235" s="13">
        <v>1.028888</v>
      </c>
      <c r="C2235" s="24">
        <v>300</v>
      </c>
      <c r="D2235" s="16">
        <f t="shared" si="34"/>
        <v>1.71824296</v>
      </c>
    </row>
    <row r="2236" spans="1:4" ht="15" customHeight="1" x14ac:dyDescent="0.2">
      <c r="A2236" s="105">
        <v>42099.291666666664</v>
      </c>
      <c r="B2236" s="13">
        <v>1.028888</v>
      </c>
      <c r="C2236" s="24">
        <v>290</v>
      </c>
      <c r="D2236" s="16">
        <f t="shared" si="34"/>
        <v>1.71824296</v>
      </c>
    </row>
    <row r="2237" spans="1:4" ht="15" customHeight="1" x14ac:dyDescent="0.2">
      <c r="A2237" s="105">
        <v>42099.333333333336</v>
      </c>
      <c r="B2237" s="13">
        <v>2.057776</v>
      </c>
      <c r="C2237" s="24">
        <v>290</v>
      </c>
      <c r="D2237" s="16">
        <f t="shared" si="34"/>
        <v>3.43648592</v>
      </c>
    </row>
    <row r="2238" spans="1:4" ht="15" customHeight="1" x14ac:dyDescent="0.2">
      <c r="A2238" s="105">
        <v>42099.375</v>
      </c>
      <c r="B2238" s="13">
        <v>1.028888</v>
      </c>
      <c r="C2238" s="24">
        <v>320</v>
      </c>
      <c r="D2238" s="16">
        <f t="shared" si="34"/>
        <v>1.71824296</v>
      </c>
    </row>
    <row r="2239" spans="1:4" ht="15" customHeight="1" x14ac:dyDescent="0.2">
      <c r="A2239" s="105">
        <v>42099.416666666664</v>
      </c>
      <c r="B2239" s="13">
        <v>1.5433319999999999</v>
      </c>
      <c r="C2239" s="24">
        <v>310</v>
      </c>
      <c r="D2239" s="16">
        <f t="shared" si="34"/>
        <v>2.5773644399999998</v>
      </c>
    </row>
    <row r="2240" spans="1:4" ht="15" customHeight="1" x14ac:dyDescent="0.2">
      <c r="A2240" s="105">
        <v>42099.458333333336</v>
      </c>
      <c r="B2240" s="13">
        <v>1.5433319999999999</v>
      </c>
      <c r="C2240" s="24">
        <v>350</v>
      </c>
      <c r="D2240" s="16">
        <f t="shared" si="34"/>
        <v>2.5773644399999998</v>
      </c>
    </row>
    <row r="2241" spans="1:4" ht="15" customHeight="1" x14ac:dyDescent="0.2">
      <c r="A2241" s="105">
        <v>42099.5</v>
      </c>
      <c r="B2241" s="13">
        <v>1.5433319999999999</v>
      </c>
      <c r="C2241" s="24">
        <v>20</v>
      </c>
      <c r="D2241" s="16">
        <f t="shared" si="34"/>
        <v>2.5773644399999998</v>
      </c>
    </row>
    <row r="2242" spans="1:4" ht="15" customHeight="1" x14ac:dyDescent="0.2">
      <c r="A2242" s="105">
        <v>42099.541666666664</v>
      </c>
      <c r="B2242" s="13">
        <v>1.028888</v>
      </c>
      <c r="C2242" s="24">
        <v>150</v>
      </c>
      <c r="D2242" s="16">
        <f t="shared" si="34"/>
        <v>1.71824296</v>
      </c>
    </row>
    <row r="2243" spans="1:4" ht="15" customHeight="1" x14ac:dyDescent="0.2">
      <c r="A2243" s="105">
        <v>42099.583333333336</v>
      </c>
      <c r="B2243" s="13">
        <v>4.1155520000000001</v>
      </c>
      <c r="C2243" s="24">
        <v>130</v>
      </c>
      <c r="D2243" s="16">
        <f t="shared" si="34"/>
        <v>6.8729718399999999</v>
      </c>
    </row>
    <row r="2244" spans="1:4" ht="15" customHeight="1" x14ac:dyDescent="0.2">
      <c r="A2244" s="105">
        <v>42099.625</v>
      </c>
      <c r="B2244" s="13">
        <v>4.6299960000000002</v>
      </c>
      <c r="C2244" s="24">
        <v>70</v>
      </c>
      <c r="D2244" s="16">
        <f t="shared" ref="D2244:D2307" si="35">$B$1*B2244</f>
        <v>7.7320933199999997</v>
      </c>
    </row>
    <row r="2245" spans="1:4" ht="15" customHeight="1" x14ac:dyDescent="0.2">
      <c r="A2245" s="105">
        <v>42099.666666666664</v>
      </c>
      <c r="B2245" s="13">
        <v>6.6877719999999998</v>
      </c>
      <c r="C2245" s="24">
        <v>80</v>
      </c>
      <c r="D2245" s="16">
        <f t="shared" si="35"/>
        <v>11.16857924</v>
      </c>
    </row>
    <row r="2246" spans="1:4" ht="15" customHeight="1" x14ac:dyDescent="0.2">
      <c r="A2246" s="105">
        <v>42099.708333333336</v>
      </c>
      <c r="B2246" s="13">
        <v>6.6877719999999998</v>
      </c>
      <c r="C2246" s="24">
        <v>80</v>
      </c>
      <c r="D2246" s="16">
        <f t="shared" si="35"/>
        <v>11.16857924</v>
      </c>
    </row>
    <row r="2247" spans="1:4" ht="15" customHeight="1" x14ac:dyDescent="0.2">
      <c r="A2247" s="105">
        <v>42099.75</v>
      </c>
      <c r="B2247" s="13">
        <v>7.202216</v>
      </c>
      <c r="C2247" s="24">
        <v>70</v>
      </c>
      <c r="D2247" s="16">
        <f t="shared" si="35"/>
        <v>12.027700719999999</v>
      </c>
    </row>
    <row r="2248" spans="1:4" ht="15" customHeight="1" x14ac:dyDescent="0.2">
      <c r="A2248" s="105">
        <v>42099.791666666664</v>
      </c>
      <c r="B2248" s="13">
        <v>5.6588840000000005</v>
      </c>
      <c r="C2248" s="24">
        <v>70</v>
      </c>
      <c r="D2248" s="16">
        <f t="shared" si="35"/>
        <v>9.4503362800000001</v>
      </c>
    </row>
    <row r="2249" spans="1:4" ht="15" customHeight="1" x14ac:dyDescent="0.2">
      <c r="A2249" s="105">
        <v>42099.833333333336</v>
      </c>
      <c r="B2249" s="13">
        <v>6.1733279999999997</v>
      </c>
      <c r="C2249" s="24">
        <v>60</v>
      </c>
      <c r="D2249" s="16">
        <f t="shared" si="35"/>
        <v>10.309457759999999</v>
      </c>
    </row>
    <row r="2250" spans="1:4" ht="15" customHeight="1" x14ac:dyDescent="0.2">
      <c r="A2250" s="105">
        <v>42099.875</v>
      </c>
      <c r="B2250" s="13">
        <v>4.1155520000000001</v>
      </c>
      <c r="C2250" s="24">
        <v>60</v>
      </c>
      <c r="D2250" s="16">
        <f t="shared" si="35"/>
        <v>6.8729718399999999</v>
      </c>
    </row>
    <row r="2251" spans="1:4" ht="15" customHeight="1" x14ac:dyDescent="0.2">
      <c r="A2251" s="105">
        <v>42099.916666666664</v>
      </c>
      <c r="B2251" s="13">
        <v>4.1155520000000001</v>
      </c>
      <c r="C2251" s="24">
        <v>10</v>
      </c>
      <c r="D2251" s="16">
        <f t="shared" si="35"/>
        <v>6.8729718399999999</v>
      </c>
    </row>
    <row r="2252" spans="1:4" ht="15" customHeight="1" x14ac:dyDescent="0.2">
      <c r="A2252" s="105">
        <v>42099.958333333336</v>
      </c>
      <c r="B2252" s="13">
        <v>3.0866639999999999</v>
      </c>
      <c r="C2252" s="24">
        <v>360</v>
      </c>
      <c r="D2252" s="16">
        <f t="shared" si="35"/>
        <v>5.1547288799999995</v>
      </c>
    </row>
    <row r="2253" spans="1:4" ht="15" customHeight="1" x14ac:dyDescent="0.2">
      <c r="A2253" s="105">
        <v>42100</v>
      </c>
      <c r="B2253" s="13">
        <v>2.5722200000000002</v>
      </c>
      <c r="C2253" s="24">
        <v>10</v>
      </c>
      <c r="D2253" s="16">
        <f t="shared" si="35"/>
        <v>4.2956073999999997</v>
      </c>
    </row>
    <row r="2254" spans="1:4" ht="15" customHeight="1" x14ac:dyDescent="0.2">
      <c r="A2254" s="105">
        <v>42100.041666666664</v>
      </c>
      <c r="B2254" s="13">
        <v>2.057776</v>
      </c>
      <c r="C2254" s="24">
        <v>10</v>
      </c>
      <c r="D2254" s="16">
        <f t="shared" si="35"/>
        <v>3.43648592</v>
      </c>
    </row>
    <row r="2255" spans="1:4" ht="15" customHeight="1" x14ac:dyDescent="0.2">
      <c r="A2255" s="105">
        <v>42100.083333333336</v>
      </c>
      <c r="B2255" s="13">
        <v>2.5722200000000002</v>
      </c>
      <c r="C2255" s="24">
        <v>360</v>
      </c>
      <c r="D2255" s="16">
        <f t="shared" si="35"/>
        <v>4.2956073999999997</v>
      </c>
    </row>
    <row r="2256" spans="1:4" ht="15" customHeight="1" x14ac:dyDescent="0.2">
      <c r="A2256" s="105">
        <v>42100.125</v>
      </c>
      <c r="B2256" s="13">
        <v>1.5433319999999999</v>
      </c>
      <c r="C2256" s="24">
        <v>330</v>
      </c>
      <c r="D2256" s="16">
        <f t="shared" si="35"/>
        <v>2.5773644399999998</v>
      </c>
    </row>
    <row r="2257" spans="1:4" ht="15" customHeight="1" x14ac:dyDescent="0.2">
      <c r="A2257" s="105">
        <v>42100.166666666664</v>
      </c>
      <c r="B2257" s="13">
        <v>3.0866639999999999</v>
      </c>
      <c r="C2257" s="24">
        <v>10</v>
      </c>
      <c r="D2257" s="16">
        <f t="shared" si="35"/>
        <v>5.1547288799999995</v>
      </c>
    </row>
    <row r="2258" spans="1:4" ht="15" customHeight="1" x14ac:dyDescent="0.2">
      <c r="A2258" s="105">
        <v>42100.208333333336</v>
      </c>
      <c r="B2258" s="13">
        <v>4.6299960000000002</v>
      </c>
      <c r="C2258" s="24">
        <v>20</v>
      </c>
      <c r="D2258" s="16">
        <f t="shared" si="35"/>
        <v>7.7320933199999997</v>
      </c>
    </row>
    <row r="2259" spans="1:4" ht="15" customHeight="1" x14ac:dyDescent="0.2">
      <c r="A2259" s="105">
        <v>42100.25</v>
      </c>
      <c r="B2259" s="13">
        <v>3.601108</v>
      </c>
      <c r="C2259" s="24">
        <v>20</v>
      </c>
      <c r="D2259" s="16">
        <f t="shared" si="35"/>
        <v>6.0138503599999993</v>
      </c>
    </row>
    <row r="2260" spans="1:4" ht="15" customHeight="1" x14ac:dyDescent="0.2">
      <c r="A2260" s="105">
        <v>42100.291666666664</v>
      </c>
      <c r="B2260" s="13">
        <v>1.5433319999999999</v>
      </c>
      <c r="C2260" s="24">
        <v>330</v>
      </c>
      <c r="D2260" s="16">
        <f t="shared" si="35"/>
        <v>2.5773644399999998</v>
      </c>
    </row>
    <row r="2261" spans="1:4" ht="15" customHeight="1" x14ac:dyDescent="0.2">
      <c r="A2261" s="105">
        <v>42100.333333333336</v>
      </c>
      <c r="B2261" s="13">
        <v>2.5722200000000002</v>
      </c>
      <c r="C2261" s="24">
        <v>20</v>
      </c>
      <c r="D2261" s="16">
        <f t="shared" si="35"/>
        <v>4.2956073999999997</v>
      </c>
    </row>
    <row r="2262" spans="1:4" ht="15" customHeight="1" x14ac:dyDescent="0.2">
      <c r="A2262" s="105">
        <v>42100.375</v>
      </c>
      <c r="B2262" s="13">
        <v>2.057776</v>
      </c>
      <c r="C2262" s="24">
        <v>350</v>
      </c>
      <c r="D2262" s="16">
        <f t="shared" si="35"/>
        <v>3.43648592</v>
      </c>
    </row>
    <row r="2263" spans="1:4" ht="15" customHeight="1" x14ac:dyDescent="0.2">
      <c r="A2263" s="105">
        <v>42100.416666666664</v>
      </c>
      <c r="B2263" s="13">
        <v>2.5722200000000002</v>
      </c>
      <c r="C2263" s="24">
        <v>360</v>
      </c>
      <c r="D2263" s="16">
        <f t="shared" si="35"/>
        <v>4.2956073999999997</v>
      </c>
    </row>
    <row r="2264" spans="1:4" ht="15" customHeight="1" x14ac:dyDescent="0.2">
      <c r="A2264" s="105">
        <v>42100.458333333336</v>
      </c>
      <c r="B2264" s="13">
        <v>2.5722200000000002</v>
      </c>
      <c r="C2264" s="24">
        <v>10</v>
      </c>
      <c r="D2264" s="16">
        <f t="shared" si="35"/>
        <v>4.2956073999999997</v>
      </c>
    </row>
    <row r="2265" spans="1:4" ht="15" customHeight="1" x14ac:dyDescent="0.2">
      <c r="A2265" s="105">
        <v>42100.5</v>
      </c>
      <c r="B2265" s="13">
        <v>4.6299960000000002</v>
      </c>
      <c r="C2265" s="24">
        <v>10</v>
      </c>
      <c r="D2265" s="16">
        <f t="shared" si="35"/>
        <v>7.7320933199999997</v>
      </c>
    </row>
    <row r="2266" spans="1:4" ht="15" customHeight="1" x14ac:dyDescent="0.2">
      <c r="A2266" s="105">
        <v>42100.541666666664</v>
      </c>
      <c r="B2266" s="13">
        <v>2.5722200000000002</v>
      </c>
      <c r="C2266" s="24">
        <v>340</v>
      </c>
      <c r="D2266" s="16">
        <f t="shared" si="35"/>
        <v>4.2956073999999997</v>
      </c>
    </row>
    <row r="2267" spans="1:4" ht="15" customHeight="1" x14ac:dyDescent="0.2">
      <c r="A2267" s="105">
        <v>42100.583333333336</v>
      </c>
      <c r="B2267" s="13">
        <v>4.1155520000000001</v>
      </c>
      <c r="C2267" s="24">
        <v>330</v>
      </c>
      <c r="D2267" s="16">
        <f t="shared" si="35"/>
        <v>6.8729718399999999</v>
      </c>
    </row>
    <row r="2268" spans="1:4" ht="15" customHeight="1" x14ac:dyDescent="0.2">
      <c r="A2268" s="105">
        <v>42100.625</v>
      </c>
      <c r="B2268" s="13">
        <v>3.0866639999999999</v>
      </c>
      <c r="C2268" s="24">
        <v>10</v>
      </c>
      <c r="D2268" s="16">
        <f t="shared" si="35"/>
        <v>5.1547288799999995</v>
      </c>
    </row>
    <row r="2269" spans="1:4" ht="15" customHeight="1" x14ac:dyDescent="0.2">
      <c r="A2269" s="105">
        <v>42100.666666666664</v>
      </c>
      <c r="B2269" s="13">
        <v>5.1444400000000003</v>
      </c>
      <c r="C2269" s="24">
        <v>30</v>
      </c>
      <c r="D2269" s="16">
        <f t="shared" si="35"/>
        <v>8.5912147999999995</v>
      </c>
    </row>
    <row r="2270" spans="1:4" ht="15" customHeight="1" x14ac:dyDescent="0.2">
      <c r="A2270" s="105">
        <v>42100.708333333336</v>
      </c>
      <c r="B2270" s="13">
        <v>4.1155520000000001</v>
      </c>
      <c r="C2270" s="24">
        <v>20</v>
      </c>
      <c r="D2270" s="16">
        <f t="shared" si="35"/>
        <v>6.8729718399999999</v>
      </c>
    </row>
    <row r="2271" spans="1:4" ht="15" customHeight="1" x14ac:dyDescent="0.2">
      <c r="A2271" s="105">
        <v>42100.75</v>
      </c>
      <c r="B2271" s="13">
        <v>5.1444400000000003</v>
      </c>
      <c r="C2271" s="24">
        <v>30</v>
      </c>
      <c r="D2271" s="16">
        <f t="shared" si="35"/>
        <v>8.5912147999999995</v>
      </c>
    </row>
    <row r="2272" spans="1:4" ht="15" customHeight="1" x14ac:dyDescent="0.2">
      <c r="A2272" s="105">
        <v>42100.791666666664</v>
      </c>
      <c r="B2272" s="13">
        <v>5.1444400000000003</v>
      </c>
      <c r="C2272" s="24">
        <v>20</v>
      </c>
      <c r="D2272" s="16">
        <f t="shared" si="35"/>
        <v>8.5912147999999995</v>
      </c>
    </row>
    <row r="2273" spans="1:4" ht="15" customHeight="1" x14ac:dyDescent="0.2">
      <c r="A2273" s="105">
        <v>42100.833333333336</v>
      </c>
      <c r="B2273" s="13">
        <v>4.6299960000000002</v>
      </c>
      <c r="C2273" s="24">
        <v>50</v>
      </c>
      <c r="D2273" s="16">
        <f t="shared" si="35"/>
        <v>7.7320933199999997</v>
      </c>
    </row>
    <row r="2274" spans="1:4" ht="15" customHeight="1" x14ac:dyDescent="0.2">
      <c r="A2274" s="105">
        <v>42100.875</v>
      </c>
      <c r="B2274" s="13">
        <v>4.1155520000000001</v>
      </c>
      <c r="C2274" s="24">
        <v>40</v>
      </c>
      <c r="D2274" s="16">
        <f t="shared" si="35"/>
        <v>6.8729718399999999</v>
      </c>
    </row>
    <row r="2275" spans="1:4" ht="15" customHeight="1" x14ac:dyDescent="0.2">
      <c r="A2275" s="105">
        <v>42100.916666666664</v>
      </c>
      <c r="B2275" s="13">
        <v>3.0866639999999999</v>
      </c>
      <c r="C2275" s="24">
        <v>20</v>
      </c>
      <c r="D2275" s="16">
        <f t="shared" si="35"/>
        <v>5.1547288799999995</v>
      </c>
    </row>
    <row r="2276" spans="1:4" ht="15" customHeight="1" x14ac:dyDescent="0.2">
      <c r="A2276" s="105">
        <v>42100.958333333336</v>
      </c>
      <c r="B2276" s="13">
        <v>2.5722200000000002</v>
      </c>
      <c r="C2276" s="24">
        <v>350</v>
      </c>
      <c r="D2276" s="16">
        <f t="shared" si="35"/>
        <v>4.2956073999999997</v>
      </c>
    </row>
    <row r="2277" spans="1:4" ht="15" customHeight="1" x14ac:dyDescent="0.2">
      <c r="A2277" s="105">
        <v>42101</v>
      </c>
      <c r="B2277" s="13">
        <v>1.028888</v>
      </c>
      <c r="C2277" s="24">
        <v>360</v>
      </c>
      <c r="D2277" s="16">
        <f t="shared" si="35"/>
        <v>1.71824296</v>
      </c>
    </row>
    <row r="2278" spans="1:4" ht="15" customHeight="1" x14ac:dyDescent="0.2">
      <c r="A2278" s="105">
        <v>42101.041666666664</v>
      </c>
      <c r="B2278" s="13">
        <v>11.832212</v>
      </c>
      <c r="C2278" s="24">
        <v>200</v>
      </c>
      <c r="D2278" s="16">
        <f t="shared" si="35"/>
        <v>19.759794039999999</v>
      </c>
    </row>
    <row r="2279" spans="1:4" ht="15" customHeight="1" x14ac:dyDescent="0.2">
      <c r="A2279" s="105">
        <v>42101.083333333336</v>
      </c>
      <c r="B2279" s="13">
        <v>5.6588840000000005</v>
      </c>
      <c r="C2279" s="24">
        <v>200</v>
      </c>
      <c r="D2279" s="16">
        <f t="shared" si="35"/>
        <v>9.4503362800000001</v>
      </c>
    </row>
    <row r="2280" spans="1:4" ht="15" customHeight="1" x14ac:dyDescent="0.2">
      <c r="A2280" s="105">
        <v>42101.125</v>
      </c>
      <c r="B2280" s="13">
        <v>5.1444400000000003</v>
      </c>
      <c r="C2280" s="24">
        <v>190</v>
      </c>
      <c r="D2280" s="16">
        <f t="shared" si="35"/>
        <v>8.5912147999999995</v>
      </c>
    </row>
    <row r="2281" spans="1:4" ht="15" customHeight="1" x14ac:dyDescent="0.2">
      <c r="A2281" s="105">
        <v>42101.166666666664</v>
      </c>
      <c r="B2281" s="13">
        <v>5.1444400000000003</v>
      </c>
      <c r="C2281" s="24">
        <v>190</v>
      </c>
      <c r="D2281" s="16">
        <f t="shared" si="35"/>
        <v>8.5912147999999995</v>
      </c>
    </row>
    <row r="2282" spans="1:4" ht="15" customHeight="1" x14ac:dyDescent="0.2">
      <c r="A2282" s="105">
        <v>42101.208333333336</v>
      </c>
      <c r="B2282" s="13">
        <v>4.6299960000000002</v>
      </c>
      <c r="C2282" s="24">
        <v>190</v>
      </c>
      <c r="D2282" s="16">
        <f t="shared" si="35"/>
        <v>7.7320933199999997</v>
      </c>
    </row>
    <row r="2283" spans="1:4" ht="15" customHeight="1" x14ac:dyDescent="0.2">
      <c r="A2283" s="105">
        <v>42101.25</v>
      </c>
      <c r="B2283" s="13">
        <v>4.6299960000000002</v>
      </c>
      <c r="C2283" s="24">
        <v>210</v>
      </c>
      <c r="D2283" s="16">
        <f t="shared" si="35"/>
        <v>7.7320933199999997</v>
      </c>
    </row>
    <row r="2284" spans="1:4" ht="15" customHeight="1" x14ac:dyDescent="0.2">
      <c r="A2284" s="105">
        <v>42101.291666666664</v>
      </c>
      <c r="B2284" s="13">
        <v>4.6299960000000002</v>
      </c>
      <c r="C2284" s="24">
        <v>200</v>
      </c>
      <c r="D2284" s="16">
        <f t="shared" si="35"/>
        <v>7.7320933199999997</v>
      </c>
    </row>
    <row r="2285" spans="1:4" ht="15" customHeight="1" x14ac:dyDescent="0.2">
      <c r="A2285" s="105">
        <v>42101.333333333336</v>
      </c>
      <c r="B2285" s="13">
        <v>5.1444400000000003</v>
      </c>
      <c r="C2285" s="24">
        <v>220</v>
      </c>
      <c r="D2285" s="16">
        <f t="shared" si="35"/>
        <v>8.5912147999999995</v>
      </c>
    </row>
    <row r="2286" spans="1:4" ht="15" customHeight="1" x14ac:dyDescent="0.2">
      <c r="A2286" s="105">
        <v>42101.375</v>
      </c>
      <c r="B2286" s="13">
        <v>4.1155520000000001</v>
      </c>
      <c r="C2286" s="24">
        <v>210</v>
      </c>
      <c r="D2286" s="16">
        <f t="shared" si="35"/>
        <v>6.8729718399999999</v>
      </c>
    </row>
    <row r="2287" spans="1:4" ht="15" customHeight="1" x14ac:dyDescent="0.2">
      <c r="A2287" s="105">
        <v>42101.416666666664</v>
      </c>
      <c r="B2287" s="13">
        <v>7.202216</v>
      </c>
      <c r="C2287" s="24">
        <v>190</v>
      </c>
      <c r="D2287" s="16">
        <f t="shared" si="35"/>
        <v>12.027700719999999</v>
      </c>
    </row>
    <row r="2288" spans="1:4" ht="15" customHeight="1" x14ac:dyDescent="0.2">
      <c r="A2288" s="105">
        <v>42101.458333333336</v>
      </c>
      <c r="B2288" s="13">
        <v>6.1733279999999997</v>
      </c>
      <c r="C2288" s="24">
        <v>180</v>
      </c>
      <c r="D2288" s="16">
        <f t="shared" si="35"/>
        <v>10.309457759999999</v>
      </c>
    </row>
    <row r="2289" spans="1:4" ht="15" customHeight="1" x14ac:dyDescent="0.2">
      <c r="A2289" s="105">
        <v>42101.5</v>
      </c>
      <c r="B2289" s="13">
        <v>5.6588840000000005</v>
      </c>
      <c r="C2289" s="24">
        <v>180</v>
      </c>
      <c r="D2289" s="16">
        <f t="shared" si="35"/>
        <v>9.4503362800000001</v>
      </c>
    </row>
    <row r="2290" spans="1:4" ht="15" customHeight="1" x14ac:dyDescent="0.2">
      <c r="A2290" s="105">
        <v>42101.541666666664</v>
      </c>
      <c r="B2290" s="13">
        <v>9.2599920000000004</v>
      </c>
      <c r="C2290" s="24">
        <v>210</v>
      </c>
      <c r="D2290" s="16">
        <f t="shared" si="35"/>
        <v>15.464186639999999</v>
      </c>
    </row>
    <row r="2291" spans="1:4" ht="15" customHeight="1" x14ac:dyDescent="0.2">
      <c r="A2291" s="105">
        <v>42101.583333333336</v>
      </c>
      <c r="B2291" s="13">
        <v>10.803324</v>
      </c>
      <c r="C2291" s="24">
        <v>190</v>
      </c>
      <c r="D2291" s="16">
        <f t="shared" si="35"/>
        <v>18.041551079999998</v>
      </c>
    </row>
    <row r="2292" spans="1:4" ht="15" customHeight="1" x14ac:dyDescent="0.2">
      <c r="A2292" s="105">
        <v>42101.625</v>
      </c>
      <c r="B2292" s="13">
        <v>8.2311040000000002</v>
      </c>
      <c r="C2292" s="24">
        <v>190</v>
      </c>
      <c r="D2292" s="16">
        <f t="shared" si="35"/>
        <v>13.74594368</v>
      </c>
    </row>
    <row r="2293" spans="1:4" ht="15" customHeight="1" x14ac:dyDescent="0.2">
      <c r="A2293" s="105">
        <v>42101.666666666664</v>
      </c>
      <c r="B2293" s="13">
        <v>11.832212</v>
      </c>
      <c r="C2293" s="24">
        <v>190</v>
      </c>
      <c r="D2293" s="16">
        <f t="shared" si="35"/>
        <v>19.759794039999999</v>
      </c>
    </row>
    <row r="2294" spans="1:4" ht="15" customHeight="1" x14ac:dyDescent="0.2">
      <c r="A2294" s="105">
        <v>42101.708333333336</v>
      </c>
      <c r="B2294" s="13">
        <v>9.7744359999999997</v>
      </c>
      <c r="C2294" s="24">
        <v>180</v>
      </c>
      <c r="D2294" s="16">
        <f t="shared" si="35"/>
        <v>16.32330812</v>
      </c>
    </row>
    <row r="2295" spans="1:4" ht="15" customHeight="1" x14ac:dyDescent="0.2">
      <c r="A2295" s="105">
        <v>42101.75</v>
      </c>
      <c r="B2295" s="13">
        <v>8.7455479999999994</v>
      </c>
      <c r="C2295" s="24">
        <v>200</v>
      </c>
      <c r="D2295" s="16">
        <f t="shared" si="35"/>
        <v>14.605065159999999</v>
      </c>
    </row>
    <row r="2296" spans="1:4" ht="15" customHeight="1" x14ac:dyDescent="0.2">
      <c r="A2296" s="105">
        <v>42101.791666666664</v>
      </c>
      <c r="B2296" s="13">
        <v>8.2311040000000002</v>
      </c>
      <c r="C2296" s="24">
        <v>210</v>
      </c>
      <c r="D2296" s="16">
        <f t="shared" si="35"/>
        <v>13.74594368</v>
      </c>
    </row>
    <row r="2297" spans="1:4" ht="15" customHeight="1" x14ac:dyDescent="0.2">
      <c r="A2297" s="105">
        <v>42101.833333333336</v>
      </c>
      <c r="B2297" s="13">
        <v>10.288880000000001</v>
      </c>
      <c r="C2297" s="24">
        <v>180</v>
      </c>
      <c r="D2297" s="16">
        <f t="shared" si="35"/>
        <v>17.182429599999999</v>
      </c>
    </row>
    <row r="2298" spans="1:4" ht="15" customHeight="1" x14ac:dyDescent="0.2">
      <c r="A2298" s="105">
        <v>42101.875</v>
      </c>
      <c r="B2298" s="13">
        <v>6.6877719999999998</v>
      </c>
      <c r="C2298" s="24">
        <v>190</v>
      </c>
      <c r="D2298" s="16">
        <f t="shared" si="35"/>
        <v>11.16857924</v>
      </c>
    </row>
    <row r="2299" spans="1:4" ht="15" customHeight="1" x14ac:dyDescent="0.2">
      <c r="A2299" s="105">
        <v>42101.916666666664</v>
      </c>
      <c r="B2299" s="13">
        <v>6.6877719999999998</v>
      </c>
      <c r="C2299" s="24">
        <v>200</v>
      </c>
      <c r="D2299" s="16">
        <f t="shared" si="35"/>
        <v>11.16857924</v>
      </c>
    </row>
    <row r="2300" spans="1:4" ht="15" customHeight="1" x14ac:dyDescent="0.2">
      <c r="A2300" s="105">
        <v>42101.958333333336</v>
      </c>
      <c r="B2300" s="13">
        <v>8.2311040000000002</v>
      </c>
      <c r="C2300" s="24">
        <v>220</v>
      </c>
      <c r="D2300" s="16">
        <f t="shared" si="35"/>
        <v>13.74594368</v>
      </c>
    </row>
    <row r="2301" spans="1:4" ht="15" customHeight="1" x14ac:dyDescent="0.2">
      <c r="A2301" s="105">
        <v>42102</v>
      </c>
      <c r="B2301" s="13">
        <v>4.1155520000000001</v>
      </c>
      <c r="C2301" s="24">
        <v>240</v>
      </c>
      <c r="D2301" s="16">
        <f t="shared" si="35"/>
        <v>6.8729718399999999</v>
      </c>
    </row>
    <row r="2302" spans="1:4" ht="15" customHeight="1" x14ac:dyDescent="0.2">
      <c r="A2302" s="105">
        <v>42102.041666666664</v>
      </c>
      <c r="B2302" s="13">
        <v>3.601108</v>
      </c>
      <c r="C2302" s="24">
        <v>250</v>
      </c>
      <c r="D2302" s="16">
        <f t="shared" si="35"/>
        <v>6.0138503599999993</v>
      </c>
    </row>
    <row r="2303" spans="1:4" ht="15" customHeight="1" x14ac:dyDescent="0.2">
      <c r="A2303" s="105">
        <v>42102.083333333336</v>
      </c>
      <c r="B2303" s="13">
        <v>3.0866639999999999</v>
      </c>
      <c r="C2303" s="24">
        <v>230</v>
      </c>
      <c r="D2303" s="16">
        <f t="shared" si="35"/>
        <v>5.1547288799999995</v>
      </c>
    </row>
    <row r="2304" spans="1:4" ht="15" customHeight="1" x14ac:dyDescent="0.2">
      <c r="A2304" s="105">
        <v>42102.125</v>
      </c>
      <c r="B2304" s="13">
        <v>3.0866639999999999</v>
      </c>
      <c r="C2304" s="24">
        <v>230</v>
      </c>
      <c r="D2304" s="16">
        <f t="shared" si="35"/>
        <v>5.1547288799999995</v>
      </c>
    </row>
    <row r="2305" spans="1:4" ht="15" customHeight="1" x14ac:dyDescent="0.2">
      <c r="A2305" s="105">
        <v>42102.166666666664</v>
      </c>
      <c r="B2305" s="13">
        <v>4.1155520000000001</v>
      </c>
      <c r="C2305" s="24">
        <v>230</v>
      </c>
      <c r="D2305" s="16">
        <f t="shared" si="35"/>
        <v>6.8729718399999999</v>
      </c>
    </row>
    <row r="2306" spans="1:4" ht="15" customHeight="1" x14ac:dyDescent="0.2">
      <c r="A2306" s="105">
        <v>42102.208333333336</v>
      </c>
      <c r="B2306" s="13">
        <v>4.1155520000000001</v>
      </c>
      <c r="C2306" s="24">
        <v>230</v>
      </c>
      <c r="D2306" s="16">
        <f t="shared" si="35"/>
        <v>6.8729718399999999</v>
      </c>
    </row>
    <row r="2307" spans="1:4" ht="15" customHeight="1" x14ac:dyDescent="0.2">
      <c r="A2307" s="105">
        <v>42102.25</v>
      </c>
      <c r="B2307" s="13">
        <v>3.601108</v>
      </c>
      <c r="C2307" s="24">
        <v>240</v>
      </c>
      <c r="D2307" s="16">
        <f t="shared" si="35"/>
        <v>6.0138503599999993</v>
      </c>
    </row>
    <row r="2308" spans="1:4" ht="15" customHeight="1" x14ac:dyDescent="0.2">
      <c r="A2308" s="105">
        <v>42102.291666666664</v>
      </c>
      <c r="B2308" s="13">
        <v>4.1155520000000001</v>
      </c>
      <c r="C2308" s="24">
        <v>220</v>
      </c>
      <c r="D2308" s="16">
        <f t="shared" ref="D2308:D2371" si="36">$B$1*B2308</f>
        <v>6.8729718399999999</v>
      </c>
    </row>
    <row r="2309" spans="1:4" ht="15" customHeight="1" x14ac:dyDescent="0.2">
      <c r="A2309" s="105">
        <v>42102.333333333336</v>
      </c>
      <c r="B2309" s="13">
        <v>3.601108</v>
      </c>
      <c r="C2309" s="24">
        <v>230</v>
      </c>
      <c r="D2309" s="16">
        <f t="shared" si="36"/>
        <v>6.0138503599999993</v>
      </c>
    </row>
    <row r="2310" spans="1:4" ht="15" customHeight="1" x14ac:dyDescent="0.2">
      <c r="A2310" s="105">
        <v>42102.375</v>
      </c>
      <c r="B2310" s="13">
        <v>4.6299960000000002</v>
      </c>
      <c r="C2310" s="24">
        <v>220</v>
      </c>
      <c r="D2310" s="16">
        <f t="shared" si="36"/>
        <v>7.7320933199999997</v>
      </c>
    </row>
    <row r="2311" spans="1:4" ht="15" customHeight="1" x14ac:dyDescent="0.2">
      <c r="A2311" s="105">
        <v>42102.416666666664</v>
      </c>
      <c r="B2311" s="13">
        <v>4.6299960000000002</v>
      </c>
      <c r="C2311" s="24">
        <v>230</v>
      </c>
      <c r="D2311" s="16">
        <f t="shared" si="36"/>
        <v>7.7320933199999997</v>
      </c>
    </row>
    <row r="2312" spans="1:4" ht="15" customHeight="1" x14ac:dyDescent="0.2">
      <c r="A2312" s="105">
        <v>42102.458333333336</v>
      </c>
      <c r="B2312" s="13">
        <v>4.6299960000000002</v>
      </c>
      <c r="C2312" s="24">
        <v>230</v>
      </c>
      <c r="D2312" s="16">
        <f t="shared" si="36"/>
        <v>7.7320933199999997</v>
      </c>
    </row>
    <row r="2313" spans="1:4" ht="15" customHeight="1" x14ac:dyDescent="0.2">
      <c r="A2313" s="105">
        <v>42102.5</v>
      </c>
      <c r="B2313" s="13">
        <v>6.6877719999999998</v>
      </c>
      <c r="C2313" s="24">
        <v>220</v>
      </c>
      <c r="D2313" s="16">
        <f t="shared" si="36"/>
        <v>11.16857924</v>
      </c>
    </row>
    <row r="2314" spans="1:4" ht="15" customHeight="1" x14ac:dyDescent="0.2">
      <c r="A2314" s="105">
        <v>42102.541666666664</v>
      </c>
      <c r="B2314" s="13">
        <v>6.6877719999999998</v>
      </c>
      <c r="C2314" s="24">
        <v>220</v>
      </c>
      <c r="D2314" s="16">
        <f t="shared" si="36"/>
        <v>11.16857924</v>
      </c>
    </row>
    <row r="2315" spans="1:4" ht="15" customHeight="1" x14ac:dyDescent="0.2">
      <c r="A2315" s="105">
        <v>42102.583333333336</v>
      </c>
      <c r="B2315" s="13">
        <v>5.6588840000000005</v>
      </c>
      <c r="C2315" s="24">
        <v>210</v>
      </c>
      <c r="D2315" s="16">
        <f t="shared" si="36"/>
        <v>9.4503362800000001</v>
      </c>
    </row>
    <row r="2316" spans="1:4" ht="15" customHeight="1" x14ac:dyDescent="0.2">
      <c r="A2316" s="105">
        <v>42102.625</v>
      </c>
      <c r="B2316" s="13">
        <v>5.6588840000000005</v>
      </c>
      <c r="C2316" s="24">
        <v>210</v>
      </c>
      <c r="D2316" s="16">
        <f t="shared" si="36"/>
        <v>9.4503362800000001</v>
      </c>
    </row>
    <row r="2317" spans="1:4" ht="15" customHeight="1" x14ac:dyDescent="0.2">
      <c r="A2317" s="105">
        <v>42102.666666666664</v>
      </c>
      <c r="B2317" s="13">
        <v>5.6588840000000005</v>
      </c>
      <c r="C2317" s="24">
        <v>220</v>
      </c>
      <c r="D2317" s="16">
        <f t="shared" si="36"/>
        <v>9.4503362800000001</v>
      </c>
    </row>
    <row r="2318" spans="1:4" ht="15" customHeight="1" x14ac:dyDescent="0.2">
      <c r="A2318" s="105">
        <v>42102.708333333336</v>
      </c>
      <c r="B2318" s="13">
        <v>4.1155520000000001</v>
      </c>
      <c r="C2318" s="24">
        <v>230</v>
      </c>
      <c r="D2318" s="16">
        <f t="shared" si="36"/>
        <v>6.8729718399999999</v>
      </c>
    </row>
    <row r="2319" spans="1:4" ht="15" customHeight="1" x14ac:dyDescent="0.2">
      <c r="A2319" s="105">
        <v>42102.75</v>
      </c>
      <c r="B2319" s="13">
        <v>4.6299960000000002</v>
      </c>
      <c r="C2319" s="24">
        <v>220</v>
      </c>
      <c r="D2319" s="16">
        <f t="shared" si="36"/>
        <v>7.7320933199999997</v>
      </c>
    </row>
    <row r="2320" spans="1:4" ht="15" customHeight="1" x14ac:dyDescent="0.2">
      <c r="A2320" s="105">
        <v>42102.791666666664</v>
      </c>
      <c r="B2320" s="13">
        <v>3.0866639999999999</v>
      </c>
      <c r="C2320" s="24">
        <v>200</v>
      </c>
      <c r="D2320" s="16">
        <f t="shared" si="36"/>
        <v>5.1547288799999995</v>
      </c>
    </row>
    <row r="2321" spans="1:4" ht="15" customHeight="1" x14ac:dyDescent="0.2">
      <c r="A2321" s="105">
        <v>42102.833333333336</v>
      </c>
      <c r="B2321" s="13">
        <v>4.1155520000000001</v>
      </c>
      <c r="C2321" s="24">
        <v>200</v>
      </c>
      <c r="D2321" s="16">
        <f t="shared" si="36"/>
        <v>6.8729718399999999</v>
      </c>
    </row>
    <row r="2322" spans="1:4" ht="15" customHeight="1" x14ac:dyDescent="0.2">
      <c r="A2322" s="105">
        <v>42102.875</v>
      </c>
      <c r="B2322" s="13">
        <v>5.1444400000000003</v>
      </c>
      <c r="C2322" s="24">
        <v>200</v>
      </c>
      <c r="D2322" s="16">
        <f t="shared" si="36"/>
        <v>8.5912147999999995</v>
      </c>
    </row>
    <row r="2323" spans="1:4" ht="15" customHeight="1" x14ac:dyDescent="0.2">
      <c r="A2323" s="105">
        <v>42102.916666666664</v>
      </c>
      <c r="B2323" s="13">
        <v>5.6588840000000005</v>
      </c>
      <c r="C2323" s="24">
        <v>210</v>
      </c>
      <c r="D2323" s="16">
        <f t="shared" si="36"/>
        <v>9.4503362800000001</v>
      </c>
    </row>
    <row r="2324" spans="1:4" ht="15" customHeight="1" x14ac:dyDescent="0.2">
      <c r="A2324" s="105">
        <v>42102.958333333336</v>
      </c>
      <c r="B2324" s="13">
        <v>4.1155520000000001</v>
      </c>
      <c r="C2324" s="24">
        <v>210</v>
      </c>
      <c r="D2324" s="16">
        <f t="shared" si="36"/>
        <v>6.8729718399999999</v>
      </c>
    </row>
    <row r="2325" spans="1:4" ht="15" customHeight="1" x14ac:dyDescent="0.2">
      <c r="A2325" s="105">
        <v>42103</v>
      </c>
      <c r="B2325" s="13">
        <v>5.6588840000000005</v>
      </c>
      <c r="C2325" s="24">
        <v>210</v>
      </c>
      <c r="D2325" s="16">
        <f t="shared" si="36"/>
        <v>9.4503362800000001</v>
      </c>
    </row>
    <row r="2326" spans="1:4" ht="15" customHeight="1" x14ac:dyDescent="0.2">
      <c r="A2326" s="105">
        <v>42103.041666666664</v>
      </c>
      <c r="B2326" s="13">
        <v>3.0866639999999999</v>
      </c>
      <c r="C2326" s="24">
        <v>220</v>
      </c>
      <c r="D2326" s="16">
        <f t="shared" si="36"/>
        <v>5.1547288799999995</v>
      </c>
    </row>
    <row r="2327" spans="1:4" ht="15" customHeight="1" x14ac:dyDescent="0.2">
      <c r="A2327" s="105">
        <v>42103.083333333336</v>
      </c>
      <c r="B2327" s="13">
        <v>1.5433319999999999</v>
      </c>
      <c r="C2327" s="24">
        <v>310</v>
      </c>
      <c r="D2327" s="16">
        <f t="shared" si="36"/>
        <v>2.5773644399999998</v>
      </c>
    </row>
    <row r="2328" spans="1:4" ht="15" customHeight="1" x14ac:dyDescent="0.2">
      <c r="A2328" s="105">
        <v>42103.125</v>
      </c>
      <c r="B2328" s="13">
        <v>1.5433319999999999</v>
      </c>
      <c r="C2328" s="24">
        <v>290</v>
      </c>
      <c r="D2328" s="16">
        <f t="shared" si="36"/>
        <v>2.5773644399999998</v>
      </c>
    </row>
    <row r="2329" spans="1:4" ht="15" customHeight="1" x14ac:dyDescent="0.2">
      <c r="A2329" s="105">
        <v>42103.166666666664</v>
      </c>
      <c r="B2329" s="13">
        <v>2.5722200000000002</v>
      </c>
      <c r="C2329" s="24">
        <v>230</v>
      </c>
      <c r="D2329" s="16">
        <f t="shared" si="36"/>
        <v>4.2956073999999997</v>
      </c>
    </row>
    <row r="2330" spans="1:4" ht="15" customHeight="1" x14ac:dyDescent="0.2">
      <c r="A2330" s="105">
        <v>42103.25</v>
      </c>
      <c r="B2330" s="13">
        <v>2.5722200000000002</v>
      </c>
      <c r="C2330" s="24">
        <v>230</v>
      </c>
      <c r="D2330" s="16">
        <f t="shared" si="36"/>
        <v>4.2956073999999997</v>
      </c>
    </row>
    <row r="2331" spans="1:4" ht="15" customHeight="1" x14ac:dyDescent="0.2">
      <c r="A2331" s="105">
        <v>42103.291666666664</v>
      </c>
      <c r="B2331" s="13">
        <v>2.057776</v>
      </c>
      <c r="C2331" s="24">
        <v>220</v>
      </c>
      <c r="D2331" s="16">
        <f t="shared" si="36"/>
        <v>3.43648592</v>
      </c>
    </row>
    <row r="2332" spans="1:4" ht="15" customHeight="1" x14ac:dyDescent="0.2">
      <c r="A2332" s="105">
        <v>42103.333333333336</v>
      </c>
      <c r="B2332" s="13">
        <v>3.601108</v>
      </c>
      <c r="C2332" s="24">
        <v>180</v>
      </c>
      <c r="D2332" s="16">
        <f t="shared" si="36"/>
        <v>6.0138503599999993</v>
      </c>
    </row>
    <row r="2333" spans="1:4" ht="15" customHeight="1" x14ac:dyDescent="0.2">
      <c r="A2333" s="105">
        <v>42103.375</v>
      </c>
      <c r="B2333" s="13">
        <v>4.6299960000000002</v>
      </c>
      <c r="C2333" s="24">
        <v>200</v>
      </c>
      <c r="D2333" s="16">
        <f t="shared" si="36"/>
        <v>7.7320933199999997</v>
      </c>
    </row>
    <row r="2334" spans="1:4" ht="15" customHeight="1" x14ac:dyDescent="0.2">
      <c r="A2334" s="105">
        <v>42103.416666666664</v>
      </c>
      <c r="B2334" s="13">
        <v>6.1733279999999997</v>
      </c>
      <c r="C2334" s="24">
        <v>220</v>
      </c>
      <c r="D2334" s="16">
        <f t="shared" si="36"/>
        <v>10.309457759999999</v>
      </c>
    </row>
    <row r="2335" spans="1:4" ht="15" customHeight="1" x14ac:dyDescent="0.2">
      <c r="A2335" s="105">
        <v>42103.458333333336</v>
      </c>
      <c r="B2335" s="13">
        <v>6.1733279999999997</v>
      </c>
      <c r="C2335" s="24">
        <v>210</v>
      </c>
      <c r="D2335" s="16">
        <f t="shared" si="36"/>
        <v>10.309457759999999</v>
      </c>
    </row>
    <row r="2336" spans="1:4" ht="15" customHeight="1" x14ac:dyDescent="0.2">
      <c r="A2336" s="105">
        <v>42103.5</v>
      </c>
      <c r="B2336" s="13">
        <v>6.1733279999999997</v>
      </c>
      <c r="C2336" s="24">
        <v>190</v>
      </c>
      <c r="D2336" s="16">
        <f t="shared" si="36"/>
        <v>10.309457759999999</v>
      </c>
    </row>
    <row r="2337" spans="1:4" ht="15" customHeight="1" x14ac:dyDescent="0.2">
      <c r="A2337" s="105">
        <v>42103.541666666664</v>
      </c>
      <c r="B2337" s="13">
        <v>6.1733279999999997</v>
      </c>
      <c r="C2337" s="24">
        <v>210</v>
      </c>
      <c r="D2337" s="16">
        <f t="shared" si="36"/>
        <v>10.309457759999999</v>
      </c>
    </row>
    <row r="2338" spans="1:4" ht="15" customHeight="1" x14ac:dyDescent="0.2">
      <c r="A2338" s="105">
        <v>42103.583333333336</v>
      </c>
      <c r="B2338" s="13">
        <v>4.1155520000000001</v>
      </c>
      <c r="C2338" s="24">
        <v>210</v>
      </c>
      <c r="D2338" s="16">
        <f t="shared" si="36"/>
        <v>6.8729718399999999</v>
      </c>
    </row>
    <row r="2339" spans="1:4" ht="15" customHeight="1" x14ac:dyDescent="0.2">
      <c r="A2339" s="105">
        <v>42103.625</v>
      </c>
      <c r="B2339" s="13">
        <v>7.202216</v>
      </c>
      <c r="C2339" s="24">
        <v>180</v>
      </c>
      <c r="D2339" s="16">
        <f t="shared" si="36"/>
        <v>12.027700719999999</v>
      </c>
    </row>
    <row r="2340" spans="1:4" ht="15" customHeight="1" x14ac:dyDescent="0.2">
      <c r="A2340" s="105">
        <v>42103.666666666664</v>
      </c>
      <c r="B2340" s="13">
        <v>3.0866639999999999</v>
      </c>
      <c r="C2340" s="24">
        <v>180</v>
      </c>
      <c r="D2340" s="16">
        <f t="shared" si="36"/>
        <v>5.1547288799999995</v>
      </c>
    </row>
    <row r="2341" spans="1:4" ht="15" customHeight="1" x14ac:dyDescent="0.2">
      <c r="A2341" s="105">
        <v>42103.708333333336</v>
      </c>
      <c r="B2341" s="13">
        <v>4.1155520000000001</v>
      </c>
      <c r="C2341" s="24">
        <v>170</v>
      </c>
      <c r="D2341" s="16">
        <f t="shared" si="36"/>
        <v>6.8729718399999999</v>
      </c>
    </row>
    <row r="2342" spans="1:4" ht="15" customHeight="1" x14ac:dyDescent="0.2">
      <c r="A2342" s="105">
        <v>42103.75</v>
      </c>
      <c r="B2342" s="13">
        <v>3.601108</v>
      </c>
      <c r="C2342" s="24">
        <v>140</v>
      </c>
      <c r="D2342" s="16">
        <f t="shared" si="36"/>
        <v>6.0138503599999993</v>
      </c>
    </row>
    <row r="2343" spans="1:4" ht="15" customHeight="1" x14ac:dyDescent="0.2">
      <c r="A2343" s="105">
        <v>42103.791666666664</v>
      </c>
      <c r="B2343" s="13">
        <v>2.5722200000000002</v>
      </c>
      <c r="C2343" s="24">
        <v>190</v>
      </c>
      <c r="D2343" s="16">
        <f t="shared" si="36"/>
        <v>4.2956073999999997</v>
      </c>
    </row>
    <row r="2344" spans="1:4" ht="15" customHeight="1" x14ac:dyDescent="0.2">
      <c r="A2344" s="105">
        <v>42103.833333333336</v>
      </c>
      <c r="B2344" s="13">
        <v>1.028888</v>
      </c>
      <c r="C2344" s="24">
        <v>210</v>
      </c>
      <c r="D2344" s="16">
        <f t="shared" si="36"/>
        <v>1.71824296</v>
      </c>
    </row>
    <row r="2345" spans="1:4" ht="15" customHeight="1" x14ac:dyDescent="0.2">
      <c r="A2345" s="105">
        <v>42103.875</v>
      </c>
      <c r="B2345" s="13">
        <v>3.0866639999999999</v>
      </c>
      <c r="C2345" s="24">
        <v>210</v>
      </c>
      <c r="D2345" s="16">
        <f t="shared" si="36"/>
        <v>5.1547288799999995</v>
      </c>
    </row>
    <row r="2346" spans="1:4" ht="15" customHeight="1" x14ac:dyDescent="0.2">
      <c r="A2346" s="105">
        <v>42103.916666666664</v>
      </c>
      <c r="B2346" s="13">
        <v>1.5433319999999999</v>
      </c>
      <c r="C2346" s="24">
        <v>270</v>
      </c>
      <c r="D2346" s="16">
        <f t="shared" si="36"/>
        <v>2.5773644399999998</v>
      </c>
    </row>
    <row r="2347" spans="1:4" ht="15" customHeight="1" x14ac:dyDescent="0.2">
      <c r="A2347" s="105">
        <v>42103.958333333336</v>
      </c>
      <c r="B2347" s="13">
        <v>1.5433319999999999</v>
      </c>
      <c r="C2347" s="24">
        <v>310</v>
      </c>
      <c r="D2347" s="16">
        <f t="shared" si="36"/>
        <v>2.5773644399999998</v>
      </c>
    </row>
    <row r="2348" spans="1:4" ht="15" customHeight="1" x14ac:dyDescent="0.2">
      <c r="A2348" s="105">
        <v>42104</v>
      </c>
      <c r="B2348" s="13">
        <v>1.5433319999999999</v>
      </c>
      <c r="C2348" s="24">
        <v>280</v>
      </c>
      <c r="D2348" s="16">
        <f t="shared" si="36"/>
        <v>2.5773644399999998</v>
      </c>
    </row>
    <row r="2349" spans="1:4" ht="15" customHeight="1" x14ac:dyDescent="0.2">
      <c r="A2349" s="105">
        <v>42104.041666666664</v>
      </c>
      <c r="B2349" s="13">
        <v>3.0866639999999999</v>
      </c>
      <c r="C2349" s="24">
        <v>280</v>
      </c>
      <c r="D2349" s="16">
        <f t="shared" si="36"/>
        <v>5.1547288799999995</v>
      </c>
    </row>
    <row r="2350" spans="1:4" ht="15" customHeight="1" x14ac:dyDescent="0.2">
      <c r="A2350" s="105">
        <v>42104.083333333336</v>
      </c>
      <c r="B2350" s="13">
        <v>1.5433319999999999</v>
      </c>
      <c r="C2350" s="24">
        <v>290</v>
      </c>
      <c r="D2350" s="16">
        <f t="shared" si="36"/>
        <v>2.5773644399999998</v>
      </c>
    </row>
    <row r="2351" spans="1:4" ht="15" customHeight="1" x14ac:dyDescent="0.2">
      <c r="A2351" s="105">
        <v>42104.125</v>
      </c>
      <c r="B2351" s="13">
        <v>2.5722200000000002</v>
      </c>
      <c r="C2351" s="24">
        <v>300</v>
      </c>
      <c r="D2351" s="16">
        <f t="shared" si="36"/>
        <v>4.2956073999999997</v>
      </c>
    </row>
    <row r="2352" spans="1:4" ht="15" customHeight="1" x14ac:dyDescent="0.2">
      <c r="A2352" s="105">
        <v>42104.166666666664</v>
      </c>
      <c r="B2352" s="13">
        <v>1.5433319999999999</v>
      </c>
      <c r="C2352" s="24">
        <v>300</v>
      </c>
      <c r="D2352" s="16">
        <f t="shared" si="36"/>
        <v>2.5773644399999998</v>
      </c>
    </row>
    <row r="2353" spans="1:4" ht="15" customHeight="1" x14ac:dyDescent="0.2">
      <c r="A2353" s="105">
        <v>42104.208333333336</v>
      </c>
      <c r="B2353" s="13">
        <v>1.028888</v>
      </c>
      <c r="C2353" s="24">
        <v>20</v>
      </c>
      <c r="D2353" s="16">
        <f t="shared" si="36"/>
        <v>1.71824296</v>
      </c>
    </row>
    <row r="2354" spans="1:4" ht="15" customHeight="1" x14ac:dyDescent="0.2">
      <c r="A2354" s="105">
        <v>42104.25</v>
      </c>
      <c r="B2354" s="13">
        <v>1.5433319999999999</v>
      </c>
      <c r="C2354" s="24">
        <v>320</v>
      </c>
      <c r="D2354" s="16">
        <f t="shared" si="36"/>
        <v>2.5773644399999998</v>
      </c>
    </row>
    <row r="2355" spans="1:4" ht="15" customHeight="1" x14ac:dyDescent="0.2">
      <c r="A2355" s="105">
        <v>42104.291666666664</v>
      </c>
      <c r="B2355" s="13">
        <v>1.5433319999999999</v>
      </c>
      <c r="C2355" s="24">
        <v>310</v>
      </c>
      <c r="D2355" s="16">
        <f t="shared" si="36"/>
        <v>2.5773644399999998</v>
      </c>
    </row>
    <row r="2356" spans="1:4" ht="15" customHeight="1" x14ac:dyDescent="0.2">
      <c r="A2356" s="105">
        <v>42104.333333333336</v>
      </c>
      <c r="B2356" s="13">
        <v>2.057776</v>
      </c>
      <c r="C2356" s="24">
        <v>310</v>
      </c>
      <c r="D2356" s="16">
        <f t="shared" si="36"/>
        <v>3.43648592</v>
      </c>
    </row>
    <row r="2357" spans="1:4" ht="15" customHeight="1" x14ac:dyDescent="0.2">
      <c r="A2357" s="105">
        <v>42104.375</v>
      </c>
      <c r="B2357" s="13">
        <v>1.028888</v>
      </c>
      <c r="C2357" s="24">
        <v>320</v>
      </c>
      <c r="D2357" s="16">
        <f t="shared" si="36"/>
        <v>1.71824296</v>
      </c>
    </row>
    <row r="2358" spans="1:4" ht="15" customHeight="1" x14ac:dyDescent="0.2">
      <c r="A2358" s="105">
        <v>42104.416666666664</v>
      </c>
      <c r="B2358" s="13">
        <v>0.51444400000000001</v>
      </c>
      <c r="C2358" s="24">
        <v>200</v>
      </c>
      <c r="D2358" s="16">
        <f t="shared" si="36"/>
        <v>0.85912147999999999</v>
      </c>
    </row>
    <row r="2359" spans="1:4" ht="15" customHeight="1" x14ac:dyDescent="0.2">
      <c r="A2359" s="105">
        <v>42104.458333333336</v>
      </c>
      <c r="B2359" s="13">
        <v>5.1444400000000003</v>
      </c>
      <c r="C2359" s="24">
        <v>210</v>
      </c>
      <c r="D2359" s="16">
        <f t="shared" si="36"/>
        <v>8.5912147999999995</v>
      </c>
    </row>
    <row r="2360" spans="1:4" ht="15" customHeight="1" x14ac:dyDescent="0.2">
      <c r="A2360" s="105">
        <v>42104.5</v>
      </c>
      <c r="B2360" s="13">
        <v>5.1444400000000003</v>
      </c>
      <c r="C2360" s="24">
        <v>220</v>
      </c>
      <c r="D2360" s="16">
        <f t="shared" si="36"/>
        <v>8.5912147999999995</v>
      </c>
    </row>
    <row r="2361" spans="1:4" ht="15" customHeight="1" x14ac:dyDescent="0.2">
      <c r="A2361" s="105">
        <v>42104.541666666664</v>
      </c>
      <c r="B2361" s="13">
        <v>3.601108</v>
      </c>
      <c r="C2361" s="24">
        <v>220</v>
      </c>
      <c r="D2361" s="16">
        <f t="shared" si="36"/>
        <v>6.0138503599999993</v>
      </c>
    </row>
    <row r="2362" spans="1:4" ht="15" customHeight="1" x14ac:dyDescent="0.2">
      <c r="A2362" s="105">
        <v>42104.583333333336</v>
      </c>
      <c r="B2362" s="13">
        <v>3.601108</v>
      </c>
      <c r="C2362" s="24">
        <v>180</v>
      </c>
      <c r="D2362" s="16">
        <f t="shared" si="36"/>
        <v>6.0138503599999993</v>
      </c>
    </row>
    <row r="2363" spans="1:4" ht="15" customHeight="1" x14ac:dyDescent="0.2">
      <c r="A2363" s="105">
        <v>42104.625</v>
      </c>
      <c r="B2363" s="13">
        <v>4.1155520000000001</v>
      </c>
      <c r="C2363" s="24">
        <v>170</v>
      </c>
      <c r="D2363" s="16">
        <f t="shared" si="36"/>
        <v>6.8729718399999999</v>
      </c>
    </row>
    <row r="2364" spans="1:4" ht="15" customHeight="1" x14ac:dyDescent="0.2">
      <c r="A2364" s="105">
        <v>42104.666666666664</v>
      </c>
      <c r="B2364" s="13">
        <v>4.6299960000000002</v>
      </c>
      <c r="C2364" s="24">
        <v>180</v>
      </c>
      <c r="D2364" s="16">
        <f t="shared" si="36"/>
        <v>7.7320933199999997</v>
      </c>
    </row>
    <row r="2365" spans="1:4" ht="15" customHeight="1" x14ac:dyDescent="0.2">
      <c r="A2365" s="105">
        <v>42104.708333333336</v>
      </c>
      <c r="B2365" s="13">
        <v>4.1155520000000001</v>
      </c>
      <c r="C2365" s="24">
        <v>170</v>
      </c>
      <c r="D2365" s="16">
        <f t="shared" si="36"/>
        <v>6.8729718399999999</v>
      </c>
    </row>
    <row r="2366" spans="1:4" ht="15" customHeight="1" x14ac:dyDescent="0.2">
      <c r="A2366" s="105">
        <v>42104.75</v>
      </c>
      <c r="B2366" s="13">
        <v>4.6299960000000002</v>
      </c>
      <c r="C2366" s="24">
        <v>170</v>
      </c>
      <c r="D2366" s="16">
        <f t="shared" si="36"/>
        <v>7.7320933199999997</v>
      </c>
    </row>
    <row r="2367" spans="1:4" ht="15" customHeight="1" x14ac:dyDescent="0.2">
      <c r="A2367" s="105">
        <v>42104.833333333336</v>
      </c>
      <c r="B2367" s="13">
        <v>4.1155520000000001</v>
      </c>
      <c r="C2367" s="24">
        <v>170</v>
      </c>
      <c r="D2367" s="16">
        <f t="shared" si="36"/>
        <v>6.8729718399999999</v>
      </c>
    </row>
    <row r="2368" spans="1:4" ht="15" customHeight="1" x14ac:dyDescent="0.2">
      <c r="A2368" s="105">
        <v>42104.875</v>
      </c>
      <c r="B2368" s="13">
        <v>3.601108</v>
      </c>
      <c r="C2368" s="24">
        <v>180</v>
      </c>
      <c r="D2368" s="16">
        <f t="shared" si="36"/>
        <v>6.0138503599999993</v>
      </c>
    </row>
    <row r="2369" spans="1:4" ht="15" customHeight="1" x14ac:dyDescent="0.2">
      <c r="A2369" s="105">
        <v>42104.916666666664</v>
      </c>
      <c r="B2369" s="13">
        <v>3.0866639999999999</v>
      </c>
      <c r="C2369" s="24">
        <v>200</v>
      </c>
      <c r="D2369" s="16">
        <f t="shared" si="36"/>
        <v>5.1547288799999995</v>
      </c>
    </row>
    <row r="2370" spans="1:4" ht="15" customHeight="1" x14ac:dyDescent="0.2">
      <c r="A2370" s="105">
        <v>42104.958333333336</v>
      </c>
      <c r="B2370" s="13">
        <v>2.5722200000000002</v>
      </c>
      <c r="C2370" s="24">
        <v>230</v>
      </c>
      <c r="D2370" s="16">
        <f t="shared" si="36"/>
        <v>4.2956073999999997</v>
      </c>
    </row>
    <row r="2371" spans="1:4" ht="15" customHeight="1" x14ac:dyDescent="0.2">
      <c r="A2371" s="105">
        <v>42105</v>
      </c>
      <c r="B2371" s="13">
        <v>1.028888</v>
      </c>
      <c r="C2371" s="24">
        <v>340</v>
      </c>
      <c r="D2371" s="16">
        <f t="shared" si="36"/>
        <v>1.71824296</v>
      </c>
    </row>
    <row r="2372" spans="1:4" ht="15" customHeight="1" x14ac:dyDescent="0.2">
      <c r="A2372" s="105">
        <v>42105.041666666664</v>
      </c>
      <c r="B2372" s="13">
        <v>2.057776</v>
      </c>
      <c r="C2372" s="24">
        <v>310</v>
      </c>
      <c r="D2372" s="16">
        <f t="shared" ref="D2372:D2435" si="37">$B$1*B2372</f>
        <v>3.43648592</v>
      </c>
    </row>
    <row r="2373" spans="1:4" ht="15" customHeight="1" x14ac:dyDescent="0.2">
      <c r="A2373" s="105">
        <v>42105.083333333336</v>
      </c>
      <c r="B2373" s="13">
        <v>1.5433319999999999</v>
      </c>
      <c r="C2373" s="24">
        <v>320</v>
      </c>
      <c r="D2373" s="16">
        <f t="shared" si="37"/>
        <v>2.5773644399999998</v>
      </c>
    </row>
    <row r="2374" spans="1:4" ht="15" customHeight="1" x14ac:dyDescent="0.2">
      <c r="A2374" s="105">
        <v>42105.125</v>
      </c>
      <c r="B2374" s="13">
        <v>1.5433319999999999</v>
      </c>
      <c r="C2374" s="24">
        <v>310</v>
      </c>
      <c r="D2374" s="16">
        <f t="shared" si="37"/>
        <v>2.5773644399999998</v>
      </c>
    </row>
    <row r="2375" spans="1:4" ht="15" customHeight="1" x14ac:dyDescent="0.2">
      <c r="A2375" s="105">
        <v>42105.166666666664</v>
      </c>
      <c r="B2375" s="13">
        <v>1.5433319999999999</v>
      </c>
      <c r="C2375" s="24">
        <v>160</v>
      </c>
      <c r="D2375" s="16">
        <f t="shared" si="37"/>
        <v>2.5773644399999998</v>
      </c>
    </row>
    <row r="2376" spans="1:4" ht="15" customHeight="1" x14ac:dyDescent="0.2">
      <c r="A2376" s="105">
        <v>42105.208333333336</v>
      </c>
      <c r="B2376" s="13">
        <v>2.057776</v>
      </c>
      <c r="C2376" s="24">
        <v>300</v>
      </c>
      <c r="D2376" s="16">
        <f t="shared" si="37"/>
        <v>3.43648592</v>
      </c>
    </row>
    <row r="2377" spans="1:4" ht="15" customHeight="1" x14ac:dyDescent="0.2">
      <c r="A2377" s="105">
        <v>42105.25</v>
      </c>
      <c r="B2377" s="13">
        <v>0</v>
      </c>
      <c r="C2377" s="24">
        <v>0</v>
      </c>
      <c r="D2377" s="16">
        <f t="shared" si="37"/>
        <v>0</v>
      </c>
    </row>
    <row r="2378" spans="1:4" ht="15" customHeight="1" x14ac:dyDescent="0.2">
      <c r="A2378" s="105">
        <v>42105.291666666664</v>
      </c>
      <c r="B2378" s="13">
        <v>2.057776</v>
      </c>
      <c r="C2378" s="24">
        <v>290</v>
      </c>
      <c r="D2378" s="16">
        <f t="shared" si="37"/>
        <v>3.43648592</v>
      </c>
    </row>
    <row r="2379" spans="1:4" ht="15" customHeight="1" x14ac:dyDescent="0.2">
      <c r="A2379" s="105">
        <v>42105.333333333336</v>
      </c>
      <c r="B2379" s="13">
        <v>1.5433319999999999</v>
      </c>
      <c r="C2379" s="24">
        <v>300</v>
      </c>
      <c r="D2379" s="16">
        <f t="shared" si="37"/>
        <v>2.5773644399999998</v>
      </c>
    </row>
    <row r="2380" spans="1:4" ht="15" customHeight="1" x14ac:dyDescent="0.2">
      <c r="A2380" s="105">
        <v>42105.375</v>
      </c>
      <c r="B2380" s="13">
        <v>2.057776</v>
      </c>
      <c r="C2380" s="24">
        <v>300</v>
      </c>
      <c r="D2380" s="16">
        <f t="shared" si="37"/>
        <v>3.43648592</v>
      </c>
    </row>
    <row r="2381" spans="1:4" ht="15" customHeight="1" x14ac:dyDescent="0.2">
      <c r="A2381" s="105">
        <v>42105.416666666664</v>
      </c>
      <c r="B2381" s="13">
        <v>1.5433319999999999</v>
      </c>
      <c r="C2381" s="24">
        <v>290</v>
      </c>
      <c r="D2381" s="16">
        <f t="shared" si="37"/>
        <v>2.5773644399999998</v>
      </c>
    </row>
    <row r="2382" spans="1:4" ht="15" customHeight="1" x14ac:dyDescent="0.2">
      <c r="A2382" s="105">
        <v>42105.458333333336</v>
      </c>
      <c r="B2382" s="13">
        <v>1.5433319999999999</v>
      </c>
      <c r="C2382" s="24">
        <v>290</v>
      </c>
      <c r="D2382" s="16">
        <f t="shared" si="37"/>
        <v>2.5773644399999998</v>
      </c>
    </row>
    <row r="2383" spans="1:4" ht="15" customHeight="1" x14ac:dyDescent="0.2">
      <c r="A2383" s="105">
        <v>42105.5</v>
      </c>
      <c r="B2383" s="13">
        <v>2.5722200000000002</v>
      </c>
      <c r="C2383" s="24">
        <v>250</v>
      </c>
      <c r="D2383" s="16">
        <f t="shared" si="37"/>
        <v>4.2956073999999997</v>
      </c>
    </row>
    <row r="2384" spans="1:4" ht="15" customHeight="1" x14ac:dyDescent="0.2">
      <c r="A2384" s="105">
        <v>42105.541666666664</v>
      </c>
      <c r="B2384" s="13">
        <v>3.0866639999999999</v>
      </c>
      <c r="C2384" s="24">
        <v>180</v>
      </c>
      <c r="D2384" s="16">
        <f t="shared" si="37"/>
        <v>5.1547288799999995</v>
      </c>
    </row>
    <row r="2385" spans="1:4" ht="15" customHeight="1" x14ac:dyDescent="0.2">
      <c r="A2385" s="105">
        <v>42105.583333333336</v>
      </c>
      <c r="B2385" s="13">
        <v>4.6299960000000002</v>
      </c>
      <c r="C2385" s="24">
        <v>160</v>
      </c>
      <c r="D2385" s="16">
        <f t="shared" si="37"/>
        <v>7.7320933199999997</v>
      </c>
    </row>
    <row r="2386" spans="1:4" ht="15" customHeight="1" x14ac:dyDescent="0.2">
      <c r="A2386" s="105">
        <v>42105.625</v>
      </c>
      <c r="B2386" s="13">
        <v>5.1444400000000003</v>
      </c>
      <c r="C2386" s="24">
        <v>160</v>
      </c>
      <c r="D2386" s="16">
        <f t="shared" si="37"/>
        <v>8.5912147999999995</v>
      </c>
    </row>
    <row r="2387" spans="1:4" ht="15" customHeight="1" x14ac:dyDescent="0.2">
      <c r="A2387" s="105">
        <v>42105.666666666664</v>
      </c>
      <c r="B2387" s="13">
        <v>5.6588840000000005</v>
      </c>
      <c r="C2387" s="24">
        <v>160</v>
      </c>
      <c r="D2387" s="16">
        <f t="shared" si="37"/>
        <v>9.4503362800000001</v>
      </c>
    </row>
    <row r="2388" spans="1:4" ht="15" customHeight="1" x14ac:dyDescent="0.2">
      <c r="A2388" s="105">
        <v>42105.708333333336</v>
      </c>
      <c r="B2388" s="13">
        <v>5.6588840000000005</v>
      </c>
      <c r="C2388" s="24">
        <v>150</v>
      </c>
      <c r="D2388" s="16">
        <f t="shared" si="37"/>
        <v>9.4503362800000001</v>
      </c>
    </row>
    <row r="2389" spans="1:4" ht="15" customHeight="1" x14ac:dyDescent="0.2">
      <c r="A2389" s="105">
        <v>42105.75</v>
      </c>
      <c r="B2389" s="13">
        <v>5.1444400000000003</v>
      </c>
      <c r="C2389" s="24">
        <v>150</v>
      </c>
      <c r="D2389" s="16">
        <f t="shared" si="37"/>
        <v>8.5912147999999995</v>
      </c>
    </row>
    <row r="2390" spans="1:4" ht="15" customHeight="1" x14ac:dyDescent="0.2">
      <c r="A2390" s="105">
        <v>42105.791666666664</v>
      </c>
      <c r="B2390" s="13">
        <v>5.1444400000000003</v>
      </c>
      <c r="C2390" s="24">
        <v>160</v>
      </c>
      <c r="D2390" s="16">
        <f t="shared" si="37"/>
        <v>8.5912147999999995</v>
      </c>
    </row>
    <row r="2391" spans="1:4" ht="15" customHeight="1" x14ac:dyDescent="0.2">
      <c r="A2391" s="105">
        <v>42105.833333333336</v>
      </c>
      <c r="B2391" s="13">
        <v>4.1155520000000001</v>
      </c>
      <c r="C2391" s="24">
        <v>150</v>
      </c>
      <c r="D2391" s="16">
        <f t="shared" si="37"/>
        <v>6.8729718399999999</v>
      </c>
    </row>
    <row r="2392" spans="1:4" ht="15" customHeight="1" x14ac:dyDescent="0.2">
      <c r="A2392" s="105">
        <v>42105.875</v>
      </c>
      <c r="B2392" s="13">
        <v>2.057776</v>
      </c>
      <c r="C2392" s="24">
        <v>140</v>
      </c>
      <c r="D2392" s="16">
        <f t="shared" si="37"/>
        <v>3.43648592</v>
      </c>
    </row>
    <row r="2393" spans="1:4" ht="15" customHeight="1" x14ac:dyDescent="0.2">
      <c r="A2393" s="105">
        <v>42105.916666666664</v>
      </c>
      <c r="B2393" s="13">
        <v>1.5433319999999999</v>
      </c>
      <c r="C2393" s="24">
        <v>130</v>
      </c>
      <c r="D2393" s="16">
        <f t="shared" si="37"/>
        <v>2.5773644399999998</v>
      </c>
    </row>
    <row r="2394" spans="1:4" ht="15" customHeight="1" x14ac:dyDescent="0.2">
      <c r="A2394" s="105">
        <v>42105.958333333336</v>
      </c>
      <c r="B2394" s="13">
        <v>0.51444400000000001</v>
      </c>
      <c r="C2394" s="24">
        <v>330</v>
      </c>
      <c r="D2394" s="16">
        <f t="shared" si="37"/>
        <v>0.85912147999999999</v>
      </c>
    </row>
    <row r="2395" spans="1:4" ht="15" customHeight="1" x14ac:dyDescent="0.2">
      <c r="A2395" s="105">
        <v>42106</v>
      </c>
      <c r="B2395" s="13">
        <v>1.028888</v>
      </c>
      <c r="C2395" s="24">
        <v>310</v>
      </c>
      <c r="D2395" s="16">
        <f t="shared" si="37"/>
        <v>1.71824296</v>
      </c>
    </row>
    <row r="2396" spans="1:4" ht="15" customHeight="1" x14ac:dyDescent="0.2">
      <c r="A2396" s="105">
        <v>42106.041666666664</v>
      </c>
      <c r="B2396" s="13">
        <v>1.028888</v>
      </c>
      <c r="C2396" s="24">
        <v>280</v>
      </c>
      <c r="D2396" s="16">
        <f t="shared" si="37"/>
        <v>1.71824296</v>
      </c>
    </row>
    <row r="2397" spans="1:4" ht="15" customHeight="1" x14ac:dyDescent="0.2">
      <c r="A2397" s="105">
        <v>42106.083333333336</v>
      </c>
      <c r="B2397" s="13">
        <v>1.5433319999999999</v>
      </c>
      <c r="C2397" s="24">
        <v>350</v>
      </c>
      <c r="D2397" s="16">
        <f t="shared" si="37"/>
        <v>2.5773644399999998</v>
      </c>
    </row>
    <row r="2398" spans="1:4" ht="15" customHeight="1" x14ac:dyDescent="0.2">
      <c r="A2398" s="105">
        <v>42106.125</v>
      </c>
      <c r="B2398" s="13">
        <v>0</v>
      </c>
      <c r="C2398" s="24">
        <v>0</v>
      </c>
      <c r="D2398" s="16">
        <f t="shared" si="37"/>
        <v>0</v>
      </c>
    </row>
    <row r="2399" spans="1:4" ht="15" customHeight="1" x14ac:dyDescent="0.2">
      <c r="A2399" s="105">
        <v>42106.166666666664</v>
      </c>
      <c r="B2399" s="13">
        <v>1.5433319999999999</v>
      </c>
      <c r="C2399" s="24">
        <v>300</v>
      </c>
      <c r="D2399" s="16">
        <f t="shared" si="37"/>
        <v>2.5773644399999998</v>
      </c>
    </row>
    <row r="2400" spans="1:4" ht="15" customHeight="1" x14ac:dyDescent="0.2">
      <c r="A2400" s="105">
        <v>42106.208333333336</v>
      </c>
      <c r="B2400" s="13">
        <v>1.028888</v>
      </c>
      <c r="C2400" s="24">
        <v>300</v>
      </c>
      <c r="D2400" s="16">
        <f t="shared" si="37"/>
        <v>1.71824296</v>
      </c>
    </row>
    <row r="2401" spans="1:4" ht="15" customHeight="1" x14ac:dyDescent="0.2">
      <c r="A2401" s="105">
        <v>42106.25</v>
      </c>
      <c r="B2401" s="13">
        <v>1.028888</v>
      </c>
      <c r="C2401" s="24">
        <v>310</v>
      </c>
      <c r="D2401" s="16">
        <f t="shared" si="37"/>
        <v>1.71824296</v>
      </c>
    </row>
    <row r="2402" spans="1:4" ht="15" customHeight="1" x14ac:dyDescent="0.2">
      <c r="A2402" s="105">
        <v>42106.291666666664</v>
      </c>
      <c r="B2402" s="13">
        <v>1.028888</v>
      </c>
      <c r="C2402" s="24">
        <v>290</v>
      </c>
      <c r="D2402" s="16">
        <f t="shared" si="37"/>
        <v>1.71824296</v>
      </c>
    </row>
    <row r="2403" spans="1:4" ht="15" customHeight="1" x14ac:dyDescent="0.2">
      <c r="A2403" s="105">
        <v>42106.333333333336</v>
      </c>
      <c r="B2403" s="13">
        <v>1.028888</v>
      </c>
      <c r="C2403" s="24">
        <v>210</v>
      </c>
      <c r="D2403" s="16">
        <f t="shared" si="37"/>
        <v>1.71824296</v>
      </c>
    </row>
    <row r="2404" spans="1:4" ht="15" customHeight="1" x14ac:dyDescent="0.2">
      <c r="A2404" s="105">
        <v>42106.375</v>
      </c>
      <c r="B2404" s="13">
        <v>1.028888</v>
      </c>
      <c r="C2404" s="24">
        <v>320</v>
      </c>
      <c r="D2404" s="16">
        <f t="shared" si="37"/>
        <v>1.71824296</v>
      </c>
    </row>
    <row r="2405" spans="1:4" ht="15" customHeight="1" x14ac:dyDescent="0.2">
      <c r="A2405" s="105">
        <v>42106.416666666664</v>
      </c>
      <c r="B2405" s="13">
        <v>0.51444400000000001</v>
      </c>
      <c r="C2405" s="24">
        <v>20</v>
      </c>
      <c r="D2405" s="16">
        <f t="shared" si="37"/>
        <v>0.85912147999999999</v>
      </c>
    </row>
    <row r="2406" spans="1:4" ht="15" customHeight="1" x14ac:dyDescent="0.2">
      <c r="A2406" s="105">
        <v>42106.458333333336</v>
      </c>
      <c r="B2406" s="13">
        <v>1.028888</v>
      </c>
      <c r="C2406" s="24">
        <v>310</v>
      </c>
      <c r="D2406" s="16">
        <f t="shared" si="37"/>
        <v>1.71824296</v>
      </c>
    </row>
    <row r="2407" spans="1:4" ht="15" customHeight="1" x14ac:dyDescent="0.2">
      <c r="A2407" s="105">
        <v>42106.5</v>
      </c>
      <c r="B2407" s="13">
        <v>2.057776</v>
      </c>
      <c r="C2407" s="24">
        <v>310</v>
      </c>
      <c r="D2407" s="16">
        <f t="shared" si="37"/>
        <v>3.43648592</v>
      </c>
    </row>
    <row r="2408" spans="1:4" ht="15" customHeight="1" x14ac:dyDescent="0.2">
      <c r="A2408" s="105">
        <v>42106.541666666664</v>
      </c>
      <c r="B2408" s="13">
        <v>2.5722200000000002</v>
      </c>
      <c r="C2408" s="24">
        <v>70</v>
      </c>
      <c r="D2408" s="16">
        <f t="shared" si="37"/>
        <v>4.2956073999999997</v>
      </c>
    </row>
    <row r="2409" spans="1:4" ht="15" customHeight="1" x14ac:dyDescent="0.2">
      <c r="A2409" s="105">
        <v>42106.583333333336</v>
      </c>
      <c r="B2409" s="13">
        <v>1.5433319999999999</v>
      </c>
      <c r="C2409" s="24">
        <v>70</v>
      </c>
      <c r="D2409" s="16">
        <f t="shared" si="37"/>
        <v>2.5773644399999998</v>
      </c>
    </row>
    <row r="2410" spans="1:4" ht="15" customHeight="1" x14ac:dyDescent="0.2">
      <c r="A2410" s="105">
        <v>42106.625</v>
      </c>
      <c r="B2410" s="13">
        <v>5.1444400000000003</v>
      </c>
      <c r="C2410" s="24">
        <v>80</v>
      </c>
      <c r="D2410" s="16">
        <f t="shared" si="37"/>
        <v>8.5912147999999995</v>
      </c>
    </row>
    <row r="2411" spans="1:4" ht="15" customHeight="1" x14ac:dyDescent="0.2">
      <c r="A2411" s="105">
        <v>42106.666666666664</v>
      </c>
      <c r="B2411" s="13">
        <v>5.6588840000000005</v>
      </c>
      <c r="C2411" s="24">
        <v>80</v>
      </c>
      <c r="D2411" s="16">
        <f t="shared" si="37"/>
        <v>9.4503362800000001</v>
      </c>
    </row>
    <row r="2412" spans="1:4" ht="15" customHeight="1" x14ac:dyDescent="0.2">
      <c r="A2412" s="105">
        <v>42106.708333333336</v>
      </c>
      <c r="B2412" s="13">
        <v>5.6588840000000005</v>
      </c>
      <c r="C2412" s="24">
        <v>60</v>
      </c>
      <c r="D2412" s="16">
        <f t="shared" si="37"/>
        <v>9.4503362800000001</v>
      </c>
    </row>
    <row r="2413" spans="1:4" ht="15" customHeight="1" x14ac:dyDescent="0.2">
      <c r="A2413" s="105">
        <v>42106.75</v>
      </c>
      <c r="B2413" s="13">
        <v>5.1444400000000003</v>
      </c>
      <c r="C2413" s="24">
        <v>70</v>
      </c>
      <c r="D2413" s="16">
        <f t="shared" si="37"/>
        <v>8.5912147999999995</v>
      </c>
    </row>
    <row r="2414" spans="1:4" ht="15" customHeight="1" x14ac:dyDescent="0.2">
      <c r="A2414" s="105">
        <v>42106.791666666664</v>
      </c>
      <c r="B2414" s="13">
        <v>3.601108</v>
      </c>
      <c r="C2414" s="24">
        <v>90</v>
      </c>
      <c r="D2414" s="16">
        <f t="shared" si="37"/>
        <v>6.0138503599999993</v>
      </c>
    </row>
    <row r="2415" spans="1:4" ht="15" customHeight="1" x14ac:dyDescent="0.2">
      <c r="A2415" s="105">
        <v>42106.833333333336</v>
      </c>
      <c r="B2415" s="13">
        <v>2.5722200000000002</v>
      </c>
      <c r="C2415" s="24">
        <v>50</v>
      </c>
      <c r="D2415" s="16">
        <f t="shared" si="37"/>
        <v>4.2956073999999997</v>
      </c>
    </row>
    <row r="2416" spans="1:4" ht="15" customHeight="1" x14ac:dyDescent="0.2">
      <c r="A2416" s="105">
        <v>42106.875</v>
      </c>
      <c r="B2416" s="13">
        <v>2.5722200000000002</v>
      </c>
      <c r="C2416" s="24">
        <v>60</v>
      </c>
      <c r="D2416" s="16">
        <f t="shared" si="37"/>
        <v>4.2956073999999997</v>
      </c>
    </row>
    <row r="2417" spans="1:4" ht="15" customHeight="1" x14ac:dyDescent="0.2">
      <c r="A2417" s="105">
        <v>42106.916666666664</v>
      </c>
      <c r="B2417" s="13">
        <v>2.057776</v>
      </c>
      <c r="C2417" s="24">
        <v>110</v>
      </c>
      <c r="D2417" s="16">
        <f t="shared" si="37"/>
        <v>3.43648592</v>
      </c>
    </row>
    <row r="2418" spans="1:4" ht="15" customHeight="1" x14ac:dyDescent="0.2">
      <c r="A2418" s="105">
        <v>42106.958333333336</v>
      </c>
      <c r="B2418" s="13">
        <v>1.028888</v>
      </c>
      <c r="C2418" s="24">
        <v>80</v>
      </c>
      <c r="D2418" s="16">
        <f t="shared" si="37"/>
        <v>1.71824296</v>
      </c>
    </row>
    <row r="2419" spans="1:4" ht="15" customHeight="1" x14ac:dyDescent="0.2">
      <c r="A2419" s="105">
        <v>42107</v>
      </c>
      <c r="B2419" s="13">
        <v>1.028888</v>
      </c>
      <c r="C2419" s="24">
        <v>330</v>
      </c>
      <c r="D2419" s="16">
        <f t="shared" si="37"/>
        <v>1.71824296</v>
      </c>
    </row>
    <row r="2420" spans="1:4" ht="15" customHeight="1" x14ac:dyDescent="0.2">
      <c r="A2420" s="105">
        <v>42107.041666666664</v>
      </c>
      <c r="B2420" s="13">
        <v>1.028888</v>
      </c>
      <c r="C2420" s="24">
        <v>300</v>
      </c>
      <c r="D2420" s="16">
        <f t="shared" si="37"/>
        <v>1.71824296</v>
      </c>
    </row>
    <row r="2421" spans="1:4" ht="15" customHeight="1" x14ac:dyDescent="0.2">
      <c r="A2421" s="105">
        <v>42107.083333333336</v>
      </c>
      <c r="B2421" s="13">
        <v>2.057776</v>
      </c>
      <c r="C2421" s="24">
        <v>330</v>
      </c>
      <c r="D2421" s="16">
        <f t="shared" si="37"/>
        <v>3.43648592</v>
      </c>
    </row>
    <row r="2422" spans="1:4" ht="15" customHeight="1" x14ac:dyDescent="0.2">
      <c r="A2422" s="105">
        <v>42107.125</v>
      </c>
      <c r="B2422" s="13">
        <v>1.028888</v>
      </c>
      <c r="C2422" s="24">
        <v>310</v>
      </c>
      <c r="D2422" s="16">
        <f t="shared" si="37"/>
        <v>1.71824296</v>
      </c>
    </row>
    <row r="2423" spans="1:4" ht="15" customHeight="1" x14ac:dyDescent="0.2">
      <c r="A2423" s="105">
        <v>42107.166666666664</v>
      </c>
      <c r="B2423" s="13">
        <v>2.057776</v>
      </c>
      <c r="C2423" s="24">
        <v>300</v>
      </c>
      <c r="D2423" s="16">
        <f t="shared" si="37"/>
        <v>3.43648592</v>
      </c>
    </row>
    <row r="2424" spans="1:4" ht="15" customHeight="1" x14ac:dyDescent="0.2">
      <c r="A2424" s="105">
        <v>42107.208333333336</v>
      </c>
      <c r="B2424" s="13">
        <v>0</v>
      </c>
      <c r="C2424" s="24">
        <v>0</v>
      </c>
      <c r="D2424" s="16">
        <f t="shared" si="37"/>
        <v>0</v>
      </c>
    </row>
    <row r="2425" spans="1:4" ht="15" customHeight="1" x14ac:dyDescent="0.2">
      <c r="A2425" s="105">
        <v>42107.25</v>
      </c>
      <c r="B2425" s="13">
        <v>0</v>
      </c>
      <c r="C2425" s="24">
        <v>0</v>
      </c>
      <c r="D2425" s="16">
        <f t="shared" si="37"/>
        <v>0</v>
      </c>
    </row>
    <row r="2426" spans="1:4" ht="15" customHeight="1" x14ac:dyDescent="0.2">
      <c r="A2426" s="105">
        <v>42107.291666666664</v>
      </c>
      <c r="B2426" s="13">
        <v>0</v>
      </c>
      <c r="C2426" s="24">
        <v>0</v>
      </c>
      <c r="D2426" s="16">
        <f t="shared" si="37"/>
        <v>0</v>
      </c>
    </row>
    <row r="2427" spans="1:4" ht="15" customHeight="1" x14ac:dyDescent="0.2">
      <c r="A2427" s="105">
        <v>42107.333333333336</v>
      </c>
      <c r="B2427" s="13">
        <v>0</v>
      </c>
      <c r="C2427" s="24">
        <v>0</v>
      </c>
      <c r="D2427" s="16">
        <f t="shared" si="37"/>
        <v>0</v>
      </c>
    </row>
    <row r="2428" spans="1:4" ht="15" customHeight="1" x14ac:dyDescent="0.2">
      <c r="A2428" s="105">
        <v>42107.375</v>
      </c>
      <c r="B2428" s="13">
        <v>1.5433319999999999</v>
      </c>
      <c r="C2428" s="24">
        <v>300</v>
      </c>
      <c r="D2428" s="16">
        <f t="shared" si="37"/>
        <v>2.5773644399999998</v>
      </c>
    </row>
    <row r="2429" spans="1:4" ht="15" customHeight="1" x14ac:dyDescent="0.2">
      <c r="A2429" s="105">
        <v>42107.416666666664</v>
      </c>
      <c r="B2429" s="13">
        <v>1.028888</v>
      </c>
      <c r="C2429" s="24">
        <v>310</v>
      </c>
      <c r="D2429" s="16">
        <f t="shared" si="37"/>
        <v>1.71824296</v>
      </c>
    </row>
    <row r="2430" spans="1:4" ht="15" customHeight="1" x14ac:dyDescent="0.2">
      <c r="A2430" s="105">
        <v>42107.458333333336</v>
      </c>
      <c r="B2430" s="13">
        <v>2.057776</v>
      </c>
      <c r="C2430" s="24">
        <v>290</v>
      </c>
      <c r="D2430" s="16">
        <f t="shared" si="37"/>
        <v>3.43648592</v>
      </c>
    </row>
    <row r="2431" spans="1:4" ht="15" customHeight="1" x14ac:dyDescent="0.2">
      <c r="A2431" s="105">
        <v>42107.5</v>
      </c>
      <c r="B2431" s="13">
        <v>1.5433319999999999</v>
      </c>
      <c r="C2431" s="24">
        <v>250</v>
      </c>
      <c r="D2431" s="16">
        <f t="shared" si="37"/>
        <v>2.5773644399999998</v>
      </c>
    </row>
    <row r="2432" spans="1:4" ht="15" customHeight="1" x14ac:dyDescent="0.2">
      <c r="A2432" s="105">
        <v>42107.583333333336</v>
      </c>
      <c r="B2432" s="13">
        <v>3.601108</v>
      </c>
      <c r="C2432" s="24">
        <v>140</v>
      </c>
      <c r="D2432" s="16">
        <f t="shared" si="37"/>
        <v>6.0138503599999993</v>
      </c>
    </row>
    <row r="2433" spans="1:4" ht="15" customHeight="1" x14ac:dyDescent="0.2">
      <c r="A2433" s="105">
        <v>42107.625</v>
      </c>
      <c r="B2433" s="13">
        <v>4.1155520000000001</v>
      </c>
      <c r="C2433" s="24">
        <v>140</v>
      </c>
      <c r="D2433" s="16">
        <f t="shared" si="37"/>
        <v>6.8729718399999999</v>
      </c>
    </row>
    <row r="2434" spans="1:4" ht="15" customHeight="1" x14ac:dyDescent="0.2">
      <c r="A2434" s="105">
        <v>42107.666666666664</v>
      </c>
      <c r="B2434" s="13">
        <v>5.1444400000000003</v>
      </c>
      <c r="C2434" s="24">
        <v>130</v>
      </c>
      <c r="D2434" s="16">
        <f t="shared" si="37"/>
        <v>8.5912147999999995</v>
      </c>
    </row>
    <row r="2435" spans="1:4" ht="15" customHeight="1" x14ac:dyDescent="0.2">
      <c r="A2435" s="105">
        <v>42107.708333333336</v>
      </c>
      <c r="B2435" s="13">
        <v>5.1444400000000003</v>
      </c>
      <c r="C2435" s="24">
        <v>140</v>
      </c>
      <c r="D2435" s="16">
        <f t="shared" si="37"/>
        <v>8.5912147999999995</v>
      </c>
    </row>
    <row r="2436" spans="1:4" ht="15" customHeight="1" x14ac:dyDescent="0.2">
      <c r="A2436" s="105">
        <v>42107.75</v>
      </c>
      <c r="B2436" s="13">
        <v>5.1444400000000003</v>
      </c>
      <c r="C2436" s="24">
        <v>150</v>
      </c>
      <c r="D2436" s="16">
        <f t="shared" ref="D2436:D2499" si="38">$B$1*B2436</f>
        <v>8.5912147999999995</v>
      </c>
    </row>
    <row r="2437" spans="1:4" ht="15" customHeight="1" x14ac:dyDescent="0.2">
      <c r="A2437" s="105">
        <v>42107.791666666664</v>
      </c>
      <c r="B2437" s="13">
        <v>4.6299960000000002</v>
      </c>
      <c r="C2437" s="24">
        <v>160</v>
      </c>
      <c r="D2437" s="16">
        <f t="shared" si="38"/>
        <v>7.7320933199999997</v>
      </c>
    </row>
    <row r="2438" spans="1:4" ht="15" customHeight="1" x14ac:dyDescent="0.2">
      <c r="A2438" s="105">
        <v>42107.833333333336</v>
      </c>
      <c r="B2438" s="13">
        <v>4.1155520000000001</v>
      </c>
      <c r="C2438" s="24">
        <v>150</v>
      </c>
      <c r="D2438" s="16">
        <f t="shared" si="38"/>
        <v>6.8729718399999999</v>
      </c>
    </row>
    <row r="2439" spans="1:4" ht="15" customHeight="1" x14ac:dyDescent="0.2">
      <c r="A2439" s="105">
        <v>42107.875</v>
      </c>
      <c r="B2439" s="13">
        <v>3.0866639999999999</v>
      </c>
      <c r="C2439" s="24">
        <v>150</v>
      </c>
      <c r="D2439" s="16">
        <f t="shared" si="38"/>
        <v>5.1547288799999995</v>
      </c>
    </row>
    <row r="2440" spans="1:4" ht="15" customHeight="1" x14ac:dyDescent="0.2">
      <c r="A2440" s="105">
        <v>42107.916666666664</v>
      </c>
      <c r="B2440" s="13">
        <v>1.5433319999999999</v>
      </c>
      <c r="C2440" s="24">
        <v>160</v>
      </c>
      <c r="D2440" s="16">
        <f t="shared" si="38"/>
        <v>2.5773644399999998</v>
      </c>
    </row>
    <row r="2441" spans="1:4" ht="15" customHeight="1" x14ac:dyDescent="0.2">
      <c r="A2441" s="105">
        <v>42107.958333333336</v>
      </c>
      <c r="B2441" s="13">
        <v>2.057776</v>
      </c>
      <c r="C2441" s="24">
        <v>150</v>
      </c>
      <c r="D2441" s="16">
        <f t="shared" si="38"/>
        <v>3.43648592</v>
      </c>
    </row>
    <row r="2442" spans="1:4" ht="15" customHeight="1" x14ac:dyDescent="0.2">
      <c r="A2442" s="105">
        <v>42108</v>
      </c>
      <c r="B2442" s="13">
        <v>1.028888</v>
      </c>
      <c r="C2442" s="24">
        <v>320</v>
      </c>
      <c r="D2442" s="16">
        <f t="shared" si="38"/>
        <v>1.71824296</v>
      </c>
    </row>
    <row r="2443" spans="1:4" ht="15" customHeight="1" x14ac:dyDescent="0.2">
      <c r="A2443" s="105">
        <v>42108.041666666664</v>
      </c>
      <c r="B2443" s="13">
        <v>1.5433319999999999</v>
      </c>
      <c r="C2443" s="24">
        <v>320</v>
      </c>
      <c r="D2443" s="16">
        <f t="shared" si="38"/>
        <v>2.5773644399999998</v>
      </c>
    </row>
    <row r="2444" spans="1:4" ht="15" customHeight="1" x14ac:dyDescent="0.2">
      <c r="A2444" s="105">
        <v>42108.083333333336</v>
      </c>
      <c r="B2444" s="13">
        <v>1.028888</v>
      </c>
      <c r="C2444" s="24">
        <v>320</v>
      </c>
      <c r="D2444" s="16">
        <f t="shared" si="38"/>
        <v>1.71824296</v>
      </c>
    </row>
    <row r="2445" spans="1:4" ht="15" customHeight="1" x14ac:dyDescent="0.2">
      <c r="A2445" s="105">
        <v>42108.125</v>
      </c>
      <c r="B2445" s="13">
        <v>1.028888</v>
      </c>
      <c r="C2445" s="24">
        <v>330</v>
      </c>
      <c r="D2445" s="16">
        <f t="shared" si="38"/>
        <v>1.71824296</v>
      </c>
    </row>
    <row r="2446" spans="1:4" ht="15" customHeight="1" x14ac:dyDescent="0.2">
      <c r="A2446" s="105">
        <v>42108.166666666664</v>
      </c>
      <c r="B2446" s="13">
        <v>1.028888</v>
      </c>
      <c r="C2446" s="24">
        <v>330</v>
      </c>
      <c r="D2446" s="16">
        <f t="shared" si="38"/>
        <v>1.71824296</v>
      </c>
    </row>
    <row r="2447" spans="1:4" ht="15" customHeight="1" x14ac:dyDescent="0.2">
      <c r="A2447" s="105">
        <v>42108.208333333336</v>
      </c>
      <c r="B2447" s="13">
        <v>1.5433319999999999</v>
      </c>
      <c r="C2447" s="24">
        <v>330</v>
      </c>
      <c r="D2447" s="16">
        <f t="shared" si="38"/>
        <v>2.5773644399999998</v>
      </c>
    </row>
    <row r="2448" spans="1:4" ht="15" customHeight="1" x14ac:dyDescent="0.2">
      <c r="A2448" s="105">
        <v>42108.25</v>
      </c>
      <c r="B2448" s="13">
        <v>1.028888</v>
      </c>
      <c r="C2448" s="24">
        <v>330</v>
      </c>
      <c r="D2448" s="16">
        <f t="shared" si="38"/>
        <v>1.71824296</v>
      </c>
    </row>
    <row r="2449" spans="1:4" ht="15" customHeight="1" x14ac:dyDescent="0.2">
      <c r="A2449" s="105">
        <v>42108.291666666664</v>
      </c>
      <c r="B2449" s="13">
        <v>1.5433319999999999</v>
      </c>
      <c r="C2449" s="24">
        <v>320</v>
      </c>
      <c r="D2449" s="16">
        <f t="shared" si="38"/>
        <v>2.5773644399999998</v>
      </c>
    </row>
    <row r="2450" spans="1:4" ht="15" customHeight="1" x14ac:dyDescent="0.2">
      <c r="A2450" s="105">
        <v>42108.333333333336</v>
      </c>
      <c r="B2450" s="13">
        <v>0.51444400000000001</v>
      </c>
      <c r="C2450" s="24">
        <v>270</v>
      </c>
      <c r="D2450" s="16">
        <f t="shared" si="38"/>
        <v>0.85912147999999999</v>
      </c>
    </row>
    <row r="2451" spans="1:4" ht="15" customHeight="1" x14ac:dyDescent="0.2">
      <c r="A2451" s="105">
        <v>42108.375</v>
      </c>
      <c r="B2451" s="13">
        <v>1.5433319999999999</v>
      </c>
      <c r="C2451" s="24">
        <v>300</v>
      </c>
      <c r="D2451" s="16">
        <f t="shared" si="38"/>
        <v>2.5773644399999998</v>
      </c>
    </row>
    <row r="2452" spans="1:4" ht="15" customHeight="1" x14ac:dyDescent="0.2">
      <c r="A2452" s="105">
        <v>42108.416666666664</v>
      </c>
      <c r="B2452" s="13">
        <v>1.5433319999999999</v>
      </c>
      <c r="C2452" s="24">
        <v>310</v>
      </c>
      <c r="D2452" s="16">
        <f t="shared" si="38"/>
        <v>2.5773644399999998</v>
      </c>
    </row>
    <row r="2453" spans="1:4" ht="15" customHeight="1" x14ac:dyDescent="0.2">
      <c r="A2453" s="105">
        <v>42108.458333333336</v>
      </c>
      <c r="B2453" s="13">
        <v>2.5722200000000002</v>
      </c>
      <c r="C2453" s="24">
        <v>300</v>
      </c>
      <c r="D2453" s="16">
        <f t="shared" si="38"/>
        <v>4.2956073999999997</v>
      </c>
    </row>
    <row r="2454" spans="1:4" ht="15" customHeight="1" x14ac:dyDescent="0.2">
      <c r="A2454" s="105">
        <v>42108.5</v>
      </c>
      <c r="B2454" s="13">
        <v>2.057776</v>
      </c>
      <c r="C2454" s="24">
        <v>280</v>
      </c>
      <c r="D2454" s="16">
        <f t="shared" si="38"/>
        <v>3.43648592</v>
      </c>
    </row>
    <row r="2455" spans="1:4" ht="15" customHeight="1" x14ac:dyDescent="0.2">
      <c r="A2455" s="105">
        <v>42108.541666666664</v>
      </c>
      <c r="B2455" s="13">
        <v>1.5433319999999999</v>
      </c>
      <c r="C2455" s="24">
        <v>30</v>
      </c>
      <c r="D2455" s="16">
        <f t="shared" si="38"/>
        <v>2.5773644399999998</v>
      </c>
    </row>
    <row r="2456" spans="1:4" ht="15" customHeight="1" x14ac:dyDescent="0.2">
      <c r="A2456" s="105">
        <v>42108.583333333336</v>
      </c>
      <c r="B2456" s="13">
        <v>4.6299960000000002</v>
      </c>
      <c r="C2456" s="24">
        <v>140</v>
      </c>
      <c r="D2456" s="16">
        <f t="shared" si="38"/>
        <v>7.7320933199999997</v>
      </c>
    </row>
    <row r="2457" spans="1:4" ht="15" customHeight="1" x14ac:dyDescent="0.2">
      <c r="A2457" s="105">
        <v>42108.625</v>
      </c>
      <c r="B2457" s="13">
        <v>4.6299960000000002</v>
      </c>
      <c r="C2457" s="24">
        <v>150</v>
      </c>
      <c r="D2457" s="16">
        <f t="shared" si="38"/>
        <v>7.7320933199999997</v>
      </c>
    </row>
    <row r="2458" spans="1:4" ht="15" customHeight="1" x14ac:dyDescent="0.2">
      <c r="A2458" s="105">
        <v>42108.666666666664</v>
      </c>
      <c r="B2458" s="13">
        <v>4.6299960000000002</v>
      </c>
      <c r="C2458" s="24">
        <v>120</v>
      </c>
      <c r="D2458" s="16">
        <f t="shared" si="38"/>
        <v>7.7320933199999997</v>
      </c>
    </row>
    <row r="2459" spans="1:4" ht="15" customHeight="1" x14ac:dyDescent="0.2">
      <c r="A2459" s="105">
        <v>42108.708333333336</v>
      </c>
      <c r="B2459" s="13">
        <v>4.6299960000000002</v>
      </c>
      <c r="C2459" s="24">
        <v>110</v>
      </c>
      <c r="D2459" s="16">
        <f t="shared" si="38"/>
        <v>7.7320933199999997</v>
      </c>
    </row>
    <row r="2460" spans="1:4" ht="15" customHeight="1" x14ac:dyDescent="0.2">
      <c r="A2460" s="105">
        <v>42108.75</v>
      </c>
      <c r="B2460" s="13">
        <v>4.6299960000000002</v>
      </c>
      <c r="C2460" s="24">
        <v>110</v>
      </c>
      <c r="D2460" s="16">
        <f t="shared" si="38"/>
        <v>7.7320933199999997</v>
      </c>
    </row>
    <row r="2461" spans="1:4" ht="15" customHeight="1" x14ac:dyDescent="0.2">
      <c r="A2461" s="105">
        <v>42108.833333333336</v>
      </c>
      <c r="B2461" s="13">
        <v>3.0866639999999999</v>
      </c>
      <c r="C2461" s="24">
        <v>120</v>
      </c>
      <c r="D2461" s="16">
        <f t="shared" si="38"/>
        <v>5.1547288799999995</v>
      </c>
    </row>
    <row r="2462" spans="1:4" ht="15" customHeight="1" x14ac:dyDescent="0.2">
      <c r="A2462" s="105">
        <v>42108.875</v>
      </c>
      <c r="B2462" s="13">
        <v>1.5433319999999999</v>
      </c>
      <c r="C2462" s="24">
        <v>110</v>
      </c>
      <c r="D2462" s="16">
        <f t="shared" si="38"/>
        <v>2.5773644399999998</v>
      </c>
    </row>
    <row r="2463" spans="1:4" ht="15" customHeight="1" x14ac:dyDescent="0.2">
      <c r="A2463" s="105">
        <v>42108.916666666664</v>
      </c>
      <c r="B2463" s="13">
        <v>1.028888</v>
      </c>
      <c r="C2463" s="24">
        <v>10</v>
      </c>
      <c r="D2463" s="16">
        <f t="shared" si="38"/>
        <v>1.71824296</v>
      </c>
    </row>
    <row r="2464" spans="1:4" ht="15" customHeight="1" x14ac:dyDescent="0.2">
      <c r="A2464" s="105">
        <v>42108.958333333336</v>
      </c>
      <c r="B2464" s="13">
        <v>1.028888</v>
      </c>
      <c r="C2464" s="24">
        <v>310</v>
      </c>
      <c r="D2464" s="16">
        <f t="shared" si="38"/>
        <v>1.71824296</v>
      </c>
    </row>
    <row r="2465" spans="1:4" ht="15" customHeight="1" x14ac:dyDescent="0.2">
      <c r="A2465" s="105">
        <v>42109</v>
      </c>
      <c r="B2465" s="13">
        <v>1.028888</v>
      </c>
      <c r="C2465" s="24">
        <v>280</v>
      </c>
      <c r="D2465" s="16">
        <f t="shared" si="38"/>
        <v>1.71824296</v>
      </c>
    </row>
    <row r="2466" spans="1:4" ht="15" customHeight="1" x14ac:dyDescent="0.2">
      <c r="A2466" s="105">
        <v>42109.041666666664</v>
      </c>
      <c r="B2466" s="13">
        <v>0</v>
      </c>
      <c r="C2466" s="24">
        <v>0</v>
      </c>
      <c r="D2466" s="16">
        <f t="shared" si="38"/>
        <v>0</v>
      </c>
    </row>
    <row r="2467" spans="1:4" ht="15" customHeight="1" x14ac:dyDescent="0.2">
      <c r="A2467" s="105">
        <v>42109.083333333336</v>
      </c>
      <c r="B2467" s="13">
        <v>1.5433319999999999</v>
      </c>
      <c r="C2467" s="24">
        <v>270</v>
      </c>
      <c r="D2467" s="16">
        <f t="shared" si="38"/>
        <v>2.5773644399999998</v>
      </c>
    </row>
    <row r="2468" spans="1:4" ht="15" customHeight="1" x14ac:dyDescent="0.2">
      <c r="A2468" s="105">
        <v>42109.125</v>
      </c>
      <c r="B2468" s="13">
        <v>1.028888</v>
      </c>
      <c r="C2468" s="24">
        <v>290</v>
      </c>
      <c r="D2468" s="16">
        <f t="shared" si="38"/>
        <v>1.71824296</v>
      </c>
    </row>
    <row r="2469" spans="1:4" ht="15" customHeight="1" x14ac:dyDescent="0.2">
      <c r="A2469" s="105">
        <v>42109.166666666664</v>
      </c>
      <c r="B2469" s="13">
        <v>0</v>
      </c>
      <c r="C2469" s="24">
        <v>0</v>
      </c>
      <c r="D2469" s="16">
        <f t="shared" si="38"/>
        <v>0</v>
      </c>
    </row>
    <row r="2470" spans="1:4" ht="15" customHeight="1" x14ac:dyDescent="0.2">
      <c r="A2470" s="105">
        <v>42109.208333333336</v>
      </c>
      <c r="B2470" s="13">
        <v>1.5433319999999999</v>
      </c>
      <c r="C2470" s="24">
        <v>290</v>
      </c>
      <c r="D2470" s="16">
        <f t="shared" si="38"/>
        <v>2.5773644399999998</v>
      </c>
    </row>
    <row r="2471" spans="1:4" ht="15" customHeight="1" x14ac:dyDescent="0.2">
      <c r="A2471" s="105">
        <v>42109.25</v>
      </c>
      <c r="B2471" s="13">
        <v>1.028888</v>
      </c>
      <c r="C2471" s="24">
        <v>300</v>
      </c>
      <c r="D2471" s="16">
        <f t="shared" si="38"/>
        <v>1.71824296</v>
      </c>
    </row>
    <row r="2472" spans="1:4" ht="15" customHeight="1" x14ac:dyDescent="0.2">
      <c r="A2472" s="105">
        <v>42109.291666666664</v>
      </c>
      <c r="B2472" s="13">
        <v>1.028888</v>
      </c>
      <c r="C2472" s="24">
        <v>290</v>
      </c>
      <c r="D2472" s="16">
        <f t="shared" si="38"/>
        <v>1.71824296</v>
      </c>
    </row>
    <row r="2473" spans="1:4" ht="15" customHeight="1" x14ac:dyDescent="0.2">
      <c r="A2473" s="105">
        <v>42109.333333333336</v>
      </c>
      <c r="B2473" s="13">
        <v>1.5433319999999999</v>
      </c>
      <c r="C2473" s="24">
        <v>290</v>
      </c>
      <c r="D2473" s="16">
        <f t="shared" si="38"/>
        <v>2.5773644399999998</v>
      </c>
    </row>
    <row r="2474" spans="1:4" ht="15" customHeight="1" x14ac:dyDescent="0.2">
      <c r="A2474" s="105">
        <v>42109.375</v>
      </c>
      <c r="B2474" s="13">
        <v>1.028888</v>
      </c>
      <c r="C2474" s="24">
        <v>320</v>
      </c>
      <c r="D2474" s="16">
        <f t="shared" si="38"/>
        <v>1.71824296</v>
      </c>
    </row>
    <row r="2475" spans="1:4" ht="15" customHeight="1" x14ac:dyDescent="0.2">
      <c r="A2475" s="105">
        <v>42109.416666666664</v>
      </c>
      <c r="B2475" s="13">
        <v>2.057776</v>
      </c>
      <c r="C2475" s="24">
        <v>290</v>
      </c>
      <c r="D2475" s="16">
        <f t="shared" si="38"/>
        <v>3.43648592</v>
      </c>
    </row>
    <row r="2476" spans="1:4" ht="15" customHeight="1" x14ac:dyDescent="0.2">
      <c r="A2476" s="105">
        <v>42109.458333333336</v>
      </c>
      <c r="B2476" s="13">
        <v>2.5722200000000002</v>
      </c>
      <c r="C2476" s="24">
        <v>290</v>
      </c>
      <c r="D2476" s="16">
        <f t="shared" si="38"/>
        <v>4.2956073999999997</v>
      </c>
    </row>
    <row r="2477" spans="1:4" ht="15" customHeight="1" x14ac:dyDescent="0.2">
      <c r="A2477" s="105">
        <v>42109.5</v>
      </c>
      <c r="B2477" s="13">
        <v>3.0866639999999999</v>
      </c>
      <c r="C2477" s="24">
        <v>320</v>
      </c>
      <c r="D2477" s="16">
        <f t="shared" si="38"/>
        <v>5.1547288799999995</v>
      </c>
    </row>
    <row r="2478" spans="1:4" ht="15" customHeight="1" x14ac:dyDescent="0.2">
      <c r="A2478" s="105">
        <v>42109.541666666664</v>
      </c>
      <c r="B2478" s="13">
        <v>3.601108</v>
      </c>
      <c r="C2478" s="24">
        <v>30</v>
      </c>
      <c r="D2478" s="16">
        <f t="shared" si="38"/>
        <v>6.0138503599999993</v>
      </c>
    </row>
    <row r="2479" spans="1:4" ht="15" customHeight="1" x14ac:dyDescent="0.2">
      <c r="A2479" s="105">
        <v>42109.583333333336</v>
      </c>
      <c r="B2479" s="13">
        <v>4.6299960000000002</v>
      </c>
      <c r="C2479" s="24">
        <v>70</v>
      </c>
      <c r="D2479" s="16">
        <f t="shared" si="38"/>
        <v>7.7320933199999997</v>
      </c>
    </row>
    <row r="2480" spans="1:4" ht="15" customHeight="1" x14ac:dyDescent="0.2">
      <c r="A2480" s="105">
        <v>42109.625</v>
      </c>
      <c r="B2480" s="13">
        <v>3.601108</v>
      </c>
      <c r="C2480" s="24">
        <v>50</v>
      </c>
      <c r="D2480" s="16">
        <f t="shared" si="38"/>
        <v>6.0138503599999993</v>
      </c>
    </row>
    <row r="2481" spans="1:4" ht="15" customHeight="1" x14ac:dyDescent="0.2">
      <c r="A2481" s="105">
        <v>42109.666666666664</v>
      </c>
      <c r="B2481" s="13">
        <v>7.202216</v>
      </c>
      <c r="C2481" s="24">
        <v>80</v>
      </c>
      <c r="D2481" s="16">
        <f t="shared" si="38"/>
        <v>12.027700719999999</v>
      </c>
    </row>
    <row r="2482" spans="1:4" ht="15" customHeight="1" x14ac:dyDescent="0.2">
      <c r="A2482" s="105">
        <v>42109.708333333336</v>
      </c>
      <c r="B2482" s="13">
        <v>7.7166600000000001</v>
      </c>
      <c r="C2482" s="24">
        <v>70</v>
      </c>
      <c r="D2482" s="16">
        <f t="shared" si="38"/>
        <v>12.886822199999999</v>
      </c>
    </row>
    <row r="2483" spans="1:4" ht="15" customHeight="1" x14ac:dyDescent="0.2">
      <c r="A2483" s="105">
        <v>42109.75</v>
      </c>
      <c r="B2483" s="13">
        <v>6.6877719999999998</v>
      </c>
      <c r="C2483" s="24">
        <v>60</v>
      </c>
      <c r="D2483" s="16">
        <f t="shared" si="38"/>
        <v>11.16857924</v>
      </c>
    </row>
    <row r="2484" spans="1:4" ht="15" customHeight="1" x14ac:dyDescent="0.2">
      <c r="A2484" s="105">
        <v>42109.791666666664</v>
      </c>
      <c r="B2484" s="13">
        <v>6.6877719999999998</v>
      </c>
      <c r="C2484" s="24">
        <v>70</v>
      </c>
      <c r="D2484" s="16">
        <f t="shared" si="38"/>
        <v>11.16857924</v>
      </c>
    </row>
    <row r="2485" spans="1:4" ht="15" customHeight="1" x14ac:dyDescent="0.2">
      <c r="A2485" s="105">
        <v>42109.833333333336</v>
      </c>
      <c r="B2485" s="13">
        <v>6.6877719999999998</v>
      </c>
      <c r="C2485" s="24">
        <v>60</v>
      </c>
      <c r="D2485" s="16">
        <f t="shared" si="38"/>
        <v>11.16857924</v>
      </c>
    </row>
    <row r="2486" spans="1:4" ht="15" customHeight="1" x14ac:dyDescent="0.2">
      <c r="A2486" s="105">
        <v>42109.875</v>
      </c>
      <c r="B2486" s="13">
        <v>4.1155520000000001</v>
      </c>
      <c r="C2486" s="24">
        <v>50</v>
      </c>
      <c r="D2486" s="16">
        <f t="shared" si="38"/>
        <v>6.8729718399999999</v>
      </c>
    </row>
    <row r="2487" spans="1:4" ht="15" customHeight="1" x14ac:dyDescent="0.2">
      <c r="A2487" s="105">
        <v>42109.916666666664</v>
      </c>
      <c r="B2487" s="13">
        <v>2.057776</v>
      </c>
      <c r="C2487" s="24">
        <v>40</v>
      </c>
      <c r="D2487" s="16">
        <f t="shared" si="38"/>
        <v>3.43648592</v>
      </c>
    </row>
    <row r="2488" spans="1:4" ht="15" customHeight="1" x14ac:dyDescent="0.2">
      <c r="A2488" s="105">
        <v>42109.958333333336</v>
      </c>
      <c r="B2488" s="13">
        <v>1.5433319999999999</v>
      </c>
      <c r="C2488" s="24">
        <v>360</v>
      </c>
      <c r="D2488" s="16">
        <f t="shared" si="38"/>
        <v>2.5773644399999998</v>
      </c>
    </row>
    <row r="2489" spans="1:4" ht="15" customHeight="1" x14ac:dyDescent="0.2">
      <c r="A2489" s="105">
        <v>42110</v>
      </c>
      <c r="B2489" s="13">
        <v>1.028888</v>
      </c>
      <c r="C2489" s="24">
        <v>340</v>
      </c>
      <c r="D2489" s="16">
        <f t="shared" si="38"/>
        <v>1.71824296</v>
      </c>
    </row>
    <row r="2490" spans="1:4" ht="15" customHeight="1" x14ac:dyDescent="0.2">
      <c r="A2490" s="105">
        <v>42110.041666666664</v>
      </c>
      <c r="B2490" s="13">
        <v>2.057776</v>
      </c>
      <c r="C2490" s="24">
        <v>320</v>
      </c>
      <c r="D2490" s="16">
        <f t="shared" si="38"/>
        <v>3.43648592</v>
      </c>
    </row>
    <row r="2491" spans="1:4" ht="15" customHeight="1" x14ac:dyDescent="0.2">
      <c r="A2491" s="105">
        <v>42110.083333333336</v>
      </c>
      <c r="B2491" s="13">
        <v>1.5433319999999999</v>
      </c>
      <c r="C2491" s="24">
        <v>310</v>
      </c>
      <c r="D2491" s="16">
        <f t="shared" si="38"/>
        <v>2.5773644399999998</v>
      </c>
    </row>
    <row r="2492" spans="1:4" ht="15" customHeight="1" x14ac:dyDescent="0.2">
      <c r="A2492" s="105">
        <v>42110.125</v>
      </c>
      <c r="B2492" s="13">
        <v>1.5433319999999999</v>
      </c>
      <c r="C2492" s="24">
        <v>330</v>
      </c>
      <c r="D2492" s="16">
        <f t="shared" si="38"/>
        <v>2.5773644399999998</v>
      </c>
    </row>
    <row r="2493" spans="1:4" ht="15" customHeight="1" x14ac:dyDescent="0.2">
      <c r="A2493" s="105">
        <v>42110.166666666664</v>
      </c>
      <c r="B2493" s="13">
        <v>1.028888</v>
      </c>
      <c r="C2493" s="24">
        <v>320</v>
      </c>
      <c r="D2493" s="16">
        <f t="shared" si="38"/>
        <v>1.71824296</v>
      </c>
    </row>
    <row r="2494" spans="1:4" ht="15" customHeight="1" x14ac:dyDescent="0.2">
      <c r="A2494" s="105">
        <v>42110.208333333336</v>
      </c>
      <c r="B2494" s="13">
        <v>0</v>
      </c>
      <c r="C2494" s="24">
        <v>0</v>
      </c>
      <c r="D2494" s="16">
        <f t="shared" si="38"/>
        <v>0</v>
      </c>
    </row>
    <row r="2495" spans="1:4" ht="15" customHeight="1" x14ac:dyDescent="0.2">
      <c r="A2495" s="105">
        <v>42110.25</v>
      </c>
      <c r="B2495" s="13">
        <v>1.5433319999999999</v>
      </c>
      <c r="C2495" s="24">
        <v>320</v>
      </c>
      <c r="D2495" s="16">
        <f t="shared" si="38"/>
        <v>2.5773644399999998</v>
      </c>
    </row>
    <row r="2496" spans="1:4" ht="15" customHeight="1" x14ac:dyDescent="0.2">
      <c r="A2496" s="105">
        <v>42110.291666666664</v>
      </c>
      <c r="B2496" s="13">
        <v>1.5433319999999999</v>
      </c>
      <c r="C2496" s="24">
        <v>320</v>
      </c>
      <c r="D2496" s="16">
        <f t="shared" si="38"/>
        <v>2.5773644399999998</v>
      </c>
    </row>
    <row r="2497" spans="1:4" ht="15" customHeight="1" x14ac:dyDescent="0.2">
      <c r="A2497" s="105">
        <v>42110.333333333336</v>
      </c>
      <c r="B2497" s="13">
        <v>0</v>
      </c>
      <c r="C2497" s="24">
        <v>0</v>
      </c>
      <c r="D2497" s="16">
        <f t="shared" si="38"/>
        <v>0</v>
      </c>
    </row>
    <row r="2498" spans="1:4" ht="15" customHeight="1" x14ac:dyDescent="0.2">
      <c r="A2498" s="105">
        <v>42110.375</v>
      </c>
      <c r="B2498" s="13">
        <v>1.5433319999999999</v>
      </c>
      <c r="C2498" s="24">
        <v>340</v>
      </c>
      <c r="D2498" s="16">
        <f t="shared" si="38"/>
        <v>2.5773644399999998</v>
      </c>
    </row>
    <row r="2499" spans="1:4" ht="15" customHeight="1" x14ac:dyDescent="0.2">
      <c r="A2499" s="105">
        <v>42110.416666666664</v>
      </c>
      <c r="B2499" s="13">
        <v>1.5433319999999999</v>
      </c>
      <c r="C2499" s="24">
        <v>300</v>
      </c>
      <c r="D2499" s="16">
        <f t="shared" si="38"/>
        <v>2.5773644399999998</v>
      </c>
    </row>
    <row r="2500" spans="1:4" ht="15" customHeight="1" x14ac:dyDescent="0.2">
      <c r="A2500" s="105">
        <v>42110.458333333336</v>
      </c>
      <c r="B2500" s="13">
        <v>1.5433319999999999</v>
      </c>
      <c r="C2500" s="24">
        <v>320</v>
      </c>
      <c r="D2500" s="16">
        <f t="shared" ref="D2500:D2563" si="39">$B$1*B2500</f>
        <v>2.5773644399999998</v>
      </c>
    </row>
    <row r="2501" spans="1:4" ht="15" customHeight="1" x14ac:dyDescent="0.2">
      <c r="A2501" s="105">
        <v>42110.5</v>
      </c>
      <c r="B2501" s="13">
        <v>5.1444400000000003</v>
      </c>
      <c r="C2501" s="24">
        <v>360</v>
      </c>
      <c r="D2501" s="16">
        <f t="shared" si="39"/>
        <v>8.5912147999999995</v>
      </c>
    </row>
    <row r="2502" spans="1:4" ht="15" customHeight="1" x14ac:dyDescent="0.2">
      <c r="A2502" s="105">
        <v>42110.541666666664</v>
      </c>
      <c r="B2502" s="13">
        <v>4.1155520000000001</v>
      </c>
      <c r="C2502" s="24">
        <v>30</v>
      </c>
      <c r="D2502" s="16">
        <f t="shared" si="39"/>
        <v>6.8729718399999999</v>
      </c>
    </row>
    <row r="2503" spans="1:4" ht="15" customHeight="1" x14ac:dyDescent="0.2">
      <c r="A2503" s="105">
        <v>42110.583333333336</v>
      </c>
      <c r="B2503" s="13">
        <v>4.1155520000000001</v>
      </c>
      <c r="C2503" s="24">
        <v>30</v>
      </c>
      <c r="D2503" s="16">
        <f t="shared" si="39"/>
        <v>6.8729718399999999</v>
      </c>
    </row>
    <row r="2504" spans="1:4" ht="15" customHeight="1" x14ac:dyDescent="0.2">
      <c r="A2504" s="105">
        <v>42110.625</v>
      </c>
      <c r="B2504" s="13">
        <v>4.1155520000000001</v>
      </c>
      <c r="C2504" s="24">
        <v>10</v>
      </c>
      <c r="D2504" s="16">
        <f t="shared" si="39"/>
        <v>6.8729718399999999</v>
      </c>
    </row>
    <row r="2505" spans="1:4" ht="15" customHeight="1" x14ac:dyDescent="0.2">
      <c r="A2505" s="105">
        <v>42110.666666666664</v>
      </c>
      <c r="B2505" s="13">
        <v>6.1733279999999997</v>
      </c>
      <c r="C2505" s="24">
        <v>50</v>
      </c>
      <c r="D2505" s="16">
        <f t="shared" si="39"/>
        <v>10.309457759999999</v>
      </c>
    </row>
    <row r="2506" spans="1:4" ht="15" customHeight="1" x14ac:dyDescent="0.2">
      <c r="A2506" s="105">
        <v>42110.708333333336</v>
      </c>
      <c r="B2506" s="13">
        <v>7.202216</v>
      </c>
      <c r="C2506" s="24">
        <v>70</v>
      </c>
      <c r="D2506" s="16">
        <f t="shared" si="39"/>
        <v>12.027700719999999</v>
      </c>
    </row>
    <row r="2507" spans="1:4" ht="15" customHeight="1" x14ac:dyDescent="0.2">
      <c r="A2507" s="105">
        <v>42110.75</v>
      </c>
      <c r="B2507" s="13">
        <v>7.202216</v>
      </c>
      <c r="C2507" s="24">
        <v>60</v>
      </c>
      <c r="D2507" s="16">
        <f t="shared" si="39"/>
        <v>12.027700719999999</v>
      </c>
    </row>
    <row r="2508" spans="1:4" ht="15" customHeight="1" x14ac:dyDescent="0.2">
      <c r="A2508" s="105">
        <v>42110.791666666664</v>
      </c>
      <c r="B2508" s="13">
        <v>6.1733279999999997</v>
      </c>
      <c r="C2508" s="24">
        <v>60</v>
      </c>
      <c r="D2508" s="16">
        <f t="shared" si="39"/>
        <v>10.309457759999999</v>
      </c>
    </row>
    <row r="2509" spans="1:4" ht="15" customHeight="1" x14ac:dyDescent="0.2">
      <c r="A2509" s="105">
        <v>42110.833333333336</v>
      </c>
      <c r="B2509" s="13">
        <v>5.1444400000000003</v>
      </c>
      <c r="C2509" s="24">
        <v>80</v>
      </c>
      <c r="D2509" s="16">
        <f t="shared" si="39"/>
        <v>8.5912147999999995</v>
      </c>
    </row>
    <row r="2510" spans="1:4" ht="15" customHeight="1" x14ac:dyDescent="0.2">
      <c r="A2510" s="105">
        <v>42110.875</v>
      </c>
      <c r="B2510" s="13">
        <v>2.057776</v>
      </c>
      <c r="C2510" s="24">
        <v>80</v>
      </c>
      <c r="D2510" s="16">
        <f t="shared" si="39"/>
        <v>3.43648592</v>
      </c>
    </row>
    <row r="2511" spans="1:4" ht="15" customHeight="1" x14ac:dyDescent="0.2">
      <c r="A2511" s="105">
        <v>42110.916666666664</v>
      </c>
      <c r="B2511" s="13">
        <v>2.057776</v>
      </c>
      <c r="C2511" s="24">
        <v>40</v>
      </c>
      <c r="D2511" s="16">
        <f t="shared" si="39"/>
        <v>3.43648592</v>
      </c>
    </row>
    <row r="2512" spans="1:4" ht="15" customHeight="1" x14ac:dyDescent="0.2">
      <c r="A2512" s="105">
        <v>42110.958333333336</v>
      </c>
      <c r="B2512" s="13">
        <v>3.0866639999999999</v>
      </c>
      <c r="C2512" s="24">
        <v>50</v>
      </c>
      <c r="D2512" s="16">
        <f t="shared" si="39"/>
        <v>5.1547288799999995</v>
      </c>
    </row>
    <row r="2513" spans="1:4" ht="15" customHeight="1" x14ac:dyDescent="0.2">
      <c r="A2513" s="105">
        <v>42111</v>
      </c>
      <c r="B2513" s="13">
        <v>1.5433319999999999</v>
      </c>
      <c r="C2513" s="24">
        <v>30</v>
      </c>
      <c r="D2513" s="16">
        <f t="shared" si="39"/>
        <v>2.5773644399999998</v>
      </c>
    </row>
    <row r="2514" spans="1:4" ht="15" customHeight="1" x14ac:dyDescent="0.2">
      <c r="A2514" s="105">
        <v>42111.041666666664</v>
      </c>
      <c r="B2514" s="13">
        <v>1.028888</v>
      </c>
      <c r="C2514" s="24">
        <v>310</v>
      </c>
      <c r="D2514" s="16">
        <f t="shared" si="39"/>
        <v>1.71824296</v>
      </c>
    </row>
    <row r="2515" spans="1:4" ht="15" customHeight="1" x14ac:dyDescent="0.2">
      <c r="A2515" s="105">
        <v>42111.083333333336</v>
      </c>
      <c r="B2515" s="13">
        <v>1.028888</v>
      </c>
      <c r="C2515" s="24">
        <v>290</v>
      </c>
      <c r="D2515" s="16">
        <f t="shared" si="39"/>
        <v>1.71824296</v>
      </c>
    </row>
    <row r="2516" spans="1:4" ht="15" customHeight="1" x14ac:dyDescent="0.2">
      <c r="A2516" s="105">
        <v>42111.125</v>
      </c>
      <c r="B2516" s="13">
        <v>0.51444400000000001</v>
      </c>
      <c r="C2516" s="24">
        <v>30</v>
      </c>
      <c r="D2516" s="16">
        <f t="shared" si="39"/>
        <v>0.85912147999999999</v>
      </c>
    </row>
    <row r="2517" spans="1:4" ht="15" customHeight="1" x14ac:dyDescent="0.2">
      <c r="A2517" s="105">
        <v>42111.166666666664</v>
      </c>
      <c r="B2517" s="13">
        <v>1.028888</v>
      </c>
      <c r="C2517" s="24">
        <v>320</v>
      </c>
      <c r="D2517" s="16">
        <f t="shared" si="39"/>
        <v>1.71824296</v>
      </c>
    </row>
    <row r="2518" spans="1:4" ht="15" customHeight="1" x14ac:dyDescent="0.2">
      <c r="A2518" s="105">
        <v>42111.208333333336</v>
      </c>
      <c r="B2518" s="13">
        <v>1.028888</v>
      </c>
      <c r="C2518" s="24">
        <v>250</v>
      </c>
      <c r="D2518" s="16">
        <f t="shared" si="39"/>
        <v>1.71824296</v>
      </c>
    </row>
    <row r="2519" spans="1:4" ht="15" customHeight="1" x14ac:dyDescent="0.2">
      <c r="A2519" s="105">
        <v>42111.25</v>
      </c>
      <c r="B2519" s="13">
        <v>1.5433319999999999</v>
      </c>
      <c r="C2519" s="24">
        <v>340</v>
      </c>
      <c r="D2519" s="16">
        <f t="shared" si="39"/>
        <v>2.5773644399999998</v>
      </c>
    </row>
    <row r="2520" spans="1:4" ht="15" customHeight="1" x14ac:dyDescent="0.2">
      <c r="A2520" s="105">
        <v>42111.291666666664</v>
      </c>
      <c r="B2520" s="13">
        <v>1.028888</v>
      </c>
      <c r="C2520" s="24">
        <v>340</v>
      </c>
      <c r="D2520" s="16">
        <f t="shared" si="39"/>
        <v>1.71824296</v>
      </c>
    </row>
    <row r="2521" spans="1:4" ht="15" customHeight="1" x14ac:dyDescent="0.2">
      <c r="A2521" s="105">
        <v>42111.333333333336</v>
      </c>
      <c r="B2521" s="13">
        <v>0</v>
      </c>
      <c r="C2521" s="24">
        <v>0</v>
      </c>
      <c r="D2521" s="16">
        <f t="shared" si="39"/>
        <v>0</v>
      </c>
    </row>
    <row r="2522" spans="1:4" ht="15" customHeight="1" x14ac:dyDescent="0.2">
      <c r="A2522" s="105">
        <v>42111.375</v>
      </c>
      <c r="B2522" s="13">
        <v>1.028888</v>
      </c>
      <c r="C2522" s="24">
        <v>320</v>
      </c>
      <c r="D2522" s="16">
        <f t="shared" si="39"/>
        <v>1.71824296</v>
      </c>
    </row>
    <row r="2523" spans="1:4" ht="15" customHeight="1" x14ac:dyDescent="0.2">
      <c r="A2523" s="105">
        <v>42111.416666666664</v>
      </c>
      <c r="B2523" s="13">
        <v>1.028888</v>
      </c>
      <c r="C2523" s="24">
        <v>290</v>
      </c>
      <c r="D2523" s="16">
        <f t="shared" si="39"/>
        <v>1.71824296</v>
      </c>
    </row>
    <row r="2524" spans="1:4" ht="15" customHeight="1" x14ac:dyDescent="0.2">
      <c r="A2524" s="105">
        <v>42111.458333333336</v>
      </c>
      <c r="B2524" s="13">
        <v>2.057776</v>
      </c>
      <c r="C2524" s="24">
        <v>280</v>
      </c>
      <c r="D2524" s="16">
        <f t="shared" si="39"/>
        <v>3.43648592</v>
      </c>
    </row>
    <row r="2525" spans="1:4" ht="15" customHeight="1" x14ac:dyDescent="0.2">
      <c r="A2525" s="105">
        <v>42111.5</v>
      </c>
      <c r="B2525" s="13">
        <v>3.0866639999999999</v>
      </c>
      <c r="C2525" s="24">
        <v>200</v>
      </c>
      <c r="D2525" s="16">
        <f t="shared" si="39"/>
        <v>5.1547288799999995</v>
      </c>
    </row>
    <row r="2526" spans="1:4" ht="15" customHeight="1" x14ac:dyDescent="0.2">
      <c r="A2526" s="105">
        <v>42111.541666666664</v>
      </c>
      <c r="B2526" s="13">
        <v>6.1733279999999997</v>
      </c>
      <c r="C2526" s="24">
        <v>180</v>
      </c>
      <c r="D2526" s="16">
        <f t="shared" si="39"/>
        <v>10.309457759999999</v>
      </c>
    </row>
    <row r="2527" spans="1:4" ht="15" customHeight="1" x14ac:dyDescent="0.2">
      <c r="A2527" s="105">
        <v>42111.583333333336</v>
      </c>
      <c r="B2527" s="13">
        <v>6.1733279999999997</v>
      </c>
      <c r="C2527" s="24">
        <v>180</v>
      </c>
      <c r="D2527" s="16">
        <f t="shared" si="39"/>
        <v>10.309457759999999</v>
      </c>
    </row>
    <row r="2528" spans="1:4" ht="15" customHeight="1" x14ac:dyDescent="0.2">
      <c r="A2528" s="105">
        <v>42111.625</v>
      </c>
      <c r="B2528" s="13">
        <v>6.1733279999999997</v>
      </c>
      <c r="C2528" s="24">
        <v>160</v>
      </c>
      <c r="D2528" s="16">
        <f t="shared" si="39"/>
        <v>10.309457759999999</v>
      </c>
    </row>
    <row r="2529" spans="1:4" ht="15" customHeight="1" x14ac:dyDescent="0.2">
      <c r="A2529" s="105">
        <v>42111.666666666664</v>
      </c>
      <c r="B2529" s="13">
        <v>5.6588840000000005</v>
      </c>
      <c r="C2529" s="24">
        <v>160</v>
      </c>
      <c r="D2529" s="16">
        <f t="shared" si="39"/>
        <v>9.4503362800000001</v>
      </c>
    </row>
    <row r="2530" spans="1:4" ht="15" customHeight="1" x14ac:dyDescent="0.2">
      <c r="A2530" s="105">
        <v>42111.708333333336</v>
      </c>
      <c r="B2530" s="13">
        <v>6.1733279999999997</v>
      </c>
      <c r="C2530" s="24">
        <v>160</v>
      </c>
      <c r="D2530" s="16">
        <f t="shared" si="39"/>
        <v>10.309457759999999</v>
      </c>
    </row>
    <row r="2531" spans="1:4" ht="15" customHeight="1" x14ac:dyDescent="0.2">
      <c r="A2531" s="105">
        <v>42111.75</v>
      </c>
      <c r="B2531" s="13">
        <v>5.1444400000000003</v>
      </c>
      <c r="C2531" s="24">
        <v>150</v>
      </c>
      <c r="D2531" s="16">
        <f t="shared" si="39"/>
        <v>8.5912147999999995</v>
      </c>
    </row>
    <row r="2532" spans="1:4" ht="15" customHeight="1" x14ac:dyDescent="0.2">
      <c r="A2532" s="105">
        <v>42111.791666666664</v>
      </c>
      <c r="B2532" s="13">
        <v>3.0866639999999999</v>
      </c>
      <c r="C2532" s="24">
        <v>160</v>
      </c>
      <c r="D2532" s="16">
        <f t="shared" si="39"/>
        <v>5.1547288799999995</v>
      </c>
    </row>
    <row r="2533" spans="1:4" ht="15" customHeight="1" x14ac:dyDescent="0.2">
      <c r="A2533" s="105">
        <v>42111.833333333336</v>
      </c>
      <c r="B2533" s="13">
        <v>3.0866639999999999</v>
      </c>
      <c r="C2533" s="24">
        <v>170</v>
      </c>
      <c r="D2533" s="16">
        <f t="shared" si="39"/>
        <v>5.1547288799999995</v>
      </c>
    </row>
    <row r="2534" spans="1:4" ht="15" customHeight="1" x14ac:dyDescent="0.2">
      <c r="A2534" s="105">
        <v>42111.875</v>
      </c>
      <c r="B2534" s="13">
        <v>2.057776</v>
      </c>
      <c r="C2534" s="24">
        <v>190</v>
      </c>
      <c r="D2534" s="16">
        <f t="shared" si="39"/>
        <v>3.43648592</v>
      </c>
    </row>
    <row r="2535" spans="1:4" ht="15" customHeight="1" x14ac:dyDescent="0.2">
      <c r="A2535" s="105">
        <v>42111.916666666664</v>
      </c>
      <c r="B2535" s="13">
        <v>2.057776</v>
      </c>
      <c r="C2535" s="24">
        <v>210</v>
      </c>
      <c r="D2535" s="16">
        <f t="shared" si="39"/>
        <v>3.43648592</v>
      </c>
    </row>
    <row r="2536" spans="1:4" ht="15" customHeight="1" x14ac:dyDescent="0.2">
      <c r="A2536" s="105">
        <v>42111.958333333336</v>
      </c>
      <c r="B2536" s="13">
        <v>2.057776</v>
      </c>
      <c r="C2536" s="24">
        <v>190</v>
      </c>
      <c r="D2536" s="16">
        <f t="shared" si="39"/>
        <v>3.43648592</v>
      </c>
    </row>
    <row r="2537" spans="1:4" ht="15" customHeight="1" x14ac:dyDescent="0.2">
      <c r="A2537" s="105">
        <v>42112</v>
      </c>
      <c r="B2537" s="13">
        <v>1.5433319999999999</v>
      </c>
      <c r="C2537" s="24">
        <v>190</v>
      </c>
      <c r="D2537" s="16">
        <f t="shared" si="39"/>
        <v>2.5773644399999998</v>
      </c>
    </row>
    <row r="2538" spans="1:4" ht="15" customHeight="1" x14ac:dyDescent="0.2">
      <c r="A2538" s="105">
        <v>42112.041666666664</v>
      </c>
      <c r="B2538" s="13">
        <v>1.028888</v>
      </c>
      <c r="C2538" s="24">
        <v>320</v>
      </c>
      <c r="D2538" s="16">
        <f t="shared" si="39"/>
        <v>1.71824296</v>
      </c>
    </row>
    <row r="2539" spans="1:4" ht="15" customHeight="1" x14ac:dyDescent="0.2">
      <c r="A2539" s="105">
        <v>42112.083333333336</v>
      </c>
      <c r="B2539" s="13">
        <v>1.028888</v>
      </c>
      <c r="C2539" s="24">
        <v>320</v>
      </c>
      <c r="D2539" s="16">
        <f t="shared" si="39"/>
        <v>1.71824296</v>
      </c>
    </row>
    <row r="2540" spans="1:4" ht="15" customHeight="1" x14ac:dyDescent="0.2">
      <c r="A2540" s="105">
        <v>42112.125</v>
      </c>
      <c r="B2540" s="13">
        <v>1.028888</v>
      </c>
      <c r="C2540" s="24">
        <v>10</v>
      </c>
      <c r="D2540" s="16">
        <f t="shared" si="39"/>
        <v>1.71824296</v>
      </c>
    </row>
    <row r="2541" spans="1:4" ht="15" customHeight="1" x14ac:dyDescent="0.2">
      <c r="A2541" s="105">
        <v>42112.166666666664</v>
      </c>
      <c r="B2541" s="13">
        <v>1.5433319999999999</v>
      </c>
      <c r="C2541" s="24">
        <v>310</v>
      </c>
      <c r="D2541" s="16">
        <f t="shared" si="39"/>
        <v>2.5773644399999998</v>
      </c>
    </row>
    <row r="2542" spans="1:4" ht="15" customHeight="1" x14ac:dyDescent="0.2">
      <c r="A2542" s="105">
        <v>42112.208333333336</v>
      </c>
      <c r="B2542" s="13">
        <v>1.028888</v>
      </c>
      <c r="C2542" s="24">
        <v>320</v>
      </c>
      <c r="D2542" s="16">
        <f t="shared" si="39"/>
        <v>1.71824296</v>
      </c>
    </row>
    <row r="2543" spans="1:4" ht="15" customHeight="1" x14ac:dyDescent="0.2">
      <c r="A2543" s="105">
        <v>42112.25</v>
      </c>
      <c r="B2543" s="13">
        <v>1.5433319999999999</v>
      </c>
      <c r="C2543" s="24">
        <v>310</v>
      </c>
      <c r="D2543" s="16">
        <f t="shared" si="39"/>
        <v>2.5773644399999998</v>
      </c>
    </row>
    <row r="2544" spans="1:4" ht="15" customHeight="1" x14ac:dyDescent="0.2">
      <c r="A2544" s="105">
        <v>42112.291666666664</v>
      </c>
      <c r="B2544" s="13">
        <v>1.028888</v>
      </c>
      <c r="C2544" s="24">
        <v>340</v>
      </c>
      <c r="D2544" s="16">
        <f t="shared" si="39"/>
        <v>1.71824296</v>
      </c>
    </row>
    <row r="2545" spans="1:4" ht="15" customHeight="1" x14ac:dyDescent="0.2">
      <c r="A2545" s="105">
        <v>42112.333333333336</v>
      </c>
      <c r="B2545" s="13">
        <v>1.5433319999999999</v>
      </c>
      <c r="C2545" s="24">
        <v>290</v>
      </c>
      <c r="D2545" s="16">
        <f t="shared" si="39"/>
        <v>2.5773644399999998</v>
      </c>
    </row>
    <row r="2546" spans="1:4" ht="15" customHeight="1" x14ac:dyDescent="0.2">
      <c r="A2546" s="105">
        <v>42112.375</v>
      </c>
      <c r="B2546" s="13">
        <v>2.057776</v>
      </c>
      <c r="C2546" s="24">
        <v>290</v>
      </c>
      <c r="D2546" s="16">
        <f t="shared" si="39"/>
        <v>3.43648592</v>
      </c>
    </row>
    <row r="2547" spans="1:4" ht="15" customHeight="1" x14ac:dyDescent="0.2">
      <c r="A2547" s="105">
        <v>42112.416666666664</v>
      </c>
      <c r="B2547" s="13">
        <v>2.057776</v>
      </c>
      <c r="C2547" s="24">
        <v>300</v>
      </c>
      <c r="D2547" s="16">
        <f t="shared" si="39"/>
        <v>3.43648592</v>
      </c>
    </row>
    <row r="2548" spans="1:4" ht="15" customHeight="1" x14ac:dyDescent="0.2">
      <c r="A2548" s="105">
        <v>42112.458333333336</v>
      </c>
      <c r="B2548" s="13">
        <v>3.0866639999999999</v>
      </c>
      <c r="C2548" s="24">
        <v>310</v>
      </c>
      <c r="D2548" s="16">
        <f t="shared" si="39"/>
        <v>5.1547288799999995</v>
      </c>
    </row>
    <row r="2549" spans="1:4" ht="15" customHeight="1" x14ac:dyDescent="0.2">
      <c r="A2549" s="105">
        <v>42112.5</v>
      </c>
      <c r="B2549" s="13">
        <v>2.057776</v>
      </c>
      <c r="C2549" s="24">
        <v>10</v>
      </c>
      <c r="D2549" s="16">
        <f t="shared" si="39"/>
        <v>3.43648592</v>
      </c>
    </row>
    <row r="2550" spans="1:4" ht="15" customHeight="1" x14ac:dyDescent="0.2">
      <c r="A2550" s="105">
        <v>42112.541666666664</v>
      </c>
      <c r="B2550" s="13">
        <v>3.0866639999999999</v>
      </c>
      <c r="C2550" s="24">
        <v>10</v>
      </c>
      <c r="D2550" s="16">
        <f t="shared" si="39"/>
        <v>5.1547288799999995</v>
      </c>
    </row>
    <row r="2551" spans="1:4" ht="15" customHeight="1" x14ac:dyDescent="0.2">
      <c r="A2551" s="105">
        <v>42112.583333333336</v>
      </c>
      <c r="B2551" s="13">
        <v>5.1444400000000003</v>
      </c>
      <c r="C2551" s="24">
        <v>140</v>
      </c>
      <c r="D2551" s="16">
        <f t="shared" si="39"/>
        <v>8.5912147999999995</v>
      </c>
    </row>
    <row r="2552" spans="1:4" ht="15" customHeight="1" x14ac:dyDescent="0.2">
      <c r="A2552" s="105">
        <v>42112.625</v>
      </c>
      <c r="B2552" s="13">
        <v>6.1733279999999997</v>
      </c>
      <c r="C2552" s="24">
        <v>80</v>
      </c>
      <c r="D2552" s="16">
        <f t="shared" si="39"/>
        <v>10.309457759999999</v>
      </c>
    </row>
    <row r="2553" spans="1:4" ht="15" customHeight="1" x14ac:dyDescent="0.2">
      <c r="A2553" s="105">
        <v>42112.666666666664</v>
      </c>
      <c r="B2553" s="13">
        <v>5.1444400000000003</v>
      </c>
      <c r="C2553" s="24">
        <v>90</v>
      </c>
      <c r="D2553" s="16">
        <f t="shared" si="39"/>
        <v>8.5912147999999995</v>
      </c>
    </row>
    <row r="2554" spans="1:4" ht="15" customHeight="1" x14ac:dyDescent="0.2">
      <c r="A2554" s="105">
        <v>42112.708333333336</v>
      </c>
      <c r="B2554" s="13">
        <v>6.6877719999999998</v>
      </c>
      <c r="C2554" s="24">
        <v>80</v>
      </c>
      <c r="D2554" s="16">
        <f t="shared" si="39"/>
        <v>11.16857924</v>
      </c>
    </row>
    <row r="2555" spans="1:4" ht="15" customHeight="1" x14ac:dyDescent="0.2">
      <c r="A2555" s="105">
        <v>42112.75</v>
      </c>
      <c r="B2555" s="13">
        <v>7.7166600000000001</v>
      </c>
      <c r="C2555" s="24">
        <v>80</v>
      </c>
      <c r="D2555" s="16">
        <f t="shared" si="39"/>
        <v>12.886822199999999</v>
      </c>
    </row>
    <row r="2556" spans="1:4" ht="15" customHeight="1" x14ac:dyDescent="0.2">
      <c r="A2556" s="105">
        <v>42112.791666666664</v>
      </c>
      <c r="B2556" s="13">
        <v>5.1444400000000003</v>
      </c>
      <c r="C2556" s="24">
        <v>60</v>
      </c>
      <c r="D2556" s="16">
        <f t="shared" si="39"/>
        <v>8.5912147999999995</v>
      </c>
    </row>
    <row r="2557" spans="1:4" ht="15" customHeight="1" x14ac:dyDescent="0.2">
      <c r="A2557" s="105">
        <v>42112.833333333336</v>
      </c>
      <c r="B2557" s="13">
        <v>4.1155520000000001</v>
      </c>
      <c r="C2557" s="24">
        <v>50</v>
      </c>
      <c r="D2557" s="16">
        <f t="shared" si="39"/>
        <v>6.8729718399999999</v>
      </c>
    </row>
    <row r="2558" spans="1:4" ht="15" customHeight="1" x14ac:dyDescent="0.2">
      <c r="A2558" s="105">
        <v>42112.875</v>
      </c>
      <c r="B2558" s="13">
        <v>4.1155520000000001</v>
      </c>
      <c r="C2558" s="24">
        <v>40</v>
      </c>
      <c r="D2558" s="16">
        <f t="shared" si="39"/>
        <v>6.8729718399999999</v>
      </c>
    </row>
    <row r="2559" spans="1:4" ht="15" customHeight="1" x14ac:dyDescent="0.2">
      <c r="A2559" s="105">
        <v>42112.916666666664</v>
      </c>
      <c r="B2559" s="13">
        <v>3.0866639999999999</v>
      </c>
      <c r="C2559" s="24">
        <v>50</v>
      </c>
      <c r="D2559" s="16">
        <f t="shared" si="39"/>
        <v>5.1547288799999995</v>
      </c>
    </row>
    <row r="2560" spans="1:4" ht="15" customHeight="1" x14ac:dyDescent="0.2">
      <c r="A2560" s="105">
        <v>42112.958333333336</v>
      </c>
      <c r="B2560" s="13">
        <v>2.057776</v>
      </c>
      <c r="C2560" s="24">
        <v>50</v>
      </c>
      <c r="D2560" s="16">
        <f t="shared" si="39"/>
        <v>3.43648592</v>
      </c>
    </row>
    <row r="2561" spans="1:4" ht="15" customHeight="1" x14ac:dyDescent="0.2">
      <c r="A2561" s="105">
        <v>42113</v>
      </c>
      <c r="B2561" s="13">
        <v>1.5433319999999999</v>
      </c>
      <c r="C2561" s="24">
        <v>330</v>
      </c>
      <c r="D2561" s="16">
        <f t="shared" si="39"/>
        <v>2.5773644399999998</v>
      </c>
    </row>
    <row r="2562" spans="1:4" ht="15" customHeight="1" x14ac:dyDescent="0.2">
      <c r="A2562" s="105">
        <v>42113.041666666664</v>
      </c>
      <c r="B2562" s="13">
        <v>1.5433319999999999</v>
      </c>
      <c r="C2562" s="24">
        <v>320</v>
      </c>
      <c r="D2562" s="16">
        <f t="shared" si="39"/>
        <v>2.5773644399999998</v>
      </c>
    </row>
    <row r="2563" spans="1:4" ht="15" customHeight="1" x14ac:dyDescent="0.2">
      <c r="A2563" s="105">
        <v>42113.083333333336</v>
      </c>
      <c r="B2563" s="13">
        <v>1.028888</v>
      </c>
      <c r="C2563" s="24">
        <v>320</v>
      </c>
      <c r="D2563" s="16">
        <f t="shared" si="39"/>
        <v>1.71824296</v>
      </c>
    </row>
    <row r="2564" spans="1:4" ht="15" customHeight="1" x14ac:dyDescent="0.2">
      <c r="A2564" s="105">
        <v>42113.125</v>
      </c>
      <c r="B2564" s="13">
        <v>1.028888</v>
      </c>
      <c r="C2564" s="24">
        <v>340</v>
      </c>
      <c r="D2564" s="16">
        <f t="shared" ref="D2564:D2627" si="40">$B$1*B2564</f>
        <v>1.71824296</v>
      </c>
    </row>
    <row r="2565" spans="1:4" ht="15" customHeight="1" x14ac:dyDescent="0.2">
      <c r="A2565" s="105">
        <v>42113.166666666664</v>
      </c>
      <c r="B2565" s="13">
        <v>1.028888</v>
      </c>
      <c r="C2565" s="24">
        <v>330</v>
      </c>
      <c r="D2565" s="16">
        <f t="shared" si="40"/>
        <v>1.71824296</v>
      </c>
    </row>
    <row r="2566" spans="1:4" ht="15" customHeight="1" x14ac:dyDescent="0.2">
      <c r="A2566" s="105">
        <v>42113.208333333336</v>
      </c>
      <c r="B2566" s="13">
        <v>1.028888</v>
      </c>
      <c r="C2566" s="24">
        <v>300</v>
      </c>
      <c r="D2566" s="16">
        <f t="shared" si="40"/>
        <v>1.71824296</v>
      </c>
    </row>
    <row r="2567" spans="1:4" ht="15" customHeight="1" x14ac:dyDescent="0.2">
      <c r="A2567" s="105">
        <v>42113.25</v>
      </c>
      <c r="B2567" s="13">
        <v>1.028888</v>
      </c>
      <c r="C2567" s="24">
        <v>310</v>
      </c>
      <c r="D2567" s="16">
        <f t="shared" si="40"/>
        <v>1.71824296</v>
      </c>
    </row>
    <row r="2568" spans="1:4" ht="15" customHeight="1" x14ac:dyDescent="0.2">
      <c r="A2568" s="105">
        <v>42113.291666666664</v>
      </c>
      <c r="B2568" s="13">
        <v>1.028888</v>
      </c>
      <c r="C2568" s="24">
        <v>300</v>
      </c>
      <c r="D2568" s="16">
        <f t="shared" si="40"/>
        <v>1.71824296</v>
      </c>
    </row>
    <row r="2569" spans="1:4" ht="15" customHeight="1" x14ac:dyDescent="0.2">
      <c r="A2569" s="105">
        <v>42113.333333333336</v>
      </c>
      <c r="B2569" s="13">
        <v>1.028888</v>
      </c>
      <c r="C2569" s="24">
        <v>340</v>
      </c>
      <c r="D2569" s="16">
        <f t="shared" si="40"/>
        <v>1.71824296</v>
      </c>
    </row>
    <row r="2570" spans="1:4" ht="15" customHeight="1" x14ac:dyDescent="0.2">
      <c r="A2570" s="105">
        <v>42113.375</v>
      </c>
      <c r="B2570" s="13">
        <v>1.028888</v>
      </c>
      <c r="C2570" s="24">
        <v>320</v>
      </c>
      <c r="D2570" s="16">
        <f t="shared" si="40"/>
        <v>1.71824296</v>
      </c>
    </row>
    <row r="2571" spans="1:4" ht="15" customHeight="1" x14ac:dyDescent="0.2">
      <c r="A2571" s="105">
        <v>42113.416666666664</v>
      </c>
      <c r="B2571" s="13">
        <v>0.51444400000000001</v>
      </c>
      <c r="C2571" s="24">
        <v>340</v>
      </c>
      <c r="D2571" s="16">
        <f t="shared" si="40"/>
        <v>0.85912147999999999</v>
      </c>
    </row>
    <row r="2572" spans="1:4" ht="15" customHeight="1" x14ac:dyDescent="0.2">
      <c r="A2572" s="105">
        <v>42113.458333333336</v>
      </c>
      <c r="B2572" s="13">
        <v>1.028888</v>
      </c>
      <c r="C2572" s="24">
        <v>360</v>
      </c>
      <c r="D2572" s="16">
        <f t="shared" si="40"/>
        <v>1.71824296</v>
      </c>
    </row>
    <row r="2573" spans="1:4" ht="15" customHeight="1" x14ac:dyDescent="0.2">
      <c r="A2573" s="105">
        <v>42113.5</v>
      </c>
      <c r="B2573" s="13">
        <v>2.057776</v>
      </c>
      <c r="C2573" s="24">
        <v>30</v>
      </c>
      <c r="D2573" s="16">
        <f t="shared" si="40"/>
        <v>3.43648592</v>
      </c>
    </row>
    <row r="2574" spans="1:4" ht="15" customHeight="1" x14ac:dyDescent="0.2">
      <c r="A2574" s="105">
        <v>42113.541666666664</v>
      </c>
      <c r="B2574" s="13">
        <v>2.5722200000000002</v>
      </c>
      <c r="C2574" s="24">
        <v>70</v>
      </c>
      <c r="D2574" s="16">
        <f t="shared" si="40"/>
        <v>4.2956073999999997</v>
      </c>
    </row>
    <row r="2575" spans="1:4" ht="15" customHeight="1" x14ac:dyDescent="0.2">
      <c r="A2575" s="105">
        <v>42113.583333333336</v>
      </c>
      <c r="B2575" s="13">
        <v>2.057776</v>
      </c>
      <c r="C2575" s="24">
        <v>60</v>
      </c>
      <c r="D2575" s="16">
        <f t="shared" si="40"/>
        <v>3.43648592</v>
      </c>
    </row>
    <row r="2576" spans="1:4" ht="15" customHeight="1" x14ac:dyDescent="0.2">
      <c r="A2576" s="105">
        <v>42113.625</v>
      </c>
      <c r="B2576" s="13">
        <v>4.1155520000000001</v>
      </c>
      <c r="C2576" s="24">
        <v>70</v>
      </c>
      <c r="D2576" s="16">
        <f t="shared" si="40"/>
        <v>6.8729718399999999</v>
      </c>
    </row>
    <row r="2577" spans="1:4" ht="15" customHeight="1" x14ac:dyDescent="0.2">
      <c r="A2577" s="105">
        <v>42113.666666666664</v>
      </c>
      <c r="B2577" s="13">
        <v>4.1155520000000001</v>
      </c>
      <c r="C2577" s="24">
        <v>100</v>
      </c>
      <c r="D2577" s="16">
        <f t="shared" si="40"/>
        <v>6.8729718399999999</v>
      </c>
    </row>
    <row r="2578" spans="1:4" ht="15" customHeight="1" x14ac:dyDescent="0.2">
      <c r="A2578" s="105">
        <v>42113.708333333336</v>
      </c>
      <c r="B2578" s="13">
        <v>5.1444400000000003</v>
      </c>
      <c r="C2578" s="24">
        <v>90</v>
      </c>
      <c r="D2578" s="16">
        <f t="shared" si="40"/>
        <v>8.5912147999999995</v>
      </c>
    </row>
    <row r="2579" spans="1:4" ht="15" customHeight="1" x14ac:dyDescent="0.2">
      <c r="A2579" s="105">
        <v>42113.75</v>
      </c>
      <c r="B2579" s="13">
        <v>4.1155520000000001</v>
      </c>
      <c r="C2579" s="24">
        <v>90</v>
      </c>
      <c r="D2579" s="16">
        <f t="shared" si="40"/>
        <v>6.8729718399999999</v>
      </c>
    </row>
    <row r="2580" spans="1:4" ht="15" customHeight="1" x14ac:dyDescent="0.2">
      <c r="A2580" s="105">
        <v>42113.791666666664</v>
      </c>
      <c r="B2580" s="13">
        <v>3.601108</v>
      </c>
      <c r="C2580" s="24">
        <v>80</v>
      </c>
      <c r="D2580" s="16">
        <f t="shared" si="40"/>
        <v>6.0138503599999993</v>
      </c>
    </row>
    <row r="2581" spans="1:4" ht="15" customHeight="1" x14ac:dyDescent="0.2">
      <c r="A2581" s="105">
        <v>42113.833333333336</v>
      </c>
      <c r="B2581" s="13">
        <v>3.601108</v>
      </c>
      <c r="C2581" s="24">
        <v>50</v>
      </c>
      <c r="D2581" s="16">
        <f t="shared" si="40"/>
        <v>6.0138503599999993</v>
      </c>
    </row>
    <row r="2582" spans="1:4" ht="15" customHeight="1" x14ac:dyDescent="0.2">
      <c r="A2582" s="105">
        <v>42113.875</v>
      </c>
      <c r="B2582" s="13">
        <v>3.0866639999999999</v>
      </c>
      <c r="C2582" s="24">
        <v>70</v>
      </c>
      <c r="D2582" s="16">
        <f t="shared" si="40"/>
        <v>5.1547288799999995</v>
      </c>
    </row>
    <row r="2583" spans="1:4" ht="15" customHeight="1" x14ac:dyDescent="0.2">
      <c r="A2583" s="105">
        <v>42113.916666666664</v>
      </c>
      <c r="B2583" s="13">
        <v>2.057776</v>
      </c>
      <c r="C2583" s="24">
        <v>50</v>
      </c>
      <c r="D2583" s="16">
        <f t="shared" si="40"/>
        <v>3.43648592</v>
      </c>
    </row>
    <row r="2584" spans="1:4" ht="15" customHeight="1" x14ac:dyDescent="0.2">
      <c r="A2584" s="105">
        <v>42113.958333333336</v>
      </c>
      <c r="B2584" s="13">
        <v>2.5722200000000002</v>
      </c>
      <c r="C2584" s="24">
        <v>40</v>
      </c>
      <c r="D2584" s="16">
        <f t="shared" si="40"/>
        <v>4.2956073999999997</v>
      </c>
    </row>
    <row r="2585" spans="1:4" ht="15" customHeight="1" x14ac:dyDescent="0.2">
      <c r="A2585" s="105">
        <v>42114</v>
      </c>
      <c r="B2585" s="13">
        <v>2.057776</v>
      </c>
      <c r="C2585" s="24">
        <v>360</v>
      </c>
      <c r="D2585" s="16">
        <f t="shared" si="40"/>
        <v>3.43648592</v>
      </c>
    </row>
    <row r="2586" spans="1:4" ht="15" customHeight="1" x14ac:dyDescent="0.2">
      <c r="A2586" s="105">
        <v>42114.041666666664</v>
      </c>
      <c r="B2586" s="13">
        <v>0.51444400000000001</v>
      </c>
      <c r="C2586" s="24">
        <v>350</v>
      </c>
      <c r="D2586" s="16">
        <f t="shared" si="40"/>
        <v>0.85912147999999999</v>
      </c>
    </row>
    <row r="2587" spans="1:4" ht="15" customHeight="1" x14ac:dyDescent="0.2">
      <c r="A2587" s="105">
        <v>42114.083333333336</v>
      </c>
      <c r="B2587" s="13">
        <v>1.028888</v>
      </c>
      <c r="C2587" s="24">
        <v>290</v>
      </c>
      <c r="D2587" s="16">
        <f t="shared" si="40"/>
        <v>1.71824296</v>
      </c>
    </row>
    <row r="2588" spans="1:4" ht="15" customHeight="1" x14ac:dyDescent="0.2">
      <c r="A2588" s="105">
        <v>42114.125</v>
      </c>
      <c r="B2588" s="13">
        <v>1.5433319999999999</v>
      </c>
      <c r="C2588" s="24">
        <v>340</v>
      </c>
      <c r="D2588" s="16">
        <f t="shared" si="40"/>
        <v>2.5773644399999998</v>
      </c>
    </row>
    <row r="2589" spans="1:4" ht="15" customHeight="1" x14ac:dyDescent="0.2">
      <c r="A2589" s="105">
        <v>42114.166666666664</v>
      </c>
      <c r="B2589" s="13">
        <v>0</v>
      </c>
      <c r="C2589" s="24">
        <v>0</v>
      </c>
      <c r="D2589" s="16">
        <f t="shared" si="40"/>
        <v>0</v>
      </c>
    </row>
    <row r="2590" spans="1:4" ht="15" customHeight="1" x14ac:dyDescent="0.2">
      <c r="A2590" s="105">
        <v>42114.208333333336</v>
      </c>
      <c r="B2590" s="13">
        <v>0.51444400000000001</v>
      </c>
      <c r="C2590" s="24">
        <v>10</v>
      </c>
      <c r="D2590" s="16">
        <f t="shared" si="40"/>
        <v>0.85912147999999999</v>
      </c>
    </row>
    <row r="2591" spans="1:4" ht="15" customHeight="1" x14ac:dyDescent="0.2">
      <c r="A2591" s="105">
        <v>42114.25</v>
      </c>
      <c r="B2591" s="13">
        <v>0</v>
      </c>
      <c r="C2591" s="24">
        <v>0</v>
      </c>
      <c r="D2591" s="16">
        <f t="shared" si="40"/>
        <v>0</v>
      </c>
    </row>
    <row r="2592" spans="1:4" ht="15" customHeight="1" x14ac:dyDescent="0.2">
      <c r="A2592" s="105">
        <v>42114.291666666664</v>
      </c>
      <c r="B2592" s="13">
        <v>1.5433319999999999</v>
      </c>
      <c r="C2592" s="24">
        <v>300</v>
      </c>
      <c r="D2592" s="16">
        <f t="shared" si="40"/>
        <v>2.5773644399999998</v>
      </c>
    </row>
    <row r="2593" spans="1:4" ht="15" customHeight="1" x14ac:dyDescent="0.2">
      <c r="A2593" s="105">
        <v>42114.333333333336</v>
      </c>
      <c r="B2593" s="13">
        <v>1.028888</v>
      </c>
      <c r="C2593" s="24">
        <v>330</v>
      </c>
      <c r="D2593" s="16">
        <f t="shared" si="40"/>
        <v>1.71824296</v>
      </c>
    </row>
    <row r="2594" spans="1:4" ht="15" customHeight="1" x14ac:dyDescent="0.2">
      <c r="A2594" s="105">
        <v>42114.375</v>
      </c>
      <c r="B2594" s="13">
        <v>1.5433319999999999</v>
      </c>
      <c r="C2594" s="24">
        <v>320</v>
      </c>
      <c r="D2594" s="16">
        <f t="shared" si="40"/>
        <v>2.5773644399999998</v>
      </c>
    </row>
    <row r="2595" spans="1:4" ht="15" customHeight="1" x14ac:dyDescent="0.2">
      <c r="A2595" s="105">
        <v>42114.416666666664</v>
      </c>
      <c r="B2595" s="13">
        <v>1.028888</v>
      </c>
      <c r="C2595" s="24">
        <v>320</v>
      </c>
      <c r="D2595" s="16">
        <f t="shared" si="40"/>
        <v>1.71824296</v>
      </c>
    </row>
    <row r="2596" spans="1:4" ht="15" customHeight="1" x14ac:dyDescent="0.2">
      <c r="A2596" s="105">
        <v>42114.458333333336</v>
      </c>
      <c r="B2596" s="13">
        <v>1.5433319999999999</v>
      </c>
      <c r="C2596" s="24">
        <v>300</v>
      </c>
      <c r="D2596" s="16">
        <f t="shared" si="40"/>
        <v>2.5773644399999998</v>
      </c>
    </row>
    <row r="2597" spans="1:4" ht="15" customHeight="1" x14ac:dyDescent="0.2">
      <c r="A2597" s="105">
        <v>42114.5</v>
      </c>
      <c r="B2597" s="13">
        <v>1.028888</v>
      </c>
      <c r="C2597" s="24">
        <v>290</v>
      </c>
      <c r="D2597" s="16">
        <f t="shared" si="40"/>
        <v>1.71824296</v>
      </c>
    </row>
    <row r="2598" spans="1:4" ht="15" customHeight="1" x14ac:dyDescent="0.2">
      <c r="A2598" s="105">
        <v>42114.541666666664</v>
      </c>
      <c r="B2598" s="13">
        <v>1.5433319999999999</v>
      </c>
      <c r="C2598" s="24">
        <v>260</v>
      </c>
      <c r="D2598" s="16">
        <f t="shared" si="40"/>
        <v>2.5773644399999998</v>
      </c>
    </row>
    <row r="2599" spans="1:4" ht="15" customHeight="1" x14ac:dyDescent="0.2">
      <c r="A2599" s="105">
        <v>42114.583333333336</v>
      </c>
      <c r="B2599" s="13">
        <v>4.1155520000000001</v>
      </c>
      <c r="C2599" s="24">
        <v>150</v>
      </c>
      <c r="D2599" s="16">
        <f t="shared" si="40"/>
        <v>6.8729718399999999</v>
      </c>
    </row>
    <row r="2600" spans="1:4" ht="15" customHeight="1" x14ac:dyDescent="0.2">
      <c r="A2600" s="105">
        <v>42114.625</v>
      </c>
      <c r="B2600" s="13">
        <v>4.1155520000000001</v>
      </c>
      <c r="C2600" s="24">
        <v>140</v>
      </c>
      <c r="D2600" s="16">
        <f t="shared" si="40"/>
        <v>6.8729718399999999</v>
      </c>
    </row>
    <row r="2601" spans="1:4" ht="15" customHeight="1" x14ac:dyDescent="0.2">
      <c r="A2601" s="105">
        <v>42114.666666666664</v>
      </c>
      <c r="B2601" s="13">
        <v>4.6299960000000002</v>
      </c>
      <c r="C2601" s="24">
        <v>80</v>
      </c>
      <c r="D2601" s="16">
        <f t="shared" si="40"/>
        <v>7.7320933199999997</v>
      </c>
    </row>
    <row r="2602" spans="1:4" ht="15" customHeight="1" x14ac:dyDescent="0.2">
      <c r="A2602" s="105">
        <v>42114.708333333336</v>
      </c>
      <c r="B2602" s="13">
        <v>5.1444400000000003</v>
      </c>
      <c r="C2602" s="24">
        <v>100</v>
      </c>
      <c r="D2602" s="16">
        <f t="shared" si="40"/>
        <v>8.5912147999999995</v>
      </c>
    </row>
    <row r="2603" spans="1:4" ht="15" customHeight="1" x14ac:dyDescent="0.2">
      <c r="A2603" s="105">
        <v>42114.75</v>
      </c>
      <c r="B2603" s="13">
        <v>6.1733279999999997</v>
      </c>
      <c r="C2603" s="24">
        <v>70</v>
      </c>
      <c r="D2603" s="16">
        <f t="shared" si="40"/>
        <v>10.309457759999999</v>
      </c>
    </row>
    <row r="2604" spans="1:4" ht="15" customHeight="1" x14ac:dyDescent="0.2">
      <c r="A2604" s="105">
        <v>42114.791666666664</v>
      </c>
      <c r="B2604" s="13">
        <v>5.6588840000000005</v>
      </c>
      <c r="C2604" s="24">
        <v>80</v>
      </c>
      <c r="D2604" s="16">
        <f t="shared" si="40"/>
        <v>9.4503362800000001</v>
      </c>
    </row>
    <row r="2605" spans="1:4" ht="15" customHeight="1" x14ac:dyDescent="0.2">
      <c r="A2605" s="105">
        <v>42114.833333333336</v>
      </c>
      <c r="B2605" s="13">
        <v>4.6299960000000002</v>
      </c>
      <c r="C2605" s="24">
        <v>50</v>
      </c>
      <c r="D2605" s="16">
        <f t="shared" si="40"/>
        <v>7.7320933199999997</v>
      </c>
    </row>
    <row r="2606" spans="1:4" ht="15" customHeight="1" x14ac:dyDescent="0.2">
      <c r="A2606" s="105">
        <v>42114.875</v>
      </c>
      <c r="B2606" s="13">
        <v>3.0866639999999999</v>
      </c>
      <c r="C2606" s="24">
        <v>50</v>
      </c>
      <c r="D2606" s="16">
        <f t="shared" si="40"/>
        <v>5.1547288799999995</v>
      </c>
    </row>
    <row r="2607" spans="1:4" ht="15" customHeight="1" x14ac:dyDescent="0.2">
      <c r="A2607" s="105">
        <v>42114.916666666664</v>
      </c>
      <c r="B2607" s="13">
        <v>3.0866639999999999</v>
      </c>
      <c r="C2607" s="24">
        <v>50</v>
      </c>
      <c r="D2607" s="16">
        <f t="shared" si="40"/>
        <v>5.1547288799999995</v>
      </c>
    </row>
    <row r="2608" spans="1:4" ht="15" customHeight="1" x14ac:dyDescent="0.2">
      <c r="A2608" s="105">
        <v>42114.958333333336</v>
      </c>
      <c r="B2608" s="13">
        <v>2.057776</v>
      </c>
      <c r="C2608" s="24">
        <v>40</v>
      </c>
      <c r="D2608" s="16">
        <f t="shared" si="40"/>
        <v>3.43648592</v>
      </c>
    </row>
    <row r="2609" spans="1:4" ht="15" customHeight="1" x14ac:dyDescent="0.2">
      <c r="A2609" s="105">
        <v>42115</v>
      </c>
      <c r="B2609" s="13">
        <v>2.5722200000000002</v>
      </c>
      <c r="C2609" s="24">
        <v>60</v>
      </c>
      <c r="D2609" s="16">
        <f t="shared" si="40"/>
        <v>4.2956073999999997</v>
      </c>
    </row>
    <row r="2610" spans="1:4" ht="15" customHeight="1" x14ac:dyDescent="0.2">
      <c r="A2610" s="105">
        <v>42115.041666666664</v>
      </c>
      <c r="B2610" s="13">
        <v>1.5433319999999999</v>
      </c>
      <c r="C2610" s="24">
        <v>350</v>
      </c>
      <c r="D2610" s="16">
        <f t="shared" si="40"/>
        <v>2.5773644399999998</v>
      </c>
    </row>
    <row r="2611" spans="1:4" ht="15" customHeight="1" x14ac:dyDescent="0.2">
      <c r="A2611" s="105">
        <v>42115.083333333336</v>
      </c>
      <c r="B2611" s="13">
        <v>1.028888</v>
      </c>
      <c r="C2611" s="24">
        <v>360</v>
      </c>
      <c r="D2611" s="16">
        <f t="shared" si="40"/>
        <v>1.71824296</v>
      </c>
    </row>
    <row r="2612" spans="1:4" ht="15" customHeight="1" x14ac:dyDescent="0.2">
      <c r="A2612" s="105">
        <v>42115.125</v>
      </c>
      <c r="B2612" s="13">
        <v>2.057776</v>
      </c>
      <c r="C2612" s="24">
        <v>350</v>
      </c>
      <c r="D2612" s="16">
        <f t="shared" si="40"/>
        <v>3.43648592</v>
      </c>
    </row>
    <row r="2613" spans="1:4" ht="15" customHeight="1" x14ac:dyDescent="0.2">
      <c r="A2613" s="105">
        <v>42115.166666666664</v>
      </c>
      <c r="B2613" s="13">
        <v>1.5433319999999999</v>
      </c>
      <c r="C2613" s="24">
        <v>330</v>
      </c>
      <c r="D2613" s="16">
        <f t="shared" si="40"/>
        <v>2.5773644399999998</v>
      </c>
    </row>
    <row r="2614" spans="1:4" ht="15" customHeight="1" x14ac:dyDescent="0.2">
      <c r="A2614" s="105">
        <v>42115.208333333336</v>
      </c>
      <c r="B2614" s="13">
        <v>1.028888</v>
      </c>
      <c r="C2614" s="24">
        <v>330</v>
      </c>
      <c r="D2614" s="16">
        <f t="shared" si="40"/>
        <v>1.71824296</v>
      </c>
    </row>
    <row r="2615" spans="1:4" ht="15" customHeight="1" x14ac:dyDescent="0.2">
      <c r="A2615" s="105">
        <v>42115.25</v>
      </c>
      <c r="B2615" s="13">
        <v>3.0866639999999999</v>
      </c>
      <c r="C2615" s="24">
        <v>10</v>
      </c>
      <c r="D2615" s="16">
        <f t="shared" si="40"/>
        <v>5.1547288799999995</v>
      </c>
    </row>
    <row r="2616" spans="1:4" ht="15" customHeight="1" x14ac:dyDescent="0.2">
      <c r="A2616" s="105">
        <v>42115.291666666664</v>
      </c>
      <c r="B2616" s="13">
        <v>3.0866639999999999</v>
      </c>
      <c r="C2616" s="24">
        <v>20</v>
      </c>
      <c r="D2616" s="16">
        <f t="shared" si="40"/>
        <v>5.1547288799999995</v>
      </c>
    </row>
    <row r="2617" spans="1:4" ht="15" customHeight="1" x14ac:dyDescent="0.2">
      <c r="A2617" s="105">
        <v>42115.333333333336</v>
      </c>
      <c r="B2617" s="13">
        <v>2.057776</v>
      </c>
      <c r="C2617" s="24">
        <v>340</v>
      </c>
      <c r="D2617" s="16">
        <f t="shared" si="40"/>
        <v>3.43648592</v>
      </c>
    </row>
    <row r="2618" spans="1:4" ht="15" customHeight="1" x14ac:dyDescent="0.2">
      <c r="A2618" s="105">
        <v>42115.375</v>
      </c>
      <c r="B2618" s="13">
        <v>3.601108</v>
      </c>
      <c r="C2618" s="24">
        <v>20</v>
      </c>
      <c r="D2618" s="16">
        <f t="shared" si="40"/>
        <v>6.0138503599999993</v>
      </c>
    </row>
    <row r="2619" spans="1:4" ht="15" customHeight="1" x14ac:dyDescent="0.2">
      <c r="A2619" s="105">
        <v>42115.416666666664</v>
      </c>
      <c r="B2619" s="13">
        <v>3.601108</v>
      </c>
      <c r="C2619" s="24">
        <v>10</v>
      </c>
      <c r="D2619" s="16">
        <f t="shared" si="40"/>
        <v>6.0138503599999993</v>
      </c>
    </row>
    <row r="2620" spans="1:4" ht="15" customHeight="1" x14ac:dyDescent="0.2">
      <c r="A2620" s="105">
        <v>42115.458333333336</v>
      </c>
      <c r="B2620" s="13">
        <v>4.1155520000000001</v>
      </c>
      <c r="C2620" s="24">
        <v>20</v>
      </c>
      <c r="D2620" s="16">
        <f t="shared" si="40"/>
        <v>6.8729718399999999</v>
      </c>
    </row>
    <row r="2621" spans="1:4" ht="15" customHeight="1" x14ac:dyDescent="0.2">
      <c r="A2621" s="105">
        <v>42115.5</v>
      </c>
      <c r="B2621" s="13">
        <v>5.6588840000000005</v>
      </c>
      <c r="C2621" s="24">
        <v>20</v>
      </c>
      <c r="D2621" s="16">
        <f t="shared" si="40"/>
        <v>9.4503362800000001</v>
      </c>
    </row>
    <row r="2622" spans="1:4" ht="15" customHeight="1" x14ac:dyDescent="0.2">
      <c r="A2622" s="105">
        <v>42115.541666666664</v>
      </c>
      <c r="B2622" s="13">
        <v>5.1444400000000003</v>
      </c>
      <c r="C2622" s="24">
        <v>10</v>
      </c>
      <c r="D2622" s="16">
        <f t="shared" si="40"/>
        <v>8.5912147999999995</v>
      </c>
    </row>
    <row r="2623" spans="1:4" ht="15" customHeight="1" x14ac:dyDescent="0.2">
      <c r="A2623" s="105">
        <v>42115.583333333336</v>
      </c>
      <c r="B2623" s="13">
        <v>4.1155520000000001</v>
      </c>
      <c r="C2623" s="24">
        <v>20</v>
      </c>
      <c r="D2623" s="16">
        <f t="shared" si="40"/>
        <v>6.8729718399999999</v>
      </c>
    </row>
    <row r="2624" spans="1:4" ht="15" customHeight="1" x14ac:dyDescent="0.2">
      <c r="A2624" s="105">
        <v>42115.625</v>
      </c>
      <c r="B2624" s="13">
        <v>5.1444400000000003</v>
      </c>
      <c r="C2624" s="24">
        <v>10</v>
      </c>
      <c r="D2624" s="16">
        <f t="shared" si="40"/>
        <v>8.5912147999999995</v>
      </c>
    </row>
    <row r="2625" spans="1:4" ht="15" customHeight="1" x14ac:dyDescent="0.2">
      <c r="A2625" s="105">
        <v>42115.666666666664</v>
      </c>
      <c r="B2625" s="13">
        <v>4.6299960000000002</v>
      </c>
      <c r="C2625" s="24">
        <v>30</v>
      </c>
      <c r="D2625" s="16">
        <f t="shared" si="40"/>
        <v>7.7320933199999997</v>
      </c>
    </row>
    <row r="2626" spans="1:4" ht="15" customHeight="1" x14ac:dyDescent="0.2">
      <c r="A2626" s="105">
        <v>42115.708333333336</v>
      </c>
      <c r="B2626" s="13">
        <v>6.6877719999999998</v>
      </c>
      <c r="C2626" s="24">
        <v>30</v>
      </c>
      <c r="D2626" s="16">
        <f t="shared" si="40"/>
        <v>11.16857924</v>
      </c>
    </row>
    <row r="2627" spans="1:4" ht="15" customHeight="1" x14ac:dyDescent="0.2">
      <c r="A2627" s="105">
        <v>42115.75</v>
      </c>
      <c r="B2627" s="13">
        <v>5.1444400000000003</v>
      </c>
      <c r="C2627" s="24">
        <v>60</v>
      </c>
      <c r="D2627" s="16">
        <f t="shared" si="40"/>
        <v>8.5912147999999995</v>
      </c>
    </row>
    <row r="2628" spans="1:4" ht="15" customHeight="1" x14ac:dyDescent="0.2">
      <c r="A2628" s="105">
        <v>42115.791666666664</v>
      </c>
      <c r="B2628" s="13">
        <v>6.1733279999999997</v>
      </c>
      <c r="C2628" s="24">
        <v>70</v>
      </c>
      <c r="D2628" s="16">
        <f t="shared" ref="D2628:D2691" si="41">$B$1*B2628</f>
        <v>10.309457759999999</v>
      </c>
    </row>
    <row r="2629" spans="1:4" ht="15" customHeight="1" x14ac:dyDescent="0.2">
      <c r="A2629" s="105">
        <v>42115.833333333336</v>
      </c>
      <c r="B2629" s="13">
        <v>5.1444400000000003</v>
      </c>
      <c r="C2629" s="24">
        <v>60</v>
      </c>
      <c r="D2629" s="16">
        <f t="shared" si="41"/>
        <v>8.5912147999999995</v>
      </c>
    </row>
    <row r="2630" spans="1:4" ht="15" customHeight="1" x14ac:dyDescent="0.2">
      <c r="A2630" s="105">
        <v>42115.875</v>
      </c>
      <c r="B2630" s="13">
        <v>5.1444400000000003</v>
      </c>
      <c r="C2630" s="24">
        <v>50</v>
      </c>
      <c r="D2630" s="16">
        <f t="shared" si="41"/>
        <v>8.5912147999999995</v>
      </c>
    </row>
    <row r="2631" spans="1:4" ht="15" customHeight="1" x14ac:dyDescent="0.2">
      <c r="A2631" s="105">
        <v>42115.916666666664</v>
      </c>
      <c r="B2631" s="13">
        <v>4.1155520000000001</v>
      </c>
      <c r="C2631" s="24">
        <v>330</v>
      </c>
      <c r="D2631" s="16">
        <f t="shared" si="41"/>
        <v>6.8729718399999999</v>
      </c>
    </row>
    <row r="2632" spans="1:4" ht="15" customHeight="1" x14ac:dyDescent="0.2">
      <c r="A2632" s="105">
        <v>42115.958333333336</v>
      </c>
      <c r="B2632" s="13">
        <v>2.5722200000000002</v>
      </c>
      <c r="C2632" s="24">
        <v>330</v>
      </c>
      <c r="D2632" s="16">
        <f t="shared" si="41"/>
        <v>4.2956073999999997</v>
      </c>
    </row>
    <row r="2633" spans="1:4" ht="15" customHeight="1" x14ac:dyDescent="0.2">
      <c r="A2633" s="105">
        <v>42116</v>
      </c>
      <c r="B2633" s="13">
        <v>3.601108</v>
      </c>
      <c r="C2633" s="24">
        <v>330</v>
      </c>
      <c r="D2633" s="16">
        <f t="shared" si="41"/>
        <v>6.0138503599999993</v>
      </c>
    </row>
    <row r="2634" spans="1:4" ht="15" customHeight="1" x14ac:dyDescent="0.2">
      <c r="A2634" s="105">
        <v>42116.041666666664</v>
      </c>
      <c r="B2634" s="13">
        <v>1.5433319999999999</v>
      </c>
      <c r="C2634" s="24">
        <v>330</v>
      </c>
      <c r="D2634" s="16">
        <f t="shared" si="41"/>
        <v>2.5773644399999998</v>
      </c>
    </row>
    <row r="2635" spans="1:4" ht="15" customHeight="1" x14ac:dyDescent="0.2">
      <c r="A2635" s="105">
        <v>42116.083333333336</v>
      </c>
      <c r="B2635" s="13">
        <v>1.5433319999999999</v>
      </c>
      <c r="C2635" s="24">
        <v>350</v>
      </c>
      <c r="D2635" s="16">
        <f t="shared" si="41"/>
        <v>2.5773644399999998</v>
      </c>
    </row>
    <row r="2636" spans="1:4" ht="15" customHeight="1" x14ac:dyDescent="0.2">
      <c r="A2636" s="105">
        <v>42116.125</v>
      </c>
      <c r="B2636" s="13">
        <v>2.057776</v>
      </c>
      <c r="C2636" s="24">
        <v>220</v>
      </c>
      <c r="D2636" s="16">
        <f t="shared" si="41"/>
        <v>3.43648592</v>
      </c>
    </row>
    <row r="2637" spans="1:4" ht="15" customHeight="1" x14ac:dyDescent="0.2">
      <c r="A2637" s="105">
        <v>42116.166666666664</v>
      </c>
      <c r="B2637" s="13">
        <v>1.5433319999999999</v>
      </c>
      <c r="C2637" s="24">
        <v>180</v>
      </c>
      <c r="D2637" s="16">
        <f t="shared" si="41"/>
        <v>2.5773644399999998</v>
      </c>
    </row>
    <row r="2638" spans="1:4" ht="15" customHeight="1" x14ac:dyDescent="0.2">
      <c r="A2638" s="105">
        <v>42116.208333333336</v>
      </c>
      <c r="B2638" s="13">
        <v>2.057776</v>
      </c>
      <c r="C2638" s="24">
        <v>150</v>
      </c>
      <c r="D2638" s="16">
        <f t="shared" si="41"/>
        <v>3.43648592</v>
      </c>
    </row>
    <row r="2639" spans="1:4" ht="15" customHeight="1" x14ac:dyDescent="0.2">
      <c r="A2639" s="105">
        <v>42116.25</v>
      </c>
      <c r="B2639" s="13">
        <v>1.5433319999999999</v>
      </c>
      <c r="C2639" s="24">
        <v>300</v>
      </c>
      <c r="D2639" s="16">
        <f t="shared" si="41"/>
        <v>2.5773644399999998</v>
      </c>
    </row>
    <row r="2640" spans="1:4" ht="15" customHeight="1" x14ac:dyDescent="0.2">
      <c r="A2640" s="105">
        <v>42116.291666666664</v>
      </c>
      <c r="B2640" s="13">
        <v>1.5433319999999999</v>
      </c>
      <c r="C2640" s="24">
        <v>290</v>
      </c>
      <c r="D2640" s="16">
        <f t="shared" si="41"/>
        <v>2.5773644399999998</v>
      </c>
    </row>
    <row r="2641" spans="1:4" ht="15" customHeight="1" x14ac:dyDescent="0.2">
      <c r="A2641" s="105">
        <v>42116.333333333336</v>
      </c>
      <c r="B2641" s="13">
        <v>1.028888</v>
      </c>
      <c r="C2641" s="24">
        <v>290</v>
      </c>
      <c r="D2641" s="16">
        <f t="shared" si="41"/>
        <v>1.71824296</v>
      </c>
    </row>
    <row r="2642" spans="1:4" ht="15" customHeight="1" x14ac:dyDescent="0.2">
      <c r="A2642" s="105">
        <v>42116.375</v>
      </c>
      <c r="B2642" s="13">
        <v>0</v>
      </c>
      <c r="C2642" s="24">
        <v>0</v>
      </c>
      <c r="D2642" s="16">
        <f t="shared" si="41"/>
        <v>0</v>
      </c>
    </row>
    <row r="2643" spans="1:4" ht="15" customHeight="1" x14ac:dyDescent="0.2">
      <c r="A2643" s="105">
        <v>42116.416666666664</v>
      </c>
      <c r="B2643" s="13">
        <v>3.0866639999999999</v>
      </c>
      <c r="C2643" s="24">
        <v>190</v>
      </c>
      <c r="D2643" s="16">
        <f t="shared" si="41"/>
        <v>5.1547288799999995</v>
      </c>
    </row>
    <row r="2644" spans="1:4" ht="15" customHeight="1" x14ac:dyDescent="0.2">
      <c r="A2644" s="105">
        <v>42116.458333333336</v>
      </c>
      <c r="B2644" s="13">
        <v>3.601108</v>
      </c>
      <c r="C2644" s="24">
        <v>210</v>
      </c>
      <c r="D2644" s="16">
        <f t="shared" si="41"/>
        <v>6.0138503599999993</v>
      </c>
    </row>
    <row r="2645" spans="1:4" ht="15" customHeight="1" x14ac:dyDescent="0.2">
      <c r="A2645" s="105">
        <v>42116.5</v>
      </c>
      <c r="B2645" s="13">
        <v>5.1444400000000003</v>
      </c>
      <c r="C2645" s="24">
        <v>200</v>
      </c>
      <c r="D2645" s="16">
        <f t="shared" si="41"/>
        <v>8.5912147999999995</v>
      </c>
    </row>
    <row r="2646" spans="1:4" ht="15" customHeight="1" x14ac:dyDescent="0.2">
      <c r="A2646" s="105">
        <v>42116.541666666664</v>
      </c>
      <c r="B2646" s="13">
        <v>6.1733279999999997</v>
      </c>
      <c r="C2646" s="24">
        <v>200</v>
      </c>
      <c r="D2646" s="16">
        <f t="shared" si="41"/>
        <v>10.309457759999999</v>
      </c>
    </row>
    <row r="2647" spans="1:4" ht="15" customHeight="1" x14ac:dyDescent="0.2">
      <c r="A2647" s="105">
        <v>42116.583333333336</v>
      </c>
      <c r="B2647" s="13">
        <v>7.7166600000000001</v>
      </c>
      <c r="C2647" s="24">
        <v>160</v>
      </c>
      <c r="D2647" s="16">
        <f t="shared" si="41"/>
        <v>12.886822199999999</v>
      </c>
    </row>
    <row r="2648" spans="1:4" ht="15" customHeight="1" x14ac:dyDescent="0.2">
      <c r="A2648" s="105">
        <v>42116.625</v>
      </c>
      <c r="B2648" s="13">
        <v>7.202216</v>
      </c>
      <c r="C2648" s="24">
        <v>170</v>
      </c>
      <c r="D2648" s="16">
        <f t="shared" si="41"/>
        <v>12.027700719999999</v>
      </c>
    </row>
    <row r="2649" spans="1:4" ht="15" customHeight="1" x14ac:dyDescent="0.2">
      <c r="A2649" s="105">
        <v>42116.666666666664</v>
      </c>
      <c r="B2649" s="13">
        <v>7.202216</v>
      </c>
      <c r="C2649" s="24">
        <v>170</v>
      </c>
      <c r="D2649" s="16">
        <f t="shared" si="41"/>
        <v>12.027700719999999</v>
      </c>
    </row>
    <row r="2650" spans="1:4" ht="15" customHeight="1" x14ac:dyDescent="0.2">
      <c r="A2650" s="105">
        <v>42116.708333333336</v>
      </c>
      <c r="B2650" s="13">
        <v>8.2311040000000002</v>
      </c>
      <c r="C2650" s="24">
        <v>170</v>
      </c>
      <c r="D2650" s="16">
        <f t="shared" si="41"/>
        <v>13.74594368</v>
      </c>
    </row>
    <row r="2651" spans="1:4" ht="15" customHeight="1" x14ac:dyDescent="0.2">
      <c r="A2651" s="105">
        <v>42116.75</v>
      </c>
      <c r="B2651" s="13">
        <v>6.1733279999999997</v>
      </c>
      <c r="C2651" s="24">
        <v>160</v>
      </c>
      <c r="D2651" s="16">
        <f t="shared" si="41"/>
        <v>10.309457759999999</v>
      </c>
    </row>
    <row r="2652" spans="1:4" ht="15" customHeight="1" x14ac:dyDescent="0.2">
      <c r="A2652" s="105">
        <v>42116.791666666664</v>
      </c>
      <c r="B2652" s="13">
        <v>5.6588840000000005</v>
      </c>
      <c r="C2652" s="24">
        <v>180</v>
      </c>
      <c r="D2652" s="16">
        <f t="shared" si="41"/>
        <v>9.4503362800000001</v>
      </c>
    </row>
    <row r="2653" spans="1:4" ht="15" customHeight="1" x14ac:dyDescent="0.2">
      <c r="A2653" s="105">
        <v>42116.833333333336</v>
      </c>
      <c r="B2653" s="13">
        <v>5.1444400000000003</v>
      </c>
      <c r="C2653" s="24">
        <v>190</v>
      </c>
      <c r="D2653" s="16">
        <f t="shared" si="41"/>
        <v>8.5912147999999995</v>
      </c>
    </row>
    <row r="2654" spans="1:4" ht="15" customHeight="1" x14ac:dyDescent="0.2">
      <c r="A2654" s="105">
        <v>42116.875</v>
      </c>
      <c r="B2654" s="13">
        <v>4.1155520000000001</v>
      </c>
      <c r="C2654" s="24">
        <v>200</v>
      </c>
      <c r="D2654" s="16">
        <f t="shared" si="41"/>
        <v>6.8729718399999999</v>
      </c>
    </row>
    <row r="2655" spans="1:4" ht="15" customHeight="1" x14ac:dyDescent="0.2">
      <c r="A2655" s="105">
        <v>42116.916666666664</v>
      </c>
      <c r="B2655" s="13">
        <v>4.1155520000000001</v>
      </c>
      <c r="C2655" s="24">
        <v>210</v>
      </c>
      <c r="D2655" s="16">
        <f t="shared" si="41"/>
        <v>6.8729718399999999</v>
      </c>
    </row>
    <row r="2656" spans="1:4" ht="15" customHeight="1" x14ac:dyDescent="0.2">
      <c r="A2656" s="105">
        <v>42116.958333333336</v>
      </c>
      <c r="B2656" s="13">
        <v>3.601108</v>
      </c>
      <c r="C2656" s="24">
        <v>210</v>
      </c>
      <c r="D2656" s="16">
        <f t="shared" si="41"/>
        <v>6.0138503599999993</v>
      </c>
    </row>
    <row r="2657" spans="1:4" ht="15" customHeight="1" x14ac:dyDescent="0.2">
      <c r="A2657" s="105">
        <v>42117</v>
      </c>
      <c r="B2657" s="13">
        <v>4.1155520000000001</v>
      </c>
      <c r="C2657" s="24">
        <v>220</v>
      </c>
      <c r="D2657" s="16">
        <f t="shared" si="41"/>
        <v>6.8729718399999999</v>
      </c>
    </row>
    <row r="2658" spans="1:4" ht="15" customHeight="1" x14ac:dyDescent="0.2">
      <c r="A2658" s="105">
        <v>42117.041666666664</v>
      </c>
      <c r="B2658" s="13">
        <v>5.1444400000000003</v>
      </c>
      <c r="C2658" s="24">
        <v>220</v>
      </c>
      <c r="D2658" s="16">
        <f t="shared" si="41"/>
        <v>8.5912147999999995</v>
      </c>
    </row>
    <row r="2659" spans="1:4" ht="15" customHeight="1" x14ac:dyDescent="0.2">
      <c r="A2659" s="105">
        <v>42117.083333333336</v>
      </c>
      <c r="B2659" s="13">
        <v>4.1155520000000001</v>
      </c>
      <c r="C2659" s="24">
        <v>180</v>
      </c>
      <c r="D2659" s="16">
        <f t="shared" si="41"/>
        <v>6.8729718399999999</v>
      </c>
    </row>
    <row r="2660" spans="1:4" ht="15" customHeight="1" x14ac:dyDescent="0.2">
      <c r="A2660" s="105">
        <v>42117.125</v>
      </c>
      <c r="B2660" s="13">
        <v>2.5722200000000002</v>
      </c>
      <c r="C2660" s="24">
        <v>240</v>
      </c>
      <c r="D2660" s="16">
        <f t="shared" si="41"/>
        <v>4.2956073999999997</v>
      </c>
    </row>
    <row r="2661" spans="1:4" ht="15" customHeight="1" x14ac:dyDescent="0.2">
      <c r="A2661" s="105">
        <v>42117.166666666664</v>
      </c>
      <c r="B2661" s="13">
        <v>2.5722200000000002</v>
      </c>
      <c r="C2661" s="24">
        <v>250</v>
      </c>
      <c r="D2661" s="16">
        <f t="shared" si="41"/>
        <v>4.2956073999999997</v>
      </c>
    </row>
    <row r="2662" spans="1:4" ht="15" customHeight="1" x14ac:dyDescent="0.2">
      <c r="A2662" s="105">
        <v>42117.208333333336</v>
      </c>
      <c r="B2662" s="13">
        <v>6.1733279999999997</v>
      </c>
      <c r="C2662" s="24">
        <v>200</v>
      </c>
      <c r="D2662" s="16">
        <f t="shared" si="41"/>
        <v>10.309457759999999</v>
      </c>
    </row>
    <row r="2663" spans="1:4" ht="15" customHeight="1" x14ac:dyDescent="0.2">
      <c r="A2663" s="105">
        <v>42117.25</v>
      </c>
      <c r="B2663" s="13">
        <v>3.0866639999999999</v>
      </c>
      <c r="C2663" s="24">
        <v>180</v>
      </c>
      <c r="D2663" s="16">
        <f t="shared" si="41"/>
        <v>5.1547288799999995</v>
      </c>
    </row>
    <row r="2664" spans="1:4" ht="15" customHeight="1" x14ac:dyDescent="0.2">
      <c r="A2664" s="105">
        <v>42117.291666666664</v>
      </c>
      <c r="B2664" s="13">
        <v>1.028888</v>
      </c>
      <c r="C2664" s="24">
        <v>250</v>
      </c>
      <c r="D2664" s="16">
        <f t="shared" si="41"/>
        <v>1.71824296</v>
      </c>
    </row>
    <row r="2665" spans="1:4" ht="15" customHeight="1" x14ac:dyDescent="0.2">
      <c r="A2665" s="105">
        <v>42117.333333333336</v>
      </c>
      <c r="B2665" s="13">
        <v>1.028888</v>
      </c>
      <c r="C2665" s="24">
        <v>220</v>
      </c>
      <c r="D2665" s="16">
        <f t="shared" si="41"/>
        <v>1.71824296</v>
      </c>
    </row>
    <row r="2666" spans="1:4" ht="15" customHeight="1" x14ac:dyDescent="0.2">
      <c r="A2666" s="105">
        <v>42117.375</v>
      </c>
      <c r="B2666" s="13">
        <v>1.028888</v>
      </c>
      <c r="C2666" s="24">
        <v>300</v>
      </c>
      <c r="D2666" s="16">
        <f t="shared" si="41"/>
        <v>1.71824296</v>
      </c>
    </row>
    <row r="2667" spans="1:4" ht="15" customHeight="1" x14ac:dyDescent="0.2">
      <c r="A2667" s="105">
        <v>42117.416666666664</v>
      </c>
      <c r="B2667" s="13">
        <v>2.057776</v>
      </c>
      <c r="C2667" s="24">
        <v>290</v>
      </c>
      <c r="D2667" s="16">
        <f t="shared" si="41"/>
        <v>3.43648592</v>
      </c>
    </row>
    <row r="2668" spans="1:4" ht="15" customHeight="1" x14ac:dyDescent="0.2">
      <c r="A2668" s="105">
        <v>42117.458333333336</v>
      </c>
      <c r="B2668" s="13">
        <v>3.0866639999999999</v>
      </c>
      <c r="C2668" s="24">
        <v>230</v>
      </c>
      <c r="D2668" s="16">
        <f t="shared" si="41"/>
        <v>5.1547288799999995</v>
      </c>
    </row>
    <row r="2669" spans="1:4" ht="15" customHeight="1" x14ac:dyDescent="0.2">
      <c r="A2669" s="105">
        <v>42117.5</v>
      </c>
      <c r="B2669" s="13">
        <v>5.1444400000000003</v>
      </c>
      <c r="C2669" s="24">
        <v>200</v>
      </c>
      <c r="D2669" s="16">
        <f t="shared" si="41"/>
        <v>8.5912147999999995</v>
      </c>
    </row>
    <row r="2670" spans="1:4" ht="15" customHeight="1" x14ac:dyDescent="0.2">
      <c r="A2670" s="105">
        <v>42117.541666666664</v>
      </c>
      <c r="B2670" s="13">
        <v>5.1444400000000003</v>
      </c>
      <c r="C2670" s="24">
        <v>220</v>
      </c>
      <c r="D2670" s="16">
        <f t="shared" si="41"/>
        <v>8.5912147999999995</v>
      </c>
    </row>
    <row r="2671" spans="1:4" ht="15" customHeight="1" x14ac:dyDescent="0.2">
      <c r="A2671" s="105">
        <v>42117.583333333336</v>
      </c>
      <c r="B2671" s="13">
        <v>5.6588840000000005</v>
      </c>
      <c r="C2671" s="24">
        <v>170</v>
      </c>
      <c r="D2671" s="16">
        <f t="shared" si="41"/>
        <v>9.4503362800000001</v>
      </c>
    </row>
    <row r="2672" spans="1:4" ht="15" customHeight="1" x14ac:dyDescent="0.2">
      <c r="A2672" s="105">
        <v>42117.625</v>
      </c>
      <c r="B2672" s="13">
        <v>5.6588840000000005</v>
      </c>
      <c r="C2672" s="24">
        <v>160</v>
      </c>
      <c r="D2672" s="16">
        <f t="shared" si="41"/>
        <v>9.4503362800000001</v>
      </c>
    </row>
    <row r="2673" spans="1:4" ht="15" customHeight="1" x14ac:dyDescent="0.2">
      <c r="A2673" s="105">
        <v>42117.666666666664</v>
      </c>
      <c r="B2673" s="13">
        <v>5.6588840000000005</v>
      </c>
      <c r="C2673" s="24">
        <v>180</v>
      </c>
      <c r="D2673" s="16">
        <f t="shared" si="41"/>
        <v>9.4503362800000001</v>
      </c>
    </row>
    <row r="2674" spans="1:4" ht="15" customHeight="1" x14ac:dyDescent="0.2">
      <c r="A2674" s="105">
        <v>42117.708333333336</v>
      </c>
      <c r="B2674" s="13">
        <v>5.1444400000000003</v>
      </c>
      <c r="C2674" s="24">
        <v>170</v>
      </c>
      <c r="D2674" s="16">
        <f t="shared" si="41"/>
        <v>8.5912147999999995</v>
      </c>
    </row>
    <row r="2675" spans="1:4" ht="15" customHeight="1" x14ac:dyDescent="0.2">
      <c r="A2675" s="105">
        <v>42117.75</v>
      </c>
      <c r="B2675" s="13">
        <v>4.6299960000000002</v>
      </c>
      <c r="C2675" s="24">
        <v>170</v>
      </c>
      <c r="D2675" s="16">
        <f t="shared" si="41"/>
        <v>7.7320933199999997</v>
      </c>
    </row>
    <row r="2676" spans="1:4" ht="15" customHeight="1" x14ac:dyDescent="0.2">
      <c r="A2676" s="105">
        <v>42117.791666666664</v>
      </c>
      <c r="B2676" s="13">
        <v>5.1444400000000003</v>
      </c>
      <c r="C2676" s="24">
        <v>180</v>
      </c>
      <c r="D2676" s="16">
        <f t="shared" si="41"/>
        <v>8.5912147999999995</v>
      </c>
    </row>
    <row r="2677" spans="1:4" ht="15" customHeight="1" x14ac:dyDescent="0.2">
      <c r="A2677" s="105">
        <v>42117.833333333336</v>
      </c>
      <c r="B2677" s="13">
        <v>4.1155520000000001</v>
      </c>
      <c r="C2677" s="24">
        <v>180</v>
      </c>
      <c r="D2677" s="16">
        <f t="shared" si="41"/>
        <v>6.8729718399999999</v>
      </c>
    </row>
    <row r="2678" spans="1:4" ht="15" customHeight="1" x14ac:dyDescent="0.2">
      <c r="A2678" s="105">
        <v>42117.875</v>
      </c>
      <c r="B2678" s="13">
        <v>4.1155520000000001</v>
      </c>
      <c r="C2678" s="24">
        <v>190</v>
      </c>
      <c r="D2678" s="16">
        <f t="shared" si="41"/>
        <v>6.8729718399999999</v>
      </c>
    </row>
    <row r="2679" spans="1:4" ht="15" customHeight="1" x14ac:dyDescent="0.2">
      <c r="A2679" s="105">
        <v>42117.916666666664</v>
      </c>
      <c r="B2679" s="13">
        <v>4.1155520000000001</v>
      </c>
      <c r="C2679" s="24">
        <v>200</v>
      </c>
      <c r="D2679" s="16">
        <f t="shared" si="41"/>
        <v>6.8729718399999999</v>
      </c>
    </row>
    <row r="2680" spans="1:4" ht="15" customHeight="1" x14ac:dyDescent="0.2">
      <c r="A2680" s="105">
        <v>42117.958333333336</v>
      </c>
      <c r="B2680" s="13">
        <v>3.601108</v>
      </c>
      <c r="C2680" s="24">
        <v>180</v>
      </c>
      <c r="D2680" s="16">
        <f t="shared" si="41"/>
        <v>6.0138503599999993</v>
      </c>
    </row>
    <row r="2681" spans="1:4" ht="15" customHeight="1" x14ac:dyDescent="0.2">
      <c r="A2681" s="105">
        <v>42118</v>
      </c>
      <c r="B2681" s="13">
        <v>3.601108</v>
      </c>
      <c r="C2681" s="24">
        <v>210</v>
      </c>
      <c r="D2681" s="16">
        <f t="shared" si="41"/>
        <v>6.0138503599999993</v>
      </c>
    </row>
    <row r="2682" spans="1:4" ht="15" customHeight="1" x14ac:dyDescent="0.2">
      <c r="A2682" s="105">
        <v>42118.041666666664</v>
      </c>
      <c r="B2682" s="13">
        <v>1.5433319999999999</v>
      </c>
      <c r="C2682" s="24">
        <v>250</v>
      </c>
      <c r="D2682" s="16">
        <f t="shared" si="41"/>
        <v>2.5773644399999998</v>
      </c>
    </row>
    <row r="2683" spans="1:4" ht="15" customHeight="1" x14ac:dyDescent="0.2">
      <c r="A2683" s="105">
        <v>42118.083333333336</v>
      </c>
      <c r="B2683" s="13">
        <v>2.5722200000000002</v>
      </c>
      <c r="C2683" s="24">
        <v>220</v>
      </c>
      <c r="D2683" s="16">
        <f t="shared" si="41"/>
        <v>4.2956073999999997</v>
      </c>
    </row>
    <row r="2684" spans="1:4" ht="15" customHeight="1" x14ac:dyDescent="0.2">
      <c r="A2684" s="105">
        <v>42118.125</v>
      </c>
      <c r="B2684" s="13">
        <v>2.057776</v>
      </c>
      <c r="C2684" s="24">
        <v>340</v>
      </c>
      <c r="D2684" s="16">
        <f t="shared" si="41"/>
        <v>3.43648592</v>
      </c>
    </row>
    <row r="2685" spans="1:4" ht="15" customHeight="1" x14ac:dyDescent="0.2">
      <c r="A2685" s="105">
        <v>42118.166666666664</v>
      </c>
      <c r="B2685" s="13">
        <v>1.5433319999999999</v>
      </c>
      <c r="C2685" s="24">
        <v>300</v>
      </c>
      <c r="D2685" s="16">
        <f t="shared" si="41"/>
        <v>2.5773644399999998</v>
      </c>
    </row>
    <row r="2686" spans="1:4" ht="15" customHeight="1" x14ac:dyDescent="0.2">
      <c r="A2686" s="105">
        <v>42118.208333333336</v>
      </c>
      <c r="B2686" s="13">
        <v>2.057776</v>
      </c>
      <c r="C2686" s="24">
        <v>180</v>
      </c>
      <c r="D2686" s="16">
        <f t="shared" si="41"/>
        <v>3.43648592</v>
      </c>
    </row>
    <row r="2687" spans="1:4" ht="15" customHeight="1" x14ac:dyDescent="0.2">
      <c r="A2687" s="105">
        <v>42118.25</v>
      </c>
      <c r="B2687" s="13">
        <v>2.057776</v>
      </c>
      <c r="C2687" s="24">
        <v>160</v>
      </c>
      <c r="D2687" s="16">
        <f t="shared" si="41"/>
        <v>3.43648592</v>
      </c>
    </row>
    <row r="2688" spans="1:4" ht="15" customHeight="1" x14ac:dyDescent="0.2">
      <c r="A2688" s="105">
        <v>42118.291666666664</v>
      </c>
      <c r="B2688" s="13">
        <v>2.057776</v>
      </c>
      <c r="C2688" s="24">
        <v>270</v>
      </c>
      <c r="D2688" s="16">
        <f t="shared" si="41"/>
        <v>3.43648592</v>
      </c>
    </row>
    <row r="2689" spans="1:4" ht="15" customHeight="1" x14ac:dyDescent="0.2">
      <c r="A2689" s="105">
        <v>42118.333333333336</v>
      </c>
      <c r="B2689" s="13">
        <v>2.057776</v>
      </c>
      <c r="C2689" s="24">
        <v>290</v>
      </c>
      <c r="D2689" s="16">
        <f t="shared" si="41"/>
        <v>3.43648592</v>
      </c>
    </row>
    <row r="2690" spans="1:4" ht="15" customHeight="1" x14ac:dyDescent="0.2">
      <c r="A2690" s="105">
        <v>42118.375</v>
      </c>
      <c r="B2690" s="13">
        <v>1.5433319999999999</v>
      </c>
      <c r="C2690" s="24">
        <v>300</v>
      </c>
      <c r="D2690" s="16">
        <f t="shared" si="41"/>
        <v>2.5773644399999998</v>
      </c>
    </row>
    <row r="2691" spans="1:4" ht="15" customHeight="1" x14ac:dyDescent="0.2">
      <c r="A2691" s="105">
        <v>42118.416666666664</v>
      </c>
      <c r="B2691" s="13">
        <v>1.5433319999999999</v>
      </c>
      <c r="C2691" s="24">
        <v>300</v>
      </c>
      <c r="D2691" s="16">
        <f t="shared" si="41"/>
        <v>2.5773644399999998</v>
      </c>
    </row>
    <row r="2692" spans="1:4" ht="15" customHeight="1" x14ac:dyDescent="0.2">
      <c r="A2692" s="105">
        <v>42118.458333333336</v>
      </c>
      <c r="B2692" s="13">
        <v>1.5433319999999999</v>
      </c>
      <c r="C2692" s="24">
        <v>290</v>
      </c>
      <c r="D2692" s="16">
        <f t="shared" ref="D2692:D2755" si="42">$B$1*B2692</f>
        <v>2.5773644399999998</v>
      </c>
    </row>
    <row r="2693" spans="1:4" ht="15" customHeight="1" x14ac:dyDescent="0.2">
      <c r="A2693" s="105">
        <v>42118.5</v>
      </c>
      <c r="B2693" s="13">
        <v>2.057776</v>
      </c>
      <c r="C2693" s="24">
        <v>290</v>
      </c>
      <c r="D2693" s="16">
        <f t="shared" si="42"/>
        <v>3.43648592</v>
      </c>
    </row>
    <row r="2694" spans="1:4" ht="15" customHeight="1" x14ac:dyDescent="0.2">
      <c r="A2694" s="105">
        <v>42118.541666666664</v>
      </c>
      <c r="B2694" s="13">
        <v>3.601108</v>
      </c>
      <c r="C2694" s="24">
        <v>140</v>
      </c>
      <c r="D2694" s="16">
        <f t="shared" si="42"/>
        <v>6.0138503599999993</v>
      </c>
    </row>
    <row r="2695" spans="1:4" ht="15" customHeight="1" x14ac:dyDescent="0.2">
      <c r="A2695" s="105">
        <v>42118.583333333336</v>
      </c>
      <c r="B2695" s="13">
        <v>5.1444400000000003</v>
      </c>
      <c r="C2695" s="24">
        <v>150</v>
      </c>
      <c r="D2695" s="16">
        <f t="shared" si="42"/>
        <v>8.5912147999999995</v>
      </c>
    </row>
    <row r="2696" spans="1:4" ht="15" customHeight="1" x14ac:dyDescent="0.2">
      <c r="A2696" s="105">
        <v>42118.625</v>
      </c>
      <c r="B2696" s="13">
        <v>5.1444400000000003</v>
      </c>
      <c r="C2696" s="24">
        <v>150</v>
      </c>
      <c r="D2696" s="16">
        <f t="shared" si="42"/>
        <v>8.5912147999999995</v>
      </c>
    </row>
    <row r="2697" spans="1:4" ht="15" customHeight="1" x14ac:dyDescent="0.2">
      <c r="A2697" s="105">
        <v>42118.666666666664</v>
      </c>
      <c r="B2697" s="13">
        <v>5.1444400000000003</v>
      </c>
      <c r="C2697" s="24">
        <v>150</v>
      </c>
      <c r="D2697" s="16">
        <f t="shared" si="42"/>
        <v>8.5912147999999995</v>
      </c>
    </row>
    <row r="2698" spans="1:4" ht="15" customHeight="1" x14ac:dyDescent="0.2">
      <c r="A2698" s="105">
        <v>42118.708333333336</v>
      </c>
      <c r="B2698" s="13">
        <v>4.6299960000000002</v>
      </c>
      <c r="C2698" s="24">
        <v>110</v>
      </c>
      <c r="D2698" s="16">
        <f t="shared" si="42"/>
        <v>7.7320933199999997</v>
      </c>
    </row>
    <row r="2699" spans="1:4" ht="15" customHeight="1" x14ac:dyDescent="0.2">
      <c r="A2699" s="105">
        <v>42118.75</v>
      </c>
      <c r="B2699" s="13">
        <v>4.6299960000000002</v>
      </c>
      <c r="C2699" s="24">
        <v>130</v>
      </c>
      <c r="D2699" s="16">
        <f t="shared" si="42"/>
        <v>7.7320933199999997</v>
      </c>
    </row>
    <row r="2700" spans="1:4" ht="15" customHeight="1" x14ac:dyDescent="0.2">
      <c r="A2700" s="105">
        <v>42118.791666666664</v>
      </c>
      <c r="B2700" s="13">
        <v>4.6299960000000002</v>
      </c>
      <c r="C2700" s="24">
        <v>160</v>
      </c>
      <c r="D2700" s="16">
        <f t="shared" si="42"/>
        <v>7.7320933199999997</v>
      </c>
    </row>
    <row r="2701" spans="1:4" ht="15" customHeight="1" x14ac:dyDescent="0.2">
      <c r="A2701" s="105">
        <v>42118.833333333336</v>
      </c>
      <c r="B2701" s="13">
        <v>3.601108</v>
      </c>
      <c r="C2701" s="24">
        <v>160</v>
      </c>
      <c r="D2701" s="16">
        <f t="shared" si="42"/>
        <v>6.0138503599999993</v>
      </c>
    </row>
    <row r="2702" spans="1:4" ht="15" customHeight="1" x14ac:dyDescent="0.2">
      <c r="A2702" s="105">
        <v>42118.875</v>
      </c>
      <c r="B2702" s="13">
        <v>3.0866639999999999</v>
      </c>
      <c r="C2702" s="24">
        <v>170</v>
      </c>
      <c r="D2702" s="16">
        <f t="shared" si="42"/>
        <v>5.1547288799999995</v>
      </c>
    </row>
    <row r="2703" spans="1:4" ht="15" customHeight="1" x14ac:dyDescent="0.2">
      <c r="A2703" s="105">
        <v>42118.916666666664</v>
      </c>
      <c r="B2703" s="13">
        <v>2.057776</v>
      </c>
      <c r="C2703" s="24">
        <v>170</v>
      </c>
      <c r="D2703" s="16">
        <f t="shared" si="42"/>
        <v>3.43648592</v>
      </c>
    </row>
    <row r="2704" spans="1:4" ht="15" customHeight="1" x14ac:dyDescent="0.2">
      <c r="A2704" s="105">
        <v>42118.958333333336</v>
      </c>
      <c r="B2704" s="13">
        <v>1.028888</v>
      </c>
      <c r="C2704" s="24">
        <v>170</v>
      </c>
      <c r="D2704" s="16">
        <f t="shared" si="42"/>
        <v>1.71824296</v>
      </c>
    </row>
    <row r="2705" spans="1:4" ht="15" customHeight="1" x14ac:dyDescent="0.2">
      <c r="A2705" s="105">
        <v>42119</v>
      </c>
      <c r="B2705" s="13">
        <v>1.5433319999999999</v>
      </c>
      <c r="C2705" s="24">
        <v>210</v>
      </c>
      <c r="D2705" s="16">
        <f t="shared" si="42"/>
        <v>2.5773644399999998</v>
      </c>
    </row>
    <row r="2706" spans="1:4" ht="15" customHeight="1" x14ac:dyDescent="0.2">
      <c r="A2706" s="105">
        <v>42119.041666666664</v>
      </c>
      <c r="B2706" s="13">
        <v>1.5433319999999999</v>
      </c>
      <c r="C2706" s="24">
        <v>320</v>
      </c>
      <c r="D2706" s="16">
        <f t="shared" si="42"/>
        <v>2.5773644399999998</v>
      </c>
    </row>
    <row r="2707" spans="1:4" ht="15" customHeight="1" x14ac:dyDescent="0.2">
      <c r="A2707" s="105">
        <v>42119.083333333336</v>
      </c>
      <c r="B2707" s="13">
        <v>15.43332</v>
      </c>
      <c r="C2707" s="24">
        <v>310</v>
      </c>
      <c r="D2707" s="16">
        <f t="shared" si="42"/>
        <v>25.773644399999998</v>
      </c>
    </row>
    <row r="2708" spans="1:4" ht="15" customHeight="1" x14ac:dyDescent="0.2">
      <c r="A2708" s="105">
        <v>42119.125</v>
      </c>
      <c r="B2708" s="13">
        <v>2.057776</v>
      </c>
      <c r="C2708" s="24">
        <v>290</v>
      </c>
      <c r="D2708" s="16">
        <f t="shared" si="42"/>
        <v>3.43648592</v>
      </c>
    </row>
    <row r="2709" spans="1:4" ht="15" customHeight="1" x14ac:dyDescent="0.2">
      <c r="A2709" s="105">
        <v>42119.166666666664</v>
      </c>
      <c r="B2709" s="13">
        <v>1.028888</v>
      </c>
      <c r="C2709" s="24">
        <v>310</v>
      </c>
      <c r="D2709" s="16">
        <f t="shared" si="42"/>
        <v>1.71824296</v>
      </c>
    </row>
    <row r="2710" spans="1:4" ht="15" customHeight="1" x14ac:dyDescent="0.2">
      <c r="A2710" s="105">
        <v>42119.208333333336</v>
      </c>
      <c r="B2710" s="13">
        <v>2.057776</v>
      </c>
      <c r="C2710" s="24">
        <v>290</v>
      </c>
      <c r="D2710" s="16">
        <f t="shared" si="42"/>
        <v>3.43648592</v>
      </c>
    </row>
    <row r="2711" spans="1:4" ht="15" customHeight="1" x14ac:dyDescent="0.2">
      <c r="A2711" s="105">
        <v>42119.25</v>
      </c>
      <c r="B2711" s="13">
        <v>1.5433319999999999</v>
      </c>
      <c r="C2711" s="24">
        <v>340</v>
      </c>
      <c r="D2711" s="16">
        <f t="shared" si="42"/>
        <v>2.5773644399999998</v>
      </c>
    </row>
    <row r="2712" spans="1:4" ht="15" customHeight="1" x14ac:dyDescent="0.2">
      <c r="A2712" s="105">
        <v>42119.291666666664</v>
      </c>
      <c r="B2712" s="13">
        <v>1.5433319999999999</v>
      </c>
      <c r="C2712" s="24">
        <v>330</v>
      </c>
      <c r="D2712" s="16">
        <f t="shared" si="42"/>
        <v>2.5773644399999998</v>
      </c>
    </row>
    <row r="2713" spans="1:4" ht="15" customHeight="1" x14ac:dyDescent="0.2">
      <c r="A2713" s="105">
        <v>42119.333333333336</v>
      </c>
      <c r="B2713" s="13">
        <v>0</v>
      </c>
      <c r="C2713" s="24">
        <v>0</v>
      </c>
      <c r="D2713" s="16">
        <f t="shared" si="42"/>
        <v>0</v>
      </c>
    </row>
    <row r="2714" spans="1:4" ht="15" customHeight="1" x14ac:dyDescent="0.2">
      <c r="A2714" s="105">
        <v>42119.375</v>
      </c>
      <c r="B2714" s="13">
        <v>2.057776</v>
      </c>
      <c r="C2714" s="24">
        <v>350</v>
      </c>
      <c r="D2714" s="16">
        <f t="shared" si="42"/>
        <v>3.43648592</v>
      </c>
    </row>
    <row r="2715" spans="1:4" ht="15" customHeight="1" x14ac:dyDescent="0.2">
      <c r="A2715" s="105">
        <v>42119.416666666664</v>
      </c>
      <c r="B2715" s="13">
        <v>1.5433319999999999</v>
      </c>
      <c r="C2715" s="24">
        <v>350</v>
      </c>
      <c r="D2715" s="16">
        <f t="shared" si="42"/>
        <v>2.5773644399999998</v>
      </c>
    </row>
    <row r="2716" spans="1:4" ht="15" customHeight="1" x14ac:dyDescent="0.2">
      <c r="A2716" s="105">
        <v>42119.458333333336</v>
      </c>
      <c r="B2716" s="13">
        <v>4.1155520000000001</v>
      </c>
      <c r="C2716" s="24">
        <v>10</v>
      </c>
      <c r="D2716" s="16">
        <f t="shared" si="42"/>
        <v>6.8729718399999999</v>
      </c>
    </row>
    <row r="2717" spans="1:4" ht="15" customHeight="1" x14ac:dyDescent="0.2">
      <c r="A2717" s="105">
        <v>42119.5</v>
      </c>
      <c r="B2717" s="13">
        <v>3.601108</v>
      </c>
      <c r="C2717" s="24">
        <v>20</v>
      </c>
      <c r="D2717" s="16">
        <f t="shared" si="42"/>
        <v>6.0138503599999993</v>
      </c>
    </row>
    <row r="2718" spans="1:4" ht="15" customHeight="1" x14ac:dyDescent="0.2">
      <c r="A2718" s="105">
        <v>42119.541666666664</v>
      </c>
      <c r="B2718" s="13">
        <v>2.5722200000000002</v>
      </c>
      <c r="C2718" s="24">
        <v>300</v>
      </c>
      <c r="D2718" s="16">
        <f t="shared" si="42"/>
        <v>4.2956073999999997</v>
      </c>
    </row>
    <row r="2719" spans="1:4" ht="15" customHeight="1" x14ac:dyDescent="0.2">
      <c r="A2719" s="105">
        <v>42119.583333333336</v>
      </c>
      <c r="B2719" s="13">
        <v>7.7166600000000001</v>
      </c>
      <c r="C2719" s="24">
        <v>160</v>
      </c>
      <c r="D2719" s="16">
        <f t="shared" si="42"/>
        <v>12.886822199999999</v>
      </c>
    </row>
    <row r="2720" spans="1:4" ht="15" customHeight="1" x14ac:dyDescent="0.2">
      <c r="A2720" s="105">
        <v>42119.625</v>
      </c>
      <c r="B2720" s="13">
        <v>6.6877719999999998</v>
      </c>
      <c r="C2720" s="24">
        <v>170</v>
      </c>
      <c r="D2720" s="16">
        <f t="shared" si="42"/>
        <v>11.16857924</v>
      </c>
    </row>
    <row r="2721" spans="1:4" ht="15" customHeight="1" x14ac:dyDescent="0.2">
      <c r="A2721" s="105">
        <v>42119.666666666664</v>
      </c>
      <c r="B2721" s="13">
        <v>9.2599920000000004</v>
      </c>
      <c r="C2721" s="24">
        <v>200</v>
      </c>
      <c r="D2721" s="16">
        <f t="shared" si="42"/>
        <v>15.464186639999999</v>
      </c>
    </row>
    <row r="2722" spans="1:4" ht="15" customHeight="1" x14ac:dyDescent="0.2">
      <c r="A2722" s="105">
        <v>42119.708333333336</v>
      </c>
      <c r="B2722" s="13">
        <v>6.6877719999999998</v>
      </c>
      <c r="C2722" s="24">
        <v>200</v>
      </c>
      <c r="D2722" s="16">
        <f t="shared" si="42"/>
        <v>11.16857924</v>
      </c>
    </row>
    <row r="2723" spans="1:4" ht="15" customHeight="1" x14ac:dyDescent="0.2">
      <c r="A2723" s="105">
        <v>42119.75</v>
      </c>
      <c r="B2723" s="13">
        <v>3.601108</v>
      </c>
      <c r="C2723" s="24">
        <v>200</v>
      </c>
      <c r="D2723" s="16">
        <f t="shared" si="42"/>
        <v>6.0138503599999993</v>
      </c>
    </row>
    <row r="2724" spans="1:4" ht="15" customHeight="1" x14ac:dyDescent="0.2">
      <c r="A2724" s="105">
        <v>42119.791666666664</v>
      </c>
      <c r="B2724" s="13">
        <v>6.1733279999999997</v>
      </c>
      <c r="C2724" s="24">
        <v>190</v>
      </c>
      <c r="D2724" s="16">
        <f t="shared" si="42"/>
        <v>10.309457759999999</v>
      </c>
    </row>
    <row r="2725" spans="1:4" ht="15" customHeight="1" x14ac:dyDescent="0.2">
      <c r="A2725" s="105">
        <v>42119.833333333336</v>
      </c>
      <c r="B2725" s="13">
        <v>5.6588840000000005</v>
      </c>
      <c r="C2725" s="24">
        <v>190</v>
      </c>
      <c r="D2725" s="16">
        <f t="shared" si="42"/>
        <v>9.4503362800000001</v>
      </c>
    </row>
    <row r="2726" spans="1:4" ht="15" customHeight="1" x14ac:dyDescent="0.2">
      <c r="A2726" s="105">
        <v>42119.875</v>
      </c>
      <c r="B2726" s="13">
        <v>6.6877719999999998</v>
      </c>
      <c r="C2726" s="24">
        <v>200</v>
      </c>
      <c r="D2726" s="16">
        <f t="shared" si="42"/>
        <v>11.16857924</v>
      </c>
    </row>
    <row r="2727" spans="1:4" ht="15" customHeight="1" x14ac:dyDescent="0.2">
      <c r="A2727" s="105">
        <v>42119.916666666664</v>
      </c>
      <c r="B2727" s="13">
        <v>4.1155520000000001</v>
      </c>
      <c r="C2727" s="24">
        <v>200</v>
      </c>
      <c r="D2727" s="16">
        <f t="shared" si="42"/>
        <v>6.8729718399999999</v>
      </c>
    </row>
    <row r="2728" spans="1:4" ht="15" customHeight="1" x14ac:dyDescent="0.2">
      <c r="A2728" s="105">
        <v>42119.958333333336</v>
      </c>
      <c r="B2728" s="13">
        <v>4.6299960000000002</v>
      </c>
      <c r="C2728" s="24">
        <v>200</v>
      </c>
      <c r="D2728" s="16">
        <f t="shared" si="42"/>
        <v>7.7320933199999997</v>
      </c>
    </row>
    <row r="2729" spans="1:4" ht="15" customHeight="1" x14ac:dyDescent="0.2">
      <c r="A2729" s="105">
        <v>42120</v>
      </c>
      <c r="B2729" s="13">
        <v>3.601108</v>
      </c>
      <c r="C2729" s="24">
        <v>200</v>
      </c>
      <c r="D2729" s="16">
        <f t="shared" si="42"/>
        <v>6.0138503599999993</v>
      </c>
    </row>
    <row r="2730" spans="1:4" ht="15" customHeight="1" x14ac:dyDescent="0.2">
      <c r="A2730" s="105">
        <v>42120.041666666664</v>
      </c>
      <c r="B2730" s="13">
        <v>5.6588840000000005</v>
      </c>
      <c r="C2730" s="24">
        <v>210</v>
      </c>
      <c r="D2730" s="16">
        <f t="shared" si="42"/>
        <v>9.4503362800000001</v>
      </c>
    </row>
    <row r="2731" spans="1:4" ht="15" customHeight="1" x14ac:dyDescent="0.2">
      <c r="A2731" s="105">
        <v>42120.083333333336</v>
      </c>
      <c r="B2731" s="13">
        <v>3.601108</v>
      </c>
      <c r="C2731" s="24">
        <v>200</v>
      </c>
      <c r="D2731" s="16">
        <f t="shared" si="42"/>
        <v>6.0138503599999993</v>
      </c>
    </row>
    <row r="2732" spans="1:4" ht="15" customHeight="1" x14ac:dyDescent="0.2">
      <c r="A2732" s="105">
        <v>42120.125</v>
      </c>
      <c r="B2732" s="13">
        <v>4.1155520000000001</v>
      </c>
      <c r="C2732" s="24">
        <v>220</v>
      </c>
      <c r="D2732" s="16">
        <f t="shared" si="42"/>
        <v>6.8729718399999999</v>
      </c>
    </row>
    <row r="2733" spans="1:4" ht="15" customHeight="1" x14ac:dyDescent="0.2">
      <c r="A2733" s="105">
        <v>42120.166666666664</v>
      </c>
      <c r="B2733" s="13">
        <v>2.5722200000000002</v>
      </c>
      <c r="C2733" s="24">
        <v>220</v>
      </c>
      <c r="D2733" s="16">
        <f t="shared" si="42"/>
        <v>4.2956073999999997</v>
      </c>
    </row>
    <row r="2734" spans="1:4" ht="15" customHeight="1" x14ac:dyDescent="0.2">
      <c r="A2734" s="105">
        <v>42120.208333333336</v>
      </c>
      <c r="B2734" s="13">
        <v>3.0866639999999999</v>
      </c>
      <c r="C2734" s="24">
        <v>200</v>
      </c>
      <c r="D2734" s="16">
        <f t="shared" si="42"/>
        <v>5.1547288799999995</v>
      </c>
    </row>
    <row r="2735" spans="1:4" ht="15" customHeight="1" x14ac:dyDescent="0.2">
      <c r="A2735" s="105">
        <v>42120.25</v>
      </c>
      <c r="B2735" s="13">
        <v>4.1155520000000001</v>
      </c>
      <c r="C2735" s="24">
        <v>200</v>
      </c>
      <c r="D2735" s="16">
        <f t="shared" si="42"/>
        <v>6.8729718399999999</v>
      </c>
    </row>
    <row r="2736" spans="1:4" ht="15" customHeight="1" x14ac:dyDescent="0.2">
      <c r="A2736" s="105">
        <v>42120.291666666664</v>
      </c>
      <c r="B2736" s="13">
        <v>5.6588840000000005</v>
      </c>
      <c r="C2736" s="24">
        <v>220</v>
      </c>
      <c r="D2736" s="16">
        <f t="shared" si="42"/>
        <v>9.4503362800000001</v>
      </c>
    </row>
    <row r="2737" spans="1:4" ht="15" customHeight="1" x14ac:dyDescent="0.2">
      <c r="A2737" s="105">
        <v>42120.333333333336</v>
      </c>
      <c r="B2737" s="13">
        <v>2.057776</v>
      </c>
      <c r="C2737" s="24">
        <v>210</v>
      </c>
      <c r="D2737" s="16">
        <f t="shared" si="42"/>
        <v>3.43648592</v>
      </c>
    </row>
    <row r="2738" spans="1:4" ht="15" customHeight="1" x14ac:dyDescent="0.2">
      <c r="A2738" s="105">
        <v>42120.375</v>
      </c>
      <c r="B2738" s="13">
        <v>0</v>
      </c>
      <c r="C2738" s="24">
        <v>0</v>
      </c>
      <c r="D2738" s="16">
        <f t="shared" si="42"/>
        <v>0</v>
      </c>
    </row>
    <row r="2739" spans="1:4" ht="15" customHeight="1" x14ac:dyDescent="0.2">
      <c r="A2739" s="105">
        <v>42120.416666666664</v>
      </c>
      <c r="B2739" s="13">
        <v>5.6588840000000005</v>
      </c>
      <c r="C2739" s="24">
        <v>240</v>
      </c>
      <c r="D2739" s="16">
        <f t="shared" si="42"/>
        <v>9.4503362800000001</v>
      </c>
    </row>
    <row r="2740" spans="1:4" ht="15" customHeight="1" x14ac:dyDescent="0.2">
      <c r="A2740" s="105">
        <v>42120.458333333336</v>
      </c>
      <c r="B2740" s="13">
        <v>5.1444400000000003</v>
      </c>
      <c r="C2740" s="24">
        <v>230</v>
      </c>
      <c r="D2740" s="16">
        <f t="shared" si="42"/>
        <v>8.5912147999999995</v>
      </c>
    </row>
    <row r="2741" spans="1:4" ht="15" customHeight="1" x14ac:dyDescent="0.2">
      <c r="A2741" s="105">
        <v>42120.5</v>
      </c>
      <c r="B2741" s="13">
        <v>7.7166600000000001</v>
      </c>
      <c r="C2741" s="24">
        <v>220</v>
      </c>
      <c r="D2741" s="16">
        <f t="shared" si="42"/>
        <v>12.886822199999999</v>
      </c>
    </row>
    <row r="2742" spans="1:4" ht="15" customHeight="1" x14ac:dyDescent="0.2">
      <c r="A2742" s="105">
        <v>42120.541666666664</v>
      </c>
      <c r="B2742" s="13">
        <v>6.1733279999999997</v>
      </c>
      <c r="C2742" s="24">
        <v>220</v>
      </c>
      <c r="D2742" s="16">
        <f t="shared" si="42"/>
        <v>10.309457759999999</v>
      </c>
    </row>
    <row r="2743" spans="1:4" ht="15" customHeight="1" x14ac:dyDescent="0.2">
      <c r="A2743" s="105">
        <v>42120.583333333336</v>
      </c>
      <c r="B2743" s="13">
        <v>7.202216</v>
      </c>
      <c r="C2743" s="24">
        <v>200</v>
      </c>
      <c r="D2743" s="16">
        <f t="shared" si="42"/>
        <v>12.027700719999999</v>
      </c>
    </row>
    <row r="2744" spans="1:4" ht="15" customHeight="1" x14ac:dyDescent="0.2">
      <c r="A2744" s="105">
        <v>42120.625</v>
      </c>
      <c r="B2744" s="13">
        <v>6.6877719999999998</v>
      </c>
      <c r="C2744" s="24">
        <v>200</v>
      </c>
      <c r="D2744" s="16">
        <f t="shared" si="42"/>
        <v>11.16857924</v>
      </c>
    </row>
    <row r="2745" spans="1:4" ht="15" customHeight="1" x14ac:dyDescent="0.2">
      <c r="A2745" s="105">
        <v>42120.666666666664</v>
      </c>
      <c r="B2745" s="13">
        <v>9.2599920000000004</v>
      </c>
      <c r="C2745" s="24">
        <v>180</v>
      </c>
      <c r="D2745" s="16">
        <f t="shared" si="42"/>
        <v>15.464186639999999</v>
      </c>
    </row>
    <row r="2746" spans="1:4" ht="15" customHeight="1" x14ac:dyDescent="0.2">
      <c r="A2746" s="105">
        <v>42120.708333333336</v>
      </c>
      <c r="B2746" s="13">
        <v>8.7455479999999994</v>
      </c>
      <c r="C2746" s="24">
        <v>180</v>
      </c>
      <c r="D2746" s="16">
        <f t="shared" si="42"/>
        <v>14.605065159999999</v>
      </c>
    </row>
    <row r="2747" spans="1:4" ht="15" customHeight="1" x14ac:dyDescent="0.2">
      <c r="A2747" s="105">
        <v>42120.75</v>
      </c>
      <c r="B2747" s="13">
        <v>8.2311040000000002</v>
      </c>
      <c r="C2747" s="24">
        <v>180</v>
      </c>
      <c r="D2747" s="16">
        <f t="shared" si="42"/>
        <v>13.74594368</v>
      </c>
    </row>
    <row r="2748" spans="1:4" ht="15" customHeight="1" x14ac:dyDescent="0.2">
      <c r="A2748" s="105">
        <v>42120.791666666664</v>
      </c>
      <c r="B2748" s="13">
        <v>7.7166600000000001</v>
      </c>
      <c r="C2748" s="24">
        <v>180</v>
      </c>
      <c r="D2748" s="16">
        <f t="shared" si="42"/>
        <v>12.886822199999999</v>
      </c>
    </row>
    <row r="2749" spans="1:4" ht="15" customHeight="1" x14ac:dyDescent="0.2">
      <c r="A2749" s="105">
        <v>42120.833333333336</v>
      </c>
      <c r="B2749" s="13">
        <v>7.7166600000000001</v>
      </c>
      <c r="C2749" s="24">
        <v>190</v>
      </c>
      <c r="D2749" s="16">
        <f t="shared" si="42"/>
        <v>12.886822199999999</v>
      </c>
    </row>
    <row r="2750" spans="1:4" ht="15" customHeight="1" x14ac:dyDescent="0.2">
      <c r="A2750" s="105">
        <v>42120.875</v>
      </c>
      <c r="B2750" s="13">
        <v>6.6877719999999998</v>
      </c>
      <c r="C2750" s="24">
        <v>190</v>
      </c>
      <c r="D2750" s="16">
        <f t="shared" si="42"/>
        <v>11.16857924</v>
      </c>
    </row>
    <row r="2751" spans="1:4" ht="15" customHeight="1" x14ac:dyDescent="0.2">
      <c r="A2751" s="105">
        <v>42120.916666666664</v>
      </c>
      <c r="B2751" s="13">
        <v>7.202216</v>
      </c>
      <c r="C2751" s="24">
        <v>200</v>
      </c>
      <c r="D2751" s="16">
        <f t="shared" si="42"/>
        <v>12.027700719999999</v>
      </c>
    </row>
    <row r="2752" spans="1:4" ht="15" customHeight="1" x14ac:dyDescent="0.2">
      <c r="A2752" s="105">
        <v>42120.958333333336</v>
      </c>
      <c r="B2752" s="13">
        <v>6.1733279999999997</v>
      </c>
      <c r="C2752" s="24">
        <v>200</v>
      </c>
      <c r="D2752" s="16">
        <f t="shared" si="42"/>
        <v>10.309457759999999</v>
      </c>
    </row>
    <row r="2753" spans="1:4" ht="15" customHeight="1" x14ac:dyDescent="0.2">
      <c r="A2753" s="105">
        <v>42121</v>
      </c>
      <c r="B2753" s="13">
        <v>5.1444400000000003</v>
      </c>
      <c r="C2753" s="24">
        <v>210</v>
      </c>
      <c r="D2753" s="16">
        <f t="shared" si="42"/>
        <v>8.5912147999999995</v>
      </c>
    </row>
    <row r="2754" spans="1:4" ht="15" customHeight="1" x14ac:dyDescent="0.2">
      <c r="A2754" s="105">
        <v>42121.041666666664</v>
      </c>
      <c r="B2754" s="13">
        <v>5.1444400000000003</v>
      </c>
      <c r="C2754" s="24">
        <v>220</v>
      </c>
      <c r="D2754" s="16">
        <f t="shared" si="42"/>
        <v>8.5912147999999995</v>
      </c>
    </row>
    <row r="2755" spans="1:4" ht="15" customHeight="1" x14ac:dyDescent="0.2">
      <c r="A2755" s="105">
        <v>42121.083333333336</v>
      </c>
      <c r="B2755" s="13">
        <v>4.1155520000000001</v>
      </c>
      <c r="C2755" s="24">
        <v>210</v>
      </c>
      <c r="D2755" s="16">
        <f t="shared" si="42"/>
        <v>6.8729718399999999</v>
      </c>
    </row>
    <row r="2756" spans="1:4" ht="15" customHeight="1" x14ac:dyDescent="0.2">
      <c r="A2756" s="105">
        <v>42121.125</v>
      </c>
      <c r="B2756" s="13">
        <v>3.0866639999999999</v>
      </c>
      <c r="C2756" s="24">
        <v>240</v>
      </c>
      <c r="D2756" s="16">
        <f t="shared" ref="D2756:D2819" si="43">$B$1*B2756</f>
        <v>5.1547288799999995</v>
      </c>
    </row>
    <row r="2757" spans="1:4" ht="15" customHeight="1" x14ac:dyDescent="0.2">
      <c r="A2757" s="105">
        <v>42121.166666666664</v>
      </c>
      <c r="B2757" s="13">
        <v>3.0866639999999999</v>
      </c>
      <c r="C2757" s="24">
        <v>210</v>
      </c>
      <c r="D2757" s="16">
        <f t="shared" si="43"/>
        <v>5.1547288799999995</v>
      </c>
    </row>
    <row r="2758" spans="1:4" ht="15" customHeight="1" x14ac:dyDescent="0.2">
      <c r="A2758" s="105">
        <v>42121.208333333336</v>
      </c>
      <c r="B2758" s="13">
        <v>2.5722200000000002</v>
      </c>
      <c r="C2758" s="24">
        <v>290</v>
      </c>
      <c r="D2758" s="16">
        <f t="shared" si="43"/>
        <v>4.2956073999999997</v>
      </c>
    </row>
    <row r="2759" spans="1:4" ht="15" customHeight="1" x14ac:dyDescent="0.2">
      <c r="A2759" s="105">
        <v>42121.25</v>
      </c>
      <c r="B2759" s="13">
        <v>2.057776</v>
      </c>
      <c r="C2759" s="24">
        <v>300</v>
      </c>
      <c r="D2759" s="16">
        <f t="shared" si="43"/>
        <v>3.43648592</v>
      </c>
    </row>
    <row r="2760" spans="1:4" ht="15" customHeight="1" x14ac:dyDescent="0.2">
      <c r="A2760" s="105">
        <v>42121.291666666664</v>
      </c>
      <c r="B2760" s="13">
        <v>1.5433319999999999</v>
      </c>
      <c r="C2760" s="24">
        <v>290</v>
      </c>
      <c r="D2760" s="16">
        <f t="shared" si="43"/>
        <v>2.5773644399999998</v>
      </c>
    </row>
    <row r="2761" spans="1:4" ht="15" customHeight="1" x14ac:dyDescent="0.2">
      <c r="A2761" s="105">
        <v>42121.333333333336</v>
      </c>
      <c r="B2761" s="13">
        <v>2.057776</v>
      </c>
      <c r="C2761" s="24">
        <v>290</v>
      </c>
      <c r="D2761" s="16">
        <f t="shared" si="43"/>
        <v>3.43648592</v>
      </c>
    </row>
    <row r="2762" spans="1:4" ht="15" customHeight="1" x14ac:dyDescent="0.2">
      <c r="A2762" s="105">
        <v>42121.375</v>
      </c>
      <c r="B2762" s="13">
        <v>1.5433319999999999</v>
      </c>
      <c r="C2762" s="24">
        <v>320</v>
      </c>
      <c r="D2762" s="16">
        <f t="shared" si="43"/>
        <v>2.5773644399999998</v>
      </c>
    </row>
    <row r="2763" spans="1:4" ht="15" customHeight="1" x14ac:dyDescent="0.2">
      <c r="A2763" s="105">
        <v>42121.416666666664</v>
      </c>
      <c r="B2763" s="13">
        <v>2.057776</v>
      </c>
      <c r="C2763" s="24">
        <v>320</v>
      </c>
      <c r="D2763" s="16">
        <f t="shared" si="43"/>
        <v>3.43648592</v>
      </c>
    </row>
    <row r="2764" spans="1:4" ht="15" customHeight="1" x14ac:dyDescent="0.2">
      <c r="A2764" s="105">
        <v>42121.458333333336</v>
      </c>
      <c r="B2764" s="13">
        <v>1.028888</v>
      </c>
      <c r="C2764" s="24">
        <v>300</v>
      </c>
      <c r="D2764" s="16">
        <f t="shared" si="43"/>
        <v>1.71824296</v>
      </c>
    </row>
    <row r="2765" spans="1:4" ht="15" customHeight="1" x14ac:dyDescent="0.2">
      <c r="A2765" s="105">
        <v>42121.5</v>
      </c>
      <c r="B2765" s="13">
        <v>5.1444400000000003</v>
      </c>
      <c r="C2765" s="24">
        <v>220</v>
      </c>
      <c r="D2765" s="16">
        <f t="shared" si="43"/>
        <v>8.5912147999999995</v>
      </c>
    </row>
    <row r="2766" spans="1:4" ht="15" customHeight="1" x14ac:dyDescent="0.2">
      <c r="A2766" s="105">
        <v>42121.541666666664</v>
      </c>
      <c r="B2766" s="13">
        <v>6.1733279999999997</v>
      </c>
      <c r="C2766" s="24">
        <v>220</v>
      </c>
      <c r="D2766" s="16">
        <f t="shared" si="43"/>
        <v>10.309457759999999</v>
      </c>
    </row>
    <row r="2767" spans="1:4" ht="15" customHeight="1" x14ac:dyDescent="0.2">
      <c r="A2767" s="105">
        <v>42121.583333333336</v>
      </c>
      <c r="B2767" s="13">
        <v>2.5722200000000002</v>
      </c>
      <c r="C2767" s="24">
        <v>240</v>
      </c>
      <c r="D2767" s="16">
        <f t="shared" si="43"/>
        <v>4.2956073999999997</v>
      </c>
    </row>
    <row r="2768" spans="1:4" ht="15" customHeight="1" x14ac:dyDescent="0.2">
      <c r="A2768" s="105">
        <v>42121.625</v>
      </c>
      <c r="B2768" s="13">
        <v>5.6588840000000005</v>
      </c>
      <c r="C2768" s="24">
        <v>210</v>
      </c>
      <c r="D2768" s="16">
        <f t="shared" si="43"/>
        <v>9.4503362800000001</v>
      </c>
    </row>
    <row r="2769" spans="1:4" ht="15" customHeight="1" x14ac:dyDescent="0.2">
      <c r="A2769" s="105">
        <v>42121.666666666664</v>
      </c>
      <c r="B2769" s="13">
        <v>3.0866639999999999</v>
      </c>
      <c r="C2769" s="24">
        <v>280</v>
      </c>
      <c r="D2769" s="16">
        <f t="shared" si="43"/>
        <v>5.1547288799999995</v>
      </c>
    </row>
    <row r="2770" spans="1:4" ht="15" customHeight="1" x14ac:dyDescent="0.2">
      <c r="A2770" s="105">
        <v>42121.708333333336</v>
      </c>
      <c r="B2770" s="13">
        <v>3.601108</v>
      </c>
      <c r="C2770" s="24">
        <v>270</v>
      </c>
      <c r="D2770" s="16">
        <f t="shared" si="43"/>
        <v>6.0138503599999993</v>
      </c>
    </row>
    <row r="2771" spans="1:4" ht="15" customHeight="1" x14ac:dyDescent="0.2">
      <c r="A2771" s="105">
        <v>42121.75</v>
      </c>
      <c r="B2771" s="13">
        <v>5.1444400000000003</v>
      </c>
      <c r="C2771" s="24">
        <v>210</v>
      </c>
      <c r="D2771" s="16">
        <f t="shared" si="43"/>
        <v>8.5912147999999995</v>
      </c>
    </row>
    <row r="2772" spans="1:4" ht="15" customHeight="1" x14ac:dyDescent="0.2">
      <c r="A2772" s="105">
        <v>42121.791666666664</v>
      </c>
      <c r="B2772" s="13">
        <v>4.1155520000000001</v>
      </c>
      <c r="C2772" s="24">
        <v>200</v>
      </c>
      <c r="D2772" s="16">
        <f t="shared" si="43"/>
        <v>6.8729718399999999</v>
      </c>
    </row>
    <row r="2773" spans="1:4" ht="15" customHeight="1" x14ac:dyDescent="0.2">
      <c r="A2773" s="105">
        <v>42121.833333333336</v>
      </c>
      <c r="B2773" s="13">
        <v>4.1155520000000001</v>
      </c>
      <c r="C2773" s="24">
        <v>150</v>
      </c>
      <c r="D2773" s="16">
        <f t="shared" si="43"/>
        <v>6.8729718399999999</v>
      </c>
    </row>
    <row r="2774" spans="1:4" ht="15" customHeight="1" x14ac:dyDescent="0.2">
      <c r="A2774" s="105">
        <v>42121.875</v>
      </c>
      <c r="B2774" s="13">
        <v>3.0866639999999999</v>
      </c>
      <c r="C2774" s="24">
        <v>190</v>
      </c>
      <c r="D2774" s="16">
        <f t="shared" si="43"/>
        <v>5.1547288799999995</v>
      </c>
    </row>
    <row r="2775" spans="1:4" ht="15" customHeight="1" x14ac:dyDescent="0.2">
      <c r="A2775" s="105">
        <v>42121.916666666664</v>
      </c>
      <c r="B2775" s="13">
        <v>4.6299960000000002</v>
      </c>
      <c r="C2775" s="24">
        <v>210</v>
      </c>
      <c r="D2775" s="16">
        <f t="shared" si="43"/>
        <v>7.7320933199999997</v>
      </c>
    </row>
    <row r="2776" spans="1:4" ht="15" customHeight="1" x14ac:dyDescent="0.2">
      <c r="A2776" s="105">
        <v>42121.958333333336</v>
      </c>
      <c r="B2776" s="13">
        <v>3.0866639999999999</v>
      </c>
      <c r="C2776" s="24">
        <v>210</v>
      </c>
      <c r="D2776" s="16">
        <f t="shared" si="43"/>
        <v>5.1547288799999995</v>
      </c>
    </row>
    <row r="2777" spans="1:4" ht="15" customHeight="1" x14ac:dyDescent="0.2">
      <c r="A2777" s="105">
        <v>42122</v>
      </c>
      <c r="B2777" s="13">
        <v>3.0866639999999999</v>
      </c>
      <c r="C2777" s="24">
        <v>220</v>
      </c>
      <c r="D2777" s="16">
        <f t="shared" si="43"/>
        <v>5.1547288799999995</v>
      </c>
    </row>
    <row r="2778" spans="1:4" ht="15" customHeight="1" x14ac:dyDescent="0.2">
      <c r="A2778" s="105">
        <v>42122.041666666664</v>
      </c>
      <c r="B2778" s="13">
        <v>1.028888</v>
      </c>
      <c r="C2778" s="24">
        <v>280</v>
      </c>
      <c r="D2778" s="16">
        <f t="shared" si="43"/>
        <v>1.71824296</v>
      </c>
    </row>
    <row r="2779" spans="1:4" ht="15" customHeight="1" x14ac:dyDescent="0.2">
      <c r="A2779" s="105">
        <v>42122.083333333336</v>
      </c>
      <c r="B2779" s="13">
        <v>1.5433319999999999</v>
      </c>
      <c r="C2779" s="24">
        <v>330</v>
      </c>
      <c r="D2779" s="16">
        <f t="shared" si="43"/>
        <v>2.5773644399999998</v>
      </c>
    </row>
    <row r="2780" spans="1:4" ht="15" customHeight="1" x14ac:dyDescent="0.2">
      <c r="A2780" s="105">
        <v>42122.125</v>
      </c>
      <c r="B2780" s="13">
        <v>2.057776</v>
      </c>
      <c r="C2780" s="24">
        <v>330</v>
      </c>
      <c r="D2780" s="16">
        <f t="shared" si="43"/>
        <v>3.43648592</v>
      </c>
    </row>
    <row r="2781" spans="1:4" ht="15" customHeight="1" x14ac:dyDescent="0.2">
      <c r="A2781" s="105">
        <v>42122.166666666664</v>
      </c>
      <c r="B2781" s="13">
        <v>1.5433319999999999</v>
      </c>
      <c r="C2781" s="24">
        <v>280</v>
      </c>
      <c r="D2781" s="16">
        <f t="shared" si="43"/>
        <v>2.5773644399999998</v>
      </c>
    </row>
    <row r="2782" spans="1:4" ht="15" customHeight="1" x14ac:dyDescent="0.2">
      <c r="A2782" s="105">
        <v>42122.208333333336</v>
      </c>
      <c r="B2782" s="13">
        <v>1.5433319999999999</v>
      </c>
      <c r="C2782" s="24">
        <v>300</v>
      </c>
      <c r="D2782" s="16">
        <f t="shared" si="43"/>
        <v>2.5773644399999998</v>
      </c>
    </row>
    <row r="2783" spans="1:4" ht="15" customHeight="1" x14ac:dyDescent="0.2">
      <c r="A2783" s="105">
        <v>42122.25</v>
      </c>
      <c r="B2783" s="13">
        <v>2.057776</v>
      </c>
      <c r="C2783" s="24">
        <v>280</v>
      </c>
      <c r="D2783" s="16">
        <f t="shared" si="43"/>
        <v>3.43648592</v>
      </c>
    </row>
    <row r="2784" spans="1:4" ht="15" customHeight="1" x14ac:dyDescent="0.2">
      <c r="A2784" s="105">
        <v>42122.291666666664</v>
      </c>
      <c r="B2784" s="13">
        <v>2.5722200000000002</v>
      </c>
      <c r="C2784" s="24">
        <v>310</v>
      </c>
      <c r="D2784" s="16">
        <f t="shared" si="43"/>
        <v>4.2956073999999997</v>
      </c>
    </row>
    <row r="2785" spans="1:4" ht="15" customHeight="1" x14ac:dyDescent="0.2">
      <c r="A2785" s="105">
        <v>42122.333333333336</v>
      </c>
      <c r="B2785" s="13">
        <v>2.057776</v>
      </c>
      <c r="C2785" s="24">
        <v>310</v>
      </c>
      <c r="D2785" s="16">
        <f t="shared" si="43"/>
        <v>3.43648592</v>
      </c>
    </row>
    <row r="2786" spans="1:4" ht="15" customHeight="1" x14ac:dyDescent="0.2">
      <c r="A2786" s="105">
        <v>42122.375</v>
      </c>
      <c r="B2786" s="13">
        <v>1.028888</v>
      </c>
      <c r="C2786" s="24">
        <v>10</v>
      </c>
      <c r="D2786" s="16">
        <f t="shared" si="43"/>
        <v>1.71824296</v>
      </c>
    </row>
    <row r="2787" spans="1:4" ht="15" customHeight="1" x14ac:dyDescent="0.2">
      <c r="A2787" s="105">
        <v>42122.416666666664</v>
      </c>
      <c r="B2787" s="13">
        <v>1.028888</v>
      </c>
      <c r="C2787" s="24">
        <v>330</v>
      </c>
      <c r="D2787" s="16">
        <f t="shared" si="43"/>
        <v>1.71824296</v>
      </c>
    </row>
    <row r="2788" spans="1:4" ht="15" customHeight="1" x14ac:dyDescent="0.2">
      <c r="A2788" s="105">
        <v>42122.458333333336</v>
      </c>
      <c r="B2788" s="13">
        <v>2.057776</v>
      </c>
      <c r="C2788" s="24">
        <v>300</v>
      </c>
      <c r="D2788" s="16">
        <f t="shared" si="43"/>
        <v>3.43648592</v>
      </c>
    </row>
    <row r="2789" spans="1:4" ht="15" customHeight="1" x14ac:dyDescent="0.2">
      <c r="A2789" s="105">
        <v>42122.5</v>
      </c>
      <c r="B2789" s="13">
        <v>2.057776</v>
      </c>
      <c r="C2789" s="24">
        <v>300</v>
      </c>
      <c r="D2789" s="16">
        <f t="shared" si="43"/>
        <v>3.43648592</v>
      </c>
    </row>
    <row r="2790" spans="1:4" ht="15" customHeight="1" x14ac:dyDescent="0.2">
      <c r="A2790" s="105">
        <v>42122.541666666664</v>
      </c>
      <c r="B2790" s="13">
        <v>3.0866639999999999</v>
      </c>
      <c r="C2790" s="24">
        <v>170</v>
      </c>
      <c r="D2790" s="16">
        <f t="shared" si="43"/>
        <v>5.1547288799999995</v>
      </c>
    </row>
    <row r="2791" spans="1:4" ht="15" customHeight="1" x14ac:dyDescent="0.2">
      <c r="A2791" s="105">
        <v>42122.583333333336</v>
      </c>
      <c r="B2791" s="13">
        <v>4.1155520000000001</v>
      </c>
      <c r="C2791" s="24">
        <v>140</v>
      </c>
      <c r="D2791" s="16">
        <f t="shared" si="43"/>
        <v>6.8729718399999999</v>
      </c>
    </row>
    <row r="2792" spans="1:4" ht="15" customHeight="1" x14ac:dyDescent="0.2">
      <c r="A2792" s="105">
        <v>42122.625</v>
      </c>
      <c r="B2792" s="13">
        <v>5.6588840000000005</v>
      </c>
      <c r="C2792" s="24">
        <v>160</v>
      </c>
      <c r="D2792" s="16">
        <f t="shared" si="43"/>
        <v>9.4503362800000001</v>
      </c>
    </row>
    <row r="2793" spans="1:4" ht="15" customHeight="1" x14ac:dyDescent="0.2">
      <c r="A2793" s="105">
        <v>42122.666666666664</v>
      </c>
      <c r="B2793" s="13">
        <v>6.6877719999999998</v>
      </c>
      <c r="C2793" s="24">
        <v>160</v>
      </c>
      <c r="D2793" s="16">
        <f t="shared" si="43"/>
        <v>11.16857924</v>
      </c>
    </row>
    <row r="2794" spans="1:4" ht="15" customHeight="1" x14ac:dyDescent="0.2">
      <c r="A2794" s="105">
        <v>42122.708333333336</v>
      </c>
      <c r="B2794" s="13">
        <v>6.1733279999999997</v>
      </c>
      <c r="C2794" s="24">
        <v>160</v>
      </c>
      <c r="D2794" s="16">
        <f t="shared" si="43"/>
        <v>10.309457759999999</v>
      </c>
    </row>
    <row r="2795" spans="1:4" ht="15" customHeight="1" x14ac:dyDescent="0.2">
      <c r="A2795" s="105">
        <v>42122.75</v>
      </c>
      <c r="B2795" s="13">
        <v>5.6588840000000005</v>
      </c>
      <c r="C2795" s="24">
        <v>160</v>
      </c>
      <c r="D2795" s="16">
        <f t="shared" si="43"/>
        <v>9.4503362800000001</v>
      </c>
    </row>
    <row r="2796" spans="1:4" ht="15" customHeight="1" x14ac:dyDescent="0.2">
      <c r="A2796" s="105">
        <v>42122.791666666664</v>
      </c>
      <c r="B2796" s="13">
        <v>5.1444400000000003</v>
      </c>
      <c r="C2796" s="24">
        <v>100</v>
      </c>
      <c r="D2796" s="16">
        <f t="shared" si="43"/>
        <v>8.5912147999999995</v>
      </c>
    </row>
    <row r="2797" spans="1:4" ht="15" customHeight="1" x14ac:dyDescent="0.2">
      <c r="A2797" s="105">
        <v>42122.833333333336</v>
      </c>
      <c r="B2797" s="13">
        <v>3.601108</v>
      </c>
      <c r="C2797" s="24">
        <v>160</v>
      </c>
      <c r="D2797" s="16">
        <f t="shared" si="43"/>
        <v>6.0138503599999993</v>
      </c>
    </row>
    <row r="2798" spans="1:4" ht="15" customHeight="1" x14ac:dyDescent="0.2">
      <c r="A2798" s="105">
        <v>42122.875</v>
      </c>
      <c r="B2798" s="13">
        <v>3.0866639999999999</v>
      </c>
      <c r="C2798" s="24">
        <v>160</v>
      </c>
      <c r="D2798" s="16">
        <f t="shared" si="43"/>
        <v>5.1547288799999995</v>
      </c>
    </row>
    <row r="2799" spans="1:4" ht="15" customHeight="1" x14ac:dyDescent="0.2">
      <c r="A2799" s="105">
        <v>42122.916666666664</v>
      </c>
      <c r="B2799" s="13">
        <v>1.5433319999999999</v>
      </c>
      <c r="C2799" s="24">
        <v>170</v>
      </c>
      <c r="D2799" s="16">
        <f t="shared" si="43"/>
        <v>2.5773644399999998</v>
      </c>
    </row>
    <row r="2800" spans="1:4" ht="15" customHeight="1" x14ac:dyDescent="0.2">
      <c r="A2800" s="105">
        <v>42122.958333333336</v>
      </c>
      <c r="B2800" s="13">
        <v>1.028888</v>
      </c>
      <c r="C2800" s="24">
        <v>240</v>
      </c>
      <c r="D2800" s="16">
        <f t="shared" si="43"/>
        <v>1.71824296</v>
      </c>
    </row>
    <row r="2801" spans="1:4" ht="15" customHeight="1" x14ac:dyDescent="0.2">
      <c r="A2801" s="105">
        <v>42123</v>
      </c>
      <c r="B2801" s="13">
        <v>1.5433319999999999</v>
      </c>
      <c r="C2801" s="24">
        <v>290</v>
      </c>
      <c r="D2801" s="16">
        <f t="shared" si="43"/>
        <v>2.5773644399999998</v>
      </c>
    </row>
    <row r="2802" spans="1:4" ht="15" customHeight="1" x14ac:dyDescent="0.2">
      <c r="A2802" s="105">
        <v>42123.041666666664</v>
      </c>
      <c r="B2802" s="13">
        <v>1.5433319999999999</v>
      </c>
      <c r="C2802" s="24">
        <v>320</v>
      </c>
      <c r="D2802" s="16">
        <f t="shared" si="43"/>
        <v>2.5773644399999998</v>
      </c>
    </row>
    <row r="2803" spans="1:4" ht="15" customHeight="1" x14ac:dyDescent="0.2">
      <c r="A2803" s="105">
        <v>42123.083333333336</v>
      </c>
      <c r="B2803" s="13">
        <v>1.5433319999999999</v>
      </c>
      <c r="C2803" s="24">
        <v>310</v>
      </c>
      <c r="D2803" s="16">
        <f t="shared" si="43"/>
        <v>2.5773644399999998</v>
      </c>
    </row>
    <row r="2804" spans="1:4" ht="15" customHeight="1" x14ac:dyDescent="0.2">
      <c r="A2804" s="105">
        <v>42123.125</v>
      </c>
      <c r="B2804" s="13">
        <v>0</v>
      </c>
      <c r="C2804" s="24">
        <v>0</v>
      </c>
      <c r="D2804" s="16">
        <f t="shared" si="43"/>
        <v>0</v>
      </c>
    </row>
    <row r="2805" spans="1:4" ht="15" customHeight="1" x14ac:dyDescent="0.2">
      <c r="A2805" s="105">
        <v>42123.166666666664</v>
      </c>
      <c r="B2805" s="13">
        <v>1.5433319999999999</v>
      </c>
      <c r="C2805" s="24">
        <v>300</v>
      </c>
      <c r="D2805" s="16">
        <f t="shared" si="43"/>
        <v>2.5773644399999998</v>
      </c>
    </row>
    <row r="2806" spans="1:4" ht="15" customHeight="1" x14ac:dyDescent="0.2">
      <c r="A2806" s="105">
        <v>42123.208333333336</v>
      </c>
      <c r="B2806" s="13">
        <v>0</v>
      </c>
      <c r="C2806" s="24">
        <v>0</v>
      </c>
      <c r="D2806" s="16">
        <f t="shared" si="43"/>
        <v>0</v>
      </c>
    </row>
    <row r="2807" spans="1:4" ht="15" customHeight="1" x14ac:dyDescent="0.2">
      <c r="A2807" s="105">
        <v>42123.25</v>
      </c>
      <c r="B2807" s="13">
        <v>0</v>
      </c>
      <c r="C2807" s="24">
        <v>0</v>
      </c>
      <c r="D2807" s="16">
        <f t="shared" si="43"/>
        <v>0</v>
      </c>
    </row>
    <row r="2808" spans="1:4" ht="15" customHeight="1" x14ac:dyDescent="0.2">
      <c r="A2808" s="105">
        <v>42123.291666666664</v>
      </c>
      <c r="B2808" s="13">
        <v>2.057776</v>
      </c>
      <c r="C2808" s="24">
        <v>300</v>
      </c>
      <c r="D2808" s="16">
        <f t="shared" si="43"/>
        <v>3.43648592</v>
      </c>
    </row>
    <row r="2809" spans="1:4" ht="15" customHeight="1" x14ac:dyDescent="0.2">
      <c r="A2809" s="105">
        <v>42123.333333333336</v>
      </c>
      <c r="B2809" s="13">
        <v>1.028888</v>
      </c>
      <c r="C2809" s="24">
        <v>270</v>
      </c>
      <c r="D2809" s="16">
        <f t="shared" si="43"/>
        <v>1.71824296</v>
      </c>
    </row>
    <row r="2810" spans="1:4" ht="15" customHeight="1" x14ac:dyDescent="0.2">
      <c r="A2810" s="105">
        <v>42123.375</v>
      </c>
      <c r="B2810" s="13">
        <v>1.028888</v>
      </c>
      <c r="C2810" s="24">
        <v>330</v>
      </c>
      <c r="D2810" s="16">
        <f t="shared" si="43"/>
        <v>1.71824296</v>
      </c>
    </row>
    <row r="2811" spans="1:4" ht="15" customHeight="1" x14ac:dyDescent="0.2">
      <c r="A2811" s="105">
        <v>42123.416666666664</v>
      </c>
      <c r="B2811" s="13">
        <v>1.5433319999999999</v>
      </c>
      <c r="C2811" s="24">
        <v>300</v>
      </c>
      <c r="D2811" s="16">
        <f t="shared" si="43"/>
        <v>2.5773644399999998</v>
      </c>
    </row>
    <row r="2812" spans="1:4" ht="15" customHeight="1" x14ac:dyDescent="0.2">
      <c r="A2812" s="105">
        <v>42123.458333333336</v>
      </c>
      <c r="B2812" s="13">
        <v>2.057776</v>
      </c>
      <c r="C2812" s="24">
        <v>290</v>
      </c>
      <c r="D2812" s="16">
        <f t="shared" si="43"/>
        <v>3.43648592</v>
      </c>
    </row>
    <row r="2813" spans="1:4" ht="15" customHeight="1" x14ac:dyDescent="0.2">
      <c r="A2813" s="105">
        <v>42123.5</v>
      </c>
      <c r="B2813" s="13">
        <v>2.5722200000000002</v>
      </c>
      <c r="C2813" s="24">
        <v>280</v>
      </c>
      <c r="D2813" s="16">
        <f t="shared" si="43"/>
        <v>4.2956073999999997</v>
      </c>
    </row>
    <row r="2814" spans="1:4" ht="15" customHeight="1" x14ac:dyDescent="0.2">
      <c r="A2814" s="105">
        <v>42123.541666666664</v>
      </c>
      <c r="B2814" s="13">
        <v>1.028888</v>
      </c>
      <c r="C2814" s="24">
        <v>250</v>
      </c>
      <c r="D2814" s="16">
        <f t="shared" si="43"/>
        <v>1.71824296</v>
      </c>
    </row>
    <row r="2815" spans="1:4" ht="15" customHeight="1" x14ac:dyDescent="0.2">
      <c r="A2815" s="105">
        <v>42123.583333333336</v>
      </c>
      <c r="B2815" s="13">
        <v>3.0866639999999999</v>
      </c>
      <c r="C2815" s="24">
        <v>170</v>
      </c>
      <c r="D2815" s="16">
        <f t="shared" si="43"/>
        <v>5.1547288799999995</v>
      </c>
    </row>
    <row r="2816" spans="1:4" ht="15" customHeight="1" x14ac:dyDescent="0.2">
      <c r="A2816" s="105">
        <v>42123.625</v>
      </c>
      <c r="B2816" s="13">
        <v>3.601108</v>
      </c>
      <c r="C2816" s="24">
        <v>140</v>
      </c>
      <c r="D2816" s="16">
        <f t="shared" si="43"/>
        <v>6.0138503599999993</v>
      </c>
    </row>
    <row r="2817" spans="1:4" ht="15" customHeight="1" x14ac:dyDescent="0.2">
      <c r="A2817" s="105">
        <v>42123.666666666664</v>
      </c>
      <c r="B2817" s="13">
        <v>5.1444400000000003</v>
      </c>
      <c r="C2817" s="24">
        <v>150</v>
      </c>
      <c r="D2817" s="16">
        <f t="shared" si="43"/>
        <v>8.5912147999999995</v>
      </c>
    </row>
    <row r="2818" spans="1:4" ht="15" customHeight="1" x14ac:dyDescent="0.2">
      <c r="A2818" s="105">
        <v>42123.708333333336</v>
      </c>
      <c r="B2818" s="13">
        <v>5.6588840000000005</v>
      </c>
      <c r="C2818" s="24">
        <v>150</v>
      </c>
      <c r="D2818" s="16">
        <f t="shared" si="43"/>
        <v>9.4503362800000001</v>
      </c>
    </row>
    <row r="2819" spans="1:4" ht="15" customHeight="1" x14ac:dyDescent="0.2">
      <c r="A2819" s="105">
        <v>42123.75</v>
      </c>
      <c r="B2819" s="13">
        <v>6.1733279999999997</v>
      </c>
      <c r="C2819" s="24">
        <v>160</v>
      </c>
      <c r="D2819" s="16">
        <f t="shared" si="43"/>
        <v>10.309457759999999</v>
      </c>
    </row>
    <row r="2820" spans="1:4" ht="15" customHeight="1" x14ac:dyDescent="0.2">
      <c r="A2820" s="105">
        <v>42123.791666666664</v>
      </c>
      <c r="B2820" s="13">
        <v>4.6299960000000002</v>
      </c>
      <c r="C2820" s="24">
        <v>160</v>
      </c>
      <c r="D2820" s="16">
        <f t="shared" ref="D2820:D2883" si="44">$B$1*B2820</f>
        <v>7.7320933199999997</v>
      </c>
    </row>
    <row r="2821" spans="1:4" ht="15" customHeight="1" x14ac:dyDescent="0.2">
      <c r="A2821" s="105">
        <v>42123.833333333336</v>
      </c>
      <c r="B2821" s="13">
        <v>4.1155520000000001</v>
      </c>
      <c r="C2821" s="24">
        <v>180</v>
      </c>
      <c r="D2821" s="16">
        <f t="shared" si="44"/>
        <v>6.8729718399999999</v>
      </c>
    </row>
    <row r="2822" spans="1:4" ht="15" customHeight="1" x14ac:dyDescent="0.2">
      <c r="A2822" s="105">
        <v>42123.875</v>
      </c>
      <c r="B2822" s="13">
        <v>3.601108</v>
      </c>
      <c r="C2822" s="24">
        <v>180</v>
      </c>
      <c r="D2822" s="16">
        <f t="shared" si="44"/>
        <v>6.0138503599999993</v>
      </c>
    </row>
    <row r="2823" spans="1:4" ht="15" customHeight="1" x14ac:dyDescent="0.2">
      <c r="A2823" s="105">
        <v>42123.916666666664</v>
      </c>
      <c r="B2823" s="13">
        <v>3.0866639999999999</v>
      </c>
      <c r="C2823" s="24">
        <v>190</v>
      </c>
      <c r="D2823" s="16">
        <f t="shared" si="44"/>
        <v>5.1547288799999995</v>
      </c>
    </row>
    <row r="2824" spans="1:4" ht="15" customHeight="1" x14ac:dyDescent="0.2">
      <c r="A2824" s="105">
        <v>42123.958333333336</v>
      </c>
      <c r="B2824" s="13">
        <v>3.601108</v>
      </c>
      <c r="C2824" s="24">
        <v>200</v>
      </c>
      <c r="D2824" s="16">
        <f t="shared" si="44"/>
        <v>6.0138503599999993</v>
      </c>
    </row>
    <row r="2825" spans="1:4" ht="15" customHeight="1" x14ac:dyDescent="0.2">
      <c r="A2825" s="105">
        <v>42124</v>
      </c>
      <c r="B2825" s="13">
        <v>2.5722200000000002</v>
      </c>
      <c r="C2825" s="24">
        <v>230</v>
      </c>
      <c r="D2825" s="16">
        <f t="shared" si="44"/>
        <v>4.2956073999999997</v>
      </c>
    </row>
    <row r="2826" spans="1:4" ht="15" customHeight="1" x14ac:dyDescent="0.2">
      <c r="A2826" s="105">
        <v>42124.041666666664</v>
      </c>
      <c r="B2826" s="13">
        <v>2.5722200000000002</v>
      </c>
      <c r="C2826" s="24">
        <v>230</v>
      </c>
      <c r="D2826" s="16">
        <f t="shared" si="44"/>
        <v>4.2956073999999997</v>
      </c>
    </row>
    <row r="2827" spans="1:4" ht="15" customHeight="1" x14ac:dyDescent="0.2">
      <c r="A2827" s="105">
        <v>42124.083333333336</v>
      </c>
      <c r="B2827" s="13">
        <v>2.057776</v>
      </c>
      <c r="C2827" s="24">
        <v>270</v>
      </c>
      <c r="D2827" s="16">
        <f t="shared" si="44"/>
        <v>3.43648592</v>
      </c>
    </row>
    <row r="2828" spans="1:4" ht="15" customHeight="1" x14ac:dyDescent="0.2">
      <c r="A2828" s="105">
        <v>42124.125</v>
      </c>
      <c r="B2828" s="13">
        <v>4.1155520000000001</v>
      </c>
      <c r="C2828" s="24">
        <v>190</v>
      </c>
      <c r="D2828" s="16">
        <f t="shared" si="44"/>
        <v>6.8729718399999999</v>
      </c>
    </row>
    <row r="2829" spans="1:4" ht="15" customHeight="1" x14ac:dyDescent="0.2">
      <c r="A2829" s="105">
        <v>42124.166666666664</v>
      </c>
      <c r="B2829" s="13">
        <v>2.5722200000000002</v>
      </c>
      <c r="C2829" s="24">
        <v>160</v>
      </c>
      <c r="D2829" s="16">
        <f t="shared" si="44"/>
        <v>4.2956073999999997</v>
      </c>
    </row>
    <row r="2830" spans="1:4" ht="15" customHeight="1" x14ac:dyDescent="0.2">
      <c r="A2830" s="105">
        <v>42124.208333333336</v>
      </c>
      <c r="B2830" s="13">
        <v>1.028888</v>
      </c>
      <c r="C2830" s="24">
        <v>320</v>
      </c>
      <c r="D2830" s="16">
        <f t="shared" si="44"/>
        <v>1.71824296</v>
      </c>
    </row>
    <row r="2831" spans="1:4" ht="15" customHeight="1" x14ac:dyDescent="0.2">
      <c r="A2831" s="105">
        <v>42124.25</v>
      </c>
      <c r="B2831" s="13">
        <v>1.5433319999999999</v>
      </c>
      <c r="C2831" s="24">
        <v>290</v>
      </c>
      <c r="D2831" s="16">
        <f t="shared" si="44"/>
        <v>2.5773644399999998</v>
      </c>
    </row>
    <row r="2832" spans="1:4" ht="15" customHeight="1" x14ac:dyDescent="0.2">
      <c r="A2832" s="105">
        <v>42124.291666666664</v>
      </c>
      <c r="B2832" s="13">
        <v>0.51444400000000001</v>
      </c>
      <c r="C2832" s="24">
        <v>270</v>
      </c>
      <c r="D2832" s="16">
        <f t="shared" si="44"/>
        <v>0.85912147999999999</v>
      </c>
    </row>
    <row r="2833" spans="1:4" ht="15" customHeight="1" x14ac:dyDescent="0.2">
      <c r="A2833" s="105">
        <v>42124.333333333336</v>
      </c>
      <c r="B2833" s="13">
        <v>0</v>
      </c>
      <c r="C2833" s="24">
        <v>0</v>
      </c>
      <c r="D2833" s="16">
        <f t="shared" si="44"/>
        <v>0</v>
      </c>
    </row>
    <row r="2834" spans="1:4" ht="15" customHeight="1" x14ac:dyDescent="0.2">
      <c r="A2834" s="105">
        <v>42124.375</v>
      </c>
      <c r="B2834" s="13">
        <v>1.028888</v>
      </c>
      <c r="C2834" s="24">
        <v>310</v>
      </c>
      <c r="D2834" s="16">
        <f t="shared" si="44"/>
        <v>1.71824296</v>
      </c>
    </row>
    <row r="2835" spans="1:4" ht="15" customHeight="1" x14ac:dyDescent="0.2">
      <c r="A2835" s="105">
        <v>42124.416666666664</v>
      </c>
      <c r="B2835" s="13">
        <v>1.5433319999999999</v>
      </c>
      <c r="C2835" s="24">
        <v>260</v>
      </c>
      <c r="D2835" s="16">
        <f t="shared" si="44"/>
        <v>2.5773644399999998</v>
      </c>
    </row>
    <row r="2836" spans="1:4" ht="15" customHeight="1" x14ac:dyDescent="0.2">
      <c r="A2836" s="105">
        <v>42124.458333333336</v>
      </c>
      <c r="B2836" s="13">
        <v>2.057776</v>
      </c>
      <c r="C2836" s="24">
        <v>280</v>
      </c>
      <c r="D2836" s="16">
        <f t="shared" si="44"/>
        <v>3.43648592</v>
      </c>
    </row>
    <row r="2837" spans="1:4" ht="15" customHeight="1" x14ac:dyDescent="0.2">
      <c r="A2837" s="105">
        <v>42124.5</v>
      </c>
      <c r="B2837" s="13">
        <v>2.5722200000000002</v>
      </c>
      <c r="C2837" s="24">
        <v>250</v>
      </c>
      <c r="D2837" s="16">
        <f t="shared" si="44"/>
        <v>4.2956073999999997</v>
      </c>
    </row>
    <row r="2838" spans="1:4" ht="15" customHeight="1" x14ac:dyDescent="0.2">
      <c r="A2838" s="105">
        <v>42124.541666666664</v>
      </c>
      <c r="B2838" s="13">
        <v>5.1444400000000003</v>
      </c>
      <c r="C2838" s="24">
        <v>210</v>
      </c>
      <c r="D2838" s="16">
        <f t="shared" si="44"/>
        <v>8.5912147999999995</v>
      </c>
    </row>
    <row r="2839" spans="1:4" ht="15" customHeight="1" x14ac:dyDescent="0.2">
      <c r="A2839" s="105">
        <v>42124.583333333336</v>
      </c>
      <c r="B2839" s="13">
        <v>6.6877719999999998</v>
      </c>
      <c r="C2839" s="24">
        <v>170</v>
      </c>
      <c r="D2839" s="16">
        <f t="shared" si="44"/>
        <v>11.16857924</v>
      </c>
    </row>
    <row r="2840" spans="1:4" ht="15" customHeight="1" x14ac:dyDescent="0.2">
      <c r="A2840" s="105">
        <v>42124.625</v>
      </c>
      <c r="B2840" s="13">
        <v>6.6877719999999998</v>
      </c>
      <c r="C2840" s="24">
        <v>170</v>
      </c>
      <c r="D2840" s="16">
        <f t="shared" si="44"/>
        <v>11.16857924</v>
      </c>
    </row>
    <row r="2841" spans="1:4" ht="15" customHeight="1" x14ac:dyDescent="0.2">
      <c r="A2841" s="105">
        <v>42124.666666666664</v>
      </c>
      <c r="B2841" s="13">
        <v>7.7166600000000001</v>
      </c>
      <c r="C2841" s="24">
        <v>160</v>
      </c>
      <c r="D2841" s="16">
        <f t="shared" si="44"/>
        <v>12.886822199999999</v>
      </c>
    </row>
    <row r="2842" spans="1:4" ht="15" customHeight="1" x14ac:dyDescent="0.2">
      <c r="A2842" s="105">
        <v>42124.708333333336</v>
      </c>
      <c r="B2842" s="13">
        <v>8.2311040000000002</v>
      </c>
      <c r="C2842" s="24">
        <v>170</v>
      </c>
      <c r="D2842" s="16">
        <f t="shared" si="44"/>
        <v>13.74594368</v>
      </c>
    </row>
    <row r="2843" spans="1:4" ht="15" customHeight="1" x14ac:dyDescent="0.2">
      <c r="A2843" s="105">
        <v>42124.75</v>
      </c>
      <c r="B2843" s="13">
        <v>8.2311040000000002</v>
      </c>
      <c r="C2843" s="24">
        <v>180</v>
      </c>
      <c r="D2843" s="16">
        <f t="shared" si="44"/>
        <v>13.74594368</v>
      </c>
    </row>
    <row r="2844" spans="1:4" ht="15" customHeight="1" x14ac:dyDescent="0.2">
      <c r="A2844" s="105">
        <v>42124.791666666664</v>
      </c>
      <c r="B2844" s="13">
        <v>8.2311040000000002</v>
      </c>
      <c r="C2844" s="24">
        <v>200</v>
      </c>
      <c r="D2844" s="16">
        <f t="shared" si="44"/>
        <v>13.74594368</v>
      </c>
    </row>
    <row r="2845" spans="1:4" ht="15" customHeight="1" x14ac:dyDescent="0.2">
      <c r="A2845" s="105">
        <v>42124.833333333336</v>
      </c>
      <c r="B2845" s="13">
        <v>6.6877719999999998</v>
      </c>
      <c r="C2845" s="24">
        <v>200</v>
      </c>
      <c r="D2845" s="16">
        <f t="shared" si="44"/>
        <v>11.16857924</v>
      </c>
    </row>
    <row r="2846" spans="1:4" ht="15" customHeight="1" x14ac:dyDescent="0.2">
      <c r="A2846" s="105">
        <v>42124.875</v>
      </c>
      <c r="B2846" s="13">
        <v>6.1733279999999997</v>
      </c>
      <c r="C2846" s="24">
        <v>190</v>
      </c>
      <c r="D2846" s="16">
        <f t="shared" si="44"/>
        <v>10.309457759999999</v>
      </c>
    </row>
    <row r="2847" spans="1:4" ht="15" customHeight="1" x14ac:dyDescent="0.2">
      <c r="A2847" s="105">
        <v>42124.916666666664</v>
      </c>
      <c r="B2847" s="13">
        <v>5.1444400000000003</v>
      </c>
      <c r="C2847" s="24">
        <v>210</v>
      </c>
      <c r="D2847" s="16">
        <f t="shared" si="44"/>
        <v>8.5912147999999995</v>
      </c>
    </row>
    <row r="2848" spans="1:4" ht="15" customHeight="1" x14ac:dyDescent="0.2">
      <c r="A2848" s="105">
        <v>42124.958333333336</v>
      </c>
      <c r="B2848" s="13">
        <v>3.601108</v>
      </c>
      <c r="C2848" s="24">
        <v>210</v>
      </c>
      <c r="D2848" s="16">
        <f t="shared" si="44"/>
        <v>6.0138503599999993</v>
      </c>
    </row>
    <row r="2849" spans="1:4" ht="15" customHeight="1" x14ac:dyDescent="0.2">
      <c r="A2849" s="105">
        <v>42125</v>
      </c>
      <c r="B2849" s="13">
        <v>3.0866639999999999</v>
      </c>
      <c r="C2849" s="24">
        <v>210</v>
      </c>
      <c r="D2849" s="16">
        <f t="shared" si="44"/>
        <v>5.1547288799999995</v>
      </c>
    </row>
    <row r="2850" spans="1:4" ht="15" customHeight="1" x14ac:dyDescent="0.2">
      <c r="A2850" s="105">
        <v>42125.041666666664</v>
      </c>
      <c r="B2850" s="13">
        <v>4.1155520000000001</v>
      </c>
      <c r="C2850" s="24">
        <v>230</v>
      </c>
      <c r="D2850" s="16">
        <f t="shared" si="44"/>
        <v>6.8729718399999999</v>
      </c>
    </row>
    <row r="2851" spans="1:4" ht="15" customHeight="1" x14ac:dyDescent="0.2">
      <c r="A2851" s="105">
        <v>42125.083333333336</v>
      </c>
      <c r="B2851" s="13">
        <v>4.1155520000000001</v>
      </c>
      <c r="C2851" s="24">
        <v>170</v>
      </c>
      <c r="D2851" s="16">
        <f t="shared" si="44"/>
        <v>6.8729718399999999</v>
      </c>
    </row>
    <row r="2852" spans="1:4" ht="15" customHeight="1" x14ac:dyDescent="0.2">
      <c r="A2852" s="105">
        <v>42125.125</v>
      </c>
      <c r="B2852" s="13">
        <v>4.6299960000000002</v>
      </c>
      <c r="C2852" s="24">
        <v>220</v>
      </c>
      <c r="D2852" s="16">
        <f t="shared" si="44"/>
        <v>7.7320933199999997</v>
      </c>
    </row>
    <row r="2853" spans="1:4" ht="15" customHeight="1" x14ac:dyDescent="0.2">
      <c r="A2853" s="105">
        <v>42125.166666666664</v>
      </c>
      <c r="B2853" s="13">
        <v>3.601108</v>
      </c>
      <c r="C2853" s="24">
        <v>250</v>
      </c>
      <c r="D2853" s="16">
        <f t="shared" si="44"/>
        <v>6.0138503599999993</v>
      </c>
    </row>
    <row r="2854" spans="1:4" ht="15" customHeight="1" x14ac:dyDescent="0.2">
      <c r="A2854" s="105">
        <v>42125.208333333336</v>
      </c>
      <c r="B2854" s="13">
        <v>2.5722200000000002</v>
      </c>
      <c r="C2854" s="24">
        <v>270</v>
      </c>
      <c r="D2854" s="16">
        <f t="shared" si="44"/>
        <v>4.2956073999999997</v>
      </c>
    </row>
    <row r="2855" spans="1:4" ht="15" customHeight="1" x14ac:dyDescent="0.2">
      <c r="A2855" s="105">
        <v>42125.25</v>
      </c>
      <c r="B2855" s="13">
        <v>1.5433319999999999</v>
      </c>
      <c r="C2855" s="24">
        <v>280</v>
      </c>
      <c r="D2855" s="16">
        <f t="shared" si="44"/>
        <v>2.5773644399999998</v>
      </c>
    </row>
    <row r="2856" spans="1:4" ht="15" customHeight="1" x14ac:dyDescent="0.2">
      <c r="A2856" s="105">
        <v>42125.291666666664</v>
      </c>
      <c r="B2856" s="13">
        <v>3.0866639999999999</v>
      </c>
      <c r="C2856" s="24">
        <v>230</v>
      </c>
      <c r="D2856" s="16">
        <f t="shared" si="44"/>
        <v>5.1547288799999995</v>
      </c>
    </row>
    <row r="2857" spans="1:4" ht="15" customHeight="1" x14ac:dyDescent="0.2">
      <c r="A2857" s="105">
        <v>42125.333333333336</v>
      </c>
      <c r="B2857" s="13">
        <v>3.0866639999999999</v>
      </c>
      <c r="C2857" s="24">
        <v>230</v>
      </c>
      <c r="D2857" s="16">
        <f t="shared" si="44"/>
        <v>5.1547288799999995</v>
      </c>
    </row>
    <row r="2858" spans="1:4" ht="15" customHeight="1" x14ac:dyDescent="0.2">
      <c r="A2858" s="105">
        <v>42125.375</v>
      </c>
      <c r="B2858" s="13">
        <v>3.0866639999999999</v>
      </c>
      <c r="C2858" s="24">
        <v>240</v>
      </c>
      <c r="D2858" s="16">
        <f t="shared" si="44"/>
        <v>5.1547288799999995</v>
      </c>
    </row>
    <row r="2859" spans="1:4" ht="15" customHeight="1" x14ac:dyDescent="0.2">
      <c r="A2859" s="105">
        <v>42125.416666666664</v>
      </c>
      <c r="B2859" s="13">
        <v>2.5722200000000002</v>
      </c>
      <c r="C2859" s="24">
        <v>230</v>
      </c>
      <c r="D2859" s="16">
        <f t="shared" si="44"/>
        <v>4.2956073999999997</v>
      </c>
    </row>
    <row r="2860" spans="1:4" ht="15" customHeight="1" x14ac:dyDescent="0.2">
      <c r="A2860" s="105">
        <v>42125.458333333336</v>
      </c>
      <c r="B2860" s="13">
        <v>4.1155520000000001</v>
      </c>
      <c r="C2860" s="24">
        <v>220</v>
      </c>
      <c r="D2860" s="16">
        <f t="shared" si="44"/>
        <v>6.8729718399999999</v>
      </c>
    </row>
    <row r="2861" spans="1:4" ht="15" customHeight="1" x14ac:dyDescent="0.2">
      <c r="A2861" s="105">
        <v>42125.5</v>
      </c>
      <c r="B2861" s="13">
        <v>4.1155520000000001</v>
      </c>
      <c r="C2861" s="24">
        <v>210</v>
      </c>
      <c r="D2861" s="16">
        <f t="shared" si="44"/>
        <v>6.8729718399999999</v>
      </c>
    </row>
    <row r="2862" spans="1:4" ht="15" customHeight="1" x14ac:dyDescent="0.2">
      <c r="A2862" s="105">
        <v>42125.541666666664</v>
      </c>
      <c r="B2862" s="13">
        <v>4.1155520000000001</v>
      </c>
      <c r="C2862" s="24">
        <v>220</v>
      </c>
      <c r="D2862" s="16">
        <f t="shared" si="44"/>
        <v>6.8729718399999999</v>
      </c>
    </row>
    <row r="2863" spans="1:4" ht="15" customHeight="1" x14ac:dyDescent="0.2">
      <c r="A2863" s="105">
        <v>42125.583333333336</v>
      </c>
      <c r="B2863" s="13">
        <v>5.1444400000000003</v>
      </c>
      <c r="C2863" s="24">
        <v>180</v>
      </c>
      <c r="D2863" s="16">
        <f t="shared" si="44"/>
        <v>8.5912147999999995</v>
      </c>
    </row>
    <row r="2864" spans="1:4" ht="15" customHeight="1" x14ac:dyDescent="0.2">
      <c r="A2864" s="105">
        <v>42125.625</v>
      </c>
      <c r="B2864" s="13">
        <v>6.1733279999999997</v>
      </c>
      <c r="C2864" s="24">
        <v>170</v>
      </c>
      <c r="D2864" s="16">
        <f t="shared" si="44"/>
        <v>10.309457759999999</v>
      </c>
    </row>
    <row r="2865" spans="1:4" ht="15" customHeight="1" x14ac:dyDescent="0.2">
      <c r="A2865" s="105">
        <v>42125.666666666664</v>
      </c>
      <c r="B2865" s="13">
        <v>6.6877719999999998</v>
      </c>
      <c r="C2865" s="24">
        <v>170</v>
      </c>
      <c r="D2865" s="16">
        <f t="shared" si="44"/>
        <v>11.16857924</v>
      </c>
    </row>
    <row r="2866" spans="1:4" ht="15" customHeight="1" x14ac:dyDescent="0.2">
      <c r="A2866" s="105">
        <v>42125.708333333336</v>
      </c>
      <c r="B2866" s="13">
        <v>7.202216</v>
      </c>
      <c r="C2866" s="24">
        <v>170</v>
      </c>
      <c r="D2866" s="16">
        <f t="shared" si="44"/>
        <v>12.027700719999999</v>
      </c>
    </row>
    <row r="2867" spans="1:4" ht="15" customHeight="1" x14ac:dyDescent="0.2">
      <c r="A2867" s="105">
        <v>42125.75</v>
      </c>
      <c r="B2867" s="13">
        <v>5.6588840000000005</v>
      </c>
      <c r="C2867" s="24">
        <v>170</v>
      </c>
      <c r="D2867" s="16">
        <f t="shared" si="44"/>
        <v>9.4503362800000001</v>
      </c>
    </row>
    <row r="2868" spans="1:4" ht="15" customHeight="1" x14ac:dyDescent="0.2">
      <c r="A2868" s="105">
        <v>42125.791666666664</v>
      </c>
      <c r="B2868" s="13">
        <v>5.1444400000000003</v>
      </c>
      <c r="C2868" s="24">
        <v>160</v>
      </c>
      <c r="D2868" s="16">
        <f t="shared" si="44"/>
        <v>8.5912147999999995</v>
      </c>
    </row>
    <row r="2869" spans="1:4" ht="15" customHeight="1" x14ac:dyDescent="0.2">
      <c r="A2869" s="105">
        <v>42125.833333333336</v>
      </c>
      <c r="B2869" s="13">
        <v>4.1155520000000001</v>
      </c>
      <c r="C2869" s="24">
        <v>180</v>
      </c>
      <c r="D2869" s="16">
        <f t="shared" si="44"/>
        <v>6.8729718399999999</v>
      </c>
    </row>
    <row r="2870" spans="1:4" ht="15" customHeight="1" x14ac:dyDescent="0.2">
      <c r="A2870" s="105">
        <v>42125.875</v>
      </c>
      <c r="B2870" s="13">
        <v>4.1155520000000001</v>
      </c>
      <c r="C2870" s="24">
        <v>190</v>
      </c>
      <c r="D2870" s="16">
        <f t="shared" si="44"/>
        <v>6.8729718399999999</v>
      </c>
    </row>
    <row r="2871" spans="1:4" ht="15" customHeight="1" x14ac:dyDescent="0.2">
      <c r="A2871" s="105">
        <v>42125.916666666664</v>
      </c>
      <c r="B2871" s="13">
        <v>3.0866639999999999</v>
      </c>
      <c r="C2871" s="24">
        <v>220</v>
      </c>
      <c r="D2871" s="16">
        <f t="shared" si="44"/>
        <v>5.1547288799999995</v>
      </c>
    </row>
    <row r="2872" spans="1:4" ht="15" customHeight="1" x14ac:dyDescent="0.2">
      <c r="A2872" s="105">
        <v>42125.958333333336</v>
      </c>
      <c r="B2872" s="13">
        <v>4.1155520000000001</v>
      </c>
      <c r="C2872" s="24">
        <v>210</v>
      </c>
      <c r="D2872" s="16">
        <f t="shared" si="44"/>
        <v>6.8729718399999999</v>
      </c>
    </row>
    <row r="2873" spans="1:4" ht="15" customHeight="1" x14ac:dyDescent="0.2">
      <c r="A2873" s="105">
        <v>42126</v>
      </c>
      <c r="B2873" s="13">
        <v>3.0866639999999999</v>
      </c>
      <c r="C2873" s="24">
        <v>220</v>
      </c>
      <c r="D2873" s="16">
        <f t="shared" si="44"/>
        <v>5.1547288799999995</v>
      </c>
    </row>
    <row r="2874" spans="1:4" ht="15" customHeight="1" x14ac:dyDescent="0.2">
      <c r="A2874" s="105">
        <v>42126.041666666664</v>
      </c>
      <c r="B2874" s="13">
        <v>2.057776</v>
      </c>
      <c r="C2874" s="24">
        <v>300</v>
      </c>
      <c r="D2874" s="16">
        <f t="shared" si="44"/>
        <v>3.43648592</v>
      </c>
    </row>
    <row r="2875" spans="1:4" ht="15" customHeight="1" x14ac:dyDescent="0.2">
      <c r="A2875" s="105">
        <v>42126.083333333336</v>
      </c>
      <c r="B2875" s="13">
        <v>5.1444400000000003</v>
      </c>
      <c r="C2875" s="24">
        <v>230</v>
      </c>
      <c r="D2875" s="16">
        <f t="shared" si="44"/>
        <v>8.5912147999999995</v>
      </c>
    </row>
    <row r="2876" spans="1:4" ht="15" customHeight="1" x14ac:dyDescent="0.2">
      <c r="A2876" s="105">
        <v>42126.125</v>
      </c>
      <c r="B2876" s="13">
        <v>1.028888</v>
      </c>
      <c r="C2876" s="24">
        <v>280</v>
      </c>
      <c r="D2876" s="16">
        <f t="shared" si="44"/>
        <v>1.71824296</v>
      </c>
    </row>
    <row r="2877" spans="1:4" ht="15" customHeight="1" x14ac:dyDescent="0.2">
      <c r="A2877" s="105">
        <v>42126.166666666664</v>
      </c>
      <c r="B2877" s="13">
        <v>1.5433319999999999</v>
      </c>
      <c r="C2877" s="24">
        <v>310</v>
      </c>
      <c r="D2877" s="16">
        <f t="shared" si="44"/>
        <v>2.5773644399999998</v>
      </c>
    </row>
    <row r="2878" spans="1:4" ht="15" customHeight="1" x14ac:dyDescent="0.2">
      <c r="A2878" s="105">
        <v>42126.208333333336</v>
      </c>
      <c r="B2878" s="13">
        <v>1.5433319999999999</v>
      </c>
      <c r="C2878" s="24">
        <v>240</v>
      </c>
      <c r="D2878" s="16">
        <f t="shared" si="44"/>
        <v>2.5773644399999998</v>
      </c>
    </row>
    <row r="2879" spans="1:4" ht="15" customHeight="1" x14ac:dyDescent="0.2">
      <c r="A2879" s="105">
        <v>42126.25</v>
      </c>
      <c r="B2879" s="13">
        <v>1.5433319999999999</v>
      </c>
      <c r="C2879" s="24">
        <v>200</v>
      </c>
      <c r="D2879" s="16">
        <f t="shared" si="44"/>
        <v>2.5773644399999998</v>
      </c>
    </row>
    <row r="2880" spans="1:4" ht="15" customHeight="1" x14ac:dyDescent="0.2">
      <c r="A2880" s="105">
        <v>42126.291666666664</v>
      </c>
      <c r="B2880" s="13">
        <v>2.5722200000000002</v>
      </c>
      <c r="C2880" s="24">
        <v>330</v>
      </c>
      <c r="D2880" s="16">
        <f t="shared" si="44"/>
        <v>4.2956073999999997</v>
      </c>
    </row>
    <row r="2881" spans="1:4" ht="15" customHeight="1" x14ac:dyDescent="0.2">
      <c r="A2881" s="105">
        <v>42126.333333333336</v>
      </c>
      <c r="B2881" s="13">
        <v>0</v>
      </c>
      <c r="C2881" s="24">
        <v>0</v>
      </c>
      <c r="D2881" s="16">
        <f t="shared" si="44"/>
        <v>0</v>
      </c>
    </row>
    <row r="2882" spans="1:4" ht="15" customHeight="1" x14ac:dyDescent="0.2">
      <c r="A2882" s="105">
        <v>42126.375</v>
      </c>
      <c r="B2882" s="13">
        <v>1.028888</v>
      </c>
      <c r="C2882" s="24">
        <v>310</v>
      </c>
      <c r="D2882" s="16">
        <f t="shared" si="44"/>
        <v>1.71824296</v>
      </c>
    </row>
    <row r="2883" spans="1:4" ht="15" customHeight="1" x14ac:dyDescent="0.2">
      <c r="A2883" s="105">
        <v>42126.416666666664</v>
      </c>
      <c r="B2883" s="13">
        <v>2.057776</v>
      </c>
      <c r="C2883" s="24">
        <v>330</v>
      </c>
      <c r="D2883" s="16">
        <f t="shared" si="44"/>
        <v>3.43648592</v>
      </c>
    </row>
    <row r="2884" spans="1:4" ht="15" customHeight="1" x14ac:dyDescent="0.2">
      <c r="A2884" s="105">
        <v>42126.458333333336</v>
      </c>
      <c r="B2884" s="13">
        <v>2.5722200000000002</v>
      </c>
      <c r="C2884" s="24">
        <v>280</v>
      </c>
      <c r="D2884" s="16">
        <f t="shared" ref="D2884:D2947" si="45">$B$1*B2884</f>
        <v>4.2956073999999997</v>
      </c>
    </row>
    <row r="2885" spans="1:4" ht="15" customHeight="1" x14ac:dyDescent="0.2">
      <c r="A2885" s="105">
        <v>42126.541666666664</v>
      </c>
      <c r="B2885" s="13">
        <v>2.057776</v>
      </c>
      <c r="C2885" s="24">
        <v>30</v>
      </c>
      <c r="D2885" s="16">
        <f t="shared" si="45"/>
        <v>3.43648592</v>
      </c>
    </row>
    <row r="2886" spans="1:4" ht="15" customHeight="1" x14ac:dyDescent="0.2">
      <c r="A2886" s="105">
        <v>42126.958333333336</v>
      </c>
      <c r="B2886" s="13">
        <v>3.0866639999999999</v>
      </c>
      <c r="C2886" s="24">
        <v>190</v>
      </c>
      <c r="D2886" s="16">
        <f t="shared" si="45"/>
        <v>5.1547288799999995</v>
      </c>
    </row>
    <row r="2887" spans="1:4" ht="15" customHeight="1" x14ac:dyDescent="0.2">
      <c r="A2887" s="105">
        <v>42127</v>
      </c>
      <c r="B2887" s="13">
        <v>6.1733279999999997</v>
      </c>
      <c r="C2887" s="24">
        <v>140</v>
      </c>
      <c r="D2887" s="16">
        <f t="shared" si="45"/>
        <v>10.309457759999999</v>
      </c>
    </row>
    <row r="2888" spans="1:4" ht="15" customHeight="1" x14ac:dyDescent="0.2">
      <c r="A2888" s="105">
        <v>42127.041666666664</v>
      </c>
      <c r="B2888" s="13">
        <v>2.057776</v>
      </c>
      <c r="C2888" s="24">
        <v>130</v>
      </c>
      <c r="D2888" s="16">
        <f t="shared" si="45"/>
        <v>3.43648592</v>
      </c>
    </row>
    <row r="2889" spans="1:4" ht="15" customHeight="1" x14ac:dyDescent="0.2">
      <c r="A2889" s="105">
        <v>42127.083333333336</v>
      </c>
      <c r="B2889" s="13">
        <v>1.5433319999999999</v>
      </c>
      <c r="C2889" s="24">
        <v>60</v>
      </c>
      <c r="D2889" s="16">
        <f t="shared" si="45"/>
        <v>2.5773644399999998</v>
      </c>
    </row>
    <row r="2890" spans="1:4" ht="15" customHeight="1" x14ac:dyDescent="0.2">
      <c r="A2890" s="105">
        <v>42127.125</v>
      </c>
      <c r="B2890" s="13">
        <v>0</v>
      </c>
      <c r="C2890" s="24">
        <v>0</v>
      </c>
      <c r="D2890" s="16">
        <f t="shared" si="45"/>
        <v>0</v>
      </c>
    </row>
    <row r="2891" spans="1:4" ht="15" customHeight="1" x14ac:dyDescent="0.2">
      <c r="A2891" s="105">
        <v>42127.166666666664</v>
      </c>
      <c r="B2891" s="13">
        <v>2.057776</v>
      </c>
      <c r="C2891" s="24">
        <v>10</v>
      </c>
      <c r="D2891" s="16">
        <f t="shared" si="45"/>
        <v>3.43648592</v>
      </c>
    </row>
    <row r="2892" spans="1:4" ht="15" customHeight="1" x14ac:dyDescent="0.2">
      <c r="A2892" s="105">
        <v>42127.25</v>
      </c>
      <c r="B2892" s="13">
        <v>1.5433319999999999</v>
      </c>
      <c r="C2892" s="24">
        <v>280</v>
      </c>
      <c r="D2892" s="16">
        <f t="shared" si="45"/>
        <v>2.5773644399999998</v>
      </c>
    </row>
    <row r="2893" spans="1:4" ht="15" customHeight="1" x14ac:dyDescent="0.2">
      <c r="A2893" s="105">
        <v>42127.291666666664</v>
      </c>
      <c r="B2893" s="13">
        <v>1.5433319999999999</v>
      </c>
      <c r="C2893" s="24">
        <v>310</v>
      </c>
      <c r="D2893" s="16">
        <f t="shared" si="45"/>
        <v>2.5773644399999998</v>
      </c>
    </row>
    <row r="2894" spans="1:4" ht="15" customHeight="1" x14ac:dyDescent="0.2">
      <c r="A2894" s="105">
        <v>42127.333333333336</v>
      </c>
      <c r="B2894" s="13">
        <v>0</v>
      </c>
      <c r="C2894" s="24">
        <v>0</v>
      </c>
      <c r="D2894" s="16">
        <f t="shared" si="45"/>
        <v>0</v>
      </c>
    </row>
    <row r="2895" spans="1:4" ht="15" customHeight="1" x14ac:dyDescent="0.2">
      <c r="A2895" s="105">
        <v>42127.375</v>
      </c>
      <c r="B2895" s="13">
        <v>1.028888</v>
      </c>
      <c r="C2895" s="24">
        <v>260</v>
      </c>
      <c r="D2895" s="16">
        <f t="shared" si="45"/>
        <v>1.71824296</v>
      </c>
    </row>
    <row r="2896" spans="1:4" ht="15" customHeight="1" x14ac:dyDescent="0.2">
      <c r="A2896" s="105">
        <v>42127.416666666664</v>
      </c>
      <c r="B2896" s="13">
        <v>1.028888</v>
      </c>
      <c r="C2896" s="24">
        <v>300</v>
      </c>
      <c r="D2896" s="16">
        <f t="shared" si="45"/>
        <v>1.71824296</v>
      </c>
    </row>
    <row r="2897" spans="1:4" ht="15" customHeight="1" x14ac:dyDescent="0.2">
      <c r="A2897" s="105">
        <v>42127.458333333336</v>
      </c>
      <c r="B2897" s="13">
        <v>1.028888</v>
      </c>
      <c r="C2897" s="24">
        <v>280</v>
      </c>
      <c r="D2897" s="16">
        <f t="shared" si="45"/>
        <v>1.71824296</v>
      </c>
    </row>
    <row r="2898" spans="1:4" ht="15" customHeight="1" x14ac:dyDescent="0.2">
      <c r="A2898" s="105">
        <v>42127.5</v>
      </c>
      <c r="B2898" s="13">
        <v>3.0866639999999999</v>
      </c>
      <c r="C2898" s="24">
        <v>150</v>
      </c>
      <c r="D2898" s="16">
        <f t="shared" si="45"/>
        <v>5.1547288799999995</v>
      </c>
    </row>
    <row r="2899" spans="1:4" ht="15" customHeight="1" x14ac:dyDescent="0.2">
      <c r="A2899" s="105">
        <v>42127.541666666664</v>
      </c>
      <c r="B2899" s="13">
        <v>3.0866639999999999</v>
      </c>
      <c r="C2899" s="24">
        <v>140</v>
      </c>
      <c r="D2899" s="16">
        <f t="shared" si="45"/>
        <v>5.1547288799999995</v>
      </c>
    </row>
    <row r="2900" spans="1:4" ht="15" customHeight="1" x14ac:dyDescent="0.2">
      <c r="A2900" s="105">
        <v>42127.625</v>
      </c>
      <c r="B2900" s="13">
        <v>3.0866639999999999</v>
      </c>
      <c r="C2900" s="24">
        <v>130</v>
      </c>
      <c r="D2900" s="16">
        <f t="shared" si="45"/>
        <v>5.1547288799999995</v>
      </c>
    </row>
    <row r="2901" spans="1:4" ht="15" customHeight="1" x14ac:dyDescent="0.2">
      <c r="A2901" s="105">
        <v>42127.75</v>
      </c>
      <c r="B2901" s="13">
        <v>7.7166600000000001</v>
      </c>
      <c r="C2901" s="24">
        <v>60</v>
      </c>
      <c r="D2901" s="16">
        <f t="shared" si="45"/>
        <v>12.886822199999999</v>
      </c>
    </row>
    <row r="2902" spans="1:4" ht="15" customHeight="1" x14ac:dyDescent="0.2">
      <c r="A2902" s="105">
        <v>42127.791666666664</v>
      </c>
      <c r="B2902" s="13">
        <v>5.6588840000000005</v>
      </c>
      <c r="C2902" s="24">
        <v>60</v>
      </c>
      <c r="D2902" s="16">
        <f t="shared" si="45"/>
        <v>9.4503362800000001</v>
      </c>
    </row>
    <row r="2903" spans="1:4" ht="15" customHeight="1" x14ac:dyDescent="0.2">
      <c r="A2903" s="105">
        <v>42127.833333333336</v>
      </c>
      <c r="B2903" s="13">
        <v>5.1444400000000003</v>
      </c>
      <c r="C2903" s="24">
        <v>50</v>
      </c>
      <c r="D2903" s="16">
        <f t="shared" si="45"/>
        <v>8.5912147999999995</v>
      </c>
    </row>
    <row r="2904" spans="1:4" ht="15" customHeight="1" x14ac:dyDescent="0.2">
      <c r="A2904" s="105">
        <v>42127.875</v>
      </c>
      <c r="B2904" s="13">
        <v>2.5722200000000002</v>
      </c>
      <c r="C2904" s="24">
        <v>50</v>
      </c>
      <c r="D2904" s="16">
        <f t="shared" si="45"/>
        <v>4.2956073999999997</v>
      </c>
    </row>
    <row r="2905" spans="1:4" ht="15" customHeight="1" x14ac:dyDescent="0.2">
      <c r="A2905" s="105">
        <v>42127.916666666664</v>
      </c>
      <c r="B2905" s="13">
        <v>1.5433319999999999</v>
      </c>
      <c r="C2905" s="24">
        <v>10</v>
      </c>
      <c r="D2905" s="16">
        <f t="shared" si="45"/>
        <v>2.5773644399999998</v>
      </c>
    </row>
    <row r="2906" spans="1:4" ht="15" customHeight="1" x14ac:dyDescent="0.2">
      <c r="A2906" s="105">
        <v>42127.958333333336</v>
      </c>
      <c r="B2906" s="13">
        <v>1.028888</v>
      </c>
      <c r="C2906" s="24">
        <v>360</v>
      </c>
      <c r="D2906" s="16">
        <f t="shared" si="45"/>
        <v>1.71824296</v>
      </c>
    </row>
    <row r="2907" spans="1:4" ht="15" customHeight="1" x14ac:dyDescent="0.2">
      <c r="A2907" s="105">
        <v>42128</v>
      </c>
      <c r="B2907" s="13">
        <v>1.5433319999999999</v>
      </c>
      <c r="C2907" s="24">
        <v>310</v>
      </c>
      <c r="D2907" s="16">
        <f t="shared" si="45"/>
        <v>2.5773644399999998</v>
      </c>
    </row>
    <row r="2908" spans="1:4" ht="15" customHeight="1" x14ac:dyDescent="0.2">
      <c r="A2908" s="105">
        <v>42128.041666666664</v>
      </c>
      <c r="B2908" s="13">
        <v>1.5433319999999999</v>
      </c>
      <c r="C2908" s="24">
        <v>300</v>
      </c>
      <c r="D2908" s="16">
        <f t="shared" si="45"/>
        <v>2.5773644399999998</v>
      </c>
    </row>
    <row r="2909" spans="1:4" ht="15" customHeight="1" x14ac:dyDescent="0.2">
      <c r="A2909" s="105">
        <v>42128.083333333336</v>
      </c>
      <c r="B2909" s="13">
        <v>1.028888</v>
      </c>
      <c r="C2909" s="24">
        <v>330</v>
      </c>
      <c r="D2909" s="16">
        <f t="shared" si="45"/>
        <v>1.71824296</v>
      </c>
    </row>
    <row r="2910" spans="1:4" ht="15" customHeight="1" x14ac:dyDescent="0.2">
      <c r="A2910" s="105">
        <v>42128.125</v>
      </c>
      <c r="B2910" s="13">
        <v>1.5433319999999999</v>
      </c>
      <c r="C2910" s="24">
        <v>340</v>
      </c>
      <c r="D2910" s="16">
        <f t="shared" si="45"/>
        <v>2.5773644399999998</v>
      </c>
    </row>
    <row r="2911" spans="1:4" ht="15" customHeight="1" x14ac:dyDescent="0.2">
      <c r="A2911" s="105">
        <v>42128.166666666664</v>
      </c>
      <c r="B2911" s="13">
        <v>2.057776</v>
      </c>
      <c r="C2911" s="24">
        <v>310</v>
      </c>
      <c r="D2911" s="16">
        <f t="shared" si="45"/>
        <v>3.43648592</v>
      </c>
    </row>
    <row r="2912" spans="1:4" ht="15" customHeight="1" x14ac:dyDescent="0.2">
      <c r="A2912" s="105">
        <v>42128.208333333336</v>
      </c>
      <c r="B2912" s="13">
        <v>2.057776</v>
      </c>
      <c r="C2912" s="24">
        <v>310</v>
      </c>
      <c r="D2912" s="16">
        <f t="shared" si="45"/>
        <v>3.43648592</v>
      </c>
    </row>
    <row r="2913" spans="1:4" ht="15" customHeight="1" x14ac:dyDescent="0.2">
      <c r="A2913" s="105">
        <v>42128.25</v>
      </c>
      <c r="B2913" s="13">
        <v>2.057776</v>
      </c>
      <c r="C2913" s="24">
        <v>340</v>
      </c>
      <c r="D2913" s="16">
        <f t="shared" si="45"/>
        <v>3.43648592</v>
      </c>
    </row>
    <row r="2914" spans="1:4" ht="15" customHeight="1" x14ac:dyDescent="0.2">
      <c r="A2914" s="105">
        <v>42128.291666666664</v>
      </c>
      <c r="B2914" s="13">
        <v>2.057776</v>
      </c>
      <c r="C2914" s="24">
        <v>320</v>
      </c>
      <c r="D2914" s="16">
        <f t="shared" si="45"/>
        <v>3.43648592</v>
      </c>
    </row>
    <row r="2915" spans="1:4" ht="15" customHeight="1" x14ac:dyDescent="0.2">
      <c r="A2915" s="105">
        <v>42128.333333333336</v>
      </c>
      <c r="B2915" s="13">
        <v>1.028888</v>
      </c>
      <c r="C2915" s="24">
        <v>340</v>
      </c>
      <c r="D2915" s="16">
        <f t="shared" si="45"/>
        <v>1.71824296</v>
      </c>
    </row>
    <row r="2916" spans="1:4" ht="15" customHeight="1" x14ac:dyDescent="0.2">
      <c r="A2916" s="105">
        <v>42128.375</v>
      </c>
      <c r="B2916" s="13">
        <v>2.057776</v>
      </c>
      <c r="C2916" s="24">
        <v>300</v>
      </c>
      <c r="D2916" s="16">
        <f t="shared" si="45"/>
        <v>3.43648592</v>
      </c>
    </row>
    <row r="2917" spans="1:4" ht="15" customHeight="1" x14ac:dyDescent="0.2">
      <c r="A2917" s="105">
        <v>42128.416666666664</v>
      </c>
      <c r="B2917" s="13">
        <v>0</v>
      </c>
      <c r="C2917" s="24">
        <v>0</v>
      </c>
      <c r="D2917" s="16">
        <f t="shared" si="45"/>
        <v>0</v>
      </c>
    </row>
    <row r="2918" spans="1:4" ht="15" customHeight="1" x14ac:dyDescent="0.2">
      <c r="A2918" s="105">
        <v>42128.458333333336</v>
      </c>
      <c r="B2918" s="13">
        <v>2.5722200000000002</v>
      </c>
      <c r="C2918" s="24">
        <v>10</v>
      </c>
      <c r="D2918" s="16">
        <f t="shared" si="45"/>
        <v>4.2956073999999997</v>
      </c>
    </row>
    <row r="2919" spans="1:4" ht="15" customHeight="1" x14ac:dyDescent="0.2">
      <c r="A2919" s="105">
        <v>42128.5</v>
      </c>
      <c r="B2919" s="13">
        <v>5.1444400000000003</v>
      </c>
      <c r="C2919" s="24">
        <v>10</v>
      </c>
      <c r="D2919" s="16">
        <f t="shared" si="45"/>
        <v>8.5912147999999995</v>
      </c>
    </row>
    <row r="2920" spans="1:4" ht="15" customHeight="1" x14ac:dyDescent="0.2">
      <c r="A2920" s="105">
        <v>42128.541666666664</v>
      </c>
      <c r="B2920" s="13">
        <v>6.1733279999999997</v>
      </c>
      <c r="C2920" s="24">
        <v>10</v>
      </c>
      <c r="D2920" s="16">
        <f t="shared" si="45"/>
        <v>10.309457759999999</v>
      </c>
    </row>
    <row r="2921" spans="1:4" ht="15" customHeight="1" x14ac:dyDescent="0.2">
      <c r="A2921" s="105">
        <v>42128.583333333336</v>
      </c>
      <c r="B2921" s="13">
        <v>5.6588840000000005</v>
      </c>
      <c r="C2921" s="24">
        <v>10</v>
      </c>
      <c r="D2921" s="16">
        <f t="shared" si="45"/>
        <v>9.4503362800000001</v>
      </c>
    </row>
    <row r="2922" spans="1:4" ht="15" customHeight="1" x14ac:dyDescent="0.2">
      <c r="A2922" s="105">
        <v>42128.625</v>
      </c>
      <c r="B2922" s="13">
        <v>5.1444400000000003</v>
      </c>
      <c r="C2922" s="24">
        <v>50</v>
      </c>
      <c r="D2922" s="16">
        <f t="shared" si="45"/>
        <v>8.5912147999999995</v>
      </c>
    </row>
    <row r="2923" spans="1:4" ht="15" customHeight="1" x14ac:dyDescent="0.2">
      <c r="A2923" s="105">
        <v>42128.666666666664</v>
      </c>
      <c r="B2923" s="13">
        <v>6.1733279999999997</v>
      </c>
      <c r="C2923" s="24">
        <v>50</v>
      </c>
      <c r="D2923" s="16">
        <f t="shared" si="45"/>
        <v>10.309457759999999</v>
      </c>
    </row>
    <row r="2924" spans="1:4" ht="15" customHeight="1" x14ac:dyDescent="0.2">
      <c r="A2924" s="105">
        <v>42128.708333333336</v>
      </c>
      <c r="B2924" s="13">
        <v>7.202216</v>
      </c>
      <c r="C2924" s="24">
        <v>40</v>
      </c>
      <c r="D2924" s="16">
        <f t="shared" si="45"/>
        <v>12.027700719999999</v>
      </c>
    </row>
    <row r="2925" spans="1:4" ht="15" customHeight="1" x14ac:dyDescent="0.2">
      <c r="A2925" s="105">
        <v>42128.75</v>
      </c>
      <c r="B2925" s="13">
        <v>6.6877719999999998</v>
      </c>
      <c r="C2925" s="24">
        <v>40</v>
      </c>
      <c r="D2925" s="16">
        <f t="shared" si="45"/>
        <v>11.16857924</v>
      </c>
    </row>
    <row r="2926" spans="1:4" ht="15" customHeight="1" x14ac:dyDescent="0.2">
      <c r="A2926" s="105">
        <v>42128.791666666664</v>
      </c>
      <c r="B2926" s="13">
        <v>7.202216</v>
      </c>
      <c r="C2926" s="24">
        <v>40</v>
      </c>
      <c r="D2926" s="16">
        <f t="shared" si="45"/>
        <v>12.027700719999999</v>
      </c>
    </row>
    <row r="2927" spans="1:4" ht="15" customHeight="1" x14ac:dyDescent="0.2">
      <c r="A2927" s="105">
        <v>42128.833333333336</v>
      </c>
      <c r="B2927" s="13">
        <v>7.7166600000000001</v>
      </c>
      <c r="C2927" s="24">
        <v>30</v>
      </c>
      <c r="D2927" s="16">
        <f t="shared" si="45"/>
        <v>12.886822199999999</v>
      </c>
    </row>
    <row r="2928" spans="1:4" ht="15" customHeight="1" x14ac:dyDescent="0.2">
      <c r="A2928" s="105">
        <v>42128.875</v>
      </c>
      <c r="B2928" s="13">
        <v>5.1444400000000003</v>
      </c>
      <c r="C2928" s="24">
        <v>50</v>
      </c>
      <c r="D2928" s="16">
        <f t="shared" si="45"/>
        <v>8.5912147999999995</v>
      </c>
    </row>
    <row r="2929" spans="1:4" ht="15" customHeight="1" x14ac:dyDescent="0.2">
      <c r="A2929" s="105">
        <v>42128.916666666664</v>
      </c>
      <c r="B2929" s="13">
        <v>6.1733279999999997</v>
      </c>
      <c r="C2929" s="24">
        <v>50</v>
      </c>
      <c r="D2929" s="16">
        <f t="shared" si="45"/>
        <v>10.309457759999999</v>
      </c>
    </row>
    <row r="2930" spans="1:4" ht="15" customHeight="1" x14ac:dyDescent="0.2">
      <c r="A2930" s="105">
        <v>42128.958333333336</v>
      </c>
      <c r="B2930" s="13">
        <v>6.6877719999999998</v>
      </c>
      <c r="C2930" s="24">
        <v>40</v>
      </c>
      <c r="D2930" s="16">
        <f t="shared" si="45"/>
        <v>11.16857924</v>
      </c>
    </row>
    <row r="2931" spans="1:4" ht="15" customHeight="1" x14ac:dyDescent="0.2">
      <c r="A2931" s="105">
        <v>42129</v>
      </c>
      <c r="B2931" s="13">
        <v>4.6299960000000002</v>
      </c>
      <c r="C2931" s="24">
        <v>20</v>
      </c>
      <c r="D2931" s="16">
        <f t="shared" si="45"/>
        <v>7.7320933199999997</v>
      </c>
    </row>
    <row r="2932" spans="1:4" ht="15" customHeight="1" x14ac:dyDescent="0.2">
      <c r="A2932" s="105">
        <v>42129.041666666664</v>
      </c>
      <c r="B2932" s="13">
        <v>4.1155520000000001</v>
      </c>
      <c r="C2932" s="24">
        <v>10</v>
      </c>
      <c r="D2932" s="16">
        <f t="shared" si="45"/>
        <v>6.8729718399999999</v>
      </c>
    </row>
    <row r="2933" spans="1:4" ht="15" customHeight="1" x14ac:dyDescent="0.2">
      <c r="A2933" s="105">
        <v>42129.083333333336</v>
      </c>
      <c r="B2933" s="13">
        <v>2.5722200000000002</v>
      </c>
      <c r="C2933" s="24">
        <v>20</v>
      </c>
      <c r="D2933" s="16">
        <f t="shared" si="45"/>
        <v>4.2956073999999997</v>
      </c>
    </row>
    <row r="2934" spans="1:4" ht="15" customHeight="1" x14ac:dyDescent="0.2">
      <c r="A2934" s="105">
        <v>42129.125</v>
      </c>
      <c r="B2934" s="13">
        <v>2.5722200000000002</v>
      </c>
      <c r="C2934" s="24">
        <v>290</v>
      </c>
      <c r="D2934" s="16">
        <f t="shared" si="45"/>
        <v>4.2956073999999997</v>
      </c>
    </row>
    <row r="2935" spans="1:4" ht="15" customHeight="1" x14ac:dyDescent="0.2">
      <c r="A2935" s="105">
        <v>42129.166666666664</v>
      </c>
      <c r="B2935" s="13">
        <v>3.0866639999999999</v>
      </c>
      <c r="C2935" s="24">
        <v>10</v>
      </c>
      <c r="D2935" s="16">
        <f t="shared" si="45"/>
        <v>5.1547288799999995</v>
      </c>
    </row>
    <row r="2936" spans="1:4" ht="15" customHeight="1" x14ac:dyDescent="0.2">
      <c r="A2936" s="105">
        <v>42129.208333333336</v>
      </c>
      <c r="B2936" s="13">
        <v>4.1155520000000001</v>
      </c>
      <c r="C2936" s="24">
        <v>20</v>
      </c>
      <c r="D2936" s="16">
        <f t="shared" si="45"/>
        <v>6.8729718399999999</v>
      </c>
    </row>
    <row r="2937" spans="1:4" ht="15" customHeight="1" x14ac:dyDescent="0.2">
      <c r="A2937" s="105">
        <v>42129.25</v>
      </c>
      <c r="B2937" s="13">
        <v>4.1155520000000001</v>
      </c>
      <c r="C2937" s="24">
        <v>10</v>
      </c>
      <c r="D2937" s="16">
        <f t="shared" si="45"/>
        <v>6.8729718399999999</v>
      </c>
    </row>
    <row r="2938" spans="1:4" ht="15" customHeight="1" x14ac:dyDescent="0.2">
      <c r="A2938" s="105">
        <v>42129.291666666664</v>
      </c>
      <c r="B2938" s="13">
        <v>3.0866639999999999</v>
      </c>
      <c r="C2938" s="24">
        <v>360</v>
      </c>
      <c r="D2938" s="16">
        <f t="shared" si="45"/>
        <v>5.1547288799999995</v>
      </c>
    </row>
    <row r="2939" spans="1:4" ht="15" customHeight="1" x14ac:dyDescent="0.2">
      <c r="A2939" s="105">
        <v>42129.333333333336</v>
      </c>
      <c r="B2939" s="13">
        <v>3.0866639999999999</v>
      </c>
      <c r="C2939" s="24">
        <v>20</v>
      </c>
      <c r="D2939" s="16">
        <f t="shared" si="45"/>
        <v>5.1547288799999995</v>
      </c>
    </row>
    <row r="2940" spans="1:4" ht="15" customHeight="1" x14ac:dyDescent="0.2">
      <c r="A2940" s="105">
        <v>42129.375</v>
      </c>
      <c r="B2940" s="13">
        <v>2.5722200000000002</v>
      </c>
      <c r="C2940" s="24">
        <v>10</v>
      </c>
      <c r="D2940" s="16">
        <f t="shared" si="45"/>
        <v>4.2956073999999997</v>
      </c>
    </row>
    <row r="2941" spans="1:4" ht="15" customHeight="1" x14ac:dyDescent="0.2">
      <c r="A2941" s="105">
        <v>42129.416666666664</v>
      </c>
      <c r="B2941" s="13">
        <v>1.028888</v>
      </c>
      <c r="C2941" s="24">
        <v>340</v>
      </c>
      <c r="D2941" s="16">
        <f t="shared" si="45"/>
        <v>1.71824296</v>
      </c>
    </row>
    <row r="2942" spans="1:4" ht="15" customHeight="1" x14ac:dyDescent="0.2">
      <c r="A2942" s="105">
        <v>42129.458333333336</v>
      </c>
      <c r="B2942" s="13">
        <v>2.5722200000000002</v>
      </c>
      <c r="C2942" s="24">
        <v>10</v>
      </c>
      <c r="D2942" s="16">
        <f t="shared" si="45"/>
        <v>4.2956073999999997</v>
      </c>
    </row>
    <row r="2943" spans="1:4" ht="15" customHeight="1" x14ac:dyDescent="0.2">
      <c r="A2943" s="105">
        <v>42129.5</v>
      </c>
      <c r="B2943" s="13">
        <v>2.5722200000000002</v>
      </c>
      <c r="C2943" s="24">
        <v>60</v>
      </c>
      <c r="D2943" s="16">
        <f t="shared" si="45"/>
        <v>4.2956073999999997</v>
      </c>
    </row>
    <row r="2944" spans="1:4" ht="15" customHeight="1" x14ac:dyDescent="0.2">
      <c r="A2944" s="105">
        <v>42129.541666666664</v>
      </c>
      <c r="B2944" s="13">
        <v>2.057776</v>
      </c>
      <c r="C2944" s="24">
        <v>250</v>
      </c>
      <c r="D2944" s="16">
        <f t="shared" si="45"/>
        <v>3.43648592</v>
      </c>
    </row>
    <row r="2945" spans="1:4" ht="15" customHeight="1" x14ac:dyDescent="0.2">
      <c r="A2945" s="105">
        <v>42129.583333333336</v>
      </c>
      <c r="B2945" s="13">
        <v>5.1444400000000003</v>
      </c>
      <c r="C2945" s="24">
        <v>150</v>
      </c>
      <c r="D2945" s="16">
        <f t="shared" si="45"/>
        <v>8.5912147999999995</v>
      </c>
    </row>
    <row r="2946" spans="1:4" ht="15" customHeight="1" x14ac:dyDescent="0.2">
      <c r="A2946" s="105">
        <v>42129.625</v>
      </c>
      <c r="B2946" s="13">
        <v>6.6877719999999998</v>
      </c>
      <c r="C2946" s="24">
        <v>160</v>
      </c>
      <c r="D2946" s="16">
        <f t="shared" si="45"/>
        <v>11.16857924</v>
      </c>
    </row>
    <row r="2947" spans="1:4" ht="15" customHeight="1" x14ac:dyDescent="0.2">
      <c r="A2947" s="105">
        <v>42129.666666666664</v>
      </c>
      <c r="B2947" s="13">
        <v>7.202216</v>
      </c>
      <c r="C2947" s="24">
        <v>170</v>
      </c>
      <c r="D2947" s="16">
        <f t="shared" si="45"/>
        <v>12.027700719999999</v>
      </c>
    </row>
    <row r="2948" spans="1:4" ht="15" customHeight="1" x14ac:dyDescent="0.2">
      <c r="A2948" s="105">
        <v>42129.708333333336</v>
      </c>
      <c r="B2948" s="13">
        <v>8.7455479999999994</v>
      </c>
      <c r="C2948" s="24">
        <v>170</v>
      </c>
      <c r="D2948" s="16">
        <f t="shared" ref="D2948:D3011" si="46">$B$1*B2948</f>
        <v>14.605065159999999</v>
      </c>
    </row>
    <row r="2949" spans="1:4" ht="15" customHeight="1" x14ac:dyDescent="0.2">
      <c r="A2949" s="105">
        <v>42129.75</v>
      </c>
      <c r="B2949" s="13">
        <v>6.6877719999999998</v>
      </c>
      <c r="C2949" s="24">
        <v>180</v>
      </c>
      <c r="D2949" s="16">
        <f t="shared" si="46"/>
        <v>11.16857924</v>
      </c>
    </row>
    <row r="2950" spans="1:4" ht="15" customHeight="1" x14ac:dyDescent="0.2">
      <c r="A2950" s="105">
        <v>42129.791666666664</v>
      </c>
      <c r="B2950" s="13">
        <v>5.6588840000000005</v>
      </c>
      <c r="C2950" s="24">
        <v>180</v>
      </c>
      <c r="D2950" s="16">
        <f t="shared" si="46"/>
        <v>9.4503362800000001</v>
      </c>
    </row>
    <row r="2951" spans="1:4" ht="15" customHeight="1" x14ac:dyDescent="0.2">
      <c r="A2951" s="105">
        <v>42129.833333333336</v>
      </c>
      <c r="B2951" s="13">
        <v>4.1155520000000001</v>
      </c>
      <c r="C2951" s="24">
        <v>180</v>
      </c>
      <c r="D2951" s="16">
        <f t="shared" si="46"/>
        <v>6.8729718399999999</v>
      </c>
    </row>
    <row r="2952" spans="1:4" ht="15" customHeight="1" x14ac:dyDescent="0.2">
      <c r="A2952" s="105">
        <v>42129.875</v>
      </c>
      <c r="B2952" s="13">
        <v>6.1733279999999997</v>
      </c>
      <c r="C2952" s="24">
        <v>180</v>
      </c>
      <c r="D2952" s="16">
        <f t="shared" si="46"/>
        <v>10.309457759999999</v>
      </c>
    </row>
    <row r="2953" spans="1:4" ht="15" customHeight="1" x14ac:dyDescent="0.2">
      <c r="A2953" s="105">
        <v>42129.916666666664</v>
      </c>
      <c r="B2953" s="13">
        <v>6.1733279999999997</v>
      </c>
      <c r="C2953" s="24">
        <v>200</v>
      </c>
      <c r="D2953" s="16">
        <f t="shared" si="46"/>
        <v>10.309457759999999</v>
      </c>
    </row>
    <row r="2954" spans="1:4" ht="15" customHeight="1" x14ac:dyDescent="0.2">
      <c r="A2954" s="105">
        <v>42129.958333333336</v>
      </c>
      <c r="B2954" s="13">
        <v>2.057776</v>
      </c>
      <c r="C2954" s="24">
        <v>210</v>
      </c>
      <c r="D2954" s="16">
        <f t="shared" si="46"/>
        <v>3.43648592</v>
      </c>
    </row>
    <row r="2955" spans="1:4" ht="15" customHeight="1" x14ac:dyDescent="0.2">
      <c r="A2955" s="105">
        <v>42130</v>
      </c>
      <c r="B2955" s="13">
        <v>3.0866639999999999</v>
      </c>
      <c r="C2955" s="24">
        <v>220</v>
      </c>
      <c r="D2955" s="16">
        <f t="shared" si="46"/>
        <v>5.1547288799999995</v>
      </c>
    </row>
    <row r="2956" spans="1:4" ht="15" customHeight="1" x14ac:dyDescent="0.2">
      <c r="A2956" s="105">
        <v>42130.041666666664</v>
      </c>
      <c r="B2956" s="13">
        <v>3.601108</v>
      </c>
      <c r="C2956" s="24">
        <v>230</v>
      </c>
      <c r="D2956" s="16">
        <f t="shared" si="46"/>
        <v>6.0138503599999993</v>
      </c>
    </row>
    <row r="2957" spans="1:4" ht="15" customHeight="1" x14ac:dyDescent="0.2">
      <c r="A2957" s="105">
        <v>42130.083333333336</v>
      </c>
      <c r="B2957" s="13">
        <v>2.5722200000000002</v>
      </c>
      <c r="C2957" s="24">
        <v>240</v>
      </c>
      <c r="D2957" s="16">
        <f t="shared" si="46"/>
        <v>4.2956073999999997</v>
      </c>
    </row>
    <row r="2958" spans="1:4" ht="15" customHeight="1" x14ac:dyDescent="0.2">
      <c r="A2958" s="105">
        <v>42130.125</v>
      </c>
      <c r="B2958" s="13">
        <v>2.057776</v>
      </c>
      <c r="C2958" s="24">
        <v>270</v>
      </c>
      <c r="D2958" s="16">
        <f t="shared" si="46"/>
        <v>3.43648592</v>
      </c>
    </row>
    <row r="2959" spans="1:4" ht="15" customHeight="1" x14ac:dyDescent="0.2">
      <c r="A2959" s="105">
        <v>42130.166666666664</v>
      </c>
      <c r="B2959" s="13">
        <v>2.057776</v>
      </c>
      <c r="C2959" s="24">
        <v>270</v>
      </c>
      <c r="D2959" s="16">
        <f t="shared" si="46"/>
        <v>3.43648592</v>
      </c>
    </row>
    <row r="2960" spans="1:4" ht="15" customHeight="1" x14ac:dyDescent="0.2">
      <c r="A2960" s="105">
        <v>42130.208333333336</v>
      </c>
      <c r="B2960" s="13">
        <v>4.1155520000000001</v>
      </c>
      <c r="C2960" s="24">
        <v>230</v>
      </c>
      <c r="D2960" s="16">
        <f t="shared" si="46"/>
        <v>6.8729718399999999</v>
      </c>
    </row>
    <row r="2961" spans="1:4" ht="15" customHeight="1" x14ac:dyDescent="0.2">
      <c r="A2961" s="105">
        <v>42130.25</v>
      </c>
      <c r="B2961" s="13">
        <v>2.057776</v>
      </c>
      <c r="C2961" s="24">
        <v>270</v>
      </c>
      <c r="D2961" s="16">
        <f t="shared" si="46"/>
        <v>3.43648592</v>
      </c>
    </row>
    <row r="2962" spans="1:4" ht="15" customHeight="1" x14ac:dyDescent="0.2">
      <c r="A2962" s="105">
        <v>42130.291666666664</v>
      </c>
      <c r="B2962" s="13">
        <v>2.5722200000000002</v>
      </c>
      <c r="C2962" s="24">
        <v>230</v>
      </c>
      <c r="D2962" s="16">
        <f t="shared" si="46"/>
        <v>4.2956073999999997</v>
      </c>
    </row>
    <row r="2963" spans="1:4" ht="15" customHeight="1" x14ac:dyDescent="0.2">
      <c r="A2963" s="105">
        <v>42130.333333333336</v>
      </c>
      <c r="B2963" s="13">
        <v>2.057776</v>
      </c>
      <c r="C2963" s="24">
        <v>270</v>
      </c>
      <c r="D2963" s="16">
        <f t="shared" si="46"/>
        <v>3.43648592</v>
      </c>
    </row>
    <row r="2964" spans="1:4" ht="15" customHeight="1" x14ac:dyDescent="0.2">
      <c r="A2964" s="105">
        <v>42130.375</v>
      </c>
      <c r="B2964" s="13">
        <v>2.057776</v>
      </c>
      <c r="C2964" s="24">
        <v>240</v>
      </c>
      <c r="D2964" s="16">
        <f t="shared" si="46"/>
        <v>3.43648592</v>
      </c>
    </row>
    <row r="2965" spans="1:4" ht="15" customHeight="1" x14ac:dyDescent="0.2">
      <c r="A2965" s="105">
        <v>42130.416666666664</v>
      </c>
      <c r="B2965" s="13">
        <v>3.0866639999999999</v>
      </c>
      <c r="C2965" s="24">
        <v>260</v>
      </c>
      <c r="D2965" s="16">
        <f t="shared" si="46"/>
        <v>5.1547288799999995</v>
      </c>
    </row>
    <row r="2966" spans="1:4" ht="15" customHeight="1" x14ac:dyDescent="0.2">
      <c r="A2966" s="105">
        <v>42130.458333333336</v>
      </c>
      <c r="B2966" s="13">
        <v>2.057776</v>
      </c>
      <c r="C2966" s="24">
        <v>250</v>
      </c>
      <c r="D2966" s="16">
        <f t="shared" si="46"/>
        <v>3.43648592</v>
      </c>
    </row>
    <row r="2967" spans="1:4" ht="15" customHeight="1" x14ac:dyDescent="0.2">
      <c r="A2967" s="105">
        <v>42130.5</v>
      </c>
      <c r="B2967" s="13">
        <v>2.5722200000000002</v>
      </c>
      <c r="C2967" s="24">
        <v>230</v>
      </c>
      <c r="D2967" s="16">
        <f t="shared" si="46"/>
        <v>4.2956073999999997</v>
      </c>
    </row>
    <row r="2968" spans="1:4" ht="15" customHeight="1" x14ac:dyDescent="0.2">
      <c r="A2968" s="105">
        <v>42130.541666666664</v>
      </c>
      <c r="B2968" s="13">
        <v>3.0866639999999999</v>
      </c>
      <c r="C2968" s="24">
        <v>230</v>
      </c>
      <c r="D2968" s="16">
        <f t="shared" si="46"/>
        <v>5.1547288799999995</v>
      </c>
    </row>
    <row r="2969" spans="1:4" ht="15" customHeight="1" x14ac:dyDescent="0.2">
      <c r="A2969" s="105">
        <v>42130.583333333336</v>
      </c>
      <c r="B2969" s="13">
        <v>5.1444400000000003</v>
      </c>
      <c r="C2969" s="24">
        <v>220</v>
      </c>
      <c r="D2969" s="16">
        <f t="shared" si="46"/>
        <v>8.5912147999999995</v>
      </c>
    </row>
    <row r="2970" spans="1:4" ht="15" customHeight="1" x14ac:dyDescent="0.2">
      <c r="A2970" s="105">
        <v>42130.625</v>
      </c>
      <c r="B2970" s="13">
        <v>4.1155520000000001</v>
      </c>
      <c r="C2970" s="24">
        <v>230</v>
      </c>
      <c r="D2970" s="16">
        <f t="shared" si="46"/>
        <v>6.8729718399999999</v>
      </c>
    </row>
    <row r="2971" spans="1:4" ht="15" customHeight="1" x14ac:dyDescent="0.2">
      <c r="A2971" s="105">
        <v>42130.666666666664</v>
      </c>
      <c r="B2971" s="13">
        <v>4.6299960000000002</v>
      </c>
      <c r="C2971" s="24">
        <v>210</v>
      </c>
      <c r="D2971" s="16">
        <f t="shared" si="46"/>
        <v>7.7320933199999997</v>
      </c>
    </row>
    <row r="2972" spans="1:4" ht="15" customHeight="1" x14ac:dyDescent="0.2">
      <c r="A2972" s="105">
        <v>42130.708333333336</v>
      </c>
      <c r="B2972" s="13">
        <v>6.1733279999999997</v>
      </c>
      <c r="C2972" s="24">
        <v>170</v>
      </c>
      <c r="D2972" s="16">
        <f t="shared" si="46"/>
        <v>10.309457759999999</v>
      </c>
    </row>
    <row r="2973" spans="1:4" ht="15" customHeight="1" x14ac:dyDescent="0.2">
      <c r="A2973" s="105">
        <v>42130.75</v>
      </c>
      <c r="B2973" s="13">
        <v>5.6588840000000005</v>
      </c>
      <c r="C2973" s="24">
        <v>180</v>
      </c>
      <c r="D2973" s="16">
        <f t="shared" si="46"/>
        <v>9.4503362800000001</v>
      </c>
    </row>
    <row r="2974" spans="1:4" ht="15" customHeight="1" x14ac:dyDescent="0.2">
      <c r="A2974" s="105">
        <v>42130.791666666664</v>
      </c>
      <c r="B2974" s="13">
        <v>6.1733279999999997</v>
      </c>
      <c r="C2974" s="24">
        <v>190</v>
      </c>
      <c r="D2974" s="16">
        <f t="shared" si="46"/>
        <v>10.309457759999999</v>
      </c>
    </row>
    <row r="2975" spans="1:4" ht="15" customHeight="1" x14ac:dyDescent="0.2">
      <c r="A2975" s="105">
        <v>42130.833333333336</v>
      </c>
      <c r="B2975" s="13">
        <v>1.5433319999999999</v>
      </c>
      <c r="C2975" s="24">
        <v>190</v>
      </c>
      <c r="D2975" s="16">
        <f t="shared" si="46"/>
        <v>2.5773644399999998</v>
      </c>
    </row>
    <row r="2976" spans="1:4" ht="15" customHeight="1" x14ac:dyDescent="0.2">
      <c r="A2976" s="105">
        <v>42130.875</v>
      </c>
      <c r="B2976" s="13">
        <v>6.6877719999999998</v>
      </c>
      <c r="C2976" s="24">
        <v>210</v>
      </c>
      <c r="D2976" s="16">
        <f t="shared" si="46"/>
        <v>11.16857924</v>
      </c>
    </row>
    <row r="2977" spans="1:4" ht="15" customHeight="1" x14ac:dyDescent="0.2">
      <c r="A2977" s="105">
        <v>42130.916666666664</v>
      </c>
      <c r="B2977" s="13">
        <v>5.1444400000000003</v>
      </c>
      <c r="C2977" s="24">
        <v>230</v>
      </c>
      <c r="D2977" s="16">
        <f t="shared" si="46"/>
        <v>8.5912147999999995</v>
      </c>
    </row>
    <row r="2978" spans="1:4" ht="15" customHeight="1" x14ac:dyDescent="0.2">
      <c r="A2978" s="105">
        <v>42130.958333333336</v>
      </c>
      <c r="B2978" s="13">
        <v>2.5722200000000002</v>
      </c>
      <c r="C2978" s="24">
        <v>270</v>
      </c>
      <c r="D2978" s="16">
        <f t="shared" si="46"/>
        <v>4.2956073999999997</v>
      </c>
    </row>
    <row r="2979" spans="1:4" ht="15" customHeight="1" x14ac:dyDescent="0.2">
      <c r="A2979" s="105">
        <v>42131</v>
      </c>
      <c r="B2979" s="13">
        <v>1.5433319999999999</v>
      </c>
      <c r="C2979" s="24">
        <v>260</v>
      </c>
      <c r="D2979" s="16">
        <f t="shared" si="46"/>
        <v>2.5773644399999998</v>
      </c>
    </row>
    <row r="2980" spans="1:4" ht="15" customHeight="1" x14ac:dyDescent="0.2">
      <c r="A2980" s="105">
        <v>42131.041666666664</v>
      </c>
      <c r="B2980" s="13">
        <v>2.5722200000000002</v>
      </c>
      <c r="C2980" s="24">
        <v>250</v>
      </c>
      <c r="D2980" s="16">
        <f t="shared" si="46"/>
        <v>4.2956073999999997</v>
      </c>
    </row>
    <row r="2981" spans="1:4" ht="15" customHeight="1" x14ac:dyDescent="0.2">
      <c r="A2981" s="105">
        <v>42131.083333333336</v>
      </c>
      <c r="B2981" s="13">
        <v>2.5722200000000002</v>
      </c>
      <c r="C2981" s="24">
        <v>230</v>
      </c>
      <c r="D2981" s="16">
        <f t="shared" si="46"/>
        <v>4.2956073999999997</v>
      </c>
    </row>
    <row r="2982" spans="1:4" ht="15" customHeight="1" x14ac:dyDescent="0.2">
      <c r="A2982" s="105">
        <v>42131.125</v>
      </c>
      <c r="B2982" s="13">
        <v>2.057776</v>
      </c>
      <c r="C2982" s="24">
        <v>220</v>
      </c>
      <c r="D2982" s="16">
        <f t="shared" si="46"/>
        <v>3.43648592</v>
      </c>
    </row>
    <row r="2983" spans="1:4" ht="15" customHeight="1" x14ac:dyDescent="0.2">
      <c r="A2983" s="105">
        <v>42131.166666666664</v>
      </c>
      <c r="B2983" s="13">
        <v>1.5433319999999999</v>
      </c>
      <c r="C2983" s="24">
        <v>300</v>
      </c>
      <c r="D2983" s="16">
        <f t="shared" si="46"/>
        <v>2.5773644399999998</v>
      </c>
    </row>
    <row r="2984" spans="1:4" ht="15" customHeight="1" x14ac:dyDescent="0.2">
      <c r="A2984" s="105">
        <v>42131.208333333336</v>
      </c>
      <c r="B2984" s="13">
        <v>1.5433319999999999</v>
      </c>
      <c r="C2984" s="24">
        <v>290</v>
      </c>
      <c r="D2984" s="16">
        <f t="shared" si="46"/>
        <v>2.5773644399999998</v>
      </c>
    </row>
    <row r="2985" spans="1:4" ht="15" customHeight="1" x14ac:dyDescent="0.2">
      <c r="A2985" s="105">
        <v>42131.25</v>
      </c>
      <c r="B2985" s="13">
        <v>1.5433319999999999</v>
      </c>
      <c r="C2985" s="24">
        <v>290</v>
      </c>
      <c r="D2985" s="16">
        <f t="shared" si="46"/>
        <v>2.5773644399999998</v>
      </c>
    </row>
    <row r="2986" spans="1:4" ht="15" customHeight="1" x14ac:dyDescent="0.2">
      <c r="A2986" s="105">
        <v>42131.291666666664</v>
      </c>
      <c r="B2986" s="13">
        <v>1.5433319999999999</v>
      </c>
      <c r="C2986" s="24">
        <v>280</v>
      </c>
      <c r="D2986" s="16">
        <f t="shared" si="46"/>
        <v>2.5773644399999998</v>
      </c>
    </row>
    <row r="2987" spans="1:4" ht="15" customHeight="1" x14ac:dyDescent="0.2">
      <c r="A2987" s="105">
        <v>42131.333333333336</v>
      </c>
      <c r="B2987" s="13">
        <v>1.5433319999999999</v>
      </c>
      <c r="C2987" s="24">
        <v>310</v>
      </c>
      <c r="D2987" s="16">
        <f t="shared" si="46"/>
        <v>2.5773644399999998</v>
      </c>
    </row>
    <row r="2988" spans="1:4" ht="15" customHeight="1" x14ac:dyDescent="0.2">
      <c r="A2988" s="105">
        <v>42131.375</v>
      </c>
      <c r="B2988" s="13">
        <v>1.5433319999999999</v>
      </c>
      <c r="C2988" s="24">
        <v>320</v>
      </c>
      <c r="D2988" s="16">
        <f t="shared" si="46"/>
        <v>2.5773644399999998</v>
      </c>
    </row>
    <row r="2989" spans="1:4" ht="15" customHeight="1" x14ac:dyDescent="0.2">
      <c r="A2989" s="105">
        <v>42131.416666666664</v>
      </c>
      <c r="B2989" s="13">
        <v>1.028888</v>
      </c>
      <c r="C2989" s="24">
        <v>360</v>
      </c>
      <c r="D2989" s="16">
        <f t="shared" si="46"/>
        <v>1.71824296</v>
      </c>
    </row>
    <row r="2990" spans="1:4" ht="15" customHeight="1" x14ac:dyDescent="0.2">
      <c r="A2990" s="105">
        <v>42131.458333333336</v>
      </c>
      <c r="B2990" s="13">
        <v>0</v>
      </c>
      <c r="C2990" s="24">
        <v>0</v>
      </c>
      <c r="D2990" s="16">
        <f t="shared" si="46"/>
        <v>0</v>
      </c>
    </row>
    <row r="2991" spans="1:4" ht="15" customHeight="1" x14ac:dyDescent="0.2">
      <c r="A2991" s="105">
        <v>42131.5</v>
      </c>
      <c r="B2991" s="13">
        <v>2.5722200000000002</v>
      </c>
      <c r="C2991" s="24">
        <v>190</v>
      </c>
      <c r="D2991" s="16">
        <f t="shared" si="46"/>
        <v>4.2956073999999997</v>
      </c>
    </row>
    <row r="2992" spans="1:4" ht="15" customHeight="1" x14ac:dyDescent="0.2">
      <c r="A2992" s="105">
        <v>42131.541666666664</v>
      </c>
      <c r="B2992" s="13">
        <v>3.0866639999999999</v>
      </c>
      <c r="C2992" s="24">
        <v>190</v>
      </c>
      <c r="D2992" s="16">
        <f t="shared" si="46"/>
        <v>5.1547288799999995</v>
      </c>
    </row>
    <row r="2993" spans="1:4" ht="15" customHeight="1" x14ac:dyDescent="0.2">
      <c r="A2993" s="105">
        <v>42131.583333333336</v>
      </c>
      <c r="B2993" s="13">
        <v>3.0866639999999999</v>
      </c>
      <c r="C2993" s="24">
        <v>220</v>
      </c>
      <c r="D2993" s="16">
        <f t="shared" si="46"/>
        <v>5.1547288799999995</v>
      </c>
    </row>
    <row r="2994" spans="1:4" ht="15" customHeight="1" x14ac:dyDescent="0.2">
      <c r="A2994" s="105">
        <v>42131.625</v>
      </c>
      <c r="B2994" s="13">
        <v>3.0866639999999999</v>
      </c>
      <c r="C2994" s="24">
        <v>170</v>
      </c>
      <c r="D2994" s="16">
        <f t="shared" si="46"/>
        <v>5.1547288799999995</v>
      </c>
    </row>
    <row r="2995" spans="1:4" ht="15" customHeight="1" x14ac:dyDescent="0.2">
      <c r="A2995" s="105">
        <v>42131.666666666664</v>
      </c>
      <c r="B2995" s="13">
        <v>4.6299960000000002</v>
      </c>
      <c r="C2995" s="24">
        <v>150</v>
      </c>
      <c r="D2995" s="16">
        <f t="shared" si="46"/>
        <v>7.7320933199999997</v>
      </c>
    </row>
    <row r="2996" spans="1:4" ht="15" customHeight="1" x14ac:dyDescent="0.2">
      <c r="A2996" s="105">
        <v>42131.708333333336</v>
      </c>
      <c r="B2996" s="13">
        <v>5.6588840000000005</v>
      </c>
      <c r="C2996" s="24">
        <v>160</v>
      </c>
      <c r="D2996" s="16">
        <f t="shared" si="46"/>
        <v>9.4503362800000001</v>
      </c>
    </row>
    <row r="2997" spans="1:4" ht="15" customHeight="1" x14ac:dyDescent="0.2">
      <c r="A2997" s="105">
        <v>42131.75</v>
      </c>
      <c r="B2997" s="13">
        <v>3.601108</v>
      </c>
      <c r="C2997" s="24">
        <v>160</v>
      </c>
      <c r="D2997" s="16">
        <f t="shared" si="46"/>
        <v>6.0138503599999993</v>
      </c>
    </row>
    <row r="2998" spans="1:4" ht="15" customHeight="1" x14ac:dyDescent="0.2">
      <c r="A2998" s="105">
        <v>42131.791666666664</v>
      </c>
      <c r="B2998" s="13">
        <v>4.6299960000000002</v>
      </c>
      <c r="C2998" s="24">
        <v>170</v>
      </c>
      <c r="D2998" s="16">
        <f t="shared" si="46"/>
        <v>7.7320933199999997</v>
      </c>
    </row>
    <row r="2999" spans="1:4" ht="15" customHeight="1" x14ac:dyDescent="0.2">
      <c r="A2999" s="105">
        <v>42131.833333333336</v>
      </c>
      <c r="B2999" s="13">
        <v>4.6299960000000002</v>
      </c>
      <c r="C2999" s="24">
        <v>180</v>
      </c>
      <c r="D2999" s="16">
        <f t="shared" si="46"/>
        <v>7.7320933199999997</v>
      </c>
    </row>
    <row r="3000" spans="1:4" ht="15" customHeight="1" x14ac:dyDescent="0.2">
      <c r="A3000" s="105">
        <v>42131.875</v>
      </c>
      <c r="B3000" s="13">
        <v>3.601108</v>
      </c>
      <c r="C3000" s="24">
        <v>180</v>
      </c>
      <c r="D3000" s="16">
        <f t="shared" si="46"/>
        <v>6.0138503599999993</v>
      </c>
    </row>
    <row r="3001" spans="1:4" ht="15" customHeight="1" x14ac:dyDescent="0.2">
      <c r="A3001" s="105">
        <v>42131.916666666664</v>
      </c>
      <c r="B3001" s="13">
        <v>4.1155520000000001</v>
      </c>
      <c r="C3001" s="24">
        <v>190</v>
      </c>
      <c r="D3001" s="16">
        <f t="shared" si="46"/>
        <v>6.8729718399999999</v>
      </c>
    </row>
    <row r="3002" spans="1:4" ht="15" customHeight="1" x14ac:dyDescent="0.2">
      <c r="A3002" s="105">
        <v>42131.958333333336</v>
      </c>
      <c r="B3002" s="13">
        <v>6.1733279999999997</v>
      </c>
      <c r="C3002" s="24">
        <v>210</v>
      </c>
      <c r="D3002" s="16">
        <f t="shared" si="46"/>
        <v>10.309457759999999</v>
      </c>
    </row>
    <row r="3003" spans="1:4" ht="15" customHeight="1" x14ac:dyDescent="0.2">
      <c r="A3003" s="105">
        <v>42132</v>
      </c>
      <c r="B3003" s="13">
        <v>7.202216</v>
      </c>
      <c r="C3003" s="24">
        <v>210</v>
      </c>
      <c r="D3003" s="16">
        <f t="shared" si="46"/>
        <v>12.027700719999999</v>
      </c>
    </row>
    <row r="3004" spans="1:4" ht="15" customHeight="1" x14ac:dyDescent="0.2">
      <c r="A3004" s="105">
        <v>42132.041666666664</v>
      </c>
      <c r="B3004" s="13">
        <v>6.1733279999999997</v>
      </c>
      <c r="C3004" s="24">
        <v>200</v>
      </c>
      <c r="D3004" s="16">
        <f t="shared" si="46"/>
        <v>10.309457759999999</v>
      </c>
    </row>
    <row r="3005" spans="1:4" ht="15" customHeight="1" x14ac:dyDescent="0.2">
      <c r="A3005" s="105">
        <v>42132.083333333336</v>
      </c>
      <c r="B3005" s="13">
        <v>5.1444400000000003</v>
      </c>
      <c r="C3005" s="24">
        <v>220</v>
      </c>
      <c r="D3005" s="16">
        <f t="shared" si="46"/>
        <v>8.5912147999999995</v>
      </c>
    </row>
    <row r="3006" spans="1:4" ht="15" customHeight="1" x14ac:dyDescent="0.2">
      <c r="A3006" s="105">
        <v>42132.125</v>
      </c>
      <c r="B3006" s="13">
        <v>5.1444400000000003</v>
      </c>
      <c r="C3006" s="24">
        <v>220</v>
      </c>
      <c r="D3006" s="16">
        <f t="shared" si="46"/>
        <v>8.5912147999999995</v>
      </c>
    </row>
    <row r="3007" spans="1:4" ht="15" customHeight="1" x14ac:dyDescent="0.2">
      <c r="A3007" s="105">
        <v>42132.166666666664</v>
      </c>
      <c r="B3007" s="13">
        <v>7.202216</v>
      </c>
      <c r="C3007" s="24">
        <v>230</v>
      </c>
      <c r="D3007" s="16">
        <f t="shared" si="46"/>
        <v>12.027700719999999</v>
      </c>
    </row>
    <row r="3008" spans="1:4" ht="15" customHeight="1" x14ac:dyDescent="0.2">
      <c r="A3008" s="105">
        <v>42132.208333333336</v>
      </c>
      <c r="B3008" s="13">
        <v>7.7166600000000001</v>
      </c>
      <c r="C3008" s="24">
        <v>210</v>
      </c>
      <c r="D3008" s="16">
        <f t="shared" si="46"/>
        <v>12.886822199999999</v>
      </c>
    </row>
    <row r="3009" spans="1:4" ht="15" customHeight="1" x14ac:dyDescent="0.2">
      <c r="A3009" s="105">
        <v>42132.25</v>
      </c>
      <c r="B3009" s="13">
        <v>4.6299960000000002</v>
      </c>
      <c r="C3009" s="24">
        <v>180</v>
      </c>
      <c r="D3009" s="16">
        <f t="shared" si="46"/>
        <v>7.7320933199999997</v>
      </c>
    </row>
    <row r="3010" spans="1:4" ht="15" customHeight="1" x14ac:dyDescent="0.2">
      <c r="A3010" s="105">
        <v>42132.291666666664</v>
      </c>
      <c r="B3010" s="13">
        <v>3.0866639999999999</v>
      </c>
      <c r="C3010" s="24">
        <v>230</v>
      </c>
      <c r="D3010" s="16">
        <f t="shared" si="46"/>
        <v>5.1547288799999995</v>
      </c>
    </row>
    <row r="3011" spans="1:4" ht="15" customHeight="1" x14ac:dyDescent="0.2">
      <c r="A3011" s="105">
        <v>42132.333333333336</v>
      </c>
      <c r="B3011" s="13">
        <v>4.6299960000000002</v>
      </c>
      <c r="C3011" s="24">
        <v>230</v>
      </c>
      <c r="D3011" s="16">
        <f t="shared" si="46"/>
        <v>7.7320933199999997</v>
      </c>
    </row>
    <row r="3012" spans="1:4" ht="15" customHeight="1" x14ac:dyDescent="0.2">
      <c r="A3012" s="105">
        <v>42132.375</v>
      </c>
      <c r="B3012" s="13">
        <v>5.1444400000000003</v>
      </c>
      <c r="C3012" s="24">
        <v>230</v>
      </c>
      <c r="D3012" s="16">
        <f t="shared" ref="D3012:D3075" si="47">$B$1*B3012</f>
        <v>8.5912147999999995</v>
      </c>
    </row>
    <row r="3013" spans="1:4" ht="15" customHeight="1" x14ac:dyDescent="0.2">
      <c r="A3013" s="105">
        <v>42132.416666666664</v>
      </c>
      <c r="B3013" s="13">
        <v>4.1155520000000001</v>
      </c>
      <c r="C3013" s="24">
        <v>220</v>
      </c>
      <c r="D3013" s="16">
        <f t="shared" si="47"/>
        <v>6.8729718399999999</v>
      </c>
    </row>
    <row r="3014" spans="1:4" ht="15" customHeight="1" x14ac:dyDescent="0.2">
      <c r="A3014" s="105">
        <v>42132.458333333336</v>
      </c>
      <c r="B3014" s="13">
        <v>6.6877719999999998</v>
      </c>
      <c r="C3014" s="24">
        <v>220</v>
      </c>
      <c r="D3014" s="16">
        <f t="shared" si="47"/>
        <v>11.16857924</v>
      </c>
    </row>
    <row r="3015" spans="1:4" ht="15" customHeight="1" x14ac:dyDescent="0.2">
      <c r="A3015" s="105">
        <v>42132.5</v>
      </c>
      <c r="B3015" s="13">
        <v>6.6877719999999998</v>
      </c>
      <c r="C3015" s="24">
        <v>220</v>
      </c>
      <c r="D3015" s="16">
        <f t="shared" si="47"/>
        <v>11.16857924</v>
      </c>
    </row>
    <row r="3016" spans="1:4" ht="15" customHeight="1" x14ac:dyDescent="0.2">
      <c r="A3016" s="105">
        <v>42132.541666666664</v>
      </c>
      <c r="B3016" s="13">
        <v>8.7455479999999994</v>
      </c>
      <c r="C3016" s="24">
        <v>210</v>
      </c>
      <c r="D3016" s="16">
        <f t="shared" si="47"/>
        <v>14.605065159999999</v>
      </c>
    </row>
    <row r="3017" spans="1:4" ht="15" customHeight="1" x14ac:dyDescent="0.2">
      <c r="A3017" s="105">
        <v>42132.583333333336</v>
      </c>
      <c r="B3017" s="13">
        <v>7.7166600000000001</v>
      </c>
      <c r="C3017" s="24">
        <v>200</v>
      </c>
      <c r="D3017" s="16">
        <f t="shared" si="47"/>
        <v>12.886822199999999</v>
      </c>
    </row>
    <row r="3018" spans="1:4" ht="15" customHeight="1" x14ac:dyDescent="0.2">
      <c r="A3018" s="105">
        <v>42132.625</v>
      </c>
      <c r="B3018" s="13">
        <v>7.202216</v>
      </c>
      <c r="C3018" s="24">
        <v>190</v>
      </c>
      <c r="D3018" s="16">
        <f t="shared" si="47"/>
        <v>12.027700719999999</v>
      </c>
    </row>
    <row r="3019" spans="1:4" ht="15" customHeight="1" x14ac:dyDescent="0.2">
      <c r="A3019" s="105">
        <v>42132.666666666664</v>
      </c>
      <c r="B3019" s="13">
        <v>7.202216</v>
      </c>
      <c r="C3019" s="24">
        <v>190</v>
      </c>
      <c r="D3019" s="16">
        <f t="shared" si="47"/>
        <v>12.027700719999999</v>
      </c>
    </row>
    <row r="3020" spans="1:4" ht="15" customHeight="1" x14ac:dyDescent="0.2">
      <c r="A3020" s="105">
        <v>42132.708333333336</v>
      </c>
      <c r="B3020" s="13">
        <v>5.6588840000000005</v>
      </c>
      <c r="C3020" s="24">
        <v>190</v>
      </c>
      <c r="D3020" s="16">
        <f t="shared" si="47"/>
        <v>9.4503362800000001</v>
      </c>
    </row>
    <row r="3021" spans="1:4" ht="15" customHeight="1" x14ac:dyDescent="0.2">
      <c r="A3021" s="105">
        <v>42132.75</v>
      </c>
      <c r="B3021" s="13">
        <v>5.6588840000000005</v>
      </c>
      <c r="C3021" s="24">
        <v>210</v>
      </c>
      <c r="D3021" s="16">
        <f t="shared" si="47"/>
        <v>9.4503362800000001</v>
      </c>
    </row>
    <row r="3022" spans="1:4" ht="15" customHeight="1" x14ac:dyDescent="0.2">
      <c r="A3022" s="105">
        <v>42132.791666666664</v>
      </c>
      <c r="B3022" s="13">
        <v>4.6299960000000002</v>
      </c>
      <c r="C3022" s="24">
        <v>150</v>
      </c>
      <c r="D3022" s="16">
        <f t="shared" si="47"/>
        <v>7.7320933199999997</v>
      </c>
    </row>
    <row r="3023" spans="1:4" ht="15" customHeight="1" x14ac:dyDescent="0.2">
      <c r="A3023" s="105">
        <v>42132.833333333336</v>
      </c>
      <c r="B3023" s="13">
        <v>5.6588840000000005</v>
      </c>
      <c r="C3023" s="24">
        <v>150</v>
      </c>
      <c r="D3023" s="16">
        <f t="shared" si="47"/>
        <v>9.4503362800000001</v>
      </c>
    </row>
    <row r="3024" spans="1:4" ht="15" customHeight="1" x14ac:dyDescent="0.2">
      <c r="A3024" s="105">
        <v>42132.875</v>
      </c>
      <c r="B3024" s="13">
        <v>3.0866639999999999</v>
      </c>
      <c r="C3024" s="24">
        <v>210</v>
      </c>
      <c r="D3024" s="16">
        <f t="shared" si="47"/>
        <v>5.1547288799999995</v>
      </c>
    </row>
    <row r="3025" spans="1:4" ht="15" customHeight="1" x14ac:dyDescent="0.2">
      <c r="A3025" s="105">
        <v>42132.916666666664</v>
      </c>
      <c r="B3025" s="13">
        <v>5.1444400000000003</v>
      </c>
      <c r="C3025" s="24">
        <v>210</v>
      </c>
      <c r="D3025" s="16">
        <f t="shared" si="47"/>
        <v>8.5912147999999995</v>
      </c>
    </row>
    <row r="3026" spans="1:4" ht="15" customHeight="1" x14ac:dyDescent="0.2">
      <c r="A3026" s="105">
        <v>42132.958333333336</v>
      </c>
      <c r="B3026" s="13">
        <v>1.5433319999999999</v>
      </c>
      <c r="C3026" s="24">
        <v>320</v>
      </c>
      <c r="D3026" s="16">
        <f t="shared" si="47"/>
        <v>2.5773644399999998</v>
      </c>
    </row>
    <row r="3027" spans="1:4" ht="15" customHeight="1" x14ac:dyDescent="0.2">
      <c r="A3027" s="105">
        <v>42133</v>
      </c>
      <c r="B3027" s="13">
        <v>1.5433319999999999</v>
      </c>
      <c r="C3027" s="24">
        <v>320</v>
      </c>
      <c r="D3027" s="16">
        <f t="shared" si="47"/>
        <v>2.5773644399999998</v>
      </c>
    </row>
    <row r="3028" spans="1:4" ht="15" customHeight="1" x14ac:dyDescent="0.2">
      <c r="A3028" s="105">
        <v>42133.041666666664</v>
      </c>
      <c r="B3028" s="13">
        <v>3.601108</v>
      </c>
      <c r="C3028" s="24">
        <v>200</v>
      </c>
      <c r="D3028" s="16">
        <f t="shared" si="47"/>
        <v>6.0138503599999993</v>
      </c>
    </row>
    <row r="3029" spans="1:4" ht="15" customHeight="1" x14ac:dyDescent="0.2">
      <c r="A3029" s="105">
        <v>42133.083333333336</v>
      </c>
      <c r="B3029" s="13">
        <v>1.5433319999999999</v>
      </c>
      <c r="C3029" s="24">
        <v>280</v>
      </c>
      <c r="D3029" s="16">
        <f t="shared" si="47"/>
        <v>2.5773644399999998</v>
      </c>
    </row>
    <row r="3030" spans="1:4" ht="15" customHeight="1" x14ac:dyDescent="0.2">
      <c r="A3030" s="105">
        <v>42133.125</v>
      </c>
      <c r="B3030" s="13">
        <v>3.0866639999999999</v>
      </c>
      <c r="C3030" s="24">
        <v>230</v>
      </c>
      <c r="D3030" s="16">
        <f t="shared" si="47"/>
        <v>5.1547288799999995</v>
      </c>
    </row>
    <row r="3031" spans="1:4" ht="15" customHeight="1" x14ac:dyDescent="0.2">
      <c r="A3031" s="105">
        <v>42133.166666666664</v>
      </c>
      <c r="B3031" s="13">
        <v>3.0866639999999999</v>
      </c>
      <c r="C3031" s="24">
        <v>230</v>
      </c>
      <c r="D3031" s="16">
        <f t="shared" si="47"/>
        <v>5.1547288799999995</v>
      </c>
    </row>
    <row r="3032" spans="1:4" ht="15" customHeight="1" x14ac:dyDescent="0.2">
      <c r="A3032" s="105">
        <v>42133.208333333336</v>
      </c>
      <c r="B3032" s="13">
        <v>3.0866639999999999</v>
      </c>
      <c r="C3032" s="24">
        <v>250</v>
      </c>
      <c r="D3032" s="16">
        <f t="shared" si="47"/>
        <v>5.1547288799999995</v>
      </c>
    </row>
    <row r="3033" spans="1:4" ht="15" customHeight="1" x14ac:dyDescent="0.2">
      <c r="A3033" s="105">
        <v>42133.25</v>
      </c>
      <c r="B3033" s="13">
        <v>3.0866639999999999</v>
      </c>
      <c r="C3033" s="24">
        <v>270</v>
      </c>
      <c r="D3033" s="16">
        <f t="shared" si="47"/>
        <v>5.1547288799999995</v>
      </c>
    </row>
    <row r="3034" spans="1:4" ht="15" customHeight="1" x14ac:dyDescent="0.2">
      <c r="A3034" s="105">
        <v>42133.291666666664</v>
      </c>
      <c r="B3034" s="13">
        <v>2.057776</v>
      </c>
      <c r="C3034" s="24">
        <v>320</v>
      </c>
      <c r="D3034" s="16">
        <f t="shared" si="47"/>
        <v>3.43648592</v>
      </c>
    </row>
    <row r="3035" spans="1:4" ht="15" customHeight="1" x14ac:dyDescent="0.2">
      <c r="A3035" s="105">
        <v>42133.333333333336</v>
      </c>
      <c r="B3035" s="13">
        <v>1.5433319999999999</v>
      </c>
      <c r="C3035" s="24">
        <v>270</v>
      </c>
      <c r="D3035" s="16">
        <f t="shared" si="47"/>
        <v>2.5773644399999998</v>
      </c>
    </row>
    <row r="3036" spans="1:4" ht="15" customHeight="1" x14ac:dyDescent="0.2">
      <c r="A3036" s="105">
        <v>42133.375</v>
      </c>
      <c r="B3036" s="13">
        <v>0.51444400000000001</v>
      </c>
      <c r="C3036" s="24">
        <v>360</v>
      </c>
      <c r="D3036" s="16">
        <f t="shared" si="47"/>
        <v>0.85912147999999999</v>
      </c>
    </row>
    <row r="3037" spans="1:4" ht="15" customHeight="1" x14ac:dyDescent="0.2">
      <c r="A3037" s="105">
        <v>42133.416666666664</v>
      </c>
      <c r="B3037" s="13">
        <v>1.5433319999999999</v>
      </c>
      <c r="C3037" s="24">
        <v>320</v>
      </c>
      <c r="D3037" s="16">
        <f t="shared" si="47"/>
        <v>2.5773644399999998</v>
      </c>
    </row>
    <row r="3038" spans="1:4" ht="15" customHeight="1" x14ac:dyDescent="0.2">
      <c r="A3038" s="105">
        <v>42133.458333333336</v>
      </c>
      <c r="B3038" s="13">
        <v>1.5433319999999999</v>
      </c>
      <c r="C3038" s="24">
        <v>290</v>
      </c>
      <c r="D3038" s="16">
        <f t="shared" si="47"/>
        <v>2.5773644399999998</v>
      </c>
    </row>
    <row r="3039" spans="1:4" ht="15" customHeight="1" x14ac:dyDescent="0.2">
      <c r="A3039" s="105">
        <v>42133.5</v>
      </c>
      <c r="B3039" s="13">
        <v>4.1155520000000001</v>
      </c>
      <c r="C3039" s="24">
        <v>210</v>
      </c>
      <c r="D3039" s="16">
        <f t="shared" si="47"/>
        <v>6.8729718399999999</v>
      </c>
    </row>
    <row r="3040" spans="1:4" ht="15" customHeight="1" x14ac:dyDescent="0.2">
      <c r="A3040" s="105">
        <v>42133.541666666664</v>
      </c>
      <c r="B3040" s="13">
        <v>4.6299960000000002</v>
      </c>
      <c r="C3040" s="24">
        <v>200</v>
      </c>
      <c r="D3040" s="16">
        <f t="shared" si="47"/>
        <v>7.7320933199999997</v>
      </c>
    </row>
    <row r="3041" spans="1:4" ht="15" customHeight="1" x14ac:dyDescent="0.2">
      <c r="A3041" s="105">
        <v>42133.583333333336</v>
      </c>
      <c r="B3041" s="13">
        <v>1.5433319999999999</v>
      </c>
      <c r="C3041" s="24">
        <v>120</v>
      </c>
      <c r="D3041" s="16">
        <f t="shared" si="47"/>
        <v>2.5773644399999998</v>
      </c>
    </row>
    <row r="3042" spans="1:4" ht="15" customHeight="1" x14ac:dyDescent="0.2">
      <c r="A3042" s="105">
        <v>42133.625</v>
      </c>
      <c r="B3042" s="13">
        <v>2.057776</v>
      </c>
      <c r="C3042" s="24">
        <v>130</v>
      </c>
      <c r="D3042" s="16">
        <f t="shared" si="47"/>
        <v>3.43648592</v>
      </c>
    </row>
    <row r="3043" spans="1:4" ht="15" customHeight="1" x14ac:dyDescent="0.2">
      <c r="A3043" s="105">
        <v>42133.666666666664</v>
      </c>
      <c r="B3043" s="13">
        <v>2.057776</v>
      </c>
      <c r="C3043" s="24">
        <v>170</v>
      </c>
      <c r="D3043" s="16">
        <f t="shared" si="47"/>
        <v>3.43648592</v>
      </c>
    </row>
    <row r="3044" spans="1:4" ht="15" customHeight="1" x14ac:dyDescent="0.2">
      <c r="A3044" s="105">
        <v>42133.708333333336</v>
      </c>
      <c r="B3044" s="13">
        <v>3.0866639999999999</v>
      </c>
      <c r="C3044" s="24">
        <v>160</v>
      </c>
      <c r="D3044" s="16">
        <f t="shared" si="47"/>
        <v>5.1547288799999995</v>
      </c>
    </row>
    <row r="3045" spans="1:4" ht="15" customHeight="1" x14ac:dyDescent="0.2">
      <c r="A3045" s="105">
        <v>42133.75</v>
      </c>
      <c r="B3045" s="13">
        <v>2.5722200000000002</v>
      </c>
      <c r="C3045" s="24">
        <v>150</v>
      </c>
      <c r="D3045" s="16">
        <f t="shared" si="47"/>
        <v>4.2956073999999997</v>
      </c>
    </row>
    <row r="3046" spans="1:4" ht="15" customHeight="1" x14ac:dyDescent="0.2">
      <c r="A3046" s="105">
        <v>42133.791666666664</v>
      </c>
      <c r="B3046" s="13">
        <v>2.057776</v>
      </c>
      <c r="C3046" s="24">
        <v>160</v>
      </c>
      <c r="D3046" s="16">
        <f t="shared" si="47"/>
        <v>3.43648592</v>
      </c>
    </row>
    <row r="3047" spans="1:4" ht="15" customHeight="1" x14ac:dyDescent="0.2">
      <c r="A3047" s="105">
        <v>42133.833333333336</v>
      </c>
      <c r="B3047" s="13">
        <v>1.028888</v>
      </c>
      <c r="C3047" s="24">
        <v>170</v>
      </c>
      <c r="D3047" s="16">
        <f t="shared" si="47"/>
        <v>1.71824296</v>
      </c>
    </row>
    <row r="3048" spans="1:4" ht="15" customHeight="1" x14ac:dyDescent="0.2">
      <c r="A3048" s="105">
        <v>42133.875</v>
      </c>
      <c r="B3048" s="13">
        <v>1.028888</v>
      </c>
      <c r="C3048" s="24">
        <v>300</v>
      </c>
      <c r="D3048" s="16">
        <f t="shared" si="47"/>
        <v>1.71824296</v>
      </c>
    </row>
    <row r="3049" spans="1:4" ht="15" customHeight="1" x14ac:dyDescent="0.2">
      <c r="A3049" s="105">
        <v>42133.916666666664</v>
      </c>
      <c r="B3049" s="13">
        <v>1.028888</v>
      </c>
      <c r="C3049" s="24">
        <v>260</v>
      </c>
      <c r="D3049" s="16">
        <f t="shared" si="47"/>
        <v>1.71824296</v>
      </c>
    </row>
    <row r="3050" spans="1:4" ht="15" customHeight="1" x14ac:dyDescent="0.2">
      <c r="A3050" s="105">
        <v>42133.958333333336</v>
      </c>
      <c r="B3050" s="13">
        <v>1.028888</v>
      </c>
      <c r="C3050" s="24">
        <v>330</v>
      </c>
      <c r="D3050" s="16">
        <f t="shared" si="47"/>
        <v>1.71824296</v>
      </c>
    </row>
    <row r="3051" spans="1:4" ht="15" customHeight="1" x14ac:dyDescent="0.2">
      <c r="A3051" s="105">
        <v>42134</v>
      </c>
      <c r="B3051" s="13">
        <v>1.5433319999999999</v>
      </c>
      <c r="C3051" s="24">
        <v>310</v>
      </c>
      <c r="D3051" s="16">
        <f t="shared" si="47"/>
        <v>2.5773644399999998</v>
      </c>
    </row>
    <row r="3052" spans="1:4" ht="15" customHeight="1" x14ac:dyDescent="0.2">
      <c r="A3052" s="105">
        <v>42134.041666666664</v>
      </c>
      <c r="B3052" s="13">
        <v>1.5433319999999999</v>
      </c>
      <c r="C3052" s="24">
        <v>310</v>
      </c>
      <c r="D3052" s="16">
        <f t="shared" si="47"/>
        <v>2.5773644399999998</v>
      </c>
    </row>
    <row r="3053" spans="1:4" ht="15" customHeight="1" x14ac:dyDescent="0.2">
      <c r="A3053" s="105">
        <v>42134.083333333336</v>
      </c>
      <c r="B3053" s="13">
        <v>1.5433319999999999</v>
      </c>
      <c r="C3053" s="24">
        <v>300</v>
      </c>
      <c r="D3053" s="16">
        <f t="shared" si="47"/>
        <v>2.5773644399999998</v>
      </c>
    </row>
    <row r="3054" spans="1:4" ht="15" customHeight="1" x14ac:dyDescent="0.2">
      <c r="A3054" s="105">
        <v>42134.125</v>
      </c>
      <c r="B3054" s="13">
        <v>1.5433319999999999</v>
      </c>
      <c r="C3054" s="24">
        <v>310</v>
      </c>
      <c r="D3054" s="16">
        <f t="shared" si="47"/>
        <v>2.5773644399999998</v>
      </c>
    </row>
    <row r="3055" spans="1:4" ht="15" customHeight="1" x14ac:dyDescent="0.2">
      <c r="A3055" s="105">
        <v>42134.166666666664</v>
      </c>
      <c r="B3055" s="13">
        <v>2.057776</v>
      </c>
      <c r="C3055" s="24">
        <v>300</v>
      </c>
      <c r="D3055" s="16">
        <f t="shared" si="47"/>
        <v>3.43648592</v>
      </c>
    </row>
    <row r="3056" spans="1:4" ht="15" customHeight="1" x14ac:dyDescent="0.2">
      <c r="A3056" s="105">
        <v>42134.208333333336</v>
      </c>
      <c r="B3056" s="13">
        <v>0</v>
      </c>
      <c r="C3056" s="24">
        <v>0</v>
      </c>
      <c r="D3056" s="16">
        <f t="shared" si="47"/>
        <v>0</v>
      </c>
    </row>
    <row r="3057" spans="1:4" ht="15" customHeight="1" x14ac:dyDescent="0.2">
      <c r="A3057" s="105">
        <v>42134.25</v>
      </c>
      <c r="B3057" s="13">
        <v>1.028888</v>
      </c>
      <c r="C3057" s="24">
        <v>320</v>
      </c>
      <c r="D3057" s="16">
        <f t="shared" si="47"/>
        <v>1.71824296</v>
      </c>
    </row>
    <row r="3058" spans="1:4" ht="15" customHeight="1" x14ac:dyDescent="0.2">
      <c r="A3058" s="105">
        <v>42134.291666666664</v>
      </c>
      <c r="B3058" s="13">
        <v>1.5433319999999999</v>
      </c>
      <c r="C3058" s="24">
        <v>300</v>
      </c>
      <c r="D3058" s="16">
        <f t="shared" si="47"/>
        <v>2.5773644399999998</v>
      </c>
    </row>
    <row r="3059" spans="1:4" ht="15" customHeight="1" x14ac:dyDescent="0.2">
      <c r="A3059" s="105">
        <v>42134.333333333336</v>
      </c>
      <c r="B3059" s="13">
        <v>1.5433319999999999</v>
      </c>
      <c r="C3059" s="24">
        <v>300</v>
      </c>
      <c r="D3059" s="16">
        <f t="shared" si="47"/>
        <v>2.5773644399999998</v>
      </c>
    </row>
    <row r="3060" spans="1:4" ht="15" customHeight="1" x14ac:dyDescent="0.2">
      <c r="A3060" s="105">
        <v>42134.375</v>
      </c>
      <c r="B3060" s="13">
        <v>1.5433319999999999</v>
      </c>
      <c r="C3060" s="24">
        <v>300</v>
      </c>
      <c r="D3060" s="16">
        <f t="shared" si="47"/>
        <v>2.5773644399999998</v>
      </c>
    </row>
    <row r="3061" spans="1:4" ht="15" customHeight="1" x14ac:dyDescent="0.2">
      <c r="A3061" s="105">
        <v>42134.416666666664</v>
      </c>
      <c r="B3061" s="13">
        <v>1.028888</v>
      </c>
      <c r="C3061" s="24">
        <v>310</v>
      </c>
      <c r="D3061" s="16">
        <f t="shared" si="47"/>
        <v>1.71824296</v>
      </c>
    </row>
    <row r="3062" spans="1:4" ht="15" customHeight="1" x14ac:dyDescent="0.2">
      <c r="A3062" s="105">
        <v>42134.458333333336</v>
      </c>
      <c r="B3062" s="13">
        <v>1.5433319999999999</v>
      </c>
      <c r="C3062" s="24">
        <v>300</v>
      </c>
      <c r="D3062" s="16">
        <f t="shared" si="47"/>
        <v>2.5773644399999998</v>
      </c>
    </row>
    <row r="3063" spans="1:4" ht="15" customHeight="1" x14ac:dyDescent="0.2">
      <c r="A3063" s="105">
        <v>42134.5</v>
      </c>
      <c r="B3063" s="13">
        <v>2.057776</v>
      </c>
      <c r="C3063" s="24">
        <v>300</v>
      </c>
      <c r="D3063" s="16">
        <f t="shared" si="47"/>
        <v>3.43648592</v>
      </c>
    </row>
    <row r="3064" spans="1:4" ht="15" customHeight="1" x14ac:dyDescent="0.2">
      <c r="A3064" s="105">
        <v>42134.541666666664</v>
      </c>
      <c r="B3064" s="13">
        <v>1.5433319999999999</v>
      </c>
      <c r="C3064" s="24">
        <v>360</v>
      </c>
      <c r="D3064" s="16">
        <f t="shared" si="47"/>
        <v>2.5773644399999998</v>
      </c>
    </row>
    <row r="3065" spans="1:4" ht="15" customHeight="1" x14ac:dyDescent="0.2">
      <c r="A3065" s="105">
        <v>42134.583333333336</v>
      </c>
      <c r="B3065" s="13">
        <v>1.5433319999999999</v>
      </c>
      <c r="C3065" s="24">
        <v>20</v>
      </c>
      <c r="D3065" s="16">
        <f t="shared" si="47"/>
        <v>2.5773644399999998</v>
      </c>
    </row>
    <row r="3066" spans="1:4" ht="15" customHeight="1" x14ac:dyDescent="0.2">
      <c r="A3066" s="105">
        <v>42134.625</v>
      </c>
      <c r="B3066" s="13">
        <v>3.0866639999999999</v>
      </c>
      <c r="C3066" s="24">
        <v>70</v>
      </c>
      <c r="D3066" s="16">
        <f t="shared" si="47"/>
        <v>5.1547288799999995</v>
      </c>
    </row>
    <row r="3067" spans="1:4" ht="15" customHeight="1" x14ac:dyDescent="0.2">
      <c r="A3067" s="105">
        <v>42134.666666666664</v>
      </c>
      <c r="B3067" s="13">
        <v>5.1444400000000003</v>
      </c>
      <c r="C3067" s="24">
        <v>70</v>
      </c>
      <c r="D3067" s="16">
        <f t="shared" si="47"/>
        <v>8.5912147999999995</v>
      </c>
    </row>
    <row r="3068" spans="1:4" ht="15" customHeight="1" x14ac:dyDescent="0.2">
      <c r="A3068" s="105">
        <v>42134.708333333336</v>
      </c>
      <c r="B3068" s="13">
        <v>4.6299960000000002</v>
      </c>
      <c r="C3068" s="24">
        <v>90</v>
      </c>
      <c r="D3068" s="16">
        <f t="shared" si="47"/>
        <v>7.7320933199999997</v>
      </c>
    </row>
    <row r="3069" spans="1:4" ht="15" customHeight="1" x14ac:dyDescent="0.2">
      <c r="A3069" s="105">
        <v>42134.75</v>
      </c>
      <c r="B3069" s="13">
        <v>4.6299960000000002</v>
      </c>
      <c r="C3069" s="24">
        <v>60</v>
      </c>
      <c r="D3069" s="16">
        <f t="shared" si="47"/>
        <v>7.7320933199999997</v>
      </c>
    </row>
    <row r="3070" spans="1:4" ht="15" customHeight="1" x14ac:dyDescent="0.2">
      <c r="A3070" s="105">
        <v>42134.791666666664</v>
      </c>
      <c r="B3070" s="13">
        <v>3.601108</v>
      </c>
      <c r="C3070" s="24">
        <v>50</v>
      </c>
      <c r="D3070" s="16">
        <f t="shared" si="47"/>
        <v>6.0138503599999993</v>
      </c>
    </row>
    <row r="3071" spans="1:4" ht="15" customHeight="1" x14ac:dyDescent="0.2">
      <c r="A3071" s="105">
        <v>42134.833333333336</v>
      </c>
      <c r="B3071" s="13">
        <v>3.601108</v>
      </c>
      <c r="C3071" s="24">
        <v>50</v>
      </c>
      <c r="D3071" s="16">
        <f t="shared" si="47"/>
        <v>6.0138503599999993</v>
      </c>
    </row>
    <row r="3072" spans="1:4" ht="15" customHeight="1" x14ac:dyDescent="0.2">
      <c r="A3072" s="105">
        <v>42134.875</v>
      </c>
      <c r="B3072" s="13">
        <v>3.601108</v>
      </c>
      <c r="C3072" s="24">
        <v>50</v>
      </c>
      <c r="D3072" s="16">
        <f t="shared" si="47"/>
        <v>6.0138503599999993</v>
      </c>
    </row>
    <row r="3073" spans="1:4" ht="15" customHeight="1" x14ac:dyDescent="0.2">
      <c r="A3073" s="105">
        <v>42134.916666666664</v>
      </c>
      <c r="B3073" s="13">
        <v>2.057776</v>
      </c>
      <c r="C3073" s="24">
        <v>50</v>
      </c>
      <c r="D3073" s="16">
        <f t="shared" si="47"/>
        <v>3.43648592</v>
      </c>
    </row>
    <row r="3074" spans="1:4" ht="15" customHeight="1" x14ac:dyDescent="0.2">
      <c r="A3074" s="105">
        <v>42134.958333333336</v>
      </c>
      <c r="B3074" s="13">
        <v>1.5433319999999999</v>
      </c>
      <c r="C3074" s="24">
        <v>360</v>
      </c>
      <c r="D3074" s="16">
        <f t="shared" si="47"/>
        <v>2.5773644399999998</v>
      </c>
    </row>
    <row r="3075" spans="1:4" ht="15" customHeight="1" x14ac:dyDescent="0.2">
      <c r="A3075" s="105">
        <v>42135</v>
      </c>
      <c r="B3075" s="13">
        <v>1.5433319999999999</v>
      </c>
      <c r="C3075" s="24">
        <v>10</v>
      </c>
      <c r="D3075" s="16">
        <f t="shared" si="47"/>
        <v>2.5773644399999998</v>
      </c>
    </row>
    <row r="3076" spans="1:4" ht="15" customHeight="1" x14ac:dyDescent="0.2">
      <c r="A3076" s="105">
        <v>42135.041666666664</v>
      </c>
      <c r="B3076" s="13">
        <v>1.028888</v>
      </c>
      <c r="C3076" s="24">
        <v>310</v>
      </c>
      <c r="D3076" s="16">
        <f t="shared" ref="D3076:D3139" si="48">$B$1*B3076</f>
        <v>1.71824296</v>
      </c>
    </row>
    <row r="3077" spans="1:4" ht="15" customHeight="1" x14ac:dyDescent="0.2">
      <c r="A3077" s="105">
        <v>42135.083333333336</v>
      </c>
      <c r="B3077" s="13">
        <v>2.057776</v>
      </c>
      <c r="C3077" s="24">
        <v>290</v>
      </c>
      <c r="D3077" s="16">
        <f t="shared" si="48"/>
        <v>3.43648592</v>
      </c>
    </row>
    <row r="3078" spans="1:4" ht="15" customHeight="1" x14ac:dyDescent="0.2">
      <c r="A3078" s="105">
        <v>42135.125</v>
      </c>
      <c r="B3078" s="13">
        <v>1.028888</v>
      </c>
      <c r="C3078" s="24">
        <v>320</v>
      </c>
      <c r="D3078" s="16">
        <f t="shared" si="48"/>
        <v>1.71824296</v>
      </c>
    </row>
    <row r="3079" spans="1:4" ht="15" customHeight="1" x14ac:dyDescent="0.2">
      <c r="A3079" s="105">
        <v>42135.166666666664</v>
      </c>
      <c r="B3079" s="13">
        <v>1.5433319999999999</v>
      </c>
      <c r="C3079" s="24">
        <v>310</v>
      </c>
      <c r="D3079" s="16">
        <f t="shared" si="48"/>
        <v>2.5773644399999998</v>
      </c>
    </row>
    <row r="3080" spans="1:4" ht="15" customHeight="1" x14ac:dyDescent="0.2">
      <c r="A3080" s="105">
        <v>42135.208333333336</v>
      </c>
      <c r="B3080" s="13">
        <v>1.028888</v>
      </c>
      <c r="C3080" s="24">
        <v>330</v>
      </c>
      <c r="D3080" s="16">
        <f t="shared" si="48"/>
        <v>1.71824296</v>
      </c>
    </row>
    <row r="3081" spans="1:4" ht="15" customHeight="1" x14ac:dyDescent="0.2">
      <c r="A3081" s="105">
        <v>42135.25</v>
      </c>
      <c r="B3081" s="13">
        <v>1.028888</v>
      </c>
      <c r="C3081" s="24">
        <v>330</v>
      </c>
      <c r="D3081" s="16">
        <f t="shared" si="48"/>
        <v>1.71824296</v>
      </c>
    </row>
    <row r="3082" spans="1:4" ht="15" customHeight="1" x14ac:dyDescent="0.2">
      <c r="A3082" s="105">
        <v>42135.291666666664</v>
      </c>
      <c r="B3082" s="13">
        <v>0</v>
      </c>
      <c r="C3082" s="24">
        <v>0</v>
      </c>
      <c r="D3082" s="16">
        <f t="shared" si="48"/>
        <v>0</v>
      </c>
    </row>
    <row r="3083" spans="1:4" ht="15" customHeight="1" x14ac:dyDescent="0.2">
      <c r="A3083" s="105">
        <v>42135.333333333336</v>
      </c>
      <c r="B3083" s="13">
        <v>1.028888</v>
      </c>
      <c r="C3083" s="24">
        <v>330</v>
      </c>
      <c r="D3083" s="16">
        <f t="shared" si="48"/>
        <v>1.71824296</v>
      </c>
    </row>
    <row r="3084" spans="1:4" ht="15" customHeight="1" x14ac:dyDescent="0.2">
      <c r="A3084" s="105">
        <v>42135.375</v>
      </c>
      <c r="B3084" s="13">
        <v>1.028888</v>
      </c>
      <c r="C3084" s="24">
        <v>320</v>
      </c>
      <c r="D3084" s="16">
        <f t="shared" si="48"/>
        <v>1.71824296</v>
      </c>
    </row>
    <row r="3085" spans="1:4" ht="15" customHeight="1" x14ac:dyDescent="0.2">
      <c r="A3085" s="105">
        <v>42135.416666666664</v>
      </c>
      <c r="B3085" s="13">
        <v>1.028888</v>
      </c>
      <c r="C3085" s="24">
        <v>320</v>
      </c>
      <c r="D3085" s="16">
        <f t="shared" si="48"/>
        <v>1.71824296</v>
      </c>
    </row>
    <row r="3086" spans="1:4" ht="15" customHeight="1" x14ac:dyDescent="0.2">
      <c r="A3086" s="105">
        <v>42135.458333333336</v>
      </c>
      <c r="B3086" s="13">
        <v>1.5433319999999999</v>
      </c>
      <c r="C3086" s="24">
        <v>330</v>
      </c>
      <c r="D3086" s="16">
        <f t="shared" si="48"/>
        <v>2.5773644399999998</v>
      </c>
    </row>
    <row r="3087" spans="1:4" ht="15" customHeight="1" x14ac:dyDescent="0.2">
      <c r="A3087" s="105">
        <v>42135.5</v>
      </c>
      <c r="B3087" s="13">
        <v>1.028888</v>
      </c>
      <c r="C3087" s="24">
        <v>350</v>
      </c>
      <c r="D3087" s="16">
        <f t="shared" si="48"/>
        <v>1.71824296</v>
      </c>
    </row>
    <row r="3088" spans="1:4" ht="15" customHeight="1" x14ac:dyDescent="0.2">
      <c r="A3088" s="105">
        <v>42135.541666666664</v>
      </c>
      <c r="B3088" s="13">
        <v>5.1444400000000003</v>
      </c>
      <c r="C3088" s="24">
        <v>10</v>
      </c>
      <c r="D3088" s="16">
        <f t="shared" si="48"/>
        <v>8.5912147999999995</v>
      </c>
    </row>
    <row r="3089" spans="1:4" ht="15" customHeight="1" x14ac:dyDescent="0.2">
      <c r="A3089" s="105">
        <v>42135.583333333336</v>
      </c>
      <c r="B3089" s="13">
        <v>4.6299960000000002</v>
      </c>
      <c r="C3089" s="24">
        <v>20</v>
      </c>
      <c r="D3089" s="16">
        <f t="shared" si="48"/>
        <v>7.7320933199999997</v>
      </c>
    </row>
    <row r="3090" spans="1:4" ht="15" customHeight="1" x14ac:dyDescent="0.2">
      <c r="A3090" s="105">
        <v>42135.625</v>
      </c>
      <c r="B3090" s="13">
        <v>4.1155520000000001</v>
      </c>
      <c r="C3090" s="24">
        <v>330</v>
      </c>
      <c r="D3090" s="16">
        <f t="shared" si="48"/>
        <v>6.8729718399999999</v>
      </c>
    </row>
    <row r="3091" spans="1:4" ht="15" customHeight="1" x14ac:dyDescent="0.2">
      <c r="A3091" s="105">
        <v>42135.666666666664</v>
      </c>
      <c r="B3091" s="13">
        <v>5.1444400000000003</v>
      </c>
      <c r="C3091" s="24">
        <v>340</v>
      </c>
      <c r="D3091" s="16">
        <f t="shared" si="48"/>
        <v>8.5912147999999995</v>
      </c>
    </row>
    <row r="3092" spans="1:4" ht="15" customHeight="1" x14ac:dyDescent="0.2">
      <c r="A3092" s="105">
        <v>42135.708333333336</v>
      </c>
      <c r="B3092" s="13">
        <v>6.1733279999999997</v>
      </c>
      <c r="C3092" s="24">
        <v>330</v>
      </c>
      <c r="D3092" s="16">
        <f t="shared" si="48"/>
        <v>10.309457759999999</v>
      </c>
    </row>
    <row r="3093" spans="1:4" ht="15" customHeight="1" x14ac:dyDescent="0.2">
      <c r="A3093" s="105">
        <v>42135.75</v>
      </c>
      <c r="B3093" s="13">
        <v>2.5722200000000002</v>
      </c>
      <c r="C3093" s="24">
        <v>360</v>
      </c>
      <c r="D3093" s="16">
        <f t="shared" si="48"/>
        <v>4.2956073999999997</v>
      </c>
    </row>
    <row r="3094" spans="1:4" ht="15" customHeight="1" x14ac:dyDescent="0.2">
      <c r="A3094" s="105">
        <v>42135.791666666664</v>
      </c>
      <c r="B3094" s="13">
        <v>1.028888</v>
      </c>
      <c r="C3094" s="24">
        <v>330</v>
      </c>
      <c r="D3094" s="16">
        <f t="shared" si="48"/>
        <v>1.71824296</v>
      </c>
    </row>
    <row r="3095" spans="1:4" ht="15" customHeight="1" x14ac:dyDescent="0.2">
      <c r="A3095" s="105">
        <v>42135.833333333336</v>
      </c>
      <c r="B3095" s="13">
        <v>1.5433319999999999</v>
      </c>
      <c r="C3095" s="24">
        <v>260</v>
      </c>
      <c r="D3095" s="16">
        <f t="shared" si="48"/>
        <v>2.5773644399999998</v>
      </c>
    </row>
    <row r="3096" spans="1:4" ht="15" customHeight="1" x14ac:dyDescent="0.2">
      <c r="A3096" s="105">
        <v>42135.875</v>
      </c>
      <c r="B3096" s="13">
        <v>1.028888</v>
      </c>
      <c r="C3096" s="24">
        <v>10</v>
      </c>
      <c r="D3096" s="16">
        <f t="shared" si="48"/>
        <v>1.71824296</v>
      </c>
    </row>
    <row r="3097" spans="1:4" ht="15" customHeight="1" x14ac:dyDescent="0.2">
      <c r="A3097" s="105">
        <v>42135.916666666664</v>
      </c>
      <c r="B3097" s="13">
        <v>2.5722200000000002</v>
      </c>
      <c r="C3097" s="24">
        <v>60</v>
      </c>
      <c r="D3097" s="16">
        <f t="shared" si="48"/>
        <v>4.2956073999999997</v>
      </c>
    </row>
    <row r="3098" spans="1:4" ht="15" customHeight="1" x14ac:dyDescent="0.2">
      <c r="A3098" s="105">
        <v>42135.958333333336</v>
      </c>
      <c r="B3098" s="13">
        <v>2.5722200000000002</v>
      </c>
      <c r="C3098" s="24">
        <v>10</v>
      </c>
      <c r="D3098" s="16">
        <f t="shared" si="48"/>
        <v>4.2956073999999997</v>
      </c>
    </row>
    <row r="3099" spans="1:4" ht="15" customHeight="1" x14ac:dyDescent="0.2">
      <c r="A3099" s="105">
        <v>42136</v>
      </c>
      <c r="B3099" s="13">
        <v>2.5722200000000002</v>
      </c>
      <c r="C3099" s="24">
        <v>340</v>
      </c>
      <c r="D3099" s="16">
        <f t="shared" si="48"/>
        <v>4.2956073999999997</v>
      </c>
    </row>
    <row r="3100" spans="1:4" ht="15" customHeight="1" x14ac:dyDescent="0.2">
      <c r="A3100" s="105">
        <v>42136.041666666664</v>
      </c>
      <c r="B3100" s="13">
        <v>0.51444400000000001</v>
      </c>
      <c r="C3100" s="24">
        <v>280</v>
      </c>
      <c r="D3100" s="16">
        <f t="shared" si="48"/>
        <v>0.85912147999999999</v>
      </c>
    </row>
    <row r="3101" spans="1:4" ht="15" customHeight="1" x14ac:dyDescent="0.2">
      <c r="A3101" s="105">
        <v>42136.083333333336</v>
      </c>
      <c r="B3101" s="13">
        <v>1.5433319999999999</v>
      </c>
      <c r="C3101" s="24">
        <v>270</v>
      </c>
      <c r="D3101" s="16">
        <f t="shared" si="48"/>
        <v>2.5773644399999998</v>
      </c>
    </row>
    <row r="3102" spans="1:4" ht="15" customHeight="1" x14ac:dyDescent="0.2">
      <c r="A3102" s="105">
        <v>42136.125</v>
      </c>
      <c r="B3102" s="13">
        <v>1.028888</v>
      </c>
      <c r="C3102" s="24">
        <v>330</v>
      </c>
      <c r="D3102" s="16">
        <f t="shared" si="48"/>
        <v>1.71824296</v>
      </c>
    </row>
    <row r="3103" spans="1:4" ht="15" customHeight="1" x14ac:dyDescent="0.2">
      <c r="A3103" s="105">
        <v>42136.166666666664</v>
      </c>
      <c r="B3103" s="13">
        <v>3.0866639999999999</v>
      </c>
      <c r="C3103" s="24">
        <v>40</v>
      </c>
      <c r="D3103" s="16">
        <f t="shared" si="48"/>
        <v>5.1547288799999995</v>
      </c>
    </row>
    <row r="3104" spans="1:4" ht="15" customHeight="1" x14ac:dyDescent="0.2">
      <c r="A3104" s="105">
        <v>42136.208333333336</v>
      </c>
      <c r="B3104" s="13">
        <v>2.057776</v>
      </c>
      <c r="C3104" s="24">
        <v>350</v>
      </c>
      <c r="D3104" s="16">
        <f t="shared" si="48"/>
        <v>3.43648592</v>
      </c>
    </row>
    <row r="3105" spans="1:4" ht="15" customHeight="1" x14ac:dyDescent="0.2">
      <c r="A3105" s="105">
        <v>42136.25</v>
      </c>
      <c r="B3105" s="13">
        <v>1.028888</v>
      </c>
      <c r="C3105" s="24">
        <v>300</v>
      </c>
      <c r="D3105" s="16">
        <f t="shared" si="48"/>
        <v>1.71824296</v>
      </c>
    </row>
    <row r="3106" spans="1:4" ht="15" customHeight="1" x14ac:dyDescent="0.2">
      <c r="A3106" s="105">
        <v>42136.291666666664</v>
      </c>
      <c r="B3106" s="13">
        <v>1.5433319999999999</v>
      </c>
      <c r="C3106" s="24">
        <v>190</v>
      </c>
      <c r="D3106" s="16">
        <f t="shared" si="48"/>
        <v>2.5773644399999998</v>
      </c>
    </row>
    <row r="3107" spans="1:4" ht="15" customHeight="1" x14ac:dyDescent="0.2">
      <c r="A3107" s="105">
        <v>42136.333333333336</v>
      </c>
      <c r="B3107" s="13">
        <v>1.028888</v>
      </c>
      <c r="C3107" s="24">
        <v>240</v>
      </c>
      <c r="D3107" s="16">
        <f t="shared" si="48"/>
        <v>1.71824296</v>
      </c>
    </row>
    <row r="3108" spans="1:4" ht="15" customHeight="1" x14ac:dyDescent="0.2">
      <c r="A3108" s="105">
        <v>42136.375</v>
      </c>
      <c r="B3108" s="13">
        <v>1.5433319999999999</v>
      </c>
      <c r="C3108" s="24">
        <v>320</v>
      </c>
      <c r="D3108" s="16">
        <f t="shared" si="48"/>
        <v>2.5773644399999998</v>
      </c>
    </row>
    <row r="3109" spans="1:4" ht="15" customHeight="1" x14ac:dyDescent="0.2">
      <c r="A3109" s="105">
        <v>42136.416666666664</v>
      </c>
      <c r="B3109" s="13">
        <v>0</v>
      </c>
      <c r="C3109" s="24">
        <v>0</v>
      </c>
      <c r="D3109" s="16">
        <f t="shared" si="48"/>
        <v>0</v>
      </c>
    </row>
    <row r="3110" spans="1:4" ht="15" customHeight="1" x14ac:dyDescent="0.2">
      <c r="A3110" s="105">
        <v>42136.458333333336</v>
      </c>
      <c r="B3110" s="13">
        <v>4.6299960000000002</v>
      </c>
      <c r="C3110" s="24">
        <v>210</v>
      </c>
      <c r="D3110" s="16">
        <f t="shared" si="48"/>
        <v>7.7320933199999997</v>
      </c>
    </row>
    <row r="3111" spans="1:4" ht="15" customHeight="1" x14ac:dyDescent="0.2">
      <c r="A3111" s="105">
        <v>42136.5</v>
      </c>
      <c r="B3111" s="13">
        <v>3.601108</v>
      </c>
      <c r="C3111" s="24">
        <v>200</v>
      </c>
      <c r="D3111" s="16">
        <f t="shared" si="48"/>
        <v>6.0138503599999993</v>
      </c>
    </row>
    <row r="3112" spans="1:4" ht="15" customHeight="1" x14ac:dyDescent="0.2">
      <c r="A3112" s="105">
        <v>42136.541666666664</v>
      </c>
      <c r="B3112" s="13">
        <v>2.057776</v>
      </c>
      <c r="C3112" s="24">
        <v>180</v>
      </c>
      <c r="D3112" s="16">
        <f t="shared" si="48"/>
        <v>3.43648592</v>
      </c>
    </row>
    <row r="3113" spans="1:4" ht="15" customHeight="1" x14ac:dyDescent="0.2">
      <c r="A3113" s="105">
        <v>42136.583333333336</v>
      </c>
      <c r="B3113" s="13">
        <v>2.5722200000000002</v>
      </c>
      <c r="C3113" s="24">
        <v>140</v>
      </c>
      <c r="D3113" s="16">
        <f t="shared" si="48"/>
        <v>4.2956073999999997</v>
      </c>
    </row>
    <row r="3114" spans="1:4" ht="15" customHeight="1" x14ac:dyDescent="0.2">
      <c r="A3114" s="105">
        <v>42136.625</v>
      </c>
      <c r="B3114" s="13">
        <v>5.1444400000000003</v>
      </c>
      <c r="C3114" s="24">
        <v>160</v>
      </c>
      <c r="D3114" s="16">
        <f t="shared" si="48"/>
        <v>8.5912147999999995</v>
      </c>
    </row>
    <row r="3115" spans="1:4" ht="15" customHeight="1" x14ac:dyDescent="0.2">
      <c r="A3115" s="105">
        <v>42136.666666666664</v>
      </c>
      <c r="B3115" s="13">
        <v>5.6588840000000005</v>
      </c>
      <c r="C3115" s="24">
        <v>160</v>
      </c>
      <c r="D3115" s="16">
        <f t="shared" si="48"/>
        <v>9.4503362800000001</v>
      </c>
    </row>
    <row r="3116" spans="1:4" ht="15" customHeight="1" x14ac:dyDescent="0.2">
      <c r="A3116" s="105">
        <v>42136.708333333336</v>
      </c>
      <c r="B3116" s="13">
        <v>5.6588840000000005</v>
      </c>
      <c r="C3116" s="24">
        <v>150</v>
      </c>
      <c r="D3116" s="16">
        <f t="shared" si="48"/>
        <v>9.4503362800000001</v>
      </c>
    </row>
    <row r="3117" spans="1:4" ht="15" customHeight="1" x14ac:dyDescent="0.2">
      <c r="A3117" s="105">
        <v>42136.75</v>
      </c>
      <c r="B3117" s="13">
        <v>5.6588840000000005</v>
      </c>
      <c r="C3117" s="24">
        <v>160</v>
      </c>
      <c r="D3117" s="16">
        <f t="shared" si="48"/>
        <v>9.4503362800000001</v>
      </c>
    </row>
    <row r="3118" spans="1:4" ht="15" customHeight="1" x14ac:dyDescent="0.2">
      <c r="A3118" s="105">
        <v>42136.791666666664</v>
      </c>
      <c r="B3118" s="13">
        <v>5.1444400000000003</v>
      </c>
      <c r="C3118" s="24">
        <v>170</v>
      </c>
      <c r="D3118" s="16">
        <f t="shared" si="48"/>
        <v>8.5912147999999995</v>
      </c>
    </row>
    <row r="3119" spans="1:4" ht="15" customHeight="1" x14ac:dyDescent="0.2">
      <c r="A3119" s="105">
        <v>42136.833333333336</v>
      </c>
      <c r="B3119" s="13">
        <v>5.1444400000000003</v>
      </c>
      <c r="C3119" s="24">
        <v>180</v>
      </c>
      <c r="D3119" s="16">
        <f t="shared" si="48"/>
        <v>8.5912147999999995</v>
      </c>
    </row>
    <row r="3120" spans="1:4" ht="15" customHeight="1" x14ac:dyDescent="0.2">
      <c r="A3120" s="105">
        <v>42136.875</v>
      </c>
      <c r="B3120" s="13">
        <v>3.0866639999999999</v>
      </c>
      <c r="C3120" s="24">
        <v>200</v>
      </c>
      <c r="D3120" s="16">
        <f t="shared" si="48"/>
        <v>5.1547288799999995</v>
      </c>
    </row>
    <row r="3121" spans="1:4" ht="15" customHeight="1" x14ac:dyDescent="0.2">
      <c r="A3121" s="105">
        <v>42136.916666666664</v>
      </c>
      <c r="B3121" s="13">
        <v>5.1444400000000003</v>
      </c>
      <c r="C3121" s="24">
        <v>200</v>
      </c>
      <c r="D3121" s="16">
        <f t="shared" si="48"/>
        <v>8.5912147999999995</v>
      </c>
    </row>
    <row r="3122" spans="1:4" ht="15" customHeight="1" x14ac:dyDescent="0.2">
      <c r="A3122" s="105">
        <v>42136.958333333336</v>
      </c>
      <c r="B3122" s="13">
        <v>4.1155520000000001</v>
      </c>
      <c r="C3122" s="24">
        <v>200</v>
      </c>
      <c r="D3122" s="16">
        <f t="shared" si="48"/>
        <v>6.8729718399999999</v>
      </c>
    </row>
    <row r="3123" spans="1:4" ht="15" customHeight="1" x14ac:dyDescent="0.2">
      <c r="A3123" s="105">
        <v>42137</v>
      </c>
      <c r="B3123" s="13">
        <v>4.6299960000000002</v>
      </c>
      <c r="C3123" s="24">
        <v>220</v>
      </c>
      <c r="D3123" s="16">
        <f t="shared" si="48"/>
        <v>7.7320933199999997</v>
      </c>
    </row>
    <row r="3124" spans="1:4" ht="15" customHeight="1" x14ac:dyDescent="0.2">
      <c r="A3124" s="105">
        <v>42137.041666666664</v>
      </c>
      <c r="B3124" s="13">
        <v>3.601108</v>
      </c>
      <c r="C3124" s="24">
        <v>230</v>
      </c>
      <c r="D3124" s="16">
        <f t="shared" si="48"/>
        <v>6.0138503599999993</v>
      </c>
    </row>
    <row r="3125" spans="1:4" ht="15" customHeight="1" x14ac:dyDescent="0.2">
      <c r="A3125" s="105">
        <v>42137.083333333336</v>
      </c>
      <c r="B3125" s="13">
        <v>4.6299960000000002</v>
      </c>
      <c r="C3125" s="24">
        <v>220</v>
      </c>
      <c r="D3125" s="16">
        <f t="shared" si="48"/>
        <v>7.7320933199999997</v>
      </c>
    </row>
    <row r="3126" spans="1:4" ht="15" customHeight="1" x14ac:dyDescent="0.2">
      <c r="A3126" s="105">
        <v>42137.125</v>
      </c>
      <c r="B3126" s="13">
        <v>3.601108</v>
      </c>
      <c r="C3126" s="24">
        <v>230</v>
      </c>
      <c r="D3126" s="16">
        <f t="shared" si="48"/>
        <v>6.0138503599999993</v>
      </c>
    </row>
    <row r="3127" spans="1:4" ht="15" customHeight="1" x14ac:dyDescent="0.2">
      <c r="A3127" s="105">
        <v>42137.166666666664</v>
      </c>
      <c r="B3127" s="13">
        <v>3.0866639999999999</v>
      </c>
      <c r="C3127" s="24">
        <v>220</v>
      </c>
      <c r="D3127" s="16">
        <f t="shared" si="48"/>
        <v>5.1547288799999995</v>
      </c>
    </row>
    <row r="3128" spans="1:4" ht="15" customHeight="1" x14ac:dyDescent="0.2">
      <c r="A3128" s="105">
        <v>42137.208333333336</v>
      </c>
      <c r="B3128" s="13">
        <v>3.0866639999999999</v>
      </c>
      <c r="C3128" s="24">
        <v>240</v>
      </c>
      <c r="D3128" s="16">
        <f t="shared" si="48"/>
        <v>5.1547288799999995</v>
      </c>
    </row>
    <row r="3129" spans="1:4" ht="15" customHeight="1" x14ac:dyDescent="0.2">
      <c r="A3129" s="105">
        <v>42137.25</v>
      </c>
      <c r="B3129" s="13">
        <v>3.0866639999999999</v>
      </c>
      <c r="C3129" s="24">
        <v>220</v>
      </c>
      <c r="D3129" s="16">
        <f t="shared" si="48"/>
        <v>5.1547288799999995</v>
      </c>
    </row>
    <row r="3130" spans="1:4" ht="15" customHeight="1" x14ac:dyDescent="0.2">
      <c r="A3130" s="105">
        <v>42137.291666666664</v>
      </c>
      <c r="B3130" s="13">
        <v>3.601108</v>
      </c>
      <c r="C3130" s="24">
        <v>220</v>
      </c>
      <c r="D3130" s="16">
        <f t="shared" si="48"/>
        <v>6.0138503599999993</v>
      </c>
    </row>
    <row r="3131" spans="1:4" ht="15" customHeight="1" x14ac:dyDescent="0.2">
      <c r="A3131" s="105">
        <v>42137.333333333336</v>
      </c>
      <c r="B3131" s="13">
        <v>3.0866639999999999</v>
      </c>
      <c r="C3131" s="24">
        <v>210</v>
      </c>
      <c r="D3131" s="16">
        <f t="shared" si="48"/>
        <v>5.1547288799999995</v>
      </c>
    </row>
    <row r="3132" spans="1:4" ht="15" customHeight="1" x14ac:dyDescent="0.2">
      <c r="A3132" s="105">
        <v>42137.375</v>
      </c>
      <c r="B3132" s="13">
        <v>2.5722200000000002</v>
      </c>
      <c r="C3132" s="24">
        <v>210</v>
      </c>
      <c r="D3132" s="16">
        <f t="shared" si="48"/>
        <v>4.2956073999999997</v>
      </c>
    </row>
    <row r="3133" spans="1:4" ht="15" customHeight="1" x14ac:dyDescent="0.2">
      <c r="A3133" s="105">
        <v>42137.416666666664</v>
      </c>
      <c r="B3133" s="13">
        <v>2.057776</v>
      </c>
      <c r="C3133" s="24">
        <v>290</v>
      </c>
      <c r="D3133" s="16">
        <f t="shared" si="48"/>
        <v>3.43648592</v>
      </c>
    </row>
    <row r="3134" spans="1:4" ht="15" customHeight="1" x14ac:dyDescent="0.2">
      <c r="A3134" s="105">
        <v>42137.458333333336</v>
      </c>
      <c r="B3134" s="13">
        <v>4.1155520000000001</v>
      </c>
      <c r="C3134" s="24">
        <v>200</v>
      </c>
      <c r="D3134" s="16">
        <f t="shared" si="48"/>
        <v>6.8729718399999999</v>
      </c>
    </row>
    <row r="3135" spans="1:4" ht="15" customHeight="1" x14ac:dyDescent="0.2">
      <c r="A3135" s="105">
        <v>42137.5</v>
      </c>
      <c r="B3135" s="13">
        <v>5.1444400000000003</v>
      </c>
      <c r="C3135" s="24">
        <v>210</v>
      </c>
      <c r="D3135" s="16">
        <f t="shared" si="48"/>
        <v>8.5912147999999995</v>
      </c>
    </row>
    <row r="3136" spans="1:4" ht="15" customHeight="1" x14ac:dyDescent="0.2">
      <c r="A3136" s="105">
        <v>42137.541666666664</v>
      </c>
      <c r="B3136" s="13">
        <v>6.1733279999999997</v>
      </c>
      <c r="C3136" s="24">
        <v>190</v>
      </c>
      <c r="D3136" s="16">
        <f t="shared" si="48"/>
        <v>10.309457759999999</v>
      </c>
    </row>
    <row r="3137" spans="1:4" ht="15" customHeight="1" x14ac:dyDescent="0.2">
      <c r="A3137" s="105">
        <v>42137.583333333336</v>
      </c>
      <c r="B3137" s="13">
        <v>7.202216</v>
      </c>
      <c r="C3137" s="24">
        <v>190</v>
      </c>
      <c r="D3137" s="16">
        <f t="shared" si="48"/>
        <v>12.027700719999999</v>
      </c>
    </row>
    <row r="3138" spans="1:4" ht="15" customHeight="1" x14ac:dyDescent="0.2">
      <c r="A3138" s="105">
        <v>42137.625</v>
      </c>
      <c r="B3138" s="13">
        <v>7.202216</v>
      </c>
      <c r="C3138" s="24">
        <v>190</v>
      </c>
      <c r="D3138" s="16">
        <f t="shared" si="48"/>
        <v>12.027700719999999</v>
      </c>
    </row>
    <row r="3139" spans="1:4" ht="15" customHeight="1" x14ac:dyDescent="0.2">
      <c r="A3139" s="105">
        <v>42137.666666666664</v>
      </c>
      <c r="B3139" s="13">
        <v>7.7166600000000001</v>
      </c>
      <c r="C3139" s="24">
        <v>190</v>
      </c>
      <c r="D3139" s="16">
        <f t="shared" si="48"/>
        <v>12.886822199999999</v>
      </c>
    </row>
    <row r="3140" spans="1:4" ht="15" customHeight="1" x14ac:dyDescent="0.2">
      <c r="A3140" s="105">
        <v>42137.708333333336</v>
      </c>
      <c r="B3140" s="13">
        <v>8.7455479999999994</v>
      </c>
      <c r="C3140" s="24">
        <v>180</v>
      </c>
      <c r="D3140" s="16">
        <f t="shared" ref="D3140:D3203" si="49">$B$1*B3140</f>
        <v>14.605065159999999</v>
      </c>
    </row>
    <row r="3141" spans="1:4" ht="15" customHeight="1" x14ac:dyDescent="0.2">
      <c r="A3141" s="105">
        <v>42137.75</v>
      </c>
      <c r="B3141" s="13">
        <v>9.2599920000000004</v>
      </c>
      <c r="C3141" s="24">
        <v>210</v>
      </c>
      <c r="D3141" s="16">
        <f t="shared" si="49"/>
        <v>15.464186639999999</v>
      </c>
    </row>
    <row r="3142" spans="1:4" ht="15" customHeight="1" x14ac:dyDescent="0.2">
      <c r="A3142" s="105">
        <v>42137.791666666664</v>
      </c>
      <c r="B3142" s="13">
        <v>7.202216</v>
      </c>
      <c r="C3142" s="24">
        <v>180</v>
      </c>
      <c r="D3142" s="16">
        <f t="shared" si="49"/>
        <v>12.027700719999999</v>
      </c>
    </row>
    <row r="3143" spans="1:4" ht="15" customHeight="1" x14ac:dyDescent="0.2">
      <c r="A3143" s="105">
        <v>42137.833333333336</v>
      </c>
      <c r="B3143" s="13">
        <v>6.6877719999999998</v>
      </c>
      <c r="C3143" s="24">
        <v>190</v>
      </c>
      <c r="D3143" s="16">
        <f t="shared" si="49"/>
        <v>11.16857924</v>
      </c>
    </row>
    <row r="3144" spans="1:4" ht="15" customHeight="1" x14ac:dyDescent="0.2">
      <c r="A3144" s="105">
        <v>42137.875</v>
      </c>
      <c r="B3144" s="13">
        <v>5.6588840000000005</v>
      </c>
      <c r="C3144" s="24">
        <v>200</v>
      </c>
      <c r="D3144" s="16">
        <f t="shared" si="49"/>
        <v>9.4503362800000001</v>
      </c>
    </row>
    <row r="3145" spans="1:4" ht="15" customHeight="1" x14ac:dyDescent="0.2">
      <c r="A3145" s="105">
        <v>42137.916666666664</v>
      </c>
      <c r="B3145" s="13">
        <v>5.1444400000000003</v>
      </c>
      <c r="C3145" s="24">
        <v>210</v>
      </c>
      <c r="D3145" s="16">
        <f t="shared" si="49"/>
        <v>8.5912147999999995</v>
      </c>
    </row>
    <row r="3146" spans="1:4" ht="15" customHeight="1" x14ac:dyDescent="0.2">
      <c r="A3146" s="105">
        <v>42137.958333333336</v>
      </c>
      <c r="B3146" s="13">
        <v>5.1444400000000003</v>
      </c>
      <c r="C3146" s="24">
        <v>200</v>
      </c>
      <c r="D3146" s="16">
        <f t="shared" si="49"/>
        <v>8.5912147999999995</v>
      </c>
    </row>
    <row r="3147" spans="1:4" ht="15" customHeight="1" x14ac:dyDescent="0.2">
      <c r="A3147" s="105">
        <v>42138</v>
      </c>
      <c r="B3147" s="13">
        <v>4.6299960000000002</v>
      </c>
      <c r="C3147" s="24">
        <v>210</v>
      </c>
      <c r="D3147" s="16">
        <f t="shared" si="49"/>
        <v>7.7320933199999997</v>
      </c>
    </row>
    <row r="3148" spans="1:4" ht="15" customHeight="1" x14ac:dyDescent="0.2">
      <c r="A3148" s="105">
        <v>42138.041666666664</v>
      </c>
      <c r="B3148" s="13">
        <v>5.1444400000000003</v>
      </c>
      <c r="C3148" s="24">
        <v>220</v>
      </c>
      <c r="D3148" s="16">
        <f t="shared" si="49"/>
        <v>8.5912147999999995</v>
      </c>
    </row>
    <row r="3149" spans="1:4" ht="15" customHeight="1" x14ac:dyDescent="0.2">
      <c r="A3149" s="105">
        <v>42138.083333333336</v>
      </c>
      <c r="B3149" s="13">
        <v>3.601108</v>
      </c>
      <c r="C3149" s="24">
        <v>230</v>
      </c>
      <c r="D3149" s="16">
        <f t="shared" si="49"/>
        <v>6.0138503599999993</v>
      </c>
    </row>
    <row r="3150" spans="1:4" ht="15" customHeight="1" x14ac:dyDescent="0.2">
      <c r="A3150" s="105">
        <v>42138.125</v>
      </c>
      <c r="B3150" s="13">
        <v>4.1155520000000001</v>
      </c>
      <c r="C3150" s="24">
        <v>230</v>
      </c>
      <c r="D3150" s="16">
        <f t="shared" si="49"/>
        <v>6.8729718399999999</v>
      </c>
    </row>
    <row r="3151" spans="1:4" ht="15" customHeight="1" x14ac:dyDescent="0.2">
      <c r="A3151" s="105">
        <v>42138.166666666664</v>
      </c>
      <c r="B3151" s="13">
        <v>4.1155520000000001</v>
      </c>
      <c r="C3151" s="24">
        <v>220</v>
      </c>
      <c r="D3151" s="16">
        <f t="shared" si="49"/>
        <v>6.8729718399999999</v>
      </c>
    </row>
    <row r="3152" spans="1:4" ht="15" customHeight="1" x14ac:dyDescent="0.2">
      <c r="A3152" s="105">
        <v>42138.208333333336</v>
      </c>
      <c r="B3152" s="13">
        <v>3.601108</v>
      </c>
      <c r="C3152" s="24">
        <v>230</v>
      </c>
      <c r="D3152" s="16">
        <f t="shared" si="49"/>
        <v>6.0138503599999993</v>
      </c>
    </row>
    <row r="3153" spans="1:4" ht="15" customHeight="1" x14ac:dyDescent="0.2">
      <c r="A3153" s="105">
        <v>42138.25</v>
      </c>
      <c r="B3153" s="13">
        <v>3.601108</v>
      </c>
      <c r="C3153" s="24">
        <v>210</v>
      </c>
      <c r="D3153" s="16">
        <f t="shared" si="49"/>
        <v>6.0138503599999993</v>
      </c>
    </row>
    <row r="3154" spans="1:4" ht="15" customHeight="1" x14ac:dyDescent="0.2">
      <c r="A3154" s="105">
        <v>42138.291666666664</v>
      </c>
      <c r="B3154" s="13">
        <v>2.057776</v>
      </c>
      <c r="C3154" s="24">
        <v>170</v>
      </c>
      <c r="D3154" s="16">
        <f t="shared" si="49"/>
        <v>3.43648592</v>
      </c>
    </row>
    <row r="3155" spans="1:4" ht="15" customHeight="1" x14ac:dyDescent="0.2">
      <c r="A3155" s="105">
        <v>42138.333333333336</v>
      </c>
      <c r="B3155" s="13">
        <v>3.601108</v>
      </c>
      <c r="C3155" s="24">
        <v>230</v>
      </c>
      <c r="D3155" s="16">
        <f t="shared" si="49"/>
        <v>6.0138503599999993</v>
      </c>
    </row>
    <row r="3156" spans="1:4" ht="15" customHeight="1" x14ac:dyDescent="0.2">
      <c r="A3156" s="105">
        <v>42138.375</v>
      </c>
      <c r="B3156" s="13">
        <v>2.057776</v>
      </c>
      <c r="C3156" s="24">
        <v>270</v>
      </c>
      <c r="D3156" s="16">
        <f t="shared" si="49"/>
        <v>3.43648592</v>
      </c>
    </row>
    <row r="3157" spans="1:4" ht="15" customHeight="1" x14ac:dyDescent="0.2">
      <c r="A3157" s="105">
        <v>42138.416666666664</v>
      </c>
      <c r="B3157" s="13">
        <v>1.028888</v>
      </c>
      <c r="C3157" s="24">
        <v>300</v>
      </c>
      <c r="D3157" s="16">
        <f t="shared" si="49"/>
        <v>1.71824296</v>
      </c>
    </row>
    <row r="3158" spans="1:4" ht="15" customHeight="1" x14ac:dyDescent="0.2">
      <c r="A3158" s="105">
        <v>42138.458333333336</v>
      </c>
      <c r="B3158" s="13">
        <v>0</v>
      </c>
      <c r="C3158" s="24">
        <v>0</v>
      </c>
      <c r="D3158" s="16">
        <f t="shared" si="49"/>
        <v>0</v>
      </c>
    </row>
    <row r="3159" spans="1:4" ht="15" customHeight="1" x14ac:dyDescent="0.2">
      <c r="A3159" s="105">
        <v>42138.5</v>
      </c>
      <c r="B3159" s="13">
        <v>2.5722200000000002</v>
      </c>
      <c r="C3159" s="24">
        <v>210</v>
      </c>
      <c r="D3159" s="16">
        <f t="shared" si="49"/>
        <v>4.2956073999999997</v>
      </c>
    </row>
    <row r="3160" spans="1:4" ht="15" customHeight="1" x14ac:dyDescent="0.2">
      <c r="A3160" s="105">
        <v>42138.541666666664</v>
      </c>
      <c r="B3160" s="13">
        <v>6.1733279999999997</v>
      </c>
      <c r="C3160" s="24">
        <v>200</v>
      </c>
      <c r="D3160" s="16">
        <f t="shared" si="49"/>
        <v>10.309457759999999</v>
      </c>
    </row>
    <row r="3161" spans="1:4" ht="15" customHeight="1" x14ac:dyDescent="0.2">
      <c r="A3161" s="105">
        <v>42138.583333333336</v>
      </c>
      <c r="B3161" s="13">
        <v>5.1444400000000003</v>
      </c>
      <c r="C3161" s="24">
        <v>190</v>
      </c>
      <c r="D3161" s="16">
        <f t="shared" si="49"/>
        <v>8.5912147999999995</v>
      </c>
    </row>
    <row r="3162" spans="1:4" ht="15" customHeight="1" x14ac:dyDescent="0.2">
      <c r="A3162" s="105">
        <v>42138.625</v>
      </c>
      <c r="B3162" s="13">
        <v>5.1444400000000003</v>
      </c>
      <c r="C3162" s="24">
        <v>190</v>
      </c>
      <c r="D3162" s="16">
        <f t="shared" si="49"/>
        <v>8.5912147999999995</v>
      </c>
    </row>
    <row r="3163" spans="1:4" ht="15" customHeight="1" x14ac:dyDescent="0.2">
      <c r="A3163" s="105">
        <v>42138.666666666664</v>
      </c>
      <c r="B3163" s="13">
        <v>4.6299960000000002</v>
      </c>
      <c r="C3163" s="24">
        <v>220</v>
      </c>
      <c r="D3163" s="16">
        <f t="shared" si="49"/>
        <v>7.7320933199999997</v>
      </c>
    </row>
    <row r="3164" spans="1:4" ht="15" customHeight="1" x14ac:dyDescent="0.2">
      <c r="A3164" s="105">
        <v>42138.708333333336</v>
      </c>
      <c r="B3164" s="13">
        <v>5.1444400000000003</v>
      </c>
      <c r="C3164" s="24">
        <v>220</v>
      </c>
      <c r="D3164" s="16">
        <f t="shared" si="49"/>
        <v>8.5912147999999995</v>
      </c>
    </row>
    <row r="3165" spans="1:4" ht="15" customHeight="1" x14ac:dyDescent="0.2">
      <c r="A3165" s="105">
        <v>42138.75</v>
      </c>
      <c r="B3165" s="13">
        <v>3.601108</v>
      </c>
      <c r="C3165" s="24">
        <v>220</v>
      </c>
      <c r="D3165" s="16">
        <f t="shared" si="49"/>
        <v>6.0138503599999993</v>
      </c>
    </row>
    <row r="3166" spans="1:4" ht="15" customHeight="1" x14ac:dyDescent="0.2">
      <c r="A3166" s="105">
        <v>42138.791666666664</v>
      </c>
      <c r="B3166" s="13">
        <v>3.0866639999999999</v>
      </c>
      <c r="C3166" s="24">
        <v>180</v>
      </c>
      <c r="D3166" s="16">
        <f t="shared" si="49"/>
        <v>5.1547288799999995</v>
      </c>
    </row>
    <row r="3167" spans="1:4" ht="15" customHeight="1" x14ac:dyDescent="0.2">
      <c r="A3167" s="105">
        <v>42138.833333333336</v>
      </c>
      <c r="B3167" s="13">
        <v>4.6299960000000002</v>
      </c>
      <c r="C3167" s="24">
        <v>220</v>
      </c>
      <c r="D3167" s="16">
        <f t="shared" si="49"/>
        <v>7.7320933199999997</v>
      </c>
    </row>
    <row r="3168" spans="1:4" ht="15" customHeight="1" x14ac:dyDescent="0.2">
      <c r="A3168" s="105">
        <v>42138.875</v>
      </c>
      <c r="B3168" s="13">
        <v>3.601108</v>
      </c>
      <c r="C3168" s="24">
        <v>220</v>
      </c>
      <c r="D3168" s="16">
        <f t="shared" si="49"/>
        <v>6.0138503599999993</v>
      </c>
    </row>
    <row r="3169" spans="1:4" ht="15" customHeight="1" x14ac:dyDescent="0.2">
      <c r="A3169" s="105">
        <v>42138.916666666664</v>
      </c>
      <c r="B3169" s="13">
        <v>2.5722200000000002</v>
      </c>
      <c r="C3169" s="24">
        <v>280</v>
      </c>
      <c r="D3169" s="16">
        <f t="shared" si="49"/>
        <v>4.2956073999999997</v>
      </c>
    </row>
    <row r="3170" spans="1:4" ht="15" customHeight="1" x14ac:dyDescent="0.2">
      <c r="A3170" s="105">
        <v>42138.958333333336</v>
      </c>
      <c r="B3170" s="13">
        <v>3.601108</v>
      </c>
      <c r="C3170" s="24">
        <v>260</v>
      </c>
      <c r="D3170" s="16">
        <f t="shared" si="49"/>
        <v>6.0138503599999993</v>
      </c>
    </row>
    <row r="3171" spans="1:4" ht="15" customHeight="1" x14ac:dyDescent="0.2">
      <c r="A3171" s="105">
        <v>42139</v>
      </c>
      <c r="B3171" s="13">
        <v>5.6588840000000005</v>
      </c>
      <c r="C3171" s="24">
        <v>230</v>
      </c>
      <c r="D3171" s="16">
        <f t="shared" si="49"/>
        <v>9.4503362800000001</v>
      </c>
    </row>
    <row r="3172" spans="1:4" ht="15" customHeight="1" x14ac:dyDescent="0.2">
      <c r="A3172" s="105">
        <v>42139.041666666664</v>
      </c>
      <c r="B3172" s="13">
        <v>3.0866639999999999</v>
      </c>
      <c r="C3172" s="24">
        <v>270</v>
      </c>
      <c r="D3172" s="16">
        <f t="shared" si="49"/>
        <v>5.1547288799999995</v>
      </c>
    </row>
    <row r="3173" spans="1:4" ht="15" customHeight="1" x14ac:dyDescent="0.2">
      <c r="A3173" s="105">
        <v>42139.083333333336</v>
      </c>
      <c r="B3173" s="13">
        <v>2.057776</v>
      </c>
      <c r="C3173" s="24">
        <v>330</v>
      </c>
      <c r="D3173" s="16">
        <f t="shared" si="49"/>
        <v>3.43648592</v>
      </c>
    </row>
    <row r="3174" spans="1:4" ht="15" customHeight="1" x14ac:dyDescent="0.2">
      <c r="A3174" s="105">
        <v>42139.125</v>
      </c>
      <c r="B3174" s="13">
        <v>2.057776</v>
      </c>
      <c r="C3174" s="24">
        <v>290</v>
      </c>
      <c r="D3174" s="16">
        <f t="shared" si="49"/>
        <v>3.43648592</v>
      </c>
    </row>
    <row r="3175" spans="1:4" ht="15" customHeight="1" x14ac:dyDescent="0.2">
      <c r="A3175" s="105">
        <v>42139.166666666664</v>
      </c>
      <c r="B3175" s="13">
        <v>3.0866639999999999</v>
      </c>
      <c r="C3175" s="24">
        <v>270</v>
      </c>
      <c r="D3175" s="16">
        <f t="shared" si="49"/>
        <v>5.1547288799999995</v>
      </c>
    </row>
    <row r="3176" spans="1:4" ht="15" customHeight="1" x14ac:dyDescent="0.2">
      <c r="A3176" s="105">
        <v>42139.208333333336</v>
      </c>
      <c r="B3176" s="13">
        <v>2.5722200000000002</v>
      </c>
      <c r="C3176" s="24">
        <v>250</v>
      </c>
      <c r="D3176" s="16">
        <f t="shared" si="49"/>
        <v>4.2956073999999997</v>
      </c>
    </row>
    <row r="3177" spans="1:4" ht="15" customHeight="1" x14ac:dyDescent="0.2">
      <c r="A3177" s="105">
        <v>42139.25</v>
      </c>
      <c r="B3177" s="13">
        <v>1.028888</v>
      </c>
      <c r="C3177" s="24">
        <v>70</v>
      </c>
      <c r="D3177" s="16">
        <f t="shared" si="49"/>
        <v>1.71824296</v>
      </c>
    </row>
    <row r="3178" spans="1:4" ht="15" customHeight="1" x14ac:dyDescent="0.2">
      <c r="A3178" s="105">
        <v>42139.291666666664</v>
      </c>
      <c r="B3178" s="13">
        <v>3.0866639999999999</v>
      </c>
      <c r="C3178" s="24">
        <v>220</v>
      </c>
      <c r="D3178" s="16">
        <f t="shared" si="49"/>
        <v>5.1547288799999995</v>
      </c>
    </row>
    <row r="3179" spans="1:4" ht="15" customHeight="1" x14ac:dyDescent="0.2">
      <c r="A3179" s="105">
        <v>42139.333333333336</v>
      </c>
      <c r="B3179" s="13">
        <v>1.028888</v>
      </c>
      <c r="C3179" s="24">
        <v>30</v>
      </c>
      <c r="D3179" s="16">
        <f t="shared" si="49"/>
        <v>1.71824296</v>
      </c>
    </row>
    <row r="3180" spans="1:4" ht="15" customHeight="1" x14ac:dyDescent="0.2">
      <c r="A3180" s="105">
        <v>42139.375</v>
      </c>
      <c r="B3180" s="13">
        <v>3.0866639999999999</v>
      </c>
      <c r="C3180" s="24">
        <v>240</v>
      </c>
      <c r="D3180" s="16">
        <f t="shared" si="49"/>
        <v>5.1547288799999995</v>
      </c>
    </row>
    <row r="3181" spans="1:4" ht="15" customHeight="1" x14ac:dyDescent="0.2">
      <c r="A3181" s="105">
        <v>42139.416666666664</v>
      </c>
      <c r="B3181" s="13">
        <v>1.028888</v>
      </c>
      <c r="C3181" s="24">
        <v>310</v>
      </c>
      <c r="D3181" s="16">
        <f t="shared" si="49"/>
        <v>1.71824296</v>
      </c>
    </row>
    <row r="3182" spans="1:4" ht="15" customHeight="1" x14ac:dyDescent="0.2">
      <c r="A3182" s="105">
        <v>42139.458333333336</v>
      </c>
      <c r="B3182" s="13">
        <v>2.057776</v>
      </c>
      <c r="C3182" s="24">
        <v>260</v>
      </c>
      <c r="D3182" s="16">
        <f t="shared" si="49"/>
        <v>3.43648592</v>
      </c>
    </row>
    <row r="3183" spans="1:4" ht="15" customHeight="1" x14ac:dyDescent="0.2">
      <c r="A3183" s="105">
        <v>42139.5</v>
      </c>
      <c r="B3183" s="13">
        <v>3.601108</v>
      </c>
      <c r="C3183" s="24">
        <v>220</v>
      </c>
      <c r="D3183" s="16">
        <f t="shared" si="49"/>
        <v>6.0138503599999993</v>
      </c>
    </row>
    <row r="3184" spans="1:4" ht="15" customHeight="1" x14ac:dyDescent="0.2">
      <c r="A3184" s="105">
        <v>42139.541666666664</v>
      </c>
      <c r="B3184" s="13">
        <v>4.6299960000000002</v>
      </c>
      <c r="C3184" s="24">
        <v>210</v>
      </c>
      <c r="D3184" s="16">
        <f t="shared" si="49"/>
        <v>7.7320933199999997</v>
      </c>
    </row>
    <row r="3185" spans="1:4" ht="15" customHeight="1" x14ac:dyDescent="0.2">
      <c r="A3185" s="105">
        <v>42139.583333333336</v>
      </c>
      <c r="B3185" s="13">
        <v>5.6588840000000005</v>
      </c>
      <c r="C3185" s="24">
        <v>200</v>
      </c>
      <c r="D3185" s="16">
        <f t="shared" si="49"/>
        <v>9.4503362800000001</v>
      </c>
    </row>
    <row r="3186" spans="1:4" ht="15" customHeight="1" x14ac:dyDescent="0.2">
      <c r="A3186" s="105">
        <v>42139.625</v>
      </c>
      <c r="B3186" s="13">
        <v>7.202216</v>
      </c>
      <c r="C3186" s="24">
        <v>160</v>
      </c>
      <c r="D3186" s="16">
        <f t="shared" si="49"/>
        <v>12.027700719999999</v>
      </c>
    </row>
    <row r="3187" spans="1:4" ht="15" customHeight="1" x14ac:dyDescent="0.2">
      <c r="A3187" s="105">
        <v>42139.666666666664</v>
      </c>
      <c r="B3187" s="13">
        <v>7.202216</v>
      </c>
      <c r="C3187" s="24">
        <v>160</v>
      </c>
      <c r="D3187" s="16">
        <f t="shared" si="49"/>
        <v>12.027700719999999</v>
      </c>
    </row>
    <row r="3188" spans="1:4" ht="15" customHeight="1" x14ac:dyDescent="0.2">
      <c r="A3188" s="105">
        <v>42139.708333333336</v>
      </c>
      <c r="B3188" s="13">
        <v>7.202216</v>
      </c>
      <c r="C3188" s="24">
        <v>170</v>
      </c>
      <c r="D3188" s="16">
        <f t="shared" si="49"/>
        <v>12.027700719999999</v>
      </c>
    </row>
    <row r="3189" spans="1:4" ht="15" customHeight="1" x14ac:dyDescent="0.2">
      <c r="A3189" s="105">
        <v>42139.75</v>
      </c>
      <c r="B3189" s="13">
        <v>6.1733279999999997</v>
      </c>
      <c r="C3189" s="24">
        <v>170</v>
      </c>
      <c r="D3189" s="16">
        <f t="shared" si="49"/>
        <v>10.309457759999999</v>
      </c>
    </row>
    <row r="3190" spans="1:4" ht="15" customHeight="1" x14ac:dyDescent="0.2">
      <c r="A3190" s="105">
        <v>42139.791666666664</v>
      </c>
      <c r="B3190" s="13">
        <v>6.1733279999999997</v>
      </c>
      <c r="C3190" s="24">
        <v>180</v>
      </c>
      <c r="D3190" s="16">
        <f t="shared" si="49"/>
        <v>10.309457759999999</v>
      </c>
    </row>
    <row r="3191" spans="1:4" ht="15" customHeight="1" x14ac:dyDescent="0.2">
      <c r="A3191" s="105">
        <v>42139.833333333336</v>
      </c>
      <c r="B3191" s="13">
        <v>5.6588840000000005</v>
      </c>
      <c r="C3191" s="24">
        <v>180</v>
      </c>
      <c r="D3191" s="16">
        <f t="shared" si="49"/>
        <v>9.4503362800000001</v>
      </c>
    </row>
    <row r="3192" spans="1:4" ht="15" customHeight="1" x14ac:dyDescent="0.2">
      <c r="A3192" s="105">
        <v>42139.875</v>
      </c>
      <c r="B3192" s="13">
        <v>4.1155520000000001</v>
      </c>
      <c r="C3192" s="24">
        <v>190</v>
      </c>
      <c r="D3192" s="16">
        <f t="shared" si="49"/>
        <v>6.8729718399999999</v>
      </c>
    </row>
    <row r="3193" spans="1:4" ht="15" customHeight="1" x14ac:dyDescent="0.2">
      <c r="A3193" s="105">
        <v>42139.916666666664</v>
      </c>
      <c r="B3193" s="13">
        <v>4.1155520000000001</v>
      </c>
      <c r="C3193" s="24">
        <v>210</v>
      </c>
      <c r="D3193" s="16">
        <f t="shared" si="49"/>
        <v>6.8729718399999999</v>
      </c>
    </row>
    <row r="3194" spans="1:4" ht="15" customHeight="1" x14ac:dyDescent="0.2">
      <c r="A3194" s="105">
        <v>42139.958333333336</v>
      </c>
      <c r="B3194" s="13">
        <v>3.0866639999999999</v>
      </c>
      <c r="C3194" s="24">
        <v>240</v>
      </c>
      <c r="D3194" s="16">
        <f t="shared" si="49"/>
        <v>5.1547288799999995</v>
      </c>
    </row>
    <row r="3195" spans="1:4" ht="15" customHeight="1" x14ac:dyDescent="0.2">
      <c r="A3195" s="105">
        <v>42140</v>
      </c>
      <c r="B3195" s="13">
        <v>1.5433319999999999</v>
      </c>
      <c r="C3195" s="24">
        <v>100</v>
      </c>
      <c r="D3195" s="16">
        <f t="shared" si="49"/>
        <v>2.5773644399999998</v>
      </c>
    </row>
    <row r="3196" spans="1:4" ht="15" customHeight="1" x14ac:dyDescent="0.2">
      <c r="A3196" s="105">
        <v>42140.041666666664</v>
      </c>
      <c r="B3196" s="13">
        <v>3.0866639999999999</v>
      </c>
      <c r="C3196" s="24">
        <v>250</v>
      </c>
      <c r="D3196" s="16">
        <f t="shared" si="49"/>
        <v>5.1547288799999995</v>
      </c>
    </row>
    <row r="3197" spans="1:4" ht="15" customHeight="1" x14ac:dyDescent="0.2">
      <c r="A3197" s="105">
        <v>42140.083333333336</v>
      </c>
      <c r="B3197" s="13">
        <v>2.5722200000000002</v>
      </c>
      <c r="C3197" s="24">
        <v>270</v>
      </c>
      <c r="D3197" s="16">
        <f t="shared" si="49"/>
        <v>4.2956073999999997</v>
      </c>
    </row>
    <row r="3198" spans="1:4" ht="15" customHeight="1" x14ac:dyDescent="0.2">
      <c r="A3198" s="105">
        <v>42140.125</v>
      </c>
      <c r="B3198" s="13">
        <v>3.0866639999999999</v>
      </c>
      <c r="C3198" s="24">
        <v>280</v>
      </c>
      <c r="D3198" s="16">
        <f t="shared" si="49"/>
        <v>5.1547288799999995</v>
      </c>
    </row>
    <row r="3199" spans="1:4" ht="15" customHeight="1" x14ac:dyDescent="0.2">
      <c r="A3199" s="105">
        <v>42140.166666666664</v>
      </c>
      <c r="B3199" s="13">
        <v>3.0866639999999999</v>
      </c>
      <c r="C3199" s="24">
        <v>270</v>
      </c>
      <c r="D3199" s="16">
        <f t="shared" si="49"/>
        <v>5.1547288799999995</v>
      </c>
    </row>
    <row r="3200" spans="1:4" ht="15" customHeight="1" x14ac:dyDescent="0.2">
      <c r="A3200" s="105">
        <v>42140.208333333336</v>
      </c>
      <c r="B3200" s="13">
        <v>1.028888</v>
      </c>
      <c r="C3200" s="24">
        <v>270</v>
      </c>
      <c r="D3200" s="16">
        <f t="shared" si="49"/>
        <v>1.71824296</v>
      </c>
    </row>
    <row r="3201" spans="1:4" ht="15" customHeight="1" x14ac:dyDescent="0.2">
      <c r="A3201" s="105">
        <v>42140.25</v>
      </c>
      <c r="B3201" s="13">
        <v>0.51444400000000001</v>
      </c>
      <c r="C3201" s="24">
        <v>270</v>
      </c>
      <c r="D3201" s="16">
        <f t="shared" si="49"/>
        <v>0.85912147999999999</v>
      </c>
    </row>
    <row r="3202" spans="1:4" ht="15" customHeight="1" x14ac:dyDescent="0.2">
      <c r="A3202" s="105">
        <v>42140.291666666664</v>
      </c>
      <c r="B3202" s="13">
        <v>1.5433319999999999</v>
      </c>
      <c r="C3202" s="24">
        <v>280</v>
      </c>
      <c r="D3202" s="16">
        <f t="shared" si="49"/>
        <v>2.5773644399999998</v>
      </c>
    </row>
    <row r="3203" spans="1:4" ht="15" customHeight="1" x14ac:dyDescent="0.2">
      <c r="A3203" s="105">
        <v>42140.333333333336</v>
      </c>
      <c r="B3203" s="13">
        <v>2.057776</v>
      </c>
      <c r="C3203" s="24">
        <v>210</v>
      </c>
      <c r="D3203" s="16">
        <f t="shared" si="49"/>
        <v>3.43648592</v>
      </c>
    </row>
    <row r="3204" spans="1:4" ht="15" customHeight="1" x14ac:dyDescent="0.2">
      <c r="A3204" s="105">
        <v>42140.375</v>
      </c>
      <c r="B3204" s="13">
        <v>1.5433319999999999</v>
      </c>
      <c r="C3204" s="24">
        <v>280</v>
      </c>
      <c r="D3204" s="16">
        <f t="shared" ref="D3204:D3267" si="50">$B$1*B3204</f>
        <v>2.5773644399999998</v>
      </c>
    </row>
    <row r="3205" spans="1:4" ht="15" customHeight="1" x14ac:dyDescent="0.2">
      <c r="A3205" s="105">
        <v>42140.416666666664</v>
      </c>
      <c r="B3205" s="13">
        <v>1.028888</v>
      </c>
      <c r="C3205" s="24">
        <v>150</v>
      </c>
      <c r="D3205" s="16">
        <f t="shared" si="50"/>
        <v>1.71824296</v>
      </c>
    </row>
    <row r="3206" spans="1:4" ht="15" customHeight="1" x14ac:dyDescent="0.2">
      <c r="A3206" s="105">
        <v>42140.458333333336</v>
      </c>
      <c r="B3206" s="13">
        <v>4.1155520000000001</v>
      </c>
      <c r="C3206" s="24">
        <v>210</v>
      </c>
      <c r="D3206" s="16">
        <f t="shared" si="50"/>
        <v>6.8729718399999999</v>
      </c>
    </row>
    <row r="3207" spans="1:4" ht="15" customHeight="1" x14ac:dyDescent="0.2">
      <c r="A3207" s="105">
        <v>42140.5</v>
      </c>
      <c r="B3207" s="13">
        <v>3.601108</v>
      </c>
      <c r="C3207" s="24">
        <v>220</v>
      </c>
      <c r="D3207" s="16">
        <f t="shared" si="50"/>
        <v>6.0138503599999993</v>
      </c>
    </row>
    <row r="3208" spans="1:4" ht="15" customHeight="1" x14ac:dyDescent="0.2">
      <c r="A3208" s="105">
        <v>42140.541666666664</v>
      </c>
      <c r="B3208" s="13">
        <v>5.1444400000000003</v>
      </c>
      <c r="C3208" s="24">
        <v>170</v>
      </c>
      <c r="D3208" s="16">
        <f t="shared" si="50"/>
        <v>8.5912147999999995</v>
      </c>
    </row>
    <row r="3209" spans="1:4" ht="15" customHeight="1" x14ac:dyDescent="0.2">
      <c r="A3209" s="105">
        <v>42140.583333333336</v>
      </c>
      <c r="B3209" s="13">
        <v>4.6299960000000002</v>
      </c>
      <c r="C3209" s="24">
        <v>210</v>
      </c>
      <c r="D3209" s="16">
        <f t="shared" si="50"/>
        <v>7.7320933199999997</v>
      </c>
    </row>
    <row r="3210" spans="1:4" ht="15" customHeight="1" x14ac:dyDescent="0.2">
      <c r="A3210" s="105">
        <v>42140.625</v>
      </c>
      <c r="B3210" s="13">
        <v>3.0866639999999999</v>
      </c>
      <c r="C3210" s="24">
        <v>210</v>
      </c>
      <c r="D3210" s="16">
        <f t="shared" si="50"/>
        <v>5.1547288799999995</v>
      </c>
    </row>
    <row r="3211" spans="1:4" ht="15" customHeight="1" x14ac:dyDescent="0.2">
      <c r="A3211" s="105">
        <v>42140.666666666664</v>
      </c>
      <c r="B3211" s="13">
        <v>3.0866639999999999</v>
      </c>
      <c r="C3211" s="24">
        <v>210</v>
      </c>
      <c r="D3211" s="16">
        <f t="shared" si="50"/>
        <v>5.1547288799999995</v>
      </c>
    </row>
    <row r="3212" spans="1:4" ht="15" customHeight="1" x14ac:dyDescent="0.2">
      <c r="A3212" s="105">
        <v>42140.708333333336</v>
      </c>
      <c r="B3212" s="13">
        <v>2.057776</v>
      </c>
      <c r="C3212" s="24">
        <v>180</v>
      </c>
      <c r="D3212" s="16">
        <f t="shared" si="50"/>
        <v>3.43648592</v>
      </c>
    </row>
    <row r="3213" spans="1:4" ht="15" customHeight="1" x14ac:dyDescent="0.2">
      <c r="A3213" s="105">
        <v>42140.75</v>
      </c>
      <c r="B3213" s="13">
        <v>5.1444400000000003</v>
      </c>
      <c r="C3213" s="24">
        <v>160</v>
      </c>
      <c r="D3213" s="16">
        <f t="shared" si="50"/>
        <v>8.5912147999999995</v>
      </c>
    </row>
    <row r="3214" spans="1:4" ht="15" customHeight="1" x14ac:dyDescent="0.2">
      <c r="A3214" s="105">
        <v>42140.791666666664</v>
      </c>
      <c r="B3214" s="13">
        <v>3.0866639999999999</v>
      </c>
      <c r="C3214" s="24">
        <v>180</v>
      </c>
      <c r="D3214" s="16">
        <f t="shared" si="50"/>
        <v>5.1547288799999995</v>
      </c>
    </row>
    <row r="3215" spans="1:4" ht="15" customHeight="1" x14ac:dyDescent="0.2">
      <c r="A3215" s="105">
        <v>42140.833333333336</v>
      </c>
      <c r="B3215" s="13">
        <v>2.057776</v>
      </c>
      <c r="C3215" s="24">
        <v>240</v>
      </c>
      <c r="D3215" s="16">
        <f t="shared" si="50"/>
        <v>3.43648592</v>
      </c>
    </row>
    <row r="3216" spans="1:4" ht="15" customHeight="1" x14ac:dyDescent="0.2">
      <c r="A3216" s="105">
        <v>42140.875</v>
      </c>
      <c r="B3216" s="13">
        <v>2.057776</v>
      </c>
      <c r="C3216" s="24">
        <v>300</v>
      </c>
      <c r="D3216" s="16">
        <f t="shared" si="50"/>
        <v>3.43648592</v>
      </c>
    </row>
    <row r="3217" spans="1:4" ht="15" customHeight="1" x14ac:dyDescent="0.2">
      <c r="A3217" s="105">
        <v>42140.916666666664</v>
      </c>
      <c r="B3217" s="13">
        <v>2.057776</v>
      </c>
      <c r="C3217" s="24">
        <v>290</v>
      </c>
      <c r="D3217" s="16">
        <f t="shared" si="50"/>
        <v>3.43648592</v>
      </c>
    </row>
    <row r="3218" spans="1:4" ht="15" customHeight="1" x14ac:dyDescent="0.2">
      <c r="A3218" s="105">
        <v>42140.958333333336</v>
      </c>
      <c r="B3218" s="13">
        <v>2.057776</v>
      </c>
      <c r="C3218" s="24">
        <v>310</v>
      </c>
      <c r="D3218" s="16">
        <f t="shared" si="50"/>
        <v>3.43648592</v>
      </c>
    </row>
    <row r="3219" spans="1:4" ht="15" customHeight="1" x14ac:dyDescent="0.2">
      <c r="A3219" s="105">
        <v>42141</v>
      </c>
      <c r="B3219" s="13">
        <v>2.057776</v>
      </c>
      <c r="C3219" s="24">
        <v>270</v>
      </c>
      <c r="D3219" s="16">
        <f t="shared" si="50"/>
        <v>3.43648592</v>
      </c>
    </row>
    <row r="3220" spans="1:4" ht="15" customHeight="1" x14ac:dyDescent="0.2">
      <c r="A3220" s="105">
        <v>42141.041666666664</v>
      </c>
      <c r="B3220" s="13">
        <v>2.057776</v>
      </c>
      <c r="C3220" s="24">
        <v>270</v>
      </c>
      <c r="D3220" s="16">
        <f t="shared" si="50"/>
        <v>3.43648592</v>
      </c>
    </row>
    <row r="3221" spans="1:4" ht="15" customHeight="1" x14ac:dyDescent="0.2">
      <c r="A3221" s="105">
        <v>42141.083333333336</v>
      </c>
      <c r="B3221" s="13">
        <v>2.057776</v>
      </c>
      <c r="C3221" s="24">
        <v>300</v>
      </c>
      <c r="D3221" s="16">
        <f t="shared" si="50"/>
        <v>3.43648592</v>
      </c>
    </row>
    <row r="3222" spans="1:4" ht="15" customHeight="1" x14ac:dyDescent="0.2">
      <c r="A3222" s="105">
        <v>42141.125</v>
      </c>
      <c r="B3222" s="13">
        <v>2.057776</v>
      </c>
      <c r="C3222" s="24">
        <v>310</v>
      </c>
      <c r="D3222" s="16">
        <f t="shared" si="50"/>
        <v>3.43648592</v>
      </c>
    </row>
    <row r="3223" spans="1:4" ht="15" customHeight="1" x14ac:dyDescent="0.2">
      <c r="A3223" s="105">
        <v>42141.166666666664</v>
      </c>
      <c r="B3223" s="13">
        <v>2.057776</v>
      </c>
      <c r="C3223" s="24">
        <v>310</v>
      </c>
      <c r="D3223" s="16">
        <f t="shared" si="50"/>
        <v>3.43648592</v>
      </c>
    </row>
    <row r="3224" spans="1:4" ht="15" customHeight="1" x14ac:dyDescent="0.2">
      <c r="A3224" s="105">
        <v>42141.208333333336</v>
      </c>
      <c r="B3224" s="13">
        <v>1.5433319999999999</v>
      </c>
      <c r="C3224" s="24">
        <v>310</v>
      </c>
      <c r="D3224" s="16">
        <f t="shared" si="50"/>
        <v>2.5773644399999998</v>
      </c>
    </row>
    <row r="3225" spans="1:4" ht="15" customHeight="1" x14ac:dyDescent="0.2">
      <c r="A3225" s="105">
        <v>42141.25</v>
      </c>
      <c r="B3225" s="13">
        <v>1.5433319999999999</v>
      </c>
      <c r="C3225" s="24">
        <v>320</v>
      </c>
      <c r="D3225" s="16">
        <f t="shared" si="50"/>
        <v>2.5773644399999998</v>
      </c>
    </row>
    <row r="3226" spans="1:4" ht="15" customHeight="1" x14ac:dyDescent="0.2">
      <c r="A3226" s="105">
        <v>42141.291666666664</v>
      </c>
      <c r="B3226" s="13">
        <v>1.5433319999999999</v>
      </c>
      <c r="C3226" s="24">
        <v>340</v>
      </c>
      <c r="D3226" s="16">
        <f t="shared" si="50"/>
        <v>2.5773644399999998</v>
      </c>
    </row>
    <row r="3227" spans="1:4" ht="15" customHeight="1" x14ac:dyDescent="0.2">
      <c r="A3227" s="105">
        <v>42141.333333333336</v>
      </c>
      <c r="B3227" s="13">
        <v>1.028888</v>
      </c>
      <c r="C3227" s="24">
        <v>360</v>
      </c>
      <c r="D3227" s="16">
        <f t="shared" si="50"/>
        <v>1.71824296</v>
      </c>
    </row>
    <row r="3228" spans="1:4" ht="15" customHeight="1" x14ac:dyDescent="0.2">
      <c r="A3228" s="105">
        <v>42141.375</v>
      </c>
      <c r="B3228" s="13">
        <v>1.028888</v>
      </c>
      <c r="C3228" s="24">
        <v>350</v>
      </c>
      <c r="D3228" s="16">
        <f t="shared" si="50"/>
        <v>1.71824296</v>
      </c>
    </row>
    <row r="3229" spans="1:4" ht="15" customHeight="1" x14ac:dyDescent="0.2">
      <c r="A3229" s="105">
        <v>42141.416666666664</v>
      </c>
      <c r="B3229" s="13">
        <v>1.028888</v>
      </c>
      <c r="C3229" s="24">
        <v>250</v>
      </c>
      <c r="D3229" s="16">
        <f t="shared" si="50"/>
        <v>1.71824296</v>
      </c>
    </row>
    <row r="3230" spans="1:4" ht="15" customHeight="1" x14ac:dyDescent="0.2">
      <c r="A3230" s="105">
        <v>42141.458333333336</v>
      </c>
      <c r="B3230" s="13">
        <v>2.5722200000000002</v>
      </c>
      <c r="C3230" s="24">
        <v>240</v>
      </c>
      <c r="D3230" s="16">
        <f t="shared" si="50"/>
        <v>4.2956073999999997</v>
      </c>
    </row>
    <row r="3231" spans="1:4" ht="15" customHeight="1" x14ac:dyDescent="0.2">
      <c r="A3231" s="105">
        <v>42141.5</v>
      </c>
      <c r="B3231" s="13">
        <v>3.0866639999999999</v>
      </c>
      <c r="C3231" s="24">
        <v>230</v>
      </c>
      <c r="D3231" s="16">
        <f t="shared" si="50"/>
        <v>5.1547288799999995</v>
      </c>
    </row>
    <row r="3232" spans="1:4" ht="15" customHeight="1" x14ac:dyDescent="0.2">
      <c r="A3232" s="105">
        <v>42141.541666666664</v>
      </c>
      <c r="B3232" s="13">
        <v>1.028888</v>
      </c>
      <c r="C3232" s="24">
        <v>240</v>
      </c>
      <c r="D3232" s="16">
        <f t="shared" si="50"/>
        <v>1.71824296</v>
      </c>
    </row>
    <row r="3233" spans="1:4" ht="15" customHeight="1" x14ac:dyDescent="0.2">
      <c r="A3233" s="105">
        <v>42141.583333333336</v>
      </c>
      <c r="B3233" s="13">
        <v>3.601108</v>
      </c>
      <c r="C3233" s="24">
        <v>210</v>
      </c>
      <c r="D3233" s="16">
        <f t="shared" si="50"/>
        <v>6.0138503599999993</v>
      </c>
    </row>
    <row r="3234" spans="1:4" ht="15" customHeight="1" x14ac:dyDescent="0.2">
      <c r="A3234" s="105">
        <v>42141.625</v>
      </c>
      <c r="B3234" s="13">
        <v>4.1155520000000001</v>
      </c>
      <c r="C3234" s="24">
        <v>220</v>
      </c>
      <c r="D3234" s="16">
        <f t="shared" si="50"/>
        <v>6.8729718399999999</v>
      </c>
    </row>
    <row r="3235" spans="1:4" ht="15" customHeight="1" x14ac:dyDescent="0.2">
      <c r="A3235" s="105">
        <v>42141.666666666664</v>
      </c>
      <c r="B3235" s="13">
        <v>3.601108</v>
      </c>
      <c r="C3235" s="24">
        <v>220</v>
      </c>
      <c r="D3235" s="16">
        <f t="shared" si="50"/>
        <v>6.0138503599999993</v>
      </c>
    </row>
    <row r="3236" spans="1:4" ht="15" customHeight="1" x14ac:dyDescent="0.2">
      <c r="A3236" s="105">
        <v>42141.708333333336</v>
      </c>
      <c r="B3236" s="13">
        <v>3.601108</v>
      </c>
      <c r="C3236" s="24">
        <v>230</v>
      </c>
      <c r="D3236" s="16">
        <f t="shared" si="50"/>
        <v>6.0138503599999993</v>
      </c>
    </row>
    <row r="3237" spans="1:4" ht="15" customHeight="1" x14ac:dyDescent="0.2">
      <c r="A3237" s="105">
        <v>42141.75</v>
      </c>
      <c r="B3237" s="13">
        <v>2.057776</v>
      </c>
      <c r="C3237" s="24">
        <v>240</v>
      </c>
      <c r="D3237" s="16">
        <f t="shared" si="50"/>
        <v>3.43648592</v>
      </c>
    </row>
    <row r="3238" spans="1:4" ht="15" customHeight="1" x14ac:dyDescent="0.2">
      <c r="A3238" s="105">
        <v>42141.791666666664</v>
      </c>
      <c r="B3238" s="13">
        <v>3.0866639999999999</v>
      </c>
      <c r="C3238" s="24">
        <v>220</v>
      </c>
      <c r="D3238" s="16">
        <f t="shared" si="50"/>
        <v>5.1547288799999995</v>
      </c>
    </row>
    <row r="3239" spans="1:4" ht="15" customHeight="1" x14ac:dyDescent="0.2">
      <c r="A3239" s="105">
        <v>42141.833333333336</v>
      </c>
      <c r="B3239" s="13">
        <v>2.5722200000000002</v>
      </c>
      <c r="C3239" s="24">
        <v>230</v>
      </c>
      <c r="D3239" s="16">
        <f t="shared" si="50"/>
        <v>4.2956073999999997</v>
      </c>
    </row>
    <row r="3240" spans="1:4" ht="15" customHeight="1" x14ac:dyDescent="0.2">
      <c r="A3240" s="105">
        <v>42141.875</v>
      </c>
      <c r="B3240" s="13">
        <v>2.5722200000000002</v>
      </c>
      <c r="C3240" s="24">
        <v>100</v>
      </c>
      <c r="D3240" s="16">
        <f t="shared" si="50"/>
        <v>4.2956073999999997</v>
      </c>
    </row>
    <row r="3241" spans="1:4" ht="15" customHeight="1" x14ac:dyDescent="0.2">
      <c r="A3241" s="105">
        <v>42141.916666666664</v>
      </c>
      <c r="B3241" s="13">
        <v>1.028888</v>
      </c>
      <c r="C3241" s="24">
        <v>210</v>
      </c>
      <c r="D3241" s="16">
        <f t="shared" si="50"/>
        <v>1.71824296</v>
      </c>
    </row>
    <row r="3242" spans="1:4" ht="15" customHeight="1" x14ac:dyDescent="0.2">
      <c r="A3242" s="105">
        <v>42141.958333333336</v>
      </c>
      <c r="B3242" s="13">
        <v>2.057776</v>
      </c>
      <c r="C3242" s="24">
        <v>250</v>
      </c>
      <c r="D3242" s="16">
        <f t="shared" si="50"/>
        <v>3.43648592</v>
      </c>
    </row>
    <row r="3243" spans="1:4" ht="15" customHeight="1" x14ac:dyDescent="0.2">
      <c r="A3243" s="105">
        <v>42142</v>
      </c>
      <c r="B3243" s="13">
        <v>2.057776</v>
      </c>
      <c r="C3243" s="24">
        <v>300</v>
      </c>
      <c r="D3243" s="16">
        <f t="shared" si="50"/>
        <v>3.43648592</v>
      </c>
    </row>
    <row r="3244" spans="1:4" ht="15" customHeight="1" x14ac:dyDescent="0.2">
      <c r="A3244" s="105">
        <v>42142.041666666664</v>
      </c>
      <c r="B3244" s="13">
        <v>3.0866639999999999</v>
      </c>
      <c r="C3244" s="24">
        <v>290</v>
      </c>
      <c r="D3244" s="16">
        <f t="shared" si="50"/>
        <v>5.1547288799999995</v>
      </c>
    </row>
    <row r="3245" spans="1:4" ht="15" customHeight="1" x14ac:dyDescent="0.2">
      <c r="A3245" s="105">
        <v>42142.083333333336</v>
      </c>
      <c r="B3245" s="13">
        <v>3.0866639999999999</v>
      </c>
      <c r="C3245" s="24">
        <v>300</v>
      </c>
      <c r="D3245" s="16">
        <f t="shared" si="50"/>
        <v>5.1547288799999995</v>
      </c>
    </row>
    <row r="3246" spans="1:4" ht="15" customHeight="1" x14ac:dyDescent="0.2">
      <c r="A3246" s="105">
        <v>42142.125</v>
      </c>
      <c r="B3246" s="13">
        <v>2.057776</v>
      </c>
      <c r="C3246" s="24">
        <v>280</v>
      </c>
      <c r="D3246" s="16">
        <f t="shared" si="50"/>
        <v>3.43648592</v>
      </c>
    </row>
    <row r="3247" spans="1:4" ht="15" customHeight="1" x14ac:dyDescent="0.2">
      <c r="A3247" s="105">
        <v>42142.166666666664</v>
      </c>
      <c r="B3247" s="13">
        <v>1.5433319999999999</v>
      </c>
      <c r="C3247" s="24">
        <v>280</v>
      </c>
      <c r="D3247" s="16">
        <f t="shared" si="50"/>
        <v>2.5773644399999998</v>
      </c>
    </row>
    <row r="3248" spans="1:4" ht="15" customHeight="1" x14ac:dyDescent="0.2">
      <c r="A3248" s="105">
        <v>42142.208333333336</v>
      </c>
      <c r="B3248" s="13">
        <v>1.5433319999999999</v>
      </c>
      <c r="C3248" s="24">
        <v>320</v>
      </c>
      <c r="D3248" s="16">
        <f t="shared" si="50"/>
        <v>2.5773644399999998</v>
      </c>
    </row>
    <row r="3249" spans="1:4" ht="15" customHeight="1" x14ac:dyDescent="0.2">
      <c r="A3249" s="105">
        <v>42142.25</v>
      </c>
      <c r="B3249" s="13">
        <v>0</v>
      </c>
      <c r="C3249" s="24">
        <v>0</v>
      </c>
      <c r="D3249" s="16">
        <f t="shared" si="50"/>
        <v>0</v>
      </c>
    </row>
    <row r="3250" spans="1:4" ht="15" customHeight="1" x14ac:dyDescent="0.2">
      <c r="A3250" s="105">
        <v>42142.291666666664</v>
      </c>
      <c r="B3250" s="13">
        <v>1.5433319999999999</v>
      </c>
      <c r="C3250" s="24">
        <v>330</v>
      </c>
      <c r="D3250" s="16">
        <f t="shared" si="50"/>
        <v>2.5773644399999998</v>
      </c>
    </row>
    <row r="3251" spans="1:4" ht="15" customHeight="1" x14ac:dyDescent="0.2">
      <c r="A3251" s="105">
        <v>42142.333333333336</v>
      </c>
      <c r="B3251" s="13">
        <v>3.601108</v>
      </c>
      <c r="C3251" s="24">
        <v>150</v>
      </c>
      <c r="D3251" s="16">
        <f t="shared" si="50"/>
        <v>6.0138503599999993</v>
      </c>
    </row>
    <row r="3252" spans="1:4" ht="15" customHeight="1" x14ac:dyDescent="0.2">
      <c r="A3252" s="105">
        <v>42142.375</v>
      </c>
      <c r="B3252" s="13">
        <v>2.057776</v>
      </c>
      <c r="C3252" s="24">
        <v>280</v>
      </c>
      <c r="D3252" s="16">
        <f t="shared" si="50"/>
        <v>3.43648592</v>
      </c>
    </row>
    <row r="3253" spans="1:4" ht="15" customHeight="1" x14ac:dyDescent="0.2">
      <c r="A3253" s="105">
        <v>42142.416666666664</v>
      </c>
      <c r="B3253" s="13">
        <v>2.057776</v>
      </c>
      <c r="C3253" s="24">
        <v>290</v>
      </c>
      <c r="D3253" s="16">
        <f t="shared" si="50"/>
        <v>3.43648592</v>
      </c>
    </row>
    <row r="3254" spans="1:4" ht="15" customHeight="1" x14ac:dyDescent="0.2">
      <c r="A3254" s="105">
        <v>42142.458333333336</v>
      </c>
      <c r="B3254" s="13">
        <v>2.5722200000000002</v>
      </c>
      <c r="C3254" s="24">
        <v>280</v>
      </c>
      <c r="D3254" s="16">
        <f t="shared" si="50"/>
        <v>4.2956073999999997</v>
      </c>
    </row>
    <row r="3255" spans="1:4" ht="15" customHeight="1" x14ac:dyDescent="0.2">
      <c r="A3255" s="105">
        <v>42142.5</v>
      </c>
      <c r="B3255" s="13">
        <v>2.5722200000000002</v>
      </c>
      <c r="C3255" s="24">
        <v>280</v>
      </c>
      <c r="D3255" s="16">
        <f t="shared" si="50"/>
        <v>4.2956073999999997</v>
      </c>
    </row>
    <row r="3256" spans="1:4" ht="15" customHeight="1" x14ac:dyDescent="0.2">
      <c r="A3256" s="105">
        <v>42142.541666666664</v>
      </c>
      <c r="B3256" s="13">
        <v>1.028888</v>
      </c>
      <c r="C3256" s="24">
        <v>210</v>
      </c>
      <c r="D3256" s="16">
        <f t="shared" si="50"/>
        <v>1.71824296</v>
      </c>
    </row>
    <row r="3257" spans="1:4" ht="15" customHeight="1" x14ac:dyDescent="0.2">
      <c r="A3257" s="105">
        <v>42142.583333333336</v>
      </c>
      <c r="B3257" s="13">
        <v>2.5722200000000002</v>
      </c>
      <c r="C3257" s="24">
        <v>170</v>
      </c>
      <c r="D3257" s="16">
        <f t="shared" si="50"/>
        <v>4.2956073999999997</v>
      </c>
    </row>
    <row r="3258" spans="1:4" ht="15" customHeight="1" x14ac:dyDescent="0.2">
      <c r="A3258" s="105">
        <v>42142.625</v>
      </c>
      <c r="B3258" s="13">
        <v>3.601108</v>
      </c>
      <c r="C3258" s="24">
        <v>160</v>
      </c>
      <c r="D3258" s="16">
        <f t="shared" si="50"/>
        <v>6.0138503599999993</v>
      </c>
    </row>
    <row r="3259" spans="1:4" ht="15" customHeight="1" x14ac:dyDescent="0.2">
      <c r="A3259" s="105">
        <v>42142.666666666664</v>
      </c>
      <c r="B3259" s="13">
        <v>4.1155520000000001</v>
      </c>
      <c r="C3259" s="24">
        <v>160</v>
      </c>
      <c r="D3259" s="16">
        <f t="shared" si="50"/>
        <v>6.8729718399999999</v>
      </c>
    </row>
    <row r="3260" spans="1:4" ht="15" customHeight="1" x14ac:dyDescent="0.2">
      <c r="A3260" s="105">
        <v>42142.708333333336</v>
      </c>
      <c r="B3260" s="13">
        <v>4.1155520000000001</v>
      </c>
      <c r="C3260" s="24">
        <v>170</v>
      </c>
      <c r="D3260" s="16">
        <f t="shared" si="50"/>
        <v>6.8729718399999999</v>
      </c>
    </row>
    <row r="3261" spans="1:4" ht="15" customHeight="1" x14ac:dyDescent="0.2">
      <c r="A3261" s="105">
        <v>42142.75</v>
      </c>
      <c r="B3261" s="13">
        <v>3.0866639999999999</v>
      </c>
      <c r="C3261" s="24">
        <v>150</v>
      </c>
      <c r="D3261" s="16">
        <f t="shared" si="50"/>
        <v>5.1547288799999995</v>
      </c>
    </row>
    <row r="3262" spans="1:4" ht="15" customHeight="1" x14ac:dyDescent="0.2">
      <c r="A3262" s="105">
        <v>42142.791666666664</v>
      </c>
      <c r="B3262" s="13">
        <v>4.1155520000000001</v>
      </c>
      <c r="C3262" s="24">
        <v>140</v>
      </c>
      <c r="D3262" s="16">
        <f t="shared" si="50"/>
        <v>6.8729718399999999</v>
      </c>
    </row>
    <row r="3263" spans="1:4" ht="15" customHeight="1" x14ac:dyDescent="0.2">
      <c r="A3263" s="105">
        <v>42142.833333333336</v>
      </c>
      <c r="B3263" s="13">
        <v>2.057776</v>
      </c>
      <c r="C3263" s="24">
        <v>170</v>
      </c>
      <c r="D3263" s="16">
        <f t="shared" si="50"/>
        <v>3.43648592</v>
      </c>
    </row>
    <row r="3264" spans="1:4" ht="15" customHeight="1" x14ac:dyDescent="0.2">
      <c r="A3264" s="105">
        <v>42142.875</v>
      </c>
      <c r="B3264" s="13">
        <v>2.057776</v>
      </c>
      <c r="C3264" s="24">
        <v>150</v>
      </c>
      <c r="D3264" s="16">
        <f t="shared" si="50"/>
        <v>3.43648592</v>
      </c>
    </row>
    <row r="3265" spans="1:4" ht="15" customHeight="1" x14ac:dyDescent="0.2">
      <c r="A3265" s="105">
        <v>42142.916666666664</v>
      </c>
      <c r="B3265" s="13">
        <v>1.5433319999999999</v>
      </c>
      <c r="C3265" s="24">
        <v>180</v>
      </c>
      <c r="D3265" s="16">
        <f t="shared" si="50"/>
        <v>2.5773644399999998</v>
      </c>
    </row>
    <row r="3266" spans="1:4" ht="15" customHeight="1" x14ac:dyDescent="0.2">
      <c r="A3266" s="105">
        <v>42142.958333333336</v>
      </c>
      <c r="B3266" s="13">
        <v>1.5433319999999999</v>
      </c>
      <c r="C3266" s="24">
        <v>60</v>
      </c>
      <c r="D3266" s="16">
        <f t="shared" si="50"/>
        <v>2.5773644399999998</v>
      </c>
    </row>
    <row r="3267" spans="1:4" ht="15" customHeight="1" x14ac:dyDescent="0.2">
      <c r="A3267" s="105">
        <v>42143</v>
      </c>
      <c r="B3267" s="13">
        <v>1.028888</v>
      </c>
      <c r="C3267" s="24">
        <v>290</v>
      </c>
      <c r="D3267" s="16">
        <f t="shared" si="50"/>
        <v>1.71824296</v>
      </c>
    </row>
    <row r="3268" spans="1:4" ht="15" customHeight="1" x14ac:dyDescent="0.2">
      <c r="A3268" s="105">
        <v>42143.041666666664</v>
      </c>
      <c r="B3268" s="13">
        <v>1.5433319999999999</v>
      </c>
      <c r="C3268" s="24">
        <v>310</v>
      </c>
      <c r="D3268" s="16">
        <f t="shared" ref="D3268:D3331" si="51">$B$1*B3268</f>
        <v>2.5773644399999998</v>
      </c>
    </row>
    <row r="3269" spans="1:4" ht="15" customHeight="1" x14ac:dyDescent="0.2">
      <c r="A3269" s="105">
        <v>42143.083333333336</v>
      </c>
      <c r="B3269" s="13">
        <v>2.057776</v>
      </c>
      <c r="C3269" s="24">
        <v>290</v>
      </c>
      <c r="D3269" s="16">
        <f t="shared" si="51"/>
        <v>3.43648592</v>
      </c>
    </row>
    <row r="3270" spans="1:4" ht="15" customHeight="1" x14ac:dyDescent="0.2">
      <c r="A3270" s="105">
        <v>42143.125</v>
      </c>
      <c r="B3270" s="13">
        <v>1.5433319999999999</v>
      </c>
      <c r="C3270" s="24">
        <v>310</v>
      </c>
      <c r="D3270" s="16">
        <f t="shared" si="51"/>
        <v>2.5773644399999998</v>
      </c>
    </row>
    <row r="3271" spans="1:4" ht="15" customHeight="1" x14ac:dyDescent="0.2">
      <c r="A3271" s="105">
        <v>42143.166666666664</v>
      </c>
      <c r="B3271" s="13">
        <v>1.5433319999999999</v>
      </c>
      <c r="C3271" s="24">
        <v>310</v>
      </c>
      <c r="D3271" s="16">
        <f t="shared" si="51"/>
        <v>2.5773644399999998</v>
      </c>
    </row>
    <row r="3272" spans="1:4" ht="15" customHeight="1" x14ac:dyDescent="0.2">
      <c r="A3272" s="105">
        <v>42143.208333333336</v>
      </c>
      <c r="B3272" s="13">
        <v>2.057776</v>
      </c>
      <c r="C3272" s="24">
        <v>290</v>
      </c>
      <c r="D3272" s="16">
        <f t="shared" si="51"/>
        <v>3.43648592</v>
      </c>
    </row>
    <row r="3273" spans="1:4" ht="15" customHeight="1" x14ac:dyDescent="0.2">
      <c r="A3273" s="105">
        <v>42143.25</v>
      </c>
      <c r="B3273" s="13">
        <v>0.51444400000000001</v>
      </c>
      <c r="C3273" s="24">
        <v>290</v>
      </c>
      <c r="D3273" s="16">
        <f t="shared" si="51"/>
        <v>0.85912147999999999</v>
      </c>
    </row>
    <row r="3274" spans="1:4" ht="15" customHeight="1" x14ac:dyDescent="0.2">
      <c r="A3274" s="105">
        <v>42143.291666666664</v>
      </c>
      <c r="B3274" s="13">
        <v>1.5433319999999999</v>
      </c>
      <c r="C3274" s="24">
        <v>290</v>
      </c>
      <c r="D3274" s="16">
        <f t="shared" si="51"/>
        <v>2.5773644399999998</v>
      </c>
    </row>
    <row r="3275" spans="1:4" ht="15" customHeight="1" x14ac:dyDescent="0.2">
      <c r="A3275" s="105">
        <v>42143.333333333336</v>
      </c>
      <c r="B3275" s="13">
        <v>2.057776</v>
      </c>
      <c r="C3275" s="24">
        <v>310</v>
      </c>
      <c r="D3275" s="16">
        <f t="shared" si="51"/>
        <v>3.43648592</v>
      </c>
    </row>
    <row r="3276" spans="1:4" ht="15" customHeight="1" x14ac:dyDescent="0.2">
      <c r="A3276" s="105">
        <v>42143.375</v>
      </c>
      <c r="B3276" s="13">
        <v>0</v>
      </c>
      <c r="C3276" s="24">
        <v>0</v>
      </c>
      <c r="D3276" s="16">
        <f t="shared" si="51"/>
        <v>0</v>
      </c>
    </row>
    <row r="3277" spans="1:4" ht="15" customHeight="1" x14ac:dyDescent="0.2">
      <c r="A3277" s="105">
        <v>42143.416666666664</v>
      </c>
      <c r="B3277" s="13">
        <v>1.028888</v>
      </c>
      <c r="C3277" s="24">
        <v>280</v>
      </c>
      <c r="D3277" s="16">
        <f t="shared" si="51"/>
        <v>1.71824296</v>
      </c>
    </row>
    <row r="3278" spans="1:4" ht="15" customHeight="1" x14ac:dyDescent="0.2">
      <c r="A3278" s="105">
        <v>42143.458333333336</v>
      </c>
      <c r="B3278" s="13">
        <v>2.057776</v>
      </c>
      <c r="C3278" s="24">
        <v>280</v>
      </c>
      <c r="D3278" s="16">
        <f t="shared" si="51"/>
        <v>3.43648592</v>
      </c>
    </row>
    <row r="3279" spans="1:4" ht="15" customHeight="1" x14ac:dyDescent="0.2">
      <c r="A3279" s="105">
        <v>42143.5</v>
      </c>
      <c r="B3279" s="13">
        <v>2.057776</v>
      </c>
      <c r="C3279" s="24">
        <v>250</v>
      </c>
      <c r="D3279" s="16">
        <f t="shared" si="51"/>
        <v>3.43648592</v>
      </c>
    </row>
    <row r="3280" spans="1:4" ht="15" customHeight="1" x14ac:dyDescent="0.2">
      <c r="A3280" s="105">
        <v>42143.541666666664</v>
      </c>
      <c r="B3280" s="13">
        <v>3.0866639999999999</v>
      </c>
      <c r="C3280" s="24">
        <v>270</v>
      </c>
      <c r="D3280" s="16">
        <f t="shared" si="51"/>
        <v>5.1547288799999995</v>
      </c>
    </row>
    <row r="3281" spans="1:4" ht="15" customHeight="1" x14ac:dyDescent="0.2">
      <c r="A3281" s="105">
        <v>42143.583333333336</v>
      </c>
      <c r="B3281" s="13">
        <v>2.5722200000000002</v>
      </c>
      <c r="C3281" s="24">
        <v>270</v>
      </c>
      <c r="D3281" s="16">
        <f t="shared" si="51"/>
        <v>4.2956073999999997</v>
      </c>
    </row>
    <row r="3282" spans="1:4" ht="15" customHeight="1" x14ac:dyDescent="0.2">
      <c r="A3282" s="105">
        <v>42143.625</v>
      </c>
      <c r="B3282" s="13">
        <v>2.5722200000000002</v>
      </c>
      <c r="C3282" s="24">
        <v>350</v>
      </c>
      <c r="D3282" s="16">
        <f t="shared" si="51"/>
        <v>4.2956073999999997</v>
      </c>
    </row>
    <row r="3283" spans="1:4" ht="15" customHeight="1" x14ac:dyDescent="0.2">
      <c r="A3283" s="105">
        <v>42143.666666666664</v>
      </c>
      <c r="B3283" s="13">
        <v>3.0866639999999999</v>
      </c>
      <c r="C3283" s="24">
        <v>190</v>
      </c>
      <c r="D3283" s="16">
        <f t="shared" si="51"/>
        <v>5.1547288799999995</v>
      </c>
    </row>
    <row r="3284" spans="1:4" ht="15" customHeight="1" x14ac:dyDescent="0.2">
      <c r="A3284" s="105">
        <v>42143.708333333336</v>
      </c>
      <c r="B3284" s="13">
        <v>5.1444400000000003</v>
      </c>
      <c r="C3284" s="24">
        <v>180</v>
      </c>
      <c r="D3284" s="16">
        <f t="shared" si="51"/>
        <v>8.5912147999999995</v>
      </c>
    </row>
    <row r="3285" spans="1:4" ht="15" customHeight="1" x14ac:dyDescent="0.2">
      <c r="A3285" s="105">
        <v>42143.75</v>
      </c>
      <c r="B3285" s="13">
        <v>4.6299960000000002</v>
      </c>
      <c r="C3285" s="24">
        <v>130</v>
      </c>
      <c r="D3285" s="16">
        <f t="shared" si="51"/>
        <v>7.7320933199999997</v>
      </c>
    </row>
    <row r="3286" spans="1:4" ht="15" customHeight="1" x14ac:dyDescent="0.2">
      <c r="A3286" s="105">
        <v>42143.791666666664</v>
      </c>
      <c r="B3286" s="13">
        <v>3.601108</v>
      </c>
      <c r="C3286" s="24">
        <v>170</v>
      </c>
      <c r="D3286" s="16">
        <f t="shared" si="51"/>
        <v>6.0138503599999993</v>
      </c>
    </row>
    <row r="3287" spans="1:4" ht="15" customHeight="1" x14ac:dyDescent="0.2">
      <c r="A3287" s="105">
        <v>42143.833333333336</v>
      </c>
      <c r="B3287" s="13">
        <v>1.028888</v>
      </c>
      <c r="C3287" s="24">
        <v>220</v>
      </c>
      <c r="D3287" s="16">
        <f t="shared" si="51"/>
        <v>1.71824296</v>
      </c>
    </row>
    <row r="3288" spans="1:4" ht="15" customHeight="1" x14ac:dyDescent="0.2">
      <c r="A3288" s="105">
        <v>42143.875</v>
      </c>
      <c r="B3288" s="13">
        <v>2.5722200000000002</v>
      </c>
      <c r="C3288" s="24">
        <v>250</v>
      </c>
      <c r="D3288" s="16">
        <f t="shared" si="51"/>
        <v>4.2956073999999997</v>
      </c>
    </row>
    <row r="3289" spans="1:4" ht="15" customHeight="1" x14ac:dyDescent="0.2">
      <c r="A3289" s="105">
        <v>42143.916666666664</v>
      </c>
      <c r="B3289" s="13">
        <v>2.057776</v>
      </c>
      <c r="C3289" s="24">
        <v>300</v>
      </c>
      <c r="D3289" s="16">
        <f t="shared" si="51"/>
        <v>3.43648592</v>
      </c>
    </row>
    <row r="3290" spans="1:4" ht="15" customHeight="1" x14ac:dyDescent="0.2">
      <c r="A3290" s="105">
        <v>42143.958333333336</v>
      </c>
      <c r="B3290" s="13">
        <v>1.5433319999999999</v>
      </c>
      <c r="C3290" s="24">
        <v>300</v>
      </c>
      <c r="D3290" s="16">
        <f t="shared" si="51"/>
        <v>2.5773644399999998</v>
      </c>
    </row>
    <row r="3291" spans="1:4" ht="15" customHeight="1" x14ac:dyDescent="0.2">
      <c r="A3291" s="105">
        <v>42144</v>
      </c>
      <c r="B3291" s="13">
        <v>2.057776</v>
      </c>
      <c r="C3291" s="24">
        <v>300</v>
      </c>
      <c r="D3291" s="16">
        <f t="shared" si="51"/>
        <v>3.43648592</v>
      </c>
    </row>
    <row r="3292" spans="1:4" ht="15" customHeight="1" x14ac:dyDescent="0.2">
      <c r="A3292" s="105">
        <v>42144.041666666664</v>
      </c>
      <c r="B3292" s="13">
        <v>1.5433319999999999</v>
      </c>
      <c r="C3292" s="24">
        <v>300</v>
      </c>
      <c r="D3292" s="16">
        <f t="shared" si="51"/>
        <v>2.5773644399999998</v>
      </c>
    </row>
    <row r="3293" spans="1:4" ht="15" customHeight="1" x14ac:dyDescent="0.2">
      <c r="A3293" s="105">
        <v>42144.083333333336</v>
      </c>
      <c r="B3293" s="13">
        <v>2.5722200000000002</v>
      </c>
      <c r="C3293" s="24">
        <v>290</v>
      </c>
      <c r="D3293" s="16">
        <f t="shared" si="51"/>
        <v>4.2956073999999997</v>
      </c>
    </row>
    <row r="3294" spans="1:4" ht="15" customHeight="1" x14ac:dyDescent="0.2">
      <c r="A3294" s="105">
        <v>42144.125</v>
      </c>
      <c r="B3294" s="13">
        <v>1.5433319999999999</v>
      </c>
      <c r="C3294" s="24">
        <v>310</v>
      </c>
      <c r="D3294" s="16">
        <f t="shared" si="51"/>
        <v>2.5773644399999998</v>
      </c>
    </row>
    <row r="3295" spans="1:4" ht="15" customHeight="1" x14ac:dyDescent="0.2">
      <c r="A3295" s="105">
        <v>42144.166666666664</v>
      </c>
      <c r="B3295" s="13">
        <v>0</v>
      </c>
      <c r="C3295" s="24">
        <v>0</v>
      </c>
      <c r="D3295" s="16">
        <f t="shared" si="51"/>
        <v>0</v>
      </c>
    </row>
    <row r="3296" spans="1:4" ht="15" customHeight="1" x14ac:dyDescent="0.2">
      <c r="A3296" s="105">
        <v>42144.208333333336</v>
      </c>
      <c r="B3296" s="13">
        <v>1.5433319999999999</v>
      </c>
      <c r="C3296" s="24">
        <v>310</v>
      </c>
      <c r="D3296" s="16">
        <f t="shared" si="51"/>
        <v>2.5773644399999998</v>
      </c>
    </row>
    <row r="3297" spans="1:4" ht="15" customHeight="1" x14ac:dyDescent="0.2">
      <c r="A3297" s="105">
        <v>42144.25</v>
      </c>
      <c r="B3297" s="13">
        <v>1.5433319999999999</v>
      </c>
      <c r="C3297" s="24">
        <v>290</v>
      </c>
      <c r="D3297" s="16">
        <f t="shared" si="51"/>
        <v>2.5773644399999998</v>
      </c>
    </row>
    <row r="3298" spans="1:4" ht="15" customHeight="1" x14ac:dyDescent="0.2">
      <c r="A3298" s="105">
        <v>42144.291666666664</v>
      </c>
      <c r="B3298" s="13">
        <v>1.028888</v>
      </c>
      <c r="C3298" s="24">
        <v>340</v>
      </c>
      <c r="D3298" s="16">
        <f t="shared" si="51"/>
        <v>1.71824296</v>
      </c>
    </row>
    <row r="3299" spans="1:4" ht="15" customHeight="1" x14ac:dyDescent="0.2">
      <c r="A3299" s="105">
        <v>42144.333333333336</v>
      </c>
      <c r="B3299" s="13">
        <v>1.5433319999999999</v>
      </c>
      <c r="C3299" s="24">
        <v>20</v>
      </c>
      <c r="D3299" s="16">
        <f t="shared" si="51"/>
        <v>2.5773644399999998</v>
      </c>
    </row>
    <row r="3300" spans="1:4" ht="15" customHeight="1" x14ac:dyDescent="0.2">
      <c r="A3300" s="105">
        <v>42144.375</v>
      </c>
      <c r="B3300" s="13">
        <v>2.057776</v>
      </c>
      <c r="C3300" s="24">
        <v>330</v>
      </c>
      <c r="D3300" s="16">
        <f t="shared" si="51"/>
        <v>3.43648592</v>
      </c>
    </row>
    <row r="3301" spans="1:4" ht="15" customHeight="1" x14ac:dyDescent="0.2">
      <c r="A3301" s="105">
        <v>42144.416666666664</v>
      </c>
      <c r="B3301" s="13">
        <v>1.5433319999999999</v>
      </c>
      <c r="C3301" s="24">
        <v>220</v>
      </c>
      <c r="D3301" s="16">
        <f t="shared" si="51"/>
        <v>2.5773644399999998</v>
      </c>
    </row>
    <row r="3302" spans="1:4" ht="15" customHeight="1" x14ac:dyDescent="0.2">
      <c r="A3302" s="105">
        <v>42144.458333333336</v>
      </c>
      <c r="B3302" s="13">
        <v>2.057776</v>
      </c>
      <c r="C3302" s="24">
        <v>290</v>
      </c>
      <c r="D3302" s="16">
        <f t="shared" si="51"/>
        <v>3.43648592</v>
      </c>
    </row>
    <row r="3303" spans="1:4" ht="15" customHeight="1" x14ac:dyDescent="0.2">
      <c r="A3303" s="105">
        <v>42144.5</v>
      </c>
      <c r="B3303" s="13">
        <v>1.5433319999999999</v>
      </c>
      <c r="C3303" s="24">
        <v>270</v>
      </c>
      <c r="D3303" s="16">
        <f t="shared" si="51"/>
        <v>2.5773644399999998</v>
      </c>
    </row>
    <row r="3304" spans="1:4" ht="15" customHeight="1" x14ac:dyDescent="0.2">
      <c r="A3304" s="105">
        <v>42144.541666666664</v>
      </c>
      <c r="B3304" s="13">
        <v>1.5433319999999999</v>
      </c>
      <c r="C3304" s="24">
        <v>270</v>
      </c>
      <c r="D3304" s="16">
        <f t="shared" si="51"/>
        <v>2.5773644399999998</v>
      </c>
    </row>
    <row r="3305" spans="1:4" ht="15" customHeight="1" x14ac:dyDescent="0.2">
      <c r="A3305" s="105">
        <v>42144.583333333336</v>
      </c>
      <c r="B3305" s="13">
        <v>3.601108</v>
      </c>
      <c r="C3305" s="24">
        <v>170</v>
      </c>
      <c r="D3305" s="16">
        <f t="shared" si="51"/>
        <v>6.0138503599999993</v>
      </c>
    </row>
    <row r="3306" spans="1:4" ht="15" customHeight="1" x14ac:dyDescent="0.2">
      <c r="A3306" s="105">
        <v>42144.625</v>
      </c>
      <c r="B3306" s="13">
        <v>2.5722200000000002</v>
      </c>
      <c r="C3306" s="24">
        <v>150</v>
      </c>
      <c r="D3306" s="16">
        <f t="shared" si="51"/>
        <v>4.2956073999999997</v>
      </c>
    </row>
    <row r="3307" spans="1:4" ht="15" customHeight="1" x14ac:dyDescent="0.2">
      <c r="A3307" s="105">
        <v>42144.666666666664</v>
      </c>
      <c r="B3307" s="13">
        <v>3.601108</v>
      </c>
      <c r="C3307" s="24">
        <v>130</v>
      </c>
      <c r="D3307" s="16">
        <f t="shared" si="51"/>
        <v>6.0138503599999993</v>
      </c>
    </row>
    <row r="3308" spans="1:4" ht="15" customHeight="1" x14ac:dyDescent="0.2">
      <c r="A3308" s="105">
        <v>42144.708333333336</v>
      </c>
      <c r="B3308" s="13">
        <v>2.057776</v>
      </c>
      <c r="C3308" s="24">
        <v>180</v>
      </c>
      <c r="D3308" s="16">
        <f t="shared" si="51"/>
        <v>3.43648592</v>
      </c>
    </row>
    <row r="3309" spans="1:4" ht="15" customHeight="1" x14ac:dyDescent="0.2">
      <c r="A3309" s="105">
        <v>42144.75</v>
      </c>
      <c r="B3309" s="13">
        <v>3.601108</v>
      </c>
      <c r="C3309" s="24">
        <v>160</v>
      </c>
      <c r="D3309" s="16">
        <f t="shared" si="51"/>
        <v>6.0138503599999993</v>
      </c>
    </row>
    <row r="3310" spans="1:4" ht="15" customHeight="1" x14ac:dyDescent="0.2">
      <c r="A3310" s="105">
        <v>42144.791666666664</v>
      </c>
      <c r="B3310" s="13">
        <v>2.5722200000000002</v>
      </c>
      <c r="C3310" s="24">
        <v>180</v>
      </c>
      <c r="D3310" s="16">
        <f t="shared" si="51"/>
        <v>4.2956073999999997</v>
      </c>
    </row>
    <row r="3311" spans="1:4" ht="15" customHeight="1" x14ac:dyDescent="0.2">
      <c r="A3311" s="105">
        <v>42144.833333333336</v>
      </c>
      <c r="B3311" s="13">
        <v>1.028888</v>
      </c>
      <c r="C3311" s="24">
        <v>240</v>
      </c>
      <c r="D3311" s="16">
        <f t="shared" si="51"/>
        <v>1.71824296</v>
      </c>
    </row>
    <row r="3312" spans="1:4" ht="15" customHeight="1" x14ac:dyDescent="0.2">
      <c r="A3312" s="105">
        <v>42144.875</v>
      </c>
      <c r="B3312" s="13">
        <v>1.5433319999999999</v>
      </c>
      <c r="C3312" s="24">
        <v>10</v>
      </c>
      <c r="D3312" s="16">
        <f t="shared" si="51"/>
        <v>2.5773644399999998</v>
      </c>
    </row>
    <row r="3313" spans="1:4" ht="15" customHeight="1" x14ac:dyDescent="0.2">
      <c r="A3313" s="105">
        <v>42144.916666666664</v>
      </c>
      <c r="B3313" s="13">
        <v>1.5433319999999999</v>
      </c>
      <c r="C3313" s="24">
        <v>280</v>
      </c>
      <c r="D3313" s="16">
        <f t="shared" si="51"/>
        <v>2.5773644399999998</v>
      </c>
    </row>
    <row r="3314" spans="1:4" ht="15" customHeight="1" x14ac:dyDescent="0.2">
      <c r="A3314" s="105">
        <v>42144.958333333336</v>
      </c>
      <c r="B3314" s="13">
        <v>1.5433319999999999</v>
      </c>
      <c r="C3314" s="24">
        <v>250</v>
      </c>
      <c r="D3314" s="16">
        <f t="shared" si="51"/>
        <v>2.5773644399999998</v>
      </c>
    </row>
    <row r="3315" spans="1:4" ht="15" customHeight="1" x14ac:dyDescent="0.2">
      <c r="A3315" s="105">
        <v>42145</v>
      </c>
      <c r="B3315" s="13">
        <v>1.5433319999999999</v>
      </c>
      <c r="C3315" s="24">
        <v>310</v>
      </c>
      <c r="D3315" s="16">
        <f t="shared" si="51"/>
        <v>2.5773644399999998</v>
      </c>
    </row>
    <row r="3316" spans="1:4" ht="15" customHeight="1" x14ac:dyDescent="0.2">
      <c r="A3316" s="105">
        <v>42145.041666666664</v>
      </c>
      <c r="B3316" s="13">
        <v>1.028888</v>
      </c>
      <c r="C3316" s="24">
        <v>210</v>
      </c>
      <c r="D3316" s="16">
        <f t="shared" si="51"/>
        <v>1.71824296</v>
      </c>
    </row>
    <row r="3317" spans="1:4" ht="15" customHeight="1" x14ac:dyDescent="0.2">
      <c r="A3317" s="105">
        <v>42145.083333333336</v>
      </c>
      <c r="B3317" s="13">
        <v>2.057776</v>
      </c>
      <c r="C3317" s="24">
        <v>330</v>
      </c>
      <c r="D3317" s="16">
        <f t="shared" si="51"/>
        <v>3.43648592</v>
      </c>
    </row>
    <row r="3318" spans="1:4" ht="15" customHeight="1" x14ac:dyDescent="0.2">
      <c r="A3318" s="105">
        <v>42145.125</v>
      </c>
      <c r="B3318" s="13">
        <v>1.5433319999999999</v>
      </c>
      <c r="C3318" s="24">
        <v>280</v>
      </c>
      <c r="D3318" s="16">
        <f t="shared" si="51"/>
        <v>2.5773644399999998</v>
      </c>
    </row>
    <row r="3319" spans="1:4" ht="15" customHeight="1" x14ac:dyDescent="0.2">
      <c r="A3319" s="105">
        <v>42145.166666666664</v>
      </c>
      <c r="B3319" s="13">
        <v>1.028888</v>
      </c>
      <c r="C3319" s="24">
        <v>350</v>
      </c>
      <c r="D3319" s="16">
        <f t="shared" si="51"/>
        <v>1.71824296</v>
      </c>
    </row>
    <row r="3320" spans="1:4" ht="15" customHeight="1" x14ac:dyDescent="0.2">
      <c r="A3320" s="105">
        <v>42145.208333333336</v>
      </c>
      <c r="B3320" s="13">
        <v>0</v>
      </c>
      <c r="C3320" s="24">
        <v>0</v>
      </c>
      <c r="D3320" s="16">
        <f t="shared" si="51"/>
        <v>0</v>
      </c>
    </row>
    <row r="3321" spans="1:4" ht="15" customHeight="1" x14ac:dyDescent="0.2">
      <c r="A3321" s="105">
        <v>42145.25</v>
      </c>
      <c r="B3321" s="13">
        <v>1.5433319999999999</v>
      </c>
      <c r="C3321" s="24">
        <v>170</v>
      </c>
      <c r="D3321" s="16">
        <f t="shared" si="51"/>
        <v>2.5773644399999998</v>
      </c>
    </row>
    <row r="3322" spans="1:4" ht="15" customHeight="1" x14ac:dyDescent="0.2">
      <c r="A3322" s="105">
        <v>42145.291666666664</v>
      </c>
      <c r="B3322" s="13">
        <v>1.028888</v>
      </c>
      <c r="C3322" s="24">
        <v>320</v>
      </c>
      <c r="D3322" s="16">
        <f t="shared" si="51"/>
        <v>1.71824296</v>
      </c>
    </row>
    <row r="3323" spans="1:4" ht="15" customHeight="1" x14ac:dyDescent="0.2">
      <c r="A3323" s="105">
        <v>42145.333333333336</v>
      </c>
      <c r="B3323" s="13">
        <v>1.028888</v>
      </c>
      <c r="C3323" s="24">
        <v>350</v>
      </c>
      <c r="D3323" s="16">
        <f t="shared" si="51"/>
        <v>1.71824296</v>
      </c>
    </row>
    <row r="3324" spans="1:4" ht="15" customHeight="1" x14ac:dyDescent="0.2">
      <c r="A3324" s="105">
        <v>42145.375</v>
      </c>
      <c r="B3324" s="13">
        <v>1.5433319999999999</v>
      </c>
      <c r="C3324" s="24">
        <v>320</v>
      </c>
      <c r="D3324" s="16">
        <f t="shared" si="51"/>
        <v>2.5773644399999998</v>
      </c>
    </row>
    <row r="3325" spans="1:4" ht="15" customHeight="1" x14ac:dyDescent="0.2">
      <c r="A3325" s="105">
        <v>42145.416666666664</v>
      </c>
      <c r="B3325" s="13">
        <v>0.51444400000000001</v>
      </c>
      <c r="C3325" s="24">
        <v>310</v>
      </c>
      <c r="D3325" s="16">
        <f t="shared" si="51"/>
        <v>0.85912147999999999</v>
      </c>
    </row>
    <row r="3326" spans="1:4" ht="15" customHeight="1" x14ac:dyDescent="0.2">
      <c r="A3326" s="105">
        <v>42145.458333333336</v>
      </c>
      <c r="B3326" s="13">
        <v>1.5433319999999999</v>
      </c>
      <c r="C3326" s="24">
        <v>280</v>
      </c>
      <c r="D3326" s="16">
        <f t="shared" si="51"/>
        <v>2.5773644399999998</v>
      </c>
    </row>
    <row r="3327" spans="1:4" ht="15" customHeight="1" x14ac:dyDescent="0.2">
      <c r="A3327" s="105">
        <v>42145.5</v>
      </c>
      <c r="B3327" s="13">
        <v>1.5433319999999999</v>
      </c>
      <c r="C3327" s="24">
        <v>240</v>
      </c>
      <c r="D3327" s="16">
        <f t="shared" si="51"/>
        <v>2.5773644399999998</v>
      </c>
    </row>
    <row r="3328" spans="1:4" ht="15" customHeight="1" x14ac:dyDescent="0.2">
      <c r="A3328" s="105">
        <v>42145.541666666664</v>
      </c>
      <c r="B3328" s="13">
        <v>2.5722200000000002</v>
      </c>
      <c r="C3328" s="24">
        <v>160</v>
      </c>
      <c r="D3328" s="16">
        <f t="shared" si="51"/>
        <v>4.2956073999999997</v>
      </c>
    </row>
    <row r="3329" spans="1:4" ht="15" customHeight="1" x14ac:dyDescent="0.2">
      <c r="A3329" s="105">
        <v>42145.583333333336</v>
      </c>
      <c r="B3329" s="13">
        <v>4.1155520000000001</v>
      </c>
      <c r="C3329" s="24">
        <v>170</v>
      </c>
      <c r="D3329" s="16">
        <f t="shared" si="51"/>
        <v>6.8729718399999999</v>
      </c>
    </row>
    <row r="3330" spans="1:4" ht="15" customHeight="1" x14ac:dyDescent="0.2">
      <c r="A3330" s="105">
        <v>42145.625</v>
      </c>
      <c r="B3330" s="13">
        <v>4.1155520000000001</v>
      </c>
      <c r="C3330" s="24">
        <v>160</v>
      </c>
      <c r="D3330" s="16">
        <f t="shared" si="51"/>
        <v>6.8729718399999999</v>
      </c>
    </row>
    <row r="3331" spans="1:4" ht="15" customHeight="1" x14ac:dyDescent="0.2">
      <c r="A3331" s="105">
        <v>42145.666666666664</v>
      </c>
      <c r="B3331" s="13">
        <v>3.601108</v>
      </c>
      <c r="C3331" s="24">
        <v>140</v>
      </c>
      <c r="D3331" s="16">
        <f t="shared" si="51"/>
        <v>6.0138503599999993</v>
      </c>
    </row>
    <row r="3332" spans="1:4" ht="15" customHeight="1" x14ac:dyDescent="0.2">
      <c r="A3332" s="105">
        <v>42145.708333333336</v>
      </c>
      <c r="B3332" s="13">
        <v>4.1155520000000001</v>
      </c>
      <c r="C3332" s="24">
        <v>160</v>
      </c>
      <c r="D3332" s="16">
        <f t="shared" ref="D3332:D3395" si="52">$B$1*B3332</f>
        <v>6.8729718399999999</v>
      </c>
    </row>
    <row r="3333" spans="1:4" ht="15" customHeight="1" x14ac:dyDescent="0.2">
      <c r="A3333" s="105">
        <v>42145.75</v>
      </c>
      <c r="B3333" s="13">
        <v>4.1155520000000001</v>
      </c>
      <c r="C3333" s="24">
        <v>160</v>
      </c>
      <c r="D3333" s="16">
        <f t="shared" si="52"/>
        <v>6.8729718399999999</v>
      </c>
    </row>
    <row r="3334" spans="1:4" ht="15" customHeight="1" x14ac:dyDescent="0.2">
      <c r="A3334" s="105">
        <v>42145.791666666664</v>
      </c>
      <c r="B3334" s="13">
        <v>4.1155520000000001</v>
      </c>
      <c r="C3334" s="24">
        <v>160</v>
      </c>
      <c r="D3334" s="16">
        <f t="shared" si="52"/>
        <v>6.8729718399999999</v>
      </c>
    </row>
    <row r="3335" spans="1:4" ht="15" customHeight="1" x14ac:dyDescent="0.2">
      <c r="A3335" s="105">
        <v>42145.833333333336</v>
      </c>
      <c r="B3335" s="13">
        <v>3.0866639999999999</v>
      </c>
      <c r="C3335" s="24">
        <v>170</v>
      </c>
      <c r="D3335" s="16">
        <f t="shared" si="52"/>
        <v>5.1547288799999995</v>
      </c>
    </row>
    <row r="3336" spans="1:4" ht="15" customHeight="1" x14ac:dyDescent="0.2">
      <c r="A3336" s="105">
        <v>42145.875</v>
      </c>
      <c r="B3336" s="13">
        <v>1.028888</v>
      </c>
      <c r="C3336" s="24">
        <v>180</v>
      </c>
      <c r="D3336" s="16">
        <f t="shared" si="52"/>
        <v>1.71824296</v>
      </c>
    </row>
    <row r="3337" spans="1:4" ht="15" customHeight="1" x14ac:dyDescent="0.2">
      <c r="A3337" s="105">
        <v>42145.916666666664</v>
      </c>
      <c r="B3337" s="13">
        <v>1.028888</v>
      </c>
      <c r="C3337" s="24">
        <v>280</v>
      </c>
      <c r="D3337" s="16">
        <f t="shared" si="52"/>
        <v>1.71824296</v>
      </c>
    </row>
    <row r="3338" spans="1:4" ht="15" customHeight="1" x14ac:dyDescent="0.2">
      <c r="A3338" s="105">
        <v>42145.958333333336</v>
      </c>
      <c r="B3338" s="13">
        <v>1.028888</v>
      </c>
      <c r="C3338" s="24">
        <v>350</v>
      </c>
      <c r="D3338" s="16">
        <f t="shared" si="52"/>
        <v>1.71824296</v>
      </c>
    </row>
    <row r="3339" spans="1:4" ht="15" customHeight="1" x14ac:dyDescent="0.2">
      <c r="A3339" s="105">
        <v>42146</v>
      </c>
      <c r="B3339" s="13">
        <v>1.5433319999999999</v>
      </c>
      <c r="C3339" s="24">
        <v>300</v>
      </c>
      <c r="D3339" s="16">
        <f t="shared" si="52"/>
        <v>2.5773644399999998</v>
      </c>
    </row>
    <row r="3340" spans="1:4" ht="15" customHeight="1" x14ac:dyDescent="0.2">
      <c r="A3340" s="105">
        <v>42146.041666666664</v>
      </c>
      <c r="B3340" s="13">
        <v>1.5433319999999999</v>
      </c>
      <c r="C3340" s="24">
        <v>290</v>
      </c>
      <c r="D3340" s="16">
        <f t="shared" si="52"/>
        <v>2.5773644399999998</v>
      </c>
    </row>
    <row r="3341" spans="1:4" ht="15" customHeight="1" x14ac:dyDescent="0.2">
      <c r="A3341" s="105">
        <v>42146.083333333336</v>
      </c>
      <c r="B3341" s="13">
        <v>1.5433319999999999</v>
      </c>
      <c r="C3341" s="24">
        <v>280</v>
      </c>
      <c r="D3341" s="16">
        <f t="shared" si="52"/>
        <v>2.5773644399999998</v>
      </c>
    </row>
    <row r="3342" spans="1:4" ht="15" customHeight="1" x14ac:dyDescent="0.2">
      <c r="A3342" s="105">
        <v>42146.125</v>
      </c>
      <c r="B3342" s="13">
        <v>1.5433319999999999</v>
      </c>
      <c r="C3342" s="24">
        <v>280</v>
      </c>
      <c r="D3342" s="16">
        <f t="shared" si="52"/>
        <v>2.5773644399999998</v>
      </c>
    </row>
    <row r="3343" spans="1:4" ht="15" customHeight="1" x14ac:dyDescent="0.2">
      <c r="A3343" s="105">
        <v>42146.166666666664</v>
      </c>
      <c r="B3343" s="13">
        <v>1.028888</v>
      </c>
      <c r="C3343" s="24">
        <v>290</v>
      </c>
      <c r="D3343" s="16">
        <f t="shared" si="52"/>
        <v>1.71824296</v>
      </c>
    </row>
    <row r="3344" spans="1:4" ht="15" customHeight="1" x14ac:dyDescent="0.2">
      <c r="A3344" s="105">
        <v>42146.208333333336</v>
      </c>
      <c r="B3344" s="13">
        <v>2.057776</v>
      </c>
      <c r="C3344" s="24">
        <v>290</v>
      </c>
      <c r="D3344" s="16">
        <f t="shared" si="52"/>
        <v>3.43648592</v>
      </c>
    </row>
    <row r="3345" spans="1:4" ht="15" customHeight="1" x14ac:dyDescent="0.2">
      <c r="A3345" s="105">
        <v>42146.25</v>
      </c>
      <c r="B3345" s="13">
        <v>1.028888</v>
      </c>
      <c r="C3345" s="24">
        <v>250</v>
      </c>
      <c r="D3345" s="16">
        <f t="shared" si="52"/>
        <v>1.71824296</v>
      </c>
    </row>
    <row r="3346" spans="1:4" ht="15" customHeight="1" x14ac:dyDescent="0.2">
      <c r="A3346" s="105">
        <v>42146.291666666664</v>
      </c>
      <c r="B3346" s="13">
        <v>1.028888</v>
      </c>
      <c r="C3346" s="24">
        <v>310</v>
      </c>
      <c r="D3346" s="16">
        <f t="shared" si="52"/>
        <v>1.71824296</v>
      </c>
    </row>
    <row r="3347" spans="1:4" ht="15" customHeight="1" x14ac:dyDescent="0.2">
      <c r="A3347" s="105">
        <v>42146.333333333336</v>
      </c>
      <c r="B3347" s="13">
        <v>1.5433319999999999</v>
      </c>
      <c r="C3347" s="24">
        <v>330</v>
      </c>
      <c r="D3347" s="16">
        <f t="shared" si="52"/>
        <v>2.5773644399999998</v>
      </c>
    </row>
    <row r="3348" spans="1:4" ht="15" customHeight="1" x14ac:dyDescent="0.2">
      <c r="A3348" s="105">
        <v>42146.375</v>
      </c>
      <c r="B3348" s="13">
        <v>3.0866639999999999</v>
      </c>
      <c r="C3348" s="24">
        <v>360</v>
      </c>
      <c r="D3348" s="16">
        <f t="shared" si="52"/>
        <v>5.1547288799999995</v>
      </c>
    </row>
    <row r="3349" spans="1:4" ht="15" customHeight="1" x14ac:dyDescent="0.2">
      <c r="A3349" s="105">
        <v>42146.416666666664</v>
      </c>
      <c r="B3349" s="13">
        <v>1.5433319999999999</v>
      </c>
      <c r="C3349" s="24">
        <v>10</v>
      </c>
      <c r="D3349" s="16">
        <f t="shared" si="52"/>
        <v>2.5773644399999998</v>
      </c>
    </row>
    <row r="3350" spans="1:4" ht="15" customHeight="1" x14ac:dyDescent="0.2">
      <c r="A3350" s="105">
        <v>42146.458333333336</v>
      </c>
      <c r="B3350" s="13">
        <v>2.5722200000000002</v>
      </c>
      <c r="C3350" s="24">
        <v>280</v>
      </c>
      <c r="D3350" s="16">
        <f t="shared" si="52"/>
        <v>4.2956073999999997</v>
      </c>
    </row>
    <row r="3351" spans="1:4" ht="15" customHeight="1" x14ac:dyDescent="0.2">
      <c r="A3351" s="105">
        <v>42146.5</v>
      </c>
      <c r="B3351" s="13">
        <v>3.0866639999999999</v>
      </c>
      <c r="C3351" s="24">
        <v>270</v>
      </c>
      <c r="D3351" s="16">
        <f t="shared" si="52"/>
        <v>5.1547288799999995</v>
      </c>
    </row>
    <row r="3352" spans="1:4" ht="15" customHeight="1" x14ac:dyDescent="0.2">
      <c r="A3352" s="105">
        <v>42146.541666666664</v>
      </c>
      <c r="B3352" s="13">
        <v>3.0866639999999999</v>
      </c>
      <c r="C3352" s="24">
        <v>300</v>
      </c>
      <c r="D3352" s="16">
        <f t="shared" si="52"/>
        <v>5.1547288799999995</v>
      </c>
    </row>
    <row r="3353" spans="1:4" ht="15" customHeight="1" x14ac:dyDescent="0.2">
      <c r="A3353" s="105">
        <v>42146.583333333336</v>
      </c>
      <c r="B3353" s="13">
        <v>1.028888</v>
      </c>
      <c r="C3353" s="24">
        <v>310</v>
      </c>
      <c r="D3353" s="16">
        <f t="shared" si="52"/>
        <v>1.71824296</v>
      </c>
    </row>
    <row r="3354" spans="1:4" ht="15" customHeight="1" x14ac:dyDescent="0.2">
      <c r="A3354" s="105">
        <v>42146.625</v>
      </c>
      <c r="B3354" s="13">
        <v>5.1444400000000003</v>
      </c>
      <c r="C3354" s="24">
        <v>110</v>
      </c>
      <c r="D3354" s="16">
        <f t="shared" si="52"/>
        <v>8.5912147999999995</v>
      </c>
    </row>
    <row r="3355" spans="1:4" ht="15" customHeight="1" x14ac:dyDescent="0.2">
      <c r="A3355" s="105">
        <v>42146.666666666664</v>
      </c>
      <c r="B3355" s="13">
        <v>5.1444400000000003</v>
      </c>
      <c r="C3355" s="24">
        <v>110</v>
      </c>
      <c r="D3355" s="16">
        <f t="shared" si="52"/>
        <v>8.5912147999999995</v>
      </c>
    </row>
    <row r="3356" spans="1:4" ht="15" customHeight="1" x14ac:dyDescent="0.2">
      <c r="A3356" s="105">
        <v>42146.708333333336</v>
      </c>
      <c r="B3356" s="13">
        <v>4.1155520000000001</v>
      </c>
      <c r="C3356" s="24">
        <v>110</v>
      </c>
      <c r="D3356" s="16">
        <f t="shared" si="52"/>
        <v>6.8729718399999999</v>
      </c>
    </row>
    <row r="3357" spans="1:4" ht="15" customHeight="1" x14ac:dyDescent="0.2">
      <c r="A3357" s="105">
        <v>42146.75</v>
      </c>
      <c r="B3357" s="13">
        <v>4.1155520000000001</v>
      </c>
      <c r="C3357" s="24">
        <v>70</v>
      </c>
      <c r="D3357" s="16">
        <f t="shared" si="52"/>
        <v>6.8729718399999999</v>
      </c>
    </row>
    <row r="3358" spans="1:4" ht="15" customHeight="1" x14ac:dyDescent="0.2">
      <c r="A3358" s="105">
        <v>42146.791666666664</v>
      </c>
      <c r="B3358" s="13">
        <v>2.057776</v>
      </c>
      <c r="C3358" s="24">
        <v>90</v>
      </c>
      <c r="D3358" s="16">
        <f t="shared" si="52"/>
        <v>3.43648592</v>
      </c>
    </row>
    <row r="3359" spans="1:4" ht="15" customHeight="1" x14ac:dyDescent="0.2">
      <c r="A3359" s="105">
        <v>42146.833333333336</v>
      </c>
      <c r="B3359" s="13">
        <v>2.057776</v>
      </c>
      <c r="C3359" s="24">
        <v>40</v>
      </c>
      <c r="D3359" s="16">
        <f t="shared" si="52"/>
        <v>3.43648592</v>
      </c>
    </row>
    <row r="3360" spans="1:4" ht="15" customHeight="1" x14ac:dyDescent="0.2">
      <c r="A3360" s="105">
        <v>42146.875</v>
      </c>
      <c r="B3360" s="13">
        <v>1.028888</v>
      </c>
      <c r="C3360" s="24">
        <v>90</v>
      </c>
      <c r="D3360" s="16">
        <f t="shared" si="52"/>
        <v>1.71824296</v>
      </c>
    </row>
    <row r="3361" spans="1:4" ht="15" customHeight="1" x14ac:dyDescent="0.2">
      <c r="A3361" s="105">
        <v>42146.916666666664</v>
      </c>
      <c r="B3361" s="13">
        <v>1.5433319999999999</v>
      </c>
      <c r="C3361" s="24">
        <v>300</v>
      </c>
      <c r="D3361" s="16">
        <f t="shared" si="52"/>
        <v>2.5773644399999998</v>
      </c>
    </row>
    <row r="3362" spans="1:4" ht="15" customHeight="1" x14ac:dyDescent="0.2">
      <c r="A3362" s="105">
        <v>42146.958333333336</v>
      </c>
      <c r="B3362" s="13">
        <v>1.028888</v>
      </c>
      <c r="C3362" s="24">
        <v>340</v>
      </c>
      <c r="D3362" s="16">
        <f t="shared" si="52"/>
        <v>1.71824296</v>
      </c>
    </row>
    <row r="3363" spans="1:4" ht="15" customHeight="1" x14ac:dyDescent="0.2">
      <c r="A3363" s="105">
        <v>42147</v>
      </c>
      <c r="B3363" s="13">
        <v>2.5722200000000002</v>
      </c>
      <c r="C3363" s="24">
        <v>340</v>
      </c>
      <c r="D3363" s="16">
        <f t="shared" si="52"/>
        <v>4.2956073999999997</v>
      </c>
    </row>
    <row r="3364" spans="1:4" ht="15" customHeight="1" x14ac:dyDescent="0.2">
      <c r="A3364" s="105">
        <v>42147.041666666664</v>
      </c>
      <c r="B3364" s="13">
        <v>1.028888</v>
      </c>
      <c r="C3364" s="24">
        <v>260</v>
      </c>
      <c r="D3364" s="16">
        <f t="shared" si="52"/>
        <v>1.71824296</v>
      </c>
    </row>
    <row r="3365" spans="1:4" ht="15" customHeight="1" x14ac:dyDescent="0.2">
      <c r="A3365" s="105">
        <v>42147.083333333336</v>
      </c>
      <c r="B3365" s="13">
        <v>1.028888</v>
      </c>
      <c r="C3365" s="24">
        <v>350</v>
      </c>
      <c r="D3365" s="16">
        <f t="shared" si="52"/>
        <v>1.71824296</v>
      </c>
    </row>
    <row r="3366" spans="1:4" ht="15" customHeight="1" x14ac:dyDescent="0.2">
      <c r="A3366" s="105">
        <v>42147.125</v>
      </c>
      <c r="B3366" s="13">
        <v>1.028888</v>
      </c>
      <c r="C3366" s="24">
        <v>310</v>
      </c>
      <c r="D3366" s="16">
        <f t="shared" si="52"/>
        <v>1.71824296</v>
      </c>
    </row>
    <row r="3367" spans="1:4" ht="15" customHeight="1" x14ac:dyDescent="0.2">
      <c r="A3367" s="105">
        <v>42147.166666666664</v>
      </c>
      <c r="B3367" s="13">
        <v>2.057776</v>
      </c>
      <c r="C3367" s="24">
        <v>270</v>
      </c>
      <c r="D3367" s="16">
        <f t="shared" si="52"/>
        <v>3.43648592</v>
      </c>
    </row>
    <row r="3368" spans="1:4" ht="15" customHeight="1" x14ac:dyDescent="0.2">
      <c r="A3368" s="105">
        <v>42147.208333333336</v>
      </c>
      <c r="B3368" s="13">
        <v>1.028888</v>
      </c>
      <c r="C3368" s="24">
        <v>300</v>
      </c>
      <c r="D3368" s="16">
        <f t="shared" si="52"/>
        <v>1.71824296</v>
      </c>
    </row>
    <row r="3369" spans="1:4" ht="15" customHeight="1" x14ac:dyDescent="0.2">
      <c r="A3369" s="105">
        <v>42147.25</v>
      </c>
      <c r="B3369" s="13">
        <v>0</v>
      </c>
      <c r="C3369" s="24">
        <v>0</v>
      </c>
      <c r="D3369" s="16">
        <f t="shared" si="52"/>
        <v>0</v>
      </c>
    </row>
    <row r="3370" spans="1:4" ht="15" customHeight="1" x14ac:dyDescent="0.2">
      <c r="A3370" s="105">
        <v>42147.291666666664</v>
      </c>
      <c r="B3370" s="13">
        <v>2.057776</v>
      </c>
      <c r="C3370" s="24">
        <v>270</v>
      </c>
      <c r="D3370" s="16">
        <f t="shared" si="52"/>
        <v>3.43648592</v>
      </c>
    </row>
    <row r="3371" spans="1:4" ht="15" customHeight="1" x14ac:dyDescent="0.2">
      <c r="A3371" s="105">
        <v>42147.333333333336</v>
      </c>
      <c r="B3371" s="13">
        <v>2.057776</v>
      </c>
      <c r="C3371" s="24">
        <v>280</v>
      </c>
      <c r="D3371" s="16">
        <f t="shared" si="52"/>
        <v>3.43648592</v>
      </c>
    </row>
    <row r="3372" spans="1:4" ht="15" customHeight="1" x14ac:dyDescent="0.2">
      <c r="A3372" s="105">
        <v>42147.375</v>
      </c>
      <c r="B3372" s="13">
        <v>1.028888</v>
      </c>
      <c r="C3372" s="24">
        <v>300</v>
      </c>
      <c r="D3372" s="16">
        <f t="shared" si="52"/>
        <v>1.71824296</v>
      </c>
    </row>
    <row r="3373" spans="1:4" ht="15" customHeight="1" x14ac:dyDescent="0.2">
      <c r="A3373" s="105">
        <v>42147.416666666664</v>
      </c>
      <c r="B3373" s="13">
        <v>2.057776</v>
      </c>
      <c r="C3373" s="24">
        <v>280</v>
      </c>
      <c r="D3373" s="16">
        <f t="shared" si="52"/>
        <v>3.43648592</v>
      </c>
    </row>
    <row r="3374" spans="1:4" ht="15" customHeight="1" x14ac:dyDescent="0.2">
      <c r="A3374" s="105">
        <v>42147.458333333336</v>
      </c>
      <c r="B3374" s="13">
        <v>2.057776</v>
      </c>
      <c r="C3374" s="24">
        <v>310</v>
      </c>
      <c r="D3374" s="16">
        <f t="shared" si="52"/>
        <v>3.43648592</v>
      </c>
    </row>
    <row r="3375" spans="1:4" ht="15" customHeight="1" x14ac:dyDescent="0.2">
      <c r="A3375" s="105">
        <v>42147.5</v>
      </c>
      <c r="B3375" s="13">
        <v>2.057776</v>
      </c>
      <c r="C3375" s="24">
        <v>290</v>
      </c>
      <c r="D3375" s="16">
        <f t="shared" si="52"/>
        <v>3.43648592</v>
      </c>
    </row>
    <row r="3376" spans="1:4" ht="15" customHeight="1" x14ac:dyDescent="0.2">
      <c r="A3376" s="105">
        <v>42147.541666666664</v>
      </c>
      <c r="B3376" s="13">
        <v>2.057776</v>
      </c>
      <c r="C3376" s="24">
        <v>300</v>
      </c>
      <c r="D3376" s="16">
        <f t="shared" si="52"/>
        <v>3.43648592</v>
      </c>
    </row>
    <row r="3377" spans="1:4" ht="15" customHeight="1" x14ac:dyDescent="0.2">
      <c r="A3377" s="105">
        <v>42147.583333333336</v>
      </c>
      <c r="B3377" s="13">
        <v>2.057776</v>
      </c>
      <c r="C3377" s="24">
        <v>320</v>
      </c>
      <c r="D3377" s="16">
        <f t="shared" si="52"/>
        <v>3.43648592</v>
      </c>
    </row>
    <row r="3378" spans="1:4" ht="15" customHeight="1" x14ac:dyDescent="0.2">
      <c r="A3378" s="105">
        <v>42147.625</v>
      </c>
      <c r="B3378" s="13">
        <v>2.057776</v>
      </c>
      <c r="C3378" s="24">
        <v>110</v>
      </c>
      <c r="D3378" s="16">
        <f t="shared" si="52"/>
        <v>3.43648592</v>
      </c>
    </row>
    <row r="3379" spans="1:4" ht="15" customHeight="1" x14ac:dyDescent="0.2">
      <c r="A3379" s="105">
        <v>42147.666666666664</v>
      </c>
      <c r="B3379" s="13">
        <v>2.5722200000000002</v>
      </c>
      <c r="C3379" s="24">
        <v>50</v>
      </c>
      <c r="D3379" s="16">
        <f t="shared" si="52"/>
        <v>4.2956073999999997</v>
      </c>
    </row>
    <row r="3380" spans="1:4" ht="15" customHeight="1" x14ac:dyDescent="0.2">
      <c r="A3380" s="105">
        <v>42147.708333333336</v>
      </c>
      <c r="B3380" s="13">
        <v>3.601108</v>
      </c>
      <c r="C3380" s="24">
        <v>70</v>
      </c>
      <c r="D3380" s="16">
        <f t="shared" si="52"/>
        <v>6.0138503599999993</v>
      </c>
    </row>
    <row r="3381" spans="1:4" ht="15" customHeight="1" x14ac:dyDescent="0.2">
      <c r="A3381" s="105">
        <v>42147.75</v>
      </c>
      <c r="B3381" s="13">
        <v>5.1444400000000003</v>
      </c>
      <c r="C3381" s="24">
        <v>70</v>
      </c>
      <c r="D3381" s="16">
        <f t="shared" si="52"/>
        <v>8.5912147999999995</v>
      </c>
    </row>
    <row r="3382" spans="1:4" ht="15" customHeight="1" x14ac:dyDescent="0.2">
      <c r="A3382" s="105">
        <v>42147.791666666664</v>
      </c>
      <c r="B3382" s="13">
        <v>4.1155520000000001</v>
      </c>
      <c r="C3382" s="24">
        <v>60</v>
      </c>
      <c r="D3382" s="16">
        <f t="shared" si="52"/>
        <v>6.8729718399999999</v>
      </c>
    </row>
    <row r="3383" spans="1:4" ht="15" customHeight="1" x14ac:dyDescent="0.2">
      <c r="A3383" s="105">
        <v>42147.833333333336</v>
      </c>
      <c r="B3383" s="13">
        <v>2.057776</v>
      </c>
      <c r="C3383" s="24">
        <v>20</v>
      </c>
      <c r="D3383" s="16">
        <f t="shared" si="52"/>
        <v>3.43648592</v>
      </c>
    </row>
    <row r="3384" spans="1:4" ht="15" customHeight="1" x14ac:dyDescent="0.2">
      <c r="A3384" s="105">
        <v>42147.875</v>
      </c>
      <c r="B3384" s="13">
        <v>1.5433319999999999</v>
      </c>
      <c r="C3384" s="24">
        <v>40</v>
      </c>
      <c r="D3384" s="16">
        <f t="shared" si="52"/>
        <v>2.5773644399999998</v>
      </c>
    </row>
    <row r="3385" spans="1:4" ht="15" customHeight="1" x14ac:dyDescent="0.2">
      <c r="A3385" s="105">
        <v>42147.916666666664</v>
      </c>
      <c r="B3385" s="13">
        <v>1.5433319999999999</v>
      </c>
      <c r="C3385" s="24">
        <v>40</v>
      </c>
      <c r="D3385" s="16">
        <f t="shared" si="52"/>
        <v>2.5773644399999998</v>
      </c>
    </row>
    <row r="3386" spans="1:4" ht="15" customHeight="1" x14ac:dyDescent="0.2">
      <c r="A3386" s="105">
        <v>42147.958333333336</v>
      </c>
      <c r="B3386" s="13">
        <v>1.028888</v>
      </c>
      <c r="C3386" s="24">
        <v>300</v>
      </c>
      <c r="D3386" s="16">
        <f t="shared" si="52"/>
        <v>1.71824296</v>
      </c>
    </row>
    <row r="3387" spans="1:4" ht="15" customHeight="1" x14ac:dyDescent="0.2">
      <c r="A3387" s="105">
        <v>42148</v>
      </c>
      <c r="B3387" s="13">
        <v>1.5433319999999999</v>
      </c>
      <c r="C3387" s="24">
        <v>280</v>
      </c>
      <c r="D3387" s="16">
        <f t="shared" si="52"/>
        <v>2.5773644399999998</v>
      </c>
    </row>
    <row r="3388" spans="1:4" ht="15" customHeight="1" x14ac:dyDescent="0.2">
      <c r="A3388" s="105">
        <v>42148.041666666664</v>
      </c>
      <c r="B3388" s="13">
        <v>0</v>
      </c>
      <c r="C3388" s="24">
        <v>0</v>
      </c>
      <c r="D3388" s="16">
        <f t="shared" si="52"/>
        <v>0</v>
      </c>
    </row>
    <row r="3389" spans="1:4" ht="15" customHeight="1" x14ac:dyDescent="0.2">
      <c r="A3389" s="105">
        <v>42148.083333333336</v>
      </c>
      <c r="B3389" s="13">
        <v>1.5433319999999999</v>
      </c>
      <c r="C3389" s="24">
        <v>290</v>
      </c>
      <c r="D3389" s="16">
        <f t="shared" si="52"/>
        <v>2.5773644399999998</v>
      </c>
    </row>
    <row r="3390" spans="1:4" ht="15" customHeight="1" x14ac:dyDescent="0.2">
      <c r="A3390" s="105">
        <v>42148.125</v>
      </c>
      <c r="B3390" s="13">
        <v>1.028888</v>
      </c>
      <c r="C3390" s="24">
        <v>330</v>
      </c>
      <c r="D3390" s="16">
        <f t="shared" si="52"/>
        <v>1.71824296</v>
      </c>
    </row>
    <row r="3391" spans="1:4" ht="15" customHeight="1" x14ac:dyDescent="0.2">
      <c r="A3391" s="105">
        <v>42148.166666666664</v>
      </c>
      <c r="B3391" s="13">
        <v>0</v>
      </c>
      <c r="C3391" s="24">
        <v>0</v>
      </c>
      <c r="D3391" s="16">
        <f t="shared" si="52"/>
        <v>0</v>
      </c>
    </row>
    <row r="3392" spans="1:4" ht="15" customHeight="1" x14ac:dyDescent="0.2">
      <c r="A3392" s="105">
        <v>42148.208333333336</v>
      </c>
      <c r="B3392" s="13">
        <v>0</v>
      </c>
      <c r="C3392" s="24">
        <v>0</v>
      </c>
      <c r="D3392" s="16">
        <f t="shared" si="52"/>
        <v>0</v>
      </c>
    </row>
    <row r="3393" spans="1:4" ht="15" customHeight="1" x14ac:dyDescent="0.2">
      <c r="A3393" s="105">
        <v>42148.25</v>
      </c>
      <c r="B3393" s="13">
        <v>1.028888</v>
      </c>
      <c r="C3393" s="24">
        <v>260</v>
      </c>
      <c r="D3393" s="16">
        <f t="shared" si="52"/>
        <v>1.71824296</v>
      </c>
    </row>
    <row r="3394" spans="1:4" ht="15" customHeight="1" x14ac:dyDescent="0.2">
      <c r="A3394" s="105">
        <v>42148.291666666664</v>
      </c>
      <c r="B3394" s="13">
        <v>2.057776</v>
      </c>
      <c r="C3394" s="24">
        <v>300</v>
      </c>
      <c r="D3394" s="16">
        <f t="shared" si="52"/>
        <v>3.43648592</v>
      </c>
    </row>
    <row r="3395" spans="1:4" ht="15" customHeight="1" x14ac:dyDescent="0.2">
      <c r="A3395" s="105">
        <v>42148.333333333336</v>
      </c>
      <c r="B3395" s="13">
        <v>1.028888</v>
      </c>
      <c r="C3395" s="24">
        <v>310</v>
      </c>
      <c r="D3395" s="16">
        <f t="shared" si="52"/>
        <v>1.71824296</v>
      </c>
    </row>
    <row r="3396" spans="1:4" ht="15" customHeight="1" x14ac:dyDescent="0.2">
      <c r="A3396" s="105">
        <v>42148.375</v>
      </c>
      <c r="B3396" s="13">
        <v>1.028888</v>
      </c>
      <c r="C3396" s="24">
        <v>360</v>
      </c>
      <c r="D3396" s="16">
        <f t="shared" ref="D3396:D3459" si="53">$B$1*B3396</f>
        <v>1.71824296</v>
      </c>
    </row>
    <row r="3397" spans="1:4" ht="15" customHeight="1" x14ac:dyDescent="0.2">
      <c r="A3397" s="105">
        <v>42148.416666666664</v>
      </c>
      <c r="B3397" s="13">
        <v>0</v>
      </c>
      <c r="C3397" s="24">
        <v>0</v>
      </c>
      <c r="D3397" s="16">
        <f t="shared" si="53"/>
        <v>0</v>
      </c>
    </row>
    <row r="3398" spans="1:4" ht="15" customHeight="1" x14ac:dyDescent="0.2">
      <c r="A3398" s="105">
        <v>42148.458333333336</v>
      </c>
      <c r="B3398" s="13">
        <v>1.028888</v>
      </c>
      <c r="C3398" s="24">
        <v>330</v>
      </c>
      <c r="D3398" s="16">
        <f t="shared" si="53"/>
        <v>1.71824296</v>
      </c>
    </row>
    <row r="3399" spans="1:4" ht="15" customHeight="1" x14ac:dyDescent="0.2">
      <c r="A3399" s="105">
        <v>42148.5</v>
      </c>
      <c r="B3399" s="13">
        <v>4.6299960000000002</v>
      </c>
      <c r="C3399" s="24">
        <v>40</v>
      </c>
      <c r="D3399" s="16">
        <f t="shared" si="53"/>
        <v>7.7320933199999997</v>
      </c>
    </row>
    <row r="3400" spans="1:4" ht="15" customHeight="1" x14ac:dyDescent="0.2">
      <c r="A3400" s="105">
        <v>42148.541666666664</v>
      </c>
      <c r="B3400" s="13">
        <v>4.6299960000000002</v>
      </c>
      <c r="C3400" s="24">
        <v>40</v>
      </c>
      <c r="D3400" s="16">
        <f t="shared" si="53"/>
        <v>7.7320933199999997</v>
      </c>
    </row>
    <row r="3401" spans="1:4" ht="15" customHeight="1" x14ac:dyDescent="0.2">
      <c r="A3401" s="105">
        <v>42148.583333333336</v>
      </c>
      <c r="B3401" s="13">
        <v>4.6299960000000002</v>
      </c>
      <c r="C3401" s="24">
        <v>40</v>
      </c>
      <c r="D3401" s="16">
        <f t="shared" si="53"/>
        <v>7.7320933199999997</v>
      </c>
    </row>
    <row r="3402" spans="1:4" ht="15" customHeight="1" x14ac:dyDescent="0.2">
      <c r="A3402" s="105">
        <v>42148.625</v>
      </c>
      <c r="B3402" s="13">
        <v>6.1733279999999997</v>
      </c>
      <c r="C3402" s="24">
        <v>50</v>
      </c>
      <c r="D3402" s="16">
        <f t="shared" si="53"/>
        <v>10.309457759999999</v>
      </c>
    </row>
    <row r="3403" spans="1:4" ht="15" customHeight="1" x14ac:dyDescent="0.2">
      <c r="A3403" s="105">
        <v>42148.666666666664</v>
      </c>
      <c r="B3403" s="13">
        <v>4.6299960000000002</v>
      </c>
      <c r="C3403" s="24">
        <v>70</v>
      </c>
      <c r="D3403" s="16">
        <f t="shared" si="53"/>
        <v>7.7320933199999997</v>
      </c>
    </row>
    <row r="3404" spans="1:4" ht="15" customHeight="1" x14ac:dyDescent="0.2">
      <c r="A3404" s="105">
        <v>42148.708333333336</v>
      </c>
      <c r="B3404" s="13">
        <v>4.6299960000000002</v>
      </c>
      <c r="C3404" s="24">
        <v>60</v>
      </c>
      <c r="D3404" s="16">
        <f t="shared" si="53"/>
        <v>7.7320933199999997</v>
      </c>
    </row>
    <row r="3405" spans="1:4" ht="15" customHeight="1" x14ac:dyDescent="0.2">
      <c r="A3405" s="105">
        <v>42148.75</v>
      </c>
      <c r="B3405" s="13">
        <v>5.6588840000000005</v>
      </c>
      <c r="C3405" s="24">
        <v>50</v>
      </c>
      <c r="D3405" s="16">
        <f t="shared" si="53"/>
        <v>9.4503362800000001</v>
      </c>
    </row>
    <row r="3406" spans="1:4" ht="15" customHeight="1" x14ac:dyDescent="0.2">
      <c r="A3406" s="105">
        <v>42148.791666666664</v>
      </c>
      <c r="B3406" s="13">
        <v>6.6877719999999998</v>
      </c>
      <c r="C3406" s="24">
        <v>40</v>
      </c>
      <c r="D3406" s="16">
        <f t="shared" si="53"/>
        <v>11.16857924</v>
      </c>
    </row>
    <row r="3407" spans="1:4" ht="15" customHeight="1" x14ac:dyDescent="0.2">
      <c r="A3407" s="105">
        <v>42148.833333333336</v>
      </c>
      <c r="B3407" s="13">
        <v>5.6588840000000005</v>
      </c>
      <c r="C3407" s="24">
        <v>30</v>
      </c>
      <c r="D3407" s="16">
        <f t="shared" si="53"/>
        <v>9.4503362800000001</v>
      </c>
    </row>
    <row r="3408" spans="1:4" ht="15" customHeight="1" x14ac:dyDescent="0.2">
      <c r="A3408" s="105">
        <v>42148.875</v>
      </c>
      <c r="B3408" s="13">
        <v>4.1155520000000001</v>
      </c>
      <c r="C3408" s="24">
        <v>30</v>
      </c>
      <c r="D3408" s="16">
        <f t="shared" si="53"/>
        <v>6.8729718399999999</v>
      </c>
    </row>
    <row r="3409" spans="1:4" ht="15" customHeight="1" x14ac:dyDescent="0.2">
      <c r="A3409" s="105">
        <v>42148.916666666664</v>
      </c>
      <c r="B3409" s="13">
        <v>3.0866639999999999</v>
      </c>
      <c r="C3409" s="24">
        <v>20</v>
      </c>
      <c r="D3409" s="16">
        <f t="shared" si="53"/>
        <v>5.1547288799999995</v>
      </c>
    </row>
    <row r="3410" spans="1:4" ht="15" customHeight="1" x14ac:dyDescent="0.2">
      <c r="A3410" s="105">
        <v>42148.958333333336</v>
      </c>
      <c r="B3410" s="13">
        <v>5.1444400000000003</v>
      </c>
      <c r="C3410" s="24">
        <v>30</v>
      </c>
      <c r="D3410" s="16">
        <f t="shared" si="53"/>
        <v>8.5912147999999995</v>
      </c>
    </row>
    <row r="3411" spans="1:4" ht="15" customHeight="1" x14ac:dyDescent="0.2">
      <c r="A3411" s="105">
        <v>42149</v>
      </c>
      <c r="B3411" s="13">
        <v>2.057776</v>
      </c>
      <c r="C3411" s="24">
        <v>350</v>
      </c>
      <c r="D3411" s="16">
        <f t="shared" si="53"/>
        <v>3.43648592</v>
      </c>
    </row>
    <row r="3412" spans="1:4" ht="15" customHeight="1" x14ac:dyDescent="0.2">
      <c r="A3412" s="105">
        <v>42149.041666666664</v>
      </c>
      <c r="B3412" s="13">
        <v>2.057776</v>
      </c>
      <c r="C3412" s="24">
        <v>360</v>
      </c>
      <c r="D3412" s="16">
        <f t="shared" si="53"/>
        <v>3.43648592</v>
      </c>
    </row>
    <row r="3413" spans="1:4" ht="15" customHeight="1" x14ac:dyDescent="0.2">
      <c r="A3413" s="105">
        <v>42149.083333333336</v>
      </c>
      <c r="B3413" s="13">
        <v>2.057776</v>
      </c>
      <c r="C3413" s="24">
        <v>340</v>
      </c>
      <c r="D3413" s="16">
        <f t="shared" si="53"/>
        <v>3.43648592</v>
      </c>
    </row>
    <row r="3414" spans="1:4" ht="15" customHeight="1" x14ac:dyDescent="0.2">
      <c r="A3414" s="105">
        <v>42149.125</v>
      </c>
      <c r="B3414" s="13">
        <v>1.5433319999999999</v>
      </c>
      <c r="C3414" s="24">
        <v>330</v>
      </c>
      <c r="D3414" s="16">
        <f t="shared" si="53"/>
        <v>2.5773644399999998</v>
      </c>
    </row>
    <row r="3415" spans="1:4" ht="15" customHeight="1" x14ac:dyDescent="0.2">
      <c r="A3415" s="105">
        <v>42149.166666666664</v>
      </c>
      <c r="B3415" s="13">
        <v>1.028888</v>
      </c>
      <c r="C3415" s="24">
        <v>330</v>
      </c>
      <c r="D3415" s="16">
        <f t="shared" si="53"/>
        <v>1.71824296</v>
      </c>
    </row>
    <row r="3416" spans="1:4" ht="15" customHeight="1" x14ac:dyDescent="0.2">
      <c r="A3416" s="105">
        <v>42149.208333333336</v>
      </c>
      <c r="B3416" s="13">
        <v>1.5433319999999999</v>
      </c>
      <c r="C3416" s="24">
        <v>310</v>
      </c>
      <c r="D3416" s="16">
        <f t="shared" si="53"/>
        <v>2.5773644399999998</v>
      </c>
    </row>
    <row r="3417" spans="1:4" ht="15" customHeight="1" x14ac:dyDescent="0.2">
      <c r="A3417" s="105">
        <v>42149.25</v>
      </c>
      <c r="B3417" s="13">
        <v>1.5433319999999999</v>
      </c>
      <c r="C3417" s="24">
        <v>310</v>
      </c>
      <c r="D3417" s="16">
        <f t="shared" si="53"/>
        <v>2.5773644399999998</v>
      </c>
    </row>
    <row r="3418" spans="1:4" ht="15" customHeight="1" x14ac:dyDescent="0.2">
      <c r="A3418" s="105">
        <v>42149.291666666664</v>
      </c>
      <c r="B3418" s="13">
        <v>1.028888</v>
      </c>
      <c r="C3418" s="24">
        <v>320</v>
      </c>
      <c r="D3418" s="16">
        <f t="shared" si="53"/>
        <v>1.71824296</v>
      </c>
    </row>
    <row r="3419" spans="1:4" ht="15" customHeight="1" x14ac:dyDescent="0.2">
      <c r="A3419" s="105">
        <v>42149.333333333336</v>
      </c>
      <c r="B3419" s="13">
        <v>1.5433319999999999</v>
      </c>
      <c r="C3419" s="24">
        <v>320</v>
      </c>
      <c r="D3419" s="16">
        <f t="shared" si="53"/>
        <v>2.5773644399999998</v>
      </c>
    </row>
    <row r="3420" spans="1:4" ht="15" customHeight="1" x14ac:dyDescent="0.2">
      <c r="A3420" s="105">
        <v>42149.375</v>
      </c>
      <c r="B3420" s="13">
        <v>2.5722200000000002</v>
      </c>
      <c r="C3420" s="24">
        <v>300</v>
      </c>
      <c r="D3420" s="16">
        <f t="shared" si="53"/>
        <v>4.2956073999999997</v>
      </c>
    </row>
    <row r="3421" spans="1:4" ht="15" customHeight="1" x14ac:dyDescent="0.2">
      <c r="A3421" s="105">
        <v>42149.416666666664</v>
      </c>
      <c r="B3421" s="13">
        <v>1.5433319999999999</v>
      </c>
      <c r="C3421" s="24">
        <v>350</v>
      </c>
      <c r="D3421" s="16">
        <f t="shared" si="53"/>
        <v>2.5773644399999998</v>
      </c>
    </row>
    <row r="3422" spans="1:4" ht="15" customHeight="1" x14ac:dyDescent="0.2">
      <c r="A3422" s="105">
        <v>42149.458333333336</v>
      </c>
      <c r="B3422" s="13">
        <v>1.5433319999999999</v>
      </c>
      <c r="C3422" s="24">
        <v>330</v>
      </c>
      <c r="D3422" s="16">
        <f t="shared" si="53"/>
        <v>2.5773644399999998</v>
      </c>
    </row>
    <row r="3423" spans="1:4" ht="15" customHeight="1" x14ac:dyDescent="0.2">
      <c r="A3423" s="105">
        <v>42149.5</v>
      </c>
      <c r="B3423" s="13">
        <v>2.057776</v>
      </c>
      <c r="C3423" s="24">
        <v>330</v>
      </c>
      <c r="D3423" s="16">
        <f t="shared" si="53"/>
        <v>3.43648592</v>
      </c>
    </row>
    <row r="3424" spans="1:4" ht="15" customHeight="1" x14ac:dyDescent="0.2">
      <c r="A3424" s="105">
        <v>42149.541666666664</v>
      </c>
      <c r="B3424" s="13">
        <v>2.5722200000000002</v>
      </c>
      <c r="C3424" s="24">
        <v>360</v>
      </c>
      <c r="D3424" s="16">
        <f t="shared" si="53"/>
        <v>4.2956073999999997</v>
      </c>
    </row>
    <row r="3425" spans="1:4" ht="15" customHeight="1" x14ac:dyDescent="0.2">
      <c r="A3425" s="105">
        <v>42149.583333333336</v>
      </c>
      <c r="B3425" s="13">
        <v>4.6299960000000002</v>
      </c>
      <c r="C3425" s="24">
        <v>30</v>
      </c>
      <c r="D3425" s="16">
        <f t="shared" si="53"/>
        <v>7.7320933199999997</v>
      </c>
    </row>
    <row r="3426" spans="1:4" ht="15" customHeight="1" x14ac:dyDescent="0.2">
      <c r="A3426" s="105">
        <v>42149.625</v>
      </c>
      <c r="B3426" s="13">
        <v>4.1155520000000001</v>
      </c>
      <c r="C3426" s="24">
        <v>50</v>
      </c>
      <c r="D3426" s="16">
        <f t="shared" si="53"/>
        <v>6.8729718399999999</v>
      </c>
    </row>
    <row r="3427" spans="1:4" ht="15" customHeight="1" x14ac:dyDescent="0.2">
      <c r="A3427" s="105">
        <v>42149.666666666664</v>
      </c>
      <c r="B3427" s="13">
        <v>5.1444400000000003</v>
      </c>
      <c r="C3427" s="24">
        <v>60</v>
      </c>
      <c r="D3427" s="16">
        <f t="shared" si="53"/>
        <v>8.5912147999999995</v>
      </c>
    </row>
    <row r="3428" spans="1:4" ht="15" customHeight="1" x14ac:dyDescent="0.2">
      <c r="A3428" s="105">
        <v>42149.708333333336</v>
      </c>
      <c r="B3428" s="13">
        <v>5.1444400000000003</v>
      </c>
      <c r="C3428" s="24">
        <v>70</v>
      </c>
      <c r="D3428" s="16">
        <f t="shared" si="53"/>
        <v>8.5912147999999995</v>
      </c>
    </row>
    <row r="3429" spans="1:4" ht="15" customHeight="1" x14ac:dyDescent="0.2">
      <c r="A3429" s="105">
        <v>42149.75</v>
      </c>
      <c r="B3429" s="13">
        <v>5.6588840000000005</v>
      </c>
      <c r="C3429" s="24">
        <v>60</v>
      </c>
      <c r="D3429" s="16">
        <f t="shared" si="53"/>
        <v>9.4503362800000001</v>
      </c>
    </row>
    <row r="3430" spans="1:4" ht="15" customHeight="1" x14ac:dyDescent="0.2">
      <c r="A3430" s="105">
        <v>42149.791666666664</v>
      </c>
      <c r="B3430" s="13">
        <v>5.1444400000000003</v>
      </c>
      <c r="C3430" s="24">
        <v>50</v>
      </c>
      <c r="D3430" s="16">
        <f t="shared" si="53"/>
        <v>8.5912147999999995</v>
      </c>
    </row>
    <row r="3431" spans="1:4" ht="15" customHeight="1" x14ac:dyDescent="0.2">
      <c r="A3431" s="105">
        <v>42149.833333333336</v>
      </c>
      <c r="B3431" s="13">
        <v>4.1155520000000001</v>
      </c>
      <c r="C3431" s="24">
        <v>50</v>
      </c>
      <c r="D3431" s="16">
        <f t="shared" si="53"/>
        <v>6.8729718399999999</v>
      </c>
    </row>
    <row r="3432" spans="1:4" ht="15" customHeight="1" x14ac:dyDescent="0.2">
      <c r="A3432" s="105">
        <v>42149.875</v>
      </c>
      <c r="B3432" s="13">
        <v>3.0866639999999999</v>
      </c>
      <c r="C3432" s="24">
        <v>40</v>
      </c>
      <c r="D3432" s="16">
        <f t="shared" si="53"/>
        <v>5.1547288799999995</v>
      </c>
    </row>
    <row r="3433" spans="1:4" ht="15" customHeight="1" x14ac:dyDescent="0.2">
      <c r="A3433" s="105">
        <v>42149.916666666664</v>
      </c>
      <c r="B3433" s="13">
        <v>1.5433319999999999</v>
      </c>
      <c r="C3433" s="24">
        <v>360</v>
      </c>
      <c r="D3433" s="16">
        <f t="shared" si="53"/>
        <v>2.5773644399999998</v>
      </c>
    </row>
    <row r="3434" spans="1:4" ht="15" customHeight="1" x14ac:dyDescent="0.2">
      <c r="A3434" s="105">
        <v>42149.958333333336</v>
      </c>
      <c r="B3434" s="13">
        <v>0</v>
      </c>
      <c r="C3434" s="24">
        <v>0</v>
      </c>
      <c r="D3434" s="16">
        <f t="shared" si="53"/>
        <v>0</v>
      </c>
    </row>
    <row r="3435" spans="1:4" ht="15" customHeight="1" x14ac:dyDescent="0.2">
      <c r="A3435" s="105">
        <v>42150</v>
      </c>
      <c r="B3435" s="13">
        <v>1.028888</v>
      </c>
      <c r="C3435" s="24">
        <v>320</v>
      </c>
      <c r="D3435" s="16">
        <f t="shared" si="53"/>
        <v>1.71824296</v>
      </c>
    </row>
    <row r="3436" spans="1:4" ht="15" customHeight="1" x14ac:dyDescent="0.2">
      <c r="A3436" s="105">
        <v>42150.041666666664</v>
      </c>
      <c r="B3436" s="13">
        <v>1.028888</v>
      </c>
      <c r="C3436" s="24">
        <v>300</v>
      </c>
      <c r="D3436" s="16">
        <f t="shared" si="53"/>
        <v>1.71824296</v>
      </c>
    </row>
    <row r="3437" spans="1:4" ht="15" customHeight="1" x14ac:dyDescent="0.2">
      <c r="A3437" s="105">
        <v>42150.083333333336</v>
      </c>
      <c r="B3437" s="13">
        <v>0</v>
      </c>
      <c r="C3437" s="24">
        <v>0</v>
      </c>
      <c r="D3437" s="16">
        <f t="shared" si="53"/>
        <v>0</v>
      </c>
    </row>
    <row r="3438" spans="1:4" ht="15" customHeight="1" x14ac:dyDescent="0.2">
      <c r="A3438" s="105">
        <v>42150.125</v>
      </c>
      <c r="B3438" s="13">
        <v>0</v>
      </c>
      <c r="C3438" s="24">
        <v>0</v>
      </c>
      <c r="D3438" s="16">
        <f t="shared" si="53"/>
        <v>0</v>
      </c>
    </row>
    <row r="3439" spans="1:4" ht="15" customHeight="1" x14ac:dyDescent="0.2">
      <c r="A3439" s="105">
        <v>42150.166666666664</v>
      </c>
      <c r="B3439" s="13">
        <v>1.028888</v>
      </c>
      <c r="C3439" s="24">
        <v>330</v>
      </c>
      <c r="D3439" s="16">
        <f t="shared" si="53"/>
        <v>1.71824296</v>
      </c>
    </row>
    <row r="3440" spans="1:4" ht="15" customHeight="1" x14ac:dyDescent="0.2">
      <c r="A3440" s="105">
        <v>42150.208333333336</v>
      </c>
      <c r="B3440" s="13">
        <v>0</v>
      </c>
      <c r="C3440" s="24">
        <v>0</v>
      </c>
      <c r="D3440" s="16">
        <f t="shared" si="53"/>
        <v>0</v>
      </c>
    </row>
    <row r="3441" spans="1:4" ht="15" customHeight="1" x14ac:dyDescent="0.2">
      <c r="A3441" s="105">
        <v>42150.25</v>
      </c>
      <c r="B3441" s="13">
        <v>0</v>
      </c>
      <c r="C3441" s="24">
        <v>0</v>
      </c>
      <c r="D3441" s="16">
        <f t="shared" si="53"/>
        <v>0</v>
      </c>
    </row>
    <row r="3442" spans="1:4" ht="15" customHeight="1" x14ac:dyDescent="0.2">
      <c r="A3442" s="105">
        <v>42150.291666666664</v>
      </c>
      <c r="B3442" s="13">
        <v>1.028888</v>
      </c>
      <c r="C3442" s="24">
        <v>290</v>
      </c>
      <c r="D3442" s="16">
        <f t="shared" si="53"/>
        <v>1.71824296</v>
      </c>
    </row>
    <row r="3443" spans="1:4" ht="15" customHeight="1" x14ac:dyDescent="0.2">
      <c r="A3443" s="105">
        <v>42150.333333333336</v>
      </c>
      <c r="B3443" s="13">
        <v>0.51444400000000001</v>
      </c>
      <c r="C3443" s="24">
        <v>320</v>
      </c>
      <c r="D3443" s="16">
        <f t="shared" si="53"/>
        <v>0.85912147999999999</v>
      </c>
    </row>
    <row r="3444" spans="1:4" ht="15" customHeight="1" x14ac:dyDescent="0.2">
      <c r="A3444" s="105">
        <v>42150.375</v>
      </c>
      <c r="B3444" s="13">
        <v>0.51444400000000001</v>
      </c>
      <c r="C3444" s="24">
        <v>340</v>
      </c>
      <c r="D3444" s="16">
        <f t="shared" si="53"/>
        <v>0.85912147999999999</v>
      </c>
    </row>
    <row r="3445" spans="1:4" ht="15" customHeight="1" x14ac:dyDescent="0.2">
      <c r="A3445" s="105">
        <v>42150.416666666664</v>
      </c>
      <c r="B3445" s="13">
        <v>1.028888</v>
      </c>
      <c r="C3445" s="24">
        <v>280</v>
      </c>
      <c r="D3445" s="16">
        <f t="shared" si="53"/>
        <v>1.71824296</v>
      </c>
    </row>
    <row r="3446" spans="1:4" ht="15" customHeight="1" x14ac:dyDescent="0.2">
      <c r="A3446" s="105">
        <v>42150.458333333336</v>
      </c>
      <c r="B3446" s="13">
        <v>1.5433319999999999</v>
      </c>
      <c r="C3446" s="24">
        <v>300</v>
      </c>
      <c r="D3446" s="16">
        <f t="shared" si="53"/>
        <v>2.5773644399999998</v>
      </c>
    </row>
    <row r="3447" spans="1:4" ht="15" customHeight="1" x14ac:dyDescent="0.2">
      <c r="A3447" s="105">
        <v>42150.5</v>
      </c>
      <c r="B3447" s="13">
        <v>1.028888</v>
      </c>
      <c r="C3447" s="24">
        <v>270</v>
      </c>
      <c r="D3447" s="16">
        <f t="shared" si="53"/>
        <v>1.71824296</v>
      </c>
    </row>
    <row r="3448" spans="1:4" ht="15" customHeight="1" x14ac:dyDescent="0.2">
      <c r="A3448" s="105">
        <v>42150.541666666664</v>
      </c>
      <c r="B3448" s="13">
        <v>1.5433319999999999</v>
      </c>
      <c r="C3448" s="24">
        <v>120</v>
      </c>
      <c r="D3448" s="16">
        <f t="shared" si="53"/>
        <v>2.5773644399999998</v>
      </c>
    </row>
    <row r="3449" spans="1:4" ht="15" customHeight="1" x14ac:dyDescent="0.2">
      <c r="A3449" s="105">
        <v>42150.583333333336</v>
      </c>
      <c r="B3449" s="13">
        <v>3.0866639999999999</v>
      </c>
      <c r="C3449" s="24">
        <v>160</v>
      </c>
      <c r="D3449" s="16">
        <f t="shared" si="53"/>
        <v>5.1547288799999995</v>
      </c>
    </row>
    <row r="3450" spans="1:4" ht="15" customHeight="1" x14ac:dyDescent="0.2">
      <c r="A3450" s="105">
        <v>42150.625</v>
      </c>
      <c r="B3450" s="13">
        <v>4.1155520000000001</v>
      </c>
      <c r="C3450" s="24">
        <v>120</v>
      </c>
      <c r="D3450" s="16">
        <f t="shared" si="53"/>
        <v>6.8729718399999999</v>
      </c>
    </row>
    <row r="3451" spans="1:4" ht="15" customHeight="1" x14ac:dyDescent="0.2">
      <c r="A3451" s="105">
        <v>42150.666666666664</v>
      </c>
      <c r="B3451" s="13">
        <v>3.0866639999999999</v>
      </c>
      <c r="C3451" s="24">
        <v>70</v>
      </c>
      <c r="D3451" s="16">
        <f t="shared" si="53"/>
        <v>5.1547288799999995</v>
      </c>
    </row>
    <row r="3452" spans="1:4" ht="15" customHeight="1" x14ac:dyDescent="0.2">
      <c r="A3452" s="105">
        <v>42150.708333333336</v>
      </c>
      <c r="B3452" s="13">
        <v>4.1155520000000001</v>
      </c>
      <c r="C3452" s="24">
        <v>120</v>
      </c>
      <c r="D3452" s="16">
        <f t="shared" si="53"/>
        <v>6.8729718399999999</v>
      </c>
    </row>
    <row r="3453" spans="1:4" ht="15" customHeight="1" x14ac:dyDescent="0.2">
      <c r="A3453" s="105">
        <v>42150.75</v>
      </c>
      <c r="B3453" s="13">
        <v>3.601108</v>
      </c>
      <c r="C3453" s="24">
        <v>100</v>
      </c>
      <c r="D3453" s="16">
        <f t="shared" si="53"/>
        <v>6.0138503599999993</v>
      </c>
    </row>
    <row r="3454" spans="1:4" ht="15" customHeight="1" x14ac:dyDescent="0.2">
      <c r="A3454" s="105">
        <v>42150.791666666664</v>
      </c>
      <c r="B3454" s="13">
        <v>3.601108</v>
      </c>
      <c r="C3454" s="24">
        <v>160</v>
      </c>
      <c r="D3454" s="16">
        <f t="shared" si="53"/>
        <v>6.0138503599999993</v>
      </c>
    </row>
    <row r="3455" spans="1:4" ht="15" customHeight="1" x14ac:dyDescent="0.2">
      <c r="A3455" s="105">
        <v>42150.833333333336</v>
      </c>
      <c r="B3455" s="13">
        <v>2.5722200000000002</v>
      </c>
      <c r="C3455" s="24">
        <v>160</v>
      </c>
      <c r="D3455" s="16">
        <f t="shared" si="53"/>
        <v>4.2956073999999997</v>
      </c>
    </row>
    <row r="3456" spans="1:4" ht="15" customHeight="1" x14ac:dyDescent="0.2">
      <c r="A3456" s="105">
        <v>42150.875</v>
      </c>
      <c r="B3456" s="13">
        <v>2.057776</v>
      </c>
      <c r="C3456" s="24">
        <v>170</v>
      </c>
      <c r="D3456" s="16">
        <f t="shared" si="53"/>
        <v>3.43648592</v>
      </c>
    </row>
    <row r="3457" spans="1:4" ht="15" customHeight="1" x14ac:dyDescent="0.2">
      <c r="A3457" s="105">
        <v>42150.916666666664</v>
      </c>
      <c r="B3457" s="13">
        <v>0</v>
      </c>
      <c r="C3457" s="24">
        <v>0</v>
      </c>
      <c r="D3457" s="16">
        <f t="shared" si="53"/>
        <v>0</v>
      </c>
    </row>
    <row r="3458" spans="1:4" ht="15" customHeight="1" x14ac:dyDescent="0.2">
      <c r="A3458" s="105">
        <v>42150.958333333336</v>
      </c>
      <c r="B3458" s="13">
        <v>1.028888</v>
      </c>
      <c r="C3458" s="24">
        <v>310</v>
      </c>
      <c r="D3458" s="16">
        <f t="shared" si="53"/>
        <v>1.71824296</v>
      </c>
    </row>
    <row r="3459" spans="1:4" ht="15" customHeight="1" x14ac:dyDescent="0.2">
      <c r="A3459" s="105">
        <v>42151</v>
      </c>
      <c r="B3459" s="13">
        <v>1.5433319999999999</v>
      </c>
      <c r="C3459" s="24">
        <v>320</v>
      </c>
      <c r="D3459" s="16">
        <f t="shared" si="53"/>
        <v>2.5773644399999998</v>
      </c>
    </row>
    <row r="3460" spans="1:4" ht="15" customHeight="1" x14ac:dyDescent="0.2">
      <c r="A3460" s="105">
        <v>42151.041666666664</v>
      </c>
      <c r="B3460" s="13">
        <v>0.51444400000000001</v>
      </c>
      <c r="C3460" s="24">
        <v>310</v>
      </c>
      <c r="D3460" s="16">
        <f t="shared" ref="D3460:D3523" si="54">$B$1*B3460</f>
        <v>0.85912147999999999</v>
      </c>
    </row>
    <row r="3461" spans="1:4" ht="15" customHeight="1" x14ac:dyDescent="0.2">
      <c r="A3461" s="105">
        <v>42151.083333333336</v>
      </c>
      <c r="B3461" s="13">
        <v>1.028888</v>
      </c>
      <c r="C3461" s="24">
        <v>330</v>
      </c>
      <c r="D3461" s="16">
        <f t="shared" si="54"/>
        <v>1.71824296</v>
      </c>
    </row>
    <row r="3462" spans="1:4" ht="15" customHeight="1" x14ac:dyDescent="0.2">
      <c r="A3462" s="105">
        <v>42151.125</v>
      </c>
      <c r="B3462" s="13">
        <v>1.5433319999999999</v>
      </c>
      <c r="C3462" s="24">
        <v>330</v>
      </c>
      <c r="D3462" s="16">
        <f t="shared" si="54"/>
        <v>2.5773644399999998</v>
      </c>
    </row>
    <row r="3463" spans="1:4" ht="15" customHeight="1" x14ac:dyDescent="0.2">
      <c r="A3463" s="105">
        <v>42151.166666666664</v>
      </c>
      <c r="B3463" s="13">
        <v>1.028888</v>
      </c>
      <c r="C3463" s="24">
        <v>320</v>
      </c>
      <c r="D3463" s="16">
        <f t="shared" si="54"/>
        <v>1.71824296</v>
      </c>
    </row>
    <row r="3464" spans="1:4" ht="15" customHeight="1" x14ac:dyDescent="0.2">
      <c r="A3464" s="105">
        <v>42151.208333333336</v>
      </c>
      <c r="B3464" s="13">
        <v>1.5433319999999999</v>
      </c>
      <c r="C3464" s="24">
        <v>290</v>
      </c>
      <c r="D3464" s="16">
        <f t="shared" si="54"/>
        <v>2.5773644399999998</v>
      </c>
    </row>
    <row r="3465" spans="1:4" ht="15" customHeight="1" x14ac:dyDescent="0.2">
      <c r="A3465" s="105">
        <v>42151.25</v>
      </c>
      <c r="B3465" s="13">
        <v>1.028888</v>
      </c>
      <c r="C3465" s="24">
        <v>310</v>
      </c>
      <c r="D3465" s="16">
        <f t="shared" si="54"/>
        <v>1.71824296</v>
      </c>
    </row>
    <row r="3466" spans="1:4" ht="15" customHeight="1" x14ac:dyDescent="0.2">
      <c r="A3466" s="105">
        <v>42151.291666666664</v>
      </c>
      <c r="B3466" s="13">
        <v>2.057776</v>
      </c>
      <c r="C3466" s="24">
        <v>270</v>
      </c>
      <c r="D3466" s="16">
        <f t="shared" si="54"/>
        <v>3.43648592</v>
      </c>
    </row>
    <row r="3467" spans="1:4" ht="15" customHeight="1" x14ac:dyDescent="0.2">
      <c r="A3467" s="105">
        <v>42151.333333333336</v>
      </c>
      <c r="B3467" s="13">
        <v>1.028888</v>
      </c>
      <c r="C3467" s="24">
        <v>320</v>
      </c>
      <c r="D3467" s="16">
        <f t="shared" si="54"/>
        <v>1.71824296</v>
      </c>
    </row>
    <row r="3468" spans="1:4" ht="15" customHeight="1" x14ac:dyDescent="0.2">
      <c r="A3468" s="105">
        <v>42151.375</v>
      </c>
      <c r="B3468" s="13">
        <v>0</v>
      </c>
      <c r="C3468" s="24">
        <v>0</v>
      </c>
      <c r="D3468" s="16">
        <f t="shared" si="54"/>
        <v>0</v>
      </c>
    </row>
    <row r="3469" spans="1:4" ht="15" customHeight="1" x14ac:dyDescent="0.2">
      <c r="A3469" s="105">
        <v>42151.416666666664</v>
      </c>
      <c r="B3469" s="13">
        <v>0</v>
      </c>
      <c r="C3469" s="24">
        <v>0</v>
      </c>
      <c r="D3469" s="16">
        <f t="shared" si="54"/>
        <v>0</v>
      </c>
    </row>
    <row r="3470" spans="1:4" ht="15" customHeight="1" x14ac:dyDescent="0.2">
      <c r="A3470" s="105">
        <v>42151.458333333336</v>
      </c>
      <c r="B3470" s="13">
        <v>0</v>
      </c>
      <c r="C3470" s="24">
        <v>0</v>
      </c>
      <c r="D3470" s="16">
        <f t="shared" si="54"/>
        <v>0</v>
      </c>
    </row>
    <row r="3471" spans="1:4" ht="15" customHeight="1" x14ac:dyDescent="0.2">
      <c r="A3471" s="105">
        <v>42151.5</v>
      </c>
      <c r="B3471" s="13">
        <v>1.5433319999999999</v>
      </c>
      <c r="C3471" s="24">
        <v>310</v>
      </c>
      <c r="D3471" s="16">
        <f t="shared" si="54"/>
        <v>2.5773644399999998</v>
      </c>
    </row>
    <row r="3472" spans="1:4" ht="15" customHeight="1" x14ac:dyDescent="0.2">
      <c r="A3472" s="105">
        <v>42151.541666666664</v>
      </c>
      <c r="B3472" s="13">
        <v>1.5433319999999999</v>
      </c>
      <c r="C3472" s="24">
        <v>310</v>
      </c>
      <c r="D3472" s="16">
        <f t="shared" si="54"/>
        <v>2.5773644399999998</v>
      </c>
    </row>
    <row r="3473" spans="1:4" ht="15" customHeight="1" x14ac:dyDescent="0.2">
      <c r="A3473" s="105">
        <v>42151.583333333336</v>
      </c>
      <c r="B3473" s="13">
        <v>3.0866639999999999</v>
      </c>
      <c r="C3473" s="24">
        <v>40</v>
      </c>
      <c r="D3473" s="16">
        <f t="shared" si="54"/>
        <v>5.1547288799999995</v>
      </c>
    </row>
    <row r="3474" spans="1:4" ht="15" customHeight="1" x14ac:dyDescent="0.2">
      <c r="A3474" s="105">
        <v>42151.625</v>
      </c>
      <c r="B3474" s="13">
        <v>4.1155520000000001</v>
      </c>
      <c r="C3474" s="24">
        <v>40</v>
      </c>
      <c r="D3474" s="16">
        <f t="shared" si="54"/>
        <v>6.8729718399999999</v>
      </c>
    </row>
    <row r="3475" spans="1:4" ht="15" customHeight="1" x14ac:dyDescent="0.2">
      <c r="A3475" s="105">
        <v>42151.666666666664</v>
      </c>
      <c r="B3475" s="13">
        <v>5.1444400000000003</v>
      </c>
      <c r="C3475" s="24">
        <v>60</v>
      </c>
      <c r="D3475" s="16">
        <f t="shared" si="54"/>
        <v>8.5912147999999995</v>
      </c>
    </row>
    <row r="3476" spans="1:4" ht="15" customHeight="1" x14ac:dyDescent="0.2">
      <c r="A3476" s="105">
        <v>42151.708333333336</v>
      </c>
      <c r="B3476" s="13">
        <v>5.1444400000000003</v>
      </c>
      <c r="C3476" s="24">
        <v>60</v>
      </c>
      <c r="D3476" s="16">
        <f t="shared" si="54"/>
        <v>8.5912147999999995</v>
      </c>
    </row>
    <row r="3477" spans="1:4" ht="15" customHeight="1" x14ac:dyDescent="0.2">
      <c r="A3477" s="105">
        <v>42151.75</v>
      </c>
      <c r="B3477" s="13">
        <v>6.1733279999999997</v>
      </c>
      <c r="C3477" s="24">
        <v>40</v>
      </c>
      <c r="D3477" s="16">
        <f t="shared" si="54"/>
        <v>10.309457759999999</v>
      </c>
    </row>
    <row r="3478" spans="1:4" ht="15" customHeight="1" x14ac:dyDescent="0.2">
      <c r="A3478" s="105">
        <v>42151.791666666664</v>
      </c>
      <c r="B3478" s="13">
        <v>6.1733279999999997</v>
      </c>
      <c r="C3478" s="24">
        <v>40</v>
      </c>
      <c r="D3478" s="16">
        <f t="shared" si="54"/>
        <v>10.309457759999999</v>
      </c>
    </row>
    <row r="3479" spans="1:4" ht="15" customHeight="1" x14ac:dyDescent="0.2">
      <c r="A3479" s="105">
        <v>42151.833333333336</v>
      </c>
      <c r="B3479" s="13">
        <v>3.601108</v>
      </c>
      <c r="C3479" s="24">
        <v>30</v>
      </c>
      <c r="D3479" s="16">
        <f t="shared" si="54"/>
        <v>6.0138503599999993</v>
      </c>
    </row>
    <row r="3480" spans="1:4" ht="15" customHeight="1" x14ac:dyDescent="0.2">
      <c r="A3480" s="105">
        <v>42151.875</v>
      </c>
      <c r="B3480" s="13">
        <v>2.057776</v>
      </c>
      <c r="C3480" s="24">
        <v>20</v>
      </c>
      <c r="D3480" s="16">
        <f t="shared" si="54"/>
        <v>3.43648592</v>
      </c>
    </row>
    <row r="3481" spans="1:4" ht="15" customHeight="1" x14ac:dyDescent="0.2">
      <c r="A3481" s="105">
        <v>42151.916666666664</v>
      </c>
      <c r="B3481" s="13">
        <v>2.5722200000000002</v>
      </c>
      <c r="C3481" s="24">
        <v>20</v>
      </c>
      <c r="D3481" s="16">
        <f t="shared" si="54"/>
        <v>4.2956073999999997</v>
      </c>
    </row>
    <row r="3482" spans="1:4" ht="15" customHeight="1" x14ac:dyDescent="0.2">
      <c r="A3482" s="105">
        <v>42151.958333333336</v>
      </c>
      <c r="B3482" s="13">
        <v>4.1155520000000001</v>
      </c>
      <c r="C3482" s="24">
        <v>20</v>
      </c>
      <c r="D3482" s="16">
        <f t="shared" si="54"/>
        <v>6.8729718399999999</v>
      </c>
    </row>
    <row r="3483" spans="1:4" ht="15" customHeight="1" x14ac:dyDescent="0.2">
      <c r="A3483" s="105">
        <v>42152</v>
      </c>
      <c r="B3483" s="13">
        <v>4.1155520000000001</v>
      </c>
      <c r="C3483" s="24">
        <v>10</v>
      </c>
      <c r="D3483" s="16">
        <f t="shared" si="54"/>
        <v>6.8729718399999999</v>
      </c>
    </row>
    <row r="3484" spans="1:4" ht="15" customHeight="1" x14ac:dyDescent="0.2">
      <c r="A3484" s="105">
        <v>42152.041666666664</v>
      </c>
      <c r="B3484" s="13">
        <v>3.0866639999999999</v>
      </c>
      <c r="C3484" s="24">
        <v>20</v>
      </c>
      <c r="D3484" s="16">
        <f t="shared" si="54"/>
        <v>5.1547288799999995</v>
      </c>
    </row>
    <row r="3485" spans="1:4" ht="15" customHeight="1" x14ac:dyDescent="0.2">
      <c r="A3485" s="105">
        <v>42152.083333333336</v>
      </c>
      <c r="B3485" s="13">
        <v>4.6299960000000002</v>
      </c>
      <c r="C3485" s="24">
        <v>10</v>
      </c>
      <c r="D3485" s="16">
        <f t="shared" si="54"/>
        <v>7.7320933199999997</v>
      </c>
    </row>
    <row r="3486" spans="1:4" ht="15" customHeight="1" x14ac:dyDescent="0.2">
      <c r="A3486" s="105">
        <v>42152.125</v>
      </c>
      <c r="B3486" s="13">
        <v>3.0866639999999999</v>
      </c>
      <c r="C3486" s="24">
        <v>360</v>
      </c>
      <c r="D3486" s="16">
        <f t="shared" si="54"/>
        <v>5.1547288799999995</v>
      </c>
    </row>
    <row r="3487" spans="1:4" ht="15" customHeight="1" x14ac:dyDescent="0.2">
      <c r="A3487" s="105">
        <v>42152.166666666664</v>
      </c>
      <c r="B3487" s="13">
        <v>4.1155520000000001</v>
      </c>
      <c r="C3487" s="24">
        <v>30</v>
      </c>
      <c r="D3487" s="16">
        <f t="shared" si="54"/>
        <v>6.8729718399999999</v>
      </c>
    </row>
    <row r="3488" spans="1:4" ht="15" customHeight="1" x14ac:dyDescent="0.2">
      <c r="A3488" s="105">
        <v>42152.208333333336</v>
      </c>
      <c r="B3488" s="13">
        <v>2.057776</v>
      </c>
      <c r="C3488" s="24">
        <v>320</v>
      </c>
      <c r="D3488" s="16">
        <f t="shared" si="54"/>
        <v>3.43648592</v>
      </c>
    </row>
    <row r="3489" spans="1:4" ht="15" customHeight="1" x14ac:dyDescent="0.2">
      <c r="A3489" s="105">
        <v>42152.25</v>
      </c>
      <c r="B3489" s="13">
        <v>3.0866639999999999</v>
      </c>
      <c r="C3489" s="24">
        <v>30</v>
      </c>
      <c r="D3489" s="16">
        <f t="shared" si="54"/>
        <v>5.1547288799999995</v>
      </c>
    </row>
    <row r="3490" spans="1:4" ht="15" customHeight="1" x14ac:dyDescent="0.2">
      <c r="A3490" s="105">
        <v>42152.291666666664</v>
      </c>
      <c r="B3490" s="13">
        <v>5.1444400000000003</v>
      </c>
      <c r="C3490" s="24">
        <v>10</v>
      </c>
      <c r="D3490" s="16">
        <f t="shared" si="54"/>
        <v>8.5912147999999995</v>
      </c>
    </row>
    <row r="3491" spans="1:4" ht="15" customHeight="1" x14ac:dyDescent="0.2">
      <c r="A3491" s="105">
        <v>42152.333333333336</v>
      </c>
      <c r="B3491" s="13">
        <v>4.1155520000000001</v>
      </c>
      <c r="C3491" s="24">
        <v>10</v>
      </c>
      <c r="D3491" s="16">
        <f t="shared" si="54"/>
        <v>6.8729718399999999</v>
      </c>
    </row>
    <row r="3492" spans="1:4" ht="15" customHeight="1" x14ac:dyDescent="0.2">
      <c r="A3492" s="105">
        <v>42152.375</v>
      </c>
      <c r="B3492" s="13">
        <v>4.1155520000000001</v>
      </c>
      <c r="C3492" s="24">
        <v>10</v>
      </c>
      <c r="D3492" s="16">
        <f t="shared" si="54"/>
        <v>6.8729718399999999</v>
      </c>
    </row>
    <row r="3493" spans="1:4" ht="15" customHeight="1" x14ac:dyDescent="0.2">
      <c r="A3493" s="105">
        <v>42152.416666666664</v>
      </c>
      <c r="B3493" s="13">
        <v>3.0866639999999999</v>
      </c>
      <c r="C3493" s="24">
        <v>360</v>
      </c>
      <c r="D3493" s="16">
        <f t="shared" si="54"/>
        <v>5.1547288799999995</v>
      </c>
    </row>
    <row r="3494" spans="1:4" ht="15" customHeight="1" x14ac:dyDescent="0.2">
      <c r="A3494" s="105">
        <v>42152.458333333336</v>
      </c>
      <c r="B3494" s="13">
        <v>5.1444400000000003</v>
      </c>
      <c r="C3494" s="24">
        <v>30</v>
      </c>
      <c r="D3494" s="16">
        <f t="shared" si="54"/>
        <v>8.5912147999999995</v>
      </c>
    </row>
    <row r="3495" spans="1:4" ht="15" customHeight="1" x14ac:dyDescent="0.2">
      <c r="A3495" s="105">
        <v>42152.5</v>
      </c>
      <c r="B3495" s="13">
        <v>6.1733279999999997</v>
      </c>
      <c r="C3495" s="24">
        <v>20</v>
      </c>
      <c r="D3495" s="16">
        <f t="shared" si="54"/>
        <v>10.309457759999999</v>
      </c>
    </row>
    <row r="3496" spans="1:4" ht="15" customHeight="1" x14ac:dyDescent="0.2">
      <c r="A3496" s="105">
        <v>42152.541666666664</v>
      </c>
      <c r="B3496" s="13">
        <v>7.202216</v>
      </c>
      <c r="C3496" s="24">
        <v>20</v>
      </c>
      <c r="D3496" s="16">
        <f t="shared" si="54"/>
        <v>12.027700719999999</v>
      </c>
    </row>
    <row r="3497" spans="1:4" ht="15" customHeight="1" x14ac:dyDescent="0.2">
      <c r="A3497" s="105">
        <v>42152.583333333336</v>
      </c>
      <c r="B3497" s="13">
        <v>6.1733279999999997</v>
      </c>
      <c r="C3497" s="24">
        <v>360</v>
      </c>
      <c r="D3497" s="16">
        <f t="shared" si="54"/>
        <v>10.309457759999999</v>
      </c>
    </row>
    <row r="3498" spans="1:4" ht="15" customHeight="1" x14ac:dyDescent="0.2">
      <c r="A3498" s="105">
        <v>42152.625</v>
      </c>
      <c r="B3498" s="13">
        <v>7.202216</v>
      </c>
      <c r="C3498" s="24">
        <v>10</v>
      </c>
      <c r="D3498" s="16">
        <f t="shared" si="54"/>
        <v>12.027700719999999</v>
      </c>
    </row>
    <row r="3499" spans="1:4" ht="15" customHeight="1" x14ac:dyDescent="0.2">
      <c r="A3499" s="105">
        <v>42152.666666666664</v>
      </c>
      <c r="B3499" s="13">
        <v>6.1733279999999997</v>
      </c>
      <c r="C3499" s="24">
        <v>10</v>
      </c>
      <c r="D3499" s="16">
        <f t="shared" si="54"/>
        <v>10.309457759999999</v>
      </c>
    </row>
    <row r="3500" spans="1:4" ht="15" customHeight="1" x14ac:dyDescent="0.2">
      <c r="A3500" s="105">
        <v>42152.708333333336</v>
      </c>
      <c r="B3500" s="13">
        <v>6.1733279999999997</v>
      </c>
      <c r="C3500" s="24">
        <v>10</v>
      </c>
      <c r="D3500" s="16">
        <f t="shared" si="54"/>
        <v>10.309457759999999</v>
      </c>
    </row>
    <row r="3501" spans="1:4" ht="15" customHeight="1" x14ac:dyDescent="0.2">
      <c r="A3501" s="105">
        <v>42152.75</v>
      </c>
      <c r="B3501" s="13">
        <v>6.6877719999999998</v>
      </c>
      <c r="C3501" s="24">
        <v>20</v>
      </c>
      <c r="D3501" s="16">
        <f t="shared" si="54"/>
        <v>11.16857924</v>
      </c>
    </row>
    <row r="3502" spans="1:4" ht="15" customHeight="1" x14ac:dyDescent="0.2">
      <c r="A3502" s="105">
        <v>42152.791666666664</v>
      </c>
      <c r="B3502" s="13">
        <v>7.202216</v>
      </c>
      <c r="C3502" s="24">
        <v>40</v>
      </c>
      <c r="D3502" s="16">
        <f t="shared" si="54"/>
        <v>12.027700719999999</v>
      </c>
    </row>
    <row r="3503" spans="1:4" ht="15" customHeight="1" x14ac:dyDescent="0.2">
      <c r="A3503" s="105">
        <v>42152.833333333336</v>
      </c>
      <c r="B3503" s="13">
        <v>7.7166600000000001</v>
      </c>
      <c r="C3503" s="24">
        <v>50</v>
      </c>
      <c r="D3503" s="16">
        <f t="shared" si="54"/>
        <v>12.886822199999999</v>
      </c>
    </row>
    <row r="3504" spans="1:4" ht="15" customHeight="1" x14ac:dyDescent="0.2">
      <c r="A3504" s="105">
        <v>42152.875</v>
      </c>
      <c r="B3504" s="13">
        <v>7.202216</v>
      </c>
      <c r="C3504" s="24">
        <v>50</v>
      </c>
      <c r="D3504" s="16">
        <f t="shared" si="54"/>
        <v>12.027700719999999</v>
      </c>
    </row>
    <row r="3505" spans="1:4" ht="15" customHeight="1" x14ac:dyDescent="0.2">
      <c r="A3505" s="105">
        <v>42152.916666666664</v>
      </c>
      <c r="B3505" s="13">
        <v>6.1733279999999997</v>
      </c>
      <c r="C3505" s="24">
        <v>50</v>
      </c>
      <c r="D3505" s="16">
        <f t="shared" si="54"/>
        <v>10.309457759999999</v>
      </c>
    </row>
    <row r="3506" spans="1:4" ht="15" customHeight="1" x14ac:dyDescent="0.2">
      <c r="A3506" s="105">
        <v>42152.958333333336</v>
      </c>
      <c r="B3506" s="13">
        <v>4.1155520000000001</v>
      </c>
      <c r="C3506" s="24">
        <v>10</v>
      </c>
      <c r="D3506" s="16">
        <f t="shared" si="54"/>
        <v>6.8729718399999999</v>
      </c>
    </row>
    <row r="3507" spans="1:4" ht="15" customHeight="1" x14ac:dyDescent="0.2">
      <c r="A3507" s="105">
        <v>42153</v>
      </c>
      <c r="B3507" s="13">
        <v>5.6588840000000005</v>
      </c>
      <c r="C3507" s="24">
        <v>30</v>
      </c>
      <c r="D3507" s="16">
        <f t="shared" si="54"/>
        <v>9.4503362800000001</v>
      </c>
    </row>
    <row r="3508" spans="1:4" ht="15" customHeight="1" x14ac:dyDescent="0.2">
      <c r="A3508" s="105">
        <v>42153.041666666664</v>
      </c>
      <c r="B3508" s="13">
        <v>6.1733279999999997</v>
      </c>
      <c r="C3508" s="24">
        <v>30</v>
      </c>
      <c r="D3508" s="16">
        <f t="shared" si="54"/>
        <v>10.309457759999999</v>
      </c>
    </row>
    <row r="3509" spans="1:4" ht="15" customHeight="1" x14ac:dyDescent="0.2">
      <c r="A3509" s="105">
        <v>42153.083333333336</v>
      </c>
      <c r="B3509" s="13">
        <v>5.6588840000000005</v>
      </c>
      <c r="C3509" s="24">
        <v>20</v>
      </c>
      <c r="D3509" s="16">
        <f t="shared" si="54"/>
        <v>9.4503362800000001</v>
      </c>
    </row>
    <row r="3510" spans="1:4" ht="15" customHeight="1" x14ac:dyDescent="0.2">
      <c r="A3510" s="105">
        <v>42153.125</v>
      </c>
      <c r="B3510" s="13">
        <v>5.6588840000000005</v>
      </c>
      <c r="C3510" s="24">
        <v>30</v>
      </c>
      <c r="D3510" s="16">
        <f t="shared" si="54"/>
        <v>9.4503362800000001</v>
      </c>
    </row>
    <row r="3511" spans="1:4" ht="15" customHeight="1" x14ac:dyDescent="0.2">
      <c r="A3511" s="105">
        <v>42153.166666666664</v>
      </c>
      <c r="B3511" s="13">
        <v>6.1733279999999997</v>
      </c>
      <c r="C3511" s="24">
        <v>20</v>
      </c>
      <c r="D3511" s="16">
        <f t="shared" si="54"/>
        <v>10.309457759999999</v>
      </c>
    </row>
    <row r="3512" spans="1:4" ht="15" customHeight="1" x14ac:dyDescent="0.2">
      <c r="A3512" s="105">
        <v>42153.208333333336</v>
      </c>
      <c r="B3512" s="13">
        <v>5.1444400000000003</v>
      </c>
      <c r="C3512" s="24">
        <v>10</v>
      </c>
      <c r="D3512" s="16">
        <f t="shared" si="54"/>
        <v>8.5912147999999995</v>
      </c>
    </row>
    <row r="3513" spans="1:4" ht="15" customHeight="1" x14ac:dyDescent="0.2">
      <c r="A3513" s="105">
        <v>42153.25</v>
      </c>
      <c r="B3513" s="13">
        <v>5.1444400000000003</v>
      </c>
      <c r="C3513" s="24">
        <v>30</v>
      </c>
      <c r="D3513" s="16">
        <f t="shared" si="54"/>
        <v>8.5912147999999995</v>
      </c>
    </row>
    <row r="3514" spans="1:4" ht="15" customHeight="1" x14ac:dyDescent="0.2">
      <c r="A3514" s="105">
        <v>42153.291666666664</v>
      </c>
      <c r="B3514" s="13">
        <v>3.601108</v>
      </c>
      <c r="C3514" s="24">
        <v>20</v>
      </c>
      <c r="D3514" s="16">
        <f t="shared" si="54"/>
        <v>6.0138503599999993</v>
      </c>
    </row>
    <row r="3515" spans="1:4" ht="15" customHeight="1" x14ac:dyDescent="0.2">
      <c r="A3515" s="105">
        <v>42153.333333333336</v>
      </c>
      <c r="B3515" s="13">
        <v>1.5433319999999999</v>
      </c>
      <c r="C3515" s="24">
        <v>340</v>
      </c>
      <c r="D3515" s="16">
        <f t="shared" si="54"/>
        <v>2.5773644399999998</v>
      </c>
    </row>
    <row r="3516" spans="1:4" ht="15" customHeight="1" x14ac:dyDescent="0.2">
      <c r="A3516" s="105">
        <v>42153.375</v>
      </c>
      <c r="B3516" s="13">
        <v>3.0866639999999999</v>
      </c>
      <c r="C3516" s="24">
        <v>20</v>
      </c>
      <c r="D3516" s="16">
        <f t="shared" si="54"/>
        <v>5.1547288799999995</v>
      </c>
    </row>
    <row r="3517" spans="1:4" ht="15" customHeight="1" x14ac:dyDescent="0.2">
      <c r="A3517" s="105">
        <v>42153.416666666664</v>
      </c>
      <c r="B3517" s="13">
        <v>2.5722200000000002</v>
      </c>
      <c r="C3517" s="24">
        <v>360</v>
      </c>
      <c r="D3517" s="16">
        <f t="shared" si="54"/>
        <v>4.2956073999999997</v>
      </c>
    </row>
    <row r="3518" spans="1:4" ht="15" customHeight="1" x14ac:dyDescent="0.2">
      <c r="A3518" s="105">
        <v>42153.458333333336</v>
      </c>
      <c r="B3518" s="13">
        <v>4.1155520000000001</v>
      </c>
      <c r="C3518" s="24">
        <v>20</v>
      </c>
      <c r="D3518" s="16">
        <f t="shared" si="54"/>
        <v>6.8729718399999999</v>
      </c>
    </row>
    <row r="3519" spans="1:4" ht="15" customHeight="1" x14ac:dyDescent="0.2">
      <c r="A3519" s="105">
        <v>42153.5</v>
      </c>
      <c r="B3519" s="13">
        <v>4.1155520000000001</v>
      </c>
      <c r="C3519" s="24">
        <v>30</v>
      </c>
      <c r="D3519" s="16">
        <f t="shared" si="54"/>
        <v>6.8729718399999999</v>
      </c>
    </row>
    <row r="3520" spans="1:4" ht="15" customHeight="1" x14ac:dyDescent="0.2">
      <c r="A3520" s="105">
        <v>42153.541666666664</v>
      </c>
      <c r="B3520" s="13">
        <v>4.1155520000000001</v>
      </c>
      <c r="C3520" s="24">
        <v>20</v>
      </c>
      <c r="D3520" s="16">
        <f t="shared" si="54"/>
        <v>6.8729718399999999</v>
      </c>
    </row>
    <row r="3521" spans="1:4" ht="15" customHeight="1" x14ac:dyDescent="0.2">
      <c r="A3521" s="105">
        <v>42153.583333333336</v>
      </c>
      <c r="B3521" s="13">
        <v>2.057776</v>
      </c>
      <c r="C3521" s="24">
        <v>20</v>
      </c>
      <c r="D3521" s="16">
        <f t="shared" si="54"/>
        <v>3.43648592</v>
      </c>
    </row>
    <row r="3522" spans="1:4" ht="15" customHeight="1" x14ac:dyDescent="0.2">
      <c r="A3522" s="105">
        <v>42153.625</v>
      </c>
      <c r="B3522" s="13">
        <v>1.5433319999999999</v>
      </c>
      <c r="C3522" s="24">
        <v>140</v>
      </c>
      <c r="D3522" s="16">
        <f t="shared" si="54"/>
        <v>2.5773644399999998</v>
      </c>
    </row>
    <row r="3523" spans="1:4" ht="15" customHeight="1" x14ac:dyDescent="0.2">
      <c r="A3523" s="105">
        <v>42153.666666666664</v>
      </c>
      <c r="B3523" s="13">
        <v>9.7744359999999997</v>
      </c>
      <c r="C3523" s="24">
        <v>190</v>
      </c>
      <c r="D3523" s="16">
        <f t="shared" si="54"/>
        <v>16.32330812</v>
      </c>
    </row>
    <row r="3524" spans="1:4" ht="15" customHeight="1" x14ac:dyDescent="0.2">
      <c r="A3524" s="105">
        <v>42153.708333333336</v>
      </c>
      <c r="B3524" s="13">
        <v>5.1444400000000003</v>
      </c>
      <c r="C3524" s="24">
        <v>210</v>
      </c>
      <c r="D3524" s="16">
        <f t="shared" ref="D3524:D3587" si="55">$B$1*B3524</f>
        <v>8.5912147999999995</v>
      </c>
    </row>
    <row r="3525" spans="1:4" ht="15" customHeight="1" x14ac:dyDescent="0.2">
      <c r="A3525" s="105">
        <v>42153.75</v>
      </c>
      <c r="B3525" s="13">
        <v>3.0866639999999999</v>
      </c>
      <c r="C3525" s="24">
        <v>180</v>
      </c>
      <c r="D3525" s="16">
        <f t="shared" si="55"/>
        <v>5.1547288799999995</v>
      </c>
    </row>
    <row r="3526" spans="1:4" ht="15" customHeight="1" x14ac:dyDescent="0.2">
      <c r="A3526" s="105">
        <v>42153.791666666664</v>
      </c>
      <c r="B3526" s="13">
        <v>2.5722200000000002</v>
      </c>
      <c r="C3526" s="24">
        <v>170</v>
      </c>
      <c r="D3526" s="16">
        <f t="shared" si="55"/>
        <v>4.2956073999999997</v>
      </c>
    </row>
    <row r="3527" spans="1:4" ht="15" customHeight="1" x14ac:dyDescent="0.2">
      <c r="A3527" s="105">
        <v>42153.833333333336</v>
      </c>
      <c r="B3527" s="13">
        <v>1.028888</v>
      </c>
      <c r="C3527" s="24">
        <v>250</v>
      </c>
      <c r="D3527" s="16">
        <f t="shared" si="55"/>
        <v>1.71824296</v>
      </c>
    </row>
    <row r="3528" spans="1:4" ht="15" customHeight="1" x14ac:dyDescent="0.2">
      <c r="A3528" s="105">
        <v>42153.875</v>
      </c>
      <c r="B3528" s="13">
        <v>1.5433319999999999</v>
      </c>
      <c r="C3528" s="24">
        <v>290</v>
      </c>
      <c r="D3528" s="16">
        <f t="shared" si="55"/>
        <v>2.5773644399999998</v>
      </c>
    </row>
    <row r="3529" spans="1:4" ht="15" customHeight="1" x14ac:dyDescent="0.2">
      <c r="A3529" s="105">
        <v>42153.916666666664</v>
      </c>
      <c r="B3529" s="13">
        <v>0</v>
      </c>
      <c r="C3529" s="24">
        <v>0</v>
      </c>
      <c r="D3529" s="16">
        <f t="shared" si="55"/>
        <v>0</v>
      </c>
    </row>
    <row r="3530" spans="1:4" ht="15" customHeight="1" x14ac:dyDescent="0.2">
      <c r="A3530" s="105">
        <v>42153.958333333336</v>
      </c>
      <c r="B3530" s="13">
        <v>1.028888</v>
      </c>
      <c r="C3530" s="24">
        <v>320</v>
      </c>
      <c r="D3530" s="16">
        <f t="shared" si="55"/>
        <v>1.71824296</v>
      </c>
    </row>
    <row r="3531" spans="1:4" ht="15" customHeight="1" x14ac:dyDescent="0.2">
      <c r="A3531" s="105">
        <v>42154</v>
      </c>
      <c r="B3531" s="13">
        <v>1.028888</v>
      </c>
      <c r="C3531" s="24">
        <v>320</v>
      </c>
      <c r="D3531" s="16">
        <f t="shared" si="55"/>
        <v>1.71824296</v>
      </c>
    </row>
    <row r="3532" spans="1:4" ht="15" customHeight="1" x14ac:dyDescent="0.2">
      <c r="A3532" s="105">
        <v>42154.041666666664</v>
      </c>
      <c r="B3532" s="13">
        <v>1.028888</v>
      </c>
      <c r="C3532" s="24">
        <v>310</v>
      </c>
      <c r="D3532" s="16">
        <f t="shared" si="55"/>
        <v>1.71824296</v>
      </c>
    </row>
    <row r="3533" spans="1:4" ht="15" customHeight="1" x14ac:dyDescent="0.2">
      <c r="A3533" s="105">
        <v>42154.083333333336</v>
      </c>
      <c r="B3533" s="13">
        <v>2.057776</v>
      </c>
      <c r="C3533" s="24">
        <v>20</v>
      </c>
      <c r="D3533" s="16">
        <f t="shared" si="55"/>
        <v>3.43648592</v>
      </c>
    </row>
    <row r="3534" spans="1:4" ht="15" customHeight="1" x14ac:dyDescent="0.2">
      <c r="A3534" s="105">
        <v>42154.125</v>
      </c>
      <c r="B3534" s="13">
        <v>1.028888</v>
      </c>
      <c r="C3534" s="24">
        <v>320</v>
      </c>
      <c r="D3534" s="16">
        <f t="shared" si="55"/>
        <v>1.71824296</v>
      </c>
    </row>
    <row r="3535" spans="1:4" ht="15" customHeight="1" x14ac:dyDescent="0.2">
      <c r="A3535" s="105">
        <v>42154.166666666664</v>
      </c>
      <c r="B3535" s="13">
        <v>1.028888</v>
      </c>
      <c r="C3535" s="24">
        <v>300</v>
      </c>
      <c r="D3535" s="16">
        <f t="shared" si="55"/>
        <v>1.71824296</v>
      </c>
    </row>
    <row r="3536" spans="1:4" ht="15" customHeight="1" x14ac:dyDescent="0.2">
      <c r="A3536" s="105">
        <v>42154.208333333336</v>
      </c>
      <c r="B3536" s="13">
        <v>0</v>
      </c>
      <c r="C3536" s="24">
        <v>0</v>
      </c>
      <c r="D3536" s="16">
        <f t="shared" si="55"/>
        <v>0</v>
      </c>
    </row>
    <row r="3537" spans="1:4" ht="15" customHeight="1" x14ac:dyDescent="0.2">
      <c r="A3537" s="105">
        <v>42154.25</v>
      </c>
      <c r="B3537" s="13">
        <v>1.5433319999999999</v>
      </c>
      <c r="C3537" s="24">
        <v>290</v>
      </c>
      <c r="D3537" s="16">
        <f t="shared" si="55"/>
        <v>2.5773644399999998</v>
      </c>
    </row>
    <row r="3538" spans="1:4" ht="15" customHeight="1" x14ac:dyDescent="0.2">
      <c r="A3538" s="105">
        <v>42154.291666666664</v>
      </c>
      <c r="B3538" s="13">
        <v>0</v>
      </c>
      <c r="C3538" s="24">
        <v>0</v>
      </c>
      <c r="D3538" s="16">
        <f t="shared" si="55"/>
        <v>0</v>
      </c>
    </row>
    <row r="3539" spans="1:4" ht="15" customHeight="1" x14ac:dyDescent="0.2">
      <c r="A3539" s="105">
        <v>42154.333333333336</v>
      </c>
      <c r="B3539" s="13">
        <v>1.5433319999999999</v>
      </c>
      <c r="C3539" s="24">
        <v>10</v>
      </c>
      <c r="D3539" s="16">
        <f t="shared" si="55"/>
        <v>2.5773644399999998</v>
      </c>
    </row>
    <row r="3540" spans="1:4" ht="15" customHeight="1" x14ac:dyDescent="0.2">
      <c r="A3540" s="105">
        <v>42154.375</v>
      </c>
      <c r="B3540" s="13">
        <v>1.5433319999999999</v>
      </c>
      <c r="C3540" s="24">
        <v>350</v>
      </c>
      <c r="D3540" s="16">
        <f t="shared" si="55"/>
        <v>2.5773644399999998</v>
      </c>
    </row>
    <row r="3541" spans="1:4" ht="15" customHeight="1" x14ac:dyDescent="0.2">
      <c r="A3541" s="105">
        <v>42154.416666666664</v>
      </c>
      <c r="B3541" s="13">
        <v>1.5433319999999999</v>
      </c>
      <c r="C3541" s="24">
        <v>330</v>
      </c>
      <c r="D3541" s="16">
        <f t="shared" si="55"/>
        <v>2.5773644399999998</v>
      </c>
    </row>
    <row r="3542" spans="1:4" ht="15" customHeight="1" x14ac:dyDescent="0.2">
      <c r="A3542" s="105">
        <v>42154.458333333336</v>
      </c>
      <c r="B3542" s="13">
        <v>1.028888</v>
      </c>
      <c r="C3542" s="24">
        <v>290</v>
      </c>
      <c r="D3542" s="16">
        <f t="shared" si="55"/>
        <v>1.71824296</v>
      </c>
    </row>
    <row r="3543" spans="1:4" ht="15" customHeight="1" x14ac:dyDescent="0.2">
      <c r="A3543" s="105">
        <v>42154.5</v>
      </c>
      <c r="B3543" s="13">
        <v>1.028888</v>
      </c>
      <c r="C3543" s="24">
        <v>360</v>
      </c>
      <c r="D3543" s="16">
        <f t="shared" si="55"/>
        <v>1.71824296</v>
      </c>
    </row>
    <row r="3544" spans="1:4" ht="15" customHeight="1" x14ac:dyDescent="0.2">
      <c r="A3544" s="105">
        <v>42154.541666666664</v>
      </c>
      <c r="B3544" s="13">
        <v>1.5433319999999999</v>
      </c>
      <c r="C3544" s="24">
        <v>350</v>
      </c>
      <c r="D3544" s="16">
        <f t="shared" si="55"/>
        <v>2.5773644399999998</v>
      </c>
    </row>
    <row r="3545" spans="1:4" ht="15" customHeight="1" x14ac:dyDescent="0.2">
      <c r="A3545" s="105">
        <v>42154.583333333336</v>
      </c>
      <c r="B3545" s="13">
        <v>3.0866639999999999</v>
      </c>
      <c r="C3545" s="24">
        <v>60</v>
      </c>
      <c r="D3545" s="16">
        <f t="shared" si="55"/>
        <v>5.1547288799999995</v>
      </c>
    </row>
    <row r="3546" spans="1:4" ht="15" customHeight="1" x14ac:dyDescent="0.2">
      <c r="A3546" s="105">
        <v>42154.625</v>
      </c>
      <c r="B3546" s="13">
        <v>3.601108</v>
      </c>
      <c r="C3546" s="24">
        <v>30</v>
      </c>
      <c r="D3546" s="16">
        <f t="shared" si="55"/>
        <v>6.0138503599999993</v>
      </c>
    </row>
    <row r="3547" spans="1:4" ht="15" customHeight="1" x14ac:dyDescent="0.2">
      <c r="A3547" s="105">
        <v>42154.666666666664</v>
      </c>
      <c r="B3547" s="13">
        <v>4.6299960000000002</v>
      </c>
      <c r="C3547" s="24">
        <v>60</v>
      </c>
      <c r="D3547" s="16">
        <f t="shared" si="55"/>
        <v>7.7320933199999997</v>
      </c>
    </row>
    <row r="3548" spans="1:4" ht="15" customHeight="1" x14ac:dyDescent="0.2">
      <c r="A3548" s="105">
        <v>42154.708333333336</v>
      </c>
      <c r="B3548" s="13">
        <v>5.6588840000000005</v>
      </c>
      <c r="C3548" s="24">
        <v>70</v>
      </c>
      <c r="D3548" s="16">
        <f t="shared" si="55"/>
        <v>9.4503362800000001</v>
      </c>
    </row>
    <row r="3549" spans="1:4" ht="15" customHeight="1" x14ac:dyDescent="0.2">
      <c r="A3549" s="105">
        <v>42154.75</v>
      </c>
      <c r="B3549" s="13">
        <v>5.1444400000000003</v>
      </c>
      <c r="C3549" s="24">
        <v>70</v>
      </c>
      <c r="D3549" s="16">
        <f t="shared" si="55"/>
        <v>8.5912147999999995</v>
      </c>
    </row>
    <row r="3550" spans="1:4" ht="15" customHeight="1" x14ac:dyDescent="0.2">
      <c r="A3550" s="105">
        <v>42154.791666666664</v>
      </c>
      <c r="B3550" s="13">
        <v>4.6299960000000002</v>
      </c>
      <c r="C3550" s="24">
        <v>50</v>
      </c>
      <c r="D3550" s="16">
        <f t="shared" si="55"/>
        <v>7.7320933199999997</v>
      </c>
    </row>
    <row r="3551" spans="1:4" ht="15" customHeight="1" x14ac:dyDescent="0.2">
      <c r="A3551" s="105">
        <v>42154.833333333336</v>
      </c>
      <c r="B3551" s="13">
        <v>3.0866639999999999</v>
      </c>
      <c r="C3551" s="24">
        <v>70</v>
      </c>
      <c r="D3551" s="16">
        <f t="shared" si="55"/>
        <v>5.1547288799999995</v>
      </c>
    </row>
    <row r="3552" spans="1:4" ht="15" customHeight="1" x14ac:dyDescent="0.2">
      <c r="A3552" s="105">
        <v>42154.875</v>
      </c>
      <c r="B3552" s="13">
        <v>2.057776</v>
      </c>
      <c r="C3552" s="24">
        <v>140</v>
      </c>
      <c r="D3552" s="16">
        <f t="shared" si="55"/>
        <v>3.43648592</v>
      </c>
    </row>
    <row r="3553" spans="1:4" ht="15" customHeight="1" x14ac:dyDescent="0.2">
      <c r="A3553" s="105">
        <v>42154.916666666664</v>
      </c>
      <c r="B3553" s="13">
        <v>2.057776</v>
      </c>
      <c r="C3553" s="24">
        <v>160</v>
      </c>
      <c r="D3553" s="16">
        <f t="shared" si="55"/>
        <v>3.43648592</v>
      </c>
    </row>
    <row r="3554" spans="1:4" ht="15" customHeight="1" x14ac:dyDescent="0.2">
      <c r="A3554" s="105">
        <v>42154.958333333336</v>
      </c>
      <c r="B3554" s="13">
        <v>0</v>
      </c>
      <c r="C3554" s="24">
        <v>0</v>
      </c>
      <c r="D3554" s="16">
        <f t="shared" si="55"/>
        <v>0</v>
      </c>
    </row>
    <row r="3555" spans="1:4" ht="15" customHeight="1" x14ac:dyDescent="0.2">
      <c r="A3555" s="105">
        <v>42155</v>
      </c>
      <c r="B3555" s="13">
        <v>1.028888</v>
      </c>
      <c r="C3555" s="24">
        <v>40</v>
      </c>
      <c r="D3555" s="16">
        <f t="shared" si="55"/>
        <v>1.71824296</v>
      </c>
    </row>
    <row r="3556" spans="1:4" ht="15" customHeight="1" x14ac:dyDescent="0.2">
      <c r="A3556" s="105">
        <v>42155.041666666664</v>
      </c>
      <c r="B3556" s="13">
        <v>2.057776</v>
      </c>
      <c r="C3556" s="24">
        <v>360</v>
      </c>
      <c r="D3556" s="16">
        <f t="shared" si="55"/>
        <v>3.43648592</v>
      </c>
    </row>
    <row r="3557" spans="1:4" ht="15" customHeight="1" x14ac:dyDescent="0.2">
      <c r="A3557" s="105">
        <v>42155.083333333336</v>
      </c>
      <c r="B3557" s="13">
        <v>2.057776</v>
      </c>
      <c r="C3557" s="24">
        <v>10</v>
      </c>
      <c r="D3557" s="16">
        <f t="shared" si="55"/>
        <v>3.43648592</v>
      </c>
    </row>
    <row r="3558" spans="1:4" ht="15" customHeight="1" x14ac:dyDescent="0.2">
      <c r="A3558" s="105">
        <v>42155.125</v>
      </c>
      <c r="B3558" s="13">
        <v>2.057776</v>
      </c>
      <c r="C3558" s="24">
        <v>10</v>
      </c>
      <c r="D3558" s="16">
        <f t="shared" si="55"/>
        <v>3.43648592</v>
      </c>
    </row>
    <row r="3559" spans="1:4" ht="15" customHeight="1" x14ac:dyDescent="0.2">
      <c r="A3559" s="105">
        <v>42155.166666666664</v>
      </c>
      <c r="B3559" s="13">
        <v>1.5433319999999999</v>
      </c>
      <c r="C3559" s="24">
        <v>350</v>
      </c>
      <c r="D3559" s="16">
        <f t="shared" si="55"/>
        <v>2.5773644399999998</v>
      </c>
    </row>
    <row r="3560" spans="1:4" ht="15" customHeight="1" x14ac:dyDescent="0.2">
      <c r="A3560" s="105">
        <v>42155.208333333336</v>
      </c>
      <c r="B3560" s="13">
        <v>1.5433319999999999</v>
      </c>
      <c r="C3560" s="24">
        <v>30</v>
      </c>
      <c r="D3560" s="16">
        <f t="shared" si="55"/>
        <v>2.5773644399999998</v>
      </c>
    </row>
    <row r="3561" spans="1:4" ht="15" customHeight="1" x14ac:dyDescent="0.2">
      <c r="A3561" s="105">
        <v>42155.25</v>
      </c>
      <c r="B3561" s="13">
        <v>0.51444400000000001</v>
      </c>
      <c r="C3561" s="24">
        <v>360</v>
      </c>
      <c r="D3561" s="16">
        <f t="shared" si="55"/>
        <v>0.85912147999999999</v>
      </c>
    </row>
    <row r="3562" spans="1:4" ht="15" customHeight="1" x14ac:dyDescent="0.2">
      <c r="A3562" s="105">
        <v>42155.291666666664</v>
      </c>
      <c r="B3562" s="13">
        <v>0</v>
      </c>
      <c r="C3562" s="24">
        <v>0</v>
      </c>
      <c r="D3562" s="16">
        <f t="shared" si="55"/>
        <v>0</v>
      </c>
    </row>
    <row r="3563" spans="1:4" ht="15" customHeight="1" x14ac:dyDescent="0.2">
      <c r="A3563" s="105">
        <v>42155.333333333336</v>
      </c>
      <c r="B3563" s="13">
        <v>0</v>
      </c>
      <c r="C3563" s="24">
        <v>0</v>
      </c>
      <c r="D3563" s="16">
        <f t="shared" si="55"/>
        <v>0</v>
      </c>
    </row>
    <row r="3564" spans="1:4" ht="15" customHeight="1" x14ac:dyDescent="0.2">
      <c r="A3564" s="105">
        <v>42155.375</v>
      </c>
      <c r="B3564" s="13">
        <v>0</v>
      </c>
      <c r="C3564" s="24">
        <v>0</v>
      </c>
      <c r="D3564" s="16">
        <f t="shared" si="55"/>
        <v>0</v>
      </c>
    </row>
    <row r="3565" spans="1:4" ht="15" customHeight="1" x14ac:dyDescent="0.2">
      <c r="A3565" s="105">
        <v>42155.416666666664</v>
      </c>
      <c r="B3565" s="13">
        <v>1.028888</v>
      </c>
      <c r="C3565" s="24">
        <v>40</v>
      </c>
      <c r="D3565" s="16">
        <f t="shared" si="55"/>
        <v>1.71824296</v>
      </c>
    </row>
    <row r="3566" spans="1:4" ht="15" customHeight="1" x14ac:dyDescent="0.2">
      <c r="A3566" s="105">
        <v>42155.458333333336</v>
      </c>
      <c r="B3566" s="13">
        <v>1.028888</v>
      </c>
      <c r="C3566" s="24">
        <v>350</v>
      </c>
      <c r="D3566" s="16">
        <f t="shared" si="55"/>
        <v>1.71824296</v>
      </c>
    </row>
    <row r="3567" spans="1:4" ht="15" customHeight="1" x14ac:dyDescent="0.2">
      <c r="A3567" s="105">
        <v>42155.5</v>
      </c>
      <c r="B3567" s="13">
        <v>0</v>
      </c>
      <c r="C3567" s="24">
        <v>0</v>
      </c>
      <c r="D3567" s="16">
        <f t="shared" si="55"/>
        <v>0</v>
      </c>
    </row>
    <row r="3568" spans="1:4" ht="15" customHeight="1" x14ac:dyDescent="0.2">
      <c r="A3568" s="105">
        <v>42155.541666666664</v>
      </c>
      <c r="B3568" s="13">
        <v>2.5722200000000002</v>
      </c>
      <c r="C3568" s="24">
        <v>160</v>
      </c>
      <c r="D3568" s="16">
        <f t="shared" si="55"/>
        <v>4.2956073999999997</v>
      </c>
    </row>
    <row r="3569" spans="1:4" ht="15" customHeight="1" x14ac:dyDescent="0.2">
      <c r="A3569" s="105">
        <v>42155.583333333336</v>
      </c>
      <c r="B3569" s="13">
        <v>3.601108</v>
      </c>
      <c r="C3569" s="24">
        <v>150</v>
      </c>
      <c r="D3569" s="16">
        <f t="shared" si="55"/>
        <v>6.0138503599999993</v>
      </c>
    </row>
    <row r="3570" spans="1:4" ht="15" customHeight="1" x14ac:dyDescent="0.2">
      <c r="A3570" s="105">
        <v>42155.625</v>
      </c>
      <c r="B3570" s="13">
        <v>3.0866639999999999</v>
      </c>
      <c r="C3570" s="24">
        <v>120</v>
      </c>
      <c r="D3570" s="16">
        <f t="shared" si="55"/>
        <v>5.1547288799999995</v>
      </c>
    </row>
    <row r="3571" spans="1:4" ht="15" customHeight="1" x14ac:dyDescent="0.2">
      <c r="A3571" s="105">
        <v>42155.666666666664</v>
      </c>
      <c r="B3571" s="13">
        <v>4.1155520000000001</v>
      </c>
      <c r="C3571" s="24">
        <v>80</v>
      </c>
      <c r="D3571" s="16">
        <f t="shared" si="55"/>
        <v>6.8729718399999999</v>
      </c>
    </row>
    <row r="3572" spans="1:4" ht="15" customHeight="1" x14ac:dyDescent="0.2">
      <c r="A3572" s="105">
        <v>42155.708333333336</v>
      </c>
      <c r="B3572" s="13">
        <v>3.601108</v>
      </c>
      <c r="C3572" s="24">
        <v>100</v>
      </c>
      <c r="D3572" s="16">
        <f t="shared" si="55"/>
        <v>6.0138503599999993</v>
      </c>
    </row>
    <row r="3573" spans="1:4" ht="15" customHeight="1" x14ac:dyDescent="0.2">
      <c r="A3573" s="105">
        <v>42155.75</v>
      </c>
      <c r="B3573" s="13">
        <v>3.601108</v>
      </c>
      <c r="C3573" s="24">
        <v>80</v>
      </c>
      <c r="D3573" s="16">
        <f t="shared" si="55"/>
        <v>6.0138503599999993</v>
      </c>
    </row>
    <row r="3574" spans="1:4" ht="15" customHeight="1" x14ac:dyDescent="0.2">
      <c r="A3574" s="105">
        <v>42155.791666666664</v>
      </c>
      <c r="B3574" s="13">
        <v>3.0866639999999999</v>
      </c>
      <c r="C3574" s="24">
        <v>80</v>
      </c>
      <c r="D3574" s="16">
        <f t="shared" si="55"/>
        <v>5.1547288799999995</v>
      </c>
    </row>
    <row r="3575" spans="1:4" ht="15" customHeight="1" x14ac:dyDescent="0.2">
      <c r="A3575" s="105">
        <v>42155.833333333336</v>
      </c>
      <c r="B3575" s="13">
        <v>2.057776</v>
      </c>
      <c r="C3575" s="24">
        <v>50</v>
      </c>
      <c r="D3575" s="16">
        <f t="shared" si="55"/>
        <v>3.43648592</v>
      </c>
    </row>
    <row r="3576" spans="1:4" ht="15" customHeight="1" x14ac:dyDescent="0.2">
      <c r="A3576" s="105">
        <v>42155.875</v>
      </c>
      <c r="B3576" s="13">
        <v>3.0866639999999999</v>
      </c>
      <c r="C3576" s="24">
        <v>40</v>
      </c>
      <c r="D3576" s="16">
        <f t="shared" si="55"/>
        <v>5.1547288799999995</v>
      </c>
    </row>
    <row r="3577" spans="1:4" ht="15" customHeight="1" x14ac:dyDescent="0.2">
      <c r="A3577" s="105">
        <v>42155.916666666664</v>
      </c>
      <c r="B3577" s="13">
        <v>2.057776</v>
      </c>
      <c r="C3577" s="24">
        <v>50</v>
      </c>
      <c r="D3577" s="16">
        <f t="shared" si="55"/>
        <v>3.43648592</v>
      </c>
    </row>
    <row r="3578" spans="1:4" ht="15" customHeight="1" x14ac:dyDescent="0.2">
      <c r="A3578" s="105">
        <v>42155.958333333336</v>
      </c>
      <c r="B3578" s="13">
        <v>2.057776</v>
      </c>
      <c r="C3578" s="24">
        <v>20</v>
      </c>
      <c r="D3578" s="16">
        <f t="shared" si="55"/>
        <v>3.43648592</v>
      </c>
    </row>
    <row r="3579" spans="1:4" ht="15" customHeight="1" x14ac:dyDescent="0.2">
      <c r="A3579" s="105">
        <v>42156</v>
      </c>
      <c r="B3579" s="13">
        <v>2.057776</v>
      </c>
      <c r="C3579" s="24">
        <v>350</v>
      </c>
      <c r="D3579" s="16">
        <f t="shared" si="55"/>
        <v>3.43648592</v>
      </c>
    </row>
    <row r="3580" spans="1:4" ht="15" customHeight="1" x14ac:dyDescent="0.2">
      <c r="A3580" s="105">
        <v>42156.041666666664</v>
      </c>
      <c r="B3580" s="13">
        <v>2.057776</v>
      </c>
      <c r="C3580" s="24">
        <v>360</v>
      </c>
      <c r="D3580" s="16">
        <f t="shared" si="55"/>
        <v>3.43648592</v>
      </c>
    </row>
    <row r="3581" spans="1:4" ht="15" customHeight="1" x14ac:dyDescent="0.2">
      <c r="A3581" s="105">
        <v>42156.083333333336</v>
      </c>
      <c r="B3581" s="13">
        <v>2.057776</v>
      </c>
      <c r="C3581" s="24">
        <v>10</v>
      </c>
      <c r="D3581" s="16">
        <f t="shared" si="55"/>
        <v>3.43648592</v>
      </c>
    </row>
    <row r="3582" spans="1:4" ht="15" customHeight="1" x14ac:dyDescent="0.2">
      <c r="A3582" s="105">
        <v>42156.125</v>
      </c>
      <c r="B3582" s="13">
        <v>2.057776</v>
      </c>
      <c r="C3582" s="24">
        <v>360</v>
      </c>
      <c r="D3582" s="16">
        <f t="shared" si="55"/>
        <v>3.43648592</v>
      </c>
    </row>
    <row r="3583" spans="1:4" ht="15" customHeight="1" x14ac:dyDescent="0.2">
      <c r="A3583" s="105">
        <v>42156.166666666664</v>
      </c>
      <c r="B3583" s="13">
        <v>2.057776</v>
      </c>
      <c r="C3583" s="24">
        <v>20</v>
      </c>
      <c r="D3583" s="16">
        <f t="shared" si="55"/>
        <v>3.43648592</v>
      </c>
    </row>
    <row r="3584" spans="1:4" ht="15" customHeight="1" x14ac:dyDescent="0.2">
      <c r="A3584" s="105">
        <v>42156.208333333336</v>
      </c>
      <c r="B3584" s="13">
        <v>3.0866639999999999</v>
      </c>
      <c r="C3584" s="24">
        <v>20</v>
      </c>
      <c r="D3584" s="16">
        <f t="shared" si="55"/>
        <v>5.1547288799999995</v>
      </c>
    </row>
    <row r="3585" spans="1:4" ht="15" customHeight="1" x14ac:dyDescent="0.2">
      <c r="A3585" s="105">
        <v>42156.25</v>
      </c>
      <c r="B3585" s="13">
        <v>3.601108</v>
      </c>
      <c r="C3585" s="24">
        <v>10</v>
      </c>
      <c r="D3585" s="16">
        <f t="shared" si="55"/>
        <v>6.0138503599999993</v>
      </c>
    </row>
    <row r="3586" spans="1:4" ht="15" customHeight="1" x14ac:dyDescent="0.2">
      <c r="A3586" s="105">
        <v>42156.291666666664</v>
      </c>
      <c r="B3586" s="13">
        <v>2.057776</v>
      </c>
      <c r="C3586" s="24">
        <v>350</v>
      </c>
      <c r="D3586" s="16">
        <f t="shared" si="55"/>
        <v>3.43648592</v>
      </c>
    </row>
    <row r="3587" spans="1:4" ht="15" customHeight="1" x14ac:dyDescent="0.2">
      <c r="A3587" s="105">
        <v>42156.333333333336</v>
      </c>
      <c r="B3587" s="13">
        <v>2.057776</v>
      </c>
      <c r="C3587" s="24">
        <v>10</v>
      </c>
      <c r="D3587" s="16">
        <f t="shared" si="55"/>
        <v>3.43648592</v>
      </c>
    </row>
    <row r="3588" spans="1:4" ht="15" customHeight="1" x14ac:dyDescent="0.2">
      <c r="A3588" s="105">
        <v>42156.375</v>
      </c>
      <c r="B3588" s="13">
        <v>1.028888</v>
      </c>
      <c r="C3588" s="24">
        <v>360</v>
      </c>
      <c r="D3588" s="16">
        <f t="shared" ref="D3588:D3651" si="56">$B$1*B3588</f>
        <v>1.71824296</v>
      </c>
    </row>
    <row r="3589" spans="1:4" ht="15" customHeight="1" x14ac:dyDescent="0.2">
      <c r="A3589" s="105">
        <v>42156.416666666664</v>
      </c>
      <c r="B3589" s="13">
        <v>1.5433319999999999</v>
      </c>
      <c r="C3589" s="24">
        <v>300</v>
      </c>
      <c r="D3589" s="16">
        <f t="shared" si="56"/>
        <v>2.5773644399999998</v>
      </c>
    </row>
    <row r="3590" spans="1:4" ht="15" customHeight="1" x14ac:dyDescent="0.2">
      <c r="A3590" s="105">
        <v>42156.458333333336</v>
      </c>
      <c r="B3590" s="13">
        <v>1.028888</v>
      </c>
      <c r="C3590" s="24">
        <v>300</v>
      </c>
      <c r="D3590" s="16">
        <f t="shared" si="56"/>
        <v>1.71824296</v>
      </c>
    </row>
    <row r="3591" spans="1:4" ht="15" customHeight="1" x14ac:dyDescent="0.2">
      <c r="A3591" s="105">
        <v>42156.5</v>
      </c>
      <c r="B3591" s="13">
        <v>2.057776</v>
      </c>
      <c r="C3591" s="24">
        <v>330</v>
      </c>
      <c r="D3591" s="16">
        <f t="shared" si="56"/>
        <v>3.43648592</v>
      </c>
    </row>
    <row r="3592" spans="1:4" ht="15" customHeight="1" x14ac:dyDescent="0.2">
      <c r="A3592" s="105">
        <v>42156.541666666664</v>
      </c>
      <c r="B3592" s="13">
        <v>3.601108</v>
      </c>
      <c r="C3592" s="24">
        <v>10</v>
      </c>
      <c r="D3592" s="16">
        <f t="shared" si="56"/>
        <v>6.0138503599999993</v>
      </c>
    </row>
    <row r="3593" spans="1:4" ht="15" customHeight="1" x14ac:dyDescent="0.2">
      <c r="A3593" s="105">
        <v>42156.583333333336</v>
      </c>
      <c r="B3593" s="13">
        <v>4.6299960000000002</v>
      </c>
      <c r="C3593" s="24">
        <v>30</v>
      </c>
      <c r="D3593" s="16">
        <f t="shared" si="56"/>
        <v>7.7320933199999997</v>
      </c>
    </row>
    <row r="3594" spans="1:4" ht="15" customHeight="1" x14ac:dyDescent="0.2">
      <c r="A3594" s="105">
        <v>42156.625</v>
      </c>
      <c r="B3594" s="13">
        <v>3.601108</v>
      </c>
      <c r="C3594" s="24">
        <v>20</v>
      </c>
      <c r="D3594" s="16">
        <f t="shared" si="56"/>
        <v>6.0138503599999993</v>
      </c>
    </row>
    <row r="3595" spans="1:4" ht="15" customHeight="1" x14ac:dyDescent="0.2">
      <c r="A3595" s="105">
        <v>42156.666666666664</v>
      </c>
      <c r="B3595" s="13">
        <v>6.1733279999999997</v>
      </c>
      <c r="C3595" s="24">
        <v>60</v>
      </c>
      <c r="D3595" s="16">
        <f t="shared" si="56"/>
        <v>10.309457759999999</v>
      </c>
    </row>
    <row r="3596" spans="1:4" ht="15" customHeight="1" x14ac:dyDescent="0.2">
      <c r="A3596" s="105">
        <v>42156.708333333336</v>
      </c>
      <c r="B3596" s="13">
        <v>5.1444400000000003</v>
      </c>
      <c r="C3596" s="24">
        <v>50</v>
      </c>
      <c r="D3596" s="16">
        <f t="shared" si="56"/>
        <v>8.5912147999999995</v>
      </c>
    </row>
    <row r="3597" spans="1:4" ht="15" customHeight="1" x14ac:dyDescent="0.2">
      <c r="A3597" s="105">
        <v>42156.75</v>
      </c>
      <c r="B3597" s="13">
        <v>5.1444400000000003</v>
      </c>
      <c r="C3597" s="24">
        <v>60</v>
      </c>
      <c r="D3597" s="16">
        <f t="shared" si="56"/>
        <v>8.5912147999999995</v>
      </c>
    </row>
    <row r="3598" spans="1:4" ht="15" customHeight="1" x14ac:dyDescent="0.2">
      <c r="A3598" s="105">
        <v>42156.791666666664</v>
      </c>
      <c r="B3598" s="13">
        <v>7.202216</v>
      </c>
      <c r="C3598" s="24">
        <v>190</v>
      </c>
      <c r="D3598" s="16">
        <f t="shared" si="56"/>
        <v>12.027700719999999</v>
      </c>
    </row>
    <row r="3599" spans="1:4" ht="15" customHeight="1" x14ac:dyDescent="0.2">
      <c r="A3599" s="105">
        <v>42156.833333333336</v>
      </c>
      <c r="B3599" s="13">
        <v>6.1733279999999997</v>
      </c>
      <c r="C3599" s="24">
        <v>210</v>
      </c>
      <c r="D3599" s="16">
        <f t="shared" si="56"/>
        <v>10.309457759999999</v>
      </c>
    </row>
    <row r="3600" spans="1:4" ht="15" customHeight="1" x14ac:dyDescent="0.2">
      <c r="A3600" s="105">
        <v>42156.875</v>
      </c>
      <c r="B3600" s="13">
        <v>6.1733279999999997</v>
      </c>
      <c r="C3600" s="24">
        <v>200</v>
      </c>
      <c r="D3600" s="16">
        <f t="shared" si="56"/>
        <v>10.309457759999999</v>
      </c>
    </row>
    <row r="3601" spans="1:4" ht="15" customHeight="1" x14ac:dyDescent="0.2">
      <c r="A3601" s="105">
        <v>42156.916666666664</v>
      </c>
      <c r="B3601" s="13">
        <v>6.1733279999999997</v>
      </c>
      <c r="C3601" s="24">
        <v>220</v>
      </c>
      <c r="D3601" s="16">
        <f t="shared" si="56"/>
        <v>10.309457759999999</v>
      </c>
    </row>
    <row r="3602" spans="1:4" ht="15" customHeight="1" x14ac:dyDescent="0.2">
      <c r="A3602" s="105">
        <v>42156.958333333336</v>
      </c>
      <c r="B3602" s="13">
        <v>6.6877719999999998</v>
      </c>
      <c r="C3602" s="24">
        <v>200</v>
      </c>
      <c r="D3602" s="16">
        <f t="shared" si="56"/>
        <v>11.16857924</v>
      </c>
    </row>
    <row r="3603" spans="1:4" ht="15" customHeight="1" x14ac:dyDescent="0.2">
      <c r="A3603" s="105">
        <v>42157</v>
      </c>
      <c r="B3603" s="13">
        <v>5.1444400000000003</v>
      </c>
      <c r="C3603" s="24">
        <v>200</v>
      </c>
      <c r="D3603" s="16">
        <f t="shared" si="56"/>
        <v>8.5912147999999995</v>
      </c>
    </row>
    <row r="3604" spans="1:4" ht="15" customHeight="1" x14ac:dyDescent="0.2">
      <c r="A3604" s="105">
        <v>42157.041666666664</v>
      </c>
      <c r="B3604" s="13">
        <v>6.1733279999999997</v>
      </c>
      <c r="C3604" s="24">
        <v>200</v>
      </c>
      <c r="D3604" s="16">
        <f t="shared" si="56"/>
        <v>10.309457759999999</v>
      </c>
    </row>
    <row r="3605" spans="1:4" ht="15" customHeight="1" x14ac:dyDescent="0.2">
      <c r="A3605" s="105">
        <v>42157.083333333336</v>
      </c>
      <c r="B3605" s="13">
        <v>5.1444400000000003</v>
      </c>
      <c r="C3605" s="24">
        <v>210</v>
      </c>
      <c r="D3605" s="16">
        <f t="shared" si="56"/>
        <v>8.5912147999999995</v>
      </c>
    </row>
    <row r="3606" spans="1:4" ht="15" customHeight="1" x14ac:dyDescent="0.2">
      <c r="A3606" s="105">
        <v>42157.125</v>
      </c>
      <c r="B3606" s="13">
        <v>5.6588840000000005</v>
      </c>
      <c r="C3606" s="24">
        <v>220</v>
      </c>
      <c r="D3606" s="16">
        <f t="shared" si="56"/>
        <v>9.4503362800000001</v>
      </c>
    </row>
    <row r="3607" spans="1:4" ht="15" customHeight="1" x14ac:dyDescent="0.2">
      <c r="A3607" s="105">
        <v>42157.166666666664</v>
      </c>
      <c r="B3607" s="13">
        <v>4.1155520000000001</v>
      </c>
      <c r="C3607" s="24">
        <v>220</v>
      </c>
      <c r="D3607" s="16">
        <f t="shared" si="56"/>
        <v>6.8729718399999999</v>
      </c>
    </row>
    <row r="3608" spans="1:4" ht="15" customHeight="1" x14ac:dyDescent="0.2">
      <c r="A3608" s="105">
        <v>42157.208333333336</v>
      </c>
      <c r="B3608" s="13">
        <v>4.1155520000000001</v>
      </c>
      <c r="C3608" s="24">
        <v>220</v>
      </c>
      <c r="D3608" s="16">
        <f t="shared" si="56"/>
        <v>6.8729718399999999</v>
      </c>
    </row>
    <row r="3609" spans="1:4" ht="15" customHeight="1" x14ac:dyDescent="0.2">
      <c r="A3609" s="105">
        <v>42157.25</v>
      </c>
      <c r="B3609" s="13">
        <v>5.6588840000000005</v>
      </c>
      <c r="C3609" s="24">
        <v>220</v>
      </c>
      <c r="D3609" s="16">
        <f t="shared" si="56"/>
        <v>9.4503362800000001</v>
      </c>
    </row>
    <row r="3610" spans="1:4" ht="15" customHeight="1" x14ac:dyDescent="0.2">
      <c r="A3610" s="105">
        <v>42157.291666666664</v>
      </c>
      <c r="B3610" s="13">
        <v>4.6299960000000002</v>
      </c>
      <c r="C3610" s="24">
        <v>220</v>
      </c>
      <c r="D3610" s="16">
        <f t="shared" si="56"/>
        <v>7.7320933199999997</v>
      </c>
    </row>
    <row r="3611" spans="1:4" ht="15" customHeight="1" x14ac:dyDescent="0.2">
      <c r="A3611" s="105">
        <v>42157.333333333336</v>
      </c>
      <c r="B3611" s="13">
        <v>6.1733279999999997</v>
      </c>
      <c r="C3611" s="24">
        <v>220</v>
      </c>
      <c r="D3611" s="16">
        <f t="shared" si="56"/>
        <v>10.309457759999999</v>
      </c>
    </row>
    <row r="3612" spans="1:4" ht="15" customHeight="1" x14ac:dyDescent="0.2">
      <c r="A3612" s="105">
        <v>42157.375</v>
      </c>
      <c r="B3612" s="13">
        <v>2.057776</v>
      </c>
      <c r="C3612" s="24">
        <v>260</v>
      </c>
      <c r="D3612" s="16">
        <f t="shared" si="56"/>
        <v>3.43648592</v>
      </c>
    </row>
    <row r="3613" spans="1:4" ht="15" customHeight="1" x14ac:dyDescent="0.2">
      <c r="A3613" s="105">
        <v>42157.416666666664</v>
      </c>
      <c r="B3613" s="13">
        <v>2.057776</v>
      </c>
      <c r="C3613" s="24">
        <v>270</v>
      </c>
      <c r="D3613" s="16">
        <f t="shared" si="56"/>
        <v>3.43648592</v>
      </c>
    </row>
    <row r="3614" spans="1:4" ht="15" customHeight="1" x14ac:dyDescent="0.2">
      <c r="A3614" s="105">
        <v>42157.458333333336</v>
      </c>
      <c r="B3614" s="13">
        <v>3.0866639999999999</v>
      </c>
      <c r="C3614" s="24">
        <v>220</v>
      </c>
      <c r="D3614" s="16">
        <f t="shared" si="56"/>
        <v>5.1547288799999995</v>
      </c>
    </row>
    <row r="3615" spans="1:4" ht="15" customHeight="1" x14ac:dyDescent="0.2">
      <c r="A3615" s="105">
        <v>42157.5</v>
      </c>
      <c r="B3615" s="13">
        <v>6.1733279999999997</v>
      </c>
      <c r="C3615" s="24">
        <v>210</v>
      </c>
      <c r="D3615" s="16">
        <f t="shared" si="56"/>
        <v>10.309457759999999</v>
      </c>
    </row>
    <row r="3616" spans="1:4" ht="15" customHeight="1" x14ac:dyDescent="0.2">
      <c r="A3616" s="105">
        <v>42157.541666666664</v>
      </c>
      <c r="B3616" s="13">
        <v>6.1733279999999997</v>
      </c>
      <c r="C3616" s="24">
        <v>220</v>
      </c>
      <c r="D3616" s="16">
        <f t="shared" si="56"/>
        <v>10.309457759999999</v>
      </c>
    </row>
    <row r="3617" spans="1:4" ht="15" customHeight="1" x14ac:dyDescent="0.2">
      <c r="A3617" s="105">
        <v>42157.583333333336</v>
      </c>
      <c r="B3617" s="13">
        <v>6.1733279999999997</v>
      </c>
      <c r="C3617" s="24">
        <v>190</v>
      </c>
      <c r="D3617" s="16">
        <f t="shared" si="56"/>
        <v>10.309457759999999</v>
      </c>
    </row>
    <row r="3618" spans="1:4" ht="15" customHeight="1" x14ac:dyDescent="0.2">
      <c r="A3618" s="105">
        <v>42157.625</v>
      </c>
      <c r="B3618" s="13">
        <v>6.1733279999999997</v>
      </c>
      <c r="C3618" s="24">
        <v>190</v>
      </c>
      <c r="D3618" s="16">
        <f t="shared" si="56"/>
        <v>10.309457759999999</v>
      </c>
    </row>
    <row r="3619" spans="1:4" ht="15" customHeight="1" x14ac:dyDescent="0.2">
      <c r="A3619" s="105">
        <v>42157.666666666664</v>
      </c>
      <c r="B3619" s="13">
        <v>6.1733279999999997</v>
      </c>
      <c r="C3619" s="24">
        <v>210</v>
      </c>
      <c r="D3619" s="16">
        <f t="shared" si="56"/>
        <v>10.309457759999999</v>
      </c>
    </row>
    <row r="3620" spans="1:4" ht="15" customHeight="1" x14ac:dyDescent="0.2">
      <c r="A3620" s="105">
        <v>42157.708333333336</v>
      </c>
      <c r="B3620" s="13">
        <v>5.6588840000000005</v>
      </c>
      <c r="C3620" s="24">
        <v>210</v>
      </c>
      <c r="D3620" s="16">
        <f t="shared" si="56"/>
        <v>9.4503362800000001</v>
      </c>
    </row>
    <row r="3621" spans="1:4" ht="15" customHeight="1" x14ac:dyDescent="0.2">
      <c r="A3621" s="105">
        <v>42157.75</v>
      </c>
      <c r="B3621" s="13">
        <v>4.6299960000000002</v>
      </c>
      <c r="C3621" s="24">
        <v>200</v>
      </c>
      <c r="D3621" s="16">
        <f t="shared" si="56"/>
        <v>7.7320933199999997</v>
      </c>
    </row>
    <row r="3622" spans="1:4" ht="15" customHeight="1" x14ac:dyDescent="0.2">
      <c r="A3622" s="105">
        <v>42157.791666666664</v>
      </c>
      <c r="B3622" s="13">
        <v>5.6588840000000005</v>
      </c>
      <c r="C3622" s="24">
        <v>210</v>
      </c>
      <c r="D3622" s="16">
        <f t="shared" si="56"/>
        <v>9.4503362800000001</v>
      </c>
    </row>
    <row r="3623" spans="1:4" ht="15" customHeight="1" x14ac:dyDescent="0.2">
      <c r="A3623" s="105">
        <v>42157.833333333336</v>
      </c>
      <c r="B3623" s="13">
        <v>4.6299960000000002</v>
      </c>
      <c r="C3623" s="24">
        <v>210</v>
      </c>
      <c r="D3623" s="16">
        <f t="shared" si="56"/>
        <v>7.7320933199999997</v>
      </c>
    </row>
    <row r="3624" spans="1:4" ht="15" customHeight="1" x14ac:dyDescent="0.2">
      <c r="A3624" s="105">
        <v>42157.875</v>
      </c>
      <c r="B3624" s="13">
        <v>4.1155520000000001</v>
      </c>
      <c r="C3624" s="24">
        <v>220</v>
      </c>
      <c r="D3624" s="16">
        <f t="shared" si="56"/>
        <v>6.8729718399999999</v>
      </c>
    </row>
    <row r="3625" spans="1:4" ht="15" customHeight="1" x14ac:dyDescent="0.2">
      <c r="A3625" s="105">
        <v>42157.916666666664</v>
      </c>
      <c r="B3625" s="13">
        <v>3.601108</v>
      </c>
      <c r="C3625" s="24">
        <v>230</v>
      </c>
      <c r="D3625" s="16">
        <f t="shared" si="56"/>
        <v>6.0138503599999993</v>
      </c>
    </row>
    <row r="3626" spans="1:4" ht="15" customHeight="1" x14ac:dyDescent="0.2">
      <c r="A3626" s="105">
        <v>42157.958333333336</v>
      </c>
      <c r="B3626" s="13">
        <v>4.6299960000000002</v>
      </c>
      <c r="C3626" s="24">
        <v>230</v>
      </c>
      <c r="D3626" s="16">
        <f t="shared" si="56"/>
        <v>7.7320933199999997</v>
      </c>
    </row>
    <row r="3627" spans="1:4" ht="15" customHeight="1" x14ac:dyDescent="0.2">
      <c r="A3627" s="105">
        <v>42158</v>
      </c>
      <c r="B3627" s="13">
        <v>4.1155520000000001</v>
      </c>
      <c r="C3627" s="24">
        <v>220</v>
      </c>
      <c r="D3627" s="16">
        <f t="shared" si="56"/>
        <v>6.8729718399999999</v>
      </c>
    </row>
    <row r="3628" spans="1:4" ht="15" customHeight="1" x14ac:dyDescent="0.2">
      <c r="A3628" s="105">
        <v>42158.041666666664</v>
      </c>
      <c r="B3628" s="13">
        <v>4.6299960000000002</v>
      </c>
      <c r="C3628" s="24">
        <v>230</v>
      </c>
      <c r="D3628" s="16">
        <f t="shared" si="56"/>
        <v>7.7320933199999997</v>
      </c>
    </row>
    <row r="3629" spans="1:4" ht="15" customHeight="1" x14ac:dyDescent="0.2">
      <c r="A3629" s="105">
        <v>42158.083333333336</v>
      </c>
      <c r="B3629" s="13">
        <v>3.0866639999999999</v>
      </c>
      <c r="C3629" s="24">
        <v>240</v>
      </c>
      <c r="D3629" s="16">
        <f t="shared" si="56"/>
        <v>5.1547288799999995</v>
      </c>
    </row>
    <row r="3630" spans="1:4" ht="15" customHeight="1" x14ac:dyDescent="0.2">
      <c r="A3630" s="105">
        <v>42158.125</v>
      </c>
      <c r="B3630" s="13">
        <v>3.601108</v>
      </c>
      <c r="C3630" s="24">
        <v>230</v>
      </c>
      <c r="D3630" s="16">
        <f t="shared" si="56"/>
        <v>6.0138503599999993</v>
      </c>
    </row>
    <row r="3631" spans="1:4" ht="15" customHeight="1" x14ac:dyDescent="0.2">
      <c r="A3631" s="105">
        <v>42158.166666666664</v>
      </c>
      <c r="B3631" s="13">
        <v>3.0866639999999999</v>
      </c>
      <c r="C3631" s="24">
        <v>240</v>
      </c>
      <c r="D3631" s="16">
        <f t="shared" si="56"/>
        <v>5.1547288799999995</v>
      </c>
    </row>
    <row r="3632" spans="1:4" ht="15" customHeight="1" x14ac:dyDescent="0.2">
      <c r="A3632" s="105">
        <v>42158.208333333336</v>
      </c>
      <c r="B3632" s="13">
        <v>2.057776</v>
      </c>
      <c r="C3632" s="24">
        <v>250</v>
      </c>
      <c r="D3632" s="16">
        <f t="shared" si="56"/>
        <v>3.43648592</v>
      </c>
    </row>
    <row r="3633" spans="1:4" ht="15" customHeight="1" x14ac:dyDescent="0.2">
      <c r="A3633" s="105">
        <v>42158.25</v>
      </c>
      <c r="B3633" s="13">
        <v>2.057776</v>
      </c>
      <c r="C3633" s="24">
        <v>110</v>
      </c>
      <c r="D3633" s="16">
        <f t="shared" si="56"/>
        <v>3.43648592</v>
      </c>
    </row>
    <row r="3634" spans="1:4" ht="15" customHeight="1" x14ac:dyDescent="0.2">
      <c r="A3634" s="105">
        <v>42158.291666666664</v>
      </c>
      <c r="B3634" s="13">
        <v>1.028888</v>
      </c>
      <c r="C3634" s="24">
        <v>240</v>
      </c>
      <c r="D3634" s="16">
        <f t="shared" si="56"/>
        <v>1.71824296</v>
      </c>
    </row>
    <row r="3635" spans="1:4" ht="15" customHeight="1" x14ac:dyDescent="0.2">
      <c r="A3635" s="105">
        <v>42158.333333333336</v>
      </c>
      <c r="B3635" s="13">
        <v>3.0866639999999999</v>
      </c>
      <c r="C3635" s="24">
        <v>230</v>
      </c>
      <c r="D3635" s="16">
        <f t="shared" si="56"/>
        <v>5.1547288799999995</v>
      </c>
    </row>
    <row r="3636" spans="1:4" ht="15" customHeight="1" x14ac:dyDescent="0.2">
      <c r="A3636" s="105">
        <v>42158.375</v>
      </c>
      <c r="B3636" s="13">
        <v>3.0866639999999999</v>
      </c>
      <c r="C3636" s="24">
        <v>230</v>
      </c>
      <c r="D3636" s="16">
        <f t="shared" si="56"/>
        <v>5.1547288799999995</v>
      </c>
    </row>
    <row r="3637" spans="1:4" ht="15" customHeight="1" x14ac:dyDescent="0.2">
      <c r="A3637" s="105">
        <v>42158.416666666664</v>
      </c>
      <c r="B3637" s="13">
        <v>2.057776</v>
      </c>
      <c r="C3637" s="24">
        <v>260</v>
      </c>
      <c r="D3637" s="16">
        <f t="shared" si="56"/>
        <v>3.43648592</v>
      </c>
    </row>
    <row r="3638" spans="1:4" ht="15" customHeight="1" x14ac:dyDescent="0.2">
      <c r="A3638" s="105">
        <v>42158.458333333336</v>
      </c>
      <c r="B3638" s="13">
        <v>3.0866639999999999</v>
      </c>
      <c r="C3638" s="24">
        <v>230</v>
      </c>
      <c r="D3638" s="16">
        <f t="shared" si="56"/>
        <v>5.1547288799999995</v>
      </c>
    </row>
    <row r="3639" spans="1:4" ht="15" customHeight="1" x14ac:dyDescent="0.2">
      <c r="A3639" s="105">
        <v>42158.5</v>
      </c>
      <c r="B3639" s="13">
        <v>3.0866639999999999</v>
      </c>
      <c r="C3639" s="24">
        <v>220</v>
      </c>
      <c r="D3639" s="16">
        <f t="shared" si="56"/>
        <v>5.1547288799999995</v>
      </c>
    </row>
    <row r="3640" spans="1:4" ht="15" customHeight="1" x14ac:dyDescent="0.2">
      <c r="A3640" s="105">
        <v>42158.541666666664</v>
      </c>
      <c r="B3640" s="13">
        <v>2.5722200000000002</v>
      </c>
      <c r="C3640" s="24">
        <v>240</v>
      </c>
      <c r="D3640" s="16">
        <f t="shared" si="56"/>
        <v>4.2956073999999997</v>
      </c>
    </row>
    <row r="3641" spans="1:4" ht="15" customHeight="1" x14ac:dyDescent="0.2">
      <c r="A3641" s="105">
        <v>42158.583333333336</v>
      </c>
      <c r="B3641" s="13">
        <v>2.057776</v>
      </c>
      <c r="C3641" s="24">
        <v>280</v>
      </c>
      <c r="D3641" s="16">
        <f t="shared" si="56"/>
        <v>3.43648592</v>
      </c>
    </row>
    <row r="3642" spans="1:4" ht="15" customHeight="1" x14ac:dyDescent="0.2">
      <c r="A3642" s="105">
        <v>42158.625</v>
      </c>
      <c r="B3642" s="13">
        <v>2.057776</v>
      </c>
      <c r="C3642" s="24">
        <v>290</v>
      </c>
      <c r="D3642" s="16">
        <f t="shared" si="56"/>
        <v>3.43648592</v>
      </c>
    </row>
    <row r="3643" spans="1:4" ht="15" customHeight="1" x14ac:dyDescent="0.2">
      <c r="A3643" s="105">
        <v>42158.666666666664</v>
      </c>
      <c r="B3643" s="13">
        <v>3.601108</v>
      </c>
      <c r="C3643" s="24">
        <v>200</v>
      </c>
      <c r="D3643" s="16">
        <f t="shared" si="56"/>
        <v>6.0138503599999993</v>
      </c>
    </row>
    <row r="3644" spans="1:4" ht="15" customHeight="1" x14ac:dyDescent="0.2">
      <c r="A3644" s="105">
        <v>42158.708333333336</v>
      </c>
      <c r="B3644" s="13">
        <v>5.1444400000000003</v>
      </c>
      <c r="C3644" s="24">
        <v>210</v>
      </c>
      <c r="D3644" s="16">
        <f t="shared" si="56"/>
        <v>8.5912147999999995</v>
      </c>
    </row>
    <row r="3645" spans="1:4" ht="15" customHeight="1" x14ac:dyDescent="0.2">
      <c r="A3645" s="105">
        <v>42158.75</v>
      </c>
      <c r="B3645" s="13">
        <v>2.5722200000000002</v>
      </c>
      <c r="C3645" s="24">
        <v>260</v>
      </c>
      <c r="D3645" s="16">
        <f t="shared" si="56"/>
        <v>4.2956073999999997</v>
      </c>
    </row>
    <row r="3646" spans="1:4" ht="15" customHeight="1" x14ac:dyDescent="0.2">
      <c r="A3646" s="105">
        <v>42158.791666666664</v>
      </c>
      <c r="B3646" s="13">
        <v>1.5433319999999999</v>
      </c>
      <c r="C3646" s="24">
        <v>300</v>
      </c>
      <c r="D3646" s="16">
        <f t="shared" si="56"/>
        <v>2.5773644399999998</v>
      </c>
    </row>
    <row r="3647" spans="1:4" ht="15" customHeight="1" x14ac:dyDescent="0.2">
      <c r="A3647" s="105">
        <v>42158.833333333336</v>
      </c>
      <c r="B3647" s="13">
        <v>1.028888</v>
      </c>
      <c r="C3647" s="24">
        <v>280</v>
      </c>
      <c r="D3647" s="16">
        <f t="shared" si="56"/>
        <v>1.71824296</v>
      </c>
    </row>
    <row r="3648" spans="1:4" ht="15" customHeight="1" x14ac:dyDescent="0.2">
      <c r="A3648" s="105">
        <v>42158.875</v>
      </c>
      <c r="B3648" s="13">
        <v>0</v>
      </c>
      <c r="C3648" s="24">
        <v>0</v>
      </c>
      <c r="D3648" s="16">
        <f t="shared" si="56"/>
        <v>0</v>
      </c>
    </row>
    <row r="3649" spans="1:4" ht="15" customHeight="1" x14ac:dyDescent="0.2">
      <c r="A3649" s="105">
        <v>42158.916666666664</v>
      </c>
      <c r="B3649" s="13">
        <v>1.028888</v>
      </c>
      <c r="C3649" s="24">
        <v>250</v>
      </c>
      <c r="D3649" s="16">
        <f t="shared" si="56"/>
        <v>1.71824296</v>
      </c>
    </row>
    <row r="3650" spans="1:4" ht="15" customHeight="1" x14ac:dyDescent="0.2">
      <c r="A3650" s="105">
        <v>42158.958333333336</v>
      </c>
      <c r="B3650" s="13">
        <v>1.028888</v>
      </c>
      <c r="C3650" s="24">
        <v>320</v>
      </c>
      <c r="D3650" s="16">
        <f t="shared" si="56"/>
        <v>1.71824296</v>
      </c>
    </row>
    <row r="3651" spans="1:4" ht="15" customHeight="1" x14ac:dyDescent="0.2">
      <c r="A3651" s="105">
        <v>42159</v>
      </c>
      <c r="B3651" s="13">
        <v>2.057776</v>
      </c>
      <c r="C3651" s="24">
        <v>310</v>
      </c>
      <c r="D3651" s="16">
        <f t="shared" si="56"/>
        <v>3.43648592</v>
      </c>
    </row>
    <row r="3652" spans="1:4" ht="15" customHeight="1" x14ac:dyDescent="0.2">
      <c r="A3652" s="105">
        <v>42159.041666666664</v>
      </c>
      <c r="B3652" s="13">
        <v>1.028888</v>
      </c>
      <c r="C3652" s="24">
        <v>310</v>
      </c>
      <c r="D3652" s="16">
        <f t="shared" ref="D3652:D3715" si="57">$B$1*B3652</f>
        <v>1.71824296</v>
      </c>
    </row>
    <row r="3653" spans="1:4" ht="15" customHeight="1" x14ac:dyDescent="0.2">
      <c r="A3653" s="105">
        <v>42159.083333333336</v>
      </c>
      <c r="B3653" s="13">
        <v>1.5433319999999999</v>
      </c>
      <c r="C3653" s="24">
        <v>300</v>
      </c>
      <c r="D3653" s="16">
        <f t="shared" si="57"/>
        <v>2.5773644399999998</v>
      </c>
    </row>
    <row r="3654" spans="1:4" ht="15" customHeight="1" x14ac:dyDescent="0.2">
      <c r="A3654" s="105">
        <v>42159.125</v>
      </c>
      <c r="B3654" s="13">
        <v>2.057776</v>
      </c>
      <c r="C3654" s="24">
        <v>300</v>
      </c>
      <c r="D3654" s="16">
        <f t="shared" si="57"/>
        <v>3.43648592</v>
      </c>
    </row>
    <row r="3655" spans="1:4" ht="15" customHeight="1" x14ac:dyDescent="0.2">
      <c r="A3655" s="105">
        <v>42159.166666666664</v>
      </c>
      <c r="B3655" s="13">
        <v>1.5433319999999999</v>
      </c>
      <c r="C3655" s="24">
        <v>310</v>
      </c>
      <c r="D3655" s="16">
        <f t="shared" si="57"/>
        <v>2.5773644399999998</v>
      </c>
    </row>
    <row r="3656" spans="1:4" ht="15" customHeight="1" x14ac:dyDescent="0.2">
      <c r="A3656" s="105">
        <v>42159.208333333336</v>
      </c>
      <c r="B3656" s="13">
        <v>1.5433319999999999</v>
      </c>
      <c r="C3656" s="24">
        <v>270</v>
      </c>
      <c r="D3656" s="16">
        <f t="shared" si="57"/>
        <v>2.5773644399999998</v>
      </c>
    </row>
    <row r="3657" spans="1:4" ht="15" customHeight="1" x14ac:dyDescent="0.2">
      <c r="A3657" s="105">
        <v>42159.25</v>
      </c>
      <c r="B3657" s="13">
        <v>1.028888</v>
      </c>
      <c r="C3657" s="24">
        <v>330</v>
      </c>
      <c r="D3657" s="16">
        <f t="shared" si="57"/>
        <v>1.71824296</v>
      </c>
    </row>
    <row r="3658" spans="1:4" ht="15" customHeight="1" x14ac:dyDescent="0.2">
      <c r="A3658" s="105">
        <v>42159.291666666664</v>
      </c>
      <c r="B3658" s="13">
        <v>1.028888</v>
      </c>
      <c r="C3658" s="24">
        <v>290</v>
      </c>
      <c r="D3658" s="16">
        <f t="shared" si="57"/>
        <v>1.71824296</v>
      </c>
    </row>
    <row r="3659" spans="1:4" ht="15" customHeight="1" x14ac:dyDescent="0.2">
      <c r="A3659" s="105">
        <v>42159.333333333336</v>
      </c>
      <c r="B3659" s="13">
        <v>0.51444400000000001</v>
      </c>
      <c r="C3659" s="24">
        <v>320</v>
      </c>
      <c r="D3659" s="16">
        <f t="shared" si="57"/>
        <v>0.85912147999999999</v>
      </c>
    </row>
    <row r="3660" spans="1:4" ht="15" customHeight="1" x14ac:dyDescent="0.2">
      <c r="A3660" s="105">
        <v>42159.375</v>
      </c>
      <c r="B3660" s="13">
        <v>1.028888</v>
      </c>
      <c r="C3660" s="24">
        <v>340</v>
      </c>
      <c r="D3660" s="16">
        <f t="shared" si="57"/>
        <v>1.71824296</v>
      </c>
    </row>
    <row r="3661" spans="1:4" ht="15" customHeight="1" x14ac:dyDescent="0.2">
      <c r="A3661" s="105">
        <v>42159.416666666664</v>
      </c>
      <c r="B3661" s="13">
        <v>0</v>
      </c>
      <c r="C3661" s="24">
        <v>0</v>
      </c>
      <c r="D3661" s="16">
        <f t="shared" si="57"/>
        <v>0</v>
      </c>
    </row>
    <row r="3662" spans="1:4" ht="15" customHeight="1" x14ac:dyDescent="0.2">
      <c r="A3662" s="105">
        <v>42159.458333333336</v>
      </c>
      <c r="B3662" s="13">
        <v>3.0866639999999999</v>
      </c>
      <c r="C3662" s="24">
        <v>220</v>
      </c>
      <c r="D3662" s="16">
        <f t="shared" si="57"/>
        <v>5.1547288799999995</v>
      </c>
    </row>
    <row r="3663" spans="1:4" ht="15" customHeight="1" x14ac:dyDescent="0.2">
      <c r="A3663" s="105">
        <v>42159.5</v>
      </c>
      <c r="B3663" s="13">
        <v>3.0866639999999999</v>
      </c>
      <c r="C3663" s="24">
        <v>220</v>
      </c>
      <c r="D3663" s="16">
        <f t="shared" si="57"/>
        <v>5.1547288799999995</v>
      </c>
    </row>
    <row r="3664" spans="1:4" ht="15" customHeight="1" x14ac:dyDescent="0.2">
      <c r="A3664" s="105">
        <v>42159.541666666664</v>
      </c>
      <c r="B3664" s="13">
        <v>3.0866639999999999</v>
      </c>
      <c r="C3664" s="24">
        <v>200</v>
      </c>
      <c r="D3664" s="16">
        <f t="shared" si="57"/>
        <v>5.1547288799999995</v>
      </c>
    </row>
    <row r="3665" spans="1:4" ht="15" customHeight="1" x14ac:dyDescent="0.2">
      <c r="A3665" s="105">
        <v>42159.583333333336</v>
      </c>
      <c r="B3665" s="13">
        <v>3.601108</v>
      </c>
      <c r="C3665" s="24">
        <v>170</v>
      </c>
      <c r="D3665" s="16">
        <f t="shared" si="57"/>
        <v>6.0138503599999993</v>
      </c>
    </row>
    <row r="3666" spans="1:4" ht="15" customHeight="1" x14ac:dyDescent="0.2">
      <c r="A3666" s="105">
        <v>42159.625</v>
      </c>
      <c r="B3666" s="13">
        <v>3.601108</v>
      </c>
      <c r="C3666" s="24">
        <v>160</v>
      </c>
      <c r="D3666" s="16">
        <f t="shared" si="57"/>
        <v>6.0138503599999993</v>
      </c>
    </row>
    <row r="3667" spans="1:4" ht="15" customHeight="1" x14ac:dyDescent="0.2">
      <c r="A3667" s="105">
        <v>42159.666666666664</v>
      </c>
      <c r="B3667" s="13">
        <v>4.6299960000000002</v>
      </c>
      <c r="C3667" s="24">
        <v>160</v>
      </c>
      <c r="D3667" s="16">
        <f t="shared" si="57"/>
        <v>7.7320933199999997</v>
      </c>
    </row>
    <row r="3668" spans="1:4" ht="15" customHeight="1" x14ac:dyDescent="0.2">
      <c r="A3668" s="105">
        <v>42159.708333333336</v>
      </c>
      <c r="B3668" s="13">
        <v>5.1444400000000003</v>
      </c>
      <c r="C3668" s="24">
        <v>190</v>
      </c>
      <c r="D3668" s="16">
        <f t="shared" si="57"/>
        <v>8.5912147999999995</v>
      </c>
    </row>
    <row r="3669" spans="1:4" ht="15" customHeight="1" x14ac:dyDescent="0.2">
      <c r="A3669" s="105">
        <v>42159.75</v>
      </c>
      <c r="B3669" s="13">
        <v>4.1155520000000001</v>
      </c>
      <c r="C3669" s="24">
        <v>160</v>
      </c>
      <c r="D3669" s="16">
        <f t="shared" si="57"/>
        <v>6.8729718399999999</v>
      </c>
    </row>
    <row r="3670" spans="1:4" ht="15" customHeight="1" x14ac:dyDescent="0.2">
      <c r="A3670" s="105">
        <v>42159.791666666664</v>
      </c>
      <c r="B3670" s="13">
        <v>3.601108</v>
      </c>
      <c r="C3670" s="24">
        <v>160</v>
      </c>
      <c r="D3670" s="16">
        <f t="shared" si="57"/>
        <v>6.0138503599999993</v>
      </c>
    </row>
    <row r="3671" spans="1:4" ht="15" customHeight="1" x14ac:dyDescent="0.2">
      <c r="A3671" s="105">
        <v>42159.833333333336</v>
      </c>
      <c r="B3671" s="13">
        <v>2.5722200000000002</v>
      </c>
      <c r="C3671" s="24">
        <v>170</v>
      </c>
      <c r="D3671" s="16">
        <f t="shared" si="57"/>
        <v>4.2956073999999997</v>
      </c>
    </row>
    <row r="3672" spans="1:4" ht="15" customHeight="1" x14ac:dyDescent="0.2">
      <c r="A3672" s="105">
        <v>42159.875</v>
      </c>
      <c r="B3672" s="13">
        <v>2.5722200000000002</v>
      </c>
      <c r="C3672" s="24">
        <v>160</v>
      </c>
      <c r="D3672" s="16">
        <f t="shared" si="57"/>
        <v>4.2956073999999997</v>
      </c>
    </row>
    <row r="3673" spans="1:4" ht="15" customHeight="1" x14ac:dyDescent="0.2">
      <c r="A3673" s="105">
        <v>42159.916666666664</v>
      </c>
      <c r="B3673" s="13">
        <v>1.5433319999999999</v>
      </c>
      <c r="C3673" s="24">
        <v>160</v>
      </c>
      <c r="D3673" s="16">
        <f t="shared" si="57"/>
        <v>2.5773644399999998</v>
      </c>
    </row>
    <row r="3674" spans="1:4" ht="15" customHeight="1" x14ac:dyDescent="0.2">
      <c r="A3674" s="105">
        <v>42159.958333333336</v>
      </c>
      <c r="B3674" s="13">
        <v>2.057776</v>
      </c>
      <c r="C3674" s="24">
        <v>210</v>
      </c>
      <c r="D3674" s="16">
        <f t="shared" si="57"/>
        <v>3.43648592</v>
      </c>
    </row>
    <row r="3675" spans="1:4" ht="15" customHeight="1" x14ac:dyDescent="0.2">
      <c r="A3675" s="105">
        <v>42160</v>
      </c>
      <c r="B3675" s="13">
        <v>1.5433319999999999</v>
      </c>
      <c r="C3675" s="24">
        <v>190</v>
      </c>
      <c r="D3675" s="16">
        <f t="shared" si="57"/>
        <v>2.5773644399999998</v>
      </c>
    </row>
    <row r="3676" spans="1:4" ht="15" customHeight="1" x14ac:dyDescent="0.2">
      <c r="A3676" s="105">
        <v>42160.041666666664</v>
      </c>
      <c r="B3676" s="13">
        <v>1.028888</v>
      </c>
      <c r="C3676" s="24">
        <v>240</v>
      </c>
      <c r="D3676" s="16">
        <f t="shared" si="57"/>
        <v>1.71824296</v>
      </c>
    </row>
    <row r="3677" spans="1:4" ht="15" customHeight="1" x14ac:dyDescent="0.2">
      <c r="A3677" s="105">
        <v>42160.083333333336</v>
      </c>
      <c r="B3677" s="13">
        <v>0.51444400000000001</v>
      </c>
      <c r="C3677" s="24">
        <v>350</v>
      </c>
      <c r="D3677" s="16">
        <f t="shared" si="57"/>
        <v>0.85912147999999999</v>
      </c>
    </row>
    <row r="3678" spans="1:4" ht="15" customHeight="1" x14ac:dyDescent="0.2">
      <c r="A3678" s="105">
        <v>42160.125</v>
      </c>
      <c r="B3678" s="13">
        <v>0</v>
      </c>
      <c r="C3678" s="24">
        <v>0</v>
      </c>
      <c r="D3678" s="16">
        <f t="shared" si="57"/>
        <v>0</v>
      </c>
    </row>
    <row r="3679" spans="1:4" ht="15" customHeight="1" x14ac:dyDescent="0.2">
      <c r="A3679" s="105">
        <v>42160.166666666664</v>
      </c>
      <c r="B3679" s="13">
        <v>0</v>
      </c>
      <c r="C3679" s="24">
        <v>0</v>
      </c>
      <c r="D3679" s="16">
        <f t="shared" si="57"/>
        <v>0</v>
      </c>
    </row>
    <row r="3680" spans="1:4" ht="15" customHeight="1" x14ac:dyDescent="0.2">
      <c r="A3680" s="105">
        <v>42160.208333333336</v>
      </c>
      <c r="B3680" s="13">
        <v>0</v>
      </c>
      <c r="C3680" s="24">
        <v>0</v>
      </c>
      <c r="D3680" s="16">
        <f t="shared" si="57"/>
        <v>0</v>
      </c>
    </row>
    <row r="3681" spans="1:4" ht="15" customHeight="1" x14ac:dyDescent="0.2">
      <c r="A3681" s="105">
        <v>42160.25</v>
      </c>
      <c r="B3681" s="13">
        <v>2.057776</v>
      </c>
      <c r="C3681" s="24">
        <v>310</v>
      </c>
      <c r="D3681" s="16">
        <f t="shared" si="57"/>
        <v>3.43648592</v>
      </c>
    </row>
    <row r="3682" spans="1:4" ht="15" customHeight="1" x14ac:dyDescent="0.2">
      <c r="A3682" s="105">
        <v>42160.291666666664</v>
      </c>
      <c r="B3682" s="13">
        <v>0</v>
      </c>
      <c r="C3682" s="24">
        <v>0</v>
      </c>
      <c r="D3682" s="16">
        <f t="shared" si="57"/>
        <v>0</v>
      </c>
    </row>
    <row r="3683" spans="1:4" ht="15" customHeight="1" x14ac:dyDescent="0.2">
      <c r="A3683" s="105">
        <v>42160.333333333336</v>
      </c>
      <c r="B3683" s="13">
        <v>0</v>
      </c>
      <c r="C3683" s="24">
        <v>0</v>
      </c>
      <c r="D3683" s="16">
        <f t="shared" si="57"/>
        <v>0</v>
      </c>
    </row>
    <row r="3684" spans="1:4" ht="15" customHeight="1" x14ac:dyDescent="0.2">
      <c r="A3684" s="105">
        <v>42160.375</v>
      </c>
      <c r="B3684" s="13">
        <v>0</v>
      </c>
      <c r="C3684" s="24">
        <v>0</v>
      </c>
      <c r="D3684" s="16">
        <f t="shared" si="57"/>
        <v>0</v>
      </c>
    </row>
    <row r="3685" spans="1:4" ht="15" customHeight="1" x14ac:dyDescent="0.2">
      <c r="A3685" s="105">
        <v>42160.416666666664</v>
      </c>
      <c r="B3685" s="13">
        <v>1.028888</v>
      </c>
      <c r="C3685" s="24">
        <v>310</v>
      </c>
      <c r="D3685" s="16">
        <f t="shared" si="57"/>
        <v>1.71824296</v>
      </c>
    </row>
    <row r="3686" spans="1:4" ht="15" customHeight="1" x14ac:dyDescent="0.2">
      <c r="A3686" s="105">
        <v>42160.458333333336</v>
      </c>
      <c r="B3686" s="13">
        <v>2.057776</v>
      </c>
      <c r="C3686" s="24">
        <v>290</v>
      </c>
      <c r="D3686" s="16">
        <f t="shared" si="57"/>
        <v>3.43648592</v>
      </c>
    </row>
    <row r="3687" spans="1:4" ht="15" customHeight="1" x14ac:dyDescent="0.2">
      <c r="A3687" s="105">
        <v>42160.5</v>
      </c>
      <c r="B3687" s="13">
        <v>3.0866639999999999</v>
      </c>
      <c r="C3687" s="24">
        <v>170</v>
      </c>
      <c r="D3687" s="16">
        <f t="shared" si="57"/>
        <v>5.1547288799999995</v>
      </c>
    </row>
    <row r="3688" spans="1:4" ht="15" customHeight="1" x14ac:dyDescent="0.2">
      <c r="A3688" s="105">
        <v>42160.541666666664</v>
      </c>
      <c r="B3688" s="13">
        <v>4.1155520000000001</v>
      </c>
      <c r="C3688" s="24">
        <v>150</v>
      </c>
      <c r="D3688" s="16">
        <f t="shared" si="57"/>
        <v>6.8729718399999999</v>
      </c>
    </row>
    <row r="3689" spans="1:4" ht="15" customHeight="1" x14ac:dyDescent="0.2">
      <c r="A3689" s="105">
        <v>42160.583333333336</v>
      </c>
      <c r="B3689" s="13">
        <v>3.601108</v>
      </c>
      <c r="C3689" s="24">
        <v>170</v>
      </c>
      <c r="D3689" s="16">
        <f t="shared" si="57"/>
        <v>6.0138503599999993</v>
      </c>
    </row>
    <row r="3690" spans="1:4" ht="15" customHeight="1" x14ac:dyDescent="0.2">
      <c r="A3690" s="105">
        <v>42160.625</v>
      </c>
      <c r="B3690" s="13">
        <v>3.601108</v>
      </c>
      <c r="C3690" s="24">
        <v>160</v>
      </c>
      <c r="D3690" s="16">
        <f t="shared" si="57"/>
        <v>6.0138503599999993</v>
      </c>
    </row>
    <row r="3691" spans="1:4" ht="15" customHeight="1" x14ac:dyDescent="0.2">
      <c r="A3691" s="105">
        <v>42160.666666666664</v>
      </c>
      <c r="B3691" s="13">
        <v>3.0866639999999999</v>
      </c>
      <c r="C3691" s="24">
        <v>170</v>
      </c>
      <c r="D3691" s="16">
        <f t="shared" si="57"/>
        <v>5.1547288799999995</v>
      </c>
    </row>
    <row r="3692" spans="1:4" ht="15" customHeight="1" x14ac:dyDescent="0.2">
      <c r="A3692" s="105">
        <v>42160.708333333336</v>
      </c>
      <c r="B3692" s="13">
        <v>3.0866639999999999</v>
      </c>
      <c r="C3692" s="24">
        <v>160</v>
      </c>
      <c r="D3692" s="16">
        <f t="shared" si="57"/>
        <v>5.1547288799999995</v>
      </c>
    </row>
    <row r="3693" spans="1:4" ht="15" customHeight="1" x14ac:dyDescent="0.2">
      <c r="A3693" s="105">
        <v>42160.75</v>
      </c>
      <c r="B3693" s="13">
        <v>3.0866639999999999</v>
      </c>
      <c r="C3693" s="24">
        <v>180</v>
      </c>
      <c r="D3693" s="16">
        <f t="shared" si="57"/>
        <v>5.1547288799999995</v>
      </c>
    </row>
    <row r="3694" spans="1:4" ht="15" customHeight="1" x14ac:dyDescent="0.2">
      <c r="A3694" s="105">
        <v>42160.791666666664</v>
      </c>
      <c r="B3694" s="13">
        <v>3.0866639999999999</v>
      </c>
      <c r="C3694" s="24">
        <v>140</v>
      </c>
      <c r="D3694" s="16">
        <f t="shared" si="57"/>
        <v>5.1547288799999995</v>
      </c>
    </row>
    <row r="3695" spans="1:4" ht="15" customHeight="1" x14ac:dyDescent="0.2">
      <c r="A3695" s="105">
        <v>42160.833333333336</v>
      </c>
      <c r="B3695" s="13">
        <v>3.0866639999999999</v>
      </c>
      <c r="C3695" s="24">
        <v>150</v>
      </c>
      <c r="D3695" s="16">
        <f t="shared" si="57"/>
        <v>5.1547288799999995</v>
      </c>
    </row>
    <row r="3696" spans="1:4" ht="15" customHeight="1" x14ac:dyDescent="0.2">
      <c r="A3696" s="105">
        <v>42160.875</v>
      </c>
      <c r="B3696" s="13">
        <v>1.028888</v>
      </c>
      <c r="C3696" s="24">
        <v>220</v>
      </c>
      <c r="D3696" s="16">
        <f t="shared" si="57"/>
        <v>1.71824296</v>
      </c>
    </row>
    <row r="3697" spans="1:4" ht="15" customHeight="1" x14ac:dyDescent="0.2">
      <c r="A3697" s="105">
        <v>42160.916666666664</v>
      </c>
      <c r="B3697" s="13">
        <v>0</v>
      </c>
      <c r="C3697" s="24">
        <v>0</v>
      </c>
      <c r="D3697" s="16">
        <f t="shared" si="57"/>
        <v>0</v>
      </c>
    </row>
    <row r="3698" spans="1:4" ht="15" customHeight="1" x14ac:dyDescent="0.2">
      <c r="A3698" s="105">
        <v>42160.958333333336</v>
      </c>
      <c r="B3698" s="13">
        <v>2.057776</v>
      </c>
      <c r="C3698" s="24">
        <v>300</v>
      </c>
      <c r="D3698" s="16">
        <f t="shared" si="57"/>
        <v>3.43648592</v>
      </c>
    </row>
    <row r="3699" spans="1:4" ht="15" customHeight="1" x14ac:dyDescent="0.2">
      <c r="A3699" s="105">
        <v>42161</v>
      </c>
      <c r="B3699" s="13">
        <v>1.028888</v>
      </c>
      <c r="C3699" s="24">
        <v>320</v>
      </c>
      <c r="D3699" s="16">
        <f t="shared" si="57"/>
        <v>1.71824296</v>
      </c>
    </row>
    <row r="3700" spans="1:4" ht="15" customHeight="1" x14ac:dyDescent="0.2">
      <c r="A3700" s="105">
        <v>42161.041666666664</v>
      </c>
      <c r="B3700" s="13">
        <v>1.028888</v>
      </c>
      <c r="C3700" s="24">
        <v>320</v>
      </c>
      <c r="D3700" s="16">
        <f t="shared" si="57"/>
        <v>1.71824296</v>
      </c>
    </row>
    <row r="3701" spans="1:4" ht="15" customHeight="1" x14ac:dyDescent="0.2">
      <c r="A3701" s="105">
        <v>42161.083333333336</v>
      </c>
      <c r="B3701" s="13">
        <v>2.057776</v>
      </c>
      <c r="C3701" s="24">
        <v>340</v>
      </c>
      <c r="D3701" s="16">
        <f t="shared" si="57"/>
        <v>3.43648592</v>
      </c>
    </row>
    <row r="3702" spans="1:4" ht="15" customHeight="1" x14ac:dyDescent="0.2">
      <c r="A3702" s="105">
        <v>42161.125</v>
      </c>
      <c r="B3702" s="13">
        <v>1.028888</v>
      </c>
      <c r="C3702" s="24">
        <v>340</v>
      </c>
      <c r="D3702" s="16">
        <f t="shared" si="57"/>
        <v>1.71824296</v>
      </c>
    </row>
    <row r="3703" spans="1:4" ht="15" customHeight="1" x14ac:dyDescent="0.2">
      <c r="A3703" s="105">
        <v>42161.166666666664</v>
      </c>
      <c r="B3703" s="13">
        <v>1.5433319999999999</v>
      </c>
      <c r="C3703" s="24">
        <v>320</v>
      </c>
      <c r="D3703" s="16">
        <f t="shared" si="57"/>
        <v>2.5773644399999998</v>
      </c>
    </row>
    <row r="3704" spans="1:4" ht="15" customHeight="1" x14ac:dyDescent="0.2">
      <c r="A3704" s="105">
        <v>42161.208333333336</v>
      </c>
      <c r="B3704" s="13">
        <v>1.028888</v>
      </c>
      <c r="C3704" s="24">
        <v>330</v>
      </c>
      <c r="D3704" s="16">
        <f t="shared" si="57"/>
        <v>1.71824296</v>
      </c>
    </row>
    <row r="3705" spans="1:4" ht="15" customHeight="1" x14ac:dyDescent="0.2">
      <c r="A3705" s="105">
        <v>42161.25</v>
      </c>
      <c r="B3705" s="13">
        <v>1.5433319999999999</v>
      </c>
      <c r="C3705" s="24">
        <v>310</v>
      </c>
      <c r="D3705" s="16">
        <f t="shared" si="57"/>
        <v>2.5773644399999998</v>
      </c>
    </row>
    <row r="3706" spans="1:4" ht="15" customHeight="1" x14ac:dyDescent="0.2">
      <c r="A3706" s="105">
        <v>42161.291666666664</v>
      </c>
      <c r="B3706" s="13">
        <v>1.028888</v>
      </c>
      <c r="C3706" s="24">
        <v>310</v>
      </c>
      <c r="D3706" s="16">
        <f t="shared" si="57"/>
        <v>1.71824296</v>
      </c>
    </row>
    <row r="3707" spans="1:4" ht="15" customHeight="1" x14ac:dyDescent="0.2">
      <c r="A3707" s="105">
        <v>42161.333333333336</v>
      </c>
      <c r="B3707" s="13">
        <v>1.028888</v>
      </c>
      <c r="C3707" s="24">
        <v>270</v>
      </c>
      <c r="D3707" s="16">
        <f t="shared" si="57"/>
        <v>1.71824296</v>
      </c>
    </row>
    <row r="3708" spans="1:4" ht="15" customHeight="1" x14ac:dyDescent="0.2">
      <c r="A3708" s="105">
        <v>42161.375</v>
      </c>
      <c r="B3708" s="13">
        <v>1.028888</v>
      </c>
      <c r="C3708" s="24">
        <v>330</v>
      </c>
      <c r="D3708" s="16">
        <f t="shared" si="57"/>
        <v>1.71824296</v>
      </c>
    </row>
    <row r="3709" spans="1:4" ht="15" customHeight="1" x14ac:dyDescent="0.2">
      <c r="A3709" s="105">
        <v>42161.416666666664</v>
      </c>
      <c r="B3709" s="13">
        <v>1.028888</v>
      </c>
      <c r="C3709" s="24">
        <v>310</v>
      </c>
      <c r="D3709" s="16">
        <f t="shared" si="57"/>
        <v>1.71824296</v>
      </c>
    </row>
    <row r="3710" spans="1:4" ht="15" customHeight="1" x14ac:dyDescent="0.2">
      <c r="A3710" s="105">
        <v>42161.458333333336</v>
      </c>
      <c r="B3710" s="13">
        <v>2.057776</v>
      </c>
      <c r="C3710" s="24">
        <v>300</v>
      </c>
      <c r="D3710" s="16">
        <f t="shared" si="57"/>
        <v>3.43648592</v>
      </c>
    </row>
    <row r="3711" spans="1:4" ht="15" customHeight="1" x14ac:dyDescent="0.2">
      <c r="A3711" s="105">
        <v>42161.5</v>
      </c>
      <c r="B3711" s="13">
        <v>2.057776</v>
      </c>
      <c r="C3711" s="24">
        <v>310</v>
      </c>
      <c r="D3711" s="16">
        <f t="shared" si="57"/>
        <v>3.43648592</v>
      </c>
    </row>
    <row r="3712" spans="1:4" ht="15" customHeight="1" x14ac:dyDescent="0.2">
      <c r="A3712" s="105">
        <v>42161.541666666664</v>
      </c>
      <c r="B3712" s="13">
        <v>2.057776</v>
      </c>
      <c r="C3712" s="24">
        <v>10</v>
      </c>
      <c r="D3712" s="16">
        <f t="shared" si="57"/>
        <v>3.43648592</v>
      </c>
    </row>
    <row r="3713" spans="1:4" ht="15" customHeight="1" x14ac:dyDescent="0.2">
      <c r="A3713" s="105">
        <v>42161.583333333336</v>
      </c>
      <c r="B3713" s="13">
        <v>3.0866639999999999</v>
      </c>
      <c r="C3713" s="24">
        <v>40</v>
      </c>
      <c r="D3713" s="16">
        <f t="shared" si="57"/>
        <v>5.1547288799999995</v>
      </c>
    </row>
    <row r="3714" spans="1:4" ht="15" customHeight="1" x14ac:dyDescent="0.2">
      <c r="A3714" s="105">
        <v>42161.625</v>
      </c>
      <c r="B3714" s="13">
        <v>3.601108</v>
      </c>
      <c r="C3714" s="24">
        <v>80</v>
      </c>
      <c r="D3714" s="16">
        <f t="shared" si="57"/>
        <v>6.0138503599999993</v>
      </c>
    </row>
    <row r="3715" spans="1:4" ht="15" customHeight="1" x14ac:dyDescent="0.2">
      <c r="A3715" s="105">
        <v>42161.666666666664</v>
      </c>
      <c r="B3715" s="13">
        <v>5.1444400000000003</v>
      </c>
      <c r="C3715" s="24">
        <v>70</v>
      </c>
      <c r="D3715" s="16">
        <f t="shared" si="57"/>
        <v>8.5912147999999995</v>
      </c>
    </row>
    <row r="3716" spans="1:4" ht="15" customHeight="1" x14ac:dyDescent="0.2">
      <c r="A3716" s="105">
        <v>42161.708333333336</v>
      </c>
      <c r="B3716" s="13">
        <v>5.1444400000000003</v>
      </c>
      <c r="C3716" s="24">
        <v>70</v>
      </c>
      <c r="D3716" s="16">
        <f t="shared" ref="D3716:D3779" si="58">$B$1*B3716</f>
        <v>8.5912147999999995</v>
      </c>
    </row>
    <row r="3717" spans="1:4" ht="15" customHeight="1" x14ac:dyDescent="0.2">
      <c r="A3717" s="105">
        <v>42161.75</v>
      </c>
      <c r="B3717" s="13">
        <v>5.1444400000000003</v>
      </c>
      <c r="C3717" s="24">
        <v>70</v>
      </c>
      <c r="D3717" s="16">
        <f t="shared" si="58"/>
        <v>8.5912147999999995</v>
      </c>
    </row>
    <row r="3718" spans="1:4" ht="15" customHeight="1" x14ac:dyDescent="0.2">
      <c r="A3718" s="105">
        <v>42161.791666666664</v>
      </c>
      <c r="B3718" s="13">
        <v>5.1444400000000003</v>
      </c>
      <c r="C3718" s="24">
        <v>60</v>
      </c>
      <c r="D3718" s="16">
        <f t="shared" si="58"/>
        <v>8.5912147999999995</v>
      </c>
    </row>
    <row r="3719" spans="1:4" ht="15" customHeight="1" x14ac:dyDescent="0.2">
      <c r="A3719" s="105">
        <v>42161.833333333336</v>
      </c>
      <c r="B3719" s="13">
        <v>4.1155520000000001</v>
      </c>
      <c r="C3719" s="24">
        <v>60</v>
      </c>
      <c r="D3719" s="16">
        <f t="shared" si="58"/>
        <v>6.8729718399999999</v>
      </c>
    </row>
    <row r="3720" spans="1:4" ht="15" customHeight="1" x14ac:dyDescent="0.2">
      <c r="A3720" s="105">
        <v>42161.875</v>
      </c>
      <c r="B3720" s="13">
        <v>3.0866639999999999</v>
      </c>
      <c r="C3720" s="24">
        <v>50</v>
      </c>
      <c r="D3720" s="16">
        <f t="shared" si="58"/>
        <v>5.1547288799999995</v>
      </c>
    </row>
    <row r="3721" spans="1:4" ht="15" customHeight="1" x14ac:dyDescent="0.2">
      <c r="A3721" s="105">
        <v>42161.916666666664</v>
      </c>
      <c r="B3721" s="13">
        <v>1.5433319999999999</v>
      </c>
      <c r="C3721" s="24">
        <v>40</v>
      </c>
      <c r="D3721" s="16">
        <f t="shared" si="58"/>
        <v>2.5773644399999998</v>
      </c>
    </row>
    <row r="3722" spans="1:4" ht="15" customHeight="1" x14ac:dyDescent="0.2">
      <c r="A3722" s="105">
        <v>42161.958333333336</v>
      </c>
      <c r="B3722" s="13">
        <v>1.5433319999999999</v>
      </c>
      <c r="C3722" s="24">
        <v>330</v>
      </c>
      <c r="D3722" s="16">
        <f t="shared" si="58"/>
        <v>2.5773644399999998</v>
      </c>
    </row>
    <row r="3723" spans="1:4" ht="15" customHeight="1" x14ac:dyDescent="0.2">
      <c r="A3723" s="105">
        <v>42162</v>
      </c>
      <c r="B3723" s="13">
        <v>1.5433319999999999</v>
      </c>
      <c r="C3723" s="24">
        <v>330</v>
      </c>
      <c r="D3723" s="16">
        <f t="shared" si="58"/>
        <v>2.5773644399999998</v>
      </c>
    </row>
    <row r="3724" spans="1:4" ht="15" customHeight="1" x14ac:dyDescent="0.2">
      <c r="A3724" s="105">
        <v>42162.041666666664</v>
      </c>
      <c r="B3724" s="13">
        <v>2.057776</v>
      </c>
      <c r="C3724" s="24">
        <v>310</v>
      </c>
      <c r="D3724" s="16">
        <f t="shared" si="58"/>
        <v>3.43648592</v>
      </c>
    </row>
    <row r="3725" spans="1:4" ht="15" customHeight="1" x14ac:dyDescent="0.2">
      <c r="A3725" s="105">
        <v>42162.083333333336</v>
      </c>
      <c r="B3725" s="13">
        <v>1.028888</v>
      </c>
      <c r="C3725" s="24">
        <v>300</v>
      </c>
      <c r="D3725" s="16">
        <f t="shared" si="58"/>
        <v>1.71824296</v>
      </c>
    </row>
    <row r="3726" spans="1:4" ht="15" customHeight="1" x14ac:dyDescent="0.2">
      <c r="A3726" s="105">
        <v>42162.125</v>
      </c>
      <c r="B3726" s="13">
        <v>1.5433319999999999</v>
      </c>
      <c r="C3726" s="24">
        <v>300</v>
      </c>
      <c r="D3726" s="16">
        <f t="shared" si="58"/>
        <v>2.5773644399999998</v>
      </c>
    </row>
    <row r="3727" spans="1:4" ht="15" customHeight="1" x14ac:dyDescent="0.2">
      <c r="A3727" s="105">
        <v>42162.166666666664</v>
      </c>
      <c r="B3727" s="13">
        <v>0</v>
      </c>
      <c r="C3727" s="24">
        <v>0</v>
      </c>
      <c r="D3727" s="16">
        <f t="shared" si="58"/>
        <v>0</v>
      </c>
    </row>
    <row r="3728" spans="1:4" ht="15" customHeight="1" x14ac:dyDescent="0.2">
      <c r="A3728" s="105">
        <v>42162.208333333336</v>
      </c>
      <c r="B3728" s="13">
        <v>1.028888</v>
      </c>
      <c r="C3728" s="24">
        <v>300</v>
      </c>
      <c r="D3728" s="16">
        <f t="shared" si="58"/>
        <v>1.71824296</v>
      </c>
    </row>
    <row r="3729" spans="1:4" ht="15" customHeight="1" x14ac:dyDescent="0.2">
      <c r="A3729" s="105">
        <v>42162.25</v>
      </c>
      <c r="B3729" s="13">
        <v>1.028888</v>
      </c>
      <c r="C3729" s="24">
        <v>340</v>
      </c>
      <c r="D3729" s="16">
        <f t="shared" si="58"/>
        <v>1.71824296</v>
      </c>
    </row>
    <row r="3730" spans="1:4" ht="15" customHeight="1" x14ac:dyDescent="0.2">
      <c r="A3730" s="105">
        <v>42162.291666666664</v>
      </c>
      <c r="B3730" s="13">
        <v>2.057776</v>
      </c>
      <c r="C3730" s="24">
        <v>300</v>
      </c>
      <c r="D3730" s="16">
        <f t="shared" si="58"/>
        <v>3.43648592</v>
      </c>
    </row>
    <row r="3731" spans="1:4" ht="15" customHeight="1" x14ac:dyDescent="0.2">
      <c r="A3731" s="105">
        <v>42162.333333333336</v>
      </c>
      <c r="B3731" s="13">
        <v>2.057776</v>
      </c>
      <c r="C3731" s="24">
        <v>330</v>
      </c>
      <c r="D3731" s="16">
        <f t="shared" si="58"/>
        <v>3.43648592</v>
      </c>
    </row>
    <row r="3732" spans="1:4" ht="15" customHeight="1" x14ac:dyDescent="0.2">
      <c r="A3732" s="105">
        <v>42162.375</v>
      </c>
      <c r="B3732" s="13">
        <v>0</v>
      </c>
      <c r="C3732" s="24">
        <v>0</v>
      </c>
      <c r="D3732" s="16">
        <f t="shared" si="58"/>
        <v>0</v>
      </c>
    </row>
    <row r="3733" spans="1:4" ht="15" customHeight="1" x14ac:dyDescent="0.2">
      <c r="A3733" s="105">
        <v>42162.416666666664</v>
      </c>
      <c r="B3733" s="13">
        <v>1.028888</v>
      </c>
      <c r="C3733" s="24">
        <v>340</v>
      </c>
      <c r="D3733" s="16">
        <f t="shared" si="58"/>
        <v>1.71824296</v>
      </c>
    </row>
    <row r="3734" spans="1:4" ht="15" customHeight="1" x14ac:dyDescent="0.2">
      <c r="A3734" s="105">
        <v>42162.458333333336</v>
      </c>
      <c r="B3734" s="13">
        <v>2.057776</v>
      </c>
      <c r="C3734" s="24">
        <v>310</v>
      </c>
      <c r="D3734" s="16">
        <f t="shared" si="58"/>
        <v>3.43648592</v>
      </c>
    </row>
    <row r="3735" spans="1:4" ht="15" customHeight="1" x14ac:dyDescent="0.2">
      <c r="A3735" s="105">
        <v>42162.5</v>
      </c>
      <c r="B3735" s="13">
        <v>3.0866639999999999</v>
      </c>
      <c r="C3735" s="24">
        <v>300</v>
      </c>
      <c r="D3735" s="16">
        <f t="shared" si="58"/>
        <v>5.1547288799999995</v>
      </c>
    </row>
    <row r="3736" spans="1:4" ht="15" customHeight="1" x14ac:dyDescent="0.2">
      <c r="A3736" s="105">
        <v>42162.541666666664</v>
      </c>
      <c r="B3736" s="13">
        <v>2.057776</v>
      </c>
      <c r="C3736" s="24">
        <v>330</v>
      </c>
      <c r="D3736" s="16">
        <f t="shared" si="58"/>
        <v>3.43648592</v>
      </c>
    </row>
    <row r="3737" spans="1:4" ht="15" customHeight="1" x14ac:dyDescent="0.2">
      <c r="A3737" s="105">
        <v>42162.583333333336</v>
      </c>
      <c r="B3737" s="13">
        <v>4.1155520000000001</v>
      </c>
      <c r="C3737" s="24">
        <v>40</v>
      </c>
      <c r="D3737" s="16">
        <f t="shared" si="58"/>
        <v>6.8729718399999999</v>
      </c>
    </row>
    <row r="3738" spans="1:4" ht="15" customHeight="1" x14ac:dyDescent="0.2">
      <c r="A3738" s="105">
        <v>42162.625</v>
      </c>
      <c r="B3738" s="13">
        <v>4.1155520000000001</v>
      </c>
      <c r="C3738" s="24">
        <v>20</v>
      </c>
      <c r="D3738" s="16">
        <f t="shared" si="58"/>
        <v>6.8729718399999999</v>
      </c>
    </row>
    <row r="3739" spans="1:4" ht="15" customHeight="1" x14ac:dyDescent="0.2">
      <c r="A3739" s="105">
        <v>42162.666666666664</v>
      </c>
      <c r="B3739" s="13">
        <v>4.6299960000000002</v>
      </c>
      <c r="C3739" s="24">
        <v>40</v>
      </c>
      <c r="D3739" s="16">
        <f t="shared" si="58"/>
        <v>7.7320933199999997</v>
      </c>
    </row>
    <row r="3740" spans="1:4" ht="15" customHeight="1" x14ac:dyDescent="0.2">
      <c r="A3740" s="105">
        <v>42162.708333333336</v>
      </c>
      <c r="B3740" s="13">
        <v>5.6588840000000005</v>
      </c>
      <c r="C3740" s="24">
        <v>60</v>
      </c>
      <c r="D3740" s="16">
        <f t="shared" si="58"/>
        <v>9.4503362800000001</v>
      </c>
    </row>
    <row r="3741" spans="1:4" ht="15" customHeight="1" x14ac:dyDescent="0.2">
      <c r="A3741" s="105">
        <v>42162.75</v>
      </c>
      <c r="B3741" s="13">
        <v>5.1444400000000003</v>
      </c>
      <c r="C3741" s="24">
        <v>60</v>
      </c>
      <c r="D3741" s="16">
        <f t="shared" si="58"/>
        <v>8.5912147999999995</v>
      </c>
    </row>
    <row r="3742" spans="1:4" ht="15" customHeight="1" x14ac:dyDescent="0.2">
      <c r="A3742" s="105">
        <v>42162.791666666664</v>
      </c>
      <c r="B3742" s="13">
        <v>5.6588840000000005</v>
      </c>
      <c r="C3742" s="24">
        <v>60</v>
      </c>
      <c r="D3742" s="16">
        <f t="shared" si="58"/>
        <v>9.4503362800000001</v>
      </c>
    </row>
    <row r="3743" spans="1:4" ht="15" customHeight="1" x14ac:dyDescent="0.2">
      <c r="A3743" s="105">
        <v>42162.833333333336</v>
      </c>
      <c r="B3743" s="13">
        <v>3.601108</v>
      </c>
      <c r="C3743" s="24">
        <v>50</v>
      </c>
      <c r="D3743" s="16">
        <f t="shared" si="58"/>
        <v>6.0138503599999993</v>
      </c>
    </row>
    <row r="3744" spans="1:4" ht="15" customHeight="1" x14ac:dyDescent="0.2">
      <c r="A3744" s="105">
        <v>42162.875</v>
      </c>
      <c r="B3744" s="13">
        <v>2.057776</v>
      </c>
      <c r="C3744" s="24">
        <v>50</v>
      </c>
      <c r="D3744" s="16">
        <f t="shared" si="58"/>
        <v>3.43648592</v>
      </c>
    </row>
    <row r="3745" spans="1:4" ht="15" customHeight="1" x14ac:dyDescent="0.2">
      <c r="A3745" s="105">
        <v>42162.916666666664</v>
      </c>
      <c r="B3745" s="13">
        <v>1.028888</v>
      </c>
      <c r="C3745" s="24">
        <v>300</v>
      </c>
      <c r="D3745" s="16">
        <f t="shared" si="58"/>
        <v>1.71824296</v>
      </c>
    </row>
    <row r="3746" spans="1:4" ht="15" customHeight="1" x14ac:dyDescent="0.2">
      <c r="A3746" s="105">
        <v>42162.958333333336</v>
      </c>
      <c r="B3746" s="13">
        <v>1.5433319999999999</v>
      </c>
      <c r="C3746" s="24">
        <v>340</v>
      </c>
      <c r="D3746" s="16">
        <f t="shared" si="58"/>
        <v>2.5773644399999998</v>
      </c>
    </row>
    <row r="3747" spans="1:4" ht="15" customHeight="1" x14ac:dyDescent="0.2">
      <c r="A3747" s="105">
        <v>42163</v>
      </c>
      <c r="B3747" s="13">
        <v>1.5433319999999999</v>
      </c>
      <c r="C3747" s="24">
        <v>290</v>
      </c>
      <c r="D3747" s="16">
        <f t="shared" si="58"/>
        <v>2.5773644399999998</v>
      </c>
    </row>
    <row r="3748" spans="1:4" ht="15" customHeight="1" x14ac:dyDescent="0.2">
      <c r="A3748" s="105">
        <v>42163.041666666664</v>
      </c>
      <c r="B3748" s="13">
        <v>1.028888</v>
      </c>
      <c r="C3748" s="24">
        <v>330</v>
      </c>
      <c r="D3748" s="16">
        <f t="shared" si="58"/>
        <v>1.71824296</v>
      </c>
    </row>
    <row r="3749" spans="1:4" ht="15" customHeight="1" x14ac:dyDescent="0.2">
      <c r="A3749" s="105">
        <v>42163.083333333336</v>
      </c>
      <c r="B3749" s="13">
        <v>0</v>
      </c>
      <c r="C3749" s="24">
        <v>0</v>
      </c>
      <c r="D3749" s="16">
        <f t="shared" si="58"/>
        <v>0</v>
      </c>
    </row>
    <row r="3750" spans="1:4" ht="15" customHeight="1" x14ac:dyDescent="0.2">
      <c r="A3750" s="105">
        <v>42163.125</v>
      </c>
      <c r="B3750" s="13">
        <v>1.028888</v>
      </c>
      <c r="C3750" s="24">
        <v>330</v>
      </c>
      <c r="D3750" s="16">
        <f t="shared" si="58"/>
        <v>1.71824296</v>
      </c>
    </row>
    <row r="3751" spans="1:4" ht="15" customHeight="1" x14ac:dyDescent="0.2">
      <c r="A3751" s="105">
        <v>42163.166666666664</v>
      </c>
      <c r="B3751" s="13">
        <v>2.057776</v>
      </c>
      <c r="C3751" s="24">
        <v>320</v>
      </c>
      <c r="D3751" s="16">
        <f t="shared" si="58"/>
        <v>3.43648592</v>
      </c>
    </row>
    <row r="3752" spans="1:4" ht="15" customHeight="1" x14ac:dyDescent="0.2">
      <c r="A3752" s="105">
        <v>42163.208333333336</v>
      </c>
      <c r="B3752" s="13">
        <v>2.057776</v>
      </c>
      <c r="C3752" s="24">
        <v>340</v>
      </c>
      <c r="D3752" s="16">
        <f t="shared" si="58"/>
        <v>3.43648592</v>
      </c>
    </row>
    <row r="3753" spans="1:4" ht="15" customHeight="1" x14ac:dyDescent="0.2">
      <c r="A3753" s="105">
        <v>42163.25</v>
      </c>
      <c r="B3753" s="13">
        <v>1.028888</v>
      </c>
      <c r="C3753" s="24">
        <v>300</v>
      </c>
      <c r="D3753" s="16">
        <f t="shared" si="58"/>
        <v>1.71824296</v>
      </c>
    </row>
    <row r="3754" spans="1:4" ht="15" customHeight="1" x14ac:dyDescent="0.2">
      <c r="A3754" s="105">
        <v>42163.291666666664</v>
      </c>
      <c r="B3754" s="13">
        <v>1.028888</v>
      </c>
      <c r="C3754" s="24">
        <v>320</v>
      </c>
      <c r="D3754" s="16">
        <f t="shared" si="58"/>
        <v>1.71824296</v>
      </c>
    </row>
    <row r="3755" spans="1:4" ht="15" customHeight="1" x14ac:dyDescent="0.2">
      <c r="A3755" s="105">
        <v>42163.333333333336</v>
      </c>
      <c r="B3755" s="13">
        <v>1.028888</v>
      </c>
      <c r="C3755" s="24">
        <v>330</v>
      </c>
      <c r="D3755" s="16">
        <f t="shared" si="58"/>
        <v>1.71824296</v>
      </c>
    </row>
    <row r="3756" spans="1:4" ht="15" customHeight="1" x14ac:dyDescent="0.2">
      <c r="A3756" s="105">
        <v>42163.375</v>
      </c>
      <c r="B3756" s="13">
        <v>1.028888</v>
      </c>
      <c r="C3756" s="24">
        <v>290</v>
      </c>
      <c r="D3756" s="16">
        <f t="shared" si="58"/>
        <v>1.71824296</v>
      </c>
    </row>
    <row r="3757" spans="1:4" ht="15" customHeight="1" x14ac:dyDescent="0.2">
      <c r="A3757" s="105">
        <v>42163.416666666664</v>
      </c>
      <c r="B3757" s="13">
        <v>0</v>
      </c>
      <c r="C3757" s="24">
        <v>0</v>
      </c>
      <c r="D3757" s="16">
        <f t="shared" si="58"/>
        <v>0</v>
      </c>
    </row>
    <row r="3758" spans="1:4" ht="15" customHeight="1" x14ac:dyDescent="0.2">
      <c r="A3758" s="105">
        <v>42163.458333333336</v>
      </c>
      <c r="B3758" s="13">
        <v>1.5433319999999999</v>
      </c>
      <c r="C3758" s="24">
        <v>310</v>
      </c>
      <c r="D3758" s="16">
        <f t="shared" si="58"/>
        <v>2.5773644399999998</v>
      </c>
    </row>
    <row r="3759" spans="1:4" ht="15" customHeight="1" x14ac:dyDescent="0.2">
      <c r="A3759" s="105">
        <v>42163.5</v>
      </c>
      <c r="B3759" s="13">
        <v>2.5722200000000002</v>
      </c>
      <c r="C3759" s="24">
        <v>330</v>
      </c>
      <c r="D3759" s="16">
        <f t="shared" si="58"/>
        <v>4.2956073999999997</v>
      </c>
    </row>
    <row r="3760" spans="1:4" ht="15" customHeight="1" x14ac:dyDescent="0.2">
      <c r="A3760" s="105">
        <v>42163.541666666664</v>
      </c>
      <c r="B3760" s="13">
        <v>2.057776</v>
      </c>
      <c r="C3760" s="24">
        <v>330</v>
      </c>
      <c r="D3760" s="16">
        <f t="shared" si="58"/>
        <v>3.43648592</v>
      </c>
    </row>
    <row r="3761" spans="1:4" ht="15" customHeight="1" x14ac:dyDescent="0.2">
      <c r="A3761" s="105">
        <v>42163.583333333336</v>
      </c>
      <c r="B3761" s="13">
        <v>2.5722200000000002</v>
      </c>
      <c r="C3761" s="24">
        <v>10</v>
      </c>
      <c r="D3761" s="16">
        <f t="shared" si="58"/>
        <v>4.2956073999999997</v>
      </c>
    </row>
    <row r="3762" spans="1:4" ht="15" customHeight="1" x14ac:dyDescent="0.2">
      <c r="A3762" s="105">
        <v>42163.625</v>
      </c>
      <c r="B3762" s="13">
        <v>3.601108</v>
      </c>
      <c r="C3762" s="24">
        <v>360</v>
      </c>
      <c r="D3762" s="16">
        <f t="shared" si="58"/>
        <v>6.0138503599999993</v>
      </c>
    </row>
    <row r="3763" spans="1:4" ht="15" customHeight="1" x14ac:dyDescent="0.2">
      <c r="A3763" s="105">
        <v>42163.666666666664</v>
      </c>
      <c r="B3763" s="13">
        <v>4.1155520000000001</v>
      </c>
      <c r="C3763" s="24">
        <v>350</v>
      </c>
      <c r="D3763" s="16">
        <f t="shared" si="58"/>
        <v>6.8729718399999999</v>
      </c>
    </row>
    <row r="3764" spans="1:4" ht="15" customHeight="1" x14ac:dyDescent="0.2">
      <c r="A3764" s="105">
        <v>42163.708333333336</v>
      </c>
      <c r="B3764" s="13">
        <v>3.0866639999999999</v>
      </c>
      <c r="C3764" s="24">
        <v>60</v>
      </c>
      <c r="D3764" s="16">
        <f t="shared" si="58"/>
        <v>5.1547288799999995</v>
      </c>
    </row>
    <row r="3765" spans="1:4" ht="15" customHeight="1" x14ac:dyDescent="0.2">
      <c r="A3765" s="105">
        <v>42163.75</v>
      </c>
      <c r="B3765" s="13">
        <v>5.1444400000000003</v>
      </c>
      <c r="C3765" s="24">
        <v>70</v>
      </c>
      <c r="D3765" s="16">
        <f t="shared" si="58"/>
        <v>8.5912147999999995</v>
      </c>
    </row>
    <row r="3766" spans="1:4" ht="15" customHeight="1" x14ac:dyDescent="0.2">
      <c r="A3766" s="105">
        <v>42163.791666666664</v>
      </c>
      <c r="B3766" s="13">
        <v>4.6299960000000002</v>
      </c>
      <c r="C3766" s="24">
        <v>50</v>
      </c>
      <c r="D3766" s="16">
        <f t="shared" si="58"/>
        <v>7.7320933199999997</v>
      </c>
    </row>
    <row r="3767" spans="1:4" ht="15" customHeight="1" x14ac:dyDescent="0.2">
      <c r="A3767" s="105">
        <v>42163.833333333336</v>
      </c>
      <c r="B3767" s="13">
        <v>3.0866639999999999</v>
      </c>
      <c r="C3767" s="24">
        <v>60</v>
      </c>
      <c r="D3767" s="16">
        <f t="shared" si="58"/>
        <v>5.1547288799999995</v>
      </c>
    </row>
    <row r="3768" spans="1:4" ht="15" customHeight="1" x14ac:dyDescent="0.2">
      <c r="A3768" s="105">
        <v>42163.875</v>
      </c>
      <c r="B3768" s="13">
        <v>3.0866639999999999</v>
      </c>
      <c r="C3768" s="24">
        <v>50</v>
      </c>
      <c r="D3768" s="16">
        <f t="shared" si="58"/>
        <v>5.1547288799999995</v>
      </c>
    </row>
    <row r="3769" spans="1:4" ht="15" customHeight="1" x14ac:dyDescent="0.2">
      <c r="A3769" s="105">
        <v>42163.916666666664</v>
      </c>
      <c r="B3769" s="13">
        <v>2.057776</v>
      </c>
      <c r="C3769" s="24">
        <v>330</v>
      </c>
      <c r="D3769" s="16">
        <f t="shared" si="58"/>
        <v>3.43648592</v>
      </c>
    </row>
    <row r="3770" spans="1:4" ht="15" customHeight="1" x14ac:dyDescent="0.2">
      <c r="A3770" s="105">
        <v>42163.958333333336</v>
      </c>
      <c r="B3770" s="13">
        <v>2.057776</v>
      </c>
      <c r="C3770" s="24">
        <v>350</v>
      </c>
      <c r="D3770" s="16">
        <f t="shared" si="58"/>
        <v>3.43648592</v>
      </c>
    </row>
    <row r="3771" spans="1:4" ht="15" customHeight="1" x14ac:dyDescent="0.2">
      <c r="A3771" s="105">
        <v>42164</v>
      </c>
      <c r="B3771" s="13">
        <v>2.057776</v>
      </c>
      <c r="C3771" s="24">
        <v>360</v>
      </c>
      <c r="D3771" s="16">
        <f t="shared" si="58"/>
        <v>3.43648592</v>
      </c>
    </row>
    <row r="3772" spans="1:4" ht="15" customHeight="1" x14ac:dyDescent="0.2">
      <c r="A3772" s="105">
        <v>42164.041666666664</v>
      </c>
      <c r="B3772" s="13">
        <v>1.5433319999999999</v>
      </c>
      <c r="C3772" s="24">
        <v>300</v>
      </c>
      <c r="D3772" s="16">
        <f t="shared" si="58"/>
        <v>2.5773644399999998</v>
      </c>
    </row>
    <row r="3773" spans="1:4" ht="15" customHeight="1" x14ac:dyDescent="0.2">
      <c r="A3773" s="105">
        <v>42164.083333333336</v>
      </c>
      <c r="B3773" s="13">
        <v>1.5433319999999999</v>
      </c>
      <c r="C3773" s="24">
        <v>320</v>
      </c>
      <c r="D3773" s="16">
        <f t="shared" si="58"/>
        <v>2.5773644399999998</v>
      </c>
    </row>
    <row r="3774" spans="1:4" ht="15" customHeight="1" x14ac:dyDescent="0.2">
      <c r="A3774" s="105">
        <v>42164.125</v>
      </c>
      <c r="B3774" s="13">
        <v>2.057776</v>
      </c>
      <c r="C3774" s="24">
        <v>300</v>
      </c>
      <c r="D3774" s="16">
        <f t="shared" si="58"/>
        <v>3.43648592</v>
      </c>
    </row>
    <row r="3775" spans="1:4" ht="15" customHeight="1" x14ac:dyDescent="0.2">
      <c r="A3775" s="105">
        <v>42164.166666666664</v>
      </c>
      <c r="B3775" s="13">
        <v>0</v>
      </c>
      <c r="C3775" s="24">
        <v>0</v>
      </c>
      <c r="D3775" s="16">
        <f t="shared" si="58"/>
        <v>0</v>
      </c>
    </row>
    <row r="3776" spans="1:4" ht="15" customHeight="1" x14ac:dyDescent="0.2">
      <c r="A3776" s="105">
        <v>42164.208333333336</v>
      </c>
      <c r="B3776" s="13">
        <v>0</v>
      </c>
      <c r="C3776" s="24">
        <v>0</v>
      </c>
      <c r="D3776" s="16">
        <f t="shared" si="58"/>
        <v>0</v>
      </c>
    </row>
    <row r="3777" spans="1:4" ht="15" customHeight="1" x14ac:dyDescent="0.2">
      <c r="A3777" s="105">
        <v>42164.25</v>
      </c>
      <c r="B3777" s="13">
        <v>1.028888</v>
      </c>
      <c r="C3777" s="24">
        <v>330</v>
      </c>
      <c r="D3777" s="16">
        <f t="shared" si="58"/>
        <v>1.71824296</v>
      </c>
    </row>
    <row r="3778" spans="1:4" ht="15" customHeight="1" x14ac:dyDescent="0.2">
      <c r="A3778" s="105">
        <v>42164.291666666664</v>
      </c>
      <c r="B3778" s="13">
        <v>1.028888</v>
      </c>
      <c r="C3778" s="24">
        <v>330</v>
      </c>
      <c r="D3778" s="16">
        <f t="shared" si="58"/>
        <v>1.71824296</v>
      </c>
    </row>
    <row r="3779" spans="1:4" ht="15" customHeight="1" x14ac:dyDescent="0.2">
      <c r="A3779" s="105">
        <v>42164.333333333336</v>
      </c>
      <c r="B3779" s="13">
        <v>1.5433319999999999</v>
      </c>
      <c r="C3779" s="24">
        <v>330</v>
      </c>
      <c r="D3779" s="16">
        <f t="shared" si="58"/>
        <v>2.5773644399999998</v>
      </c>
    </row>
    <row r="3780" spans="1:4" ht="15" customHeight="1" x14ac:dyDescent="0.2">
      <c r="A3780" s="105">
        <v>42164.375</v>
      </c>
      <c r="B3780" s="13">
        <v>1.028888</v>
      </c>
      <c r="C3780" s="24">
        <v>320</v>
      </c>
      <c r="D3780" s="16">
        <f t="shared" ref="D3780:D3843" si="59">$B$1*B3780</f>
        <v>1.71824296</v>
      </c>
    </row>
    <row r="3781" spans="1:4" ht="15" customHeight="1" x14ac:dyDescent="0.2">
      <c r="A3781" s="105">
        <v>42164.416666666664</v>
      </c>
      <c r="B3781" s="13">
        <v>0.51444400000000001</v>
      </c>
      <c r="C3781" s="24">
        <v>330</v>
      </c>
      <c r="D3781" s="16">
        <f t="shared" si="59"/>
        <v>0.85912147999999999</v>
      </c>
    </row>
    <row r="3782" spans="1:4" ht="15" customHeight="1" x14ac:dyDescent="0.2">
      <c r="A3782" s="105">
        <v>42164.458333333336</v>
      </c>
      <c r="B3782" s="13">
        <v>2.057776</v>
      </c>
      <c r="C3782" s="24">
        <v>290</v>
      </c>
      <c r="D3782" s="16">
        <f t="shared" si="59"/>
        <v>3.43648592</v>
      </c>
    </row>
    <row r="3783" spans="1:4" ht="15" customHeight="1" x14ac:dyDescent="0.2">
      <c r="A3783" s="105">
        <v>42164.5</v>
      </c>
      <c r="B3783" s="13">
        <v>0</v>
      </c>
      <c r="C3783" s="24">
        <v>0</v>
      </c>
      <c r="D3783" s="16">
        <f t="shared" si="59"/>
        <v>0</v>
      </c>
    </row>
    <row r="3784" spans="1:4" ht="15" customHeight="1" x14ac:dyDescent="0.2">
      <c r="A3784" s="105">
        <v>42164.541666666664</v>
      </c>
      <c r="B3784" s="13">
        <v>1.5433319999999999</v>
      </c>
      <c r="C3784" s="24">
        <v>20</v>
      </c>
      <c r="D3784" s="16">
        <f t="shared" si="59"/>
        <v>2.5773644399999998</v>
      </c>
    </row>
    <row r="3785" spans="1:4" ht="15" customHeight="1" x14ac:dyDescent="0.2">
      <c r="A3785" s="105">
        <v>42164.583333333336</v>
      </c>
      <c r="B3785" s="13">
        <v>2.5722200000000002</v>
      </c>
      <c r="C3785" s="24">
        <v>40</v>
      </c>
      <c r="D3785" s="16">
        <f t="shared" si="59"/>
        <v>4.2956073999999997</v>
      </c>
    </row>
    <row r="3786" spans="1:4" ht="15" customHeight="1" x14ac:dyDescent="0.2">
      <c r="A3786" s="105">
        <v>42164.625</v>
      </c>
      <c r="B3786" s="13">
        <v>3.601108</v>
      </c>
      <c r="C3786" s="24">
        <v>60</v>
      </c>
      <c r="D3786" s="16">
        <f t="shared" si="59"/>
        <v>6.0138503599999993</v>
      </c>
    </row>
    <row r="3787" spans="1:4" ht="15" customHeight="1" x14ac:dyDescent="0.2">
      <c r="A3787" s="105">
        <v>42164.666666666664</v>
      </c>
      <c r="B3787" s="13">
        <v>3.601108</v>
      </c>
      <c r="C3787" s="24">
        <v>60</v>
      </c>
      <c r="D3787" s="16">
        <f t="shared" si="59"/>
        <v>6.0138503599999993</v>
      </c>
    </row>
    <row r="3788" spans="1:4" ht="15" customHeight="1" x14ac:dyDescent="0.2">
      <c r="A3788" s="105">
        <v>42164.708333333336</v>
      </c>
      <c r="B3788" s="13">
        <v>6.1733279999999997</v>
      </c>
      <c r="C3788" s="24">
        <v>70</v>
      </c>
      <c r="D3788" s="16">
        <f t="shared" si="59"/>
        <v>10.309457759999999</v>
      </c>
    </row>
    <row r="3789" spans="1:4" ht="15" customHeight="1" x14ac:dyDescent="0.2">
      <c r="A3789" s="105">
        <v>42164.75</v>
      </c>
      <c r="B3789" s="13">
        <v>5.1444400000000003</v>
      </c>
      <c r="C3789" s="24">
        <v>70</v>
      </c>
      <c r="D3789" s="16">
        <f t="shared" si="59"/>
        <v>8.5912147999999995</v>
      </c>
    </row>
    <row r="3790" spans="1:4" ht="15" customHeight="1" x14ac:dyDescent="0.2">
      <c r="A3790" s="105">
        <v>42164.791666666664</v>
      </c>
      <c r="B3790" s="13">
        <v>5.1444400000000003</v>
      </c>
      <c r="C3790" s="24">
        <v>40</v>
      </c>
      <c r="D3790" s="16">
        <f t="shared" si="59"/>
        <v>8.5912147999999995</v>
      </c>
    </row>
    <row r="3791" spans="1:4" ht="15" customHeight="1" x14ac:dyDescent="0.2">
      <c r="A3791" s="105">
        <v>42164.833333333336</v>
      </c>
      <c r="B3791" s="13">
        <v>5.1444400000000003</v>
      </c>
      <c r="C3791" s="24">
        <v>50</v>
      </c>
      <c r="D3791" s="16">
        <f t="shared" si="59"/>
        <v>8.5912147999999995</v>
      </c>
    </row>
    <row r="3792" spans="1:4" ht="15" customHeight="1" x14ac:dyDescent="0.2">
      <c r="A3792" s="105">
        <v>42164.875</v>
      </c>
      <c r="B3792" s="13">
        <v>4.1155520000000001</v>
      </c>
      <c r="C3792" s="24">
        <v>30</v>
      </c>
      <c r="D3792" s="16">
        <f t="shared" si="59"/>
        <v>6.8729718399999999</v>
      </c>
    </row>
    <row r="3793" spans="1:4" ht="15" customHeight="1" x14ac:dyDescent="0.2">
      <c r="A3793" s="105">
        <v>42164.916666666664</v>
      </c>
      <c r="B3793" s="13">
        <v>4.1155520000000001</v>
      </c>
      <c r="C3793" s="24">
        <v>20</v>
      </c>
      <c r="D3793" s="16">
        <f t="shared" si="59"/>
        <v>6.8729718399999999</v>
      </c>
    </row>
    <row r="3794" spans="1:4" ht="15" customHeight="1" x14ac:dyDescent="0.2">
      <c r="A3794" s="105">
        <v>42164.958333333336</v>
      </c>
      <c r="B3794" s="13">
        <v>4.1155520000000001</v>
      </c>
      <c r="C3794" s="24">
        <v>10</v>
      </c>
      <c r="D3794" s="16">
        <f t="shared" si="59"/>
        <v>6.8729718399999999</v>
      </c>
    </row>
    <row r="3795" spans="1:4" ht="15" customHeight="1" x14ac:dyDescent="0.2">
      <c r="A3795" s="105">
        <v>42165</v>
      </c>
      <c r="B3795" s="13">
        <v>1.5433319999999999</v>
      </c>
      <c r="C3795" s="24">
        <v>330</v>
      </c>
      <c r="D3795" s="16">
        <f t="shared" si="59"/>
        <v>2.5773644399999998</v>
      </c>
    </row>
    <row r="3796" spans="1:4" ht="15" customHeight="1" x14ac:dyDescent="0.2">
      <c r="A3796" s="105">
        <v>42165.041666666664</v>
      </c>
      <c r="B3796" s="13">
        <v>2.057776</v>
      </c>
      <c r="C3796" s="24">
        <v>360</v>
      </c>
      <c r="D3796" s="16">
        <f t="shared" si="59"/>
        <v>3.43648592</v>
      </c>
    </row>
    <row r="3797" spans="1:4" ht="15" customHeight="1" x14ac:dyDescent="0.2">
      <c r="A3797" s="105">
        <v>42165.083333333336</v>
      </c>
      <c r="B3797" s="13">
        <v>1.028888</v>
      </c>
      <c r="C3797" s="24">
        <v>320</v>
      </c>
      <c r="D3797" s="16">
        <f t="shared" si="59"/>
        <v>1.71824296</v>
      </c>
    </row>
    <row r="3798" spans="1:4" ht="15" customHeight="1" x14ac:dyDescent="0.2">
      <c r="A3798" s="105">
        <v>42165.125</v>
      </c>
      <c r="B3798" s="13">
        <v>1.5433319999999999</v>
      </c>
      <c r="C3798" s="24">
        <v>360</v>
      </c>
      <c r="D3798" s="16">
        <f t="shared" si="59"/>
        <v>2.5773644399999998</v>
      </c>
    </row>
    <row r="3799" spans="1:4" ht="15" customHeight="1" x14ac:dyDescent="0.2">
      <c r="A3799" s="105">
        <v>42165.166666666664</v>
      </c>
      <c r="B3799" s="13">
        <v>1.028888</v>
      </c>
      <c r="C3799" s="24">
        <v>30</v>
      </c>
      <c r="D3799" s="16">
        <f t="shared" si="59"/>
        <v>1.71824296</v>
      </c>
    </row>
    <row r="3800" spans="1:4" ht="15" customHeight="1" x14ac:dyDescent="0.2">
      <c r="A3800" s="105">
        <v>42165.208333333336</v>
      </c>
      <c r="B3800" s="13">
        <v>0</v>
      </c>
      <c r="C3800" s="24">
        <v>0</v>
      </c>
      <c r="D3800" s="16">
        <f t="shared" si="59"/>
        <v>0</v>
      </c>
    </row>
    <row r="3801" spans="1:4" ht="15" customHeight="1" x14ac:dyDescent="0.2">
      <c r="A3801" s="105">
        <v>42165.25</v>
      </c>
      <c r="B3801" s="13">
        <v>1.028888</v>
      </c>
      <c r="C3801" s="24">
        <v>340</v>
      </c>
      <c r="D3801" s="16">
        <f t="shared" si="59"/>
        <v>1.71824296</v>
      </c>
    </row>
    <row r="3802" spans="1:4" ht="15" customHeight="1" x14ac:dyDescent="0.2">
      <c r="A3802" s="105">
        <v>42165.291666666664</v>
      </c>
      <c r="B3802" s="13">
        <v>1.5433319999999999</v>
      </c>
      <c r="C3802" s="24">
        <v>290</v>
      </c>
      <c r="D3802" s="16">
        <f t="shared" si="59"/>
        <v>2.5773644399999998</v>
      </c>
    </row>
    <row r="3803" spans="1:4" ht="15" customHeight="1" x14ac:dyDescent="0.2">
      <c r="A3803" s="105">
        <v>42165.333333333336</v>
      </c>
      <c r="B3803" s="13">
        <v>0.51444400000000001</v>
      </c>
      <c r="C3803" s="24">
        <v>300</v>
      </c>
      <c r="D3803" s="16">
        <f t="shared" si="59"/>
        <v>0.85912147999999999</v>
      </c>
    </row>
    <row r="3804" spans="1:4" ht="15" customHeight="1" x14ac:dyDescent="0.2">
      <c r="A3804" s="105">
        <v>42165.375</v>
      </c>
      <c r="B3804" s="13">
        <v>1.028888</v>
      </c>
      <c r="C3804" s="24">
        <v>310</v>
      </c>
      <c r="D3804" s="16">
        <f t="shared" si="59"/>
        <v>1.71824296</v>
      </c>
    </row>
    <row r="3805" spans="1:4" ht="15" customHeight="1" x14ac:dyDescent="0.2">
      <c r="A3805" s="105">
        <v>42165.416666666664</v>
      </c>
      <c r="B3805" s="13">
        <v>1.028888</v>
      </c>
      <c r="C3805" s="24">
        <v>10</v>
      </c>
      <c r="D3805" s="16">
        <f t="shared" si="59"/>
        <v>1.71824296</v>
      </c>
    </row>
    <row r="3806" spans="1:4" ht="15" customHeight="1" x14ac:dyDescent="0.2">
      <c r="A3806" s="105">
        <v>42165.458333333336</v>
      </c>
      <c r="B3806" s="13">
        <v>1.028888</v>
      </c>
      <c r="C3806" s="24">
        <v>320</v>
      </c>
      <c r="D3806" s="16">
        <f t="shared" si="59"/>
        <v>1.71824296</v>
      </c>
    </row>
    <row r="3807" spans="1:4" ht="15" customHeight="1" x14ac:dyDescent="0.2">
      <c r="A3807" s="105">
        <v>42165.5</v>
      </c>
      <c r="B3807" s="13">
        <v>1.5433319999999999</v>
      </c>
      <c r="C3807" s="24">
        <v>330</v>
      </c>
      <c r="D3807" s="16">
        <f t="shared" si="59"/>
        <v>2.5773644399999998</v>
      </c>
    </row>
    <row r="3808" spans="1:4" ht="15" customHeight="1" x14ac:dyDescent="0.2">
      <c r="A3808" s="105">
        <v>42165.541666666664</v>
      </c>
      <c r="B3808" s="13">
        <v>2.5722200000000002</v>
      </c>
      <c r="C3808" s="24">
        <v>330</v>
      </c>
      <c r="D3808" s="16">
        <f t="shared" si="59"/>
        <v>4.2956073999999997</v>
      </c>
    </row>
    <row r="3809" spans="1:4" ht="15" customHeight="1" x14ac:dyDescent="0.2">
      <c r="A3809" s="105">
        <v>42165.583333333336</v>
      </c>
      <c r="B3809" s="13">
        <v>2.5722200000000002</v>
      </c>
      <c r="C3809" s="24">
        <v>10</v>
      </c>
      <c r="D3809" s="16">
        <f t="shared" si="59"/>
        <v>4.2956073999999997</v>
      </c>
    </row>
    <row r="3810" spans="1:4" ht="15" customHeight="1" x14ac:dyDescent="0.2">
      <c r="A3810" s="105">
        <v>42165.625</v>
      </c>
      <c r="B3810" s="13">
        <v>3.0866639999999999</v>
      </c>
      <c r="C3810" s="24">
        <v>320</v>
      </c>
      <c r="D3810" s="16">
        <f t="shared" si="59"/>
        <v>5.1547288799999995</v>
      </c>
    </row>
    <row r="3811" spans="1:4" ht="15" customHeight="1" x14ac:dyDescent="0.2">
      <c r="A3811" s="105">
        <v>42165.666666666664</v>
      </c>
      <c r="B3811" s="13">
        <v>4.1155520000000001</v>
      </c>
      <c r="C3811" s="24">
        <v>350</v>
      </c>
      <c r="D3811" s="16">
        <f t="shared" si="59"/>
        <v>6.8729718399999999</v>
      </c>
    </row>
    <row r="3812" spans="1:4" ht="15" customHeight="1" x14ac:dyDescent="0.2">
      <c r="A3812" s="105">
        <v>42165.708333333336</v>
      </c>
      <c r="B3812" s="13">
        <v>5.6588840000000005</v>
      </c>
      <c r="C3812" s="24">
        <v>20</v>
      </c>
      <c r="D3812" s="16">
        <f t="shared" si="59"/>
        <v>9.4503362800000001</v>
      </c>
    </row>
    <row r="3813" spans="1:4" ht="15" customHeight="1" x14ac:dyDescent="0.2">
      <c r="A3813" s="105">
        <v>42165.75</v>
      </c>
      <c r="B3813" s="13">
        <v>5.1444400000000003</v>
      </c>
      <c r="C3813" s="24">
        <v>360</v>
      </c>
      <c r="D3813" s="16">
        <f t="shared" si="59"/>
        <v>8.5912147999999995</v>
      </c>
    </row>
    <row r="3814" spans="1:4" ht="15" customHeight="1" x14ac:dyDescent="0.2">
      <c r="A3814" s="105">
        <v>42165.791666666664</v>
      </c>
      <c r="B3814" s="13">
        <v>5.6588840000000005</v>
      </c>
      <c r="C3814" s="24">
        <v>60</v>
      </c>
      <c r="D3814" s="16">
        <f t="shared" si="59"/>
        <v>9.4503362800000001</v>
      </c>
    </row>
    <row r="3815" spans="1:4" ht="15" customHeight="1" x14ac:dyDescent="0.2">
      <c r="A3815" s="105">
        <v>42165.833333333336</v>
      </c>
      <c r="B3815" s="13">
        <v>6.1733279999999997</v>
      </c>
      <c r="C3815" s="24">
        <v>50</v>
      </c>
      <c r="D3815" s="16">
        <f t="shared" si="59"/>
        <v>10.309457759999999</v>
      </c>
    </row>
    <row r="3816" spans="1:4" ht="15" customHeight="1" x14ac:dyDescent="0.2">
      <c r="A3816" s="105">
        <v>42165.875</v>
      </c>
      <c r="B3816" s="13">
        <v>6.6877719999999998</v>
      </c>
      <c r="C3816" s="24">
        <v>40</v>
      </c>
      <c r="D3816" s="16">
        <f t="shared" si="59"/>
        <v>11.16857924</v>
      </c>
    </row>
    <row r="3817" spans="1:4" ht="15" customHeight="1" x14ac:dyDescent="0.2">
      <c r="A3817" s="105">
        <v>42165.916666666664</v>
      </c>
      <c r="B3817" s="13">
        <v>5.1444400000000003</v>
      </c>
      <c r="C3817" s="24">
        <v>30</v>
      </c>
      <c r="D3817" s="16">
        <f t="shared" si="59"/>
        <v>8.5912147999999995</v>
      </c>
    </row>
    <row r="3818" spans="1:4" ht="15" customHeight="1" x14ac:dyDescent="0.2">
      <c r="A3818" s="105">
        <v>42165.958333333336</v>
      </c>
      <c r="B3818" s="13">
        <v>4.1155520000000001</v>
      </c>
      <c r="C3818" s="24">
        <v>20</v>
      </c>
      <c r="D3818" s="16">
        <f t="shared" si="59"/>
        <v>6.8729718399999999</v>
      </c>
    </row>
    <row r="3819" spans="1:4" ht="15" customHeight="1" x14ac:dyDescent="0.2">
      <c r="A3819" s="105">
        <v>42166</v>
      </c>
      <c r="B3819" s="13">
        <v>5.1444400000000003</v>
      </c>
      <c r="C3819" s="24">
        <v>20</v>
      </c>
      <c r="D3819" s="16">
        <f t="shared" si="59"/>
        <v>8.5912147999999995</v>
      </c>
    </row>
    <row r="3820" spans="1:4" ht="15" customHeight="1" x14ac:dyDescent="0.2">
      <c r="A3820" s="105">
        <v>42166.041666666664</v>
      </c>
      <c r="B3820" s="13">
        <v>5.1444400000000003</v>
      </c>
      <c r="C3820" s="24">
        <v>20</v>
      </c>
      <c r="D3820" s="16">
        <f t="shared" si="59"/>
        <v>8.5912147999999995</v>
      </c>
    </row>
    <row r="3821" spans="1:4" ht="15" customHeight="1" x14ac:dyDescent="0.2">
      <c r="A3821" s="105">
        <v>42166.083333333336</v>
      </c>
      <c r="B3821" s="13">
        <v>3.0866639999999999</v>
      </c>
      <c r="C3821" s="24">
        <v>360</v>
      </c>
      <c r="D3821" s="16">
        <f t="shared" si="59"/>
        <v>5.1547288799999995</v>
      </c>
    </row>
    <row r="3822" spans="1:4" ht="15" customHeight="1" x14ac:dyDescent="0.2">
      <c r="A3822" s="105">
        <v>42166.125</v>
      </c>
      <c r="B3822" s="13">
        <v>2.057776</v>
      </c>
      <c r="C3822" s="24">
        <v>330</v>
      </c>
      <c r="D3822" s="16">
        <f t="shared" si="59"/>
        <v>3.43648592</v>
      </c>
    </row>
    <row r="3823" spans="1:4" ht="15" customHeight="1" x14ac:dyDescent="0.2">
      <c r="A3823" s="105">
        <v>42166.166666666664</v>
      </c>
      <c r="B3823" s="13">
        <v>1.5433319999999999</v>
      </c>
      <c r="C3823" s="24">
        <v>290</v>
      </c>
      <c r="D3823" s="16">
        <f t="shared" si="59"/>
        <v>2.5773644399999998</v>
      </c>
    </row>
    <row r="3824" spans="1:4" ht="15" customHeight="1" x14ac:dyDescent="0.2">
      <c r="A3824" s="105">
        <v>42166.208333333336</v>
      </c>
      <c r="B3824" s="13">
        <v>1.028888</v>
      </c>
      <c r="C3824" s="24">
        <v>290</v>
      </c>
      <c r="D3824" s="16">
        <f t="shared" si="59"/>
        <v>1.71824296</v>
      </c>
    </row>
    <row r="3825" spans="1:4" ht="15" customHeight="1" x14ac:dyDescent="0.2">
      <c r="A3825" s="105">
        <v>42166.25</v>
      </c>
      <c r="B3825" s="13">
        <v>1.028888</v>
      </c>
      <c r="C3825" s="24">
        <v>290</v>
      </c>
      <c r="D3825" s="16">
        <f t="shared" si="59"/>
        <v>1.71824296</v>
      </c>
    </row>
    <row r="3826" spans="1:4" ht="15" customHeight="1" x14ac:dyDescent="0.2">
      <c r="A3826" s="105">
        <v>42166.291666666664</v>
      </c>
      <c r="B3826" s="13">
        <v>1.028888</v>
      </c>
      <c r="C3826" s="24">
        <v>290</v>
      </c>
      <c r="D3826" s="16">
        <f t="shared" si="59"/>
        <v>1.71824296</v>
      </c>
    </row>
    <row r="3827" spans="1:4" ht="15" customHeight="1" x14ac:dyDescent="0.2">
      <c r="A3827" s="105">
        <v>42166.333333333336</v>
      </c>
      <c r="B3827" s="13">
        <v>1.028888</v>
      </c>
      <c r="C3827" s="24">
        <v>340</v>
      </c>
      <c r="D3827" s="16">
        <f t="shared" si="59"/>
        <v>1.71824296</v>
      </c>
    </row>
    <row r="3828" spans="1:4" ht="15" customHeight="1" x14ac:dyDescent="0.2">
      <c r="A3828" s="105">
        <v>42166.375</v>
      </c>
      <c r="B3828" s="13">
        <v>1.028888</v>
      </c>
      <c r="C3828" s="24">
        <v>290</v>
      </c>
      <c r="D3828" s="16">
        <f t="shared" si="59"/>
        <v>1.71824296</v>
      </c>
    </row>
    <row r="3829" spans="1:4" ht="15" customHeight="1" x14ac:dyDescent="0.2">
      <c r="A3829" s="105">
        <v>42166.416666666664</v>
      </c>
      <c r="B3829" s="13">
        <v>0</v>
      </c>
      <c r="C3829" s="24">
        <v>0</v>
      </c>
      <c r="D3829" s="16">
        <f t="shared" si="59"/>
        <v>0</v>
      </c>
    </row>
    <row r="3830" spans="1:4" ht="15" customHeight="1" x14ac:dyDescent="0.2">
      <c r="A3830" s="105">
        <v>42166.458333333336</v>
      </c>
      <c r="B3830" s="13">
        <v>1.5433319999999999</v>
      </c>
      <c r="C3830" s="24">
        <v>300</v>
      </c>
      <c r="D3830" s="16">
        <f t="shared" si="59"/>
        <v>2.5773644399999998</v>
      </c>
    </row>
    <row r="3831" spans="1:4" ht="15" customHeight="1" x14ac:dyDescent="0.2">
      <c r="A3831" s="105">
        <v>42166.5</v>
      </c>
      <c r="B3831" s="13">
        <v>2.057776</v>
      </c>
      <c r="C3831" s="24">
        <v>340</v>
      </c>
      <c r="D3831" s="16">
        <f t="shared" si="59"/>
        <v>3.43648592</v>
      </c>
    </row>
    <row r="3832" spans="1:4" ht="15" customHeight="1" x14ac:dyDescent="0.2">
      <c r="A3832" s="105">
        <v>42166.541666666664</v>
      </c>
      <c r="B3832" s="13">
        <v>4.1155520000000001</v>
      </c>
      <c r="C3832" s="24">
        <v>10</v>
      </c>
      <c r="D3832" s="16">
        <f t="shared" si="59"/>
        <v>6.8729718399999999</v>
      </c>
    </row>
    <row r="3833" spans="1:4" ht="15" customHeight="1" x14ac:dyDescent="0.2">
      <c r="A3833" s="105">
        <v>42166.583333333336</v>
      </c>
      <c r="B3833" s="13">
        <v>3.601108</v>
      </c>
      <c r="C3833" s="24">
        <v>360</v>
      </c>
      <c r="D3833" s="16">
        <f t="shared" si="59"/>
        <v>6.0138503599999993</v>
      </c>
    </row>
    <row r="3834" spans="1:4" ht="15" customHeight="1" x14ac:dyDescent="0.2">
      <c r="A3834" s="105">
        <v>42166.625</v>
      </c>
      <c r="B3834" s="13">
        <v>4.1155520000000001</v>
      </c>
      <c r="C3834" s="24">
        <v>10</v>
      </c>
      <c r="D3834" s="16">
        <f t="shared" si="59"/>
        <v>6.8729718399999999</v>
      </c>
    </row>
    <row r="3835" spans="1:4" ht="15" customHeight="1" x14ac:dyDescent="0.2">
      <c r="A3835" s="105">
        <v>42166.666666666664</v>
      </c>
      <c r="B3835" s="13">
        <v>5.1444400000000003</v>
      </c>
      <c r="C3835" s="24">
        <v>20</v>
      </c>
      <c r="D3835" s="16">
        <f t="shared" si="59"/>
        <v>8.5912147999999995</v>
      </c>
    </row>
    <row r="3836" spans="1:4" ht="15" customHeight="1" x14ac:dyDescent="0.2">
      <c r="A3836" s="105">
        <v>42166.708333333336</v>
      </c>
      <c r="B3836" s="13">
        <v>5.1444400000000003</v>
      </c>
      <c r="C3836" s="24">
        <v>10</v>
      </c>
      <c r="D3836" s="16">
        <f t="shared" si="59"/>
        <v>8.5912147999999995</v>
      </c>
    </row>
    <row r="3837" spans="1:4" ht="15" customHeight="1" x14ac:dyDescent="0.2">
      <c r="A3837" s="105">
        <v>42166.75</v>
      </c>
      <c r="B3837" s="13">
        <v>7.202216</v>
      </c>
      <c r="C3837" s="24">
        <v>60</v>
      </c>
      <c r="D3837" s="16">
        <f t="shared" si="59"/>
        <v>12.027700719999999</v>
      </c>
    </row>
    <row r="3838" spans="1:4" ht="15" customHeight="1" x14ac:dyDescent="0.2">
      <c r="A3838" s="105">
        <v>42166.791666666664</v>
      </c>
      <c r="B3838" s="13">
        <v>6.1733279999999997</v>
      </c>
      <c r="C3838" s="24">
        <v>40</v>
      </c>
      <c r="D3838" s="16">
        <f t="shared" si="59"/>
        <v>10.309457759999999</v>
      </c>
    </row>
    <row r="3839" spans="1:4" ht="15" customHeight="1" x14ac:dyDescent="0.2">
      <c r="A3839" s="105">
        <v>42166.833333333336</v>
      </c>
      <c r="B3839" s="13">
        <v>6.6877719999999998</v>
      </c>
      <c r="C3839" s="24">
        <v>40</v>
      </c>
      <c r="D3839" s="16">
        <f t="shared" si="59"/>
        <v>11.16857924</v>
      </c>
    </row>
    <row r="3840" spans="1:4" ht="15" customHeight="1" x14ac:dyDescent="0.2">
      <c r="A3840" s="105">
        <v>42166.875</v>
      </c>
      <c r="B3840" s="13">
        <v>6.6877719999999998</v>
      </c>
      <c r="C3840" s="24">
        <v>30</v>
      </c>
      <c r="D3840" s="16">
        <f t="shared" si="59"/>
        <v>11.16857924</v>
      </c>
    </row>
    <row r="3841" spans="1:4" ht="15" customHeight="1" x14ac:dyDescent="0.2">
      <c r="A3841" s="105">
        <v>42166.916666666664</v>
      </c>
      <c r="B3841" s="13">
        <v>6.1733279999999997</v>
      </c>
      <c r="C3841" s="24">
        <v>20</v>
      </c>
      <c r="D3841" s="16">
        <f t="shared" si="59"/>
        <v>10.309457759999999</v>
      </c>
    </row>
    <row r="3842" spans="1:4" ht="15" customHeight="1" x14ac:dyDescent="0.2">
      <c r="A3842" s="105">
        <v>42166.958333333336</v>
      </c>
      <c r="B3842" s="13">
        <v>5.1444400000000003</v>
      </c>
      <c r="C3842" s="24">
        <v>30</v>
      </c>
      <c r="D3842" s="16">
        <f t="shared" si="59"/>
        <v>8.5912147999999995</v>
      </c>
    </row>
    <row r="3843" spans="1:4" ht="15" customHeight="1" x14ac:dyDescent="0.2">
      <c r="A3843" s="105">
        <v>42167</v>
      </c>
      <c r="B3843" s="13">
        <v>4.1155520000000001</v>
      </c>
      <c r="C3843" s="24">
        <v>30</v>
      </c>
      <c r="D3843" s="16">
        <f t="shared" si="59"/>
        <v>6.8729718399999999</v>
      </c>
    </row>
    <row r="3844" spans="1:4" ht="15" customHeight="1" x14ac:dyDescent="0.2">
      <c r="A3844" s="105">
        <v>42167.041666666664</v>
      </c>
      <c r="B3844" s="13">
        <v>2.057776</v>
      </c>
      <c r="C3844" s="24">
        <v>360</v>
      </c>
      <c r="D3844" s="16">
        <f t="shared" ref="D3844:D3907" si="60">$B$1*B3844</f>
        <v>3.43648592</v>
      </c>
    </row>
    <row r="3845" spans="1:4" ht="15" customHeight="1" x14ac:dyDescent="0.2">
      <c r="A3845" s="105">
        <v>42167.083333333336</v>
      </c>
      <c r="B3845" s="13">
        <v>1.028888</v>
      </c>
      <c r="C3845" s="24">
        <v>340</v>
      </c>
      <c r="D3845" s="16">
        <f t="shared" si="60"/>
        <v>1.71824296</v>
      </c>
    </row>
    <row r="3846" spans="1:4" ht="15" customHeight="1" x14ac:dyDescent="0.2">
      <c r="A3846" s="105">
        <v>42167.125</v>
      </c>
      <c r="B3846" s="13">
        <v>0</v>
      </c>
      <c r="C3846" s="24">
        <v>0</v>
      </c>
      <c r="D3846" s="16">
        <f t="shared" si="60"/>
        <v>0</v>
      </c>
    </row>
    <row r="3847" spans="1:4" ht="15" customHeight="1" x14ac:dyDescent="0.2">
      <c r="A3847" s="105">
        <v>42167.166666666664</v>
      </c>
      <c r="B3847" s="13">
        <v>1.028888</v>
      </c>
      <c r="C3847" s="24">
        <v>270</v>
      </c>
      <c r="D3847" s="16">
        <f t="shared" si="60"/>
        <v>1.71824296</v>
      </c>
    </row>
    <row r="3848" spans="1:4" ht="15" customHeight="1" x14ac:dyDescent="0.2">
      <c r="A3848" s="105">
        <v>42167.208333333336</v>
      </c>
      <c r="B3848" s="13">
        <v>0</v>
      </c>
      <c r="C3848" s="24">
        <v>0</v>
      </c>
      <c r="D3848" s="16">
        <f t="shared" si="60"/>
        <v>0</v>
      </c>
    </row>
    <row r="3849" spans="1:4" ht="15" customHeight="1" x14ac:dyDescent="0.2">
      <c r="A3849" s="105">
        <v>42167.25</v>
      </c>
      <c r="B3849" s="13">
        <v>1.028888</v>
      </c>
      <c r="C3849" s="24">
        <v>340</v>
      </c>
      <c r="D3849" s="16">
        <f t="shared" si="60"/>
        <v>1.71824296</v>
      </c>
    </row>
    <row r="3850" spans="1:4" ht="15" customHeight="1" x14ac:dyDescent="0.2">
      <c r="A3850" s="105">
        <v>42167.291666666664</v>
      </c>
      <c r="B3850" s="13">
        <v>0</v>
      </c>
      <c r="C3850" s="24">
        <v>0</v>
      </c>
      <c r="D3850" s="16">
        <f t="shared" si="60"/>
        <v>0</v>
      </c>
    </row>
    <row r="3851" spans="1:4" ht="15" customHeight="1" x14ac:dyDescent="0.2">
      <c r="A3851" s="105">
        <v>42167.333333333336</v>
      </c>
      <c r="B3851" s="13">
        <v>1.5433319999999999</v>
      </c>
      <c r="C3851" s="24">
        <v>360</v>
      </c>
      <c r="D3851" s="16">
        <f t="shared" si="60"/>
        <v>2.5773644399999998</v>
      </c>
    </row>
    <row r="3852" spans="1:4" ht="15" customHeight="1" x14ac:dyDescent="0.2">
      <c r="A3852" s="105">
        <v>42167.375</v>
      </c>
      <c r="B3852" s="13">
        <v>1.028888</v>
      </c>
      <c r="C3852" s="24">
        <v>340</v>
      </c>
      <c r="D3852" s="16">
        <f t="shared" si="60"/>
        <v>1.71824296</v>
      </c>
    </row>
    <row r="3853" spans="1:4" ht="15" customHeight="1" x14ac:dyDescent="0.2">
      <c r="A3853" s="105">
        <v>42167.416666666664</v>
      </c>
      <c r="B3853" s="13">
        <v>1.028888</v>
      </c>
      <c r="C3853" s="24">
        <v>10</v>
      </c>
      <c r="D3853" s="16">
        <f t="shared" si="60"/>
        <v>1.71824296</v>
      </c>
    </row>
    <row r="3854" spans="1:4" ht="15" customHeight="1" x14ac:dyDescent="0.2">
      <c r="A3854" s="105">
        <v>42167.458333333336</v>
      </c>
      <c r="B3854" s="13">
        <v>2.5722200000000002</v>
      </c>
      <c r="C3854" s="24">
        <v>30</v>
      </c>
      <c r="D3854" s="16">
        <f t="shared" si="60"/>
        <v>4.2956073999999997</v>
      </c>
    </row>
    <row r="3855" spans="1:4" ht="15" customHeight="1" x14ac:dyDescent="0.2">
      <c r="A3855" s="105">
        <v>42167.5</v>
      </c>
      <c r="B3855" s="13">
        <v>2.5722200000000002</v>
      </c>
      <c r="C3855" s="24">
        <v>300</v>
      </c>
      <c r="D3855" s="16">
        <f t="shared" si="60"/>
        <v>4.2956073999999997</v>
      </c>
    </row>
    <row r="3856" spans="1:4" ht="15" customHeight="1" x14ac:dyDescent="0.2">
      <c r="A3856" s="105">
        <v>42167.541666666664</v>
      </c>
      <c r="B3856" s="13">
        <v>3.601108</v>
      </c>
      <c r="C3856" s="24">
        <v>10</v>
      </c>
      <c r="D3856" s="16">
        <f t="shared" si="60"/>
        <v>6.0138503599999993</v>
      </c>
    </row>
    <row r="3857" spans="1:4" ht="15" customHeight="1" x14ac:dyDescent="0.2">
      <c r="A3857" s="105">
        <v>42167.583333333336</v>
      </c>
      <c r="B3857" s="13">
        <v>3.601108</v>
      </c>
      <c r="C3857" s="24">
        <v>10</v>
      </c>
      <c r="D3857" s="16">
        <f t="shared" si="60"/>
        <v>6.0138503599999993</v>
      </c>
    </row>
    <row r="3858" spans="1:4" ht="15" customHeight="1" x14ac:dyDescent="0.2">
      <c r="A3858" s="105">
        <v>42167.625</v>
      </c>
      <c r="B3858" s="13">
        <v>2.5722200000000002</v>
      </c>
      <c r="C3858" s="24">
        <v>360</v>
      </c>
      <c r="D3858" s="16">
        <f t="shared" si="60"/>
        <v>4.2956073999999997</v>
      </c>
    </row>
    <row r="3859" spans="1:4" ht="15" customHeight="1" x14ac:dyDescent="0.2">
      <c r="A3859" s="105">
        <v>42167.666666666664</v>
      </c>
      <c r="B3859" s="13">
        <v>2.5722200000000002</v>
      </c>
      <c r="C3859" s="24">
        <v>30</v>
      </c>
      <c r="D3859" s="16">
        <f t="shared" si="60"/>
        <v>4.2956073999999997</v>
      </c>
    </row>
    <row r="3860" spans="1:4" ht="15" customHeight="1" x14ac:dyDescent="0.2">
      <c r="A3860" s="105">
        <v>42167.708333333336</v>
      </c>
      <c r="B3860" s="13">
        <v>4.6299960000000002</v>
      </c>
      <c r="C3860" s="24">
        <v>70</v>
      </c>
      <c r="D3860" s="16">
        <f t="shared" si="60"/>
        <v>7.7320933199999997</v>
      </c>
    </row>
    <row r="3861" spans="1:4" ht="15" customHeight="1" x14ac:dyDescent="0.2">
      <c r="A3861" s="105">
        <v>42167.75</v>
      </c>
      <c r="B3861" s="13">
        <v>4.6299960000000002</v>
      </c>
      <c r="C3861" s="24">
        <v>60</v>
      </c>
      <c r="D3861" s="16">
        <f t="shared" si="60"/>
        <v>7.7320933199999997</v>
      </c>
    </row>
    <row r="3862" spans="1:4" ht="15" customHeight="1" x14ac:dyDescent="0.2">
      <c r="A3862" s="105">
        <v>42167.791666666664</v>
      </c>
      <c r="B3862" s="13">
        <v>4.6299960000000002</v>
      </c>
      <c r="C3862" s="24">
        <v>70</v>
      </c>
      <c r="D3862" s="16">
        <f t="shared" si="60"/>
        <v>7.7320933199999997</v>
      </c>
    </row>
    <row r="3863" spans="1:4" ht="15" customHeight="1" x14ac:dyDescent="0.2">
      <c r="A3863" s="105">
        <v>42167.833333333336</v>
      </c>
      <c r="B3863" s="13">
        <v>3.601108</v>
      </c>
      <c r="C3863" s="24">
        <v>70</v>
      </c>
      <c r="D3863" s="16">
        <f t="shared" si="60"/>
        <v>6.0138503599999993</v>
      </c>
    </row>
    <row r="3864" spans="1:4" ht="15" customHeight="1" x14ac:dyDescent="0.2">
      <c r="A3864" s="105">
        <v>42167.875</v>
      </c>
      <c r="B3864" s="13">
        <v>3.601108</v>
      </c>
      <c r="C3864" s="24">
        <v>60</v>
      </c>
      <c r="D3864" s="16">
        <f t="shared" si="60"/>
        <v>6.0138503599999993</v>
      </c>
    </row>
    <row r="3865" spans="1:4" ht="15" customHeight="1" x14ac:dyDescent="0.2">
      <c r="A3865" s="105">
        <v>42167.916666666664</v>
      </c>
      <c r="B3865" s="13">
        <v>2.5722200000000002</v>
      </c>
      <c r="C3865" s="24">
        <v>60</v>
      </c>
      <c r="D3865" s="16">
        <f t="shared" si="60"/>
        <v>4.2956073999999997</v>
      </c>
    </row>
    <row r="3866" spans="1:4" ht="15" customHeight="1" x14ac:dyDescent="0.2">
      <c r="A3866" s="105">
        <v>42167.958333333336</v>
      </c>
      <c r="B3866" s="13">
        <v>1.5433319999999999</v>
      </c>
      <c r="C3866" s="24">
        <v>40</v>
      </c>
      <c r="D3866" s="16">
        <f t="shared" si="60"/>
        <v>2.5773644399999998</v>
      </c>
    </row>
    <row r="3867" spans="1:4" ht="15" customHeight="1" x14ac:dyDescent="0.2">
      <c r="A3867" s="105">
        <v>42168</v>
      </c>
      <c r="B3867" s="13">
        <v>0</v>
      </c>
      <c r="C3867" s="24">
        <v>0</v>
      </c>
      <c r="D3867" s="16">
        <f t="shared" si="60"/>
        <v>0</v>
      </c>
    </row>
    <row r="3868" spans="1:4" ht="15" customHeight="1" x14ac:dyDescent="0.2">
      <c r="A3868" s="105">
        <v>42168.041666666664</v>
      </c>
      <c r="B3868" s="13">
        <v>1.028888</v>
      </c>
      <c r="C3868" s="24">
        <v>270</v>
      </c>
      <c r="D3868" s="16">
        <f t="shared" si="60"/>
        <v>1.71824296</v>
      </c>
    </row>
    <row r="3869" spans="1:4" ht="15" customHeight="1" x14ac:dyDescent="0.2">
      <c r="A3869" s="105">
        <v>42168.083333333336</v>
      </c>
      <c r="B3869" s="13">
        <v>2.057776</v>
      </c>
      <c r="C3869" s="24">
        <v>140</v>
      </c>
      <c r="D3869" s="16">
        <f t="shared" si="60"/>
        <v>3.43648592</v>
      </c>
    </row>
    <row r="3870" spans="1:4" ht="15" customHeight="1" x14ac:dyDescent="0.2">
      <c r="A3870" s="105">
        <v>42168.125</v>
      </c>
      <c r="B3870" s="13">
        <v>2.057776</v>
      </c>
      <c r="C3870" s="24">
        <v>180</v>
      </c>
      <c r="D3870" s="16">
        <f t="shared" si="60"/>
        <v>3.43648592</v>
      </c>
    </row>
    <row r="3871" spans="1:4" ht="15" customHeight="1" x14ac:dyDescent="0.2">
      <c r="A3871" s="105">
        <v>42168.166666666664</v>
      </c>
      <c r="B3871" s="13">
        <v>1.5433319999999999</v>
      </c>
      <c r="C3871" s="24">
        <v>200</v>
      </c>
      <c r="D3871" s="16">
        <f t="shared" si="60"/>
        <v>2.5773644399999998</v>
      </c>
    </row>
    <row r="3872" spans="1:4" ht="15" customHeight="1" x14ac:dyDescent="0.2">
      <c r="A3872" s="105">
        <v>42168.208333333336</v>
      </c>
      <c r="B3872" s="13">
        <v>3.0866639999999999</v>
      </c>
      <c r="C3872" s="24">
        <v>230</v>
      </c>
      <c r="D3872" s="16">
        <f t="shared" si="60"/>
        <v>5.1547288799999995</v>
      </c>
    </row>
    <row r="3873" spans="1:4" ht="15" customHeight="1" x14ac:dyDescent="0.2">
      <c r="A3873" s="105">
        <v>42168.25</v>
      </c>
      <c r="B3873" s="13">
        <v>0</v>
      </c>
      <c r="C3873" s="24">
        <v>0</v>
      </c>
      <c r="D3873" s="16">
        <f t="shared" si="60"/>
        <v>0</v>
      </c>
    </row>
    <row r="3874" spans="1:4" ht="15" customHeight="1" x14ac:dyDescent="0.2">
      <c r="A3874" s="105">
        <v>42168.291666666664</v>
      </c>
      <c r="B3874" s="13">
        <v>1.028888</v>
      </c>
      <c r="C3874" s="24">
        <v>350</v>
      </c>
      <c r="D3874" s="16">
        <f t="shared" si="60"/>
        <v>1.71824296</v>
      </c>
    </row>
    <row r="3875" spans="1:4" ht="15" customHeight="1" x14ac:dyDescent="0.2">
      <c r="A3875" s="105">
        <v>42168.333333333336</v>
      </c>
      <c r="B3875" s="13">
        <v>1.028888</v>
      </c>
      <c r="C3875" s="24">
        <v>320</v>
      </c>
      <c r="D3875" s="16">
        <f t="shared" si="60"/>
        <v>1.71824296</v>
      </c>
    </row>
    <row r="3876" spans="1:4" ht="15" customHeight="1" x14ac:dyDescent="0.2">
      <c r="A3876" s="105">
        <v>42168.375</v>
      </c>
      <c r="B3876" s="13">
        <v>1.028888</v>
      </c>
      <c r="C3876" s="24">
        <v>310</v>
      </c>
      <c r="D3876" s="16">
        <f t="shared" si="60"/>
        <v>1.71824296</v>
      </c>
    </row>
    <row r="3877" spans="1:4" ht="15" customHeight="1" x14ac:dyDescent="0.2">
      <c r="A3877" s="105">
        <v>42168.416666666664</v>
      </c>
      <c r="B3877" s="13">
        <v>1.028888</v>
      </c>
      <c r="C3877" s="24">
        <v>300</v>
      </c>
      <c r="D3877" s="16">
        <f t="shared" si="60"/>
        <v>1.71824296</v>
      </c>
    </row>
    <row r="3878" spans="1:4" ht="15" customHeight="1" x14ac:dyDescent="0.2">
      <c r="A3878" s="105">
        <v>42168.458333333336</v>
      </c>
      <c r="B3878" s="13">
        <v>1.028888</v>
      </c>
      <c r="C3878" s="24">
        <v>320</v>
      </c>
      <c r="D3878" s="16">
        <f t="shared" si="60"/>
        <v>1.71824296</v>
      </c>
    </row>
    <row r="3879" spans="1:4" ht="15" customHeight="1" x14ac:dyDescent="0.2">
      <c r="A3879" s="105">
        <v>42168.5</v>
      </c>
      <c r="B3879" s="13">
        <v>2.5722200000000002</v>
      </c>
      <c r="C3879" s="24">
        <v>330</v>
      </c>
      <c r="D3879" s="16">
        <f t="shared" si="60"/>
        <v>4.2956073999999997</v>
      </c>
    </row>
    <row r="3880" spans="1:4" ht="15" customHeight="1" x14ac:dyDescent="0.2">
      <c r="A3880" s="105">
        <v>42168.541666666664</v>
      </c>
      <c r="B3880" s="13">
        <v>2.057776</v>
      </c>
      <c r="C3880" s="24">
        <v>40</v>
      </c>
      <c r="D3880" s="16">
        <f t="shared" si="60"/>
        <v>3.43648592</v>
      </c>
    </row>
    <row r="3881" spans="1:4" ht="15" customHeight="1" x14ac:dyDescent="0.2">
      <c r="A3881" s="105">
        <v>42168.583333333336</v>
      </c>
      <c r="B3881" s="13">
        <v>1.5433319999999999</v>
      </c>
      <c r="C3881" s="24">
        <v>330</v>
      </c>
      <c r="D3881" s="16">
        <f t="shared" si="60"/>
        <v>2.5773644399999998</v>
      </c>
    </row>
    <row r="3882" spans="1:4" ht="15" customHeight="1" x14ac:dyDescent="0.2">
      <c r="A3882" s="105">
        <v>42168.625</v>
      </c>
      <c r="B3882" s="13">
        <v>4.1155520000000001</v>
      </c>
      <c r="C3882" s="24">
        <v>10</v>
      </c>
      <c r="D3882" s="16">
        <f t="shared" si="60"/>
        <v>6.8729718399999999</v>
      </c>
    </row>
    <row r="3883" spans="1:4" ht="15" customHeight="1" x14ac:dyDescent="0.2">
      <c r="A3883" s="105">
        <v>42168.666666666664</v>
      </c>
      <c r="B3883" s="13">
        <v>5.6588840000000005</v>
      </c>
      <c r="C3883" s="24">
        <v>20</v>
      </c>
      <c r="D3883" s="16">
        <f t="shared" si="60"/>
        <v>9.4503362800000001</v>
      </c>
    </row>
    <row r="3884" spans="1:4" ht="15" customHeight="1" x14ac:dyDescent="0.2">
      <c r="A3884" s="105">
        <v>42168.708333333336</v>
      </c>
      <c r="B3884" s="13">
        <v>4.6299960000000002</v>
      </c>
      <c r="C3884" s="24">
        <v>60</v>
      </c>
      <c r="D3884" s="16">
        <f t="shared" si="60"/>
        <v>7.7320933199999997</v>
      </c>
    </row>
    <row r="3885" spans="1:4" ht="15" customHeight="1" x14ac:dyDescent="0.2">
      <c r="A3885" s="105">
        <v>42168.75</v>
      </c>
      <c r="B3885" s="13">
        <v>6.6877719999999998</v>
      </c>
      <c r="C3885" s="24">
        <v>60</v>
      </c>
      <c r="D3885" s="16">
        <f t="shared" si="60"/>
        <v>11.16857924</v>
      </c>
    </row>
    <row r="3886" spans="1:4" ht="15" customHeight="1" x14ac:dyDescent="0.2">
      <c r="A3886" s="105">
        <v>42168.791666666664</v>
      </c>
      <c r="B3886" s="13">
        <v>6.1733279999999997</v>
      </c>
      <c r="C3886" s="24">
        <v>50</v>
      </c>
      <c r="D3886" s="16">
        <f t="shared" si="60"/>
        <v>10.309457759999999</v>
      </c>
    </row>
    <row r="3887" spans="1:4" ht="15" customHeight="1" x14ac:dyDescent="0.2">
      <c r="A3887" s="105">
        <v>42168.833333333336</v>
      </c>
      <c r="B3887" s="13">
        <v>5.6588840000000005</v>
      </c>
      <c r="C3887" s="24">
        <v>50</v>
      </c>
      <c r="D3887" s="16">
        <f t="shared" si="60"/>
        <v>9.4503362800000001</v>
      </c>
    </row>
    <row r="3888" spans="1:4" ht="15" customHeight="1" x14ac:dyDescent="0.2">
      <c r="A3888" s="105">
        <v>42168.875</v>
      </c>
      <c r="B3888" s="13">
        <v>5.1444400000000003</v>
      </c>
      <c r="C3888" s="24">
        <v>40</v>
      </c>
      <c r="D3888" s="16">
        <f t="shared" si="60"/>
        <v>8.5912147999999995</v>
      </c>
    </row>
    <row r="3889" spans="1:4" ht="15" customHeight="1" x14ac:dyDescent="0.2">
      <c r="A3889" s="105">
        <v>42168.916666666664</v>
      </c>
      <c r="B3889" s="13">
        <v>3.601108</v>
      </c>
      <c r="C3889" s="24">
        <v>30</v>
      </c>
      <c r="D3889" s="16">
        <f t="shared" si="60"/>
        <v>6.0138503599999993</v>
      </c>
    </row>
    <row r="3890" spans="1:4" ht="15" customHeight="1" x14ac:dyDescent="0.2">
      <c r="A3890" s="105">
        <v>42168.958333333336</v>
      </c>
      <c r="B3890" s="13">
        <v>2.057776</v>
      </c>
      <c r="C3890" s="24">
        <v>320</v>
      </c>
      <c r="D3890" s="16">
        <f t="shared" si="60"/>
        <v>3.43648592</v>
      </c>
    </row>
    <row r="3891" spans="1:4" ht="15" customHeight="1" x14ac:dyDescent="0.2">
      <c r="A3891" s="105">
        <v>42169</v>
      </c>
      <c r="B3891" s="13">
        <v>2.5722200000000002</v>
      </c>
      <c r="C3891" s="24">
        <v>330</v>
      </c>
      <c r="D3891" s="16">
        <f t="shared" si="60"/>
        <v>4.2956073999999997</v>
      </c>
    </row>
    <row r="3892" spans="1:4" ht="15" customHeight="1" x14ac:dyDescent="0.2">
      <c r="A3892" s="105">
        <v>42169.041666666664</v>
      </c>
      <c r="B3892" s="13">
        <v>1.5433319999999999</v>
      </c>
      <c r="C3892" s="24">
        <v>340</v>
      </c>
      <c r="D3892" s="16">
        <f t="shared" si="60"/>
        <v>2.5773644399999998</v>
      </c>
    </row>
    <row r="3893" spans="1:4" ht="15" customHeight="1" x14ac:dyDescent="0.2">
      <c r="A3893" s="105">
        <v>42169.083333333336</v>
      </c>
      <c r="B3893" s="13">
        <v>2.5722200000000002</v>
      </c>
      <c r="C3893" s="24">
        <v>350</v>
      </c>
      <c r="D3893" s="16">
        <f t="shared" si="60"/>
        <v>4.2956073999999997</v>
      </c>
    </row>
    <row r="3894" spans="1:4" ht="15" customHeight="1" x14ac:dyDescent="0.2">
      <c r="A3894" s="105">
        <v>42169.125</v>
      </c>
      <c r="B3894" s="13">
        <v>3.0866639999999999</v>
      </c>
      <c r="C3894" s="24">
        <v>330</v>
      </c>
      <c r="D3894" s="16">
        <f t="shared" si="60"/>
        <v>5.1547288799999995</v>
      </c>
    </row>
    <row r="3895" spans="1:4" ht="15" customHeight="1" x14ac:dyDescent="0.2">
      <c r="A3895" s="105">
        <v>42169.166666666664</v>
      </c>
      <c r="B3895" s="13">
        <v>4.1155520000000001</v>
      </c>
      <c r="C3895" s="24">
        <v>350</v>
      </c>
      <c r="D3895" s="16">
        <f t="shared" si="60"/>
        <v>6.8729718399999999</v>
      </c>
    </row>
    <row r="3896" spans="1:4" ht="15" customHeight="1" x14ac:dyDescent="0.2">
      <c r="A3896" s="105">
        <v>42169.208333333336</v>
      </c>
      <c r="B3896" s="13">
        <v>4.6299960000000002</v>
      </c>
      <c r="C3896" s="24">
        <v>360</v>
      </c>
      <c r="D3896" s="16">
        <f t="shared" si="60"/>
        <v>7.7320933199999997</v>
      </c>
    </row>
    <row r="3897" spans="1:4" ht="15" customHeight="1" x14ac:dyDescent="0.2">
      <c r="A3897" s="105">
        <v>42169.25</v>
      </c>
      <c r="B3897" s="13">
        <v>4.6299960000000002</v>
      </c>
      <c r="C3897" s="24">
        <v>10</v>
      </c>
      <c r="D3897" s="16">
        <f t="shared" si="60"/>
        <v>7.7320933199999997</v>
      </c>
    </row>
    <row r="3898" spans="1:4" ht="15" customHeight="1" x14ac:dyDescent="0.2">
      <c r="A3898" s="105">
        <v>42169.291666666664</v>
      </c>
      <c r="B3898" s="13">
        <v>2.5722200000000002</v>
      </c>
      <c r="C3898" s="24">
        <v>350</v>
      </c>
      <c r="D3898" s="16">
        <f t="shared" si="60"/>
        <v>4.2956073999999997</v>
      </c>
    </row>
    <row r="3899" spans="1:4" ht="15" customHeight="1" x14ac:dyDescent="0.2">
      <c r="A3899" s="105">
        <v>42169.333333333336</v>
      </c>
      <c r="B3899" s="13">
        <v>3.0866639999999999</v>
      </c>
      <c r="C3899" s="24">
        <v>280</v>
      </c>
      <c r="D3899" s="16">
        <f t="shared" si="60"/>
        <v>5.1547288799999995</v>
      </c>
    </row>
    <row r="3900" spans="1:4" ht="15" customHeight="1" x14ac:dyDescent="0.2">
      <c r="A3900" s="105">
        <v>42169.375</v>
      </c>
      <c r="B3900" s="13">
        <v>2.5722200000000002</v>
      </c>
      <c r="C3900" s="24">
        <v>320</v>
      </c>
      <c r="D3900" s="16">
        <f t="shared" si="60"/>
        <v>4.2956073999999997</v>
      </c>
    </row>
    <row r="3901" spans="1:4" ht="15" customHeight="1" x14ac:dyDescent="0.2">
      <c r="A3901" s="105">
        <v>42169.416666666664</v>
      </c>
      <c r="B3901" s="13">
        <v>1.5433319999999999</v>
      </c>
      <c r="C3901" s="24">
        <v>330</v>
      </c>
      <c r="D3901" s="16">
        <f t="shared" si="60"/>
        <v>2.5773644399999998</v>
      </c>
    </row>
    <row r="3902" spans="1:4" ht="15" customHeight="1" x14ac:dyDescent="0.2">
      <c r="A3902" s="105">
        <v>42169.458333333336</v>
      </c>
      <c r="B3902" s="13">
        <v>1.5433319999999999</v>
      </c>
      <c r="C3902" s="24">
        <v>300</v>
      </c>
      <c r="D3902" s="16">
        <f t="shared" si="60"/>
        <v>2.5773644399999998</v>
      </c>
    </row>
    <row r="3903" spans="1:4" ht="15" customHeight="1" x14ac:dyDescent="0.2">
      <c r="A3903" s="105">
        <v>42169.5</v>
      </c>
      <c r="B3903" s="13">
        <v>1.5433319999999999</v>
      </c>
      <c r="C3903" s="24">
        <v>310</v>
      </c>
      <c r="D3903" s="16">
        <f t="shared" si="60"/>
        <v>2.5773644399999998</v>
      </c>
    </row>
    <row r="3904" spans="1:4" ht="15" customHeight="1" x14ac:dyDescent="0.2">
      <c r="A3904" s="105">
        <v>42169.541666666664</v>
      </c>
      <c r="B3904" s="13">
        <v>4.6299960000000002</v>
      </c>
      <c r="C3904" s="24">
        <v>10</v>
      </c>
      <c r="D3904" s="16">
        <f t="shared" si="60"/>
        <v>7.7320933199999997</v>
      </c>
    </row>
    <row r="3905" spans="1:4" ht="15" customHeight="1" x14ac:dyDescent="0.2">
      <c r="A3905" s="105">
        <v>42169.583333333336</v>
      </c>
      <c r="B3905" s="13">
        <v>4.6299960000000002</v>
      </c>
      <c r="C3905" s="24">
        <v>20</v>
      </c>
      <c r="D3905" s="16">
        <f t="shared" si="60"/>
        <v>7.7320933199999997</v>
      </c>
    </row>
    <row r="3906" spans="1:4" ht="15" customHeight="1" x14ac:dyDescent="0.2">
      <c r="A3906" s="105">
        <v>42169.625</v>
      </c>
      <c r="B3906" s="13">
        <v>5.6588840000000005</v>
      </c>
      <c r="C3906" s="24">
        <v>360</v>
      </c>
      <c r="D3906" s="16">
        <f t="shared" si="60"/>
        <v>9.4503362800000001</v>
      </c>
    </row>
    <row r="3907" spans="1:4" ht="15" customHeight="1" x14ac:dyDescent="0.2">
      <c r="A3907" s="105">
        <v>42169.666666666664</v>
      </c>
      <c r="B3907" s="13">
        <v>5.6588840000000005</v>
      </c>
      <c r="C3907" s="24">
        <v>10</v>
      </c>
      <c r="D3907" s="16">
        <f t="shared" si="60"/>
        <v>9.4503362800000001</v>
      </c>
    </row>
    <row r="3908" spans="1:4" ht="15" customHeight="1" x14ac:dyDescent="0.2">
      <c r="A3908" s="105">
        <v>42169.708333333336</v>
      </c>
      <c r="B3908" s="13">
        <v>5.1444400000000003</v>
      </c>
      <c r="C3908" s="24">
        <v>10</v>
      </c>
      <c r="D3908" s="16">
        <f t="shared" ref="D3908:D3971" si="61">$B$1*B3908</f>
        <v>8.5912147999999995</v>
      </c>
    </row>
    <row r="3909" spans="1:4" ht="15" customHeight="1" x14ac:dyDescent="0.2">
      <c r="A3909" s="105">
        <v>42169.75</v>
      </c>
      <c r="B3909" s="13">
        <v>6.1733279999999997</v>
      </c>
      <c r="C3909" s="24">
        <v>60</v>
      </c>
      <c r="D3909" s="16">
        <f t="shared" si="61"/>
        <v>10.309457759999999</v>
      </c>
    </row>
    <row r="3910" spans="1:4" ht="15" customHeight="1" x14ac:dyDescent="0.2">
      <c r="A3910" s="105">
        <v>42169.791666666664</v>
      </c>
      <c r="B3910" s="13">
        <v>5.6588840000000005</v>
      </c>
      <c r="C3910" s="24">
        <v>50</v>
      </c>
      <c r="D3910" s="16">
        <f t="shared" si="61"/>
        <v>9.4503362800000001</v>
      </c>
    </row>
    <row r="3911" spans="1:4" ht="15" customHeight="1" x14ac:dyDescent="0.2">
      <c r="A3911" s="105">
        <v>42169.833333333336</v>
      </c>
      <c r="B3911" s="13">
        <v>6.1733279999999997</v>
      </c>
      <c r="C3911" s="24">
        <v>40</v>
      </c>
      <c r="D3911" s="16">
        <f t="shared" si="61"/>
        <v>10.309457759999999</v>
      </c>
    </row>
    <row r="3912" spans="1:4" ht="15" customHeight="1" x14ac:dyDescent="0.2">
      <c r="A3912" s="105">
        <v>42169.875</v>
      </c>
      <c r="B3912" s="13">
        <v>6.6877719999999998</v>
      </c>
      <c r="C3912" s="24">
        <v>40</v>
      </c>
      <c r="D3912" s="16">
        <f t="shared" si="61"/>
        <v>11.16857924</v>
      </c>
    </row>
    <row r="3913" spans="1:4" ht="15" customHeight="1" x14ac:dyDescent="0.2">
      <c r="A3913" s="105">
        <v>42169.916666666664</v>
      </c>
      <c r="B3913" s="13">
        <v>5.6588840000000005</v>
      </c>
      <c r="C3913" s="24">
        <v>40</v>
      </c>
      <c r="D3913" s="16">
        <f t="shared" si="61"/>
        <v>9.4503362800000001</v>
      </c>
    </row>
    <row r="3914" spans="1:4" ht="15" customHeight="1" x14ac:dyDescent="0.2">
      <c r="A3914" s="105">
        <v>42169.958333333336</v>
      </c>
      <c r="B3914" s="13">
        <v>4.6299960000000002</v>
      </c>
      <c r="C3914" s="24">
        <v>10</v>
      </c>
      <c r="D3914" s="16">
        <f t="shared" si="61"/>
        <v>7.7320933199999997</v>
      </c>
    </row>
    <row r="3915" spans="1:4" ht="15" customHeight="1" x14ac:dyDescent="0.2">
      <c r="A3915" s="105">
        <v>42170</v>
      </c>
      <c r="B3915" s="13">
        <v>5.6588840000000005</v>
      </c>
      <c r="C3915" s="24">
        <v>10</v>
      </c>
      <c r="D3915" s="16">
        <f t="shared" si="61"/>
        <v>9.4503362800000001</v>
      </c>
    </row>
    <row r="3916" spans="1:4" ht="15" customHeight="1" x14ac:dyDescent="0.2">
      <c r="A3916" s="105">
        <v>42170.041666666664</v>
      </c>
      <c r="B3916" s="13">
        <v>5.6588840000000005</v>
      </c>
      <c r="C3916" s="24">
        <v>350</v>
      </c>
      <c r="D3916" s="16">
        <f t="shared" si="61"/>
        <v>9.4503362800000001</v>
      </c>
    </row>
    <row r="3917" spans="1:4" ht="15" customHeight="1" x14ac:dyDescent="0.2">
      <c r="A3917" s="105">
        <v>42170.083333333336</v>
      </c>
      <c r="B3917" s="13">
        <v>4.6299960000000002</v>
      </c>
      <c r="C3917" s="24">
        <v>350</v>
      </c>
      <c r="D3917" s="16">
        <f t="shared" si="61"/>
        <v>7.7320933199999997</v>
      </c>
    </row>
    <row r="3918" spans="1:4" ht="15" customHeight="1" x14ac:dyDescent="0.2">
      <c r="A3918" s="105">
        <v>42170.125</v>
      </c>
      <c r="B3918" s="13">
        <v>5.1444400000000003</v>
      </c>
      <c r="C3918" s="24">
        <v>10</v>
      </c>
      <c r="D3918" s="16">
        <f t="shared" si="61"/>
        <v>8.5912147999999995</v>
      </c>
    </row>
    <row r="3919" spans="1:4" ht="15" customHeight="1" x14ac:dyDescent="0.2">
      <c r="A3919" s="105">
        <v>42170.166666666664</v>
      </c>
      <c r="B3919" s="13">
        <v>4.1155520000000001</v>
      </c>
      <c r="C3919" s="24">
        <v>360</v>
      </c>
      <c r="D3919" s="16">
        <f t="shared" si="61"/>
        <v>6.8729718399999999</v>
      </c>
    </row>
    <row r="3920" spans="1:4" ht="15" customHeight="1" x14ac:dyDescent="0.2">
      <c r="A3920" s="105">
        <v>42170.208333333336</v>
      </c>
      <c r="B3920" s="13">
        <v>3.0866639999999999</v>
      </c>
      <c r="C3920" s="24">
        <v>350</v>
      </c>
      <c r="D3920" s="16">
        <f t="shared" si="61"/>
        <v>5.1547288799999995</v>
      </c>
    </row>
    <row r="3921" spans="1:4" ht="15" customHeight="1" x14ac:dyDescent="0.2">
      <c r="A3921" s="105">
        <v>42170.25</v>
      </c>
      <c r="B3921" s="13">
        <v>2.5722200000000002</v>
      </c>
      <c r="C3921" s="24">
        <v>350</v>
      </c>
      <c r="D3921" s="16">
        <f t="shared" si="61"/>
        <v>4.2956073999999997</v>
      </c>
    </row>
    <row r="3922" spans="1:4" ht="15" customHeight="1" x14ac:dyDescent="0.2">
      <c r="A3922" s="105">
        <v>42170.291666666664</v>
      </c>
      <c r="B3922" s="13">
        <v>1.5433319999999999</v>
      </c>
      <c r="C3922" s="24">
        <v>360</v>
      </c>
      <c r="D3922" s="16">
        <f t="shared" si="61"/>
        <v>2.5773644399999998</v>
      </c>
    </row>
    <row r="3923" spans="1:4" ht="15" customHeight="1" x14ac:dyDescent="0.2">
      <c r="A3923" s="105">
        <v>42170.333333333336</v>
      </c>
      <c r="B3923" s="13">
        <v>1.5433319999999999</v>
      </c>
      <c r="C3923" s="24">
        <v>40</v>
      </c>
      <c r="D3923" s="16">
        <f t="shared" si="61"/>
        <v>2.5773644399999998</v>
      </c>
    </row>
    <row r="3924" spans="1:4" ht="15" customHeight="1" x14ac:dyDescent="0.2">
      <c r="A3924" s="105">
        <v>42170.375</v>
      </c>
      <c r="B3924" s="13">
        <v>2.057776</v>
      </c>
      <c r="C3924" s="24">
        <v>30</v>
      </c>
      <c r="D3924" s="16">
        <f t="shared" si="61"/>
        <v>3.43648592</v>
      </c>
    </row>
    <row r="3925" spans="1:4" ht="15" customHeight="1" x14ac:dyDescent="0.2">
      <c r="A3925" s="105">
        <v>42170.416666666664</v>
      </c>
      <c r="B3925" s="13">
        <v>3.0866639999999999</v>
      </c>
      <c r="C3925" s="24">
        <v>40</v>
      </c>
      <c r="D3925" s="16">
        <f t="shared" si="61"/>
        <v>5.1547288799999995</v>
      </c>
    </row>
    <row r="3926" spans="1:4" ht="15" customHeight="1" x14ac:dyDescent="0.2">
      <c r="A3926" s="105">
        <v>42170.458333333336</v>
      </c>
      <c r="B3926" s="13">
        <v>4.1155520000000001</v>
      </c>
      <c r="C3926" s="24">
        <v>30</v>
      </c>
      <c r="D3926" s="16">
        <f t="shared" si="61"/>
        <v>6.8729718399999999</v>
      </c>
    </row>
    <row r="3927" spans="1:4" ht="15" customHeight="1" x14ac:dyDescent="0.2">
      <c r="A3927" s="105">
        <v>42170.5</v>
      </c>
      <c r="B3927" s="13">
        <v>3.0866639999999999</v>
      </c>
      <c r="C3927" s="24">
        <v>40</v>
      </c>
      <c r="D3927" s="16">
        <f t="shared" si="61"/>
        <v>5.1547288799999995</v>
      </c>
    </row>
    <row r="3928" spans="1:4" ht="15" customHeight="1" x14ac:dyDescent="0.2">
      <c r="A3928" s="105">
        <v>42170.541666666664</v>
      </c>
      <c r="B3928" s="13">
        <v>3.0866639999999999</v>
      </c>
      <c r="C3928" s="24">
        <v>360</v>
      </c>
      <c r="D3928" s="16">
        <f t="shared" si="61"/>
        <v>5.1547288799999995</v>
      </c>
    </row>
    <row r="3929" spans="1:4" ht="15" customHeight="1" x14ac:dyDescent="0.2">
      <c r="A3929" s="105">
        <v>42170.583333333336</v>
      </c>
      <c r="B3929" s="13">
        <v>2.5722200000000002</v>
      </c>
      <c r="C3929" s="24">
        <v>20</v>
      </c>
      <c r="D3929" s="16">
        <f t="shared" si="61"/>
        <v>4.2956073999999997</v>
      </c>
    </row>
    <row r="3930" spans="1:4" ht="15" customHeight="1" x14ac:dyDescent="0.2">
      <c r="A3930" s="105">
        <v>42170.625</v>
      </c>
      <c r="B3930" s="13">
        <v>3.0866639999999999</v>
      </c>
      <c r="C3930" s="24">
        <v>20</v>
      </c>
      <c r="D3930" s="16">
        <f t="shared" si="61"/>
        <v>5.1547288799999995</v>
      </c>
    </row>
    <row r="3931" spans="1:4" ht="15" customHeight="1" x14ac:dyDescent="0.2">
      <c r="A3931" s="105">
        <v>42170.666666666664</v>
      </c>
      <c r="B3931" s="13">
        <v>3.601108</v>
      </c>
      <c r="C3931" s="24">
        <v>10</v>
      </c>
      <c r="D3931" s="16">
        <f t="shared" si="61"/>
        <v>6.0138503599999993</v>
      </c>
    </row>
    <row r="3932" spans="1:4" ht="15" customHeight="1" x14ac:dyDescent="0.2">
      <c r="A3932" s="105">
        <v>42170.708333333336</v>
      </c>
      <c r="B3932" s="13">
        <v>5.1444400000000003</v>
      </c>
      <c r="C3932" s="24">
        <v>10</v>
      </c>
      <c r="D3932" s="16">
        <f t="shared" si="61"/>
        <v>8.5912147999999995</v>
      </c>
    </row>
    <row r="3933" spans="1:4" ht="15" customHeight="1" x14ac:dyDescent="0.2">
      <c r="A3933" s="105">
        <v>42170.75</v>
      </c>
      <c r="B3933" s="13">
        <v>4.1155520000000001</v>
      </c>
      <c r="C3933" s="24">
        <v>20</v>
      </c>
      <c r="D3933" s="16">
        <f t="shared" si="61"/>
        <v>6.8729718399999999</v>
      </c>
    </row>
    <row r="3934" spans="1:4" ht="15" customHeight="1" x14ac:dyDescent="0.2">
      <c r="A3934" s="105">
        <v>42170.791666666664</v>
      </c>
      <c r="B3934" s="13">
        <v>3.601108</v>
      </c>
      <c r="C3934" s="24">
        <v>90</v>
      </c>
      <c r="D3934" s="16">
        <f t="shared" si="61"/>
        <v>6.0138503599999993</v>
      </c>
    </row>
    <row r="3935" spans="1:4" ht="15" customHeight="1" x14ac:dyDescent="0.2">
      <c r="A3935" s="105">
        <v>42170.833333333336</v>
      </c>
      <c r="B3935" s="13">
        <v>10.288880000000001</v>
      </c>
      <c r="C3935" s="24">
        <v>200</v>
      </c>
      <c r="D3935" s="16">
        <f t="shared" si="61"/>
        <v>17.182429599999999</v>
      </c>
    </row>
    <row r="3936" spans="1:4" ht="15" customHeight="1" x14ac:dyDescent="0.2">
      <c r="A3936" s="105">
        <v>42170.916666666664</v>
      </c>
      <c r="B3936" s="13">
        <v>4.6299960000000002</v>
      </c>
      <c r="C3936" s="24">
        <v>230</v>
      </c>
      <c r="D3936" s="16">
        <f t="shared" si="61"/>
        <v>7.7320933199999997</v>
      </c>
    </row>
    <row r="3937" spans="1:4" ht="15" customHeight="1" x14ac:dyDescent="0.2">
      <c r="A3937" s="105">
        <v>42170.958333333336</v>
      </c>
      <c r="B3937" s="13">
        <v>6.1733279999999997</v>
      </c>
      <c r="C3937" s="24">
        <v>240</v>
      </c>
      <c r="D3937" s="16">
        <f t="shared" si="61"/>
        <v>10.309457759999999</v>
      </c>
    </row>
    <row r="3938" spans="1:4" ht="15" customHeight="1" x14ac:dyDescent="0.2">
      <c r="A3938" s="105">
        <v>42171</v>
      </c>
      <c r="B3938" s="13">
        <v>3.0866639999999999</v>
      </c>
      <c r="C3938" s="24">
        <v>240</v>
      </c>
      <c r="D3938" s="16">
        <f t="shared" si="61"/>
        <v>5.1547288799999995</v>
      </c>
    </row>
    <row r="3939" spans="1:4" ht="15" customHeight="1" x14ac:dyDescent="0.2">
      <c r="A3939" s="105">
        <v>42171.041666666664</v>
      </c>
      <c r="B3939" s="13">
        <v>4.1155520000000001</v>
      </c>
      <c r="C3939" s="24">
        <v>240</v>
      </c>
      <c r="D3939" s="16">
        <f t="shared" si="61"/>
        <v>6.8729718399999999</v>
      </c>
    </row>
    <row r="3940" spans="1:4" ht="15" customHeight="1" x14ac:dyDescent="0.2">
      <c r="A3940" s="105">
        <v>42171.083333333336</v>
      </c>
      <c r="B3940" s="13">
        <v>5.6588840000000005</v>
      </c>
      <c r="C3940" s="24">
        <v>210</v>
      </c>
      <c r="D3940" s="16">
        <f t="shared" si="61"/>
        <v>9.4503362800000001</v>
      </c>
    </row>
    <row r="3941" spans="1:4" ht="15" customHeight="1" x14ac:dyDescent="0.2">
      <c r="A3941" s="105">
        <v>42171.125</v>
      </c>
      <c r="B3941" s="13">
        <v>6.6877719999999998</v>
      </c>
      <c r="C3941" s="24">
        <v>220</v>
      </c>
      <c r="D3941" s="16">
        <f t="shared" si="61"/>
        <v>11.16857924</v>
      </c>
    </row>
    <row r="3942" spans="1:4" ht="15" customHeight="1" x14ac:dyDescent="0.2">
      <c r="A3942" s="105">
        <v>42171.166666666664</v>
      </c>
      <c r="B3942" s="13">
        <v>6.6877719999999998</v>
      </c>
      <c r="C3942" s="24">
        <v>220</v>
      </c>
      <c r="D3942" s="16">
        <f t="shared" si="61"/>
        <v>11.16857924</v>
      </c>
    </row>
    <row r="3943" spans="1:4" ht="15" customHeight="1" x14ac:dyDescent="0.2">
      <c r="A3943" s="105">
        <v>42171.208333333336</v>
      </c>
      <c r="B3943" s="13">
        <v>5.1444400000000003</v>
      </c>
      <c r="C3943" s="24">
        <v>220</v>
      </c>
      <c r="D3943" s="16">
        <f t="shared" si="61"/>
        <v>8.5912147999999995</v>
      </c>
    </row>
    <row r="3944" spans="1:4" ht="15" customHeight="1" x14ac:dyDescent="0.2">
      <c r="A3944" s="105">
        <v>42171.25</v>
      </c>
      <c r="B3944" s="13">
        <v>4.1155520000000001</v>
      </c>
      <c r="C3944" s="24">
        <v>230</v>
      </c>
      <c r="D3944" s="16">
        <f t="shared" si="61"/>
        <v>6.8729718399999999</v>
      </c>
    </row>
    <row r="3945" spans="1:4" ht="15" customHeight="1" x14ac:dyDescent="0.2">
      <c r="A3945" s="105">
        <v>42171.291666666664</v>
      </c>
      <c r="B3945" s="13">
        <v>4.1155520000000001</v>
      </c>
      <c r="C3945" s="24">
        <v>220</v>
      </c>
      <c r="D3945" s="16">
        <f t="shared" si="61"/>
        <v>6.8729718399999999</v>
      </c>
    </row>
    <row r="3946" spans="1:4" ht="15" customHeight="1" x14ac:dyDescent="0.2">
      <c r="A3946" s="105">
        <v>42171.333333333336</v>
      </c>
      <c r="B3946" s="13">
        <v>3.601108</v>
      </c>
      <c r="C3946" s="24">
        <v>220</v>
      </c>
      <c r="D3946" s="16">
        <f t="shared" si="61"/>
        <v>6.0138503599999993</v>
      </c>
    </row>
    <row r="3947" spans="1:4" ht="15" customHeight="1" x14ac:dyDescent="0.2">
      <c r="A3947" s="105">
        <v>42171.375</v>
      </c>
      <c r="B3947" s="13">
        <v>4.1155520000000001</v>
      </c>
      <c r="C3947" s="24">
        <v>230</v>
      </c>
      <c r="D3947" s="16">
        <f t="shared" si="61"/>
        <v>6.8729718399999999</v>
      </c>
    </row>
    <row r="3948" spans="1:4" ht="15" customHeight="1" x14ac:dyDescent="0.2">
      <c r="A3948" s="105">
        <v>42171.416666666664</v>
      </c>
      <c r="B3948" s="13">
        <v>5.1444400000000003</v>
      </c>
      <c r="C3948" s="24">
        <v>220</v>
      </c>
      <c r="D3948" s="16">
        <f t="shared" si="61"/>
        <v>8.5912147999999995</v>
      </c>
    </row>
    <row r="3949" spans="1:4" ht="15" customHeight="1" x14ac:dyDescent="0.2">
      <c r="A3949" s="105">
        <v>42171.458333333336</v>
      </c>
      <c r="B3949" s="13">
        <v>5.1444400000000003</v>
      </c>
      <c r="C3949" s="24">
        <v>190</v>
      </c>
      <c r="D3949" s="16">
        <f t="shared" si="61"/>
        <v>8.5912147999999995</v>
      </c>
    </row>
    <row r="3950" spans="1:4" ht="15" customHeight="1" x14ac:dyDescent="0.2">
      <c r="A3950" s="105">
        <v>42171.5</v>
      </c>
      <c r="B3950" s="13">
        <v>5.1444400000000003</v>
      </c>
      <c r="C3950" s="24">
        <v>210</v>
      </c>
      <c r="D3950" s="16">
        <f t="shared" si="61"/>
        <v>8.5912147999999995</v>
      </c>
    </row>
    <row r="3951" spans="1:4" ht="15" customHeight="1" x14ac:dyDescent="0.2">
      <c r="A3951" s="105">
        <v>42171.541666666664</v>
      </c>
      <c r="B3951" s="13">
        <v>4.1155520000000001</v>
      </c>
      <c r="C3951" s="24">
        <v>210</v>
      </c>
      <c r="D3951" s="16">
        <f t="shared" si="61"/>
        <v>6.8729718399999999</v>
      </c>
    </row>
    <row r="3952" spans="1:4" ht="15" customHeight="1" x14ac:dyDescent="0.2">
      <c r="A3952" s="105">
        <v>42171.583333333336</v>
      </c>
      <c r="B3952" s="13">
        <v>4.6299960000000002</v>
      </c>
      <c r="C3952" s="24">
        <v>210</v>
      </c>
      <c r="D3952" s="16">
        <f t="shared" si="61"/>
        <v>7.7320933199999997</v>
      </c>
    </row>
    <row r="3953" spans="1:4" ht="15" customHeight="1" x14ac:dyDescent="0.2">
      <c r="A3953" s="105">
        <v>42171.625</v>
      </c>
      <c r="B3953" s="13">
        <v>3.0866639999999999</v>
      </c>
      <c r="C3953" s="24">
        <v>250</v>
      </c>
      <c r="D3953" s="16">
        <f t="shared" si="61"/>
        <v>5.1547288799999995</v>
      </c>
    </row>
    <row r="3954" spans="1:4" ht="15" customHeight="1" x14ac:dyDescent="0.2">
      <c r="A3954" s="105">
        <v>42172.708333333336</v>
      </c>
      <c r="B3954" s="13">
        <v>1.028888</v>
      </c>
      <c r="C3954" s="24">
        <v>70</v>
      </c>
      <c r="D3954" s="16">
        <f t="shared" si="61"/>
        <v>1.71824296</v>
      </c>
    </row>
    <row r="3955" spans="1:4" ht="15" customHeight="1" x14ac:dyDescent="0.2">
      <c r="A3955" s="105">
        <v>42172.791666666664</v>
      </c>
      <c r="B3955" s="13">
        <v>1.028888</v>
      </c>
      <c r="C3955" s="24">
        <v>190</v>
      </c>
      <c r="D3955" s="16">
        <f t="shared" si="61"/>
        <v>1.71824296</v>
      </c>
    </row>
    <row r="3956" spans="1:4" ht="15" customHeight="1" x14ac:dyDescent="0.2">
      <c r="A3956" s="105">
        <v>42172.833333333336</v>
      </c>
      <c r="B3956" s="13">
        <v>1.028888</v>
      </c>
      <c r="C3956" s="24">
        <v>130</v>
      </c>
      <c r="D3956" s="16">
        <f t="shared" si="61"/>
        <v>1.71824296</v>
      </c>
    </row>
    <row r="3957" spans="1:4" ht="15" customHeight="1" x14ac:dyDescent="0.2">
      <c r="A3957" s="105">
        <v>42172.875</v>
      </c>
      <c r="B3957" s="13">
        <v>2.057776</v>
      </c>
      <c r="C3957" s="24">
        <v>110</v>
      </c>
      <c r="D3957" s="16">
        <f t="shared" si="61"/>
        <v>3.43648592</v>
      </c>
    </row>
    <row r="3958" spans="1:4" ht="15" customHeight="1" x14ac:dyDescent="0.2">
      <c r="A3958" s="105">
        <v>42172.916666666664</v>
      </c>
      <c r="B3958" s="13">
        <v>1.5433319999999999</v>
      </c>
      <c r="C3958" s="24">
        <v>360</v>
      </c>
      <c r="D3958" s="16">
        <f t="shared" si="61"/>
        <v>2.5773644399999998</v>
      </c>
    </row>
    <row r="3959" spans="1:4" ht="15" customHeight="1" x14ac:dyDescent="0.2">
      <c r="A3959" s="105">
        <v>42172.958333333336</v>
      </c>
      <c r="B3959" s="13">
        <v>0</v>
      </c>
      <c r="C3959" s="24">
        <v>0</v>
      </c>
      <c r="D3959" s="16">
        <f t="shared" si="61"/>
        <v>0</v>
      </c>
    </row>
    <row r="3960" spans="1:4" ht="15" customHeight="1" x14ac:dyDescent="0.2">
      <c r="A3960" s="105">
        <v>42173</v>
      </c>
      <c r="B3960" s="13">
        <v>0</v>
      </c>
      <c r="C3960" s="24">
        <v>0</v>
      </c>
      <c r="D3960" s="16">
        <f t="shared" si="61"/>
        <v>0</v>
      </c>
    </row>
    <row r="3961" spans="1:4" ht="15" customHeight="1" x14ac:dyDescent="0.2">
      <c r="A3961" s="105">
        <v>42173.041666666664</v>
      </c>
      <c r="B3961" s="13">
        <v>1.5433319999999999</v>
      </c>
      <c r="C3961" s="24">
        <v>260</v>
      </c>
      <c r="D3961" s="16">
        <f t="shared" si="61"/>
        <v>2.5773644399999998</v>
      </c>
    </row>
    <row r="3962" spans="1:4" ht="15" customHeight="1" x14ac:dyDescent="0.2">
      <c r="A3962" s="105">
        <v>42173.083333333336</v>
      </c>
      <c r="B3962" s="13">
        <v>1.028888</v>
      </c>
      <c r="C3962" s="24">
        <v>350</v>
      </c>
      <c r="D3962" s="16">
        <f t="shared" si="61"/>
        <v>1.71824296</v>
      </c>
    </row>
    <row r="3963" spans="1:4" ht="15" customHeight="1" x14ac:dyDescent="0.2">
      <c r="A3963" s="105">
        <v>42173.125</v>
      </c>
      <c r="B3963" s="13">
        <v>0.51444400000000001</v>
      </c>
      <c r="C3963" s="24">
        <v>290</v>
      </c>
      <c r="D3963" s="16">
        <f t="shared" si="61"/>
        <v>0.85912147999999999</v>
      </c>
    </row>
    <row r="3964" spans="1:4" ht="15" customHeight="1" x14ac:dyDescent="0.2">
      <c r="A3964" s="105">
        <v>42173.166666666664</v>
      </c>
      <c r="B3964" s="13">
        <v>1.028888</v>
      </c>
      <c r="C3964" s="24">
        <v>360</v>
      </c>
      <c r="D3964" s="16">
        <f t="shared" si="61"/>
        <v>1.71824296</v>
      </c>
    </row>
    <row r="3965" spans="1:4" ht="15" customHeight="1" x14ac:dyDescent="0.2">
      <c r="A3965" s="105">
        <v>42173.208333333336</v>
      </c>
      <c r="B3965" s="13">
        <v>1.028888</v>
      </c>
      <c r="C3965" s="24">
        <v>310</v>
      </c>
      <c r="D3965" s="16">
        <f t="shared" si="61"/>
        <v>1.71824296</v>
      </c>
    </row>
    <row r="3966" spans="1:4" ht="15" customHeight="1" x14ac:dyDescent="0.2">
      <c r="A3966" s="105">
        <v>42173.25</v>
      </c>
      <c r="B3966" s="13">
        <v>1.028888</v>
      </c>
      <c r="C3966" s="24">
        <v>330</v>
      </c>
      <c r="D3966" s="16">
        <f t="shared" si="61"/>
        <v>1.71824296</v>
      </c>
    </row>
    <row r="3967" spans="1:4" ht="15" customHeight="1" x14ac:dyDescent="0.2">
      <c r="A3967" s="105">
        <v>42173.291666666664</v>
      </c>
      <c r="B3967" s="13">
        <v>1.028888</v>
      </c>
      <c r="C3967" s="24">
        <v>330</v>
      </c>
      <c r="D3967" s="16">
        <f t="shared" si="61"/>
        <v>1.71824296</v>
      </c>
    </row>
    <row r="3968" spans="1:4" ht="15" customHeight="1" x14ac:dyDescent="0.2">
      <c r="A3968" s="105">
        <v>42173.333333333336</v>
      </c>
      <c r="B3968" s="13">
        <v>0.51444400000000001</v>
      </c>
      <c r="C3968" s="24">
        <v>330</v>
      </c>
      <c r="D3968" s="16">
        <f t="shared" si="61"/>
        <v>0.85912147999999999</v>
      </c>
    </row>
    <row r="3969" spans="1:4" ht="15" customHeight="1" x14ac:dyDescent="0.2">
      <c r="A3969" s="105">
        <v>42173.375</v>
      </c>
      <c r="B3969" s="13">
        <v>1.5433319999999999</v>
      </c>
      <c r="C3969" s="24">
        <v>320</v>
      </c>
      <c r="D3969" s="16">
        <f t="shared" si="61"/>
        <v>2.5773644399999998</v>
      </c>
    </row>
    <row r="3970" spans="1:4" ht="15" customHeight="1" x14ac:dyDescent="0.2">
      <c r="A3970" s="105">
        <v>42173.416666666664</v>
      </c>
      <c r="B3970" s="13">
        <v>1.5433319999999999</v>
      </c>
      <c r="C3970" s="24">
        <v>350</v>
      </c>
      <c r="D3970" s="16">
        <f t="shared" si="61"/>
        <v>2.5773644399999998</v>
      </c>
    </row>
    <row r="3971" spans="1:4" ht="15" customHeight="1" x14ac:dyDescent="0.2">
      <c r="A3971" s="105">
        <v>42173.458333333336</v>
      </c>
      <c r="B3971" s="13">
        <v>2.057776</v>
      </c>
      <c r="C3971" s="24">
        <v>320</v>
      </c>
      <c r="D3971" s="16">
        <f t="shared" si="61"/>
        <v>3.43648592</v>
      </c>
    </row>
    <row r="3972" spans="1:4" ht="15" customHeight="1" x14ac:dyDescent="0.2">
      <c r="A3972" s="105">
        <v>42173.5</v>
      </c>
      <c r="B3972" s="13">
        <v>5.1444400000000003</v>
      </c>
      <c r="C3972" s="24">
        <v>20</v>
      </c>
      <c r="D3972" s="16">
        <f t="shared" ref="D3972:D4035" si="62">$B$1*B3972</f>
        <v>8.5912147999999995</v>
      </c>
    </row>
    <row r="3973" spans="1:4" ht="15" customHeight="1" x14ac:dyDescent="0.2">
      <c r="A3973" s="105">
        <v>42173.541666666664</v>
      </c>
      <c r="B3973" s="13">
        <v>5.1444400000000003</v>
      </c>
      <c r="C3973" s="24">
        <v>10</v>
      </c>
      <c r="D3973" s="16">
        <f t="shared" si="62"/>
        <v>8.5912147999999995</v>
      </c>
    </row>
    <row r="3974" spans="1:4" ht="15" customHeight="1" x14ac:dyDescent="0.2">
      <c r="A3974" s="105">
        <v>42173.583333333336</v>
      </c>
      <c r="B3974" s="13">
        <v>5.1444400000000003</v>
      </c>
      <c r="C3974" s="24">
        <v>10</v>
      </c>
      <c r="D3974" s="16">
        <f t="shared" si="62"/>
        <v>8.5912147999999995</v>
      </c>
    </row>
    <row r="3975" spans="1:4" ht="15" customHeight="1" x14ac:dyDescent="0.2">
      <c r="A3975" s="105">
        <v>42173.625</v>
      </c>
      <c r="B3975" s="13">
        <v>6.1733279999999997</v>
      </c>
      <c r="C3975" s="24">
        <v>20</v>
      </c>
      <c r="D3975" s="16">
        <f t="shared" si="62"/>
        <v>10.309457759999999</v>
      </c>
    </row>
    <row r="3976" spans="1:4" ht="15" customHeight="1" x14ac:dyDescent="0.2">
      <c r="A3976" s="105">
        <v>42173.666666666664</v>
      </c>
      <c r="B3976" s="13">
        <v>6.1733279999999997</v>
      </c>
      <c r="C3976" s="24">
        <v>20</v>
      </c>
      <c r="D3976" s="16">
        <f t="shared" si="62"/>
        <v>10.309457759999999</v>
      </c>
    </row>
    <row r="3977" spans="1:4" ht="15" customHeight="1" x14ac:dyDescent="0.2">
      <c r="A3977" s="105">
        <v>42173.708333333336</v>
      </c>
      <c r="B3977" s="13">
        <v>5.6588840000000005</v>
      </c>
      <c r="C3977" s="24">
        <v>40</v>
      </c>
      <c r="D3977" s="16">
        <f t="shared" si="62"/>
        <v>9.4503362800000001</v>
      </c>
    </row>
    <row r="3978" spans="1:4" ht="15" customHeight="1" x14ac:dyDescent="0.2">
      <c r="A3978" s="105">
        <v>42173.75</v>
      </c>
      <c r="B3978" s="13">
        <v>5.1444400000000003</v>
      </c>
      <c r="C3978" s="24">
        <v>60</v>
      </c>
      <c r="D3978" s="16">
        <f t="shared" si="62"/>
        <v>8.5912147999999995</v>
      </c>
    </row>
    <row r="3979" spans="1:4" ht="15" customHeight="1" x14ac:dyDescent="0.2">
      <c r="A3979" s="105">
        <v>42173.791666666664</v>
      </c>
      <c r="B3979" s="13">
        <v>4.6299960000000002</v>
      </c>
      <c r="C3979" s="24">
        <v>70</v>
      </c>
      <c r="D3979" s="16">
        <f t="shared" si="62"/>
        <v>7.7320933199999997</v>
      </c>
    </row>
    <row r="3980" spans="1:4" ht="15" customHeight="1" x14ac:dyDescent="0.2">
      <c r="A3980" s="105">
        <v>42173.833333333336</v>
      </c>
      <c r="B3980" s="13">
        <v>5.1444400000000003</v>
      </c>
      <c r="C3980" s="24">
        <v>50</v>
      </c>
      <c r="D3980" s="16">
        <f t="shared" si="62"/>
        <v>8.5912147999999995</v>
      </c>
    </row>
    <row r="3981" spans="1:4" ht="15" customHeight="1" x14ac:dyDescent="0.2">
      <c r="A3981" s="105">
        <v>42173.875</v>
      </c>
      <c r="B3981" s="13">
        <v>5.1444400000000003</v>
      </c>
      <c r="C3981" s="24">
        <v>40</v>
      </c>
      <c r="D3981" s="16">
        <f t="shared" si="62"/>
        <v>8.5912147999999995</v>
      </c>
    </row>
    <row r="3982" spans="1:4" ht="15" customHeight="1" x14ac:dyDescent="0.2">
      <c r="A3982" s="105">
        <v>42173.916666666664</v>
      </c>
      <c r="B3982" s="13">
        <v>4.6299960000000002</v>
      </c>
      <c r="C3982" s="24">
        <v>40</v>
      </c>
      <c r="D3982" s="16">
        <f t="shared" si="62"/>
        <v>7.7320933199999997</v>
      </c>
    </row>
    <row r="3983" spans="1:4" ht="15" customHeight="1" x14ac:dyDescent="0.2">
      <c r="A3983" s="105">
        <v>42173.958333333336</v>
      </c>
      <c r="B3983" s="13">
        <v>5.1444400000000003</v>
      </c>
      <c r="C3983" s="24">
        <v>30</v>
      </c>
      <c r="D3983" s="16">
        <f t="shared" si="62"/>
        <v>8.5912147999999995</v>
      </c>
    </row>
    <row r="3984" spans="1:4" ht="15" customHeight="1" x14ac:dyDescent="0.2">
      <c r="A3984" s="105">
        <v>42174</v>
      </c>
      <c r="B3984" s="13">
        <v>5.6588840000000005</v>
      </c>
      <c r="C3984" s="24">
        <v>30</v>
      </c>
      <c r="D3984" s="16">
        <f t="shared" si="62"/>
        <v>9.4503362800000001</v>
      </c>
    </row>
    <row r="3985" spans="1:4" ht="15" customHeight="1" x14ac:dyDescent="0.2">
      <c r="A3985" s="105">
        <v>42174.041666666664</v>
      </c>
      <c r="B3985" s="13">
        <v>5.6588840000000005</v>
      </c>
      <c r="C3985" s="24">
        <v>20</v>
      </c>
      <c r="D3985" s="16">
        <f t="shared" si="62"/>
        <v>9.4503362800000001</v>
      </c>
    </row>
    <row r="3986" spans="1:4" ht="15" customHeight="1" x14ac:dyDescent="0.2">
      <c r="A3986" s="105">
        <v>42174.083333333336</v>
      </c>
      <c r="B3986" s="13">
        <v>4.1155520000000001</v>
      </c>
      <c r="C3986" s="24">
        <v>20</v>
      </c>
      <c r="D3986" s="16">
        <f t="shared" si="62"/>
        <v>6.8729718399999999</v>
      </c>
    </row>
    <row r="3987" spans="1:4" ht="15" customHeight="1" x14ac:dyDescent="0.2">
      <c r="A3987" s="105">
        <v>42174.125</v>
      </c>
      <c r="B3987" s="13">
        <v>3.0866639999999999</v>
      </c>
      <c r="C3987" s="24">
        <v>360</v>
      </c>
      <c r="D3987" s="16">
        <f t="shared" si="62"/>
        <v>5.1547288799999995</v>
      </c>
    </row>
    <row r="3988" spans="1:4" ht="15" customHeight="1" x14ac:dyDescent="0.2">
      <c r="A3988" s="105">
        <v>42174.166666666664</v>
      </c>
      <c r="B3988" s="13">
        <v>1.5433319999999999</v>
      </c>
      <c r="C3988" s="24">
        <v>300</v>
      </c>
      <c r="D3988" s="16">
        <f t="shared" si="62"/>
        <v>2.5773644399999998</v>
      </c>
    </row>
    <row r="3989" spans="1:4" ht="15" customHeight="1" x14ac:dyDescent="0.2">
      <c r="A3989" s="105">
        <v>42174.208333333336</v>
      </c>
      <c r="B3989" s="13">
        <v>1.5433319999999999</v>
      </c>
      <c r="C3989" s="24">
        <v>310</v>
      </c>
      <c r="D3989" s="16">
        <f t="shared" si="62"/>
        <v>2.5773644399999998</v>
      </c>
    </row>
    <row r="3990" spans="1:4" ht="15" customHeight="1" x14ac:dyDescent="0.2">
      <c r="A3990" s="105">
        <v>42174.25</v>
      </c>
      <c r="B3990" s="13">
        <v>1.5433319999999999</v>
      </c>
      <c r="C3990" s="24">
        <v>340</v>
      </c>
      <c r="D3990" s="16">
        <f t="shared" si="62"/>
        <v>2.5773644399999998</v>
      </c>
    </row>
    <row r="3991" spans="1:4" ht="15" customHeight="1" x14ac:dyDescent="0.2">
      <c r="A3991" s="105">
        <v>42174.291666666664</v>
      </c>
      <c r="B3991" s="13">
        <v>1.028888</v>
      </c>
      <c r="C3991" s="24">
        <v>270</v>
      </c>
      <c r="D3991" s="16">
        <f t="shared" si="62"/>
        <v>1.71824296</v>
      </c>
    </row>
    <row r="3992" spans="1:4" ht="15" customHeight="1" x14ac:dyDescent="0.2">
      <c r="A3992" s="105">
        <v>42174.333333333336</v>
      </c>
      <c r="B3992" s="13">
        <v>2.057776</v>
      </c>
      <c r="C3992" s="24">
        <v>270</v>
      </c>
      <c r="D3992" s="16">
        <f t="shared" si="62"/>
        <v>3.43648592</v>
      </c>
    </row>
    <row r="3993" spans="1:4" ht="15" customHeight="1" x14ac:dyDescent="0.2">
      <c r="A3993" s="105">
        <v>42174.375</v>
      </c>
      <c r="B3993" s="13">
        <v>0</v>
      </c>
      <c r="C3993" s="24">
        <v>0</v>
      </c>
      <c r="D3993" s="16">
        <f t="shared" si="62"/>
        <v>0</v>
      </c>
    </row>
    <row r="3994" spans="1:4" ht="15" customHeight="1" x14ac:dyDescent="0.2">
      <c r="A3994" s="105">
        <v>42174.416666666664</v>
      </c>
      <c r="B3994" s="13">
        <v>2.057776</v>
      </c>
      <c r="C3994" s="24">
        <v>170</v>
      </c>
      <c r="D3994" s="16">
        <f t="shared" si="62"/>
        <v>3.43648592</v>
      </c>
    </row>
    <row r="3995" spans="1:4" ht="15" customHeight="1" x14ac:dyDescent="0.2">
      <c r="A3995" s="105">
        <v>42174.458333333336</v>
      </c>
      <c r="B3995" s="13">
        <v>3.601108</v>
      </c>
      <c r="C3995" s="24">
        <v>210</v>
      </c>
      <c r="D3995" s="16">
        <f t="shared" si="62"/>
        <v>6.0138503599999993</v>
      </c>
    </row>
    <row r="3996" spans="1:4" ht="15" customHeight="1" x14ac:dyDescent="0.2">
      <c r="A3996" s="105">
        <v>42174.5</v>
      </c>
      <c r="B3996" s="13">
        <v>6.6877719999999998</v>
      </c>
      <c r="C3996" s="24">
        <v>220</v>
      </c>
      <c r="D3996" s="16">
        <f t="shared" si="62"/>
        <v>11.16857924</v>
      </c>
    </row>
    <row r="3997" spans="1:4" ht="15" customHeight="1" x14ac:dyDescent="0.2">
      <c r="A3997" s="105">
        <v>42174.541666666664</v>
      </c>
      <c r="B3997" s="13">
        <v>8.7455479999999994</v>
      </c>
      <c r="C3997" s="24">
        <v>200</v>
      </c>
      <c r="D3997" s="16">
        <f t="shared" si="62"/>
        <v>14.605065159999999</v>
      </c>
    </row>
    <row r="3998" spans="1:4" ht="15" customHeight="1" x14ac:dyDescent="0.2">
      <c r="A3998" s="105">
        <v>42174.583333333336</v>
      </c>
      <c r="B3998" s="13">
        <v>6.6877719999999998</v>
      </c>
      <c r="C3998" s="24">
        <v>210</v>
      </c>
      <c r="D3998" s="16">
        <f t="shared" si="62"/>
        <v>11.16857924</v>
      </c>
    </row>
    <row r="3999" spans="1:4" ht="15" customHeight="1" x14ac:dyDescent="0.2">
      <c r="A3999" s="105">
        <v>42174.625</v>
      </c>
      <c r="B3999" s="13">
        <v>7.7166600000000001</v>
      </c>
      <c r="C3999" s="24">
        <v>190</v>
      </c>
      <c r="D3999" s="16">
        <f t="shared" si="62"/>
        <v>12.886822199999999</v>
      </c>
    </row>
    <row r="4000" spans="1:4" ht="15" customHeight="1" x14ac:dyDescent="0.2">
      <c r="A4000" s="105">
        <v>42174.666666666664</v>
      </c>
      <c r="B4000" s="13">
        <v>7.7166600000000001</v>
      </c>
      <c r="C4000" s="24">
        <v>200</v>
      </c>
      <c r="D4000" s="16">
        <f t="shared" si="62"/>
        <v>12.886822199999999</v>
      </c>
    </row>
    <row r="4001" spans="1:4" ht="15" customHeight="1" x14ac:dyDescent="0.2">
      <c r="A4001" s="105">
        <v>42174.708333333336</v>
      </c>
      <c r="B4001" s="13">
        <v>8.7455479999999994</v>
      </c>
      <c r="C4001" s="24">
        <v>210</v>
      </c>
      <c r="D4001" s="16">
        <f t="shared" si="62"/>
        <v>14.605065159999999</v>
      </c>
    </row>
    <row r="4002" spans="1:4" ht="15" customHeight="1" x14ac:dyDescent="0.2">
      <c r="A4002" s="105">
        <v>42174.75</v>
      </c>
      <c r="B4002" s="13">
        <v>7.202216</v>
      </c>
      <c r="C4002" s="24">
        <v>200</v>
      </c>
      <c r="D4002" s="16">
        <f t="shared" si="62"/>
        <v>12.027700719999999</v>
      </c>
    </row>
    <row r="4003" spans="1:4" ht="15" customHeight="1" x14ac:dyDescent="0.2">
      <c r="A4003" s="105">
        <v>42174.791666666664</v>
      </c>
      <c r="B4003" s="13">
        <v>7.7166600000000001</v>
      </c>
      <c r="C4003" s="24">
        <v>200</v>
      </c>
      <c r="D4003" s="16">
        <f t="shared" si="62"/>
        <v>12.886822199999999</v>
      </c>
    </row>
    <row r="4004" spans="1:4" ht="15" customHeight="1" x14ac:dyDescent="0.2">
      <c r="A4004" s="105">
        <v>42174.875</v>
      </c>
      <c r="B4004" s="13">
        <v>8.2311040000000002</v>
      </c>
      <c r="C4004" s="24">
        <v>200</v>
      </c>
      <c r="D4004" s="16">
        <f t="shared" si="62"/>
        <v>13.74594368</v>
      </c>
    </row>
    <row r="4005" spans="1:4" ht="15" customHeight="1" x14ac:dyDescent="0.2">
      <c r="A4005" s="105">
        <v>42174.916666666664</v>
      </c>
      <c r="B4005" s="13">
        <v>7.7166600000000001</v>
      </c>
      <c r="C4005" s="24">
        <v>220</v>
      </c>
      <c r="D4005" s="16">
        <f t="shared" si="62"/>
        <v>12.886822199999999</v>
      </c>
    </row>
    <row r="4006" spans="1:4" ht="15" customHeight="1" x14ac:dyDescent="0.2">
      <c r="A4006" s="105">
        <v>42174.958333333336</v>
      </c>
      <c r="B4006" s="13">
        <v>7.202216</v>
      </c>
      <c r="C4006" s="24">
        <v>220</v>
      </c>
      <c r="D4006" s="16">
        <f t="shared" si="62"/>
        <v>12.027700719999999</v>
      </c>
    </row>
    <row r="4007" spans="1:4" ht="15" customHeight="1" x14ac:dyDescent="0.2">
      <c r="A4007" s="105">
        <v>42175</v>
      </c>
      <c r="B4007" s="13">
        <v>7.202216</v>
      </c>
      <c r="C4007" s="24">
        <v>220</v>
      </c>
      <c r="D4007" s="16">
        <f t="shared" si="62"/>
        <v>12.027700719999999</v>
      </c>
    </row>
    <row r="4008" spans="1:4" ht="15" customHeight="1" x14ac:dyDescent="0.2">
      <c r="A4008" s="105">
        <v>42175.041666666664</v>
      </c>
      <c r="B4008" s="13">
        <v>4.6299960000000002</v>
      </c>
      <c r="C4008" s="24">
        <v>230</v>
      </c>
      <c r="D4008" s="16">
        <f t="shared" si="62"/>
        <v>7.7320933199999997</v>
      </c>
    </row>
    <row r="4009" spans="1:4" ht="15" customHeight="1" x14ac:dyDescent="0.2">
      <c r="A4009" s="105">
        <v>42175.083333333336</v>
      </c>
      <c r="B4009" s="13">
        <v>5.1444400000000003</v>
      </c>
      <c r="C4009" s="24">
        <v>230</v>
      </c>
      <c r="D4009" s="16">
        <f t="shared" si="62"/>
        <v>8.5912147999999995</v>
      </c>
    </row>
    <row r="4010" spans="1:4" ht="15" customHeight="1" x14ac:dyDescent="0.2">
      <c r="A4010" s="105">
        <v>42175.125</v>
      </c>
      <c r="B4010" s="13">
        <v>4.1155520000000001</v>
      </c>
      <c r="C4010" s="24">
        <v>230</v>
      </c>
      <c r="D4010" s="16">
        <f t="shared" si="62"/>
        <v>6.8729718399999999</v>
      </c>
    </row>
    <row r="4011" spans="1:4" ht="15" customHeight="1" x14ac:dyDescent="0.2">
      <c r="A4011" s="105">
        <v>42175.166666666664</v>
      </c>
      <c r="B4011" s="13">
        <v>5.1444400000000003</v>
      </c>
      <c r="C4011" s="24">
        <v>230</v>
      </c>
      <c r="D4011" s="16">
        <f t="shared" si="62"/>
        <v>8.5912147999999995</v>
      </c>
    </row>
    <row r="4012" spans="1:4" ht="15" customHeight="1" x14ac:dyDescent="0.2">
      <c r="A4012" s="105">
        <v>42175.208333333336</v>
      </c>
      <c r="B4012" s="13">
        <v>8.2311040000000002</v>
      </c>
      <c r="C4012" s="24">
        <v>150</v>
      </c>
      <c r="D4012" s="16">
        <f t="shared" si="62"/>
        <v>13.74594368</v>
      </c>
    </row>
    <row r="4013" spans="1:4" ht="15" customHeight="1" x14ac:dyDescent="0.2">
      <c r="A4013" s="105">
        <v>42175.25</v>
      </c>
      <c r="B4013" s="13">
        <v>8.2311040000000002</v>
      </c>
      <c r="C4013" s="24">
        <v>170</v>
      </c>
      <c r="D4013" s="16">
        <f t="shared" si="62"/>
        <v>13.74594368</v>
      </c>
    </row>
    <row r="4014" spans="1:4" ht="15" customHeight="1" x14ac:dyDescent="0.2">
      <c r="A4014" s="105">
        <v>42175.291666666664</v>
      </c>
      <c r="B4014" s="13">
        <v>8.7455479999999994</v>
      </c>
      <c r="C4014" s="24">
        <v>150</v>
      </c>
      <c r="D4014" s="16">
        <f t="shared" si="62"/>
        <v>14.605065159999999</v>
      </c>
    </row>
    <row r="4015" spans="1:4" ht="15" customHeight="1" x14ac:dyDescent="0.2">
      <c r="A4015" s="105">
        <v>42175.333333333336</v>
      </c>
      <c r="B4015" s="13">
        <v>8.2311040000000002</v>
      </c>
      <c r="C4015" s="24">
        <v>170</v>
      </c>
      <c r="D4015" s="16">
        <f t="shared" si="62"/>
        <v>13.74594368</v>
      </c>
    </row>
    <row r="4016" spans="1:4" ht="15" customHeight="1" x14ac:dyDescent="0.2">
      <c r="A4016" s="105">
        <v>42175.375</v>
      </c>
      <c r="B4016" s="13">
        <v>9.7744359999999997</v>
      </c>
      <c r="C4016" s="24">
        <v>170</v>
      </c>
      <c r="D4016" s="16">
        <f t="shared" si="62"/>
        <v>16.32330812</v>
      </c>
    </row>
    <row r="4017" spans="1:4" ht="15" customHeight="1" x14ac:dyDescent="0.2">
      <c r="A4017" s="105">
        <v>42175.416666666664</v>
      </c>
      <c r="B4017" s="13">
        <v>9.7744359999999997</v>
      </c>
      <c r="C4017" s="24">
        <v>170</v>
      </c>
      <c r="D4017" s="16">
        <f t="shared" si="62"/>
        <v>16.32330812</v>
      </c>
    </row>
    <row r="4018" spans="1:4" ht="15" customHeight="1" x14ac:dyDescent="0.2">
      <c r="A4018" s="105">
        <v>42175.458333333336</v>
      </c>
      <c r="B4018" s="13">
        <v>9.2599920000000004</v>
      </c>
      <c r="C4018" s="24">
        <v>160</v>
      </c>
      <c r="D4018" s="16">
        <f t="shared" si="62"/>
        <v>15.464186639999999</v>
      </c>
    </row>
    <row r="4019" spans="1:4" ht="15" customHeight="1" x14ac:dyDescent="0.2">
      <c r="A4019" s="105">
        <v>42175.5</v>
      </c>
      <c r="B4019" s="13">
        <v>9.2599920000000004</v>
      </c>
      <c r="C4019" s="24">
        <v>170</v>
      </c>
      <c r="D4019" s="16">
        <f t="shared" si="62"/>
        <v>15.464186639999999</v>
      </c>
    </row>
    <row r="4020" spans="1:4" ht="15" customHeight="1" x14ac:dyDescent="0.2">
      <c r="A4020" s="105">
        <v>42175.541666666664</v>
      </c>
      <c r="B4020" s="13">
        <v>8.2311040000000002</v>
      </c>
      <c r="C4020" s="24">
        <v>160</v>
      </c>
      <c r="D4020" s="16">
        <f t="shared" si="62"/>
        <v>13.74594368</v>
      </c>
    </row>
    <row r="4021" spans="1:4" ht="15" customHeight="1" x14ac:dyDescent="0.2">
      <c r="A4021" s="105">
        <v>42175.583333333336</v>
      </c>
      <c r="B4021" s="13">
        <v>7.202216</v>
      </c>
      <c r="C4021" s="24">
        <v>160</v>
      </c>
      <c r="D4021" s="16">
        <f t="shared" si="62"/>
        <v>12.027700719999999</v>
      </c>
    </row>
    <row r="4022" spans="1:4" ht="15" customHeight="1" x14ac:dyDescent="0.2">
      <c r="A4022" s="105">
        <v>42175.625</v>
      </c>
      <c r="B4022" s="13">
        <v>7.7166600000000001</v>
      </c>
      <c r="C4022" s="24">
        <v>160</v>
      </c>
      <c r="D4022" s="16">
        <f t="shared" si="62"/>
        <v>12.886822199999999</v>
      </c>
    </row>
    <row r="4023" spans="1:4" ht="15" customHeight="1" x14ac:dyDescent="0.2">
      <c r="A4023" s="105">
        <v>42175.666666666664</v>
      </c>
      <c r="B4023" s="13">
        <v>7.7166600000000001</v>
      </c>
      <c r="C4023" s="24">
        <v>170</v>
      </c>
      <c r="D4023" s="16">
        <f t="shared" si="62"/>
        <v>12.886822199999999</v>
      </c>
    </row>
    <row r="4024" spans="1:4" ht="15" customHeight="1" x14ac:dyDescent="0.2">
      <c r="A4024" s="105">
        <v>42175.708333333336</v>
      </c>
      <c r="B4024" s="13">
        <v>7.202216</v>
      </c>
      <c r="C4024" s="24">
        <v>170</v>
      </c>
      <c r="D4024" s="16">
        <f t="shared" si="62"/>
        <v>12.027700719999999</v>
      </c>
    </row>
    <row r="4025" spans="1:4" ht="15" customHeight="1" x14ac:dyDescent="0.2">
      <c r="A4025" s="105">
        <v>42175.75</v>
      </c>
      <c r="B4025" s="13">
        <v>7.202216</v>
      </c>
      <c r="C4025" s="24">
        <v>180</v>
      </c>
      <c r="D4025" s="16">
        <f t="shared" si="62"/>
        <v>12.027700719999999</v>
      </c>
    </row>
    <row r="4026" spans="1:4" ht="15" customHeight="1" x14ac:dyDescent="0.2">
      <c r="A4026" s="105">
        <v>42175.791666666664</v>
      </c>
      <c r="B4026" s="13">
        <v>5.1444400000000003</v>
      </c>
      <c r="C4026" s="24">
        <v>200</v>
      </c>
      <c r="D4026" s="16">
        <f t="shared" si="62"/>
        <v>8.5912147999999995</v>
      </c>
    </row>
    <row r="4027" spans="1:4" ht="15" customHeight="1" x14ac:dyDescent="0.2">
      <c r="A4027" s="105">
        <v>42175.833333333336</v>
      </c>
      <c r="B4027" s="13">
        <v>7.7166600000000001</v>
      </c>
      <c r="C4027" s="24">
        <v>30</v>
      </c>
      <c r="D4027" s="16">
        <f t="shared" si="62"/>
        <v>12.886822199999999</v>
      </c>
    </row>
    <row r="4028" spans="1:4" ht="15" customHeight="1" x14ac:dyDescent="0.2">
      <c r="A4028" s="105">
        <v>42175.875</v>
      </c>
      <c r="B4028" s="13">
        <v>3.0866639999999999</v>
      </c>
      <c r="C4028" s="24">
        <v>160</v>
      </c>
      <c r="D4028" s="16">
        <f t="shared" si="62"/>
        <v>5.1547288799999995</v>
      </c>
    </row>
    <row r="4029" spans="1:4" ht="15" customHeight="1" x14ac:dyDescent="0.2">
      <c r="A4029" s="105">
        <v>42175.916666666664</v>
      </c>
      <c r="B4029" s="13">
        <v>4.1155520000000001</v>
      </c>
      <c r="C4029" s="24">
        <v>220</v>
      </c>
      <c r="D4029" s="16">
        <f t="shared" si="62"/>
        <v>6.8729718399999999</v>
      </c>
    </row>
    <row r="4030" spans="1:4" ht="15" customHeight="1" x14ac:dyDescent="0.2">
      <c r="A4030" s="105">
        <v>42175.958333333336</v>
      </c>
      <c r="B4030" s="13">
        <v>3.601108</v>
      </c>
      <c r="C4030" s="24">
        <v>220</v>
      </c>
      <c r="D4030" s="16">
        <f t="shared" si="62"/>
        <v>6.0138503599999993</v>
      </c>
    </row>
    <row r="4031" spans="1:4" ht="15" customHeight="1" x14ac:dyDescent="0.2">
      <c r="A4031" s="105">
        <v>42176</v>
      </c>
      <c r="B4031" s="13">
        <v>3.0866639999999999</v>
      </c>
      <c r="C4031" s="24">
        <v>180</v>
      </c>
      <c r="D4031" s="16">
        <f t="shared" si="62"/>
        <v>5.1547288799999995</v>
      </c>
    </row>
    <row r="4032" spans="1:4" ht="15" customHeight="1" x14ac:dyDescent="0.2">
      <c r="A4032" s="105">
        <v>42176.041666666664</v>
      </c>
      <c r="B4032" s="13">
        <v>3.0866639999999999</v>
      </c>
      <c r="C4032" s="24">
        <v>220</v>
      </c>
      <c r="D4032" s="16">
        <f t="shared" si="62"/>
        <v>5.1547288799999995</v>
      </c>
    </row>
    <row r="4033" spans="1:4" ht="15" customHeight="1" x14ac:dyDescent="0.2">
      <c r="A4033" s="105">
        <v>42176.083333333336</v>
      </c>
      <c r="B4033" s="13">
        <v>4.1155520000000001</v>
      </c>
      <c r="C4033" s="24">
        <v>220</v>
      </c>
      <c r="D4033" s="16">
        <f t="shared" si="62"/>
        <v>6.8729718399999999</v>
      </c>
    </row>
    <row r="4034" spans="1:4" ht="15" customHeight="1" x14ac:dyDescent="0.2">
      <c r="A4034" s="105">
        <v>42176.125</v>
      </c>
      <c r="B4034" s="13">
        <v>4.1155520000000001</v>
      </c>
      <c r="C4034" s="24">
        <v>220</v>
      </c>
      <c r="D4034" s="16">
        <f t="shared" si="62"/>
        <v>6.8729718399999999</v>
      </c>
    </row>
    <row r="4035" spans="1:4" ht="15" customHeight="1" x14ac:dyDescent="0.2">
      <c r="A4035" s="105">
        <v>42176.166666666664</v>
      </c>
      <c r="B4035" s="13">
        <v>4.1155520000000001</v>
      </c>
      <c r="C4035" s="24">
        <v>220</v>
      </c>
      <c r="D4035" s="16">
        <f t="shared" si="62"/>
        <v>6.8729718399999999</v>
      </c>
    </row>
    <row r="4036" spans="1:4" ht="15" customHeight="1" x14ac:dyDescent="0.2">
      <c r="A4036" s="105">
        <v>42176.208333333336</v>
      </c>
      <c r="B4036" s="13">
        <v>4.1155520000000001</v>
      </c>
      <c r="C4036" s="24">
        <v>220</v>
      </c>
      <c r="D4036" s="16">
        <f t="shared" ref="D4036:D4099" si="63">$B$1*B4036</f>
        <v>6.8729718399999999</v>
      </c>
    </row>
    <row r="4037" spans="1:4" ht="15" customHeight="1" x14ac:dyDescent="0.2">
      <c r="A4037" s="105">
        <v>42176.25</v>
      </c>
      <c r="B4037" s="13">
        <v>3.601108</v>
      </c>
      <c r="C4037" s="24">
        <v>230</v>
      </c>
      <c r="D4037" s="16">
        <f t="shared" si="63"/>
        <v>6.0138503599999993</v>
      </c>
    </row>
    <row r="4038" spans="1:4" ht="15" customHeight="1" x14ac:dyDescent="0.2">
      <c r="A4038" s="105">
        <v>42176.291666666664</v>
      </c>
      <c r="B4038" s="13">
        <v>3.0866639999999999</v>
      </c>
      <c r="C4038" s="24">
        <v>210</v>
      </c>
      <c r="D4038" s="16">
        <f t="shared" si="63"/>
        <v>5.1547288799999995</v>
      </c>
    </row>
    <row r="4039" spans="1:4" ht="15" customHeight="1" x14ac:dyDescent="0.2">
      <c r="A4039" s="105">
        <v>42176.333333333336</v>
      </c>
      <c r="B4039" s="13">
        <v>5.6588840000000005</v>
      </c>
      <c r="C4039" s="24">
        <v>230</v>
      </c>
      <c r="D4039" s="16">
        <f t="shared" si="63"/>
        <v>9.4503362800000001</v>
      </c>
    </row>
    <row r="4040" spans="1:4" ht="15" customHeight="1" x14ac:dyDescent="0.2">
      <c r="A4040" s="105">
        <v>42176.375</v>
      </c>
      <c r="B4040" s="13">
        <v>3.0866639999999999</v>
      </c>
      <c r="C4040" s="24">
        <v>230</v>
      </c>
      <c r="D4040" s="16">
        <f t="shared" si="63"/>
        <v>5.1547288799999995</v>
      </c>
    </row>
    <row r="4041" spans="1:4" ht="15" customHeight="1" x14ac:dyDescent="0.2">
      <c r="A4041" s="105">
        <v>42176.416666666664</v>
      </c>
      <c r="B4041" s="13">
        <v>1.5433319999999999</v>
      </c>
      <c r="C4041" s="24">
        <v>30</v>
      </c>
      <c r="D4041" s="16">
        <f t="shared" si="63"/>
        <v>2.5773644399999998</v>
      </c>
    </row>
    <row r="4042" spans="1:4" ht="15" customHeight="1" x14ac:dyDescent="0.2">
      <c r="A4042" s="105">
        <v>42176.458333333336</v>
      </c>
      <c r="B4042" s="13">
        <v>3.0866639999999999</v>
      </c>
      <c r="C4042" s="24">
        <v>230</v>
      </c>
      <c r="D4042" s="16">
        <f t="shared" si="63"/>
        <v>5.1547288799999995</v>
      </c>
    </row>
    <row r="4043" spans="1:4" ht="15" customHeight="1" x14ac:dyDescent="0.2">
      <c r="A4043" s="105">
        <v>42176.5</v>
      </c>
      <c r="B4043" s="13">
        <v>5.1444400000000003</v>
      </c>
      <c r="C4043" s="24">
        <v>210</v>
      </c>
      <c r="D4043" s="16">
        <f t="shared" si="63"/>
        <v>8.5912147999999995</v>
      </c>
    </row>
    <row r="4044" spans="1:4" ht="15" customHeight="1" x14ac:dyDescent="0.2">
      <c r="A4044" s="105">
        <v>42176.541666666664</v>
      </c>
      <c r="B4044" s="13">
        <v>5.6588840000000005</v>
      </c>
      <c r="C4044" s="24">
        <v>210</v>
      </c>
      <c r="D4044" s="16">
        <f t="shared" si="63"/>
        <v>9.4503362800000001</v>
      </c>
    </row>
    <row r="4045" spans="1:4" ht="15" customHeight="1" x14ac:dyDescent="0.2">
      <c r="A4045" s="105">
        <v>42176.583333333336</v>
      </c>
      <c r="B4045" s="13">
        <v>5.6588840000000005</v>
      </c>
      <c r="C4045" s="24">
        <v>190</v>
      </c>
      <c r="D4045" s="16">
        <f t="shared" si="63"/>
        <v>9.4503362800000001</v>
      </c>
    </row>
    <row r="4046" spans="1:4" ht="15" customHeight="1" x14ac:dyDescent="0.2">
      <c r="A4046" s="105">
        <v>42176.625</v>
      </c>
      <c r="B4046" s="13">
        <v>4.6299960000000002</v>
      </c>
      <c r="C4046" s="24">
        <v>180</v>
      </c>
      <c r="D4046" s="16">
        <f t="shared" si="63"/>
        <v>7.7320933199999997</v>
      </c>
    </row>
    <row r="4047" spans="1:4" ht="15" customHeight="1" x14ac:dyDescent="0.2">
      <c r="A4047" s="105">
        <v>42176.666666666664</v>
      </c>
      <c r="B4047" s="13">
        <v>5.6588840000000005</v>
      </c>
      <c r="C4047" s="24">
        <v>180</v>
      </c>
      <c r="D4047" s="16">
        <f t="shared" si="63"/>
        <v>9.4503362800000001</v>
      </c>
    </row>
    <row r="4048" spans="1:4" ht="15" customHeight="1" x14ac:dyDescent="0.2">
      <c r="A4048" s="105">
        <v>42176.708333333336</v>
      </c>
      <c r="B4048" s="13">
        <v>5.1444400000000003</v>
      </c>
      <c r="C4048" s="24">
        <v>170</v>
      </c>
      <c r="D4048" s="16">
        <f t="shared" si="63"/>
        <v>8.5912147999999995</v>
      </c>
    </row>
    <row r="4049" spans="1:4" ht="15" customHeight="1" x14ac:dyDescent="0.2">
      <c r="A4049" s="105">
        <v>42176.75</v>
      </c>
      <c r="B4049" s="13">
        <v>4.6299960000000002</v>
      </c>
      <c r="C4049" s="24">
        <v>180</v>
      </c>
      <c r="D4049" s="16">
        <f t="shared" si="63"/>
        <v>7.7320933199999997</v>
      </c>
    </row>
    <row r="4050" spans="1:4" ht="15" customHeight="1" x14ac:dyDescent="0.2">
      <c r="A4050" s="105">
        <v>42176.791666666664</v>
      </c>
      <c r="B4050" s="13">
        <v>4.6299960000000002</v>
      </c>
      <c r="C4050" s="24">
        <v>180</v>
      </c>
      <c r="D4050" s="16">
        <f t="shared" si="63"/>
        <v>7.7320933199999997</v>
      </c>
    </row>
    <row r="4051" spans="1:4" ht="15" customHeight="1" x14ac:dyDescent="0.2">
      <c r="A4051" s="105">
        <v>42176.833333333336</v>
      </c>
      <c r="B4051" s="13">
        <v>4.6299960000000002</v>
      </c>
      <c r="C4051" s="24">
        <v>190</v>
      </c>
      <c r="D4051" s="16">
        <f t="shared" si="63"/>
        <v>7.7320933199999997</v>
      </c>
    </row>
    <row r="4052" spans="1:4" ht="15" customHeight="1" x14ac:dyDescent="0.2">
      <c r="A4052" s="105">
        <v>42176.875</v>
      </c>
      <c r="B4052" s="13">
        <v>6.1733279999999997</v>
      </c>
      <c r="C4052" s="24">
        <v>210</v>
      </c>
      <c r="D4052" s="16">
        <f t="shared" si="63"/>
        <v>10.309457759999999</v>
      </c>
    </row>
    <row r="4053" spans="1:4" ht="15" customHeight="1" x14ac:dyDescent="0.2">
      <c r="A4053" s="105">
        <v>42176.916666666664</v>
      </c>
      <c r="B4053" s="13">
        <v>6.1733279999999997</v>
      </c>
      <c r="C4053" s="24">
        <v>210</v>
      </c>
      <c r="D4053" s="16">
        <f t="shared" si="63"/>
        <v>10.309457759999999</v>
      </c>
    </row>
    <row r="4054" spans="1:4" ht="15" customHeight="1" x14ac:dyDescent="0.2">
      <c r="A4054" s="105">
        <v>42176.958333333336</v>
      </c>
      <c r="B4054" s="13">
        <v>6.1733279999999997</v>
      </c>
      <c r="C4054" s="24">
        <v>220</v>
      </c>
      <c r="D4054" s="16">
        <f t="shared" si="63"/>
        <v>10.309457759999999</v>
      </c>
    </row>
    <row r="4055" spans="1:4" ht="15" customHeight="1" x14ac:dyDescent="0.2">
      <c r="A4055" s="105">
        <v>42177</v>
      </c>
      <c r="B4055" s="13">
        <v>4.1155520000000001</v>
      </c>
      <c r="C4055" s="24">
        <v>230</v>
      </c>
      <c r="D4055" s="16">
        <f t="shared" si="63"/>
        <v>6.8729718399999999</v>
      </c>
    </row>
    <row r="4056" spans="1:4" ht="15" customHeight="1" x14ac:dyDescent="0.2">
      <c r="A4056" s="105">
        <v>42177.041666666664</v>
      </c>
      <c r="B4056" s="13">
        <v>4.1155520000000001</v>
      </c>
      <c r="C4056" s="24">
        <v>200</v>
      </c>
      <c r="D4056" s="16">
        <f t="shared" si="63"/>
        <v>6.8729718399999999</v>
      </c>
    </row>
    <row r="4057" spans="1:4" ht="15" customHeight="1" x14ac:dyDescent="0.2">
      <c r="A4057" s="105">
        <v>42177.083333333336</v>
      </c>
      <c r="B4057" s="13">
        <v>2.057776</v>
      </c>
      <c r="C4057" s="24">
        <v>150</v>
      </c>
      <c r="D4057" s="16">
        <f t="shared" si="63"/>
        <v>3.43648592</v>
      </c>
    </row>
    <row r="4058" spans="1:4" ht="15" customHeight="1" x14ac:dyDescent="0.2">
      <c r="A4058" s="105">
        <v>42177.125</v>
      </c>
      <c r="B4058" s="13">
        <v>2.057776</v>
      </c>
      <c r="C4058" s="24">
        <v>210</v>
      </c>
      <c r="D4058" s="16">
        <f t="shared" si="63"/>
        <v>3.43648592</v>
      </c>
    </row>
    <row r="4059" spans="1:4" ht="15" customHeight="1" x14ac:dyDescent="0.2">
      <c r="A4059" s="105">
        <v>42177.166666666664</v>
      </c>
      <c r="B4059" s="13">
        <v>2.057776</v>
      </c>
      <c r="C4059" s="24">
        <v>190</v>
      </c>
      <c r="D4059" s="16">
        <f t="shared" si="63"/>
        <v>3.43648592</v>
      </c>
    </row>
    <row r="4060" spans="1:4" ht="15" customHeight="1" x14ac:dyDescent="0.2">
      <c r="A4060" s="105">
        <v>42177.208333333336</v>
      </c>
      <c r="B4060" s="13">
        <v>1.028888</v>
      </c>
      <c r="C4060" s="24">
        <v>130</v>
      </c>
      <c r="D4060" s="16">
        <f t="shared" si="63"/>
        <v>1.71824296</v>
      </c>
    </row>
    <row r="4061" spans="1:4" ht="15" customHeight="1" x14ac:dyDescent="0.2">
      <c r="A4061" s="105">
        <v>42177.25</v>
      </c>
      <c r="B4061" s="13">
        <v>1.5433319999999999</v>
      </c>
      <c r="C4061" s="24">
        <v>330</v>
      </c>
      <c r="D4061" s="16">
        <f t="shared" si="63"/>
        <v>2.5773644399999998</v>
      </c>
    </row>
    <row r="4062" spans="1:4" ht="15" customHeight="1" x14ac:dyDescent="0.2">
      <c r="A4062" s="105">
        <v>42177.291666666664</v>
      </c>
      <c r="B4062" s="13">
        <v>2.057776</v>
      </c>
      <c r="C4062" s="24">
        <v>290</v>
      </c>
      <c r="D4062" s="16">
        <f t="shared" si="63"/>
        <v>3.43648592</v>
      </c>
    </row>
    <row r="4063" spans="1:4" ht="15" customHeight="1" x14ac:dyDescent="0.2">
      <c r="A4063" s="105">
        <v>42177.333333333336</v>
      </c>
      <c r="B4063" s="13">
        <v>1.028888</v>
      </c>
      <c r="C4063" s="24">
        <v>280</v>
      </c>
      <c r="D4063" s="16">
        <f t="shared" si="63"/>
        <v>1.71824296</v>
      </c>
    </row>
    <row r="4064" spans="1:4" ht="15" customHeight="1" x14ac:dyDescent="0.2">
      <c r="A4064" s="105">
        <v>42177.375</v>
      </c>
      <c r="B4064" s="13">
        <v>2.057776</v>
      </c>
      <c r="C4064" s="24">
        <v>300</v>
      </c>
      <c r="D4064" s="16">
        <f t="shared" si="63"/>
        <v>3.43648592</v>
      </c>
    </row>
    <row r="4065" spans="1:4" ht="15" customHeight="1" x14ac:dyDescent="0.2">
      <c r="A4065" s="105">
        <v>42177.416666666664</v>
      </c>
      <c r="B4065" s="13">
        <v>1.5433319999999999</v>
      </c>
      <c r="C4065" s="24">
        <v>300</v>
      </c>
      <c r="D4065" s="16">
        <f t="shared" si="63"/>
        <v>2.5773644399999998</v>
      </c>
    </row>
    <row r="4066" spans="1:4" ht="15" customHeight="1" x14ac:dyDescent="0.2">
      <c r="A4066" s="105">
        <v>42177.458333333336</v>
      </c>
      <c r="B4066" s="13">
        <v>1.028888</v>
      </c>
      <c r="C4066" s="24">
        <v>280</v>
      </c>
      <c r="D4066" s="16">
        <f t="shared" si="63"/>
        <v>1.71824296</v>
      </c>
    </row>
    <row r="4067" spans="1:4" ht="15" customHeight="1" x14ac:dyDescent="0.2">
      <c r="A4067" s="105">
        <v>42177.5</v>
      </c>
      <c r="B4067" s="13">
        <v>1.028888</v>
      </c>
      <c r="C4067" s="24">
        <v>90</v>
      </c>
      <c r="D4067" s="16">
        <f t="shared" si="63"/>
        <v>1.71824296</v>
      </c>
    </row>
    <row r="4068" spans="1:4" ht="15" customHeight="1" x14ac:dyDescent="0.2">
      <c r="A4068" s="105">
        <v>42177.541666666664</v>
      </c>
      <c r="B4068" s="13">
        <v>1.028888</v>
      </c>
      <c r="C4068" s="24">
        <v>10</v>
      </c>
      <c r="D4068" s="16">
        <f t="shared" si="63"/>
        <v>1.71824296</v>
      </c>
    </row>
    <row r="4069" spans="1:4" ht="15" customHeight="1" x14ac:dyDescent="0.2">
      <c r="A4069" s="105">
        <v>42177.583333333336</v>
      </c>
      <c r="B4069" s="13">
        <v>2.057776</v>
      </c>
      <c r="C4069" s="24">
        <v>140</v>
      </c>
      <c r="D4069" s="16">
        <f t="shared" si="63"/>
        <v>3.43648592</v>
      </c>
    </row>
    <row r="4070" spans="1:4" ht="15" customHeight="1" x14ac:dyDescent="0.2">
      <c r="A4070" s="105">
        <v>42177.625</v>
      </c>
      <c r="B4070" s="13">
        <v>4.1155520000000001</v>
      </c>
      <c r="C4070" s="24">
        <v>140</v>
      </c>
      <c r="D4070" s="16">
        <f t="shared" si="63"/>
        <v>6.8729718399999999</v>
      </c>
    </row>
    <row r="4071" spans="1:4" ht="15" customHeight="1" x14ac:dyDescent="0.2">
      <c r="A4071" s="105">
        <v>42177.666666666664</v>
      </c>
      <c r="B4071" s="13">
        <v>5.1444400000000003</v>
      </c>
      <c r="C4071" s="24">
        <v>160</v>
      </c>
      <c r="D4071" s="16">
        <f t="shared" si="63"/>
        <v>8.5912147999999995</v>
      </c>
    </row>
    <row r="4072" spans="1:4" ht="15" customHeight="1" x14ac:dyDescent="0.2">
      <c r="A4072" s="105">
        <v>42177.708333333336</v>
      </c>
      <c r="B4072" s="13">
        <v>5.1444400000000003</v>
      </c>
      <c r="C4072" s="24">
        <v>160</v>
      </c>
      <c r="D4072" s="16">
        <f t="shared" si="63"/>
        <v>8.5912147999999995</v>
      </c>
    </row>
    <row r="4073" spans="1:4" ht="15" customHeight="1" x14ac:dyDescent="0.2">
      <c r="A4073" s="105">
        <v>42177.75</v>
      </c>
      <c r="B4073" s="13">
        <v>4.1155520000000001</v>
      </c>
      <c r="C4073" s="24">
        <v>160</v>
      </c>
      <c r="D4073" s="16">
        <f t="shared" si="63"/>
        <v>6.8729718399999999</v>
      </c>
    </row>
    <row r="4074" spans="1:4" ht="15" customHeight="1" x14ac:dyDescent="0.2">
      <c r="A4074" s="105">
        <v>42177.791666666664</v>
      </c>
      <c r="B4074" s="13">
        <v>3.0866639999999999</v>
      </c>
      <c r="C4074" s="24">
        <v>150</v>
      </c>
      <c r="D4074" s="16">
        <f t="shared" si="63"/>
        <v>5.1547288799999995</v>
      </c>
    </row>
    <row r="4075" spans="1:4" ht="15" customHeight="1" x14ac:dyDescent="0.2">
      <c r="A4075" s="105">
        <v>42177.833333333336</v>
      </c>
      <c r="B4075" s="13">
        <v>2.5722200000000002</v>
      </c>
      <c r="C4075" s="24">
        <v>130</v>
      </c>
      <c r="D4075" s="16">
        <f t="shared" si="63"/>
        <v>4.2956073999999997</v>
      </c>
    </row>
    <row r="4076" spans="1:4" ht="15" customHeight="1" x14ac:dyDescent="0.2">
      <c r="A4076" s="105">
        <v>42177.875</v>
      </c>
      <c r="B4076" s="13">
        <v>2.057776</v>
      </c>
      <c r="C4076" s="24">
        <v>150</v>
      </c>
      <c r="D4076" s="16">
        <f t="shared" si="63"/>
        <v>3.43648592</v>
      </c>
    </row>
    <row r="4077" spans="1:4" ht="15" customHeight="1" x14ac:dyDescent="0.2">
      <c r="A4077" s="105">
        <v>42177.916666666664</v>
      </c>
      <c r="B4077" s="13">
        <v>1.028888</v>
      </c>
      <c r="C4077" s="24">
        <v>280</v>
      </c>
      <c r="D4077" s="16">
        <f t="shared" si="63"/>
        <v>1.71824296</v>
      </c>
    </row>
    <row r="4078" spans="1:4" ht="15" customHeight="1" x14ac:dyDescent="0.2">
      <c r="A4078" s="105">
        <v>42177.958333333336</v>
      </c>
      <c r="B4078" s="13">
        <v>1.5433319999999999</v>
      </c>
      <c r="C4078" s="24">
        <v>350</v>
      </c>
      <c r="D4078" s="16">
        <f t="shared" si="63"/>
        <v>2.5773644399999998</v>
      </c>
    </row>
    <row r="4079" spans="1:4" ht="15" customHeight="1" x14ac:dyDescent="0.2">
      <c r="A4079" s="105">
        <v>42178</v>
      </c>
      <c r="B4079" s="13">
        <v>1.028888</v>
      </c>
      <c r="C4079" s="24">
        <v>300</v>
      </c>
      <c r="D4079" s="16">
        <f t="shared" si="63"/>
        <v>1.71824296</v>
      </c>
    </row>
    <row r="4080" spans="1:4" ht="15" customHeight="1" x14ac:dyDescent="0.2">
      <c r="A4080" s="105">
        <v>42178.041666666664</v>
      </c>
      <c r="B4080" s="13">
        <v>1.028888</v>
      </c>
      <c r="C4080" s="24">
        <v>300</v>
      </c>
      <c r="D4080" s="16">
        <f t="shared" si="63"/>
        <v>1.71824296</v>
      </c>
    </row>
    <row r="4081" spans="1:4" ht="15" customHeight="1" x14ac:dyDescent="0.2">
      <c r="A4081" s="105">
        <v>42178.083333333336</v>
      </c>
      <c r="B4081" s="13">
        <v>1.5433319999999999</v>
      </c>
      <c r="C4081" s="24">
        <v>330</v>
      </c>
      <c r="D4081" s="16">
        <f t="shared" si="63"/>
        <v>2.5773644399999998</v>
      </c>
    </row>
    <row r="4082" spans="1:4" ht="15" customHeight="1" x14ac:dyDescent="0.2">
      <c r="A4082" s="105">
        <v>42178.125</v>
      </c>
      <c r="B4082" s="13">
        <v>1.5433319999999999</v>
      </c>
      <c r="C4082" s="24">
        <v>290</v>
      </c>
      <c r="D4082" s="16">
        <f t="shared" si="63"/>
        <v>2.5773644399999998</v>
      </c>
    </row>
    <row r="4083" spans="1:4" ht="15" customHeight="1" x14ac:dyDescent="0.2">
      <c r="A4083" s="105">
        <v>42178.166666666664</v>
      </c>
      <c r="B4083" s="13">
        <v>1.028888</v>
      </c>
      <c r="C4083" s="24">
        <v>300</v>
      </c>
      <c r="D4083" s="16">
        <f t="shared" si="63"/>
        <v>1.71824296</v>
      </c>
    </row>
    <row r="4084" spans="1:4" ht="15" customHeight="1" x14ac:dyDescent="0.2">
      <c r="A4084" s="105">
        <v>42178.208333333336</v>
      </c>
      <c r="B4084" s="13">
        <v>2.057776</v>
      </c>
      <c r="C4084" s="24">
        <v>290</v>
      </c>
      <c r="D4084" s="16">
        <f t="shared" si="63"/>
        <v>3.43648592</v>
      </c>
    </row>
    <row r="4085" spans="1:4" ht="15" customHeight="1" x14ac:dyDescent="0.2">
      <c r="A4085" s="105">
        <v>42178.25</v>
      </c>
      <c r="B4085" s="13">
        <v>1.028888</v>
      </c>
      <c r="C4085" s="24">
        <v>280</v>
      </c>
      <c r="D4085" s="16">
        <f t="shared" si="63"/>
        <v>1.71824296</v>
      </c>
    </row>
    <row r="4086" spans="1:4" ht="15" customHeight="1" x14ac:dyDescent="0.2">
      <c r="A4086" s="105">
        <v>42178.291666666664</v>
      </c>
      <c r="B4086" s="13">
        <v>0.51444400000000001</v>
      </c>
      <c r="C4086" s="24">
        <v>310</v>
      </c>
      <c r="D4086" s="16">
        <f t="shared" si="63"/>
        <v>0.85912147999999999</v>
      </c>
    </row>
    <row r="4087" spans="1:4" ht="15" customHeight="1" x14ac:dyDescent="0.2">
      <c r="A4087" s="105">
        <v>42178.333333333336</v>
      </c>
      <c r="B4087" s="13">
        <v>1.028888</v>
      </c>
      <c r="C4087" s="24">
        <v>280</v>
      </c>
      <c r="D4087" s="16">
        <f t="shared" si="63"/>
        <v>1.71824296</v>
      </c>
    </row>
    <row r="4088" spans="1:4" ht="15" customHeight="1" x14ac:dyDescent="0.2">
      <c r="A4088" s="105">
        <v>42178.375</v>
      </c>
      <c r="B4088" s="13">
        <v>1.028888</v>
      </c>
      <c r="C4088" s="24">
        <v>290</v>
      </c>
      <c r="D4088" s="16">
        <f t="shared" si="63"/>
        <v>1.71824296</v>
      </c>
    </row>
    <row r="4089" spans="1:4" ht="15" customHeight="1" x14ac:dyDescent="0.2">
      <c r="A4089" s="105">
        <v>42178.416666666664</v>
      </c>
      <c r="B4089" s="13">
        <v>1.028888</v>
      </c>
      <c r="C4089" s="24">
        <v>340</v>
      </c>
      <c r="D4089" s="16">
        <f t="shared" si="63"/>
        <v>1.71824296</v>
      </c>
    </row>
    <row r="4090" spans="1:4" ht="15" customHeight="1" x14ac:dyDescent="0.2">
      <c r="A4090" s="105">
        <v>42178.458333333336</v>
      </c>
      <c r="B4090" s="13">
        <v>2.057776</v>
      </c>
      <c r="C4090" s="24">
        <v>290</v>
      </c>
      <c r="D4090" s="16">
        <f t="shared" si="63"/>
        <v>3.43648592</v>
      </c>
    </row>
    <row r="4091" spans="1:4" ht="15" customHeight="1" x14ac:dyDescent="0.2">
      <c r="A4091" s="105">
        <v>42178.5</v>
      </c>
      <c r="B4091" s="13">
        <v>3.0866639999999999</v>
      </c>
      <c r="C4091" s="24">
        <v>320</v>
      </c>
      <c r="D4091" s="16">
        <f t="shared" si="63"/>
        <v>5.1547288799999995</v>
      </c>
    </row>
    <row r="4092" spans="1:4" ht="15" customHeight="1" x14ac:dyDescent="0.2">
      <c r="A4092" s="105">
        <v>42178.541666666664</v>
      </c>
      <c r="B4092" s="13">
        <v>2.057776</v>
      </c>
      <c r="C4092" s="24">
        <v>320</v>
      </c>
      <c r="D4092" s="16">
        <f t="shared" si="63"/>
        <v>3.43648592</v>
      </c>
    </row>
    <row r="4093" spans="1:4" ht="15" customHeight="1" x14ac:dyDescent="0.2">
      <c r="A4093" s="105">
        <v>42178.583333333336</v>
      </c>
      <c r="B4093" s="13">
        <v>2.057776</v>
      </c>
      <c r="C4093" s="24">
        <v>360</v>
      </c>
      <c r="D4093" s="16">
        <f t="shared" si="63"/>
        <v>3.43648592</v>
      </c>
    </row>
    <row r="4094" spans="1:4" ht="15" customHeight="1" x14ac:dyDescent="0.2">
      <c r="A4094" s="105">
        <v>42178.625</v>
      </c>
      <c r="B4094" s="13">
        <v>1.028888</v>
      </c>
      <c r="C4094" s="24">
        <v>50</v>
      </c>
      <c r="D4094" s="16">
        <f t="shared" si="63"/>
        <v>1.71824296</v>
      </c>
    </row>
    <row r="4095" spans="1:4" ht="15" customHeight="1" x14ac:dyDescent="0.2">
      <c r="A4095" s="105">
        <v>42178.666666666664</v>
      </c>
      <c r="B4095" s="13">
        <v>3.0866639999999999</v>
      </c>
      <c r="C4095" s="24">
        <v>90</v>
      </c>
      <c r="D4095" s="16">
        <f t="shared" si="63"/>
        <v>5.1547288799999995</v>
      </c>
    </row>
    <row r="4096" spans="1:4" ht="15" customHeight="1" x14ac:dyDescent="0.2">
      <c r="A4096" s="105">
        <v>42178.708333333336</v>
      </c>
      <c r="B4096" s="13">
        <v>3.601108</v>
      </c>
      <c r="C4096" s="24">
        <v>70</v>
      </c>
      <c r="D4096" s="16">
        <f t="shared" si="63"/>
        <v>6.0138503599999993</v>
      </c>
    </row>
    <row r="4097" spans="1:4" ht="15" customHeight="1" x14ac:dyDescent="0.2">
      <c r="A4097" s="105">
        <v>42178.75</v>
      </c>
      <c r="B4097" s="13">
        <v>4.1155520000000001</v>
      </c>
      <c r="C4097" s="24">
        <v>70</v>
      </c>
      <c r="D4097" s="16">
        <f t="shared" si="63"/>
        <v>6.8729718399999999</v>
      </c>
    </row>
    <row r="4098" spans="1:4" ht="15" customHeight="1" x14ac:dyDescent="0.2">
      <c r="A4098" s="105">
        <v>42178.791666666664</v>
      </c>
      <c r="B4098" s="13">
        <v>5.1444400000000003</v>
      </c>
      <c r="C4098" s="24">
        <v>60</v>
      </c>
      <c r="D4098" s="16">
        <f t="shared" si="63"/>
        <v>8.5912147999999995</v>
      </c>
    </row>
    <row r="4099" spans="1:4" ht="15" customHeight="1" x14ac:dyDescent="0.2">
      <c r="A4099" s="105">
        <v>42178.833333333336</v>
      </c>
      <c r="B4099" s="13">
        <v>3.601108</v>
      </c>
      <c r="C4099" s="24">
        <v>60</v>
      </c>
      <c r="D4099" s="16">
        <f t="shared" si="63"/>
        <v>6.0138503599999993</v>
      </c>
    </row>
    <row r="4100" spans="1:4" ht="15" customHeight="1" x14ac:dyDescent="0.2">
      <c r="A4100" s="105">
        <v>42178.875</v>
      </c>
      <c r="B4100" s="13">
        <v>2.5722200000000002</v>
      </c>
      <c r="C4100" s="24">
        <v>60</v>
      </c>
      <c r="D4100" s="16">
        <f t="shared" ref="D4100:D4163" si="64">$B$1*B4100</f>
        <v>4.2956073999999997</v>
      </c>
    </row>
    <row r="4101" spans="1:4" ht="15" customHeight="1" x14ac:dyDescent="0.2">
      <c r="A4101" s="105">
        <v>42178.916666666664</v>
      </c>
      <c r="B4101" s="13">
        <v>1.028888</v>
      </c>
      <c r="C4101" s="24">
        <v>360</v>
      </c>
      <c r="D4101" s="16">
        <f t="shared" si="64"/>
        <v>1.71824296</v>
      </c>
    </row>
    <row r="4102" spans="1:4" ht="15" customHeight="1" x14ac:dyDescent="0.2">
      <c r="A4102" s="105">
        <v>42178.958333333336</v>
      </c>
      <c r="B4102" s="13">
        <v>1.5433319999999999</v>
      </c>
      <c r="C4102" s="24">
        <v>360</v>
      </c>
      <c r="D4102" s="16">
        <f t="shared" si="64"/>
        <v>2.5773644399999998</v>
      </c>
    </row>
    <row r="4103" spans="1:4" ht="15" customHeight="1" x14ac:dyDescent="0.2">
      <c r="A4103" s="105">
        <v>42179</v>
      </c>
      <c r="B4103" s="13">
        <v>5.1444400000000003</v>
      </c>
      <c r="C4103" s="24">
        <v>10</v>
      </c>
      <c r="D4103" s="16">
        <f t="shared" si="64"/>
        <v>8.5912147999999995</v>
      </c>
    </row>
    <row r="4104" spans="1:4" ht="15" customHeight="1" x14ac:dyDescent="0.2">
      <c r="A4104" s="105">
        <v>42179.041666666664</v>
      </c>
      <c r="B4104" s="13">
        <v>1.028888</v>
      </c>
      <c r="C4104" s="24">
        <v>270</v>
      </c>
      <c r="D4104" s="16">
        <f t="shared" si="64"/>
        <v>1.71824296</v>
      </c>
    </row>
    <row r="4105" spans="1:4" ht="15" customHeight="1" x14ac:dyDescent="0.2">
      <c r="A4105" s="105">
        <v>42179.083333333336</v>
      </c>
      <c r="B4105" s="13">
        <v>1.5433319999999999</v>
      </c>
      <c r="C4105" s="24">
        <v>300</v>
      </c>
      <c r="D4105" s="16">
        <f t="shared" si="64"/>
        <v>2.5773644399999998</v>
      </c>
    </row>
    <row r="4106" spans="1:4" ht="15" customHeight="1" x14ac:dyDescent="0.2">
      <c r="A4106" s="105">
        <v>42179.125</v>
      </c>
      <c r="B4106" s="13">
        <v>1.028888</v>
      </c>
      <c r="C4106" s="24">
        <v>280</v>
      </c>
      <c r="D4106" s="16">
        <f t="shared" si="64"/>
        <v>1.71824296</v>
      </c>
    </row>
    <row r="4107" spans="1:4" ht="15" customHeight="1" x14ac:dyDescent="0.2">
      <c r="A4107" s="105">
        <v>42179.166666666664</v>
      </c>
      <c r="B4107" s="13">
        <v>1.028888</v>
      </c>
      <c r="C4107" s="24">
        <v>330</v>
      </c>
      <c r="D4107" s="16">
        <f t="shared" si="64"/>
        <v>1.71824296</v>
      </c>
    </row>
    <row r="4108" spans="1:4" ht="15" customHeight="1" x14ac:dyDescent="0.2">
      <c r="A4108" s="105">
        <v>42179.291666666664</v>
      </c>
      <c r="B4108" s="13">
        <v>1.028888</v>
      </c>
      <c r="C4108" s="24">
        <v>280</v>
      </c>
      <c r="D4108" s="16">
        <f t="shared" si="64"/>
        <v>1.71824296</v>
      </c>
    </row>
    <row r="4109" spans="1:4" ht="15" customHeight="1" x14ac:dyDescent="0.2">
      <c r="A4109" s="105">
        <v>42179.333333333336</v>
      </c>
      <c r="B4109" s="13">
        <v>1.5433319999999999</v>
      </c>
      <c r="C4109" s="24">
        <v>290</v>
      </c>
      <c r="D4109" s="16">
        <f t="shared" si="64"/>
        <v>2.5773644399999998</v>
      </c>
    </row>
    <row r="4110" spans="1:4" ht="15" customHeight="1" x14ac:dyDescent="0.2">
      <c r="A4110" s="105">
        <v>42179.375</v>
      </c>
      <c r="B4110" s="13">
        <v>0</v>
      </c>
      <c r="C4110" s="24">
        <v>0</v>
      </c>
      <c r="D4110" s="16">
        <f t="shared" si="64"/>
        <v>0</v>
      </c>
    </row>
    <row r="4111" spans="1:4" ht="15" customHeight="1" x14ac:dyDescent="0.2">
      <c r="A4111" s="105">
        <v>42179.416666666664</v>
      </c>
      <c r="B4111" s="13">
        <v>1.5433319999999999</v>
      </c>
      <c r="C4111" s="24">
        <v>180</v>
      </c>
      <c r="D4111" s="16">
        <f t="shared" si="64"/>
        <v>2.5773644399999998</v>
      </c>
    </row>
    <row r="4112" spans="1:4" ht="15" customHeight="1" x14ac:dyDescent="0.2">
      <c r="A4112" s="105">
        <v>42179.458333333336</v>
      </c>
      <c r="B4112" s="13">
        <v>4.1155520000000001</v>
      </c>
      <c r="C4112" s="24">
        <v>230</v>
      </c>
      <c r="D4112" s="16">
        <f t="shared" si="64"/>
        <v>6.8729718399999999</v>
      </c>
    </row>
    <row r="4113" spans="1:4" ht="15" customHeight="1" x14ac:dyDescent="0.2">
      <c r="A4113" s="105">
        <v>42179.5</v>
      </c>
      <c r="B4113" s="13">
        <v>5.6588840000000005</v>
      </c>
      <c r="C4113" s="24">
        <v>210</v>
      </c>
      <c r="D4113" s="16">
        <f t="shared" si="64"/>
        <v>9.4503362800000001</v>
      </c>
    </row>
    <row r="4114" spans="1:4" ht="15" customHeight="1" x14ac:dyDescent="0.2">
      <c r="A4114" s="105">
        <v>42179.541666666664</v>
      </c>
      <c r="B4114" s="13">
        <v>7.7166600000000001</v>
      </c>
      <c r="C4114" s="24">
        <v>210</v>
      </c>
      <c r="D4114" s="16">
        <f t="shared" si="64"/>
        <v>12.886822199999999</v>
      </c>
    </row>
    <row r="4115" spans="1:4" ht="15" customHeight="1" x14ac:dyDescent="0.2">
      <c r="A4115" s="105">
        <v>42179.583333333336</v>
      </c>
      <c r="B4115" s="13">
        <v>8.7455479999999994</v>
      </c>
      <c r="C4115" s="24">
        <v>220</v>
      </c>
      <c r="D4115" s="16">
        <f t="shared" si="64"/>
        <v>14.605065159999999</v>
      </c>
    </row>
    <row r="4116" spans="1:4" ht="15" customHeight="1" x14ac:dyDescent="0.2">
      <c r="A4116" s="105">
        <v>42179.625</v>
      </c>
      <c r="B4116" s="13">
        <v>7.202216</v>
      </c>
      <c r="C4116" s="24">
        <v>210</v>
      </c>
      <c r="D4116" s="16">
        <f t="shared" si="64"/>
        <v>12.027700719999999</v>
      </c>
    </row>
    <row r="4117" spans="1:4" ht="15" customHeight="1" x14ac:dyDescent="0.2">
      <c r="A4117" s="105">
        <v>42179.666666666664</v>
      </c>
      <c r="B4117" s="13">
        <v>6.6877719999999998</v>
      </c>
      <c r="C4117" s="24">
        <v>170</v>
      </c>
      <c r="D4117" s="16">
        <f t="shared" si="64"/>
        <v>11.16857924</v>
      </c>
    </row>
    <row r="4118" spans="1:4" ht="15" customHeight="1" x14ac:dyDescent="0.2">
      <c r="A4118" s="105">
        <v>42179.708333333336</v>
      </c>
      <c r="B4118" s="13">
        <v>7.202216</v>
      </c>
      <c r="C4118" s="24">
        <v>170</v>
      </c>
      <c r="D4118" s="16">
        <f t="shared" si="64"/>
        <v>12.027700719999999</v>
      </c>
    </row>
    <row r="4119" spans="1:4" ht="15" customHeight="1" x14ac:dyDescent="0.2">
      <c r="A4119" s="105">
        <v>42179.75</v>
      </c>
      <c r="B4119" s="13">
        <v>8.2311040000000002</v>
      </c>
      <c r="C4119" s="24">
        <v>180</v>
      </c>
      <c r="D4119" s="16">
        <f t="shared" si="64"/>
        <v>13.74594368</v>
      </c>
    </row>
    <row r="4120" spans="1:4" ht="15" customHeight="1" x14ac:dyDescent="0.2">
      <c r="A4120" s="105">
        <v>42179.791666666664</v>
      </c>
      <c r="B4120" s="13">
        <v>6.1733279999999997</v>
      </c>
      <c r="C4120" s="24">
        <v>180</v>
      </c>
      <c r="D4120" s="16">
        <f t="shared" si="64"/>
        <v>10.309457759999999</v>
      </c>
    </row>
    <row r="4121" spans="1:4" ht="15" customHeight="1" x14ac:dyDescent="0.2">
      <c r="A4121" s="105">
        <v>42179.833333333336</v>
      </c>
      <c r="B4121" s="13">
        <v>6.1733279999999997</v>
      </c>
      <c r="C4121" s="24">
        <v>190</v>
      </c>
      <c r="D4121" s="16">
        <f t="shared" si="64"/>
        <v>10.309457759999999</v>
      </c>
    </row>
    <row r="4122" spans="1:4" ht="15" customHeight="1" x14ac:dyDescent="0.2">
      <c r="A4122" s="105">
        <v>42179.875</v>
      </c>
      <c r="B4122" s="13">
        <v>5.6588840000000005</v>
      </c>
      <c r="C4122" s="24">
        <v>220</v>
      </c>
      <c r="D4122" s="16">
        <f t="shared" si="64"/>
        <v>9.4503362800000001</v>
      </c>
    </row>
    <row r="4123" spans="1:4" ht="15" customHeight="1" x14ac:dyDescent="0.2">
      <c r="A4123" s="105">
        <v>42179.916666666664</v>
      </c>
      <c r="B4123" s="13">
        <v>6.1733279999999997</v>
      </c>
      <c r="C4123" s="24">
        <v>200</v>
      </c>
      <c r="D4123" s="16">
        <f t="shared" si="64"/>
        <v>10.309457759999999</v>
      </c>
    </row>
    <row r="4124" spans="1:4" ht="15" customHeight="1" x14ac:dyDescent="0.2">
      <c r="A4124" s="105">
        <v>42179.958333333336</v>
      </c>
      <c r="B4124" s="13">
        <v>3.601108</v>
      </c>
      <c r="C4124" s="24">
        <v>230</v>
      </c>
      <c r="D4124" s="16">
        <f t="shared" si="64"/>
        <v>6.0138503599999993</v>
      </c>
    </row>
    <row r="4125" spans="1:4" ht="15" customHeight="1" x14ac:dyDescent="0.2">
      <c r="A4125" s="105">
        <v>42180</v>
      </c>
      <c r="B4125" s="13">
        <v>7.202216</v>
      </c>
      <c r="C4125" s="24">
        <v>190</v>
      </c>
      <c r="D4125" s="16">
        <f t="shared" si="64"/>
        <v>12.027700719999999</v>
      </c>
    </row>
    <row r="4126" spans="1:4" ht="15" customHeight="1" x14ac:dyDescent="0.2">
      <c r="A4126" s="105">
        <v>42180.041666666664</v>
      </c>
      <c r="B4126" s="13">
        <v>6.1733279999999997</v>
      </c>
      <c r="C4126" s="24">
        <v>200</v>
      </c>
      <c r="D4126" s="16">
        <f t="shared" si="64"/>
        <v>10.309457759999999</v>
      </c>
    </row>
    <row r="4127" spans="1:4" ht="15" customHeight="1" x14ac:dyDescent="0.2">
      <c r="A4127" s="105">
        <v>42180.083333333336</v>
      </c>
      <c r="B4127" s="13">
        <v>7.202216</v>
      </c>
      <c r="C4127" s="24">
        <v>190</v>
      </c>
      <c r="D4127" s="16">
        <f t="shared" si="64"/>
        <v>12.027700719999999</v>
      </c>
    </row>
    <row r="4128" spans="1:4" ht="15" customHeight="1" x14ac:dyDescent="0.2">
      <c r="A4128" s="105">
        <v>42180.125</v>
      </c>
      <c r="B4128" s="13">
        <v>6.1733279999999997</v>
      </c>
      <c r="C4128" s="24">
        <v>170</v>
      </c>
      <c r="D4128" s="16">
        <f t="shared" si="64"/>
        <v>10.309457759999999</v>
      </c>
    </row>
    <row r="4129" spans="1:4" ht="15" customHeight="1" x14ac:dyDescent="0.2">
      <c r="A4129" s="105">
        <v>42180.166666666664</v>
      </c>
      <c r="B4129" s="13">
        <v>6.1733279999999997</v>
      </c>
      <c r="C4129" s="24">
        <v>210</v>
      </c>
      <c r="D4129" s="16">
        <f t="shared" si="64"/>
        <v>10.309457759999999</v>
      </c>
    </row>
    <row r="4130" spans="1:4" ht="15" customHeight="1" x14ac:dyDescent="0.2">
      <c r="A4130" s="105">
        <v>42180.208333333336</v>
      </c>
      <c r="B4130" s="13">
        <v>6.1733279999999997</v>
      </c>
      <c r="C4130" s="24">
        <v>210</v>
      </c>
      <c r="D4130" s="16">
        <f t="shared" si="64"/>
        <v>10.309457759999999</v>
      </c>
    </row>
    <row r="4131" spans="1:4" ht="15" customHeight="1" x14ac:dyDescent="0.2">
      <c r="A4131" s="105">
        <v>42180.25</v>
      </c>
      <c r="B4131" s="13">
        <v>6.6877719999999998</v>
      </c>
      <c r="C4131" s="24">
        <v>220</v>
      </c>
      <c r="D4131" s="16">
        <f t="shared" si="64"/>
        <v>11.16857924</v>
      </c>
    </row>
    <row r="4132" spans="1:4" ht="15" customHeight="1" x14ac:dyDescent="0.2">
      <c r="A4132" s="105">
        <v>42180.291666666664</v>
      </c>
      <c r="B4132" s="13">
        <v>5.6588840000000005</v>
      </c>
      <c r="C4132" s="24">
        <v>210</v>
      </c>
      <c r="D4132" s="16">
        <f t="shared" si="64"/>
        <v>9.4503362800000001</v>
      </c>
    </row>
    <row r="4133" spans="1:4" ht="15" customHeight="1" x14ac:dyDescent="0.2">
      <c r="A4133" s="105">
        <v>42180.333333333336</v>
      </c>
      <c r="B4133" s="13">
        <v>6.6877719999999998</v>
      </c>
      <c r="C4133" s="24">
        <v>200</v>
      </c>
      <c r="D4133" s="16">
        <f t="shared" si="64"/>
        <v>11.16857924</v>
      </c>
    </row>
    <row r="4134" spans="1:4" ht="15" customHeight="1" x14ac:dyDescent="0.2">
      <c r="A4134" s="105">
        <v>42180.375</v>
      </c>
      <c r="B4134" s="13">
        <v>5.1444400000000003</v>
      </c>
      <c r="C4134" s="24">
        <v>200</v>
      </c>
      <c r="D4134" s="16">
        <f t="shared" si="64"/>
        <v>8.5912147999999995</v>
      </c>
    </row>
    <row r="4135" spans="1:4" ht="15" customHeight="1" x14ac:dyDescent="0.2">
      <c r="A4135" s="105">
        <v>42180.416666666664</v>
      </c>
      <c r="B4135" s="13">
        <v>5.1444400000000003</v>
      </c>
      <c r="C4135" s="24">
        <v>220</v>
      </c>
      <c r="D4135" s="16">
        <f t="shared" si="64"/>
        <v>8.5912147999999995</v>
      </c>
    </row>
    <row r="4136" spans="1:4" ht="15" customHeight="1" x14ac:dyDescent="0.2">
      <c r="A4136" s="105">
        <v>42180.458333333336</v>
      </c>
      <c r="B4136" s="13">
        <v>6.1733279999999997</v>
      </c>
      <c r="C4136" s="24">
        <v>220</v>
      </c>
      <c r="D4136" s="16">
        <f t="shared" si="64"/>
        <v>10.309457759999999</v>
      </c>
    </row>
    <row r="4137" spans="1:4" ht="15" customHeight="1" x14ac:dyDescent="0.2">
      <c r="A4137" s="105">
        <v>42180.5</v>
      </c>
      <c r="B4137" s="13">
        <v>3.601108</v>
      </c>
      <c r="C4137" s="24">
        <v>190</v>
      </c>
      <c r="D4137" s="16">
        <f t="shared" si="64"/>
        <v>6.0138503599999993</v>
      </c>
    </row>
    <row r="4138" spans="1:4" ht="15" customHeight="1" x14ac:dyDescent="0.2">
      <c r="A4138" s="105">
        <v>42180.541666666664</v>
      </c>
      <c r="B4138" s="13">
        <v>4.1155520000000001</v>
      </c>
      <c r="C4138" s="24">
        <v>240</v>
      </c>
      <c r="D4138" s="16">
        <f t="shared" si="64"/>
        <v>6.8729718399999999</v>
      </c>
    </row>
    <row r="4139" spans="1:4" ht="15" customHeight="1" x14ac:dyDescent="0.2">
      <c r="A4139" s="105">
        <v>42180.583333333336</v>
      </c>
      <c r="B4139" s="13">
        <v>6.1733279999999997</v>
      </c>
      <c r="C4139" s="24">
        <v>210</v>
      </c>
      <c r="D4139" s="16">
        <f t="shared" si="64"/>
        <v>10.309457759999999</v>
      </c>
    </row>
    <row r="4140" spans="1:4" ht="15" customHeight="1" x14ac:dyDescent="0.2">
      <c r="A4140" s="105">
        <v>42180.666666666664</v>
      </c>
      <c r="B4140" s="13">
        <v>8.2311040000000002</v>
      </c>
      <c r="C4140" s="24">
        <v>210</v>
      </c>
      <c r="D4140" s="16">
        <f t="shared" si="64"/>
        <v>13.74594368</v>
      </c>
    </row>
    <row r="4141" spans="1:4" ht="15" customHeight="1" x14ac:dyDescent="0.2">
      <c r="A4141" s="105">
        <v>42180.708333333336</v>
      </c>
      <c r="B4141" s="13">
        <v>6.1733279999999997</v>
      </c>
      <c r="C4141" s="24">
        <v>220</v>
      </c>
      <c r="D4141" s="16">
        <f t="shared" si="64"/>
        <v>10.309457759999999</v>
      </c>
    </row>
    <row r="4142" spans="1:4" ht="15" customHeight="1" x14ac:dyDescent="0.2">
      <c r="A4142" s="105">
        <v>42180.75</v>
      </c>
      <c r="B4142" s="13">
        <v>6.1733279999999997</v>
      </c>
      <c r="C4142" s="24">
        <v>210</v>
      </c>
      <c r="D4142" s="16">
        <f t="shared" si="64"/>
        <v>10.309457759999999</v>
      </c>
    </row>
    <row r="4143" spans="1:4" ht="15" customHeight="1" x14ac:dyDescent="0.2">
      <c r="A4143" s="105">
        <v>42180.791666666664</v>
      </c>
      <c r="B4143" s="13">
        <v>4.6299960000000002</v>
      </c>
      <c r="C4143" s="24">
        <v>200</v>
      </c>
      <c r="D4143" s="16">
        <f t="shared" si="64"/>
        <v>7.7320933199999997</v>
      </c>
    </row>
    <row r="4144" spans="1:4" ht="15" customHeight="1" x14ac:dyDescent="0.2">
      <c r="A4144" s="105">
        <v>42180.833333333336</v>
      </c>
      <c r="B4144" s="13">
        <v>3.601108</v>
      </c>
      <c r="C4144" s="24">
        <v>210</v>
      </c>
      <c r="D4144" s="16">
        <f t="shared" si="64"/>
        <v>6.0138503599999993</v>
      </c>
    </row>
    <row r="4145" spans="1:4" ht="15" customHeight="1" x14ac:dyDescent="0.2">
      <c r="A4145" s="105">
        <v>42180.875</v>
      </c>
      <c r="B4145" s="13">
        <v>6.1733279999999997</v>
      </c>
      <c r="C4145" s="24">
        <v>230</v>
      </c>
      <c r="D4145" s="16">
        <f t="shared" si="64"/>
        <v>10.309457759999999</v>
      </c>
    </row>
    <row r="4146" spans="1:4" ht="15" customHeight="1" x14ac:dyDescent="0.2">
      <c r="A4146" s="105">
        <v>42180.916666666664</v>
      </c>
      <c r="B4146" s="13">
        <v>1.028888</v>
      </c>
      <c r="C4146" s="24">
        <v>290</v>
      </c>
      <c r="D4146" s="16">
        <f t="shared" si="64"/>
        <v>1.71824296</v>
      </c>
    </row>
    <row r="4147" spans="1:4" ht="15" customHeight="1" x14ac:dyDescent="0.2">
      <c r="A4147" s="105">
        <v>42180.958333333336</v>
      </c>
      <c r="B4147" s="13">
        <v>2.5722200000000002</v>
      </c>
      <c r="C4147" s="24">
        <v>250</v>
      </c>
      <c r="D4147" s="16">
        <f t="shared" si="64"/>
        <v>4.2956073999999997</v>
      </c>
    </row>
    <row r="4148" spans="1:4" ht="15" customHeight="1" x14ac:dyDescent="0.2">
      <c r="A4148" s="105">
        <v>42181</v>
      </c>
      <c r="B4148" s="13">
        <v>3.0866639999999999</v>
      </c>
      <c r="C4148" s="24">
        <v>240</v>
      </c>
      <c r="D4148" s="16">
        <f t="shared" si="64"/>
        <v>5.1547288799999995</v>
      </c>
    </row>
    <row r="4149" spans="1:4" ht="15" customHeight="1" x14ac:dyDescent="0.2">
      <c r="A4149" s="105">
        <v>42181.041666666664</v>
      </c>
      <c r="B4149" s="13">
        <v>3.0866639999999999</v>
      </c>
      <c r="C4149" s="24">
        <v>220</v>
      </c>
      <c r="D4149" s="16">
        <f t="shared" si="64"/>
        <v>5.1547288799999995</v>
      </c>
    </row>
    <row r="4150" spans="1:4" ht="15" customHeight="1" x14ac:dyDescent="0.2">
      <c r="A4150" s="105">
        <v>42181.083333333336</v>
      </c>
      <c r="B4150" s="13">
        <v>4.1155520000000001</v>
      </c>
      <c r="C4150" s="24">
        <v>220</v>
      </c>
      <c r="D4150" s="16">
        <f t="shared" si="64"/>
        <v>6.8729718399999999</v>
      </c>
    </row>
    <row r="4151" spans="1:4" ht="15" customHeight="1" x14ac:dyDescent="0.2">
      <c r="A4151" s="105">
        <v>42181.125</v>
      </c>
      <c r="B4151" s="13">
        <v>6.1733279999999997</v>
      </c>
      <c r="C4151" s="24">
        <v>230</v>
      </c>
      <c r="D4151" s="16">
        <f t="shared" si="64"/>
        <v>10.309457759999999</v>
      </c>
    </row>
    <row r="4152" spans="1:4" ht="15" customHeight="1" x14ac:dyDescent="0.2">
      <c r="A4152" s="105">
        <v>42181.166666666664</v>
      </c>
      <c r="B4152" s="13">
        <v>3.0866639999999999</v>
      </c>
      <c r="C4152" s="24">
        <v>240</v>
      </c>
      <c r="D4152" s="16">
        <f t="shared" si="64"/>
        <v>5.1547288799999995</v>
      </c>
    </row>
    <row r="4153" spans="1:4" ht="15" customHeight="1" x14ac:dyDescent="0.2">
      <c r="A4153" s="105">
        <v>42181.208333333336</v>
      </c>
      <c r="B4153" s="13">
        <v>5.1444400000000003</v>
      </c>
      <c r="C4153" s="24">
        <v>230</v>
      </c>
      <c r="D4153" s="16">
        <f t="shared" si="64"/>
        <v>8.5912147999999995</v>
      </c>
    </row>
    <row r="4154" spans="1:4" ht="15" customHeight="1" x14ac:dyDescent="0.2">
      <c r="A4154" s="105">
        <v>42181.25</v>
      </c>
      <c r="B4154" s="13">
        <v>3.0866639999999999</v>
      </c>
      <c r="C4154" s="24">
        <v>230</v>
      </c>
      <c r="D4154" s="16">
        <f t="shared" si="64"/>
        <v>5.1547288799999995</v>
      </c>
    </row>
    <row r="4155" spans="1:4" ht="15" customHeight="1" x14ac:dyDescent="0.2">
      <c r="A4155" s="105">
        <v>42181.291666666664</v>
      </c>
      <c r="B4155" s="13">
        <v>4.1155520000000001</v>
      </c>
      <c r="C4155" s="24">
        <v>230</v>
      </c>
      <c r="D4155" s="16">
        <f t="shared" si="64"/>
        <v>6.8729718399999999</v>
      </c>
    </row>
    <row r="4156" spans="1:4" ht="15" customHeight="1" x14ac:dyDescent="0.2">
      <c r="A4156" s="105">
        <v>42181.333333333336</v>
      </c>
      <c r="B4156" s="13">
        <v>2.5722200000000002</v>
      </c>
      <c r="C4156" s="24">
        <v>180</v>
      </c>
      <c r="D4156" s="16">
        <f t="shared" si="64"/>
        <v>4.2956073999999997</v>
      </c>
    </row>
    <row r="4157" spans="1:4" ht="15" customHeight="1" x14ac:dyDescent="0.2">
      <c r="A4157" s="105">
        <v>42181.375</v>
      </c>
      <c r="B4157" s="13">
        <v>3.0866639999999999</v>
      </c>
      <c r="C4157" s="24">
        <v>210</v>
      </c>
      <c r="D4157" s="16">
        <f t="shared" si="64"/>
        <v>5.1547288799999995</v>
      </c>
    </row>
    <row r="4158" spans="1:4" ht="15" customHeight="1" x14ac:dyDescent="0.2">
      <c r="A4158" s="105">
        <v>42181.416666666664</v>
      </c>
      <c r="B4158" s="13">
        <v>6.6877719999999998</v>
      </c>
      <c r="C4158" s="24">
        <v>220</v>
      </c>
      <c r="D4158" s="16">
        <f t="shared" si="64"/>
        <v>11.16857924</v>
      </c>
    </row>
    <row r="4159" spans="1:4" ht="15" customHeight="1" x14ac:dyDescent="0.2">
      <c r="A4159" s="105">
        <v>42181.458333333336</v>
      </c>
      <c r="B4159" s="13">
        <v>5.1444400000000003</v>
      </c>
      <c r="C4159" s="24">
        <v>240</v>
      </c>
      <c r="D4159" s="16">
        <f t="shared" si="64"/>
        <v>8.5912147999999995</v>
      </c>
    </row>
    <row r="4160" spans="1:4" ht="15" customHeight="1" x14ac:dyDescent="0.2">
      <c r="A4160" s="105">
        <v>42181.5</v>
      </c>
      <c r="B4160" s="13">
        <v>4.1155520000000001</v>
      </c>
      <c r="C4160" s="24">
        <v>220</v>
      </c>
      <c r="D4160" s="16">
        <f t="shared" si="64"/>
        <v>6.8729718399999999</v>
      </c>
    </row>
    <row r="4161" spans="1:4" ht="15" customHeight="1" x14ac:dyDescent="0.2">
      <c r="A4161" s="105">
        <v>42181.541666666664</v>
      </c>
      <c r="B4161" s="13">
        <v>6.1733279999999997</v>
      </c>
      <c r="C4161" s="24">
        <v>210</v>
      </c>
      <c r="D4161" s="16">
        <f t="shared" si="64"/>
        <v>10.309457759999999</v>
      </c>
    </row>
    <row r="4162" spans="1:4" ht="15" customHeight="1" x14ac:dyDescent="0.2">
      <c r="A4162" s="105">
        <v>42181.583333333336</v>
      </c>
      <c r="B4162" s="13">
        <v>7.202216</v>
      </c>
      <c r="C4162" s="24">
        <v>180</v>
      </c>
      <c r="D4162" s="16">
        <f t="shared" si="64"/>
        <v>12.027700719999999</v>
      </c>
    </row>
    <row r="4163" spans="1:4" ht="15" customHeight="1" x14ac:dyDescent="0.2">
      <c r="A4163" s="105">
        <v>42181.625</v>
      </c>
      <c r="B4163" s="13">
        <v>6.1733279999999997</v>
      </c>
      <c r="C4163" s="24">
        <v>200</v>
      </c>
      <c r="D4163" s="16">
        <f t="shared" si="64"/>
        <v>10.309457759999999</v>
      </c>
    </row>
    <row r="4164" spans="1:4" ht="15" customHeight="1" x14ac:dyDescent="0.2">
      <c r="A4164" s="105">
        <v>42181.666666666664</v>
      </c>
      <c r="B4164" s="13">
        <v>6.1733279999999997</v>
      </c>
      <c r="C4164" s="24">
        <v>200</v>
      </c>
      <c r="D4164" s="16">
        <f t="shared" ref="D4164:D4227" si="65">$B$1*B4164</f>
        <v>10.309457759999999</v>
      </c>
    </row>
    <row r="4165" spans="1:4" ht="15" customHeight="1" x14ac:dyDescent="0.2">
      <c r="A4165" s="105">
        <v>42181.708333333336</v>
      </c>
      <c r="B4165" s="13">
        <v>6.6877719999999998</v>
      </c>
      <c r="C4165" s="24">
        <v>170</v>
      </c>
      <c r="D4165" s="16">
        <f t="shared" si="65"/>
        <v>11.16857924</v>
      </c>
    </row>
    <row r="4166" spans="1:4" ht="15" customHeight="1" x14ac:dyDescent="0.2">
      <c r="A4166" s="105">
        <v>42181.75</v>
      </c>
      <c r="B4166" s="13">
        <v>5.6588840000000005</v>
      </c>
      <c r="C4166" s="24">
        <v>160</v>
      </c>
      <c r="D4166" s="16">
        <f t="shared" si="65"/>
        <v>9.4503362800000001</v>
      </c>
    </row>
    <row r="4167" spans="1:4" ht="15" customHeight="1" x14ac:dyDescent="0.2">
      <c r="A4167" s="105">
        <v>42181.791666666664</v>
      </c>
      <c r="B4167" s="13">
        <v>3.601108</v>
      </c>
      <c r="C4167" s="24">
        <v>160</v>
      </c>
      <c r="D4167" s="16">
        <f t="shared" si="65"/>
        <v>6.0138503599999993</v>
      </c>
    </row>
    <row r="4168" spans="1:4" ht="15" customHeight="1" x14ac:dyDescent="0.2">
      <c r="A4168" s="105">
        <v>42181.833333333336</v>
      </c>
      <c r="B4168" s="13">
        <v>1.028888</v>
      </c>
      <c r="C4168" s="24">
        <v>130</v>
      </c>
      <c r="D4168" s="16">
        <f t="shared" si="65"/>
        <v>1.71824296</v>
      </c>
    </row>
    <row r="4169" spans="1:4" ht="15" customHeight="1" x14ac:dyDescent="0.2">
      <c r="A4169" s="105">
        <v>42181.875</v>
      </c>
      <c r="B4169" s="13">
        <v>3.0866639999999999</v>
      </c>
      <c r="C4169" s="24">
        <v>200</v>
      </c>
      <c r="D4169" s="16">
        <f t="shared" si="65"/>
        <v>5.1547288799999995</v>
      </c>
    </row>
    <row r="4170" spans="1:4" ht="15" customHeight="1" x14ac:dyDescent="0.2">
      <c r="A4170" s="105">
        <v>42181.916666666664</v>
      </c>
      <c r="B4170" s="13">
        <v>2.5722200000000002</v>
      </c>
      <c r="C4170" s="24">
        <v>210</v>
      </c>
      <c r="D4170" s="16">
        <f t="shared" si="65"/>
        <v>4.2956073999999997</v>
      </c>
    </row>
    <row r="4171" spans="1:4" ht="15" customHeight="1" x14ac:dyDescent="0.2">
      <c r="A4171" s="105">
        <v>42181.958333333336</v>
      </c>
      <c r="B4171" s="13">
        <v>4.6299960000000002</v>
      </c>
      <c r="C4171" s="24">
        <v>230</v>
      </c>
      <c r="D4171" s="16">
        <f t="shared" si="65"/>
        <v>7.7320933199999997</v>
      </c>
    </row>
    <row r="4172" spans="1:4" ht="15" customHeight="1" x14ac:dyDescent="0.2">
      <c r="A4172" s="105">
        <v>42182</v>
      </c>
      <c r="B4172" s="13">
        <v>3.0866639999999999</v>
      </c>
      <c r="C4172" s="24">
        <v>240</v>
      </c>
      <c r="D4172" s="16">
        <f t="shared" si="65"/>
        <v>5.1547288799999995</v>
      </c>
    </row>
    <row r="4173" spans="1:4" ht="15" customHeight="1" x14ac:dyDescent="0.2">
      <c r="A4173" s="105">
        <v>42182.041666666664</v>
      </c>
      <c r="B4173" s="13">
        <v>3.0866639999999999</v>
      </c>
      <c r="C4173" s="24">
        <v>210</v>
      </c>
      <c r="D4173" s="16">
        <f t="shared" si="65"/>
        <v>5.1547288799999995</v>
      </c>
    </row>
    <row r="4174" spans="1:4" ht="15" customHeight="1" x14ac:dyDescent="0.2">
      <c r="A4174" s="105">
        <v>42182.083333333336</v>
      </c>
      <c r="B4174" s="13">
        <v>2.057776</v>
      </c>
      <c r="C4174" s="24">
        <v>230</v>
      </c>
      <c r="D4174" s="16">
        <f t="shared" si="65"/>
        <v>3.43648592</v>
      </c>
    </row>
    <row r="4175" spans="1:4" ht="15" customHeight="1" x14ac:dyDescent="0.2">
      <c r="A4175" s="105">
        <v>42182.125</v>
      </c>
      <c r="B4175" s="13">
        <v>2.057776</v>
      </c>
      <c r="C4175" s="24">
        <v>210</v>
      </c>
      <c r="D4175" s="16">
        <f t="shared" si="65"/>
        <v>3.43648592</v>
      </c>
    </row>
    <row r="4176" spans="1:4" ht="15" customHeight="1" x14ac:dyDescent="0.2">
      <c r="A4176" s="105">
        <v>42182.166666666664</v>
      </c>
      <c r="B4176" s="13">
        <v>3.0866639999999999</v>
      </c>
      <c r="C4176" s="24">
        <v>240</v>
      </c>
      <c r="D4176" s="16">
        <f t="shared" si="65"/>
        <v>5.1547288799999995</v>
      </c>
    </row>
    <row r="4177" spans="1:4" ht="15" customHeight="1" x14ac:dyDescent="0.2">
      <c r="A4177" s="105">
        <v>42182.208333333336</v>
      </c>
      <c r="B4177" s="13">
        <v>2.057776</v>
      </c>
      <c r="C4177" s="24">
        <v>300</v>
      </c>
      <c r="D4177" s="16">
        <f t="shared" si="65"/>
        <v>3.43648592</v>
      </c>
    </row>
    <row r="4178" spans="1:4" ht="15" customHeight="1" x14ac:dyDescent="0.2">
      <c r="A4178" s="105">
        <v>42182.25</v>
      </c>
      <c r="B4178" s="13">
        <v>3.0866639999999999</v>
      </c>
      <c r="C4178" s="24">
        <v>220</v>
      </c>
      <c r="D4178" s="16">
        <f t="shared" si="65"/>
        <v>5.1547288799999995</v>
      </c>
    </row>
    <row r="4179" spans="1:4" ht="15" customHeight="1" x14ac:dyDescent="0.2">
      <c r="A4179" s="105">
        <v>42182.291666666664</v>
      </c>
      <c r="B4179" s="13">
        <v>2.057776</v>
      </c>
      <c r="C4179" s="24">
        <v>270</v>
      </c>
      <c r="D4179" s="16">
        <f t="shared" si="65"/>
        <v>3.43648592</v>
      </c>
    </row>
    <row r="4180" spans="1:4" ht="15" customHeight="1" x14ac:dyDescent="0.2">
      <c r="A4180" s="105">
        <v>42182.333333333336</v>
      </c>
      <c r="B4180" s="13">
        <v>5.1444400000000003</v>
      </c>
      <c r="C4180" s="24">
        <v>120</v>
      </c>
      <c r="D4180" s="16">
        <f t="shared" si="65"/>
        <v>8.5912147999999995</v>
      </c>
    </row>
    <row r="4181" spans="1:4" ht="15" customHeight="1" x14ac:dyDescent="0.2">
      <c r="A4181" s="105">
        <v>42182.375</v>
      </c>
      <c r="B4181" s="13">
        <v>5.1444400000000003</v>
      </c>
      <c r="C4181" s="24">
        <v>140</v>
      </c>
      <c r="D4181" s="16">
        <f t="shared" si="65"/>
        <v>8.5912147999999995</v>
      </c>
    </row>
    <row r="4182" spans="1:4" ht="15" customHeight="1" x14ac:dyDescent="0.2">
      <c r="A4182" s="105">
        <v>42182.416666666664</v>
      </c>
      <c r="B4182" s="13">
        <v>3.601108</v>
      </c>
      <c r="C4182" s="24">
        <v>140</v>
      </c>
      <c r="D4182" s="16">
        <f t="shared" si="65"/>
        <v>6.0138503599999993</v>
      </c>
    </row>
    <row r="4183" spans="1:4" ht="15" customHeight="1" x14ac:dyDescent="0.2">
      <c r="A4183" s="105">
        <v>42182.458333333336</v>
      </c>
      <c r="B4183" s="13">
        <v>4.6299960000000002</v>
      </c>
      <c r="C4183" s="24">
        <v>150</v>
      </c>
      <c r="D4183" s="16">
        <f t="shared" si="65"/>
        <v>7.7320933199999997</v>
      </c>
    </row>
    <row r="4184" spans="1:4" ht="15" customHeight="1" x14ac:dyDescent="0.2">
      <c r="A4184" s="105">
        <v>42182.5</v>
      </c>
      <c r="B4184" s="13">
        <v>6.6877719999999998</v>
      </c>
      <c r="C4184" s="24">
        <v>170</v>
      </c>
      <c r="D4184" s="16">
        <f t="shared" si="65"/>
        <v>11.16857924</v>
      </c>
    </row>
    <row r="4185" spans="1:4" ht="15" customHeight="1" x14ac:dyDescent="0.2">
      <c r="A4185" s="105">
        <v>42182.541666666664</v>
      </c>
      <c r="B4185" s="13">
        <v>4.1155520000000001</v>
      </c>
      <c r="C4185" s="24">
        <v>150</v>
      </c>
      <c r="D4185" s="16">
        <f t="shared" si="65"/>
        <v>6.8729718399999999</v>
      </c>
    </row>
    <row r="4186" spans="1:4" ht="15" customHeight="1" x14ac:dyDescent="0.2">
      <c r="A4186" s="105">
        <v>42182.583333333336</v>
      </c>
      <c r="B4186" s="13">
        <v>5.6588840000000005</v>
      </c>
      <c r="C4186" s="24">
        <v>150</v>
      </c>
      <c r="D4186" s="16">
        <f t="shared" si="65"/>
        <v>9.4503362800000001</v>
      </c>
    </row>
    <row r="4187" spans="1:4" ht="15" customHeight="1" x14ac:dyDescent="0.2">
      <c r="A4187" s="105">
        <v>42182.625</v>
      </c>
      <c r="B4187" s="13">
        <v>6.6877719999999998</v>
      </c>
      <c r="C4187" s="24">
        <v>160</v>
      </c>
      <c r="D4187" s="16">
        <f t="shared" si="65"/>
        <v>11.16857924</v>
      </c>
    </row>
    <row r="4188" spans="1:4" ht="15" customHeight="1" x14ac:dyDescent="0.2">
      <c r="A4188" s="105">
        <v>42182.666666666664</v>
      </c>
      <c r="B4188" s="13">
        <v>6.1733279999999997</v>
      </c>
      <c r="C4188" s="24">
        <v>150</v>
      </c>
      <c r="D4188" s="16">
        <f t="shared" si="65"/>
        <v>10.309457759999999</v>
      </c>
    </row>
    <row r="4189" spans="1:4" ht="15" customHeight="1" x14ac:dyDescent="0.2">
      <c r="A4189" s="105">
        <v>42182.708333333336</v>
      </c>
      <c r="B4189" s="13">
        <v>5.6588840000000005</v>
      </c>
      <c r="C4189" s="24">
        <v>150</v>
      </c>
      <c r="D4189" s="16">
        <f t="shared" si="65"/>
        <v>9.4503362800000001</v>
      </c>
    </row>
    <row r="4190" spans="1:4" ht="15" customHeight="1" x14ac:dyDescent="0.2">
      <c r="A4190" s="105">
        <v>42182.75</v>
      </c>
      <c r="B4190" s="13">
        <v>5.6588840000000005</v>
      </c>
      <c r="C4190" s="24">
        <v>140</v>
      </c>
      <c r="D4190" s="16">
        <f t="shared" si="65"/>
        <v>9.4503362800000001</v>
      </c>
    </row>
    <row r="4191" spans="1:4" ht="15" customHeight="1" x14ac:dyDescent="0.2">
      <c r="A4191" s="105">
        <v>42182.791666666664</v>
      </c>
      <c r="B4191" s="13">
        <v>4.6299960000000002</v>
      </c>
      <c r="C4191" s="24">
        <v>160</v>
      </c>
      <c r="D4191" s="16">
        <f t="shared" si="65"/>
        <v>7.7320933199999997</v>
      </c>
    </row>
    <row r="4192" spans="1:4" ht="15" customHeight="1" x14ac:dyDescent="0.2">
      <c r="A4192" s="105">
        <v>42182.833333333336</v>
      </c>
      <c r="B4192" s="13">
        <v>4.6299960000000002</v>
      </c>
      <c r="C4192" s="24">
        <v>140</v>
      </c>
      <c r="D4192" s="16">
        <f t="shared" si="65"/>
        <v>7.7320933199999997</v>
      </c>
    </row>
    <row r="4193" spans="1:4" ht="15" customHeight="1" x14ac:dyDescent="0.2">
      <c r="A4193" s="105">
        <v>42182.875</v>
      </c>
      <c r="B4193" s="13">
        <v>3.601108</v>
      </c>
      <c r="C4193" s="24">
        <v>170</v>
      </c>
      <c r="D4193" s="16">
        <f t="shared" si="65"/>
        <v>6.0138503599999993</v>
      </c>
    </row>
    <row r="4194" spans="1:4" ht="15" customHeight="1" x14ac:dyDescent="0.2">
      <c r="A4194" s="105">
        <v>42182.916666666664</v>
      </c>
      <c r="B4194" s="13">
        <v>3.0866639999999999</v>
      </c>
      <c r="C4194" s="24">
        <v>180</v>
      </c>
      <c r="D4194" s="16">
        <f t="shared" si="65"/>
        <v>5.1547288799999995</v>
      </c>
    </row>
    <row r="4195" spans="1:4" ht="15" customHeight="1" x14ac:dyDescent="0.2">
      <c r="A4195" s="105">
        <v>42182.958333333336</v>
      </c>
      <c r="B4195" s="13">
        <v>3.0866639999999999</v>
      </c>
      <c r="C4195" s="24">
        <v>220</v>
      </c>
      <c r="D4195" s="16">
        <f t="shared" si="65"/>
        <v>5.1547288799999995</v>
      </c>
    </row>
    <row r="4196" spans="1:4" ht="15" customHeight="1" x14ac:dyDescent="0.2">
      <c r="A4196" s="105">
        <v>42183</v>
      </c>
      <c r="B4196" s="13">
        <v>1.5433319999999999</v>
      </c>
      <c r="C4196" s="24">
        <v>340</v>
      </c>
      <c r="D4196" s="16">
        <f t="shared" si="65"/>
        <v>2.5773644399999998</v>
      </c>
    </row>
    <row r="4197" spans="1:4" ht="15" customHeight="1" x14ac:dyDescent="0.2">
      <c r="A4197" s="105">
        <v>42183.041666666664</v>
      </c>
      <c r="B4197" s="13">
        <v>1.5433319999999999</v>
      </c>
      <c r="C4197" s="24">
        <v>300</v>
      </c>
      <c r="D4197" s="16">
        <f t="shared" si="65"/>
        <v>2.5773644399999998</v>
      </c>
    </row>
    <row r="4198" spans="1:4" ht="15" customHeight="1" x14ac:dyDescent="0.2">
      <c r="A4198" s="105">
        <v>42183.083333333336</v>
      </c>
      <c r="B4198" s="13">
        <v>1.028888</v>
      </c>
      <c r="C4198" s="24">
        <v>330</v>
      </c>
      <c r="D4198" s="16">
        <f t="shared" si="65"/>
        <v>1.71824296</v>
      </c>
    </row>
    <row r="4199" spans="1:4" ht="15" customHeight="1" x14ac:dyDescent="0.2">
      <c r="A4199" s="105">
        <v>42183.125</v>
      </c>
      <c r="B4199" s="13">
        <v>1.028888</v>
      </c>
      <c r="C4199" s="24">
        <v>300</v>
      </c>
      <c r="D4199" s="16">
        <f t="shared" si="65"/>
        <v>1.71824296</v>
      </c>
    </row>
    <row r="4200" spans="1:4" ht="15" customHeight="1" x14ac:dyDescent="0.2">
      <c r="A4200" s="105">
        <v>42183.166666666664</v>
      </c>
      <c r="B4200" s="13">
        <v>1.5433319999999999</v>
      </c>
      <c r="C4200" s="24">
        <v>340</v>
      </c>
      <c r="D4200" s="16">
        <f t="shared" si="65"/>
        <v>2.5773644399999998</v>
      </c>
    </row>
    <row r="4201" spans="1:4" ht="15" customHeight="1" x14ac:dyDescent="0.2">
      <c r="A4201" s="105">
        <v>42183.208333333336</v>
      </c>
      <c r="B4201" s="13">
        <v>1.5433319999999999</v>
      </c>
      <c r="C4201" s="24">
        <v>350</v>
      </c>
      <c r="D4201" s="16">
        <f t="shared" si="65"/>
        <v>2.5773644399999998</v>
      </c>
    </row>
    <row r="4202" spans="1:4" ht="15" customHeight="1" x14ac:dyDescent="0.2">
      <c r="A4202" s="105">
        <v>42183.25</v>
      </c>
      <c r="B4202" s="13">
        <v>1.5433319999999999</v>
      </c>
      <c r="C4202" s="24">
        <v>270</v>
      </c>
      <c r="D4202" s="16">
        <f t="shared" si="65"/>
        <v>2.5773644399999998</v>
      </c>
    </row>
    <row r="4203" spans="1:4" ht="15" customHeight="1" x14ac:dyDescent="0.2">
      <c r="A4203" s="105">
        <v>42183.291666666664</v>
      </c>
      <c r="B4203" s="13">
        <v>1.5433319999999999</v>
      </c>
      <c r="C4203" s="24">
        <v>300</v>
      </c>
      <c r="D4203" s="16">
        <f t="shared" si="65"/>
        <v>2.5773644399999998</v>
      </c>
    </row>
    <row r="4204" spans="1:4" ht="15" customHeight="1" x14ac:dyDescent="0.2">
      <c r="A4204" s="105">
        <v>42183.333333333336</v>
      </c>
      <c r="B4204" s="13">
        <v>1.028888</v>
      </c>
      <c r="C4204" s="24">
        <v>290</v>
      </c>
      <c r="D4204" s="16">
        <f t="shared" si="65"/>
        <v>1.71824296</v>
      </c>
    </row>
    <row r="4205" spans="1:4" ht="15" customHeight="1" x14ac:dyDescent="0.2">
      <c r="A4205" s="105">
        <v>42183.375</v>
      </c>
      <c r="B4205" s="13">
        <v>1.5433319999999999</v>
      </c>
      <c r="C4205" s="24">
        <v>300</v>
      </c>
      <c r="D4205" s="16">
        <f t="shared" si="65"/>
        <v>2.5773644399999998</v>
      </c>
    </row>
    <row r="4206" spans="1:4" ht="15" customHeight="1" x14ac:dyDescent="0.2">
      <c r="A4206" s="105">
        <v>42183.416666666664</v>
      </c>
      <c r="B4206" s="13">
        <v>1.028888</v>
      </c>
      <c r="C4206" s="24">
        <v>60</v>
      </c>
      <c r="D4206" s="16">
        <f t="shared" si="65"/>
        <v>1.71824296</v>
      </c>
    </row>
    <row r="4207" spans="1:4" ht="15" customHeight="1" x14ac:dyDescent="0.2">
      <c r="A4207" s="105">
        <v>42183.458333333336</v>
      </c>
      <c r="B4207" s="13">
        <v>1.5433319999999999</v>
      </c>
      <c r="C4207" s="24">
        <v>270</v>
      </c>
      <c r="D4207" s="16">
        <f t="shared" si="65"/>
        <v>2.5773644399999998</v>
      </c>
    </row>
    <row r="4208" spans="1:4" ht="15" customHeight="1" x14ac:dyDescent="0.2">
      <c r="A4208" s="105">
        <v>42183.5</v>
      </c>
      <c r="B4208" s="13">
        <v>2.057776</v>
      </c>
      <c r="C4208" s="24">
        <v>270</v>
      </c>
      <c r="D4208" s="16">
        <f t="shared" si="65"/>
        <v>3.43648592</v>
      </c>
    </row>
    <row r="4209" spans="1:4" ht="15" customHeight="1" x14ac:dyDescent="0.2">
      <c r="A4209" s="105">
        <v>42183.541666666664</v>
      </c>
      <c r="B4209" s="13">
        <v>3.0866639999999999</v>
      </c>
      <c r="C4209" s="24">
        <v>200</v>
      </c>
      <c r="D4209" s="16">
        <f t="shared" si="65"/>
        <v>5.1547288799999995</v>
      </c>
    </row>
    <row r="4210" spans="1:4" ht="15" customHeight="1" x14ac:dyDescent="0.2">
      <c r="A4210" s="105">
        <v>42183.583333333336</v>
      </c>
      <c r="B4210" s="13">
        <v>3.601108</v>
      </c>
      <c r="C4210" s="24">
        <v>170</v>
      </c>
      <c r="D4210" s="16">
        <f t="shared" si="65"/>
        <v>6.0138503599999993</v>
      </c>
    </row>
    <row r="4211" spans="1:4" ht="15" customHeight="1" x14ac:dyDescent="0.2">
      <c r="A4211" s="105">
        <v>42183.625</v>
      </c>
      <c r="B4211" s="13">
        <v>4.6299960000000002</v>
      </c>
      <c r="C4211" s="24">
        <v>150</v>
      </c>
      <c r="D4211" s="16">
        <f t="shared" si="65"/>
        <v>7.7320933199999997</v>
      </c>
    </row>
    <row r="4212" spans="1:4" ht="15" customHeight="1" x14ac:dyDescent="0.2">
      <c r="A4212" s="105">
        <v>42183.666666666664</v>
      </c>
      <c r="B4212" s="13">
        <v>5.1444400000000003</v>
      </c>
      <c r="C4212" s="24">
        <v>160</v>
      </c>
      <c r="D4212" s="16">
        <f t="shared" si="65"/>
        <v>8.5912147999999995</v>
      </c>
    </row>
    <row r="4213" spans="1:4" ht="15" customHeight="1" x14ac:dyDescent="0.2">
      <c r="A4213" s="105">
        <v>42183.708333333336</v>
      </c>
      <c r="B4213" s="13">
        <v>3.601108</v>
      </c>
      <c r="C4213" s="24">
        <v>180</v>
      </c>
      <c r="D4213" s="16">
        <f t="shared" si="65"/>
        <v>6.0138503599999993</v>
      </c>
    </row>
    <row r="4214" spans="1:4" ht="15" customHeight="1" x14ac:dyDescent="0.2">
      <c r="A4214" s="105">
        <v>42183.75</v>
      </c>
      <c r="B4214" s="13">
        <v>2.5722200000000002</v>
      </c>
      <c r="C4214" s="24">
        <v>200</v>
      </c>
      <c r="D4214" s="16">
        <f t="shared" si="65"/>
        <v>4.2956073999999997</v>
      </c>
    </row>
    <row r="4215" spans="1:4" ht="15" customHeight="1" x14ac:dyDescent="0.2">
      <c r="A4215" s="105">
        <v>42183.791666666664</v>
      </c>
      <c r="B4215" s="13">
        <v>2.5722200000000002</v>
      </c>
      <c r="C4215" s="24">
        <v>270</v>
      </c>
      <c r="D4215" s="16">
        <f t="shared" si="65"/>
        <v>4.2956073999999997</v>
      </c>
    </row>
    <row r="4216" spans="1:4" ht="15" customHeight="1" x14ac:dyDescent="0.2">
      <c r="A4216" s="105">
        <v>42183.833333333336</v>
      </c>
      <c r="B4216" s="13">
        <v>1.5433319999999999</v>
      </c>
      <c r="C4216" s="24">
        <v>300</v>
      </c>
      <c r="D4216" s="16">
        <f t="shared" si="65"/>
        <v>2.5773644399999998</v>
      </c>
    </row>
    <row r="4217" spans="1:4" ht="15" customHeight="1" x14ac:dyDescent="0.2">
      <c r="A4217" s="105">
        <v>42183.875</v>
      </c>
      <c r="B4217" s="13">
        <v>2.057776</v>
      </c>
      <c r="C4217" s="24">
        <v>290</v>
      </c>
      <c r="D4217" s="16">
        <f t="shared" si="65"/>
        <v>3.43648592</v>
      </c>
    </row>
    <row r="4218" spans="1:4" ht="15" customHeight="1" x14ac:dyDescent="0.2">
      <c r="A4218" s="105">
        <v>42183.916666666664</v>
      </c>
      <c r="B4218" s="13">
        <v>2.057776</v>
      </c>
      <c r="C4218" s="24">
        <v>320</v>
      </c>
      <c r="D4218" s="16">
        <f t="shared" si="65"/>
        <v>3.43648592</v>
      </c>
    </row>
    <row r="4219" spans="1:4" ht="15" customHeight="1" x14ac:dyDescent="0.2">
      <c r="A4219" s="105">
        <v>42183.958333333336</v>
      </c>
      <c r="B4219" s="13">
        <v>1.5433319999999999</v>
      </c>
      <c r="C4219" s="24">
        <v>350</v>
      </c>
      <c r="D4219" s="16">
        <f t="shared" si="65"/>
        <v>2.5773644399999998</v>
      </c>
    </row>
    <row r="4220" spans="1:4" ht="15" customHeight="1" x14ac:dyDescent="0.2">
      <c r="A4220" s="105">
        <v>42184</v>
      </c>
      <c r="B4220" s="13">
        <v>1.5433319999999999</v>
      </c>
      <c r="C4220" s="24">
        <v>270</v>
      </c>
      <c r="D4220" s="16">
        <f t="shared" si="65"/>
        <v>2.5773644399999998</v>
      </c>
    </row>
    <row r="4221" spans="1:4" ht="15" customHeight="1" x14ac:dyDescent="0.2">
      <c r="A4221" s="105">
        <v>42184.041666666664</v>
      </c>
      <c r="B4221" s="13">
        <v>1.028888</v>
      </c>
      <c r="C4221" s="24">
        <v>310</v>
      </c>
      <c r="D4221" s="16">
        <f t="shared" si="65"/>
        <v>1.71824296</v>
      </c>
    </row>
    <row r="4222" spans="1:4" ht="15" customHeight="1" x14ac:dyDescent="0.2">
      <c r="A4222" s="105">
        <v>42184.083333333336</v>
      </c>
      <c r="B4222" s="13">
        <v>2.057776</v>
      </c>
      <c r="C4222" s="24">
        <v>340</v>
      </c>
      <c r="D4222" s="16">
        <f t="shared" si="65"/>
        <v>3.43648592</v>
      </c>
    </row>
    <row r="4223" spans="1:4" ht="15" customHeight="1" x14ac:dyDescent="0.2">
      <c r="A4223" s="105">
        <v>42184.125</v>
      </c>
      <c r="B4223" s="13">
        <v>1.5433319999999999</v>
      </c>
      <c r="C4223" s="24">
        <v>210</v>
      </c>
      <c r="D4223" s="16">
        <f t="shared" si="65"/>
        <v>2.5773644399999998</v>
      </c>
    </row>
    <row r="4224" spans="1:4" ht="15" customHeight="1" x14ac:dyDescent="0.2">
      <c r="A4224" s="105">
        <v>42184.166666666664</v>
      </c>
      <c r="B4224" s="13">
        <v>2.057776</v>
      </c>
      <c r="C4224" s="24">
        <v>300</v>
      </c>
      <c r="D4224" s="16">
        <f t="shared" si="65"/>
        <v>3.43648592</v>
      </c>
    </row>
    <row r="4225" spans="1:4" ht="15" customHeight="1" x14ac:dyDescent="0.2">
      <c r="A4225" s="105">
        <v>42184.208333333336</v>
      </c>
      <c r="B4225" s="13">
        <v>1.5433319999999999</v>
      </c>
      <c r="C4225" s="24">
        <v>320</v>
      </c>
      <c r="D4225" s="16">
        <f t="shared" si="65"/>
        <v>2.5773644399999998</v>
      </c>
    </row>
    <row r="4226" spans="1:4" ht="15" customHeight="1" x14ac:dyDescent="0.2">
      <c r="A4226" s="105">
        <v>42184.25</v>
      </c>
      <c r="B4226" s="13">
        <v>1.5433319999999999</v>
      </c>
      <c r="C4226" s="24">
        <v>280</v>
      </c>
      <c r="D4226" s="16">
        <f t="shared" si="65"/>
        <v>2.5773644399999998</v>
      </c>
    </row>
    <row r="4227" spans="1:4" ht="15" customHeight="1" x14ac:dyDescent="0.2">
      <c r="A4227" s="105">
        <v>42184.291666666664</v>
      </c>
      <c r="B4227" s="13">
        <v>0</v>
      </c>
      <c r="C4227" s="24">
        <v>0</v>
      </c>
      <c r="D4227" s="16">
        <f t="shared" si="65"/>
        <v>0</v>
      </c>
    </row>
    <row r="4228" spans="1:4" ht="15" customHeight="1" x14ac:dyDescent="0.2">
      <c r="A4228" s="105">
        <v>42184.333333333336</v>
      </c>
      <c r="B4228" s="13">
        <v>0</v>
      </c>
      <c r="C4228" s="24">
        <v>0</v>
      </c>
      <c r="D4228" s="16">
        <f t="shared" ref="D4228:D4291" si="66">$B$1*B4228</f>
        <v>0</v>
      </c>
    </row>
    <row r="4229" spans="1:4" ht="15" customHeight="1" x14ac:dyDescent="0.2">
      <c r="A4229" s="105">
        <v>42184.375</v>
      </c>
      <c r="B4229" s="13">
        <v>1.028888</v>
      </c>
      <c r="C4229" s="24">
        <v>320</v>
      </c>
      <c r="D4229" s="16">
        <f t="shared" si="66"/>
        <v>1.71824296</v>
      </c>
    </row>
    <row r="4230" spans="1:4" ht="15" customHeight="1" x14ac:dyDescent="0.2">
      <c r="A4230" s="105">
        <v>42184.416666666664</v>
      </c>
      <c r="B4230" s="13">
        <v>1.5433319999999999</v>
      </c>
      <c r="C4230" s="24">
        <v>280</v>
      </c>
      <c r="D4230" s="16">
        <f t="shared" si="66"/>
        <v>2.5773644399999998</v>
      </c>
    </row>
    <row r="4231" spans="1:4" ht="15" customHeight="1" x14ac:dyDescent="0.2">
      <c r="A4231" s="105">
        <v>42184.458333333336</v>
      </c>
      <c r="B4231" s="13">
        <v>1.5433319999999999</v>
      </c>
      <c r="C4231" s="24">
        <v>300</v>
      </c>
      <c r="D4231" s="16">
        <f t="shared" si="66"/>
        <v>2.5773644399999998</v>
      </c>
    </row>
    <row r="4232" spans="1:4" ht="15" customHeight="1" x14ac:dyDescent="0.2">
      <c r="A4232" s="105">
        <v>42184.5</v>
      </c>
      <c r="B4232" s="13">
        <v>1.5433319999999999</v>
      </c>
      <c r="C4232" s="24">
        <v>300</v>
      </c>
      <c r="D4232" s="16">
        <f t="shared" si="66"/>
        <v>2.5773644399999998</v>
      </c>
    </row>
    <row r="4233" spans="1:4" ht="15" customHeight="1" x14ac:dyDescent="0.2">
      <c r="A4233" s="105">
        <v>42184.541666666664</v>
      </c>
      <c r="B4233" s="13">
        <v>2.057776</v>
      </c>
      <c r="C4233" s="24">
        <v>290</v>
      </c>
      <c r="D4233" s="16">
        <f t="shared" si="66"/>
        <v>3.43648592</v>
      </c>
    </row>
    <row r="4234" spans="1:4" ht="15" customHeight="1" x14ac:dyDescent="0.2">
      <c r="A4234" s="105">
        <v>42184.583333333336</v>
      </c>
      <c r="B4234" s="13">
        <v>0</v>
      </c>
      <c r="C4234" s="24">
        <v>0</v>
      </c>
      <c r="D4234" s="16">
        <f t="shared" si="66"/>
        <v>0</v>
      </c>
    </row>
    <row r="4235" spans="1:4" ht="15" customHeight="1" x14ac:dyDescent="0.2">
      <c r="A4235" s="105">
        <v>42184.625</v>
      </c>
      <c r="B4235" s="13">
        <v>2.5722200000000002</v>
      </c>
      <c r="C4235" s="24">
        <v>150</v>
      </c>
      <c r="D4235" s="16">
        <f t="shared" si="66"/>
        <v>4.2956073999999997</v>
      </c>
    </row>
    <row r="4236" spans="1:4" ht="15" customHeight="1" x14ac:dyDescent="0.2">
      <c r="A4236" s="105">
        <v>42184.666666666664</v>
      </c>
      <c r="B4236" s="13">
        <v>5.1444400000000003</v>
      </c>
      <c r="C4236" s="24">
        <v>80</v>
      </c>
      <c r="D4236" s="16">
        <f t="shared" si="66"/>
        <v>8.5912147999999995</v>
      </c>
    </row>
    <row r="4237" spans="1:4" ht="15" customHeight="1" x14ac:dyDescent="0.2">
      <c r="A4237" s="105">
        <v>42184.708333333336</v>
      </c>
      <c r="B4237" s="13">
        <v>5.1444400000000003</v>
      </c>
      <c r="C4237" s="24">
        <v>80</v>
      </c>
      <c r="D4237" s="16">
        <f t="shared" si="66"/>
        <v>8.5912147999999995</v>
      </c>
    </row>
    <row r="4238" spans="1:4" ht="15" customHeight="1" x14ac:dyDescent="0.2">
      <c r="A4238" s="105">
        <v>42184.75</v>
      </c>
      <c r="B4238" s="13">
        <v>2.057776</v>
      </c>
      <c r="C4238" s="24">
        <v>40</v>
      </c>
      <c r="D4238" s="16">
        <f t="shared" si="66"/>
        <v>3.43648592</v>
      </c>
    </row>
    <row r="4239" spans="1:4" ht="15" customHeight="1" x14ac:dyDescent="0.2">
      <c r="A4239" s="105">
        <v>42184.791666666664</v>
      </c>
      <c r="B4239" s="13">
        <v>4.6299960000000002</v>
      </c>
      <c r="C4239" s="24">
        <v>80</v>
      </c>
      <c r="D4239" s="16">
        <f t="shared" si="66"/>
        <v>7.7320933199999997</v>
      </c>
    </row>
    <row r="4240" spans="1:4" ht="15" customHeight="1" x14ac:dyDescent="0.2">
      <c r="A4240" s="105">
        <v>42184.833333333336</v>
      </c>
      <c r="B4240" s="13">
        <v>2.057776</v>
      </c>
      <c r="C4240" s="24">
        <v>60</v>
      </c>
      <c r="D4240" s="16">
        <f t="shared" si="66"/>
        <v>3.43648592</v>
      </c>
    </row>
    <row r="4241" spans="1:4" ht="15" customHeight="1" x14ac:dyDescent="0.2">
      <c r="A4241" s="105">
        <v>42184.875</v>
      </c>
      <c r="B4241" s="13">
        <v>1.5433319999999999</v>
      </c>
      <c r="C4241" s="24">
        <v>40</v>
      </c>
      <c r="D4241" s="16">
        <f t="shared" si="66"/>
        <v>2.5773644399999998</v>
      </c>
    </row>
    <row r="4242" spans="1:4" ht="15" customHeight="1" x14ac:dyDescent="0.2">
      <c r="A4242" s="105">
        <v>42184.916666666664</v>
      </c>
      <c r="B4242" s="13">
        <v>1.5433319999999999</v>
      </c>
      <c r="C4242" s="24">
        <v>340</v>
      </c>
      <c r="D4242" s="16">
        <f t="shared" si="66"/>
        <v>2.5773644399999998</v>
      </c>
    </row>
    <row r="4243" spans="1:4" ht="15" customHeight="1" x14ac:dyDescent="0.2">
      <c r="A4243" s="105">
        <v>42184.958333333336</v>
      </c>
      <c r="B4243" s="13">
        <v>1.5433319999999999</v>
      </c>
      <c r="C4243" s="24">
        <v>320</v>
      </c>
      <c r="D4243" s="16">
        <f t="shared" si="66"/>
        <v>2.5773644399999998</v>
      </c>
    </row>
    <row r="4244" spans="1:4" ht="15" customHeight="1" x14ac:dyDescent="0.2">
      <c r="A4244" s="105">
        <v>42185</v>
      </c>
      <c r="B4244" s="13">
        <v>1.028888</v>
      </c>
      <c r="C4244" s="24">
        <v>350</v>
      </c>
      <c r="D4244" s="16">
        <f t="shared" si="66"/>
        <v>1.71824296</v>
      </c>
    </row>
    <row r="4245" spans="1:4" ht="15" customHeight="1" x14ac:dyDescent="0.2">
      <c r="A4245" s="105">
        <v>42185.041666666664</v>
      </c>
      <c r="B4245" s="13">
        <v>1.028888</v>
      </c>
      <c r="C4245" s="24">
        <v>320</v>
      </c>
      <c r="D4245" s="16">
        <f t="shared" si="66"/>
        <v>1.71824296</v>
      </c>
    </row>
    <row r="4246" spans="1:4" ht="15" customHeight="1" x14ac:dyDescent="0.2">
      <c r="A4246" s="105">
        <v>42185.083333333336</v>
      </c>
      <c r="B4246" s="13">
        <v>0</v>
      </c>
      <c r="C4246" s="24">
        <v>0</v>
      </c>
      <c r="D4246" s="16">
        <f t="shared" si="66"/>
        <v>0</v>
      </c>
    </row>
    <row r="4247" spans="1:4" ht="15" customHeight="1" x14ac:dyDescent="0.2">
      <c r="A4247" s="105">
        <v>42185.125</v>
      </c>
      <c r="B4247" s="13">
        <v>1.028888</v>
      </c>
      <c r="C4247" s="24">
        <v>140</v>
      </c>
      <c r="D4247" s="16">
        <f t="shared" si="66"/>
        <v>1.71824296</v>
      </c>
    </row>
    <row r="4248" spans="1:4" ht="15" customHeight="1" x14ac:dyDescent="0.2">
      <c r="A4248" s="105">
        <v>42185.166666666664</v>
      </c>
      <c r="B4248" s="13">
        <v>0</v>
      </c>
      <c r="C4248" s="24">
        <v>0</v>
      </c>
      <c r="D4248" s="16">
        <f t="shared" si="66"/>
        <v>0</v>
      </c>
    </row>
    <row r="4249" spans="1:4" ht="15" customHeight="1" x14ac:dyDescent="0.2">
      <c r="A4249" s="105">
        <v>42185.208333333336</v>
      </c>
      <c r="B4249" s="13">
        <v>1.5433319999999999</v>
      </c>
      <c r="C4249" s="24">
        <v>320</v>
      </c>
      <c r="D4249" s="16">
        <f t="shared" si="66"/>
        <v>2.5773644399999998</v>
      </c>
    </row>
    <row r="4250" spans="1:4" ht="15" customHeight="1" x14ac:dyDescent="0.2">
      <c r="A4250" s="105">
        <v>42185.25</v>
      </c>
      <c r="B4250" s="13">
        <v>1.5433319999999999</v>
      </c>
      <c r="C4250" s="24">
        <v>310</v>
      </c>
      <c r="D4250" s="16">
        <f t="shared" si="66"/>
        <v>2.5773644399999998</v>
      </c>
    </row>
    <row r="4251" spans="1:4" ht="15" customHeight="1" x14ac:dyDescent="0.2">
      <c r="A4251" s="105">
        <v>42185.291666666664</v>
      </c>
      <c r="B4251" s="13">
        <v>1.028888</v>
      </c>
      <c r="C4251" s="24">
        <v>320</v>
      </c>
      <c r="D4251" s="16">
        <f t="shared" si="66"/>
        <v>1.71824296</v>
      </c>
    </row>
    <row r="4252" spans="1:4" ht="15" customHeight="1" x14ac:dyDescent="0.2">
      <c r="A4252" s="105">
        <v>42185.333333333336</v>
      </c>
      <c r="B4252" s="13">
        <v>0</v>
      </c>
      <c r="C4252" s="24">
        <v>0</v>
      </c>
      <c r="D4252" s="16">
        <f t="shared" si="66"/>
        <v>0</v>
      </c>
    </row>
    <row r="4253" spans="1:4" ht="15" customHeight="1" x14ac:dyDescent="0.2">
      <c r="A4253" s="105">
        <v>42185.375</v>
      </c>
      <c r="B4253" s="13">
        <v>0</v>
      </c>
      <c r="C4253" s="24">
        <v>0</v>
      </c>
      <c r="D4253" s="16">
        <f t="shared" si="66"/>
        <v>0</v>
      </c>
    </row>
    <row r="4254" spans="1:4" ht="15" customHeight="1" x14ac:dyDescent="0.2">
      <c r="A4254" s="105">
        <v>42185.416666666664</v>
      </c>
      <c r="B4254" s="13">
        <v>1.5433319999999999</v>
      </c>
      <c r="C4254" s="24">
        <v>310</v>
      </c>
      <c r="D4254" s="16">
        <f t="shared" si="66"/>
        <v>2.5773644399999998</v>
      </c>
    </row>
    <row r="4255" spans="1:4" ht="15" customHeight="1" x14ac:dyDescent="0.2">
      <c r="A4255" s="105">
        <v>42185.458333333336</v>
      </c>
      <c r="B4255" s="13">
        <v>2.5722200000000002</v>
      </c>
      <c r="C4255" s="24">
        <v>310</v>
      </c>
      <c r="D4255" s="16">
        <f t="shared" si="66"/>
        <v>4.2956073999999997</v>
      </c>
    </row>
    <row r="4256" spans="1:4" ht="15" customHeight="1" x14ac:dyDescent="0.2">
      <c r="A4256" s="105">
        <v>42185.5</v>
      </c>
      <c r="B4256" s="13">
        <v>2.057776</v>
      </c>
      <c r="C4256" s="24">
        <v>320</v>
      </c>
      <c r="D4256" s="16">
        <f t="shared" si="66"/>
        <v>3.43648592</v>
      </c>
    </row>
    <row r="4257" spans="1:4" ht="15" customHeight="1" x14ac:dyDescent="0.2">
      <c r="A4257" s="105">
        <v>42185.541666666664</v>
      </c>
      <c r="B4257" s="13">
        <v>2.057776</v>
      </c>
      <c r="C4257" s="24">
        <v>30</v>
      </c>
      <c r="D4257" s="16">
        <f t="shared" si="66"/>
        <v>3.43648592</v>
      </c>
    </row>
    <row r="4258" spans="1:4" ht="15" customHeight="1" x14ac:dyDescent="0.2">
      <c r="A4258" s="105">
        <v>42185.583333333336</v>
      </c>
      <c r="B4258" s="13">
        <v>4.6299960000000002</v>
      </c>
      <c r="C4258" s="24">
        <v>20</v>
      </c>
      <c r="D4258" s="16">
        <f t="shared" si="66"/>
        <v>7.7320933199999997</v>
      </c>
    </row>
    <row r="4259" spans="1:4" ht="15" customHeight="1" x14ac:dyDescent="0.2">
      <c r="A4259" s="105">
        <v>42185.625</v>
      </c>
      <c r="B4259" s="13">
        <v>3.601108</v>
      </c>
      <c r="C4259" s="24">
        <v>20</v>
      </c>
      <c r="D4259" s="16">
        <f t="shared" si="66"/>
        <v>6.0138503599999993</v>
      </c>
    </row>
    <row r="4260" spans="1:4" ht="15" customHeight="1" x14ac:dyDescent="0.2">
      <c r="A4260" s="105">
        <v>42185.666666666664</v>
      </c>
      <c r="B4260" s="13">
        <v>4.6299960000000002</v>
      </c>
      <c r="C4260" s="24">
        <v>10</v>
      </c>
      <c r="D4260" s="16">
        <f t="shared" si="66"/>
        <v>7.7320933199999997</v>
      </c>
    </row>
    <row r="4261" spans="1:4" ht="15" customHeight="1" x14ac:dyDescent="0.2">
      <c r="A4261" s="105">
        <v>42185.708333333336</v>
      </c>
      <c r="B4261" s="13">
        <v>5.6588840000000005</v>
      </c>
      <c r="C4261" s="24">
        <v>50</v>
      </c>
      <c r="D4261" s="16">
        <f t="shared" si="66"/>
        <v>9.4503362800000001</v>
      </c>
    </row>
    <row r="4262" spans="1:4" ht="15" customHeight="1" x14ac:dyDescent="0.2">
      <c r="A4262" s="105">
        <v>42185.75</v>
      </c>
      <c r="B4262" s="13">
        <v>6.1733279999999997</v>
      </c>
      <c r="C4262" s="24">
        <v>60</v>
      </c>
      <c r="D4262" s="16">
        <f t="shared" si="66"/>
        <v>10.309457759999999</v>
      </c>
    </row>
    <row r="4263" spans="1:4" ht="15" customHeight="1" x14ac:dyDescent="0.2">
      <c r="A4263" s="105">
        <v>42185.791666666664</v>
      </c>
      <c r="B4263" s="13">
        <v>5.6588840000000005</v>
      </c>
      <c r="C4263" s="24">
        <v>40</v>
      </c>
      <c r="D4263" s="16">
        <f t="shared" si="66"/>
        <v>9.4503362800000001</v>
      </c>
    </row>
    <row r="4264" spans="1:4" ht="15" customHeight="1" x14ac:dyDescent="0.2">
      <c r="A4264" s="105">
        <v>42185.833333333336</v>
      </c>
      <c r="B4264" s="13">
        <v>6.1733279999999997</v>
      </c>
      <c r="C4264" s="24">
        <v>40</v>
      </c>
      <c r="D4264" s="16">
        <f t="shared" si="66"/>
        <v>10.309457759999999</v>
      </c>
    </row>
    <row r="4265" spans="1:4" ht="15" customHeight="1" x14ac:dyDescent="0.2">
      <c r="A4265" s="105">
        <v>42185.875</v>
      </c>
      <c r="B4265" s="13">
        <v>5.6588840000000005</v>
      </c>
      <c r="C4265" s="24">
        <v>50</v>
      </c>
      <c r="D4265" s="16">
        <f t="shared" si="66"/>
        <v>9.4503362800000001</v>
      </c>
    </row>
    <row r="4266" spans="1:4" ht="15" customHeight="1" x14ac:dyDescent="0.2">
      <c r="A4266" s="105">
        <v>42185.916666666664</v>
      </c>
      <c r="B4266" s="13">
        <v>4.6299960000000002</v>
      </c>
      <c r="C4266" s="24">
        <v>40</v>
      </c>
      <c r="D4266" s="16">
        <f t="shared" si="66"/>
        <v>7.7320933199999997</v>
      </c>
    </row>
    <row r="4267" spans="1:4" ht="15" customHeight="1" x14ac:dyDescent="0.2">
      <c r="A4267" s="105">
        <v>42185.958333333336</v>
      </c>
      <c r="B4267" s="13">
        <v>4.6299960000000002</v>
      </c>
      <c r="C4267" s="24">
        <v>30</v>
      </c>
      <c r="D4267" s="16">
        <f t="shared" si="66"/>
        <v>7.7320933199999997</v>
      </c>
    </row>
    <row r="4268" spans="1:4" ht="15" customHeight="1" x14ac:dyDescent="0.2">
      <c r="A4268" s="105">
        <v>42186</v>
      </c>
      <c r="B4268" s="13">
        <v>4.1155520000000001</v>
      </c>
      <c r="C4268" s="24">
        <v>20</v>
      </c>
      <c r="D4268" s="16">
        <f t="shared" si="66"/>
        <v>6.8729718399999999</v>
      </c>
    </row>
    <row r="4269" spans="1:4" ht="15" customHeight="1" x14ac:dyDescent="0.2">
      <c r="A4269" s="105">
        <v>42186.041666666664</v>
      </c>
      <c r="B4269" s="13">
        <v>4.1155520000000001</v>
      </c>
      <c r="C4269" s="24">
        <v>30</v>
      </c>
      <c r="D4269" s="16">
        <f t="shared" si="66"/>
        <v>6.8729718399999999</v>
      </c>
    </row>
    <row r="4270" spans="1:4" ht="15" customHeight="1" x14ac:dyDescent="0.2">
      <c r="A4270" s="105">
        <v>42186.083333333336</v>
      </c>
      <c r="B4270" s="13">
        <v>2.057776</v>
      </c>
      <c r="C4270" s="24">
        <v>10</v>
      </c>
      <c r="D4270" s="16">
        <f t="shared" si="66"/>
        <v>3.43648592</v>
      </c>
    </row>
    <row r="4271" spans="1:4" ht="15" customHeight="1" x14ac:dyDescent="0.2">
      <c r="A4271" s="105">
        <v>42186.125</v>
      </c>
      <c r="B4271" s="13">
        <v>3.601108</v>
      </c>
      <c r="C4271" s="24">
        <v>20</v>
      </c>
      <c r="D4271" s="16">
        <f t="shared" si="66"/>
        <v>6.0138503599999993</v>
      </c>
    </row>
    <row r="4272" spans="1:4" ht="15" customHeight="1" x14ac:dyDescent="0.2">
      <c r="A4272" s="105">
        <v>42186.166666666664</v>
      </c>
      <c r="B4272" s="13">
        <v>3.0866639999999999</v>
      </c>
      <c r="C4272" s="24">
        <v>20</v>
      </c>
      <c r="D4272" s="16">
        <f t="shared" si="66"/>
        <v>5.1547288799999995</v>
      </c>
    </row>
    <row r="4273" spans="1:4" ht="15" customHeight="1" x14ac:dyDescent="0.2">
      <c r="A4273" s="105">
        <v>42186.208333333336</v>
      </c>
      <c r="B4273" s="13">
        <v>1.028888</v>
      </c>
      <c r="C4273" s="24">
        <v>330</v>
      </c>
      <c r="D4273" s="16">
        <f t="shared" si="66"/>
        <v>1.71824296</v>
      </c>
    </row>
    <row r="4274" spans="1:4" ht="15" customHeight="1" x14ac:dyDescent="0.2">
      <c r="A4274" s="105">
        <v>42186.25</v>
      </c>
      <c r="B4274" s="13">
        <v>2.5722200000000002</v>
      </c>
      <c r="C4274" s="24">
        <v>360</v>
      </c>
      <c r="D4274" s="16">
        <f t="shared" si="66"/>
        <v>4.2956073999999997</v>
      </c>
    </row>
    <row r="4275" spans="1:4" ht="15" customHeight="1" x14ac:dyDescent="0.2">
      <c r="A4275" s="105">
        <v>42186.291666666664</v>
      </c>
      <c r="B4275" s="13">
        <v>1.5433319999999999</v>
      </c>
      <c r="C4275" s="24">
        <v>290</v>
      </c>
      <c r="D4275" s="16">
        <f t="shared" si="66"/>
        <v>2.5773644399999998</v>
      </c>
    </row>
    <row r="4276" spans="1:4" ht="15" customHeight="1" x14ac:dyDescent="0.2">
      <c r="A4276" s="105">
        <v>42186.333333333336</v>
      </c>
      <c r="B4276" s="13">
        <v>1.5433319999999999</v>
      </c>
      <c r="C4276" s="24">
        <v>320</v>
      </c>
      <c r="D4276" s="16">
        <f t="shared" si="66"/>
        <v>2.5773644399999998</v>
      </c>
    </row>
    <row r="4277" spans="1:4" ht="15" customHeight="1" x14ac:dyDescent="0.2">
      <c r="A4277" s="105">
        <v>42186.375</v>
      </c>
      <c r="B4277" s="13">
        <v>1.028888</v>
      </c>
      <c r="C4277" s="24">
        <v>290</v>
      </c>
      <c r="D4277" s="16">
        <f t="shared" si="66"/>
        <v>1.71824296</v>
      </c>
    </row>
    <row r="4278" spans="1:4" ht="15" customHeight="1" x14ac:dyDescent="0.2">
      <c r="A4278" s="105">
        <v>42186.416666666664</v>
      </c>
      <c r="B4278" s="13">
        <v>1.5433319999999999</v>
      </c>
      <c r="C4278" s="24">
        <v>300</v>
      </c>
      <c r="D4278" s="16">
        <f t="shared" si="66"/>
        <v>2.5773644399999998</v>
      </c>
    </row>
    <row r="4279" spans="1:4" ht="15" customHeight="1" x14ac:dyDescent="0.2">
      <c r="A4279" s="105">
        <v>42186.458333333336</v>
      </c>
      <c r="B4279" s="13">
        <v>1.5433319999999999</v>
      </c>
      <c r="C4279" s="24">
        <v>320</v>
      </c>
      <c r="D4279" s="16">
        <f t="shared" si="66"/>
        <v>2.5773644399999998</v>
      </c>
    </row>
    <row r="4280" spans="1:4" ht="15" customHeight="1" x14ac:dyDescent="0.2">
      <c r="A4280" s="105">
        <v>42186.5</v>
      </c>
      <c r="B4280" s="13">
        <v>3.0866639999999999</v>
      </c>
      <c r="C4280" s="24">
        <v>360</v>
      </c>
      <c r="D4280" s="16">
        <f t="shared" si="66"/>
        <v>5.1547288799999995</v>
      </c>
    </row>
    <row r="4281" spans="1:4" ht="15" customHeight="1" x14ac:dyDescent="0.2">
      <c r="A4281" s="105">
        <v>42186.541666666664</v>
      </c>
      <c r="B4281" s="13">
        <v>5.6588840000000005</v>
      </c>
      <c r="C4281" s="24">
        <v>20</v>
      </c>
      <c r="D4281" s="16">
        <f t="shared" si="66"/>
        <v>9.4503362800000001</v>
      </c>
    </row>
    <row r="4282" spans="1:4" ht="15" customHeight="1" x14ac:dyDescent="0.2">
      <c r="A4282" s="105">
        <v>42186.583333333336</v>
      </c>
      <c r="B4282" s="13">
        <v>4.1155520000000001</v>
      </c>
      <c r="C4282" s="24">
        <v>360</v>
      </c>
      <c r="D4282" s="16">
        <f t="shared" si="66"/>
        <v>6.8729718399999999</v>
      </c>
    </row>
    <row r="4283" spans="1:4" ht="15" customHeight="1" x14ac:dyDescent="0.2">
      <c r="A4283" s="105">
        <v>42186.625</v>
      </c>
      <c r="B4283" s="13">
        <v>5.6588840000000005</v>
      </c>
      <c r="C4283" s="24">
        <v>20</v>
      </c>
      <c r="D4283" s="16">
        <f t="shared" si="66"/>
        <v>9.4503362800000001</v>
      </c>
    </row>
    <row r="4284" spans="1:4" ht="15" customHeight="1" x14ac:dyDescent="0.2">
      <c r="A4284" s="105">
        <v>42186.666666666664</v>
      </c>
      <c r="B4284" s="13">
        <v>6.1733279999999997</v>
      </c>
      <c r="C4284" s="24">
        <v>30</v>
      </c>
      <c r="D4284" s="16">
        <f t="shared" si="66"/>
        <v>10.309457759999999</v>
      </c>
    </row>
    <row r="4285" spans="1:4" ht="15" customHeight="1" x14ac:dyDescent="0.2">
      <c r="A4285" s="105">
        <v>42186.708333333336</v>
      </c>
      <c r="B4285" s="13">
        <v>4.6299960000000002</v>
      </c>
      <c r="C4285" s="24">
        <v>60</v>
      </c>
      <c r="D4285" s="16">
        <f t="shared" si="66"/>
        <v>7.7320933199999997</v>
      </c>
    </row>
    <row r="4286" spans="1:4" ht="15" customHeight="1" x14ac:dyDescent="0.2">
      <c r="A4286" s="105">
        <v>42186.75</v>
      </c>
      <c r="B4286" s="13">
        <v>6.6877719999999998</v>
      </c>
      <c r="C4286" s="24">
        <v>50</v>
      </c>
      <c r="D4286" s="16">
        <f t="shared" si="66"/>
        <v>11.16857924</v>
      </c>
    </row>
    <row r="4287" spans="1:4" ht="15" customHeight="1" x14ac:dyDescent="0.2">
      <c r="A4287" s="105">
        <v>42186.791666666664</v>
      </c>
      <c r="B4287" s="13">
        <v>5.6588840000000005</v>
      </c>
      <c r="C4287" s="24">
        <v>50</v>
      </c>
      <c r="D4287" s="16">
        <f t="shared" si="66"/>
        <v>9.4503362800000001</v>
      </c>
    </row>
    <row r="4288" spans="1:4" ht="15" customHeight="1" x14ac:dyDescent="0.2">
      <c r="A4288" s="105">
        <v>42186.833333333336</v>
      </c>
      <c r="B4288" s="13">
        <v>5.1444400000000003</v>
      </c>
      <c r="C4288" s="24">
        <v>50</v>
      </c>
      <c r="D4288" s="16">
        <f t="shared" si="66"/>
        <v>8.5912147999999995</v>
      </c>
    </row>
    <row r="4289" spans="1:4" ht="15" customHeight="1" x14ac:dyDescent="0.2">
      <c r="A4289" s="105">
        <v>42186.875</v>
      </c>
      <c r="B4289" s="13">
        <v>5.6588840000000005</v>
      </c>
      <c r="C4289" s="24">
        <v>50</v>
      </c>
      <c r="D4289" s="16">
        <f t="shared" si="66"/>
        <v>9.4503362800000001</v>
      </c>
    </row>
    <row r="4290" spans="1:4" ht="15" customHeight="1" x14ac:dyDescent="0.2">
      <c r="A4290" s="105">
        <v>42186.916666666664</v>
      </c>
      <c r="B4290" s="13">
        <v>4.1155520000000001</v>
      </c>
      <c r="C4290" s="24">
        <v>30</v>
      </c>
      <c r="D4290" s="16">
        <f t="shared" si="66"/>
        <v>6.8729718399999999</v>
      </c>
    </row>
    <row r="4291" spans="1:4" ht="15" customHeight="1" x14ac:dyDescent="0.2">
      <c r="A4291" s="105">
        <v>42186.958333333336</v>
      </c>
      <c r="B4291" s="13">
        <v>5.1444400000000003</v>
      </c>
      <c r="C4291" s="24">
        <v>30</v>
      </c>
      <c r="D4291" s="16">
        <f t="shared" si="66"/>
        <v>8.5912147999999995</v>
      </c>
    </row>
    <row r="4292" spans="1:4" ht="15" customHeight="1" x14ac:dyDescent="0.2">
      <c r="A4292" s="105">
        <v>42187</v>
      </c>
      <c r="B4292" s="13">
        <v>2.057776</v>
      </c>
      <c r="C4292" s="24">
        <v>360</v>
      </c>
      <c r="D4292" s="16">
        <f t="shared" ref="D4292:D4355" si="67">$B$1*B4292</f>
        <v>3.43648592</v>
      </c>
    </row>
    <row r="4293" spans="1:4" ht="15" customHeight="1" x14ac:dyDescent="0.2">
      <c r="A4293" s="105">
        <v>42187.041666666664</v>
      </c>
      <c r="B4293" s="13">
        <v>1.5433319999999999</v>
      </c>
      <c r="C4293" s="24">
        <v>320</v>
      </c>
      <c r="D4293" s="16">
        <f t="shared" si="67"/>
        <v>2.5773644399999998</v>
      </c>
    </row>
    <row r="4294" spans="1:4" ht="15" customHeight="1" x14ac:dyDescent="0.2">
      <c r="A4294" s="105">
        <v>42187.083333333336</v>
      </c>
      <c r="B4294" s="13">
        <v>2.5722200000000002</v>
      </c>
      <c r="C4294" s="24">
        <v>20</v>
      </c>
      <c r="D4294" s="16">
        <f t="shared" si="67"/>
        <v>4.2956073999999997</v>
      </c>
    </row>
    <row r="4295" spans="1:4" ht="15" customHeight="1" x14ac:dyDescent="0.2">
      <c r="A4295" s="105">
        <v>42187.125</v>
      </c>
      <c r="B4295" s="13">
        <v>2.057776</v>
      </c>
      <c r="C4295" s="24">
        <v>10</v>
      </c>
      <c r="D4295" s="16">
        <f t="shared" si="67"/>
        <v>3.43648592</v>
      </c>
    </row>
    <row r="4296" spans="1:4" ht="15" customHeight="1" x14ac:dyDescent="0.2">
      <c r="A4296" s="105">
        <v>42187.166666666664</v>
      </c>
      <c r="B4296" s="13">
        <v>2.5722200000000002</v>
      </c>
      <c r="C4296" s="24">
        <v>10</v>
      </c>
      <c r="D4296" s="16">
        <f t="shared" si="67"/>
        <v>4.2956073999999997</v>
      </c>
    </row>
    <row r="4297" spans="1:4" ht="15" customHeight="1" x14ac:dyDescent="0.2">
      <c r="A4297" s="105">
        <v>42187.208333333336</v>
      </c>
      <c r="B4297" s="13">
        <v>2.057776</v>
      </c>
      <c r="C4297" s="24">
        <v>330</v>
      </c>
      <c r="D4297" s="16">
        <f t="shared" si="67"/>
        <v>3.43648592</v>
      </c>
    </row>
    <row r="4298" spans="1:4" ht="15" customHeight="1" x14ac:dyDescent="0.2">
      <c r="A4298" s="105">
        <v>42187.25</v>
      </c>
      <c r="B4298" s="13">
        <v>0</v>
      </c>
      <c r="C4298" s="24">
        <v>0</v>
      </c>
      <c r="D4298" s="16">
        <f t="shared" si="67"/>
        <v>0</v>
      </c>
    </row>
    <row r="4299" spans="1:4" ht="15" customHeight="1" x14ac:dyDescent="0.2">
      <c r="A4299" s="105">
        <v>42187.291666666664</v>
      </c>
      <c r="B4299" s="13">
        <v>1.028888</v>
      </c>
      <c r="C4299" s="24">
        <v>340</v>
      </c>
      <c r="D4299" s="16">
        <f t="shared" si="67"/>
        <v>1.71824296</v>
      </c>
    </row>
    <row r="4300" spans="1:4" ht="15" customHeight="1" x14ac:dyDescent="0.2">
      <c r="A4300" s="105">
        <v>42187.333333333336</v>
      </c>
      <c r="B4300" s="13">
        <v>1.028888</v>
      </c>
      <c r="C4300" s="24">
        <v>280</v>
      </c>
      <c r="D4300" s="16">
        <f t="shared" si="67"/>
        <v>1.71824296</v>
      </c>
    </row>
    <row r="4301" spans="1:4" ht="15" customHeight="1" x14ac:dyDescent="0.2">
      <c r="A4301" s="105">
        <v>42187.375</v>
      </c>
      <c r="B4301" s="13">
        <v>1.028888</v>
      </c>
      <c r="C4301" s="24">
        <v>320</v>
      </c>
      <c r="D4301" s="16">
        <f t="shared" si="67"/>
        <v>1.71824296</v>
      </c>
    </row>
    <row r="4302" spans="1:4" ht="15" customHeight="1" x14ac:dyDescent="0.2">
      <c r="A4302" s="105">
        <v>42187.416666666664</v>
      </c>
      <c r="B4302" s="13">
        <v>1.028888</v>
      </c>
      <c r="C4302" s="24">
        <v>310</v>
      </c>
      <c r="D4302" s="16">
        <f t="shared" si="67"/>
        <v>1.71824296</v>
      </c>
    </row>
    <row r="4303" spans="1:4" ht="15" customHeight="1" x14ac:dyDescent="0.2">
      <c r="A4303" s="105">
        <v>42187.458333333336</v>
      </c>
      <c r="B4303" s="13">
        <v>1.5433319999999999</v>
      </c>
      <c r="C4303" s="24">
        <v>300</v>
      </c>
      <c r="D4303" s="16">
        <f t="shared" si="67"/>
        <v>2.5773644399999998</v>
      </c>
    </row>
    <row r="4304" spans="1:4" ht="15" customHeight="1" x14ac:dyDescent="0.2">
      <c r="A4304" s="105">
        <v>42187.5</v>
      </c>
      <c r="B4304" s="13">
        <v>1.5433319999999999</v>
      </c>
      <c r="C4304" s="24">
        <v>300</v>
      </c>
      <c r="D4304" s="16">
        <f t="shared" si="67"/>
        <v>2.5773644399999998</v>
      </c>
    </row>
    <row r="4305" spans="1:4" ht="15" customHeight="1" x14ac:dyDescent="0.2">
      <c r="A4305" s="105">
        <v>42187.541666666664</v>
      </c>
      <c r="B4305" s="13">
        <v>2.057776</v>
      </c>
      <c r="C4305" s="24">
        <v>340</v>
      </c>
      <c r="D4305" s="16">
        <f t="shared" si="67"/>
        <v>3.43648592</v>
      </c>
    </row>
    <row r="4306" spans="1:4" ht="15" customHeight="1" x14ac:dyDescent="0.2">
      <c r="A4306" s="105">
        <v>42187.583333333336</v>
      </c>
      <c r="B4306" s="13">
        <v>1.5433319999999999</v>
      </c>
      <c r="C4306" s="24">
        <v>320</v>
      </c>
      <c r="D4306" s="16">
        <f t="shared" si="67"/>
        <v>2.5773644399999998</v>
      </c>
    </row>
    <row r="4307" spans="1:4" ht="15" customHeight="1" x14ac:dyDescent="0.2">
      <c r="A4307" s="105">
        <v>42187.625</v>
      </c>
      <c r="B4307" s="13">
        <v>1.028888</v>
      </c>
      <c r="C4307" s="24">
        <v>40</v>
      </c>
      <c r="D4307" s="16">
        <f t="shared" si="67"/>
        <v>1.71824296</v>
      </c>
    </row>
    <row r="4308" spans="1:4" ht="15" customHeight="1" x14ac:dyDescent="0.2">
      <c r="A4308" s="105">
        <v>42187.666666666664</v>
      </c>
      <c r="B4308" s="13">
        <v>2.057776</v>
      </c>
      <c r="C4308" s="24">
        <v>360</v>
      </c>
      <c r="D4308" s="16">
        <f t="shared" si="67"/>
        <v>3.43648592</v>
      </c>
    </row>
    <row r="4309" spans="1:4" ht="15" customHeight="1" x14ac:dyDescent="0.2">
      <c r="A4309" s="105">
        <v>42187.708333333336</v>
      </c>
      <c r="B4309" s="13">
        <v>4.1155520000000001</v>
      </c>
      <c r="C4309" s="24">
        <v>70</v>
      </c>
      <c r="D4309" s="16">
        <f t="shared" si="67"/>
        <v>6.8729718399999999</v>
      </c>
    </row>
    <row r="4310" spans="1:4" ht="15" customHeight="1" x14ac:dyDescent="0.2">
      <c r="A4310" s="105">
        <v>42187.75</v>
      </c>
      <c r="B4310" s="13">
        <v>3.601108</v>
      </c>
      <c r="C4310" s="24">
        <v>70</v>
      </c>
      <c r="D4310" s="16">
        <f t="shared" si="67"/>
        <v>6.0138503599999993</v>
      </c>
    </row>
    <row r="4311" spans="1:4" ht="15" customHeight="1" x14ac:dyDescent="0.2">
      <c r="A4311" s="105">
        <v>42187.791666666664</v>
      </c>
      <c r="B4311" s="13">
        <v>5.1444400000000003</v>
      </c>
      <c r="C4311" s="24">
        <v>160</v>
      </c>
      <c r="D4311" s="16">
        <f t="shared" si="67"/>
        <v>8.5912147999999995</v>
      </c>
    </row>
    <row r="4312" spans="1:4" ht="15" customHeight="1" x14ac:dyDescent="0.2">
      <c r="A4312" s="105">
        <v>42187.833333333336</v>
      </c>
      <c r="B4312" s="13">
        <v>3.601108</v>
      </c>
      <c r="C4312" s="24">
        <v>170</v>
      </c>
      <c r="D4312" s="16">
        <f t="shared" si="67"/>
        <v>6.0138503599999993</v>
      </c>
    </row>
    <row r="4313" spans="1:4" ht="15" customHeight="1" x14ac:dyDescent="0.2">
      <c r="A4313" s="105">
        <v>42187.875</v>
      </c>
      <c r="B4313" s="13">
        <v>2.057776</v>
      </c>
      <c r="C4313" s="24">
        <v>170</v>
      </c>
      <c r="D4313" s="16">
        <f t="shared" si="67"/>
        <v>3.43648592</v>
      </c>
    </row>
    <row r="4314" spans="1:4" ht="15" customHeight="1" x14ac:dyDescent="0.2">
      <c r="A4314" s="105">
        <v>42187.916666666664</v>
      </c>
      <c r="B4314" s="13">
        <v>1.5433319999999999</v>
      </c>
      <c r="C4314" s="24">
        <v>190</v>
      </c>
      <c r="D4314" s="16">
        <f t="shared" si="67"/>
        <v>2.5773644399999998</v>
      </c>
    </row>
    <row r="4315" spans="1:4" ht="15" customHeight="1" x14ac:dyDescent="0.2">
      <c r="A4315" s="105">
        <v>42187.958333333336</v>
      </c>
      <c r="B4315" s="13">
        <v>1.028888</v>
      </c>
      <c r="C4315" s="24">
        <v>320</v>
      </c>
      <c r="D4315" s="16">
        <f t="shared" si="67"/>
        <v>1.71824296</v>
      </c>
    </row>
    <row r="4316" spans="1:4" ht="15" customHeight="1" x14ac:dyDescent="0.2">
      <c r="A4316" s="105">
        <v>42188</v>
      </c>
      <c r="B4316" s="13">
        <v>1.5433319999999999</v>
      </c>
      <c r="C4316" s="24">
        <v>310</v>
      </c>
      <c r="D4316" s="16">
        <f t="shared" si="67"/>
        <v>2.5773644399999998</v>
      </c>
    </row>
    <row r="4317" spans="1:4" ht="15" customHeight="1" x14ac:dyDescent="0.2">
      <c r="A4317" s="105">
        <v>42188.041666666664</v>
      </c>
      <c r="B4317" s="13">
        <v>1.5433319999999999</v>
      </c>
      <c r="C4317" s="24">
        <v>320</v>
      </c>
      <c r="D4317" s="16">
        <f t="shared" si="67"/>
        <v>2.5773644399999998</v>
      </c>
    </row>
    <row r="4318" spans="1:4" ht="15" customHeight="1" x14ac:dyDescent="0.2">
      <c r="A4318" s="105">
        <v>42188.083333333336</v>
      </c>
      <c r="B4318" s="13">
        <v>1.5433319999999999</v>
      </c>
      <c r="C4318" s="24">
        <v>290</v>
      </c>
      <c r="D4318" s="16">
        <f t="shared" si="67"/>
        <v>2.5773644399999998</v>
      </c>
    </row>
    <row r="4319" spans="1:4" ht="15" customHeight="1" x14ac:dyDescent="0.2">
      <c r="A4319" s="105">
        <v>42188.125</v>
      </c>
      <c r="B4319" s="13">
        <v>1.028888</v>
      </c>
      <c r="C4319" s="24">
        <v>310</v>
      </c>
      <c r="D4319" s="16">
        <f t="shared" si="67"/>
        <v>1.71824296</v>
      </c>
    </row>
    <row r="4320" spans="1:4" ht="15" customHeight="1" x14ac:dyDescent="0.2">
      <c r="A4320" s="105">
        <v>42188.166666666664</v>
      </c>
      <c r="B4320" s="13">
        <v>0</v>
      </c>
      <c r="C4320" s="24">
        <v>0</v>
      </c>
      <c r="D4320" s="16">
        <f t="shared" si="67"/>
        <v>0</v>
      </c>
    </row>
    <row r="4321" spans="1:4" ht="15" customHeight="1" x14ac:dyDescent="0.2">
      <c r="A4321" s="105">
        <v>42188.208333333336</v>
      </c>
      <c r="B4321" s="13">
        <v>0</v>
      </c>
      <c r="C4321" s="24">
        <v>0</v>
      </c>
      <c r="D4321" s="16">
        <f t="shared" si="67"/>
        <v>0</v>
      </c>
    </row>
    <row r="4322" spans="1:4" ht="15" customHeight="1" x14ac:dyDescent="0.2">
      <c r="A4322" s="105">
        <v>42188.25</v>
      </c>
      <c r="B4322" s="13">
        <v>0</v>
      </c>
      <c r="C4322" s="24">
        <v>0</v>
      </c>
      <c r="D4322" s="16">
        <f t="shared" si="67"/>
        <v>0</v>
      </c>
    </row>
    <row r="4323" spans="1:4" ht="15" customHeight="1" x14ac:dyDescent="0.2">
      <c r="A4323" s="105">
        <v>42188.291666666664</v>
      </c>
      <c r="B4323" s="13">
        <v>1.5433319999999999</v>
      </c>
      <c r="C4323" s="24">
        <v>320</v>
      </c>
      <c r="D4323" s="16">
        <f t="shared" si="67"/>
        <v>2.5773644399999998</v>
      </c>
    </row>
    <row r="4324" spans="1:4" ht="15" customHeight="1" x14ac:dyDescent="0.2">
      <c r="A4324" s="105">
        <v>42188.333333333336</v>
      </c>
      <c r="B4324" s="13">
        <v>1.028888</v>
      </c>
      <c r="C4324" s="24">
        <v>360</v>
      </c>
      <c r="D4324" s="16">
        <f t="shared" si="67"/>
        <v>1.71824296</v>
      </c>
    </row>
    <row r="4325" spans="1:4" ht="15" customHeight="1" x14ac:dyDescent="0.2">
      <c r="A4325" s="105">
        <v>42188.375</v>
      </c>
      <c r="B4325" s="13">
        <v>1.028888</v>
      </c>
      <c r="C4325" s="24">
        <v>320</v>
      </c>
      <c r="D4325" s="16">
        <f t="shared" si="67"/>
        <v>1.71824296</v>
      </c>
    </row>
    <row r="4326" spans="1:4" ht="15" customHeight="1" x14ac:dyDescent="0.2">
      <c r="A4326" s="105">
        <v>42188.416666666664</v>
      </c>
      <c r="B4326" s="13">
        <v>1.028888</v>
      </c>
      <c r="C4326" s="24">
        <v>360</v>
      </c>
      <c r="D4326" s="16">
        <f t="shared" si="67"/>
        <v>1.71824296</v>
      </c>
    </row>
    <row r="4327" spans="1:4" ht="15" customHeight="1" x14ac:dyDescent="0.2">
      <c r="A4327" s="105">
        <v>42188.458333333336</v>
      </c>
      <c r="B4327" s="13">
        <v>1.028888</v>
      </c>
      <c r="C4327" s="24">
        <v>330</v>
      </c>
      <c r="D4327" s="16">
        <f t="shared" si="67"/>
        <v>1.71824296</v>
      </c>
    </row>
    <row r="4328" spans="1:4" ht="15" customHeight="1" x14ac:dyDescent="0.2">
      <c r="A4328" s="105">
        <v>42188.5</v>
      </c>
      <c r="B4328" s="13">
        <v>1.5433319999999999</v>
      </c>
      <c r="C4328" s="24">
        <v>350</v>
      </c>
      <c r="D4328" s="16">
        <f t="shared" si="67"/>
        <v>2.5773644399999998</v>
      </c>
    </row>
    <row r="4329" spans="1:4" ht="15" customHeight="1" x14ac:dyDescent="0.2">
      <c r="A4329" s="105">
        <v>42188.541666666664</v>
      </c>
      <c r="B4329" s="13">
        <v>3.601108</v>
      </c>
      <c r="C4329" s="24">
        <v>10</v>
      </c>
      <c r="D4329" s="16">
        <f t="shared" si="67"/>
        <v>6.0138503599999993</v>
      </c>
    </row>
    <row r="4330" spans="1:4" ht="15" customHeight="1" x14ac:dyDescent="0.2">
      <c r="A4330" s="105">
        <v>42188.583333333336</v>
      </c>
      <c r="B4330" s="13">
        <v>4.6299960000000002</v>
      </c>
      <c r="C4330" s="24">
        <v>360</v>
      </c>
      <c r="D4330" s="16">
        <f t="shared" si="67"/>
        <v>7.7320933199999997</v>
      </c>
    </row>
    <row r="4331" spans="1:4" ht="15" customHeight="1" x14ac:dyDescent="0.2">
      <c r="A4331" s="105">
        <v>42188.625</v>
      </c>
      <c r="B4331" s="13">
        <v>5.1444400000000003</v>
      </c>
      <c r="C4331" s="24">
        <v>360</v>
      </c>
      <c r="D4331" s="16">
        <f t="shared" si="67"/>
        <v>8.5912147999999995</v>
      </c>
    </row>
    <row r="4332" spans="1:4" ht="15" customHeight="1" x14ac:dyDescent="0.2">
      <c r="A4332" s="105">
        <v>42188.666666666664</v>
      </c>
      <c r="B4332" s="13">
        <v>3.601108</v>
      </c>
      <c r="C4332" s="24">
        <v>30</v>
      </c>
      <c r="D4332" s="16">
        <f t="shared" si="67"/>
        <v>6.0138503599999993</v>
      </c>
    </row>
    <row r="4333" spans="1:4" ht="15" customHeight="1" x14ac:dyDescent="0.2">
      <c r="A4333" s="105">
        <v>42188.708333333336</v>
      </c>
      <c r="B4333" s="13">
        <v>5.1444400000000003</v>
      </c>
      <c r="C4333" s="24">
        <v>70</v>
      </c>
      <c r="D4333" s="16">
        <f t="shared" si="67"/>
        <v>8.5912147999999995</v>
      </c>
    </row>
    <row r="4334" spans="1:4" ht="15" customHeight="1" x14ac:dyDescent="0.2">
      <c r="A4334" s="105">
        <v>42188.75</v>
      </c>
      <c r="B4334" s="13">
        <v>5.6588840000000005</v>
      </c>
      <c r="C4334" s="24">
        <v>30</v>
      </c>
      <c r="D4334" s="16">
        <f t="shared" si="67"/>
        <v>9.4503362800000001</v>
      </c>
    </row>
    <row r="4335" spans="1:4" ht="15" customHeight="1" x14ac:dyDescent="0.2">
      <c r="A4335" s="105">
        <v>42188.791666666664</v>
      </c>
      <c r="B4335" s="13">
        <v>2.5722200000000002</v>
      </c>
      <c r="C4335" s="24">
        <v>30</v>
      </c>
      <c r="D4335" s="16">
        <f t="shared" si="67"/>
        <v>4.2956073999999997</v>
      </c>
    </row>
    <row r="4336" spans="1:4" ht="15" customHeight="1" x14ac:dyDescent="0.2">
      <c r="A4336" s="105">
        <v>42188.833333333336</v>
      </c>
      <c r="B4336" s="13">
        <v>3.0866639999999999</v>
      </c>
      <c r="C4336" s="24">
        <v>30</v>
      </c>
      <c r="D4336" s="16">
        <f t="shared" si="67"/>
        <v>5.1547288799999995</v>
      </c>
    </row>
    <row r="4337" spans="1:4" ht="15" customHeight="1" x14ac:dyDescent="0.2">
      <c r="A4337" s="105">
        <v>42188.875</v>
      </c>
      <c r="B4337" s="13">
        <v>2.5722200000000002</v>
      </c>
      <c r="C4337" s="24">
        <v>30</v>
      </c>
      <c r="D4337" s="16">
        <f t="shared" si="67"/>
        <v>4.2956073999999997</v>
      </c>
    </row>
    <row r="4338" spans="1:4" ht="15" customHeight="1" x14ac:dyDescent="0.2">
      <c r="A4338" s="105">
        <v>42188.916666666664</v>
      </c>
      <c r="B4338" s="13">
        <v>1.028888</v>
      </c>
      <c r="C4338" s="24">
        <v>340</v>
      </c>
      <c r="D4338" s="16">
        <f t="shared" si="67"/>
        <v>1.71824296</v>
      </c>
    </row>
    <row r="4339" spans="1:4" ht="15" customHeight="1" x14ac:dyDescent="0.2">
      <c r="A4339" s="105">
        <v>42188.958333333336</v>
      </c>
      <c r="B4339" s="13">
        <v>2.5722200000000002</v>
      </c>
      <c r="C4339" s="24">
        <v>10</v>
      </c>
      <c r="D4339" s="16">
        <f t="shared" si="67"/>
        <v>4.2956073999999997</v>
      </c>
    </row>
    <row r="4340" spans="1:4" ht="15" customHeight="1" x14ac:dyDescent="0.2">
      <c r="A4340" s="105">
        <v>42189</v>
      </c>
      <c r="B4340" s="13">
        <v>2.5722200000000002</v>
      </c>
      <c r="C4340" s="24">
        <v>20</v>
      </c>
      <c r="D4340" s="16">
        <f t="shared" si="67"/>
        <v>4.2956073999999997</v>
      </c>
    </row>
    <row r="4341" spans="1:4" ht="15" customHeight="1" x14ac:dyDescent="0.2">
      <c r="A4341" s="105">
        <v>42189.041666666664</v>
      </c>
      <c r="B4341" s="13">
        <v>1.028888</v>
      </c>
      <c r="C4341" s="24">
        <v>310</v>
      </c>
      <c r="D4341" s="16">
        <f t="shared" si="67"/>
        <v>1.71824296</v>
      </c>
    </row>
    <row r="4342" spans="1:4" ht="15" customHeight="1" x14ac:dyDescent="0.2">
      <c r="A4342" s="105">
        <v>42189.083333333336</v>
      </c>
      <c r="B4342" s="13">
        <v>3.601108</v>
      </c>
      <c r="C4342" s="24">
        <v>10</v>
      </c>
      <c r="D4342" s="16">
        <f t="shared" si="67"/>
        <v>6.0138503599999993</v>
      </c>
    </row>
    <row r="4343" spans="1:4" ht="15" customHeight="1" x14ac:dyDescent="0.2">
      <c r="A4343" s="105">
        <v>42189.125</v>
      </c>
      <c r="B4343" s="13">
        <v>4.1155520000000001</v>
      </c>
      <c r="C4343" s="24">
        <v>10</v>
      </c>
      <c r="D4343" s="16">
        <f t="shared" si="67"/>
        <v>6.8729718399999999</v>
      </c>
    </row>
    <row r="4344" spans="1:4" ht="15" customHeight="1" x14ac:dyDescent="0.2">
      <c r="A4344" s="105">
        <v>42189.166666666664</v>
      </c>
      <c r="B4344" s="13">
        <v>4.1155520000000001</v>
      </c>
      <c r="C4344" s="24">
        <v>20</v>
      </c>
      <c r="D4344" s="16">
        <f t="shared" si="67"/>
        <v>6.8729718399999999</v>
      </c>
    </row>
    <row r="4345" spans="1:4" ht="15" customHeight="1" x14ac:dyDescent="0.2">
      <c r="A4345" s="105">
        <v>42189.208333333336</v>
      </c>
      <c r="B4345" s="13">
        <v>5.6588840000000005</v>
      </c>
      <c r="C4345" s="24">
        <v>30</v>
      </c>
      <c r="D4345" s="16">
        <f t="shared" si="67"/>
        <v>9.4503362800000001</v>
      </c>
    </row>
    <row r="4346" spans="1:4" ht="15" customHeight="1" x14ac:dyDescent="0.2">
      <c r="A4346" s="105">
        <v>42189.25</v>
      </c>
      <c r="B4346" s="13">
        <v>2.057776</v>
      </c>
      <c r="C4346" s="24">
        <v>10</v>
      </c>
      <c r="D4346" s="16">
        <f t="shared" si="67"/>
        <v>3.43648592</v>
      </c>
    </row>
    <row r="4347" spans="1:4" ht="15" customHeight="1" x14ac:dyDescent="0.2">
      <c r="A4347" s="105">
        <v>42189.291666666664</v>
      </c>
      <c r="B4347" s="13">
        <v>1.028888</v>
      </c>
      <c r="C4347" s="24">
        <v>340</v>
      </c>
      <c r="D4347" s="16">
        <f t="shared" si="67"/>
        <v>1.71824296</v>
      </c>
    </row>
    <row r="4348" spans="1:4" ht="15" customHeight="1" x14ac:dyDescent="0.2">
      <c r="A4348" s="105">
        <v>42189.333333333336</v>
      </c>
      <c r="B4348" s="13">
        <v>2.5722200000000002</v>
      </c>
      <c r="C4348" s="24">
        <v>10</v>
      </c>
      <c r="D4348" s="16">
        <f t="shared" si="67"/>
        <v>4.2956073999999997</v>
      </c>
    </row>
    <row r="4349" spans="1:4" ht="15" customHeight="1" x14ac:dyDescent="0.2">
      <c r="A4349" s="105">
        <v>42189.375</v>
      </c>
      <c r="B4349" s="13">
        <v>2.5722200000000002</v>
      </c>
      <c r="C4349" s="24">
        <v>340</v>
      </c>
      <c r="D4349" s="16">
        <f t="shared" si="67"/>
        <v>4.2956073999999997</v>
      </c>
    </row>
    <row r="4350" spans="1:4" ht="15" customHeight="1" x14ac:dyDescent="0.2">
      <c r="A4350" s="105">
        <v>42189.416666666664</v>
      </c>
      <c r="B4350" s="13">
        <v>2.5722200000000002</v>
      </c>
      <c r="C4350" s="24">
        <v>340</v>
      </c>
      <c r="D4350" s="16">
        <f t="shared" si="67"/>
        <v>4.2956073999999997</v>
      </c>
    </row>
    <row r="4351" spans="1:4" ht="15" customHeight="1" x14ac:dyDescent="0.2">
      <c r="A4351" s="105">
        <v>42189.458333333336</v>
      </c>
      <c r="B4351" s="13">
        <v>3.0866639999999999</v>
      </c>
      <c r="C4351" s="24">
        <v>350</v>
      </c>
      <c r="D4351" s="16">
        <f t="shared" si="67"/>
        <v>5.1547288799999995</v>
      </c>
    </row>
    <row r="4352" spans="1:4" ht="15" customHeight="1" x14ac:dyDescent="0.2">
      <c r="A4352" s="105">
        <v>42189.5</v>
      </c>
      <c r="B4352" s="13">
        <v>4.1155520000000001</v>
      </c>
      <c r="C4352" s="24">
        <v>360</v>
      </c>
      <c r="D4352" s="16">
        <f t="shared" si="67"/>
        <v>6.8729718399999999</v>
      </c>
    </row>
    <row r="4353" spans="1:4" ht="15" customHeight="1" x14ac:dyDescent="0.2">
      <c r="A4353" s="105">
        <v>42189.541666666664</v>
      </c>
      <c r="B4353" s="13">
        <v>5.6588840000000005</v>
      </c>
      <c r="C4353" s="24">
        <v>20</v>
      </c>
      <c r="D4353" s="16">
        <f t="shared" si="67"/>
        <v>9.4503362800000001</v>
      </c>
    </row>
    <row r="4354" spans="1:4" ht="15" customHeight="1" x14ac:dyDescent="0.2">
      <c r="A4354" s="105">
        <v>42189.583333333336</v>
      </c>
      <c r="B4354" s="13">
        <v>4.6299960000000002</v>
      </c>
      <c r="C4354" s="24">
        <v>10</v>
      </c>
      <c r="D4354" s="16">
        <f t="shared" si="67"/>
        <v>7.7320933199999997</v>
      </c>
    </row>
    <row r="4355" spans="1:4" ht="15" customHeight="1" x14ac:dyDescent="0.2">
      <c r="A4355" s="105">
        <v>42189.625</v>
      </c>
      <c r="B4355" s="13">
        <v>5.1444400000000003</v>
      </c>
      <c r="C4355" s="24">
        <v>20</v>
      </c>
      <c r="D4355" s="16">
        <f t="shared" si="67"/>
        <v>8.5912147999999995</v>
      </c>
    </row>
    <row r="4356" spans="1:4" ht="15" customHeight="1" x14ac:dyDescent="0.2">
      <c r="A4356" s="105">
        <v>42189.666666666664</v>
      </c>
      <c r="B4356" s="13">
        <v>5.6588840000000005</v>
      </c>
      <c r="C4356" s="24">
        <v>20</v>
      </c>
      <c r="D4356" s="16">
        <f t="shared" ref="D4356:D4419" si="68">$B$1*B4356</f>
        <v>9.4503362800000001</v>
      </c>
    </row>
    <row r="4357" spans="1:4" ht="15" customHeight="1" x14ac:dyDescent="0.2">
      <c r="A4357" s="105">
        <v>42189.708333333336</v>
      </c>
      <c r="B4357" s="13">
        <v>5.1444400000000003</v>
      </c>
      <c r="C4357" s="24">
        <v>10</v>
      </c>
      <c r="D4357" s="16">
        <f t="shared" si="68"/>
        <v>8.5912147999999995</v>
      </c>
    </row>
    <row r="4358" spans="1:4" ht="15" customHeight="1" x14ac:dyDescent="0.2">
      <c r="A4358" s="105">
        <v>42189.75</v>
      </c>
      <c r="B4358" s="13">
        <v>3.601108</v>
      </c>
      <c r="C4358" s="24">
        <v>10</v>
      </c>
      <c r="D4358" s="16">
        <f t="shared" si="68"/>
        <v>6.0138503599999993</v>
      </c>
    </row>
    <row r="4359" spans="1:4" ht="15" customHeight="1" x14ac:dyDescent="0.2">
      <c r="A4359" s="105">
        <v>42189.791666666664</v>
      </c>
      <c r="B4359" s="13">
        <v>4.6299960000000002</v>
      </c>
      <c r="C4359" s="24">
        <v>20</v>
      </c>
      <c r="D4359" s="16">
        <f t="shared" si="68"/>
        <v>7.7320933199999997</v>
      </c>
    </row>
    <row r="4360" spans="1:4" ht="15" customHeight="1" x14ac:dyDescent="0.2">
      <c r="A4360" s="105">
        <v>42189.833333333336</v>
      </c>
      <c r="B4360" s="13">
        <v>3.601108</v>
      </c>
      <c r="C4360" s="24">
        <v>20</v>
      </c>
      <c r="D4360" s="16">
        <f t="shared" si="68"/>
        <v>6.0138503599999993</v>
      </c>
    </row>
    <row r="4361" spans="1:4" ht="15" customHeight="1" x14ac:dyDescent="0.2">
      <c r="A4361" s="105">
        <v>42189.875</v>
      </c>
      <c r="B4361" s="13">
        <v>3.0866639999999999</v>
      </c>
      <c r="C4361" s="24">
        <v>40</v>
      </c>
      <c r="D4361" s="16">
        <f t="shared" si="68"/>
        <v>5.1547288799999995</v>
      </c>
    </row>
    <row r="4362" spans="1:4" ht="15" customHeight="1" x14ac:dyDescent="0.2">
      <c r="A4362" s="105">
        <v>42189.916666666664</v>
      </c>
      <c r="B4362" s="13">
        <v>3.0866639999999999</v>
      </c>
      <c r="C4362" s="24">
        <v>40</v>
      </c>
      <c r="D4362" s="16">
        <f t="shared" si="68"/>
        <v>5.1547288799999995</v>
      </c>
    </row>
    <row r="4363" spans="1:4" ht="15" customHeight="1" x14ac:dyDescent="0.2">
      <c r="A4363" s="105">
        <v>42189.958333333336</v>
      </c>
      <c r="B4363" s="13">
        <v>1.028888</v>
      </c>
      <c r="C4363" s="24">
        <v>310</v>
      </c>
      <c r="D4363" s="16">
        <f t="shared" si="68"/>
        <v>1.71824296</v>
      </c>
    </row>
    <row r="4364" spans="1:4" ht="15" customHeight="1" x14ac:dyDescent="0.2">
      <c r="A4364" s="105">
        <v>42190</v>
      </c>
      <c r="B4364" s="13">
        <v>1.5433319999999999</v>
      </c>
      <c r="C4364" s="24">
        <v>50</v>
      </c>
      <c r="D4364" s="16">
        <f t="shared" si="68"/>
        <v>2.5773644399999998</v>
      </c>
    </row>
    <row r="4365" spans="1:4" ht="15" customHeight="1" x14ac:dyDescent="0.2">
      <c r="A4365" s="105">
        <v>42190.041666666664</v>
      </c>
      <c r="B4365" s="13">
        <v>7.202216</v>
      </c>
      <c r="C4365" s="24">
        <v>180</v>
      </c>
      <c r="D4365" s="16">
        <f t="shared" si="68"/>
        <v>12.027700719999999</v>
      </c>
    </row>
    <row r="4366" spans="1:4" ht="15" customHeight="1" x14ac:dyDescent="0.2">
      <c r="A4366" s="105">
        <v>42190.083333333336</v>
      </c>
      <c r="B4366" s="13">
        <v>8.7455479999999994</v>
      </c>
      <c r="C4366" s="24">
        <v>200</v>
      </c>
      <c r="D4366" s="16">
        <f t="shared" si="68"/>
        <v>14.605065159999999</v>
      </c>
    </row>
    <row r="4367" spans="1:4" ht="15" customHeight="1" x14ac:dyDescent="0.2">
      <c r="A4367" s="105">
        <v>42190.125</v>
      </c>
      <c r="B4367" s="13">
        <v>7.202216</v>
      </c>
      <c r="C4367" s="24">
        <v>210</v>
      </c>
      <c r="D4367" s="16">
        <f t="shared" si="68"/>
        <v>12.027700719999999</v>
      </c>
    </row>
    <row r="4368" spans="1:4" ht="15" customHeight="1" x14ac:dyDescent="0.2">
      <c r="A4368" s="105">
        <v>42190.166666666664</v>
      </c>
      <c r="B4368" s="13">
        <v>7.202216</v>
      </c>
      <c r="C4368" s="24">
        <v>210</v>
      </c>
      <c r="D4368" s="16">
        <f t="shared" si="68"/>
        <v>12.027700719999999</v>
      </c>
    </row>
    <row r="4369" spans="1:4" ht="15" customHeight="1" x14ac:dyDescent="0.2">
      <c r="A4369" s="105">
        <v>42190.208333333336</v>
      </c>
      <c r="B4369" s="13">
        <v>8.2311040000000002</v>
      </c>
      <c r="C4369" s="24">
        <v>210</v>
      </c>
      <c r="D4369" s="16">
        <f t="shared" si="68"/>
        <v>13.74594368</v>
      </c>
    </row>
    <row r="4370" spans="1:4" ht="15" customHeight="1" x14ac:dyDescent="0.2">
      <c r="A4370" s="105">
        <v>42190.25</v>
      </c>
      <c r="B4370" s="13">
        <v>9.2599920000000004</v>
      </c>
      <c r="C4370" s="24">
        <v>210</v>
      </c>
      <c r="D4370" s="16">
        <f t="shared" si="68"/>
        <v>15.464186639999999</v>
      </c>
    </row>
    <row r="4371" spans="1:4" ht="15" customHeight="1" x14ac:dyDescent="0.2">
      <c r="A4371" s="105">
        <v>42190.291666666664</v>
      </c>
      <c r="B4371" s="13">
        <v>8.2311040000000002</v>
      </c>
      <c r="C4371" s="24">
        <v>200</v>
      </c>
      <c r="D4371" s="16">
        <f t="shared" si="68"/>
        <v>13.74594368</v>
      </c>
    </row>
    <row r="4372" spans="1:4" ht="15" customHeight="1" x14ac:dyDescent="0.2">
      <c r="A4372" s="105">
        <v>42190.333333333336</v>
      </c>
      <c r="B4372" s="13">
        <v>7.7166600000000001</v>
      </c>
      <c r="C4372" s="24">
        <v>200</v>
      </c>
      <c r="D4372" s="16">
        <f t="shared" si="68"/>
        <v>12.886822199999999</v>
      </c>
    </row>
    <row r="4373" spans="1:4" ht="15" customHeight="1" x14ac:dyDescent="0.2">
      <c r="A4373" s="105">
        <v>42190.375</v>
      </c>
      <c r="B4373" s="13">
        <v>8.2311040000000002</v>
      </c>
      <c r="C4373" s="24">
        <v>210</v>
      </c>
      <c r="D4373" s="16">
        <f t="shared" si="68"/>
        <v>13.74594368</v>
      </c>
    </row>
    <row r="4374" spans="1:4" ht="15" customHeight="1" x14ac:dyDescent="0.2">
      <c r="A4374" s="105">
        <v>42190.416666666664</v>
      </c>
      <c r="B4374" s="13">
        <v>7.202216</v>
      </c>
      <c r="C4374" s="24">
        <v>210</v>
      </c>
      <c r="D4374" s="16">
        <f t="shared" si="68"/>
        <v>12.027700719999999</v>
      </c>
    </row>
    <row r="4375" spans="1:4" ht="15" customHeight="1" x14ac:dyDescent="0.2">
      <c r="A4375" s="105">
        <v>42190.458333333336</v>
      </c>
      <c r="B4375" s="13">
        <v>6.1733279999999997</v>
      </c>
      <c r="C4375" s="24">
        <v>220</v>
      </c>
      <c r="D4375" s="16">
        <f t="shared" si="68"/>
        <v>10.309457759999999</v>
      </c>
    </row>
    <row r="4376" spans="1:4" ht="15" customHeight="1" x14ac:dyDescent="0.2">
      <c r="A4376" s="105">
        <v>42190.5</v>
      </c>
      <c r="B4376" s="13">
        <v>6.6877719999999998</v>
      </c>
      <c r="C4376" s="24">
        <v>230</v>
      </c>
      <c r="D4376" s="16">
        <f t="shared" si="68"/>
        <v>11.16857924</v>
      </c>
    </row>
    <row r="4377" spans="1:4" ht="15" customHeight="1" x14ac:dyDescent="0.2">
      <c r="A4377" s="105">
        <v>42190.541666666664</v>
      </c>
      <c r="B4377" s="13">
        <v>7.202216</v>
      </c>
      <c r="C4377" s="24">
        <v>220</v>
      </c>
      <c r="D4377" s="16">
        <f t="shared" si="68"/>
        <v>12.027700719999999</v>
      </c>
    </row>
    <row r="4378" spans="1:4" ht="15" customHeight="1" x14ac:dyDescent="0.2">
      <c r="A4378" s="105">
        <v>42190.583333333336</v>
      </c>
      <c r="B4378" s="13">
        <v>7.202216</v>
      </c>
      <c r="C4378" s="24">
        <v>200</v>
      </c>
      <c r="D4378" s="16">
        <f t="shared" si="68"/>
        <v>12.027700719999999</v>
      </c>
    </row>
    <row r="4379" spans="1:4" ht="15" customHeight="1" x14ac:dyDescent="0.2">
      <c r="A4379" s="105">
        <v>42190.625</v>
      </c>
      <c r="B4379" s="13">
        <v>7.202216</v>
      </c>
      <c r="C4379" s="24">
        <v>200</v>
      </c>
      <c r="D4379" s="16">
        <f t="shared" si="68"/>
        <v>12.027700719999999</v>
      </c>
    </row>
    <row r="4380" spans="1:4" ht="15" customHeight="1" x14ac:dyDescent="0.2">
      <c r="A4380" s="105">
        <v>42190.666666666664</v>
      </c>
      <c r="B4380" s="13">
        <v>7.202216</v>
      </c>
      <c r="C4380" s="24">
        <v>190</v>
      </c>
      <c r="D4380" s="16">
        <f t="shared" si="68"/>
        <v>12.027700719999999</v>
      </c>
    </row>
    <row r="4381" spans="1:4" ht="15" customHeight="1" x14ac:dyDescent="0.2">
      <c r="A4381" s="105">
        <v>42190.75</v>
      </c>
      <c r="B4381" s="13">
        <v>6.1733279999999997</v>
      </c>
      <c r="C4381" s="24">
        <v>200</v>
      </c>
      <c r="D4381" s="16">
        <f t="shared" si="68"/>
        <v>10.309457759999999</v>
      </c>
    </row>
    <row r="4382" spans="1:4" ht="15" customHeight="1" x14ac:dyDescent="0.2">
      <c r="A4382" s="105">
        <v>42190.791666666664</v>
      </c>
      <c r="B4382" s="13">
        <v>6.1733279999999997</v>
      </c>
      <c r="C4382" s="24">
        <v>230</v>
      </c>
      <c r="D4382" s="16">
        <f t="shared" si="68"/>
        <v>10.309457759999999</v>
      </c>
    </row>
    <row r="4383" spans="1:4" ht="15" customHeight="1" x14ac:dyDescent="0.2">
      <c r="A4383" s="105">
        <v>42190.833333333336</v>
      </c>
      <c r="B4383" s="13">
        <v>6.1733279999999997</v>
      </c>
      <c r="C4383" s="24">
        <v>210</v>
      </c>
      <c r="D4383" s="16">
        <f t="shared" si="68"/>
        <v>10.309457759999999</v>
      </c>
    </row>
    <row r="4384" spans="1:4" ht="15" customHeight="1" x14ac:dyDescent="0.2">
      <c r="A4384" s="105">
        <v>42190.875</v>
      </c>
      <c r="B4384" s="13">
        <v>5.1444400000000003</v>
      </c>
      <c r="C4384" s="24">
        <v>220</v>
      </c>
      <c r="D4384" s="16">
        <f t="shared" si="68"/>
        <v>8.5912147999999995</v>
      </c>
    </row>
    <row r="4385" spans="1:4" ht="15" customHeight="1" x14ac:dyDescent="0.2">
      <c r="A4385" s="105">
        <v>42190.916666666664</v>
      </c>
      <c r="B4385" s="13">
        <v>3.601108</v>
      </c>
      <c r="C4385" s="24">
        <v>220</v>
      </c>
      <c r="D4385" s="16">
        <f t="shared" si="68"/>
        <v>6.0138503599999993</v>
      </c>
    </row>
    <row r="4386" spans="1:4" ht="15" customHeight="1" x14ac:dyDescent="0.2">
      <c r="A4386" s="105">
        <v>42190.958333333336</v>
      </c>
      <c r="B4386" s="13">
        <v>4.6299960000000002</v>
      </c>
      <c r="C4386" s="24">
        <v>210</v>
      </c>
      <c r="D4386" s="16">
        <f t="shared" si="68"/>
        <v>7.7320933199999997</v>
      </c>
    </row>
    <row r="4387" spans="1:4" ht="15" customHeight="1" x14ac:dyDescent="0.2">
      <c r="A4387" s="105">
        <v>42191</v>
      </c>
      <c r="B4387" s="13">
        <v>5.6588840000000005</v>
      </c>
      <c r="C4387" s="24">
        <v>200</v>
      </c>
      <c r="D4387" s="16">
        <f t="shared" si="68"/>
        <v>9.4503362800000001</v>
      </c>
    </row>
    <row r="4388" spans="1:4" ht="15" customHeight="1" x14ac:dyDescent="0.2">
      <c r="A4388" s="105">
        <v>42191.041666666664</v>
      </c>
      <c r="B4388" s="13">
        <v>4.6299960000000002</v>
      </c>
      <c r="C4388" s="24">
        <v>200</v>
      </c>
      <c r="D4388" s="16">
        <f t="shared" si="68"/>
        <v>7.7320933199999997</v>
      </c>
    </row>
    <row r="4389" spans="1:4" ht="15" customHeight="1" x14ac:dyDescent="0.2">
      <c r="A4389" s="105">
        <v>42191.083333333336</v>
      </c>
      <c r="B4389" s="13">
        <v>4.6299960000000002</v>
      </c>
      <c r="C4389" s="24">
        <v>210</v>
      </c>
      <c r="D4389" s="16">
        <f t="shared" si="68"/>
        <v>7.7320933199999997</v>
      </c>
    </row>
    <row r="4390" spans="1:4" ht="15" customHeight="1" x14ac:dyDescent="0.2">
      <c r="A4390" s="105">
        <v>42191.125</v>
      </c>
      <c r="B4390" s="13">
        <v>4.6299960000000002</v>
      </c>
      <c r="C4390" s="24">
        <v>200</v>
      </c>
      <c r="D4390" s="16">
        <f t="shared" si="68"/>
        <v>7.7320933199999997</v>
      </c>
    </row>
    <row r="4391" spans="1:4" ht="15" customHeight="1" x14ac:dyDescent="0.2">
      <c r="A4391" s="105">
        <v>42191.166666666664</v>
      </c>
      <c r="B4391" s="13">
        <v>4.6299960000000002</v>
      </c>
      <c r="C4391" s="24">
        <v>210</v>
      </c>
      <c r="D4391" s="16">
        <f t="shared" si="68"/>
        <v>7.7320933199999997</v>
      </c>
    </row>
    <row r="4392" spans="1:4" ht="15" customHeight="1" x14ac:dyDescent="0.2">
      <c r="A4392" s="105">
        <v>42191.208333333336</v>
      </c>
      <c r="B4392" s="13">
        <v>3.601108</v>
      </c>
      <c r="C4392" s="24">
        <v>190</v>
      </c>
      <c r="D4392" s="16">
        <f t="shared" si="68"/>
        <v>6.0138503599999993</v>
      </c>
    </row>
    <row r="4393" spans="1:4" ht="15" customHeight="1" x14ac:dyDescent="0.2">
      <c r="A4393" s="105">
        <v>42191.25</v>
      </c>
      <c r="B4393" s="13">
        <v>3.0866639999999999</v>
      </c>
      <c r="C4393" s="24">
        <v>220</v>
      </c>
      <c r="D4393" s="16">
        <f t="shared" si="68"/>
        <v>5.1547288799999995</v>
      </c>
    </row>
    <row r="4394" spans="1:4" ht="15" customHeight="1" x14ac:dyDescent="0.2">
      <c r="A4394" s="105">
        <v>42191.291666666664</v>
      </c>
      <c r="B4394" s="13">
        <v>3.601108</v>
      </c>
      <c r="C4394" s="24">
        <v>220</v>
      </c>
      <c r="D4394" s="16">
        <f t="shared" si="68"/>
        <v>6.0138503599999993</v>
      </c>
    </row>
    <row r="4395" spans="1:4" ht="15" customHeight="1" x14ac:dyDescent="0.2">
      <c r="A4395" s="105">
        <v>42191.333333333336</v>
      </c>
      <c r="B4395" s="13">
        <v>1.5433319999999999</v>
      </c>
      <c r="C4395" s="24">
        <v>200</v>
      </c>
      <c r="D4395" s="16">
        <f t="shared" si="68"/>
        <v>2.5773644399999998</v>
      </c>
    </row>
    <row r="4396" spans="1:4" ht="15" customHeight="1" x14ac:dyDescent="0.2">
      <c r="A4396" s="105">
        <v>42191.375</v>
      </c>
      <c r="B4396" s="13">
        <v>1.028888</v>
      </c>
      <c r="C4396" s="24">
        <v>240</v>
      </c>
      <c r="D4396" s="16">
        <f t="shared" si="68"/>
        <v>1.71824296</v>
      </c>
    </row>
    <row r="4397" spans="1:4" ht="15" customHeight="1" x14ac:dyDescent="0.2">
      <c r="A4397" s="105">
        <v>42191.416666666664</v>
      </c>
      <c r="B4397" s="13">
        <v>3.0866639999999999</v>
      </c>
      <c r="C4397" s="24">
        <v>230</v>
      </c>
      <c r="D4397" s="16">
        <f t="shared" si="68"/>
        <v>5.1547288799999995</v>
      </c>
    </row>
    <row r="4398" spans="1:4" ht="15" customHeight="1" x14ac:dyDescent="0.2">
      <c r="A4398" s="105">
        <v>42191.458333333336</v>
      </c>
      <c r="B4398" s="13">
        <v>4.1155520000000001</v>
      </c>
      <c r="C4398" s="24">
        <v>210</v>
      </c>
      <c r="D4398" s="16">
        <f t="shared" si="68"/>
        <v>6.8729718399999999</v>
      </c>
    </row>
    <row r="4399" spans="1:4" ht="15" customHeight="1" x14ac:dyDescent="0.2">
      <c r="A4399" s="105">
        <v>42191.5</v>
      </c>
      <c r="B4399" s="13">
        <v>3.0866639999999999</v>
      </c>
      <c r="C4399" s="24">
        <v>220</v>
      </c>
      <c r="D4399" s="16">
        <f t="shared" si="68"/>
        <v>5.1547288799999995</v>
      </c>
    </row>
    <row r="4400" spans="1:4" ht="15" customHeight="1" x14ac:dyDescent="0.2">
      <c r="A4400" s="105">
        <v>42191.541666666664</v>
      </c>
      <c r="B4400" s="13">
        <v>6.1733279999999997</v>
      </c>
      <c r="C4400" s="24">
        <v>210</v>
      </c>
      <c r="D4400" s="16">
        <f t="shared" si="68"/>
        <v>10.309457759999999</v>
      </c>
    </row>
    <row r="4401" spans="1:4" ht="15" customHeight="1" x14ac:dyDescent="0.2">
      <c r="A4401" s="105">
        <v>42191.583333333336</v>
      </c>
      <c r="B4401" s="13">
        <v>4.6299960000000002</v>
      </c>
      <c r="C4401" s="24">
        <v>200</v>
      </c>
      <c r="D4401" s="16">
        <f t="shared" si="68"/>
        <v>7.7320933199999997</v>
      </c>
    </row>
    <row r="4402" spans="1:4" ht="15" customHeight="1" x14ac:dyDescent="0.2">
      <c r="A4402" s="105">
        <v>42191.625</v>
      </c>
      <c r="B4402" s="13">
        <v>4.1155520000000001</v>
      </c>
      <c r="C4402" s="24">
        <v>220</v>
      </c>
      <c r="D4402" s="16">
        <f t="shared" si="68"/>
        <v>6.8729718399999999</v>
      </c>
    </row>
    <row r="4403" spans="1:4" ht="15" customHeight="1" x14ac:dyDescent="0.2">
      <c r="A4403" s="105">
        <v>42191.666666666664</v>
      </c>
      <c r="B4403" s="13">
        <v>4.6299960000000002</v>
      </c>
      <c r="C4403" s="24">
        <v>190</v>
      </c>
      <c r="D4403" s="16">
        <f t="shared" si="68"/>
        <v>7.7320933199999997</v>
      </c>
    </row>
    <row r="4404" spans="1:4" ht="15" customHeight="1" x14ac:dyDescent="0.2">
      <c r="A4404" s="105">
        <v>42191.708333333336</v>
      </c>
      <c r="B4404" s="13">
        <v>4.1155520000000001</v>
      </c>
      <c r="C4404" s="24">
        <v>220</v>
      </c>
      <c r="D4404" s="16">
        <f t="shared" si="68"/>
        <v>6.8729718399999999</v>
      </c>
    </row>
    <row r="4405" spans="1:4" ht="15" customHeight="1" x14ac:dyDescent="0.2">
      <c r="A4405" s="105">
        <v>42191.75</v>
      </c>
      <c r="B4405" s="13">
        <v>4.1155520000000001</v>
      </c>
      <c r="C4405" s="24">
        <v>220</v>
      </c>
      <c r="D4405" s="16">
        <f t="shared" si="68"/>
        <v>6.8729718399999999</v>
      </c>
    </row>
    <row r="4406" spans="1:4" ht="15" customHeight="1" x14ac:dyDescent="0.2">
      <c r="A4406" s="105">
        <v>42191.791666666664</v>
      </c>
      <c r="B4406" s="13">
        <v>4.1155520000000001</v>
      </c>
      <c r="C4406" s="24">
        <v>220</v>
      </c>
      <c r="D4406" s="16">
        <f t="shared" si="68"/>
        <v>6.8729718399999999</v>
      </c>
    </row>
    <row r="4407" spans="1:4" ht="15" customHeight="1" x14ac:dyDescent="0.2">
      <c r="A4407" s="105">
        <v>42191.833333333336</v>
      </c>
      <c r="B4407" s="13">
        <v>3.0866639999999999</v>
      </c>
      <c r="C4407" s="24">
        <v>220</v>
      </c>
      <c r="D4407" s="16">
        <f t="shared" si="68"/>
        <v>5.1547288799999995</v>
      </c>
    </row>
    <row r="4408" spans="1:4" ht="15" customHeight="1" x14ac:dyDescent="0.2">
      <c r="A4408" s="105">
        <v>42191.875</v>
      </c>
      <c r="B4408" s="13">
        <v>3.0866639999999999</v>
      </c>
      <c r="C4408" s="24">
        <v>220</v>
      </c>
      <c r="D4408" s="16">
        <f t="shared" si="68"/>
        <v>5.1547288799999995</v>
      </c>
    </row>
    <row r="4409" spans="1:4" ht="15" customHeight="1" x14ac:dyDescent="0.2">
      <c r="A4409" s="105">
        <v>42191.916666666664</v>
      </c>
      <c r="B4409" s="13">
        <v>3.601108</v>
      </c>
      <c r="C4409" s="24">
        <v>200</v>
      </c>
      <c r="D4409" s="16">
        <f t="shared" si="68"/>
        <v>6.0138503599999993</v>
      </c>
    </row>
    <row r="4410" spans="1:4" ht="15" customHeight="1" x14ac:dyDescent="0.2">
      <c r="A4410" s="105">
        <v>42191.958333333336</v>
      </c>
      <c r="B4410" s="13">
        <v>2.057776</v>
      </c>
      <c r="C4410" s="24">
        <v>290</v>
      </c>
      <c r="D4410" s="16">
        <f t="shared" si="68"/>
        <v>3.43648592</v>
      </c>
    </row>
    <row r="4411" spans="1:4" ht="15" customHeight="1" x14ac:dyDescent="0.2">
      <c r="A4411" s="105">
        <v>42192</v>
      </c>
      <c r="B4411" s="13">
        <v>2.057776</v>
      </c>
      <c r="C4411" s="24">
        <v>300</v>
      </c>
      <c r="D4411" s="16">
        <f t="shared" si="68"/>
        <v>3.43648592</v>
      </c>
    </row>
    <row r="4412" spans="1:4" ht="15" customHeight="1" x14ac:dyDescent="0.2">
      <c r="A4412" s="105">
        <v>42192.041666666664</v>
      </c>
      <c r="B4412" s="13">
        <v>2.057776</v>
      </c>
      <c r="C4412" s="24">
        <v>230</v>
      </c>
      <c r="D4412" s="16">
        <f t="shared" si="68"/>
        <v>3.43648592</v>
      </c>
    </row>
    <row r="4413" spans="1:4" ht="15" customHeight="1" x14ac:dyDescent="0.2">
      <c r="A4413" s="105">
        <v>42192.083333333336</v>
      </c>
      <c r="B4413" s="13">
        <v>1.028888</v>
      </c>
      <c r="C4413" s="24">
        <v>320</v>
      </c>
      <c r="D4413" s="16">
        <f t="shared" si="68"/>
        <v>1.71824296</v>
      </c>
    </row>
    <row r="4414" spans="1:4" ht="15" customHeight="1" x14ac:dyDescent="0.2">
      <c r="A4414" s="105">
        <v>42192.125</v>
      </c>
      <c r="B4414" s="13">
        <v>3.0866639999999999</v>
      </c>
      <c r="C4414" s="24">
        <v>150</v>
      </c>
      <c r="D4414" s="16">
        <f t="shared" si="68"/>
        <v>5.1547288799999995</v>
      </c>
    </row>
    <row r="4415" spans="1:4" ht="15" customHeight="1" x14ac:dyDescent="0.2">
      <c r="A4415" s="105">
        <v>42192.166666666664</v>
      </c>
      <c r="B4415" s="13">
        <v>2.057776</v>
      </c>
      <c r="C4415" s="24">
        <v>140</v>
      </c>
      <c r="D4415" s="16">
        <f t="shared" si="68"/>
        <v>3.43648592</v>
      </c>
    </row>
    <row r="4416" spans="1:4" ht="15" customHeight="1" x14ac:dyDescent="0.2">
      <c r="A4416" s="105">
        <v>42192.208333333336</v>
      </c>
      <c r="B4416" s="13">
        <v>3.0866639999999999</v>
      </c>
      <c r="C4416" s="24">
        <v>250</v>
      </c>
      <c r="D4416" s="16">
        <f t="shared" si="68"/>
        <v>5.1547288799999995</v>
      </c>
    </row>
    <row r="4417" spans="1:4" ht="15" customHeight="1" x14ac:dyDescent="0.2">
      <c r="A4417" s="105">
        <v>42192.25</v>
      </c>
      <c r="B4417" s="13">
        <v>0</v>
      </c>
      <c r="C4417" s="24">
        <v>0</v>
      </c>
      <c r="D4417" s="16">
        <f t="shared" si="68"/>
        <v>0</v>
      </c>
    </row>
    <row r="4418" spans="1:4" ht="15" customHeight="1" x14ac:dyDescent="0.2">
      <c r="A4418" s="105">
        <v>42192.291666666664</v>
      </c>
      <c r="B4418" s="13">
        <v>2.057776</v>
      </c>
      <c r="C4418" s="24">
        <v>300</v>
      </c>
      <c r="D4418" s="16">
        <f t="shared" si="68"/>
        <v>3.43648592</v>
      </c>
    </row>
    <row r="4419" spans="1:4" ht="15" customHeight="1" x14ac:dyDescent="0.2">
      <c r="A4419" s="105">
        <v>42192.333333333336</v>
      </c>
      <c r="B4419" s="13">
        <v>0</v>
      </c>
      <c r="C4419" s="24">
        <v>0</v>
      </c>
      <c r="D4419" s="16">
        <f t="shared" si="68"/>
        <v>0</v>
      </c>
    </row>
    <row r="4420" spans="1:4" ht="15" customHeight="1" x14ac:dyDescent="0.2">
      <c r="A4420" s="105">
        <v>42192.375</v>
      </c>
      <c r="B4420" s="13">
        <v>2.057776</v>
      </c>
      <c r="C4420" s="24">
        <v>240</v>
      </c>
      <c r="D4420" s="16">
        <f t="shared" ref="D4420:D4483" si="69">$B$1*B4420</f>
        <v>3.43648592</v>
      </c>
    </row>
    <row r="4421" spans="1:4" ht="15" customHeight="1" x14ac:dyDescent="0.2">
      <c r="A4421" s="105">
        <v>42192.416666666664</v>
      </c>
      <c r="B4421" s="13">
        <v>2.057776</v>
      </c>
      <c r="C4421" s="24">
        <v>270</v>
      </c>
      <c r="D4421" s="16">
        <f t="shared" si="69"/>
        <v>3.43648592</v>
      </c>
    </row>
    <row r="4422" spans="1:4" ht="15" customHeight="1" x14ac:dyDescent="0.2">
      <c r="A4422" s="105">
        <v>42192.458333333336</v>
      </c>
      <c r="B4422" s="13">
        <v>2.057776</v>
      </c>
      <c r="C4422" s="24">
        <v>320</v>
      </c>
      <c r="D4422" s="16">
        <f t="shared" si="69"/>
        <v>3.43648592</v>
      </c>
    </row>
    <row r="4423" spans="1:4" ht="15" customHeight="1" x14ac:dyDescent="0.2">
      <c r="A4423" s="105">
        <v>42192.5</v>
      </c>
      <c r="B4423" s="13">
        <v>2.057776</v>
      </c>
      <c r="C4423" s="24">
        <v>310</v>
      </c>
      <c r="D4423" s="16">
        <f t="shared" si="69"/>
        <v>3.43648592</v>
      </c>
    </row>
    <row r="4424" spans="1:4" ht="15" customHeight="1" x14ac:dyDescent="0.2">
      <c r="A4424" s="105">
        <v>42192.541666666664</v>
      </c>
      <c r="B4424" s="13">
        <v>3.0866639999999999</v>
      </c>
      <c r="C4424" s="24">
        <v>270</v>
      </c>
      <c r="D4424" s="16">
        <f t="shared" si="69"/>
        <v>5.1547288799999995</v>
      </c>
    </row>
    <row r="4425" spans="1:4" ht="15" customHeight="1" x14ac:dyDescent="0.2">
      <c r="A4425" s="105">
        <v>42192.583333333336</v>
      </c>
      <c r="B4425" s="13">
        <v>2.5722200000000002</v>
      </c>
      <c r="C4425" s="24">
        <v>290</v>
      </c>
      <c r="D4425" s="16">
        <f t="shared" si="69"/>
        <v>4.2956073999999997</v>
      </c>
    </row>
    <row r="4426" spans="1:4" ht="15" customHeight="1" x14ac:dyDescent="0.2">
      <c r="A4426" s="105">
        <v>42192.625</v>
      </c>
      <c r="B4426" s="13">
        <v>3.0866639999999999</v>
      </c>
      <c r="C4426" s="24">
        <v>310</v>
      </c>
      <c r="D4426" s="16">
        <f t="shared" si="69"/>
        <v>5.1547288799999995</v>
      </c>
    </row>
    <row r="4427" spans="1:4" ht="15" customHeight="1" x14ac:dyDescent="0.2">
      <c r="A4427" s="105">
        <v>42192.666666666664</v>
      </c>
      <c r="B4427" s="13">
        <v>0.51444400000000001</v>
      </c>
      <c r="C4427" s="24">
        <v>50</v>
      </c>
      <c r="D4427" s="16">
        <f t="shared" si="69"/>
        <v>0.85912147999999999</v>
      </c>
    </row>
    <row r="4428" spans="1:4" ht="15" customHeight="1" x14ac:dyDescent="0.2">
      <c r="A4428" s="105">
        <v>42192.708333333336</v>
      </c>
      <c r="B4428" s="13">
        <v>1.5433319999999999</v>
      </c>
      <c r="C4428" s="24">
        <v>140</v>
      </c>
      <c r="D4428" s="16">
        <f t="shared" si="69"/>
        <v>2.5773644399999998</v>
      </c>
    </row>
    <row r="4429" spans="1:4" ht="15" customHeight="1" x14ac:dyDescent="0.2">
      <c r="A4429" s="105">
        <v>42192.75</v>
      </c>
      <c r="B4429" s="13">
        <v>2.057776</v>
      </c>
      <c r="C4429" s="24">
        <v>150</v>
      </c>
      <c r="D4429" s="16">
        <f t="shared" si="69"/>
        <v>3.43648592</v>
      </c>
    </row>
    <row r="4430" spans="1:4" ht="15" customHeight="1" x14ac:dyDescent="0.2">
      <c r="A4430" s="105">
        <v>42192.791666666664</v>
      </c>
      <c r="B4430" s="13">
        <v>1.5433319999999999</v>
      </c>
      <c r="C4430" s="24">
        <v>100</v>
      </c>
      <c r="D4430" s="16">
        <f t="shared" si="69"/>
        <v>2.5773644399999998</v>
      </c>
    </row>
    <row r="4431" spans="1:4" ht="15" customHeight="1" x14ac:dyDescent="0.2">
      <c r="A4431" s="105">
        <v>42192.833333333336</v>
      </c>
      <c r="B4431" s="13">
        <v>0</v>
      </c>
      <c r="C4431" s="24">
        <v>0</v>
      </c>
      <c r="D4431" s="16">
        <f t="shared" si="69"/>
        <v>0</v>
      </c>
    </row>
    <row r="4432" spans="1:4" ht="15" customHeight="1" x14ac:dyDescent="0.2">
      <c r="A4432" s="105">
        <v>42192.875</v>
      </c>
      <c r="B4432" s="13">
        <v>2.057776</v>
      </c>
      <c r="C4432" s="24">
        <v>280</v>
      </c>
      <c r="D4432" s="16">
        <f t="shared" si="69"/>
        <v>3.43648592</v>
      </c>
    </row>
    <row r="4433" spans="1:4" ht="15" customHeight="1" x14ac:dyDescent="0.2">
      <c r="A4433" s="105">
        <v>42192.916666666664</v>
      </c>
      <c r="B4433" s="13">
        <v>1.5433319999999999</v>
      </c>
      <c r="C4433" s="24">
        <v>330</v>
      </c>
      <c r="D4433" s="16">
        <f t="shared" si="69"/>
        <v>2.5773644399999998</v>
      </c>
    </row>
    <row r="4434" spans="1:4" ht="15" customHeight="1" x14ac:dyDescent="0.2">
      <c r="A4434" s="105">
        <v>42192.958333333336</v>
      </c>
      <c r="B4434" s="13">
        <v>1.5433319999999999</v>
      </c>
      <c r="C4434" s="24">
        <v>320</v>
      </c>
      <c r="D4434" s="16">
        <f t="shared" si="69"/>
        <v>2.5773644399999998</v>
      </c>
    </row>
    <row r="4435" spans="1:4" ht="15" customHeight="1" x14ac:dyDescent="0.2">
      <c r="A4435" s="105">
        <v>42193</v>
      </c>
      <c r="B4435" s="13">
        <v>1.5433319999999999</v>
      </c>
      <c r="C4435" s="24">
        <v>290</v>
      </c>
      <c r="D4435" s="16">
        <f t="shared" si="69"/>
        <v>2.5773644399999998</v>
      </c>
    </row>
    <row r="4436" spans="1:4" ht="15" customHeight="1" x14ac:dyDescent="0.2">
      <c r="A4436" s="105">
        <v>42193.041666666664</v>
      </c>
      <c r="B4436" s="13">
        <v>1.028888</v>
      </c>
      <c r="C4436" s="24">
        <v>300</v>
      </c>
      <c r="D4436" s="16">
        <f t="shared" si="69"/>
        <v>1.71824296</v>
      </c>
    </row>
    <row r="4437" spans="1:4" ht="15" customHeight="1" x14ac:dyDescent="0.2">
      <c r="A4437" s="105">
        <v>42193.083333333336</v>
      </c>
      <c r="B4437" s="13">
        <v>1.028888</v>
      </c>
      <c r="C4437" s="24">
        <v>340</v>
      </c>
      <c r="D4437" s="16">
        <f t="shared" si="69"/>
        <v>1.71824296</v>
      </c>
    </row>
    <row r="4438" spans="1:4" ht="15" customHeight="1" x14ac:dyDescent="0.2">
      <c r="A4438" s="105">
        <v>42193.125</v>
      </c>
      <c r="B4438" s="13">
        <v>1.5433319999999999</v>
      </c>
      <c r="C4438" s="24">
        <v>300</v>
      </c>
      <c r="D4438" s="16">
        <f t="shared" si="69"/>
        <v>2.5773644399999998</v>
      </c>
    </row>
    <row r="4439" spans="1:4" ht="15" customHeight="1" x14ac:dyDescent="0.2">
      <c r="A4439" s="105">
        <v>42193.166666666664</v>
      </c>
      <c r="B4439" s="13">
        <v>1.028888</v>
      </c>
      <c r="C4439" s="24">
        <v>310</v>
      </c>
      <c r="D4439" s="16">
        <f t="shared" si="69"/>
        <v>1.71824296</v>
      </c>
    </row>
    <row r="4440" spans="1:4" ht="15" customHeight="1" x14ac:dyDescent="0.2">
      <c r="A4440" s="105">
        <v>42193.208333333336</v>
      </c>
      <c r="B4440" s="13">
        <v>1.028888</v>
      </c>
      <c r="C4440" s="24">
        <v>330</v>
      </c>
      <c r="D4440" s="16">
        <f t="shared" si="69"/>
        <v>1.71824296</v>
      </c>
    </row>
    <row r="4441" spans="1:4" ht="15" customHeight="1" x14ac:dyDescent="0.2">
      <c r="A4441" s="105">
        <v>42193.25</v>
      </c>
      <c r="B4441" s="13">
        <v>2.057776</v>
      </c>
      <c r="C4441" s="24">
        <v>340</v>
      </c>
      <c r="D4441" s="16">
        <f t="shared" si="69"/>
        <v>3.43648592</v>
      </c>
    </row>
    <row r="4442" spans="1:4" ht="15" customHeight="1" x14ac:dyDescent="0.2">
      <c r="A4442" s="105">
        <v>42193.291666666664</v>
      </c>
      <c r="B4442" s="13">
        <v>0</v>
      </c>
      <c r="C4442" s="24">
        <v>0</v>
      </c>
      <c r="D4442" s="16">
        <f t="shared" si="69"/>
        <v>0</v>
      </c>
    </row>
    <row r="4443" spans="1:4" ht="15" customHeight="1" x14ac:dyDescent="0.2">
      <c r="A4443" s="105">
        <v>42193.333333333336</v>
      </c>
      <c r="B4443" s="13">
        <v>1.028888</v>
      </c>
      <c r="C4443" s="24">
        <v>260</v>
      </c>
      <c r="D4443" s="16">
        <f t="shared" si="69"/>
        <v>1.71824296</v>
      </c>
    </row>
    <row r="4444" spans="1:4" ht="15" customHeight="1" x14ac:dyDescent="0.2">
      <c r="A4444" s="105">
        <v>42193.375</v>
      </c>
      <c r="B4444" s="13">
        <v>1.028888</v>
      </c>
      <c r="C4444" s="24">
        <v>320</v>
      </c>
      <c r="D4444" s="16">
        <f t="shared" si="69"/>
        <v>1.71824296</v>
      </c>
    </row>
    <row r="4445" spans="1:4" ht="15" customHeight="1" x14ac:dyDescent="0.2">
      <c r="A4445" s="105">
        <v>42193.416666666664</v>
      </c>
      <c r="B4445" s="13">
        <v>1.028888</v>
      </c>
      <c r="C4445" s="24">
        <v>310</v>
      </c>
      <c r="D4445" s="16">
        <f t="shared" si="69"/>
        <v>1.71824296</v>
      </c>
    </row>
    <row r="4446" spans="1:4" ht="15" customHeight="1" x14ac:dyDescent="0.2">
      <c r="A4446" s="105">
        <v>42193.458333333336</v>
      </c>
      <c r="B4446" s="13">
        <v>1.028888</v>
      </c>
      <c r="C4446" s="24">
        <v>350</v>
      </c>
      <c r="D4446" s="16">
        <f t="shared" si="69"/>
        <v>1.71824296</v>
      </c>
    </row>
    <row r="4447" spans="1:4" ht="15" customHeight="1" x14ac:dyDescent="0.2">
      <c r="A4447" s="105">
        <v>42193.5</v>
      </c>
      <c r="B4447" s="13">
        <v>2.057776</v>
      </c>
      <c r="C4447" s="24">
        <v>320</v>
      </c>
      <c r="D4447" s="16">
        <f t="shared" si="69"/>
        <v>3.43648592</v>
      </c>
    </row>
    <row r="4448" spans="1:4" ht="15" customHeight="1" x14ac:dyDescent="0.2">
      <c r="A4448" s="105">
        <v>42193.541666666664</v>
      </c>
      <c r="B4448" s="13">
        <v>3.601108</v>
      </c>
      <c r="C4448" s="24">
        <v>10</v>
      </c>
      <c r="D4448" s="16">
        <f t="shared" si="69"/>
        <v>6.0138503599999993</v>
      </c>
    </row>
    <row r="4449" spans="1:4" ht="15" customHeight="1" x14ac:dyDescent="0.2">
      <c r="A4449" s="105">
        <v>42193.583333333336</v>
      </c>
      <c r="B4449" s="13">
        <v>3.601108</v>
      </c>
      <c r="C4449" s="24">
        <v>20</v>
      </c>
      <c r="D4449" s="16">
        <f t="shared" si="69"/>
        <v>6.0138503599999993</v>
      </c>
    </row>
    <row r="4450" spans="1:4" ht="15" customHeight="1" x14ac:dyDescent="0.2">
      <c r="A4450" s="105">
        <v>42193.625</v>
      </c>
      <c r="B4450" s="13">
        <v>4.1155520000000001</v>
      </c>
      <c r="C4450" s="24">
        <v>30</v>
      </c>
      <c r="D4450" s="16">
        <f t="shared" si="69"/>
        <v>6.8729718399999999</v>
      </c>
    </row>
    <row r="4451" spans="1:4" ht="15" customHeight="1" x14ac:dyDescent="0.2">
      <c r="A4451" s="105">
        <v>42193.666666666664</v>
      </c>
      <c r="B4451" s="13">
        <v>3.601108</v>
      </c>
      <c r="C4451" s="24">
        <v>20</v>
      </c>
      <c r="D4451" s="16">
        <f t="shared" si="69"/>
        <v>6.0138503599999993</v>
      </c>
    </row>
    <row r="4452" spans="1:4" ht="15" customHeight="1" x14ac:dyDescent="0.2">
      <c r="A4452" s="105">
        <v>42193.708333333336</v>
      </c>
      <c r="B4452" s="13">
        <v>4.1155520000000001</v>
      </c>
      <c r="C4452" s="24">
        <v>20</v>
      </c>
      <c r="D4452" s="16">
        <f t="shared" si="69"/>
        <v>6.8729718399999999</v>
      </c>
    </row>
    <row r="4453" spans="1:4" ht="15" customHeight="1" x14ac:dyDescent="0.2">
      <c r="A4453" s="105">
        <v>42193.75</v>
      </c>
      <c r="B4453" s="13">
        <v>5.1444400000000003</v>
      </c>
      <c r="C4453" s="24">
        <v>70</v>
      </c>
      <c r="D4453" s="16">
        <f t="shared" si="69"/>
        <v>8.5912147999999995</v>
      </c>
    </row>
    <row r="4454" spans="1:4" ht="15" customHeight="1" x14ac:dyDescent="0.2">
      <c r="A4454" s="105">
        <v>42193.791666666664</v>
      </c>
      <c r="B4454" s="13">
        <v>4.1155520000000001</v>
      </c>
      <c r="C4454" s="24">
        <v>60</v>
      </c>
      <c r="D4454" s="16">
        <f t="shared" si="69"/>
        <v>6.8729718399999999</v>
      </c>
    </row>
    <row r="4455" spans="1:4" ht="15" customHeight="1" x14ac:dyDescent="0.2">
      <c r="A4455" s="105">
        <v>42193.833333333336</v>
      </c>
      <c r="B4455" s="13">
        <v>3.601108</v>
      </c>
      <c r="C4455" s="24">
        <v>50</v>
      </c>
      <c r="D4455" s="16">
        <f t="shared" si="69"/>
        <v>6.0138503599999993</v>
      </c>
    </row>
    <row r="4456" spans="1:4" ht="15" customHeight="1" x14ac:dyDescent="0.2">
      <c r="A4456" s="105">
        <v>42193.875</v>
      </c>
      <c r="B4456" s="13">
        <v>3.0866639999999999</v>
      </c>
      <c r="C4456" s="24">
        <v>50</v>
      </c>
      <c r="D4456" s="16">
        <f t="shared" si="69"/>
        <v>5.1547288799999995</v>
      </c>
    </row>
    <row r="4457" spans="1:4" ht="15" customHeight="1" x14ac:dyDescent="0.2">
      <c r="A4457" s="105">
        <v>42193.916666666664</v>
      </c>
      <c r="B4457" s="13">
        <v>2.057776</v>
      </c>
      <c r="C4457" s="24">
        <v>30</v>
      </c>
      <c r="D4457" s="16">
        <f t="shared" si="69"/>
        <v>3.43648592</v>
      </c>
    </row>
    <row r="4458" spans="1:4" ht="15" customHeight="1" x14ac:dyDescent="0.2">
      <c r="A4458" s="105">
        <v>42193.958333333336</v>
      </c>
      <c r="B4458" s="13">
        <v>2.5722200000000002</v>
      </c>
      <c r="C4458" s="24">
        <v>10</v>
      </c>
      <c r="D4458" s="16">
        <f t="shared" si="69"/>
        <v>4.2956073999999997</v>
      </c>
    </row>
    <row r="4459" spans="1:4" ht="15" customHeight="1" x14ac:dyDescent="0.2">
      <c r="A4459" s="105">
        <v>42194</v>
      </c>
      <c r="B4459" s="13">
        <v>2.057776</v>
      </c>
      <c r="C4459" s="24">
        <v>10</v>
      </c>
      <c r="D4459" s="16">
        <f t="shared" si="69"/>
        <v>3.43648592</v>
      </c>
    </row>
    <row r="4460" spans="1:4" ht="15" customHeight="1" x14ac:dyDescent="0.2">
      <c r="A4460" s="105">
        <v>42194.041666666664</v>
      </c>
      <c r="B4460" s="13">
        <v>1.5433319999999999</v>
      </c>
      <c r="C4460" s="24">
        <v>10</v>
      </c>
      <c r="D4460" s="16">
        <f t="shared" si="69"/>
        <v>2.5773644399999998</v>
      </c>
    </row>
    <row r="4461" spans="1:4" ht="15" customHeight="1" x14ac:dyDescent="0.2">
      <c r="A4461" s="105">
        <v>42194.083333333336</v>
      </c>
      <c r="B4461" s="13">
        <v>1.028888</v>
      </c>
      <c r="C4461" s="24">
        <v>340</v>
      </c>
      <c r="D4461" s="16">
        <f t="shared" si="69"/>
        <v>1.71824296</v>
      </c>
    </row>
    <row r="4462" spans="1:4" ht="15" customHeight="1" x14ac:dyDescent="0.2">
      <c r="A4462" s="105">
        <v>42194.125</v>
      </c>
      <c r="B4462" s="13">
        <v>2.5722200000000002</v>
      </c>
      <c r="C4462" s="24">
        <v>10</v>
      </c>
      <c r="D4462" s="16">
        <f t="shared" si="69"/>
        <v>4.2956073999999997</v>
      </c>
    </row>
    <row r="4463" spans="1:4" ht="15" customHeight="1" x14ac:dyDescent="0.2">
      <c r="A4463" s="105">
        <v>42194.166666666664</v>
      </c>
      <c r="B4463" s="13">
        <v>2.057776</v>
      </c>
      <c r="C4463" s="24">
        <v>320</v>
      </c>
      <c r="D4463" s="16">
        <f t="shared" si="69"/>
        <v>3.43648592</v>
      </c>
    </row>
    <row r="4464" spans="1:4" ht="15" customHeight="1" x14ac:dyDescent="0.2">
      <c r="A4464" s="105">
        <v>42194.208333333336</v>
      </c>
      <c r="B4464" s="13">
        <v>2.057776</v>
      </c>
      <c r="C4464" s="24">
        <v>300</v>
      </c>
      <c r="D4464" s="16">
        <f t="shared" si="69"/>
        <v>3.43648592</v>
      </c>
    </row>
    <row r="4465" spans="1:4" ht="15" customHeight="1" x14ac:dyDescent="0.2">
      <c r="A4465" s="105">
        <v>42194.25</v>
      </c>
      <c r="B4465" s="13">
        <v>1.5433319999999999</v>
      </c>
      <c r="C4465" s="24">
        <v>330</v>
      </c>
      <c r="D4465" s="16">
        <f t="shared" si="69"/>
        <v>2.5773644399999998</v>
      </c>
    </row>
    <row r="4466" spans="1:4" ht="15" customHeight="1" x14ac:dyDescent="0.2">
      <c r="A4466" s="105">
        <v>42194.291666666664</v>
      </c>
      <c r="B4466" s="13">
        <v>2.057776</v>
      </c>
      <c r="C4466" s="24">
        <v>280</v>
      </c>
      <c r="D4466" s="16">
        <f t="shared" si="69"/>
        <v>3.43648592</v>
      </c>
    </row>
    <row r="4467" spans="1:4" ht="15" customHeight="1" x14ac:dyDescent="0.2">
      <c r="A4467" s="105">
        <v>42194.333333333336</v>
      </c>
      <c r="B4467" s="13">
        <v>2.057776</v>
      </c>
      <c r="C4467" s="24">
        <v>290</v>
      </c>
      <c r="D4467" s="16">
        <f t="shared" si="69"/>
        <v>3.43648592</v>
      </c>
    </row>
    <row r="4468" spans="1:4" ht="15" customHeight="1" x14ac:dyDescent="0.2">
      <c r="A4468" s="105">
        <v>42194.375</v>
      </c>
      <c r="B4468" s="13">
        <v>0</v>
      </c>
      <c r="C4468" s="24">
        <v>0</v>
      </c>
      <c r="D4468" s="16">
        <f t="shared" si="69"/>
        <v>0</v>
      </c>
    </row>
    <row r="4469" spans="1:4" ht="15" customHeight="1" x14ac:dyDescent="0.2">
      <c r="A4469" s="105">
        <v>42194.416666666664</v>
      </c>
      <c r="B4469" s="13">
        <v>1.5433319999999999</v>
      </c>
      <c r="C4469" s="24">
        <v>50</v>
      </c>
      <c r="D4469" s="16">
        <f t="shared" si="69"/>
        <v>2.5773644399999998</v>
      </c>
    </row>
    <row r="4470" spans="1:4" ht="15" customHeight="1" x14ac:dyDescent="0.2">
      <c r="A4470" s="105">
        <v>42194.458333333336</v>
      </c>
      <c r="B4470" s="13">
        <v>1.5433319999999999</v>
      </c>
      <c r="C4470" s="24">
        <v>50</v>
      </c>
      <c r="D4470" s="16">
        <f t="shared" si="69"/>
        <v>2.5773644399999998</v>
      </c>
    </row>
    <row r="4471" spans="1:4" ht="15" customHeight="1" x14ac:dyDescent="0.2">
      <c r="A4471" s="105">
        <v>42194.5</v>
      </c>
      <c r="B4471" s="13">
        <v>2.057776</v>
      </c>
      <c r="C4471" s="24">
        <v>30</v>
      </c>
      <c r="D4471" s="16">
        <f t="shared" si="69"/>
        <v>3.43648592</v>
      </c>
    </row>
    <row r="4472" spans="1:4" ht="15" customHeight="1" x14ac:dyDescent="0.2">
      <c r="A4472" s="105">
        <v>42194.541666666664</v>
      </c>
      <c r="B4472" s="13">
        <v>2.5722200000000002</v>
      </c>
      <c r="C4472" s="24">
        <v>20</v>
      </c>
      <c r="D4472" s="16">
        <f t="shared" si="69"/>
        <v>4.2956073999999997</v>
      </c>
    </row>
    <row r="4473" spans="1:4" ht="15" customHeight="1" x14ac:dyDescent="0.2">
      <c r="A4473" s="105">
        <v>42194.583333333336</v>
      </c>
      <c r="B4473" s="13">
        <v>2.5722200000000002</v>
      </c>
      <c r="C4473" s="24">
        <v>20</v>
      </c>
      <c r="D4473" s="16">
        <f t="shared" si="69"/>
        <v>4.2956073999999997</v>
      </c>
    </row>
    <row r="4474" spans="1:4" ht="15" customHeight="1" x14ac:dyDescent="0.2">
      <c r="A4474" s="105">
        <v>42194.625</v>
      </c>
      <c r="B4474" s="13">
        <v>3.601108</v>
      </c>
      <c r="C4474" s="24">
        <v>10</v>
      </c>
      <c r="D4474" s="16">
        <f t="shared" si="69"/>
        <v>6.0138503599999993</v>
      </c>
    </row>
    <row r="4475" spans="1:4" ht="15" customHeight="1" x14ac:dyDescent="0.2">
      <c r="A4475" s="105">
        <v>42194.666666666664</v>
      </c>
      <c r="B4475" s="13">
        <v>4.6299960000000002</v>
      </c>
      <c r="C4475" s="24">
        <v>20</v>
      </c>
      <c r="D4475" s="16">
        <f t="shared" si="69"/>
        <v>7.7320933199999997</v>
      </c>
    </row>
    <row r="4476" spans="1:4" ht="15" customHeight="1" x14ac:dyDescent="0.2">
      <c r="A4476" s="105">
        <v>42194.708333333336</v>
      </c>
      <c r="B4476" s="13">
        <v>4.6299960000000002</v>
      </c>
      <c r="C4476" s="24">
        <v>30</v>
      </c>
      <c r="D4476" s="16">
        <f t="shared" si="69"/>
        <v>7.7320933199999997</v>
      </c>
    </row>
    <row r="4477" spans="1:4" ht="15" customHeight="1" x14ac:dyDescent="0.2">
      <c r="A4477" s="105">
        <v>42194.75</v>
      </c>
      <c r="B4477" s="13">
        <v>4.1155520000000001</v>
      </c>
      <c r="C4477" s="24">
        <v>30</v>
      </c>
      <c r="D4477" s="16">
        <f t="shared" si="69"/>
        <v>6.8729718399999999</v>
      </c>
    </row>
    <row r="4478" spans="1:4" ht="15" customHeight="1" x14ac:dyDescent="0.2">
      <c r="A4478" s="105">
        <v>42194.791666666664</v>
      </c>
      <c r="B4478" s="13">
        <v>3.601108</v>
      </c>
      <c r="C4478" s="24">
        <v>60</v>
      </c>
      <c r="D4478" s="16">
        <f t="shared" si="69"/>
        <v>6.0138503599999993</v>
      </c>
    </row>
    <row r="4479" spans="1:4" ht="15" customHeight="1" x14ac:dyDescent="0.2">
      <c r="A4479" s="105">
        <v>42194.833333333336</v>
      </c>
      <c r="B4479" s="13">
        <v>4.1155520000000001</v>
      </c>
      <c r="C4479" s="24">
        <v>50</v>
      </c>
      <c r="D4479" s="16">
        <f t="shared" si="69"/>
        <v>6.8729718399999999</v>
      </c>
    </row>
    <row r="4480" spans="1:4" ht="15" customHeight="1" x14ac:dyDescent="0.2">
      <c r="A4480" s="105">
        <v>42194.875</v>
      </c>
      <c r="B4480" s="13">
        <v>3.601108</v>
      </c>
      <c r="C4480" s="24">
        <v>50</v>
      </c>
      <c r="D4480" s="16">
        <f t="shared" si="69"/>
        <v>6.0138503599999993</v>
      </c>
    </row>
    <row r="4481" spans="1:4" ht="15" customHeight="1" x14ac:dyDescent="0.2">
      <c r="A4481" s="105">
        <v>42194.916666666664</v>
      </c>
      <c r="B4481" s="13">
        <v>3.601108</v>
      </c>
      <c r="C4481" s="24">
        <v>20</v>
      </c>
      <c r="D4481" s="16">
        <f t="shared" si="69"/>
        <v>6.0138503599999993</v>
      </c>
    </row>
    <row r="4482" spans="1:4" ht="15" customHeight="1" x14ac:dyDescent="0.2">
      <c r="A4482" s="105">
        <v>42194.958333333336</v>
      </c>
      <c r="B4482" s="13">
        <v>3.0866639999999999</v>
      </c>
      <c r="C4482" s="24">
        <v>20</v>
      </c>
      <c r="D4482" s="16">
        <f t="shared" si="69"/>
        <v>5.1547288799999995</v>
      </c>
    </row>
    <row r="4483" spans="1:4" ht="15" customHeight="1" x14ac:dyDescent="0.2">
      <c r="A4483" s="105">
        <v>42195</v>
      </c>
      <c r="B4483" s="13">
        <v>2.5722200000000002</v>
      </c>
      <c r="C4483" s="24">
        <v>20</v>
      </c>
      <c r="D4483" s="16">
        <f t="shared" si="69"/>
        <v>4.2956073999999997</v>
      </c>
    </row>
    <row r="4484" spans="1:4" ht="15" customHeight="1" x14ac:dyDescent="0.2">
      <c r="A4484" s="105">
        <v>42195.041666666664</v>
      </c>
      <c r="B4484" s="13">
        <v>3.601108</v>
      </c>
      <c r="C4484" s="24">
        <v>40</v>
      </c>
      <c r="D4484" s="16">
        <f t="shared" ref="D4484:D4547" si="70">$B$1*B4484</f>
        <v>6.0138503599999993</v>
      </c>
    </row>
    <row r="4485" spans="1:4" ht="15" customHeight="1" x14ac:dyDescent="0.2">
      <c r="A4485" s="105">
        <v>42195.083333333336</v>
      </c>
      <c r="B4485" s="13">
        <v>3.601108</v>
      </c>
      <c r="C4485" s="24">
        <v>20</v>
      </c>
      <c r="D4485" s="16">
        <f t="shared" si="70"/>
        <v>6.0138503599999993</v>
      </c>
    </row>
    <row r="4486" spans="1:4" ht="15" customHeight="1" x14ac:dyDescent="0.2">
      <c r="A4486" s="105">
        <v>42195.125</v>
      </c>
      <c r="B4486" s="13">
        <v>2.5722200000000002</v>
      </c>
      <c r="C4486" s="24">
        <v>10</v>
      </c>
      <c r="D4486" s="16">
        <f t="shared" si="70"/>
        <v>4.2956073999999997</v>
      </c>
    </row>
    <row r="4487" spans="1:4" ht="15" customHeight="1" x14ac:dyDescent="0.2">
      <c r="A4487" s="105">
        <v>42195.166666666664</v>
      </c>
      <c r="B4487" s="13">
        <v>1.5433319999999999</v>
      </c>
      <c r="C4487" s="24">
        <v>350</v>
      </c>
      <c r="D4487" s="16">
        <f t="shared" si="70"/>
        <v>2.5773644399999998</v>
      </c>
    </row>
    <row r="4488" spans="1:4" ht="15" customHeight="1" x14ac:dyDescent="0.2">
      <c r="A4488" s="105">
        <v>42195.208333333336</v>
      </c>
      <c r="B4488" s="13">
        <v>1.5433319999999999</v>
      </c>
      <c r="C4488" s="24">
        <v>320</v>
      </c>
      <c r="D4488" s="16">
        <f t="shared" si="70"/>
        <v>2.5773644399999998</v>
      </c>
    </row>
    <row r="4489" spans="1:4" ht="15" customHeight="1" x14ac:dyDescent="0.2">
      <c r="A4489" s="105">
        <v>42195.25</v>
      </c>
      <c r="B4489" s="13">
        <v>1.5433319999999999</v>
      </c>
      <c r="C4489" s="24">
        <v>240</v>
      </c>
      <c r="D4489" s="16">
        <f t="shared" si="70"/>
        <v>2.5773644399999998</v>
      </c>
    </row>
    <row r="4490" spans="1:4" ht="15" customHeight="1" x14ac:dyDescent="0.2">
      <c r="A4490" s="105">
        <v>42195.291666666664</v>
      </c>
      <c r="B4490" s="13">
        <v>2.057776</v>
      </c>
      <c r="C4490" s="24">
        <v>210</v>
      </c>
      <c r="D4490" s="16">
        <f t="shared" si="70"/>
        <v>3.43648592</v>
      </c>
    </row>
    <row r="4491" spans="1:4" ht="15" customHeight="1" x14ac:dyDescent="0.2">
      <c r="A4491" s="105">
        <v>42195.333333333336</v>
      </c>
      <c r="B4491" s="13">
        <v>1.028888</v>
      </c>
      <c r="C4491" s="24">
        <v>350</v>
      </c>
      <c r="D4491" s="16">
        <f t="shared" si="70"/>
        <v>1.71824296</v>
      </c>
    </row>
    <row r="4492" spans="1:4" ht="15" customHeight="1" x14ac:dyDescent="0.2">
      <c r="A4492" s="105">
        <v>42195.375</v>
      </c>
      <c r="B4492" s="13">
        <v>1.5433319999999999</v>
      </c>
      <c r="C4492" s="24">
        <v>350</v>
      </c>
      <c r="D4492" s="16">
        <f t="shared" si="70"/>
        <v>2.5773644399999998</v>
      </c>
    </row>
    <row r="4493" spans="1:4" ht="15" customHeight="1" x14ac:dyDescent="0.2">
      <c r="A4493" s="105">
        <v>42195.416666666664</v>
      </c>
      <c r="B4493" s="13">
        <v>1.5433319999999999</v>
      </c>
      <c r="C4493" s="24">
        <v>330</v>
      </c>
      <c r="D4493" s="16">
        <f t="shared" si="70"/>
        <v>2.5773644399999998</v>
      </c>
    </row>
    <row r="4494" spans="1:4" ht="15" customHeight="1" x14ac:dyDescent="0.2">
      <c r="A4494" s="105">
        <v>42195.458333333336</v>
      </c>
      <c r="B4494" s="13">
        <v>0</v>
      </c>
      <c r="C4494" s="24">
        <v>0</v>
      </c>
      <c r="D4494" s="16">
        <f t="shared" si="70"/>
        <v>0</v>
      </c>
    </row>
    <row r="4495" spans="1:4" ht="15" customHeight="1" x14ac:dyDescent="0.2">
      <c r="A4495" s="105">
        <v>42195.5</v>
      </c>
      <c r="B4495" s="13">
        <v>2.057776</v>
      </c>
      <c r="C4495" s="24">
        <v>200</v>
      </c>
      <c r="D4495" s="16">
        <f t="shared" si="70"/>
        <v>3.43648592</v>
      </c>
    </row>
    <row r="4496" spans="1:4" ht="15" customHeight="1" x14ac:dyDescent="0.2">
      <c r="A4496" s="105">
        <v>42195.541666666664</v>
      </c>
      <c r="B4496" s="13">
        <v>4.1155520000000001</v>
      </c>
      <c r="C4496" s="24">
        <v>150</v>
      </c>
      <c r="D4496" s="16">
        <f t="shared" si="70"/>
        <v>6.8729718399999999</v>
      </c>
    </row>
    <row r="4497" spans="1:4" ht="15" customHeight="1" x14ac:dyDescent="0.2">
      <c r="A4497" s="105">
        <v>42195.583333333336</v>
      </c>
      <c r="B4497" s="13">
        <v>5.1444400000000003</v>
      </c>
      <c r="C4497" s="24">
        <v>150</v>
      </c>
      <c r="D4497" s="16">
        <f t="shared" si="70"/>
        <v>8.5912147999999995</v>
      </c>
    </row>
    <row r="4498" spans="1:4" ht="15" customHeight="1" x14ac:dyDescent="0.2">
      <c r="A4498" s="105">
        <v>42195.625</v>
      </c>
      <c r="B4498" s="13">
        <v>6.1733279999999997</v>
      </c>
      <c r="C4498" s="24">
        <v>160</v>
      </c>
      <c r="D4498" s="16">
        <f t="shared" si="70"/>
        <v>10.309457759999999</v>
      </c>
    </row>
    <row r="4499" spans="1:4" ht="15" customHeight="1" x14ac:dyDescent="0.2">
      <c r="A4499" s="105">
        <v>42195.666666666664</v>
      </c>
      <c r="B4499" s="13">
        <v>5.1444400000000003</v>
      </c>
      <c r="C4499" s="24">
        <v>150</v>
      </c>
      <c r="D4499" s="16">
        <f t="shared" si="70"/>
        <v>8.5912147999999995</v>
      </c>
    </row>
    <row r="4500" spans="1:4" ht="15" customHeight="1" x14ac:dyDescent="0.2">
      <c r="A4500" s="105">
        <v>42195.708333333336</v>
      </c>
      <c r="B4500" s="13">
        <v>6.1733279999999997</v>
      </c>
      <c r="C4500" s="24">
        <v>160</v>
      </c>
      <c r="D4500" s="16">
        <f t="shared" si="70"/>
        <v>10.309457759999999</v>
      </c>
    </row>
    <row r="4501" spans="1:4" ht="15" customHeight="1" x14ac:dyDescent="0.2">
      <c r="A4501" s="105">
        <v>42195.75</v>
      </c>
      <c r="B4501" s="13">
        <v>5.1444400000000003</v>
      </c>
      <c r="C4501" s="24">
        <v>160</v>
      </c>
      <c r="D4501" s="16">
        <f t="shared" si="70"/>
        <v>8.5912147999999995</v>
      </c>
    </row>
    <row r="4502" spans="1:4" ht="15" customHeight="1" x14ac:dyDescent="0.2">
      <c r="A4502" s="105">
        <v>42195.791666666664</v>
      </c>
      <c r="B4502" s="13">
        <v>4.6299960000000002</v>
      </c>
      <c r="C4502" s="24">
        <v>150</v>
      </c>
      <c r="D4502" s="16">
        <f t="shared" si="70"/>
        <v>7.7320933199999997</v>
      </c>
    </row>
    <row r="4503" spans="1:4" ht="15" customHeight="1" x14ac:dyDescent="0.2">
      <c r="A4503" s="105">
        <v>42195.833333333336</v>
      </c>
      <c r="B4503" s="13">
        <v>2.057776</v>
      </c>
      <c r="C4503" s="24">
        <v>160</v>
      </c>
      <c r="D4503" s="16">
        <f t="shared" si="70"/>
        <v>3.43648592</v>
      </c>
    </row>
    <row r="4504" spans="1:4" ht="15" customHeight="1" x14ac:dyDescent="0.2">
      <c r="A4504" s="105">
        <v>42195.875</v>
      </c>
      <c r="B4504" s="13">
        <v>2.057776</v>
      </c>
      <c r="C4504" s="24">
        <v>140</v>
      </c>
      <c r="D4504" s="16">
        <f t="shared" si="70"/>
        <v>3.43648592</v>
      </c>
    </row>
    <row r="4505" spans="1:4" ht="15" customHeight="1" x14ac:dyDescent="0.2">
      <c r="A4505" s="105">
        <v>42195.916666666664</v>
      </c>
      <c r="B4505" s="13">
        <v>0.51444400000000001</v>
      </c>
      <c r="C4505" s="24">
        <v>180</v>
      </c>
      <c r="D4505" s="16">
        <f t="shared" si="70"/>
        <v>0.85912147999999999</v>
      </c>
    </row>
    <row r="4506" spans="1:4" ht="15" customHeight="1" x14ac:dyDescent="0.2">
      <c r="A4506" s="105">
        <v>42195.958333333336</v>
      </c>
      <c r="B4506" s="13">
        <v>0</v>
      </c>
      <c r="C4506" s="24">
        <v>0</v>
      </c>
      <c r="D4506" s="16">
        <f t="shared" si="70"/>
        <v>0</v>
      </c>
    </row>
    <row r="4507" spans="1:4" ht="15" customHeight="1" x14ac:dyDescent="0.2">
      <c r="A4507" s="105">
        <v>42196</v>
      </c>
      <c r="B4507" s="13">
        <v>1.5433319999999999</v>
      </c>
      <c r="C4507" s="24">
        <v>320</v>
      </c>
      <c r="D4507" s="16">
        <f t="shared" si="70"/>
        <v>2.5773644399999998</v>
      </c>
    </row>
    <row r="4508" spans="1:4" ht="15" customHeight="1" x14ac:dyDescent="0.2">
      <c r="A4508" s="105">
        <v>42196.041666666664</v>
      </c>
      <c r="B4508" s="13">
        <v>0.51444400000000001</v>
      </c>
      <c r="C4508" s="24">
        <v>290</v>
      </c>
      <c r="D4508" s="16">
        <f t="shared" si="70"/>
        <v>0.85912147999999999</v>
      </c>
    </row>
    <row r="4509" spans="1:4" ht="15" customHeight="1" x14ac:dyDescent="0.2">
      <c r="A4509" s="105">
        <v>42196.083333333336</v>
      </c>
      <c r="B4509" s="13">
        <v>0.51444400000000001</v>
      </c>
      <c r="C4509" s="24">
        <v>360</v>
      </c>
      <c r="D4509" s="16">
        <f t="shared" si="70"/>
        <v>0.85912147999999999</v>
      </c>
    </row>
    <row r="4510" spans="1:4" ht="15" customHeight="1" x14ac:dyDescent="0.2">
      <c r="A4510" s="105">
        <v>42196.125</v>
      </c>
      <c r="B4510" s="13">
        <v>0.51444400000000001</v>
      </c>
      <c r="C4510" s="24">
        <v>300</v>
      </c>
      <c r="D4510" s="16">
        <f t="shared" si="70"/>
        <v>0.85912147999999999</v>
      </c>
    </row>
    <row r="4511" spans="1:4" ht="15" customHeight="1" x14ac:dyDescent="0.2">
      <c r="A4511" s="105">
        <v>42196.166666666664</v>
      </c>
      <c r="B4511" s="13">
        <v>1.028888</v>
      </c>
      <c r="C4511" s="24">
        <v>330</v>
      </c>
      <c r="D4511" s="16">
        <f t="shared" si="70"/>
        <v>1.71824296</v>
      </c>
    </row>
    <row r="4512" spans="1:4" ht="15" customHeight="1" x14ac:dyDescent="0.2">
      <c r="A4512" s="105">
        <v>42196.208333333336</v>
      </c>
      <c r="B4512" s="13">
        <v>1.028888</v>
      </c>
      <c r="C4512" s="24">
        <v>320</v>
      </c>
      <c r="D4512" s="16">
        <f t="shared" si="70"/>
        <v>1.71824296</v>
      </c>
    </row>
    <row r="4513" spans="1:4" ht="15" customHeight="1" x14ac:dyDescent="0.2">
      <c r="A4513" s="105">
        <v>42196.25</v>
      </c>
      <c r="B4513" s="13">
        <v>1.028888</v>
      </c>
      <c r="C4513" s="24">
        <v>320</v>
      </c>
      <c r="D4513" s="16">
        <f t="shared" si="70"/>
        <v>1.71824296</v>
      </c>
    </row>
    <row r="4514" spans="1:4" ht="15" customHeight="1" x14ac:dyDescent="0.2">
      <c r="A4514" s="105">
        <v>42196.291666666664</v>
      </c>
      <c r="B4514" s="13">
        <v>1.028888</v>
      </c>
      <c r="C4514" s="24">
        <v>300</v>
      </c>
      <c r="D4514" s="16">
        <f t="shared" si="70"/>
        <v>1.71824296</v>
      </c>
    </row>
    <row r="4515" spans="1:4" ht="15" customHeight="1" x14ac:dyDescent="0.2">
      <c r="A4515" s="105">
        <v>42196.333333333336</v>
      </c>
      <c r="B4515" s="13">
        <v>0.51444400000000001</v>
      </c>
      <c r="C4515" s="24">
        <v>330</v>
      </c>
      <c r="D4515" s="16">
        <f t="shared" si="70"/>
        <v>0.85912147999999999</v>
      </c>
    </row>
    <row r="4516" spans="1:4" ht="15" customHeight="1" x14ac:dyDescent="0.2">
      <c r="A4516" s="105">
        <v>42196.375</v>
      </c>
      <c r="B4516" s="13">
        <v>0.51444400000000001</v>
      </c>
      <c r="C4516" s="24">
        <v>310</v>
      </c>
      <c r="D4516" s="16">
        <f t="shared" si="70"/>
        <v>0.85912147999999999</v>
      </c>
    </row>
    <row r="4517" spans="1:4" ht="15" customHeight="1" x14ac:dyDescent="0.2">
      <c r="A4517" s="105">
        <v>42196.416666666664</v>
      </c>
      <c r="B4517" s="13">
        <v>1.028888</v>
      </c>
      <c r="C4517" s="24">
        <v>270</v>
      </c>
      <c r="D4517" s="16">
        <f t="shared" si="70"/>
        <v>1.71824296</v>
      </c>
    </row>
    <row r="4518" spans="1:4" ht="15" customHeight="1" x14ac:dyDescent="0.2">
      <c r="A4518" s="105">
        <v>42196.458333333336</v>
      </c>
      <c r="B4518" s="13">
        <v>1.028888</v>
      </c>
      <c r="C4518" s="24">
        <v>300</v>
      </c>
      <c r="D4518" s="16">
        <f t="shared" si="70"/>
        <v>1.71824296</v>
      </c>
    </row>
    <row r="4519" spans="1:4" ht="15" customHeight="1" x14ac:dyDescent="0.2">
      <c r="A4519" s="105">
        <v>42196.5</v>
      </c>
      <c r="B4519" s="13">
        <v>2.5722200000000002</v>
      </c>
      <c r="C4519" s="24">
        <v>330</v>
      </c>
      <c r="D4519" s="16">
        <f t="shared" si="70"/>
        <v>4.2956073999999997</v>
      </c>
    </row>
    <row r="4520" spans="1:4" ht="15" customHeight="1" x14ac:dyDescent="0.2">
      <c r="A4520" s="105">
        <v>42196.541666666664</v>
      </c>
      <c r="B4520" s="13">
        <v>3.601108</v>
      </c>
      <c r="C4520" s="24">
        <v>360</v>
      </c>
      <c r="D4520" s="16">
        <f t="shared" si="70"/>
        <v>6.0138503599999993</v>
      </c>
    </row>
    <row r="4521" spans="1:4" ht="15" customHeight="1" x14ac:dyDescent="0.2">
      <c r="A4521" s="105">
        <v>42196.583333333336</v>
      </c>
      <c r="B4521" s="13">
        <v>4.6299960000000002</v>
      </c>
      <c r="C4521" s="24">
        <v>40</v>
      </c>
      <c r="D4521" s="16">
        <f t="shared" si="70"/>
        <v>7.7320933199999997</v>
      </c>
    </row>
    <row r="4522" spans="1:4" ht="15" customHeight="1" x14ac:dyDescent="0.2">
      <c r="A4522" s="105">
        <v>42196.625</v>
      </c>
      <c r="B4522" s="13">
        <v>4.1155520000000001</v>
      </c>
      <c r="C4522" s="24">
        <v>40</v>
      </c>
      <c r="D4522" s="16">
        <f t="shared" si="70"/>
        <v>6.8729718399999999</v>
      </c>
    </row>
    <row r="4523" spans="1:4" ht="15" customHeight="1" x14ac:dyDescent="0.2">
      <c r="A4523" s="105">
        <v>42196.666666666664</v>
      </c>
      <c r="B4523" s="13">
        <v>5.1444400000000003</v>
      </c>
      <c r="C4523" s="24">
        <v>60</v>
      </c>
      <c r="D4523" s="16">
        <f t="shared" si="70"/>
        <v>8.5912147999999995</v>
      </c>
    </row>
    <row r="4524" spans="1:4" ht="15" customHeight="1" x14ac:dyDescent="0.2">
      <c r="A4524" s="105">
        <v>42196.708333333336</v>
      </c>
      <c r="B4524" s="13">
        <v>5.6588840000000005</v>
      </c>
      <c r="C4524" s="24">
        <v>60</v>
      </c>
      <c r="D4524" s="16">
        <f t="shared" si="70"/>
        <v>9.4503362800000001</v>
      </c>
    </row>
    <row r="4525" spans="1:4" ht="15" customHeight="1" x14ac:dyDescent="0.2">
      <c r="A4525" s="105">
        <v>42196.75</v>
      </c>
      <c r="B4525" s="13">
        <v>5.6588840000000005</v>
      </c>
      <c r="C4525" s="24">
        <v>50</v>
      </c>
      <c r="D4525" s="16">
        <f t="shared" si="70"/>
        <v>9.4503362800000001</v>
      </c>
    </row>
    <row r="4526" spans="1:4" ht="15" customHeight="1" x14ac:dyDescent="0.2">
      <c r="A4526" s="105">
        <v>42196.791666666664</v>
      </c>
      <c r="B4526" s="13">
        <v>6.1733279999999997</v>
      </c>
      <c r="C4526" s="24">
        <v>50</v>
      </c>
      <c r="D4526" s="16">
        <f t="shared" si="70"/>
        <v>10.309457759999999</v>
      </c>
    </row>
    <row r="4527" spans="1:4" ht="15" customHeight="1" x14ac:dyDescent="0.2">
      <c r="A4527" s="105">
        <v>42196.833333333336</v>
      </c>
      <c r="B4527" s="13">
        <v>7.202216</v>
      </c>
      <c r="C4527" s="24">
        <v>50</v>
      </c>
      <c r="D4527" s="16">
        <f t="shared" si="70"/>
        <v>12.027700719999999</v>
      </c>
    </row>
    <row r="4528" spans="1:4" ht="15" customHeight="1" x14ac:dyDescent="0.2">
      <c r="A4528" s="105">
        <v>42196.875</v>
      </c>
      <c r="B4528" s="13">
        <v>4.6299960000000002</v>
      </c>
      <c r="C4528" s="24">
        <v>30</v>
      </c>
      <c r="D4528" s="16">
        <f t="shared" si="70"/>
        <v>7.7320933199999997</v>
      </c>
    </row>
    <row r="4529" spans="1:4" ht="15" customHeight="1" x14ac:dyDescent="0.2">
      <c r="A4529" s="105">
        <v>42196.916666666664</v>
      </c>
      <c r="B4529" s="13">
        <v>4.1155520000000001</v>
      </c>
      <c r="C4529" s="24">
        <v>20</v>
      </c>
      <c r="D4529" s="16">
        <f t="shared" si="70"/>
        <v>6.8729718399999999</v>
      </c>
    </row>
    <row r="4530" spans="1:4" ht="15" customHeight="1" x14ac:dyDescent="0.2">
      <c r="A4530" s="105">
        <v>42196.958333333336</v>
      </c>
      <c r="B4530" s="13">
        <v>3.0866639999999999</v>
      </c>
      <c r="C4530" s="24">
        <v>20</v>
      </c>
      <c r="D4530" s="16">
        <f t="shared" si="70"/>
        <v>5.1547288799999995</v>
      </c>
    </row>
    <row r="4531" spans="1:4" ht="15" customHeight="1" x14ac:dyDescent="0.2">
      <c r="A4531" s="105">
        <v>42197</v>
      </c>
      <c r="B4531" s="13">
        <v>3.0866639999999999</v>
      </c>
      <c r="C4531" s="24">
        <v>10</v>
      </c>
      <c r="D4531" s="16">
        <f t="shared" si="70"/>
        <v>5.1547288799999995</v>
      </c>
    </row>
    <row r="4532" spans="1:4" ht="15" customHeight="1" x14ac:dyDescent="0.2">
      <c r="A4532" s="105">
        <v>42197.041666666664</v>
      </c>
      <c r="B4532" s="13">
        <v>4.1155520000000001</v>
      </c>
      <c r="C4532" s="24">
        <v>10</v>
      </c>
      <c r="D4532" s="16">
        <f t="shared" si="70"/>
        <v>6.8729718399999999</v>
      </c>
    </row>
    <row r="4533" spans="1:4" ht="15" customHeight="1" x14ac:dyDescent="0.2">
      <c r="A4533" s="105">
        <v>42197.083333333336</v>
      </c>
      <c r="B4533" s="13">
        <v>3.0866639999999999</v>
      </c>
      <c r="C4533" s="24">
        <v>10</v>
      </c>
      <c r="D4533" s="16">
        <f t="shared" si="70"/>
        <v>5.1547288799999995</v>
      </c>
    </row>
    <row r="4534" spans="1:4" ht="15" customHeight="1" x14ac:dyDescent="0.2">
      <c r="A4534" s="105">
        <v>42197.125</v>
      </c>
      <c r="B4534" s="13">
        <v>4.1155520000000001</v>
      </c>
      <c r="C4534" s="24">
        <v>20</v>
      </c>
      <c r="D4534" s="16">
        <f t="shared" si="70"/>
        <v>6.8729718399999999</v>
      </c>
    </row>
    <row r="4535" spans="1:4" ht="15" customHeight="1" x14ac:dyDescent="0.2">
      <c r="A4535" s="105">
        <v>42197.166666666664</v>
      </c>
      <c r="B4535" s="13">
        <v>4.1155520000000001</v>
      </c>
      <c r="C4535" s="24">
        <v>10</v>
      </c>
      <c r="D4535" s="16">
        <f t="shared" si="70"/>
        <v>6.8729718399999999</v>
      </c>
    </row>
    <row r="4536" spans="1:4" ht="15" customHeight="1" x14ac:dyDescent="0.2">
      <c r="A4536" s="105">
        <v>42197.208333333336</v>
      </c>
      <c r="B4536" s="13">
        <v>5.6588840000000005</v>
      </c>
      <c r="C4536" s="24">
        <v>20</v>
      </c>
      <c r="D4536" s="16">
        <f t="shared" si="70"/>
        <v>9.4503362800000001</v>
      </c>
    </row>
    <row r="4537" spans="1:4" ht="15" customHeight="1" x14ac:dyDescent="0.2">
      <c r="A4537" s="105">
        <v>42197.25</v>
      </c>
      <c r="B4537" s="13">
        <v>4.1155520000000001</v>
      </c>
      <c r="C4537" s="24">
        <v>10</v>
      </c>
      <c r="D4537" s="16">
        <f t="shared" si="70"/>
        <v>6.8729718399999999</v>
      </c>
    </row>
    <row r="4538" spans="1:4" ht="15" customHeight="1" x14ac:dyDescent="0.2">
      <c r="A4538" s="105">
        <v>42197.291666666664</v>
      </c>
      <c r="B4538" s="13">
        <v>3.0866639999999999</v>
      </c>
      <c r="C4538" s="24">
        <v>30</v>
      </c>
      <c r="D4538" s="16">
        <f t="shared" si="70"/>
        <v>5.1547288799999995</v>
      </c>
    </row>
    <row r="4539" spans="1:4" ht="15" customHeight="1" x14ac:dyDescent="0.2">
      <c r="A4539" s="105">
        <v>42197.333333333336</v>
      </c>
      <c r="B4539" s="13">
        <v>2.5722200000000002</v>
      </c>
      <c r="C4539" s="24">
        <v>20</v>
      </c>
      <c r="D4539" s="16">
        <f t="shared" si="70"/>
        <v>4.2956073999999997</v>
      </c>
    </row>
    <row r="4540" spans="1:4" ht="15" customHeight="1" x14ac:dyDescent="0.2">
      <c r="A4540" s="105">
        <v>42197.375</v>
      </c>
      <c r="B4540" s="13">
        <v>2.5722200000000002</v>
      </c>
      <c r="C4540" s="24">
        <v>10</v>
      </c>
      <c r="D4540" s="16">
        <f t="shared" si="70"/>
        <v>4.2956073999999997</v>
      </c>
    </row>
    <row r="4541" spans="1:4" ht="15" customHeight="1" x14ac:dyDescent="0.2">
      <c r="A4541" s="105">
        <v>42197.416666666664</v>
      </c>
      <c r="B4541" s="13">
        <v>1.5433319999999999</v>
      </c>
      <c r="C4541" s="24">
        <v>40</v>
      </c>
      <c r="D4541" s="16">
        <f t="shared" si="70"/>
        <v>2.5773644399999998</v>
      </c>
    </row>
    <row r="4542" spans="1:4" ht="15" customHeight="1" x14ac:dyDescent="0.2">
      <c r="A4542" s="105">
        <v>42197.458333333336</v>
      </c>
      <c r="B4542" s="13">
        <v>2.5722200000000002</v>
      </c>
      <c r="C4542" s="24">
        <v>20</v>
      </c>
      <c r="D4542" s="16">
        <f t="shared" si="70"/>
        <v>4.2956073999999997</v>
      </c>
    </row>
    <row r="4543" spans="1:4" ht="15" customHeight="1" x14ac:dyDescent="0.2">
      <c r="A4543" s="105">
        <v>42197.5</v>
      </c>
      <c r="B4543" s="13">
        <v>4.1155520000000001</v>
      </c>
      <c r="C4543" s="24">
        <v>360</v>
      </c>
      <c r="D4543" s="16">
        <f t="shared" si="70"/>
        <v>6.8729718399999999</v>
      </c>
    </row>
    <row r="4544" spans="1:4" ht="15" customHeight="1" x14ac:dyDescent="0.2">
      <c r="A4544" s="105">
        <v>42197.541666666664</v>
      </c>
      <c r="B4544" s="13">
        <v>3.0866639999999999</v>
      </c>
      <c r="C4544" s="24">
        <v>360</v>
      </c>
      <c r="D4544" s="16">
        <f t="shared" si="70"/>
        <v>5.1547288799999995</v>
      </c>
    </row>
    <row r="4545" spans="1:4" ht="15" customHeight="1" x14ac:dyDescent="0.2">
      <c r="A4545" s="105">
        <v>42197.583333333336</v>
      </c>
      <c r="B4545" s="13">
        <v>3.601108</v>
      </c>
      <c r="C4545" s="24">
        <v>10</v>
      </c>
      <c r="D4545" s="16">
        <f t="shared" si="70"/>
        <v>6.0138503599999993</v>
      </c>
    </row>
    <row r="4546" spans="1:4" ht="15" customHeight="1" x14ac:dyDescent="0.2">
      <c r="A4546" s="105">
        <v>42197.625</v>
      </c>
      <c r="B4546" s="13">
        <v>4.6299960000000002</v>
      </c>
      <c r="C4546" s="24">
        <v>20</v>
      </c>
      <c r="D4546" s="16">
        <f t="shared" si="70"/>
        <v>7.7320933199999997</v>
      </c>
    </row>
    <row r="4547" spans="1:4" ht="15" customHeight="1" x14ac:dyDescent="0.2">
      <c r="A4547" s="105">
        <v>42197.666666666664</v>
      </c>
      <c r="B4547" s="13">
        <v>4.1155520000000001</v>
      </c>
      <c r="C4547" s="24">
        <v>20</v>
      </c>
      <c r="D4547" s="16">
        <f t="shared" si="70"/>
        <v>6.8729718399999999</v>
      </c>
    </row>
    <row r="4548" spans="1:4" ht="15" customHeight="1" x14ac:dyDescent="0.2">
      <c r="A4548" s="105">
        <v>42197.708333333336</v>
      </c>
      <c r="B4548" s="13">
        <v>5.1444400000000003</v>
      </c>
      <c r="C4548" s="24">
        <v>60</v>
      </c>
      <c r="D4548" s="16">
        <f t="shared" ref="D4548:D4611" si="71">$B$1*B4548</f>
        <v>8.5912147999999995</v>
      </c>
    </row>
    <row r="4549" spans="1:4" ht="15" customHeight="1" x14ac:dyDescent="0.2">
      <c r="A4549" s="105">
        <v>42197.75</v>
      </c>
      <c r="B4549" s="13">
        <v>4.6299960000000002</v>
      </c>
      <c r="C4549" s="24">
        <v>50</v>
      </c>
      <c r="D4549" s="16">
        <f t="shared" si="71"/>
        <v>7.7320933199999997</v>
      </c>
    </row>
    <row r="4550" spans="1:4" ht="15" customHeight="1" x14ac:dyDescent="0.2">
      <c r="A4550" s="105">
        <v>42197.791666666664</v>
      </c>
      <c r="B4550" s="13">
        <v>5.1444400000000003</v>
      </c>
      <c r="C4550" s="24">
        <v>50</v>
      </c>
      <c r="D4550" s="16">
        <f t="shared" si="71"/>
        <v>8.5912147999999995</v>
      </c>
    </row>
    <row r="4551" spans="1:4" ht="15" customHeight="1" x14ac:dyDescent="0.2">
      <c r="A4551" s="105">
        <v>42197.833333333336</v>
      </c>
      <c r="B4551" s="13">
        <v>5.1444400000000003</v>
      </c>
      <c r="C4551" s="24">
        <v>30</v>
      </c>
      <c r="D4551" s="16">
        <f t="shared" si="71"/>
        <v>8.5912147999999995</v>
      </c>
    </row>
    <row r="4552" spans="1:4" ht="15" customHeight="1" x14ac:dyDescent="0.2">
      <c r="A4552" s="105">
        <v>42197.875</v>
      </c>
      <c r="B4552" s="13">
        <v>5.1444400000000003</v>
      </c>
      <c r="C4552" s="24">
        <v>20</v>
      </c>
      <c r="D4552" s="16">
        <f t="shared" si="71"/>
        <v>8.5912147999999995</v>
      </c>
    </row>
    <row r="4553" spans="1:4" ht="15" customHeight="1" x14ac:dyDescent="0.2">
      <c r="A4553" s="105">
        <v>42197.916666666664</v>
      </c>
      <c r="B4553" s="13">
        <v>5.6588840000000005</v>
      </c>
      <c r="C4553" s="24">
        <v>30</v>
      </c>
      <c r="D4553" s="16">
        <f t="shared" si="71"/>
        <v>9.4503362800000001</v>
      </c>
    </row>
    <row r="4554" spans="1:4" ht="15" customHeight="1" x14ac:dyDescent="0.2">
      <c r="A4554" s="105">
        <v>42197.958333333336</v>
      </c>
      <c r="B4554" s="13">
        <v>5.1444400000000003</v>
      </c>
      <c r="C4554" s="24">
        <v>30</v>
      </c>
      <c r="D4554" s="16">
        <f t="shared" si="71"/>
        <v>8.5912147999999995</v>
      </c>
    </row>
    <row r="4555" spans="1:4" ht="15" customHeight="1" x14ac:dyDescent="0.2">
      <c r="A4555" s="105">
        <v>42198</v>
      </c>
      <c r="B4555" s="13">
        <v>5.6588840000000005</v>
      </c>
      <c r="C4555" s="24">
        <v>30</v>
      </c>
      <c r="D4555" s="16">
        <f t="shared" si="71"/>
        <v>9.4503362800000001</v>
      </c>
    </row>
    <row r="4556" spans="1:4" ht="15" customHeight="1" x14ac:dyDescent="0.2">
      <c r="A4556" s="105">
        <v>42198.041666666664</v>
      </c>
      <c r="B4556" s="13">
        <v>5.1444400000000003</v>
      </c>
      <c r="C4556" s="24">
        <v>20</v>
      </c>
      <c r="D4556" s="16">
        <f t="shared" si="71"/>
        <v>8.5912147999999995</v>
      </c>
    </row>
    <row r="4557" spans="1:4" ht="15" customHeight="1" x14ac:dyDescent="0.2">
      <c r="A4557" s="105">
        <v>42198.083333333336</v>
      </c>
      <c r="B4557" s="13">
        <v>5.1444400000000003</v>
      </c>
      <c r="C4557" s="24">
        <v>20</v>
      </c>
      <c r="D4557" s="16">
        <f t="shared" si="71"/>
        <v>8.5912147999999995</v>
      </c>
    </row>
    <row r="4558" spans="1:4" ht="15" customHeight="1" x14ac:dyDescent="0.2">
      <c r="A4558" s="105">
        <v>42198.125</v>
      </c>
      <c r="B4558" s="13">
        <v>3.601108</v>
      </c>
      <c r="C4558" s="24">
        <v>20</v>
      </c>
      <c r="D4558" s="16">
        <f t="shared" si="71"/>
        <v>6.0138503599999993</v>
      </c>
    </row>
    <row r="4559" spans="1:4" ht="15" customHeight="1" x14ac:dyDescent="0.2">
      <c r="A4559" s="105">
        <v>42198.166666666664</v>
      </c>
      <c r="B4559" s="13">
        <v>4.1155520000000001</v>
      </c>
      <c r="C4559" s="24">
        <v>30</v>
      </c>
      <c r="D4559" s="16">
        <f t="shared" si="71"/>
        <v>6.8729718399999999</v>
      </c>
    </row>
    <row r="4560" spans="1:4" ht="15" customHeight="1" x14ac:dyDescent="0.2">
      <c r="A4560" s="105">
        <v>42198.208333333336</v>
      </c>
      <c r="B4560" s="13">
        <v>3.601108</v>
      </c>
      <c r="C4560" s="24">
        <v>30</v>
      </c>
      <c r="D4560" s="16">
        <f t="shared" si="71"/>
        <v>6.0138503599999993</v>
      </c>
    </row>
    <row r="4561" spans="1:4" ht="15" customHeight="1" x14ac:dyDescent="0.2">
      <c r="A4561" s="105">
        <v>42198.25</v>
      </c>
      <c r="B4561" s="13">
        <v>3.0866639999999999</v>
      </c>
      <c r="C4561" s="24">
        <v>20</v>
      </c>
      <c r="D4561" s="16">
        <f t="shared" si="71"/>
        <v>5.1547288799999995</v>
      </c>
    </row>
    <row r="4562" spans="1:4" ht="15" customHeight="1" x14ac:dyDescent="0.2">
      <c r="A4562" s="105">
        <v>42198.291666666664</v>
      </c>
      <c r="B4562" s="13">
        <v>2.057776</v>
      </c>
      <c r="C4562" s="24">
        <v>360</v>
      </c>
      <c r="D4562" s="16">
        <f t="shared" si="71"/>
        <v>3.43648592</v>
      </c>
    </row>
    <row r="4563" spans="1:4" ht="15" customHeight="1" x14ac:dyDescent="0.2">
      <c r="A4563" s="105">
        <v>42198.333333333336</v>
      </c>
      <c r="B4563" s="13">
        <v>1.5433319999999999</v>
      </c>
      <c r="C4563" s="24">
        <v>310</v>
      </c>
      <c r="D4563" s="16">
        <f t="shared" si="71"/>
        <v>2.5773644399999998</v>
      </c>
    </row>
    <row r="4564" spans="1:4" ht="15" customHeight="1" x14ac:dyDescent="0.2">
      <c r="A4564" s="105">
        <v>42198.375</v>
      </c>
      <c r="B4564" s="13">
        <v>1.028888</v>
      </c>
      <c r="C4564" s="24">
        <v>290</v>
      </c>
      <c r="D4564" s="16">
        <f t="shared" si="71"/>
        <v>1.71824296</v>
      </c>
    </row>
    <row r="4565" spans="1:4" ht="15" customHeight="1" x14ac:dyDescent="0.2">
      <c r="A4565" s="105">
        <v>42198.416666666664</v>
      </c>
      <c r="B4565" s="13">
        <v>1.5433319999999999</v>
      </c>
      <c r="C4565" s="24">
        <v>270</v>
      </c>
      <c r="D4565" s="16">
        <f t="shared" si="71"/>
        <v>2.5773644399999998</v>
      </c>
    </row>
    <row r="4566" spans="1:4" ht="15" customHeight="1" x14ac:dyDescent="0.2">
      <c r="A4566" s="105">
        <v>42198.458333333336</v>
      </c>
      <c r="B4566" s="13">
        <v>0.51444400000000001</v>
      </c>
      <c r="C4566" s="24">
        <v>280</v>
      </c>
      <c r="D4566" s="16">
        <f t="shared" si="71"/>
        <v>0.85912147999999999</v>
      </c>
    </row>
    <row r="4567" spans="1:4" ht="15" customHeight="1" x14ac:dyDescent="0.2">
      <c r="A4567" s="105">
        <v>42198.5</v>
      </c>
      <c r="B4567" s="13">
        <v>0.51444400000000001</v>
      </c>
      <c r="C4567" s="24">
        <v>330</v>
      </c>
      <c r="D4567" s="16">
        <f t="shared" si="71"/>
        <v>0.85912147999999999</v>
      </c>
    </row>
    <row r="4568" spans="1:4" ht="15" customHeight="1" x14ac:dyDescent="0.2">
      <c r="A4568" s="105">
        <v>42198.541666666664</v>
      </c>
      <c r="B4568" s="13">
        <v>5.1444400000000003</v>
      </c>
      <c r="C4568" s="24">
        <v>30</v>
      </c>
      <c r="D4568" s="16">
        <f t="shared" si="71"/>
        <v>8.5912147999999995</v>
      </c>
    </row>
    <row r="4569" spans="1:4" ht="15" customHeight="1" x14ac:dyDescent="0.2">
      <c r="A4569" s="105">
        <v>42198.583333333336</v>
      </c>
      <c r="B4569" s="13">
        <v>4.6299960000000002</v>
      </c>
      <c r="C4569" s="24">
        <v>10</v>
      </c>
      <c r="D4569" s="16">
        <f t="shared" si="71"/>
        <v>7.7320933199999997</v>
      </c>
    </row>
    <row r="4570" spans="1:4" ht="15" customHeight="1" x14ac:dyDescent="0.2">
      <c r="A4570" s="105">
        <v>42198.625</v>
      </c>
      <c r="B4570" s="13">
        <v>4.1155520000000001</v>
      </c>
      <c r="C4570" s="24">
        <v>360</v>
      </c>
      <c r="D4570" s="16">
        <f t="shared" si="71"/>
        <v>6.8729718399999999</v>
      </c>
    </row>
    <row r="4571" spans="1:4" ht="15" customHeight="1" x14ac:dyDescent="0.2">
      <c r="A4571" s="105">
        <v>42198.666666666664</v>
      </c>
      <c r="B4571" s="13">
        <v>5.6588840000000005</v>
      </c>
      <c r="C4571" s="24">
        <v>50</v>
      </c>
      <c r="D4571" s="16">
        <f t="shared" si="71"/>
        <v>9.4503362800000001</v>
      </c>
    </row>
    <row r="4572" spans="1:4" ht="15" customHeight="1" x14ac:dyDescent="0.2">
      <c r="A4572" s="105">
        <v>42198.708333333336</v>
      </c>
      <c r="B4572" s="13">
        <v>5.6588840000000005</v>
      </c>
      <c r="C4572" s="24">
        <v>60</v>
      </c>
      <c r="D4572" s="16">
        <f t="shared" si="71"/>
        <v>9.4503362800000001</v>
      </c>
    </row>
    <row r="4573" spans="1:4" ht="15" customHeight="1" x14ac:dyDescent="0.2">
      <c r="A4573" s="105">
        <v>42198.75</v>
      </c>
      <c r="B4573" s="13">
        <v>6.1733279999999997</v>
      </c>
      <c r="C4573" s="24">
        <v>60</v>
      </c>
      <c r="D4573" s="16">
        <f t="shared" si="71"/>
        <v>10.309457759999999</v>
      </c>
    </row>
    <row r="4574" spans="1:4" ht="15" customHeight="1" x14ac:dyDescent="0.2">
      <c r="A4574" s="105">
        <v>42198.791666666664</v>
      </c>
      <c r="B4574" s="13">
        <v>6.1733279999999997</v>
      </c>
      <c r="C4574" s="24">
        <v>50</v>
      </c>
      <c r="D4574" s="16">
        <f t="shared" si="71"/>
        <v>10.309457759999999</v>
      </c>
    </row>
    <row r="4575" spans="1:4" ht="15" customHeight="1" x14ac:dyDescent="0.2">
      <c r="A4575" s="105">
        <v>42198.833333333336</v>
      </c>
      <c r="B4575" s="13">
        <v>5.6588840000000005</v>
      </c>
      <c r="C4575" s="24">
        <v>60</v>
      </c>
      <c r="D4575" s="16">
        <f t="shared" si="71"/>
        <v>9.4503362800000001</v>
      </c>
    </row>
    <row r="4576" spans="1:4" ht="15" customHeight="1" x14ac:dyDescent="0.2">
      <c r="A4576" s="105">
        <v>42198.875</v>
      </c>
      <c r="B4576" s="13">
        <v>5.1444400000000003</v>
      </c>
      <c r="C4576" s="24">
        <v>50</v>
      </c>
      <c r="D4576" s="16">
        <f t="shared" si="71"/>
        <v>8.5912147999999995</v>
      </c>
    </row>
    <row r="4577" spans="1:4" ht="15" customHeight="1" x14ac:dyDescent="0.2">
      <c r="A4577" s="105">
        <v>42198.916666666664</v>
      </c>
      <c r="B4577" s="13">
        <v>3.0866639999999999</v>
      </c>
      <c r="C4577" s="24">
        <v>20</v>
      </c>
      <c r="D4577" s="16">
        <f t="shared" si="71"/>
        <v>5.1547288799999995</v>
      </c>
    </row>
    <row r="4578" spans="1:4" ht="15" customHeight="1" x14ac:dyDescent="0.2">
      <c r="A4578" s="105">
        <v>42198.958333333336</v>
      </c>
      <c r="B4578" s="13">
        <v>1.5433319999999999</v>
      </c>
      <c r="C4578" s="24">
        <v>320</v>
      </c>
      <c r="D4578" s="16">
        <f t="shared" si="71"/>
        <v>2.5773644399999998</v>
      </c>
    </row>
    <row r="4579" spans="1:4" ht="15" customHeight="1" x14ac:dyDescent="0.2">
      <c r="A4579" s="105">
        <v>42199</v>
      </c>
      <c r="B4579" s="13">
        <v>2.5722200000000002</v>
      </c>
      <c r="C4579" s="24">
        <v>10</v>
      </c>
      <c r="D4579" s="16">
        <f t="shared" si="71"/>
        <v>4.2956073999999997</v>
      </c>
    </row>
    <row r="4580" spans="1:4" ht="15" customHeight="1" x14ac:dyDescent="0.2">
      <c r="A4580" s="105">
        <v>42199.041666666664</v>
      </c>
      <c r="B4580" s="13">
        <v>1.028888</v>
      </c>
      <c r="C4580" s="24">
        <v>350</v>
      </c>
      <c r="D4580" s="16">
        <f t="shared" si="71"/>
        <v>1.71824296</v>
      </c>
    </row>
    <row r="4581" spans="1:4" ht="15" customHeight="1" x14ac:dyDescent="0.2">
      <c r="A4581" s="105">
        <v>42199.083333333336</v>
      </c>
      <c r="B4581" s="13">
        <v>1.5433319999999999</v>
      </c>
      <c r="C4581" s="24">
        <v>340</v>
      </c>
      <c r="D4581" s="16">
        <f t="shared" si="71"/>
        <v>2.5773644399999998</v>
      </c>
    </row>
    <row r="4582" spans="1:4" ht="15" customHeight="1" x14ac:dyDescent="0.2">
      <c r="A4582" s="105">
        <v>42199.125</v>
      </c>
      <c r="B4582" s="13">
        <v>1.028888</v>
      </c>
      <c r="C4582" s="24">
        <v>320</v>
      </c>
      <c r="D4582" s="16">
        <f t="shared" si="71"/>
        <v>1.71824296</v>
      </c>
    </row>
    <row r="4583" spans="1:4" ht="15" customHeight="1" x14ac:dyDescent="0.2">
      <c r="A4583" s="105">
        <v>42199.166666666664</v>
      </c>
      <c r="B4583" s="13">
        <v>1.028888</v>
      </c>
      <c r="C4583" s="24">
        <v>330</v>
      </c>
      <c r="D4583" s="16">
        <f t="shared" si="71"/>
        <v>1.71824296</v>
      </c>
    </row>
    <row r="4584" spans="1:4" ht="15" customHeight="1" x14ac:dyDescent="0.2">
      <c r="A4584" s="105">
        <v>42199.208333333336</v>
      </c>
      <c r="B4584" s="13">
        <v>1.5433319999999999</v>
      </c>
      <c r="C4584" s="24">
        <v>310</v>
      </c>
      <c r="D4584" s="16">
        <f t="shared" si="71"/>
        <v>2.5773644399999998</v>
      </c>
    </row>
    <row r="4585" spans="1:4" ht="15" customHeight="1" x14ac:dyDescent="0.2">
      <c r="A4585" s="105">
        <v>42199.25</v>
      </c>
      <c r="B4585" s="13">
        <v>0</v>
      </c>
      <c r="C4585" s="24">
        <v>0</v>
      </c>
      <c r="D4585" s="16">
        <f t="shared" si="71"/>
        <v>0</v>
      </c>
    </row>
    <row r="4586" spans="1:4" ht="15" customHeight="1" x14ac:dyDescent="0.2">
      <c r="A4586" s="105">
        <v>42199.291666666664</v>
      </c>
      <c r="B4586" s="13">
        <v>0</v>
      </c>
      <c r="C4586" s="24">
        <v>0</v>
      </c>
      <c r="D4586" s="16">
        <f t="shared" si="71"/>
        <v>0</v>
      </c>
    </row>
    <row r="4587" spans="1:4" ht="15" customHeight="1" x14ac:dyDescent="0.2">
      <c r="A4587" s="105">
        <v>42199.333333333336</v>
      </c>
      <c r="B4587" s="13">
        <v>1.028888</v>
      </c>
      <c r="C4587" s="24">
        <v>300</v>
      </c>
      <c r="D4587" s="16">
        <f t="shared" si="71"/>
        <v>1.71824296</v>
      </c>
    </row>
    <row r="4588" spans="1:4" ht="15" customHeight="1" x14ac:dyDescent="0.2">
      <c r="A4588" s="105">
        <v>42199.375</v>
      </c>
      <c r="B4588" s="13">
        <v>0</v>
      </c>
      <c r="C4588" s="24">
        <v>0</v>
      </c>
      <c r="D4588" s="16">
        <f t="shared" si="71"/>
        <v>0</v>
      </c>
    </row>
    <row r="4589" spans="1:4" ht="15" customHeight="1" x14ac:dyDescent="0.2">
      <c r="A4589" s="105">
        <v>42199.416666666664</v>
      </c>
      <c r="B4589" s="13">
        <v>1.028888</v>
      </c>
      <c r="C4589" s="24">
        <v>360</v>
      </c>
      <c r="D4589" s="16">
        <f t="shared" si="71"/>
        <v>1.71824296</v>
      </c>
    </row>
    <row r="4590" spans="1:4" ht="15" customHeight="1" x14ac:dyDescent="0.2">
      <c r="A4590" s="105">
        <v>42199.458333333336</v>
      </c>
      <c r="B4590" s="13">
        <v>1.5433319999999999</v>
      </c>
      <c r="C4590" s="24">
        <v>290</v>
      </c>
      <c r="D4590" s="16">
        <f t="shared" si="71"/>
        <v>2.5773644399999998</v>
      </c>
    </row>
    <row r="4591" spans="1:4" ht="15" customHeight="1" x14ac:dyDescent="0.2">
      <c r="A4591" s="105">
        <v>42199.5</v>
      </c>
      <c r="B4591" s="13">
        <v>2.057776</v>
      </c>
      <c r="C4591" s="24">
        <v>300</v>
      </c>
      <c r="D4591" s="16">
        <f t="shared" si="71"/>
        <v>3.43648592</v>
      </c>
    </row>
    <row r="4592" spans="1:4" ht="15" customHeight="1" x14ac:dyDescent="0.2">
      <c r="A4592" s="105">
        <v>42199.541666666664</v>
      </c>
      <c r="B4592" s="13">
        <v>4.1155520000000001</v>
      </c>
      <c r="C4592" s="24">
        <v>360</v>
      </c>
      <c r="D4592" s="16">
        <f t="shared" si="71"/>
        <v>6.8729718399999999</v>
      </c>
    </row>
    <row r="4593" spans="1:4" ht="15" customHeight="1" x14ac:dyDescent="0.2">
      <c r="A4593" s="105">
        <v>42199.583333333336</v>
      </c>
      <c r="B4593" s="13">
        <v>4.6299960000000002</v>
      </c>
      <c r="C4593" s="24">
        <v>50</v>
      </c>
      <c r="D4593" s="16">
        <f t="shared" si="71"/>
        <v>7.7320933199999997</v>
      </c>
    </row>
    <row r="4594" spans="1:4" ht="15" customHeight="1" x14ac:dyDescent="0.2">
      <c r="A4594" s="105">
        <v>42199.625</v>
      </c>
      <c r="B4594" s="13">
        <v>3.601108</v>
      </c>
      <c r="C4594" s="24">
        <v>10</v>
      </c>
      <c r="D4594" s="16">
        <f t="shared" si="71"/>
        <v>6.0138503599999993</v>
      </c>
    </row>
    <row r="4595" spans="1:4" ht="15" customHeight="1" x14ac:dyDescent="0.2">
      <c r="A4595" s="105">
        <v>42199.666666666664</v>
      </c>
      <c r="B4595" s="13">
        <v>3.601108</v>
      </c>
      <c r="C4595" s="24">
        <v>20</v>
      </c>
      <c r="D4595" s="16">
        <f t="shared" si="71"/>
        <v>6.0138503599999993</v>
      </c>
    </row>
    <row r="4596" spans="1:4" ht="15" customHeight="1" x14ac:dyDescent="0.2">
      <c r="A4596" s="105">
        <v>42199.708333333336</v>
      </c>
      <c r="B4596" s="13">
        <v>6.1733279999999997</v>
      </c>
      <c r="C4596" s="24">
        <v>60</v>
      </c>
      <c r="D4596" s="16">
        <f t="shared" si="71"/>
        <v>10.309457759999999</v>
      </c>
    </row>
    <row r="4597" spans="1:4" ht="15" customHeight="1" x14ac:dyDescent="0.2">
      <c r="A4597" s="105">
        <v>42199.75</v>
      </c>
      <c r="B4597" s="13">
        <v>7.202216</v>
      </c>
      <c r="C4597" s="24">
        <v>50</v>
      </c>
      <c r="D4597" s="16">
        <f t="shared" si="71"/>
        <v>12.027700719999999</v>
      </c>
    </row>
    <row r="4598" spans="1:4" ht="15" customHeight="1" x14ac:dyDescent="0.2">
      <c r="A4598" s="105">
        <v>42199.791666666664</v>
      </c>
      <c r="B4598" s="13">
        <v>7.202216</v>
      </c>
      <c r="C4598" s="24">
        <v>50</v>
      </c>
      <c r="D4598" s="16">
        <f t="shared" si="71"/>
        <v>12.027700719999999</v>
      </c>
    </row>
    <row r="4599" spans="1:4" ht="15" customHeight="1" x14ac:dyDescent="0.2">
      <c r="A4599" s="105">
        <v>42199.833333333336</v>
      </c>
      <c r="B4599" s="13">
        <v>7.202216</v>
      </c>
      <c r="C4599" s="24">
        <v>50</v>
      </c>
      <c r="D4599" s="16">
        <f t="shared" si="71"/>
        <v>12.027700719999999</v>
      </c>
    </row>
    <row r="4600" spans="1:4" ht="15" customHeight="1" x14ac:dyDescent="0.2">
      <c r="A4600" s="105">
        <v>42199.875</v>
      </c>
      <c r="B4600" s="13">
        <v>6.1733279999999997</v>
      </c>
      <c r="C4600" s="24">
        <v>40</v>
      </c>
      <c r="D4600" s="16">
        <f t="shared" si="71"/>
        <v>10.309457759999999</v>
      </c>
    </row>
    <row r="4601" spans="1:4" ht="15" customHeight="1" x14ac:dyDescent="0.2">
      <c r="A4601" s="105">
        <v>42199.916666666664</v>
      </c>
      <c r="B4601" s="13">
        <v>3.0866639999999999</v>
      </c>
      <c r="C4601" s="24">
        <v>10</v>
      </c>
      <c r="D4601" s="16">
        <f t="shared" si="71"/>
        <v>5.1547288799999995</v>
      </c>
    </row>
    <row r="4602" spans="1:4" ht="15" customHeight="1" x14ac:dyDescent="0.2">
      <c r="A4602" s="105">
        <v>42199.958333333336</v>
      </c>
      <c r="B4602" s="13">
        <v>1.5433319999999999</v>
      </c>
      <c r="C4602" s="24">
        <v>300</v>
      </c>
      <c r="D4602" s="16">
        <f t="shared" si="71"/>
        <v>2.5773644399999998</v>
      </c>
    </row>
    <row r="4603" spans="1:4" ht="15" customHeight="1" x14ac:dyDescent="0.2">
      <c r="A4603" s="105">
        <v>42200</v>
      </c>
      <c r="B4603" s="13">
        <v>1.028888</v>
      </c>
      <c r="C4603" s="24">
        <v>310</v>
      </c>
      <c r="D4603" s="16">
        <f t="shared" si="71"/>
        <v>1.71824296</v>
      </c>
    </row>
    <row r="4604" spans="1:4" ht="15" customHeight="1" x14ac:dyDescent="0.2">
      <c r="A4604" s="105">
        <v>42200.041666666664</v>
      </c>
      <c r="B4604" s="13">
        <v>3.0866639999999999</v>
      </c>
      <c r="C4604" s="24">
        <v>320</v>
      </c>
      <c r="D4604" s="16">
        <f t="shared" si="71"/>
        <v>5.1547288799999995</v>
      </c>
    </row>
    <row r="4605" spans="1:4" ht="15" customHeight="1" x14ac:dyDescent="0.2">
      <c r="A4605" s="105">
        <v>42200.083333333336</v>
      </c>
      <c r="B4605" s="13">
        <v>2.5722200000000002</v>
      </c>
      <c r="C4605" s="24">
        <v>310</v>
      </c>
      <c r="D4605" s="16">
        <f t="shared" si="71"/>
        <v>4.2956073999999997</v>
      </c>
    </row>
    <row r="4606" spans="1:4" ht="15" customHeight="1" x14ac:dyDescent="0.2">
      <c r="A4606" s="105">
        <v>42200.125</v>
      </c>
      <c r="B4606" s="13">
        <v>2.057776</v>
      </c>
      <c r="C4606" s="24">
        <v>350</v>
      </c>
      <c r="D4606" s="16">
        <f t="shared" si="71"/>
        <v>3.43648592</v>
      </c>
    </row>
    <row r="4607" spans="1:4" ht="15" customHeight="1" x14ac:dyDescent="0.2">
      <c r="A4607" s="105">
        <v>42200.166666666664</v>
      </c>
      <c r="B4607" s="13">
        <v>1.028888</v>
      </c>
      <c r="C4607" s="24">
        <v>340</v>
      </c>
      <c r="D4607" s="16">
        <f t="shared" si="71"/>
        <v>1.71824296</v>
      </c>
    </row>
    <row r="4608" spans="1:4" ht="15" customHeight="1" x14ac:dyDescent="0.2">
      <c r="A4608" s="105">
        <v>42200.208333333336</v>
      </c>
      <c r="B4608" s="13">
        <v>1.5433319999999999</v>
      </c>
      <c r="C4608" s="24">
        <v>300</v>
      </c>
      <c r="D4608" s="16">
        <f t="shared" si="71"/>
        <v>2.5773644399999998</v>
      </c>
    </row>
    <row r="4609" spans="1:4" ht="15" customHeight="1" x14ac:dyDescent="0.2">
      <c r="A4609" s="105">
        <v>42200.25</v>
      </c>
      <c r="B4609" s="13">
        <v>0</v>
      </c>
      <c r="C4609" s="24">
        <v>0</v>
      </c>
      <c r="D4609" s="16">
        <f t="shared" si="71"/>
        <v>0</v>
      </c>
    </row>
    <row r="4610" spans="1:4" ht="15" customHeight="1" x14ac:dyDescent="0.2">
      <c r="A4610" s="105">
        <v>42200.291666666664</v>
      </c>
      <c r="B4610" s="13">
        <v>0</v>
      </c>
      <c r="C4610" s="24">
        <v>0</v>
      </c>
      <c r="D4610" s="16">
        <f t="shared" si="71"/>
        <v>0</v>
      </c>
    </row>
    <row r="4611" spans="1:4" ht="15" customHeight="1" x14ac:dyDescent="0.2">
      <c r="A4611" s="105">
        <v>42200.333333333336</v>
      </c>
      <c r="B4611" s="13">
        <v>1.028888</v>
      </c>
      <c r="C4611" s="24">
        <v>330</v>
      </c>
      <c r="D4611" s="16">
        <f t="shared" si="71"/>
        <v>1.71824296</v>
      </c>
    </row>
    <row r="4612" spans="1:4" ht="15" customHeight="1" x14ac:dyDescent="0.2">
      <c r="A4612" s="105">
        <v>42200.375</v>
      </c>
      <c r="B4612" s="13">
        <v>1.028888</v>
      </c>
      <c r="C4612" s="24">
        <v>310</v>
      </c>
      <c r="D4612" s="16">
        <f t="shared" ref="D4612:D4675" si="72">$B$1*B4612</f>
        <v>1.71824296</v>
      </c>
    </row>
    <row r="4613" spans="1:4" ht="15" customHeight="1" x14ac:dyDescent="0.2">
      <c r="A4613" s="105">
        <v>42200.416666666664</v>
      </c>
      <c r="B4613" s="13">
        <v>0</v>
      </c>
      <c r="C4613" s="24">
        <v>0</v>
      </c>
      <c r="D4613" s="16">
        <f t="shared" si="72"/>
        <v>0</v>
      </c>
    </row>
    <row r="4614" spans="1:4" ht="15" customHeight="1" x14ac:dyDescent="0.2">
      <c r="A4614" s="105">
        <v>42200.458333333336</v>
      </c>
      <c r="B4614" s="13">
        <v>0.51444400000000001</v>
      </c>
      <c r="C4614" s="24">
        <v>330</v>
      </c>
      <c r="D4614" s="16">
        <f t="shared" si="72"/>
        <v>0.85912147999999999</v>
      </c>
    </row>
    <row r="4615" spans="1:4" ht="15" customHeight="1" x14ac:dyDescent="0.2">
      <c r="A4615" s="105">
        <v>42200.5</v>
      </c>
      <c r="B4615" s="13">
        <v>0.51444400000000001</v>
      </c>
      <c r="C4615" s="24">
        <v>340</v>
      </c>
      <c r="D4615" s="16">
        <f t="shared" si="72"/>
        <v>0.85912147999999999</v>
      </c>
    </row>
    <row r="4616" spans="1:4" ht="15" customHeight="1" x14ac:dyDescent="0.2">
      <c r="A4616" s="105">
        <v>42200.541666666664</v>
      </c>
      <c r="B4616" s="13">
        <v>4.1155520000000001</v>
      </c>
      <c r="C4616" s="24">
        <v>10</v>
      </c>
      <c r="D4616" s="16">
        <f t="shared" si="72"/>
        <v>6.8729718399999999</v>
      </c>
    </row>
    <row r="4617" spans="1:4" ht="15" customHeight="1" x14ac:dyDescent="0.2">
      <c r="A4617" s="105">
        <v>42200.583333333336</v>
      </c>
      <c r="B4617" s="13">
        <v>5.1444400000000003</v>
      </c>
      <c r="C4617" s="24">
        <v>40</v>
      </c>
      <c r="D4617" s="16">
        <f t="shared" si="72"/>
        <v>8.5912147999999995</v>
      </c>
    </row>
    <row r="4618" spans="1:4" ht="15" customHeight="1" x14ac:dyDescent="0.2">
      <c r="A4618" s="105">
        <v>42200.625</v>
      </c>
      <c r="B4618" s="13">
        <v>6.6877719999999998</v>
      </c>
      <c r="C4618" s="24">
        <v>50</v>
      </c>
      <c r="D4618" s="16">
        <f t="shared" si="72"/>
        <v>11.16857924</v>
      </c>
    </row>
    <row r="4619" spans="1:4" ht="15" customHeight="1" x14ac:dyDescent="0.2">
      <c r="A4619" s="105">
        <v>42200.666666666664</v>
      </c>
      <c r="B4619" s="13">
        <v>6.6877719999999998</v>
      </c>
      <c r="C4619" s="24">
        <v>40</v>
      </c>
      <c r="D4619" s="16">
        <f t="shared" si="72"/>
        <v>11.16857924</v>
      </c>
    </row>
    <row r="4620" spans="1:4" ht="15" customHeight="1" x14ac:dyDescent="0.2">
      <c r="A4620" s="105">
        <v>42200.708333333336</v>
      </c>
      <c r="B4620" s="13">
        <v>5.1444400000000003</v>
      </c>
      <c r="C4620" s="24">
        <v>40</v>
      </c>
      <c r="D4620" s="16">
        <f t="shared" si="72"/>
        <v>8.5912147999999995</v>
      </c>
    </row>
    <row r="4621" spans="1:4" ht="15" customHeight="1" x14ac:dyDescent="0.2">
      <c r="A4621" s="105">
        <v>42200.75</v>
      </c>
      <c r="B4621" s="13">
        <v>6.1733279999999997</v>
      </c>
      <c r="C4621" s="24">
        <v>40</v>
      </c>
      <c r="D4621" s="16">
        <f t="shared" si="72"/>
        <v>10.309457759999999</v>
      </c>
    </row>
    <row r="4622" spans="1:4" ht="15" customHeight="1" x14ac:dyDescent="0.2">
      <c r="A4622" s="105">
        <v>42200.791666666664</v>
      </c>
      <c r="B4622" s="13">
        <v>6.1733279999999997</v>
      </c>
      <c r="C4622" s="24">
        <v>50</v>
      </c>
      <c r="D4622" s="16">
        <f t="shared" si="72"/>
        <v>10.309457759999999</v>
      </c>
    </row>
    <row r="4623" spans="1:4" ht="15" customHeight="1" x14ac:dyDescent="0.2">
      <c r="A4623" s="105">
        <v>42200.833333333336</v>
      </c>
      <c r="B4623" s="13">
        <v>5.1444400000000003</v>
      </c>
      <c r="C4623" s="24">
        <v>50</v>
      </c>
      <c r="D4623" s="16">
        <f t="shared" si="72"/>
        <v>8.5912147999999995</v>
      </c>
    </row>
    <row r="4624" spans="1:4" ht="15" customHeight="1" x14ac:dyDescent="0.2">
      <c r="A4624" s="105">
        <v>42200.875</v>
      </c>
      <c r="B4624" s="13">
        <v>6.1733279999999997</v>
      </c>
      <c r="C4624" s="24">
        <v>50</v>
      </c>
      <c r="D4624" s="16">
        <f t="shared" si="72"/>
        <v>10.309457759999999</v>
      </c>
    </row>
    <row r="4625" spans="1:4" ht="15" customHeight="1" x14ac:dyDescent="0.2">
      <c r="A4625" s="105">
        <v>42200.916666666664</v>
      </c>
      <c r="B4625" s="13">
        <v>4.1155520000000001</v>
      </c>
      <c r="C4625" s="24">
        <v>40</v>
      </c>
      <c r="D4625" s="16">
        <f t="shared" si="72"/>
        <v>6.8729718399999999</v>
      </c>
    </row>
    <row r="4626" spans="1:4" ht="15" customHeight="1" x14ac:dyDescent="0.2">
      <c r="A4626" s="105">
        <v>42200.958333333336</v>
      </c>
      <c r="B4626" s="13">
        <v>2.5722200000000002</v>
      </c>
      <c r="C4626" s="24">
        <v>40</v>
      </c>
      <c r="D4626" s="16">
        <f t="shared" si="72"/>
        <v>4.2956073999999997</v>
      </c>
    </row>
    <row r="4627" spans="1:4" ht="15" customHeight="1" x14ac:dyDescent="0.2">
      <c r="A4627" s="105">
        <v>42201</v>
      </c>
      <c r="B4627" s="13">
        <v>1.5433319999999999</v>
      </c>
      <c r="C4627" s="24">
        <v>10</v>
      </c>
      <c r="D4627" s="16">
        <f t="shared" si="72"/>
        <v>2.5773644399999998</v>
      </c>
    </row>
    <row r="4628" spans="1:4" ht="15" customHeight="1" x14ac:dyDescent="0.2">
      <c r="A4628" s="105">
        <v>42201.041666666664</v>
      </c>
      <c r="B4628" s="13">
        <v>1.028888</v>
      </c>
      <c r="C4628" s="24">
        <v>310</v>
      </c>
      <c r="D4628" s="16">
        <f t="shared" si="72"/>
        <v>1.71824296</v>
      </c>
    </row>
    <row r="4629" spans="1:4" ht="15" customHeight="1" x14ac:dyDescent="0.2">
      <c r="A4629" s="105">
        <v>42201.083333333336</v>
      </c>
      <c r="B4629" s="13">
        <v>2.057776</v>
      </c>
      <c r="C4629" s="24">
        <v>290</v>
      </c>
      <c r="D4629" s="16">
        <f t="shared" si="72"/>
        <v>3.43648592</v>
      </c>
    </row>
    <row r="4630" spans="1:4" ht="15" customHeight="1" x14ac:dyDescent="0.2">
      <c r="A4630" s="105">
        <v>42201.125</v>
      </c>
      <c r="B4630" s="13">
        <v>1.028888</v>
      </c>
      <c r="C4630" s="24">
        <v>330</v>
      </c>
      <c r="D4630" s="16">
        <f t="shared" si="72"/>
        <v>1.71824296</v>
      </c>
    </row>
    <row r="4631" spans="1:4" ht="15" customHeight="1" x14ac:dyDescent="0.2">
      <c r="A4631" s="105">
        <v>42201.166666666664</v>
      </c>
      <c r="B4631" s="13">
        <v>1.028888</v>
      </c>
      <c r="C4631" s="24">
        <v>330</v>
      </c>
      <c r="D4631" s="16">
        <f t="shared" si="72"/>
        <v>1.71824296</v>
      </c>
    </row>
    <row r="4632" spans="1:4" ht="15" customHeight="1" x14ac:dyDescent="0.2">
      <c r="A4632" s="105">
        <v>42201.208333333336</v>
      </c>
      <c r="B4632" s="13">
        <v>1.028888</v>
      </c>
      <c r="C4632" s="24">
        <v>330</v>
      </c>
      <c r="D4632" s="16">
        <f t="shared" si="72"/>
        <v>1.71824296</v>
      </c>
    </row>
    <row r="4633" spans="1:4" ht="15" customHeight="1" x14ac:dyDescent="0.2">
      <c r="A4633" s="105">
        <v>42201.25</v>
      </c>
      <c r="B4633" s="13">
        <v>1.5433319999999999</v>
      </c>
      <c r="C4633" s="24">
        <v>320</v>
      </c>
      <c r="D4633" s="16">
        <f t="shared" si="72"/>
        <v>2.5773644399999998</v>
      </c>
    </row>
    <row r="4634" spans="1:4" ht="15" customHeight="1" x14ac:dyDescent="0.2">
      <c r="A4634" s="105">
        <v>42201.291666666664</v>
      </c>
      <c r="B4634" s="13">
        <v>1.028888</v>
      </c>
      <c r="C4634" s="24">
        <v>300</v>
      </c>
      <c r="D4634" s="16">
        <f t="shared" si="72"/>
        <v>1.71824296</v>
      </c>
    </row>
    <row r="4635" spans="1:4" ht="15" customHeight="1" x14ac:dyDescent="0.2">
      <c r="A4635" s="105">
        <v>42201.333333333336</v>
      </c>
      <c r="B4635" s="13">
        <v>2.5722200000000002</v>
      </c>
      <c r="C4635" s="24">
        <v>10</v>
      </c>
      <c r="D4635" s="16">
        <f t="shared" si="72"/>
        <v>4.2956073999999997</v>
      </c>
    </row>
    <row r="4636" spans="1:4" ht="15" customHeight="1" x14ac:dyDescent="0.2">
      <c r="A4636" s="105">
        <v>42201.375</v>
      </c>
      <c r="B4636" s="13">
        <v>2.057776</v>
      </c>
      <c r="C4636" s="24">
        <v>290</v>
      </c>
      <c r="D4636" s="16">
        <f t="shared" si="72"/>
        <v>3.43648592</v>
      </c>
    </row>
    <row r="4637" spans="1:4" ht="15" customHeight="1" x14ac:dyDescent="0.2">
      <c r="A4637" s="105">
        <v>42201.416666666664</v>
      </c>
      <c r="B4637" s="13">
        <v>1.028888</v>
      </c>
      <c r="C4637" s="24">
        <v>300</v>
      </c>
      <c r="D4637" s="16">
        <f t="shared" si="72"/>
        <v>1.71824296</v>
      </c>
    </row>
    <row r="4638" spans="1:4" ht="15" customHeight="1" x14ac:dyDescent="0.2">
      <c r="A4638" s="105">
        <v>42201.458333333336</v>
      </c>
      <c r="B4638" s="13">
        <v>2.5722200000000002</v>
      </c>
      <c r="C4638" s="24">
        <v>270</v>
      </c>
      <c r="D4638" s="16">
        <f t="shared" si="72"/>
        <v>4.2956073999999997</v>
      </c>
    </row>
    <row r="4639" spans="1:4" ht="15" customHeight="1" x14ac:dyDescent="0.2">
      <c r="A4639" s="105">
        <v>42201.5</v>
      </c>
      <c r="B4639" s="13">
        <v>1.028888</v>
      </c>
      <c r="C4639" s="24">
        <v>250</v>
      </c>
      <c r="D4639" s="16">
        <f t="shared" si="72"/>
        <v>1.71824296</v>
      </c>
    </row>
    <row r="4640" spans="1:4" ht="15" customHeight="1" x14ac:dyDescent="0.2">
      <c r="A4640" s="105">
        <v>42201.541666666664</v>
      </c>
      <c r="B4640" s="13">
        <v>3.0866639999999999</v>
      </c>
      <c r="C4640" s="24">
        <v>340</v>
      </c>
      <c r="D4640" s="16">
        <f t="shared" si="72"/>
        <v>5.1547288799999995</v>
      </c>
    </row>
    <row r="4641" spans="1:4" ht="15" customHeight="1" x14ac:dyDescent="0.2">
      <c r="A4641" s="105">
        <v>42201.583333333336</v>
      </c>
      <c r="B4641" s="13">
        <v>4.1155520000000001</v>
      </c>
      <c r="C4641" s="24">
        <v>30</v>
      </c>
      <c r="D4641" s="16">
        <f t="shared" si="72"/>
        <v>6.8729718399999999</v>
      </c>
    </row>
    <row r="4642" spans="1:4" ht="15" customHeight="1" x14ac:dyDescent="0.2">
      <c r="A4642" s="105">
        <v>42201.625</v>
      </c>
      <c r="B4642" s="13">
        <v>5.1444400000000003</v>
      </c>
      <c r="C4642" s="24">
        <v>80</v>
      </c>
      <c r="D4642" s="16">
        <f t="shared" si="72"/>
        <v>8.5912147999999995</v>
      </c>
    </row>
    <row r="4643" spans="1:4" ht="15" customHeight="1" x14ac:dyDescent="0.2">
      <c r="A4643" s="105">
        <v>42201.666666666664</v>
      </c>
      <c r="B4643" s="13">
        <v>4.6299960000000002</v>
      </c>
      <c r="C4643" s="24">
        <v>60</v>
      </c>
      <c r="D4643" s="16">
        <f t="shared" si="72"/>
        <v>7.7320933199999997</v>
      </c>
    </row>
    <row r="4644" spans="1:4" ht="15" customHeight="1" x14ac:dyDescent="0.2">
      <c r="A4644" s="105">
        <v>42201.708333333336</v>
      </c>
      <c r="B4644" s="13">
        <v>6.6877719999999998</v>
      </c>
      <c r="C4644" s="24">
        <v>60</v>
      </c>
      <c r="D4644" s="16">
        <f t="shared" si="72"/>
        <v>11.16857924</v>
      </c>
    </row>
    <row r="4645" spans="1:4" ht="15" customHeight="1" x14ac:dyDescent="0.2">
      <c r="A4645" s="105">
        <v>42201.75</v>
      </c>
      <c r="B4645" s="13">
        <v>7.202216</v>
      </c>
      <c r="C4645" s="24">
        <v>40</v>
      </c>
      <c r="D4645" s="16">
        <f t="shared" si="72"/>
        <v>12.027700719999999</v>
      </c>
    </row>
    <row r="4646" spans="1:4" ht="15" customHeight="1" x14ac:dyDescent="0.2">
      <c r="A4646" s="105">
        <v>42201.791666666664</v>
      </c>
      <c r="B4646" s="13">
        <v>2.5722200000000002</v>
      </c>
      <c r="C4646" s="24">
        <v>20</v>
      </c>
      <c r="D4646" s="16">
        <f t="shared" si="72"/>
        <v>4.2956073999999997</v>
      </c>
    </row>
    <row r="4647" spans="1:4" ht="15" customHeight="1" x14ac:dyDescent="0.2">
      <c r="A4647" s="105">
        <v>42201.833333333336</v>
      </c>
      <c r="B4647" s="13">
        <v>3.0866639999999999</v>
      </c>
      <c r="C4647" s="24">
        <v>20</v>
      </c>
      <c r="D4647" s="16">
        <f t="shared" si="72"/>
        <v>5.1547288799999995</v>
      </c>
    </row>
    <row r="4648" spans="1:4" ht="15" customHeight="1" x14ac:dyDescent="0.2">
      <c r="A4648" s="105">
        <v>42201.875</v>
      </c>
      <c r="B4648" s="13">
        <v>2.057776</v>
      </c>
      <c r="C4648" s="24">
        <v>340</v>
      </c>
      <c r="D4648" s="16">
        <f t="shared" si="72"/>
        <v>3.43648592</v>
      </c>
    </row>
    <row r="4649" spans="1:4" ht="15" customHeight="1" x14ac:dyDescent="0.2">
      <c r="A4649" s="105">
        <v>42201.916666666664</v>
      </c>
      <c r="B4649" s="13">
        <v>1.5433319999999999</v>
      </c>
      <c r="C4649" s="24">
        <v>300</v>
      </c>
      <c r="D4649" s="16">
        <f t="shared" si="72"/>
        <v>2.5773644399999998</v>
      </c>
    </row>
    <row r="4650" spans="1:4" ht="15" customHeight="1" x14ac:dyDescent="0.2">
      <c r="A4650" s="105">
        <v>42201.958333333336</v>
      </c>
      <c r="B4650" s="13">
        <v>1.028888</v>
      </c>
      <c r="C4650" s="24">
        <v>320</v>
      </c>
      <c r="D4650" s="16">
        <f t="shared" si="72"/>
        <v>1.71824296</v>
      </c>
    </row>
    <row r="4651" spans="1:4" ht="15" customHeight="1" x14ac:dyDescent="0.2">
      <c r="A4651" s="105">
        <v>42202</v>
      </c>
      <c r="B4651" s="13">
        <v>1.5433319999999999</v>
      </c>
      <c r="C4651" s="24">
        <v>330</v>
      </c>
      <c r="D4651" s="16">
        <f t="shared" si="72"/>
        <v>2.5773644399999998</v>
      </c>
    </row>
    <row r="4652" spans="1:4" ht="15" customHeight="1" x14ac:dyDescent="0.2">
      <c r="A4652" s="105">
        <v>42202.041666666664</v>
      </c>
      <c r="B4652" s="13">
        <v>1.5433319999999999</v>
      </c>
      <c r="C4652" s="24">
        <v>320</v>
      </c>
      <c r="D4652" s="16">
        <f t="shared" si="72"/>
        <v>2.5773644399999998</v>
      </c>
    </row>
    <row r="4653" spans="1:4" ht="15" customHeight="1" x14ac:dyDescent="0.2">
      <c r="A4653" s="105">
        <v>42202.083333333336</v>
      </c>
      <c r="B4653" s="13">
        <v>2.057776</v>
      </c>
      <c r="C4653" s="24">
        <v>350</v>
      </c>
      <c r="D4653" s="16">
        <f t="shared" si="72"/>
        <v>3.43648592</v>
      </c>
    </row>
    <row r="4654" spans="1:4" ht="15" customHeight="1" x14ac:dyDescent="0.2">
      <c r="A4654" s="105">
        <v>42202.125</v>
      </c>
      <c r="B4654" s="13">
        <v>1.5433319999999999</v>
      </c>
      <c r="C4654" s="24">
        <v>270</v>
      </c>
      <c r="D4654" s="16">
        <f t="shared" si="72"/>
        <v>2.5773644399999998</v>
      </c>
    </row>
    <row r="4655" spans="1:4" ht="15" customHeight="1" x14ac:dyDescent="0.2">
      <c r="A4655" s="105">
        <v>42202.166666666664</v>
      </c>
      <c r="B4655" s="13">
        <v>2.057776</v>
      </c>
      <c r="C4655" s="24">
        <v>30</v>
      </c>
      <c r="D4655" s="16">
        <f t="shared" si="72"/>
        <v>3.43648592</v>
      </c>
    </row>
    <row r="4656" spans="1:4" ht="15" customHeight="1" x14ac:dyDescent="0.2">
      <c r="A4656" s="105">
        <v>42202.208333333336</v>
      </c>
      <c r="B4656" s="13">
        <v>5.1444400000000003</v>
      </c>
      <c r="C4656" s="24">
        <v>50</v>
      </c>
      <c r="D4656" s="16">
        <f t="shared" si="72"/>
        <v>8.5912147999999995</v>
      </c>
    </row>
    <row r="4657" spans="1:4" ht="15" customHeight="1" x14ac:dyDescent="0.2">
      <c r="A4657" s="105">
        <v>42202.25</v>
      </c>
      <c r="B4657" s="13">
        <v>2.057776</v>
      </c>
      <c r="C4657" s="24">
        <v>270</v>
      </c>
      <c r="D4657" s="16">
        <f t="shared" si="72"/>
        <v>3.43648592</v>
      </c>
    </row>
    <row r="4658" spans="1:4" ht="15" customHeight="1" x14ac:dyDescent="0.2">
      <c r="A4658" s="105">
        <v>42202.291666666664</v>
      </c>
      <c r="B4658" s="13">
        <v>0</v>
      </c>
      <c r="C4658" s="24">
        <v>0</v>
      </c>
      <c r="D4658" s="16">
        <f t="shared" si="72"/>
        <v>0</v>
      </c>
    </row>
    <row r="4659" spans="1:4" ht="15" customHeight="1" x14ac:dyDescent="0.2">
      <c r="A4659" s="105">
        <v>42202.333333333336</v>
      </c>
      <c r="B4659" s="13">
        <v>0</v>
      </c>
      <c r="C4659" s="24">
        <v>0</v>
      </c>
      <c r="D4659" s="16">
        <f t="shared" si="72"/>
        <v>0</v>
      </c>
    </row>
    <row r="4660" spans="1:4" ht="15" customHeight="1" x14ac:dyDescent="0.2">
      <c r="A4660" s="105">
        <v>42202.375</v>
      </c>
      <c r="B4660" s="13">
        <v>0</v>
      </c>
      <c r="C4660" s="24">
        <v>0</v>
      </c>
      <c r="D4660" s="16">
        <f t="shared" si="72"/>
        <v>0</v>
      </c>
    </row>
    <row r="4661" spans="1:4" ht="15" customHeight="1" x14ac:dyDescent="0.2">
      <c r="A4661" s="105">
        <v>42202.416666666664</v>
      </c>
      <c r="B4661" s="13">
        <v>1.028888</v>
      </c>
      <c r="C4661" s="24">
        <v>20</v>
      </c>
      <c r="D4661" s="16">
        <f t="shared" si="72"/>
        <v>1.71824296</v>
      </c>
    </row>
    <row r="4662" spans="1:4" ht="15" customHeight="1" x14ac:dyDescent="0.2">
      <c r="A4662" s="105">
        <v>42202.458333333336</v>
      </c>
      <c r="B4662" s="13">
        <v>1.028888</v>
      </c>
      <c r="C4662" s="24">
        <v>300</v>
      </c>
      <c r="D4662" s="16">
        <f t="shared" si="72"/>
        <v>1.71824296</v>
      </c>
    </row>
    <row r="4663" spans="1:4" ht="15" customHeight="1" x14ac:dyDescent="0.2">
      <c r="A4663" s="105">
        <v>42202.5</v>
      </c>
      <c r="B4663" s="13">
        <v>2.057776</v>
      </c>
      <c r="C4663" s="24">
        <v>320</v>
      </c>
      <c r="D4663" s="16">
        <f t="shared" si="72"/>
        <v>3.43648592</v>
      </c>
    </row>
    <row r="4664" spans="1:4" ht="15" customHeight="1" x14ac:dyDescent="0.2">
      <c r="A4664" s="105">
        <v>42202.541666666664</v>
      </c>
      <c r="B4664" s="13">
        <v>2.057776</v>
      </c>
      <c r="C4664" s="24">
        <v>350</v>
      </c>
      <c r="D4664" s="16">
        <f t="shared" si="72"/>
        <v>3.43648592</v>
      </c>
    </row>
    <row r="4665" spans="1:4" ht="15" customHeight="1" x14ac:dyDescent="0.2">
      <c r="A4665" s="105">
        <v>42202.583333333336</v>
      </c>
      <c r="B4665" s="13">
        <v>4.1155520000000001</v>
      </c>
      <c r="C4665" s="24">
        <v>40</v>
      </c>
      <c r="D4665" s="16">
        <f t="shared" si="72"/>
        <v>6.8729718399999999</v>
      </c>
    </row>
    <row r="4666" spans="1:4" ht="15" customHeight="1" x14ac:dyDescent="0.2">
      <c r="A4666" s="105">
        <v>42202.625</v>
      </c>
      <c r="B4666" s="13">
        <v>5.6588840000000005</v>
      </c>
      <c r="C4666" s="24">
        <v>60</v>
      </c>
      <c r="D4666" s="16">
        <f t="shared" si="72"/>
        <v>9.4503362800000001</v>
      </c>
    </row>
    <row r="4667" spans="1:4" ht="15" customHeight="1" x14ac:dyDescent="0.2">
      <c r="A4667" s="105">
        <v>42202.666666666664</v>
      </c>
      <c r="B4667" s="13">
        <v>5.1444400000000003</v>
      </c>
      <c r="C4667" s="24">
        <v>60</v>
      </c>
      <c r="D4667" s="16">
        <f t="shared" si="72"/>
        <v>8.5912147999999995</v>
      </c>
    </row>
    <row r="4668" spans="1:4" ht="15" customHeight="1" x14ac:dyDescent="0.2">
      <c r="A4668" s="105">
        <v>42202.708333333336</v>
      </c>
      <c r="B4668" s="13">
        <v>5.1444400000000003</v>
      </c>
      <c r="C4668" s="24">
        <v>40</v>
      </c>
      <c r="D4668" s="16">
        <f t="shared" si="72"/>
        <v>8.5912147999999995</v>
      </c>
    </row>
    <row r="4669" spans="1:4" ht="15" customHeight="1" x14ac:dyDescent="0.2">
      <c r="A4669" s="105">
        <v>42202.75</v>
      </c>
      <c r="B4669" s="13">
        <v>5.1444400000000003</v>
      </c>
      <c r="C4669" s="24">
        <v>70</v>
      </c>
      <c r="D4669" s="16">
        <f t="shared" si="72"/>
        <v>8.5912147999999995</v>
      </c>
    </row>
    <row r="4670" spans="1:4" ht="15" customHeight="1" x14ac:dyDescent="0.2">
      <c r="A4670" s="105">
        <v>42202.791666666664</v>
      </c>
      <c r="B4670" s="13">
        <v>5.1444400000000003</v>
      </c>
      <c r="C4670" s="24">
        <v>50</v>
      </c>
      <c r="D4670" s="16">
        <f t="shared" si="72"/>
        <v>8.5912147999999995</v>
      </c>
    </row>
    <row r="4671" spans="1:4" ht="15" customHeight="1" x14ac:dyDescent="0.2">
      <c r="A4671" s="105">
        <v>42202.833333333336</v>
      </c>
      <c r="B4671" s="13">
        <v>3.601108</v>
      </c>
      <c r="C4671" s="24">
        <v>60</v>
      </c>
      <c r="D4671" s="16">
        <f t="shared" si="72"/>
        <v>6.0138503599999993</v>
      </c>
    </row>
    <row r="4672" spans="1:4" ht="15" customHeight="1" x14ac:dyDescent="0.2">
      <c r="A4672" s="105">
        <v>42202.875</v>
      </c>
      <c r="B4672" s="13">
        <v>2.5722200000000002</v>
      </c>
      <c r="C4672" s="24">
        <v>50</v>
      </c>
      <c r="D4672" s="16">
        <f t="shared" si="72"/>
        <v>4.2956073999999997</v>
      </c>
    </row>
    <row r="4673" spans="1:4" ht="15" customHeight="1" x14ac:dyDescent="0.2">
      <c r="A4673" s="105">
        <v>42202.916666666664</v>
      </c>
      <c r="B4673" s="13">
        <v>3.0866639999999999</v>
      </c>
      <c r="C4673" s="24">
        <v>50</v>
      </c>
      <c r="D4673" s="16">
        <f t="shared" si="72"/>
        <v>5.1547288799999995</v>
      </c>
    </row>
    <row r="4674" spans="1:4" ht="15" customHeight="1" x14ac:dyDescent="0.2">
      <c r="A4674" s="105">
        <v>42202.958333333336</v>
      </c>
      <c r="B4674" s="13">
        <v>1.5433319999999999</v>
      </c>
      <c r="C4674" s="24">
        <v>50</v>
      </c>
      <c r="D4674" s="16">
        <f t="shared" si="72"/>
        <v>2.5773644399999998</v>
      </c>
    </row>
    <row r="4675" spans="1:4" ht="15" customHeight="1" x14ac:dyDescent="0.2">
      <c r="A4675" s="105">
        <v>42203</v>
      </c>
      <c r="B4675" s="13">
        <v>1.028888</v>
      </c>
      <c r="C4675" s="24">
        <v>360</v>
      </c>
      <c r="D4675" s="16">
        <f t="shared" si="72"/>
        <v>1.71824296</v>
      </c>
    </row>
    <row r="4676" spans="1:4" ht="15" customHeight="1" x14ac:dyDescent="0.2">
      <c r="A4676" s="105">
        <v>42203.041666666664</v>
      </c>
      <c r="B4676" s="13">
        <v>2.057776</v>
      </c>
      <c r="C4676" s="24">
        <v>310</v>
      </c>
      <c r="D4676" s="16">
        <f t="shared" ref="D4676:D4739" si="73">$B$1*B4676</f>
        <v>3.43648592</v>
      </c>
    </row>
    <row r="4677" spans="1:4" ht="15" customHeight="1" x14ac:dyDescent="0.2">
      <c r="A4677" s="105">
        <v>42203.083333333336</v>
      </c>
      <c r="B4677" s="13">
        <v>1.028888</v>
      </c>
      <c r="C4677" s="24">
        <v>310</v>
      </c>
      <c r="D4677" s="16">
        <f t="shared" si="73"/>
        <v>1.71824296</v>
      </c>
    </row>
    <row r="4678" spans="1:4" ht="15" customHeight="1" x14ac:dyDescent="0.2">
      <c r="A4678" s="105">
        <v>42203.125</v>
      </c>
      <c r="B4678" s="13">
        <v>1.028888</v>
      </c>
      <c r="C4678" s="24">
        <v>350</v>
      </c>
      <c r="D4678" s="16">
        <f t="shared" si="73"/>
        <v>1.71824296</v>
      </c>
    </row>
    <row r="4679" spans="1:4" ht="15" customHeight="1" x14ac:dyDescent="0.2">
      <c r="A4679" s="105">
        <v>42203.166666666664</v>
      </c>
      <c r="B4679" s="13">
        <v>1.5433319999999999</v>
      </c>
      <c r="C4679" s="24">
        <v>310</v>
      </c>
      <c r="D4679" s="16">
        <f t="shared" si="73"/>
        <v>2.5773644399999998</v>
      </c>
    </row>
    <row r="4680" spans="1:4" ht="15" customHeight="1" x14ac:dyDescent="0.2">
      <c r="A4680" s="105">
        <v>42203.208333333336</v>
      </c>
      <c r="B4680" s="13">
        <v>0.51444400000000001</v>
      </c>
      <c r="C4680" s="24">
        <v>320</v>
      </c>
      <c r="D4680" s="16">
        <f t="shared" si="73"/>
        <v>0.85912147999999999</v>
      </c>
    </row>
    <row r="4681" spans="1:4" ht="15" customHeight="1" x14ac:dyDescent="0.2">
      <c r="A4681" s="105">
        <v>42203.25</v>
      </c>
      <c r="B4681" s="13">
        <v>0.51444400000000001</v>
      </c>
      <c r="C4681" s="24">
        <v>320</v>
      </c>
      <c r="D4681" s="16">
        <f t="shared" si="73"/>
        <v>0.85912147999999999</v>
      </c>
    </row>
    <row r="4682" spans="1:4" ht="15" customHeight="1" x14ac:dyDescent="0.2">
      <c r="A4682" s="105">
        <v>42203.291666666664</v>
      </c>
      <c r="B4682" s="13">
        <v>2.057776</v>
      </c>
      <c r="C4682" s="24">
        <v>360</v>
      </c>
      <c r="D4682" s="16">
        <f t="shared" si="73"/>
        <v>3.43648592</v>
      </c>
    </row>
    <row r="4683" spans="1:4" ht="15" customHeight="1" x14ac:dyDescent="0.2">
      <c r="A4683" s="105">
        <v>42203.333333333336</v>
      </c>
      <c r="B4683" s="13">
        <v>0.51444400000000001</v>
      </c>
      <c r="C4683" s="24">
        <v>200</v>
      </c>
      <c r="D4683" s="16">
        <f t="shared" si="73"/>
        <v>0.85912147999999999</v>
      </c>
    </row>
    <row r="4684" spans="1:4" ht="15" customHeight="1" x14ac:dyDescent="0.2">
      <c r="A4684" s="105">
        <v>42203.375</v>
      </c>
      <c r="B4684" s="13">
        <v>1.028888</v>
      </c>
      <c r="C4684" s="24">
        <v>280</v>
      </c>
      <c r="D4684" s="16">
        <f t="shared" si="73"/>
        <v>1.71824296</v>
      </c>
    </row>
    <row r="4685" spans="1:4" ht="15" customHeight="1" x14ac:dyDescent="0.2">
      <c r="A4685" s="105">
        <v>42203.416666666664</v>
      </c>
      <c r="B4685" s="13">
        <v>1.028888</v>
      </c>
      <c r="C4685" s="24">
        <v>320</v>
      </c>
      <c r="D4685" s="16">
        <f t="shared" si="73"/>
        <v>1.71824296</v>
      </c>
    </row>
    <row r="4686" spans="1:4" ht="15" customHeight="1" x14ac:dyDescent="0.2">
      <c r="A4686" s="105">
        <v>42203.458333333336</v>
      </c>
      <c r="B4686" s="13">
        <v>2.5722200000000002</v>
      </c>
      <c r="C4686" s="24">
        <v>300</v>
      </c>
      <c r="D4686" s="16">
        <f t="shared" si="73"/>
        <v>4.2956073999999997</v>
      </c>
    </row>
    <row r="4687" spans="1:4" ht="15" customHeight="1" x14ac:dyDescent="0.2">
      <c r="A4687" s="105">
        <v>42203.5</v>
      </c>
      <c r="B4687" s="13">
        <v>2.5722200000000002</v>
      </c>
      <c r="C4687" s="24">
        <v>290</v>
      </c>
      <c r="D4687" s="16">
        <f t="shared" si="73"/>
        <v>4.2956073999999997</v>
      </c>
    </row>
    <row r="4688" spans="1:4" ht="15" customHeight="1" x14ac:dyDescent="0.2">
      <c r="A4688" s="105">
        <v>42203.541666666664</v>
      </c>
      <c r="B4688" s="13">
        <v>3.0866639999999999</v>
      </c>
      <c r="C4688" s="24">
        <v>320</v>
      </c>
      <c r="D4688" s="16">
        <f t="shared" si="73"/>
        <v>5.1547288799999995</v>
      </c>
    </row>
    <row r="4689" spans="1:4" ht="15" customHeight="1" x14ac:dyDescent="0.2">
      <c r="A4689" s="105">
        <v>42203.583333333336</v>
      </c>
      <c r="B4689" s="13">
        <v>2.5722200000000002</v>
      </c>
      <c r="C4689" s="24">
        <v>20</v>
      </c>
      <c r="D4689" s="16">
        <f t="shared" si="73"/>
        <v>4.2956073999999997</v>
      </c>
    </row>
    <row r="4690" spans="1:4" ht="15" customHeight="1" x14ac:dyDescent="0.2">
      <c r="A4690" s="105">
        <v>42203.625</v>
      </c>
      <c r="B4690" s="13">
        <v>3.0866639999999999</v>
      </c>
      <c r="C4690" s="24">
        <v>340</v>
      </c>
      <c r="D4690" s="16">
        <f t="shared" si="73"/>
        <v>5.1547288799999995</v>
      </c>
    </row>
    <row r="4691" spans="1:4" ht="15" customHeight="1" x14ac:dyDescent="0.2">
      <c r="A4691" s="105">
        <v>42203.666666666664</v>
      </c>
      <c r="B4691" s="13">
        <v>5.1444400000000003</v>
      </c>
      <c r="C4691" s="24">
        <v>30</v>
      </c>
      <c r="D4691" s="16">
        <f t="shared" si="73"/>
        <v>8.5912147999999995</v>
      </c>
    </row>
    <row r="4692" spans="1:4" ht="15" customHeight="1" x14ac:dyDescent="0.2">
      <c r="A4692" s="105">
        <v>42203.708333333336</v>
      </c>
      <c r="B4692" s="13">
        <v>4.6299960000000002</v>
      </c>
      <c r="C4692" s="24">
        <v>50</v>
      </c>
      <c r="D4692" s="16">
        <f t="shared" si="73"/>
        <v>7.7320933199999997</v>
      </c>
    </row>
    <row r="4693" spans="1:4" ht="15" customHeight="1" x14ac:dyDescent="0.2">
      <c r="A4693" s="105">
        <v>42203.75</v>
      </c>
      <c r="B4693" s="13">
        <v>4.1155520000000001</v>
      </c>
      <c r="C4693" s="24">
        <v>60</v>
      </c>
      <c r="D4693" s="16">
        <f t="shared" si="73"/>
        <v>6.8729718399999999</v>
      </c>
    </row>
    <row r="4694" spans="1:4" ht="15" customHeight="1" x14ac:dyDescent="0.2">
      <c r="A4694" s="105">
        <v>42203.791666666664</v>
      </c>
      <c r="B4694" s="13">
        <v>5.1444400000000003</v>
      </c>
      <c r="C4694" s="24">
        <v>60</v>
      </c>
      <c r="D4694" s="16">
        <f t="shared" si="73"/>
        <v>8.5912147999999995</v>
      </c>
    </row>
    <row r="4695" spans="1:4" ht="15" customHeight="1" x14ac:dyDescent="0.2">
      <c r="A4695" s="105">
        <v>42203.833333333336</v>
      </c>
      <c r="B4695" s="13">
        <v>3.601108</v>
      </c>
      <c r="C4695" s="24">
        <v>50</v>
      </c>
      <c r="D4695" s="16">
        <f t="shared" si="73"/>
        <v>6.0138503599999993</v>
      </c>
    </row>
    <row r="4696" spans="1:4" ht="15" customHeight="1" x14ac:dyDescent="0.2">
      <c r="A4696" s="105">
        <v>42203.875</v>
      </c>
      <c r="B4696" s="13">
        <v>3.0866639999999999</v>
      </c>
      <c r="C4696" s="24">
        <v>40</v>
      </c>
      <c r="D4696" s="16">
        <f t="shared" si="73"/>
        <v>5.1547288799999995</v>
      </c>
    </row>
    <row r="4697" spans="1:4" ht="15" customHeight="1" x14ac:dyDescent="0.2">
      <c r="A4697" s="105">
        <v>42203.916666666664</v>
      </c>
      <c r="B4697" s="13">
        <v>1.028888</v>
      </c>
      <c r="C4697" s="24">
        <v>30</v>
      </c>
      <c r="D4697" s="16">
        <f t="shared" si="73"/>
        <v>1.71824296</v>
      </c>
    </row>
    <row r="4698" spans="1:4" ht="15" customHeight="1" x14ac:dyDescent="0.2">
      <c r="A4698" s="105">
        <v>42203.958333333336</v>
      </c>
      <c r="B4698" s="13">
        <v>1.028888</v>
      </c>
      <c r="C4698" s="24">
        <v>330</v>
      </c>
      <c r="D4698" s="16">
        <f t="shared" si="73"/>
        <v>1.71824296</v>
      </c>
    </row>
    <row r="4699" spans="1:4" ht="15" customHeight="1" x14ac:dyDescent="0.2">
      <c r="A4699" s="105">
        <v>42204</v>
      </c>
      <c r="B4699" s="13">
        <v>1.5433319999999999</v>
      </c>
      <c r="C4699" s="24">
        <v>310</v>
      </c>
      <c r="D4699" s="16">
        <f t="shared" si="73"/>
        <v>2.5773644399999998</v>
      </c>
    </row>
    <row r="4700" spans="1:4" ht="15" customHeight="1" x14ac:dyDescent="0.2">
      <c r="A4700" s="105">
        <v>42204.041666666664</v>
      </c>
      <c r="B4700" s="13">
        <v>1.5433319999999999</v>
      </c>
      <c r="C4700" s="24">
        <v>320</v>
      </c>
      <c r="D4700" s="16">
        <f t="shared" si="73"/>
        <v>2.5773644399999998</v>
      </c>
    </row>
    <row r="4701" spans="1:4" ht="15" customHeight="1" x14ac:dyDescent="0.2">
      <c r="A4701" s="105">
        <v>42204.083333333336</v>
      </c>
      <c r="B4701" s="13">
        <v>1.028888</v>
      </c>
      <c r="C4701" s="24">
        <v>290</v>
      </c>
      <c r="D4701" s="16">
        <f t="shared" si="73"/>
        <v>1.71824296</v>
      </c>
    </row>
    <row r="4702" spans="1:4" ht="15" customHeight="1" x14ac:dyDescent="0.2">
      <c r="A4702" s="105">
        <v>42204.125</v>
      </c>
      <c r="B4702" s="13">
        <v>1.028888</v>
      </c>
      <c r="C4702" s="24">
        <v>310</v>
      </c>
      <c r="D4702" s="16">
        <f t="shared" si="73"/>
        <v>1.71824296</v>
      </c>
    </row>
    <row r="4703" spans="1:4" ht="15" customHeight="1" x14ac:dyDescent="0.2">
      <c r="A4703" s="105">
        <v>42204.166666666664</v>
      </c>
      <c r="B4703" s="13">
        <v>1.028888</v>
      </c>
      <c r="C4703" s="24">
        <v>330</v>
      </c>
      <c r="D4703" s="16">
        <f t="shared" si="73"/>
        <v>1.71824296</v>
      </c>
    </row>
    <row r="4704" spans="1:4" ht="15" customHeight="1" x14ac:dyDescent="0.2">
      <c r="A4704" s="105">
        <v>42204.208333333336</v>
      </c>
      <c r="B4704" s="13">
        <v>2.057776</v>
      </c>
      <c r="C4704" s="24">
        <v>230</v>
      </c>
      <c r="D4704" s="16">
        <f t="shared" si="73"/>
        <v>3.43648592</v>
      </c>
    </row>
    <row r="4705" spans="1:4" ht="15" customHeight="1" x14ac:dyDescent="0.2">
      <c r="A4705" s="105">
        <v>42204.25</v>
      </c>
      <c r="B4705" s="13">
        <v>1.5433319999999999</v>
      </c>
      <c r="C4705" s="24">
        <v>300</v>
      </c>
      <c r="D4705" s="16">
        <f t="shared" si="73"/>
        <v>2.5773644399999998</v>
      </c>
    </row>
    <row r="4706" spans="1:4" ht="15" customHeight="1" x14ac:dyDescent="0.2">
      <c r="A4706" s="105">
        <v>42204.291666666664</v>
      </c>
      <c r="B4706" s="13">
        <v>1.028888</v>
      </c>
      <c r="C4706" s="24">
        <v>340</v>
      </c>
      <c r="D4706" s="16">
        <f t="shared" si="73"/>
        <v>1.71824296</v>
      </c>
    </row>
    <row r="4707" spans="1:4" ht="15" customHeight="1" x14ac:dyDescent="0.2">
      <c r="A4707" s="105">
        <v>42204.333333333336</v>
      </c>
      <c r="B4707" s="13">
        <v>1.028888</v>
      </c>
      <c r="C4707" s="24">
        <v>200</v>
      </c>
      <c r="D4707" s="16">
        <f t="shared" si="73"/>
        <v>1.71824296</v>
      </c>
    </row>
    <row r="4708" spans="1:4" ht="15" customHeight="1" x14ac:dyDescent="0.2">
      <c r="A4708" s="105">
        <v>42204.375</v>
      </c>
      <c r="B4708" s="13">
        <v>1.5433319999999999</v>
      </c>
      <c r="C4708" s="24">
        <v>270</v>
      </c>
      <c r="D4708" s="16">
        <f t="shared" si="73"/>
        <v>2.5773644399999998</v>
      </c>
    </row>
    <row r="4709" spans="1:4" ht="15" customHeight="1" x14ac:dyDescent="0.2">
      <c r="A4709" s="105">
        <v>42204.416666666664</v>
      </c>
      <c r="B4709" s="13">
        <v>2.057776</v>
      </c>
      <c r="C4709" s="24">
        <v>270</v>
      </c>
      <c r="D4709" s="16">
        <f t="shared" si="73"/>
        <v>3.43648592</v>
      </c>
    </row>
    <row r="4710" spans="1:4" ht="15" customHeight="1" x14ac:dyDescent="0.2">
      <c r="A4710" s="105">
        <v>42204.458333333336</v>
      </c>
      <c r="B4710" s="13">
        <v>2.5722200000000002</v>
      </c>
      <c r="C4710" s="24">
        <v>330</v>
      </c>
      <c r="D4710" s="16">
        <f t="shared" si="73"/>
        <v>4.2956073999999997</v>
      </c>
    </row>
    <row r="4711" spans="1:4" ht="15" customHeight="1" x14ac:dyDescent="0.2">
      <c r="A4711" s="105">
        <v>42204.5</v>
      </c>
      <c r="B4711" s="13">
        <v>2.057776</v>
      </c>
      <c r="C4711" s="24">
        <v>280</v>
      </c>
      <c r="D4711" s="16">
        <f t="shared" si="73"/>
        <v>3.43648592</v>
      </c>
    </row>
    <row r="4712" spans="1:4" ht="15" customHeight="1" x14ac:dyDescent="0.2">
      <c r="A4712" s="105">
        <v>42204.541666666664</v>
      </c>
      <c r="B4712" s="13">
        <v>2.057776</v>
      </c>
      <c r="C4712" s="24">
        <v>290</v>
      </c>
      <c r="D4712" s="16">
        <f t="shared" si="73"/>
        <v>3.43648592</v>
      </c>
    </row>
    <row r="4713" spans="1:4" ht="15" customHeight="1" x14ac:dyDescent="0.2">
      <c r="A4713" s="105">
        <v>42204.583333333336</v>
      </c>
      <c r="B4713" s="13">
        <v>2.057776</v>
      </c>
      <c r="C4713" s="24">
        <v>30</v>
      </c>
      <c r="D4713" s="16">
        <f t="shared" si="73"/>
        <v>3.43648592</v>
      </c>
    </row>
    <row r="4714" spans="1:4" ht="15" customHeight="1" x14ac:dyDescent="0.2">
      <c r="A4714" s="105">
        <v>42204.625</v>
      </c>
      <c r="B4714" s="13">
        <v>4.6299960000000002</v>
      </c>
      <c r="C4714" s="24">
        <v>40</v>
      </c>
      <c r="D4714" s="16">
        <f t="shared" si="73"/>
        <v>7.7320933199999997</v>
      </c>
    </row>
    <row r="4715" spans="1:4" ht="15" customHeight="1" x14ac:dyDescent="0.2">
      <c r="A4715" s="105">
        <v>42204.666666666664</v>
      </c>
      <c r="B4715" s="13">
        <v>5.1444400000000003</v>
      </c>
      <c r="C4715" s="24">
        <v>60</v>
      </c>
      <c r="D4715" s="16">
        <f t="shared" si="73"/>
        <v>8.5912147999999995</v>
      </c>
    </row>
    <row r="4716" spans="1:4" ht="15" customHeight="1" x14ac:dyDescent="0.2">
      <c r="A4716" s="105">
        <v>42204.708333333336</v>
      </c>
      <c r="B4716" s="13">
        <v>5.6588840000000005</v>
      </c>
      <c r="C4716" s="24">
        <v>50</v>
      </c>
      <c r="D4716" s="16">
        <f t="shared" si="73"/>
        <v>9.4503362800000001</v>
      </c>
    </row>
    <row r="4717" spans="1:4" ht="15" customHeight="1" x14ac:dyDescent="0.2">
      <c r="A4717" s="105">
        <v>42204.75</v>
      </c>
      <c r="B4717" s="13">
        <v>4.6299960000000002</v>
      </c>
      <c r="C4717" s="24">
        <v>70</v>
      </c>
      <c r="D4717" s="16">
        <f t="shared" si="73"/>
        <v>7.7320933199999997</v>
      </c>
    </row>
    <row r="4718" spans="1:4" ht="15" customHeight="1" x14ac:dyDescent="0.2">
      <c r="A4718" s="105">
        <v>42204.791666666664</v>
      </c>
      <c r="B4718" s="13">
        <v>4.6299960000000002</v>
      </c>
      <c r="C4718" s="24">
        <v>60</v>
      </c>
      <c r="D4718" s="16">
        <f t="shared" si="73"/>
        <v>7.7320933199999997</v>
      </c>
    </row>
    <row r="4719" spans="1:4" ht="15" customHeight="1" x14ac:dyDescent="0.2">
      <c r="A4719" s="105">
        <v>42204.833333333336</v>
      </c>
      <c r="B4719" s="13">
        <v>2.5722200000000002</v>
      </c>
      <c r="C4719" s="24">
        <v>50</v>
      </c>
      <c r="D4719" s="16">
        <f t="shared" si="73"/>
        <v>4.2956073999999997</v>
      </c>
    </row>
    <row r="4720" spans="1:4" ht="15" customHeight="1" x14ac:dyDescent="0.2">
      <c r="A4720" s="105">
        <v>42204.875</v>
      </c>
      <c r="B4720" s="13">
        <v>2.5722200000000002</v>
      </c>
      <c r="C4720" s="24">
        <v>50</v>
      </c>
      <c r="D4720" s="16">
        <f t="shared" si="73"/>
        <v>4.2956073999999997</v>
      </c>
    </row>
    <row r="4721" spans="1:4" ht="15" customHeight="1" x14ac:dyDescent="0.2">
      <c r="A4721" s="105">
        <v>42204.916666666664</v>
      </c>
      <c r="B4721" s="13">
        <v>2.057776</v>
      </c>
      <c r="C4721" s="24">
        <v>330</v>
      </c>
      <c r="D4721" s="16">
        <f t="shared" si="73"/>
        <v>3.43648592</v>
      </c>
    </row>
    <row r="4722" spans="1:4" ht="15" customHeight="1" x14ac:dyDescent="0.2">
      <c r="A4722" s="105">
        <v>42204.958333333336</v>
      </c>
      <c r="B4722" s="13">
        <v>1.5433319999999999</v>
      </c>
      <c r="C4722" s="24">
        <v>320</v>
      </c>
      <c r="D4722" s="16">
        <f t="shared" si="73"/>
        <v>2.5773644399999998</v>
      </c>
    </row>
    <row r="4723" spans="1:4" ht="15" customHeight="1" x14ac:dyDescent="0.2">
      <c r="A4723" s="105">
        <v>42205</v>
      </c>
      <c r="B4723" s="13">
        <v>1.028888</v>
      </c>
      <c r="C4723" s="24">
        <v>290</v>
      </c>
      <c r="D4723" s="16">
        <f t="shared" si="73"/>
        <v>1.71824296</v>
      </c>
    </row>
    <row r="4724" spans="1:4" ht="15" customHeight="1" x14ac:dyDescent="0.2">
      <c r="A4724" s="105">
        <v>42205.041666666664</v>
      </c>
      <c r="B4724" s="13">
        <v>1.028888</v>
      </c>
      <c r="C4724" s="24">
        <v>320</v>
      </c>
      <c r="D4724" s="16">
        <f t="shared" si="73"/>
        <v>1.71824296</v>
      </c>
    </row>
    <row r="4725" spans="1:4" ht="15" customHeight="1" x14ac:dyDescent="0.2">
      <c r="A4725" s="105">
        <v>42205.083333333336</v>
      </c>
      <c r="B4725" s="13">
        <v>1.028888</v>
      </c>
      <c r="C4725" s="24">
        <v>330</v>
      </c>
      <c r="D4725" s="16">
        <f t="shared" si="73"/>
        <v>1.71824296</v>
      </c>
    </row>
    <row r="4726" spans="1:4" ht="15" customHeight="1" x14ac:dyDescent="0.2">
      <c r="A4726" s="105">
        <v>42205.125</v>
      </c>
      <c r="B4726" s="13">
        <v>0.51444400000000001</v>
      </c>
      <c r="C4726" s="24">
        <v>320</v>
      </c>
      <c r="D4726" s="16">
        <f t="shared" si="73"/>
        <v>0.85912147999999999</v>
      </c>
    </row>
    <row r="4727" spans="1:4" ht="15" customHeight="1" x14ac:dyDescent="0.2">
      <c r="A4727" s="105">
        <v>42205.166666666664</v>
      </c>
      <c r="B4727" s="13">
        <v>1.5433319999999999</v>
      </c>
      <c r="C4727" s="24">
        <v>290</v>
      </c>
      <c r="D4727" s="16">
        <f t="shared" si="73"/>
        <v>2.5773644399999998</v>
      </c>
    </row>
    <row r="4728" spans="1:4" ht="15" customHeight="1" x14ac:dyDescent="0.2">
      <c r="A4728" s="105">
        <v>42205.208333333336</v>
      </c>
      <c r="B4728" s="13">
        <v>0.51444400000000001</v>
      </c>
      <c r="C4728" s="24">
        <v>320</v>
      </c>
      <c r="D4728" s="16">
        <f t="shared" si="73"/>
        <v>0.85912147999999999</v>
      </c>
    </row>
    <row r="4729" spans="1:4" ht="15" customHeight="1" x14ac:dyDescent="0.2">
      <c r="A4729" s="105">
        <v>42205.25</v>
      </c>
      <c r="B4729" s="13">
        <v>0.51444400000000001</v>
      </c>
      <c r="C4729" s="24">
        <v>10</v>
      </c>
      <c r="D4729" s="16">
        <f t="shared" si="73"/>
        <v>0.85912147999999999</v>
      </c>
    </row>
    <row r="4730" spans="1:4" ht="15" customHeight="1" x14ac:dyDescent="0.2">
      <c r="A4730" s="105">
        <v>42205.291666666664</v>
      </c>
      <c r="B4730" s="13">
        <v>0</v>
      </c>
      <c r="C4730" s="24">
        <v>0</v>
      </c>
      <c r="D4730" s="16">
        <f t="shared" si="73"/>
        <v>0</v>
      </c>
    </row>
    <row r="4731" spans="1:4" ht="15" customHeight="1" x14ac:dyDescent="0.2">
      <c r="A4731" s="105">
        <v>42205.333333333336</v>
      </c>
      <c r="B4731" s="13">
        <v>0</v>
      </c>
      <c r="C4731" s="24">
        <v>0</v>
      </c>
      <c r="D4731" s="16">
        <f t="shared" si="73"/>
        <v>0</v>
      </c>
    </row>
    <row r="4732" spans="1:4" ht="15" customHeight="1" x14ac:dyDescent="0.2">
      <c r="A4732" s="105">
        <v>42205.375</v>
      </c>
      <c r="B4732" s="13">
        <v>1.5433319999999999</v>
      </c>
      <c r="C4732" s="24">
        <v>300</v>
      </c>
      <c r="D4732" s="16">
        <f t="shared" si="73"/>
        <v>2.5773644399999998</v>
      </c>
    </row>
    <row r="4733" spans="1:4" ht="15" customHeight="1" x14ac:dyDescent="0.2">
      <c r="A4733" s="105">
        <v>42205.416666666664</v>
      </c>
      <c r="B4733" s="13">
        <v>2.057776</v>
      </c>
      <c r="C4733" s="24">
        <v>270</v>
      </c>
      <c r="D4733" s="16">
        <f t="shared" si="73"/>
        <v>3.43648592</v>
      </c>
    </row>
    <row r="4734" spans="1:4" ht="15" customHeight="1" x14ac:dyDescent="0.2">
      <c r="A4734" s="105">
        <v>42205.458333333336</v>
      </c>
      <c r="B4734" s="13">
        <v>1.5433319999999999</v>
      </c>
      <c r="C4734" s="24">
        <v>330</v>
      </c>
      <c r="D4734" s="16">
        <f t="shared" si="73"/>
        <v>2.5773644399999998</v>
      </c>
    </row>
    <row r="4735" spans="1:4" ht="15" customHeight="1" x14ac:dyDescent="0.2">
      <c r="A4735" s="105">
        <v>42205.5</v>
      </c>
      <c r="B4735" s="13">
        <v>1.028888</v>
      </c>
      <c r="C4735" s="24">
        <v>120</v>
      </c>
      <c r="D4735" s="16">
        <f t="shared" si="73"/>
        <v>1.71824296</v>
      </c>
    </row>
    <row r="4736" spans="1:4" ht="15" customHeight="1" x14ac:dyDescent="0.2">
      <c r="A4736" s="105">
        <v>42205.541666666664</v>
      </c>
      <c r="B4736" s="13">
        <v>1.028888</v>
      </c>
      <c r="C4736" s="24">
        <v>80</v>
      </c>
      <c r="D4736" s="16">
        <f t="shared" si="73"/>
        <v>1.71824296</v>
      </c>
    </row>
    <row r="4737" spans="1:4" ht="15" customHeight="1" x14ac:dyDescent="0.2">
      <c r="A4737" s="105">
        <v>42205.583333333336</v>
      </c>
      <c r="B4737" s="13">
        <v>4.1155520000000001</v>
      </c>
      <c r="C4737" s="24">
        <v>70</v>
      </c>
      <c r="D4737" s="16">
        <f t="shared" si="73"/>
        <v>6.8729718399999999</v>
      </c>
    </row>
    <row r="4738" spans="1:4" ht="15" customHeight="1" x14ac:dyDescent="0.2">
      <c r="A4738" s="105">
        <v>42205.625</v>
      </c>
      <c r="B4738" s="13">
        <v>2.5722200000000002</v>
      </c>
      <c r="C4738" s="24">
        <v>90</v>
      </c>
      <c r="D4738" s="16">
        <f t="shared" si="73"/>
        <v>4.2956073999999997</v>
      </c>
    </row>
    <row r="4739" spans="1:4" ht="15" customHeight="1" x14ac:dyDescent="0.2">
      <c r="A4739" s="105">
        <v>42205.666666666664</v>
      </c>
      <c r="B4739" s="13">
        <v>2.057776</v>
      </c>
      <c r="C4739" s="24">
        <v>10</v>
      </c>
      <c r="D4739" s="16">
        <f t="shared" si="73"/>
        <v>3.43648592</v>
      </c>
    </row>
    <row r="4740" spans="1:4" ht="15" customHeight="1" x14ac:dyDescent="0.2">
      <c r="A4740" s="105">
        <v>42205.708333333336</v>
      </c>
      <c r="B4740" s="13">
        <v>3.601108</v>
      </c>
      <c r="C4740" s="24">
        <v>30</v>
      </c>
      <c r="D4740" s="16">
        <f t="shared" ref="D4740:D4803" si="74">$B$1*B4740</f>
        <v>6.0138503599999993</v>
      </c>
    </row>
    <row r="4741" spans="1:4" ht="15" customHeight="1" x14ac:dyDescent="0.2">
      <c r="A4741" s="105">
        <v>42205.75</v>
      </c>
      <c r="B4741" s="13">
        <v>4.1155520000000001</v>
      </c>
      <c r="C4741" s="24">
        <v>30</v>
      </c>
      <c r="D4741" s="16">
        <f t="shared" si="74"/>
        <v>6.8729718399999999</v>
      </c>
    </row>
    <row r="4742" spans="1:4" ht="15" customHeight="1" x14ac:dyDescent="0.2">
      <c r="A4742" s="105">
        <v>42205.791666666664</v>
      </c>
      <c r="B4742" s="13">
        <v>3.0866639999999999</v>
      </c>
      <c r="C4742" s="24">
        <v>10</v>
      </c>
      <c r="D4742" s="16">
        <f t="shared" si="74"/>
        <v>5.1547288799999995</v>
      </c>
    </row>
    <row r="4743" spans="1:4" ht="15" customHeight="1" x14ac:dyDescent="0.2">
      <c r="A4743" s="105">
        <v>42205.833333333336</v>
      </c>
      <c r="B4743" s="13">
        <v>2.5722200000000002</v>
      </c>
      <c r="C4743" s="24">
        <v>10</v>
      </c>
      <c r="D4743" s="16">
        <f t="shared" si="74"/>
        <v>4.2956073999999997</v>
      </c>
    </row>
    <row r="4744" spans="1:4" ht="15" customHeight="1" x14ac:dyDescent="0.2">
      <c r="A4744" s="105">
        <v>42205.875</v>
      </c>
      <c r="B4744" s="13">
        <v>2.057776</v>
      </c>
      <c r="C4744" s="24">
        <v>10</v>
      </c>
      <c r="D4744" s="16">
        <f t="shared" si="74"/>
        <v>3.43648592</v>
      </c>
    </row>
    <row r="4745" spans="1:4" ht="15" customHeight="1" x14ac:dyDescent="0.2">
      <c r="A4745" s="105">
        <v>42205.916666666664</v>
      </c>
      <c r="B4745" s="13">
        <v>1.5433319999999999</v>
      </c>
      <c r="C4745" s="24">
        <v>340</v>
      </c>
      <c r="D4745" s="16">
        <f t="shared" si="74"/>
        <v>2.5773644399999998</v>
      </c>
    </row>
    <row r="4746" spans="1:4" ht="15" customHeight="1" x14ac:dyDescent="0.2">
      <c r="A4746" s="105">
        <v>42205.958333333336</v>
      </c>
      <c r="B4746" s="13">
        <v>3.0866639999999999</v>
      </c>
      <c r="C4746" s="24">
        <v>20</v>
      </c>
      <c r="D4746" s="16">
        <f t="shared" si="74"/>
        <v>5.1547288799999995</v>
      </c>
    </row>
    <row r="4747" spans="1:4" ht="15" customHeight="1" x14ac:dyDescent="0.2">
      <c r="A4747" s="105">
        <v>42206</v>
      </c>
      <c r="B4747" s="13">
        <v>1.5433319999999999</v>
      </c>
      <c r="C4747" s="24">
        <v>310</v>
      </c>
      <c r="D4747" s="16">
        <f t="shared" si="74"/>
        <v>2.5773644399999998</v>
      </c>
    </row>
    <row r="4748" spans="1:4" ht="15" customHeight="1" x14ac:dyDescent="0.2">
      <c r="A4748" s="105">
        <v>42206.041666666664</v>
      </c>
      <c r="B4748" s="13">
        <v>0</v>
      </c>
      <c r="C4748" s="24">
        <v>0</v>
      </c>
      <c r="D4748" s="16">
        <f t="shared" si="74"/>
        <v>0</v>
      </c>
    </row>
    <row r="4749" spans="1:4" ht="15" customHeight="1" x14ac:dyDescent="0.2">
      <c r="A4749" s="105">
        <v>42206.083333333336</v>
      </c>
      <c r="B4749" s="13">
        <v>0</v>
      </c>
      <c r="C4749" s="24">
        <v>0</v>
      </c>
      <c r="D4749" s="16">
        <f t="shared" si="74"/>
        <v>0</v>
      </c>
    </row>
    <row r="4750" spans="1:4" ht="15" customHeight="1" x14ac:dyDescent="0.2">
      <c r="A4750" s="105">
        <v>42206.125</v>
      </c>
      <c r="B4750" s="13">
        <v>0</v>
      </c>
      <c r="C4750" s="24">
        <v>0</v>
      </c>
      <c r="D4750" s="16">
        <f t="shared" si="74"/>
        <v>0</v>
      </c>
    </row>
    <row r="4751" spans="1:4" ht="15" customHeight="1" x14ac:dyDescent="0.2">
      <c r="A4751" s="105">
        <v>42206.166666666664</v>
      </c>
      <c r="B4751" s="13">
        <v>2.057776</v>
      </c>
      <c r="C4751" s="24">
        <v>50</v>
      </c>
      <c r="D4751" s="16">
        <f t="shared" si="74"/>
        <v>3.43648592</v>
      </c>
    </row>
    <row r="4752" spans="1:4" ht="15" customHeight="1" x14ac:dyDescent="0.2">
      <c r="A4752" s="105">
        <v>42206.208333333336</v>
      </c>
      <c r="B4752" s="13">
        <v>3.0866639999999999</v>
      </c>
      <c r="C4752" s="24">
        <v>20</v>
      </c>
      <c r="D4752" s="16">
        <f t="shared" si="74"/>
        <v>5.1547288799999995</v>
      </c>
    </row>
    <row r="4753" spans="1:4" ht="15" customHeight="1" x14ac:dyDescent="0.2">
      <c r="A4753" s="105">
        <v>42206.25</v>
      </c>
      <c r="B4753" s="13">
        <v>3.0866639999999999</v>
      </c>
      <c r="C4753" s="24">
        <v>310</v>
      </c>
      <c r="D4753" s="16">
        <f t="shared" si="74"/>
        <v>5.1547288799999995</v>
      </c>
    </row>
    <row r="4754" spans="1:4" ht="15" customHeight="1" x14ac:dyDescent="0.2">
      <c r="A4754" s="105">
        <v>42206.291666666664</v>
      </c>
      <c r="B4754" s="13">
        <v>2.5722200000000002</v>
      </c>
      <c r="C4754" s="24">
        <v>310</v>
      </c>
      <c r="D4754" s="16">
        <f t="shared" si="74"/>
        <v>4.2956073999999997</v>
      </c>
    </row>
    <row r="4755" spans="1:4" ht="15" customHeight="1" x14ac:dyDescent="0.2">
      <c r="A4755" s="105">
        <v>42206.333333333336</v>
      </c>
      <c r="B4755" s="13">
        <v>1.5433319999999999</v>
      </c>
      <c r="C4755" s="24">
        <v>290</v>
      </c>
      <c r="D4755" s="16">
        <f t="shared" si="74"/>
        <v>2.5773644399999998</v>
      </c>
    </row>
    <row r="4756" spans="1:4" ht="15" customHeight="1" x14ac:dyDescent="0.2">
      <c r="A4756" s="105">
        <v>42206.375</v>
      </c>
      <c r="B4756" s="13">
        <v>0</v>
      </c>
      <c r="C4756" s="24">
        <v>0</v>
      </c>
      <c r="D4756" s="16">
        <f t="shared" si="74"/>
        <v>0</v>
      </c>
    </row>
    <row r="4757" spans="1:4" ht="15" customHeight="1" x14ac:dyDescent="0.2">
      <c r="A4757" s="105">
        <v>42206.416666666664</v>
      </c>
      <c r="B4757" s="13">
        <v>1.5433319999999999</v>
      </c>
      <c r="C4757" s="24">
        <v>320</v>
      </c>
      <c r="D4757" s="16">
        <f t="shared" si="74"/>
        <v>2.5773644399999998</v>
      </c>
    </row>
    <row r="4758" spans="1:4" ht="15" customHeight="1" x14ac:dyDescent="0.2">
      <c r="A4758" s="105">
        <v>42206.458333333336</v>
      </c>
      <c r="B4758" s="13">
        <v>2.5722200000000002</v>
      </c>
      <c r="C4758" s="24">
        <v>340</v>
      </c>
      <c r="D4758" s="16">
        <f t="shared" si="74"/>
        <v>4.2956073999999997</v>
      </c>
    </row>
    <row r="4759" spans="1:4" ht="15" customHeight="1" x14ac:dyDescent="0.2">
      <c r="A4759" s="105">
        <v>42206.5</v>
      </c>
      <c r="B4759" s="13">
        <v>3.0866639999999999</v>
      </c>
      <c r="C4759" s="24">
        <v>350</v>
      </c>
      <c r="D4759" s="16">
        <f t="shared" si="74"/>
        <v>5.1547288799999995</v>
      </c>
    </row>
    <row r="4760" spans="1:4" ht="15" customHeight="1" x14ac:dyDescent="0.2">
      <c r="A4760" s="105">
        <v>42206.541666666664</v>
      </c>
      <c r="B4760" s="13">
        <v>4.6299960000000002</v>
      </c>
      <c r="C4760" s="24">
        <v>20</v>
      </c>
      <c r="D4760" s="16">
        <f t="shared" si="74"/>
        <v>7.7320933199999997</v>
      </c>
    </row>
    <row r="4761" spans="1:4" ht="15" customHeight="1" x14ac:dyDescent="0.2">
      <c r="A4761" s="105">
        <v>42206.583333333336</v>
      </c>
      <c r="B4761" s="13">
        <v>5.6588840000000005</v>
      </c>
      <c r="C4761" s="24">
        <v>30</v>
      </c>
      <c r="D4761" s="16">
        <f t="shared" si="74"/>
        <v>9.4503362800000001</v>
      </c>
    </row>
    <row r="4762" spans="1:4" ht="15" customHeight="1" x14ac:dyDescent="0.2">
      <c r="A4762" s="105">
        <v>42206.625</v>
      </c>
      <c r="B4762" s="13">
        <v>4.6299960000000002</v>
      </c>
      <c r="C4762" s="24">
        <v>10</v>
      </c>
      <c r="D4762" s="16">
        <f t="shared" si="74"/>
        <v>7.7320933199999997</v>
      </c>
    </row>
    <row r="4763" spans="1:4" ht="15" customHeight="1" x14ac:dyDescent="0.2">
      <c r="A4763" s="105">
        <v>42206.666666666664</v>
      </c>
      <c r="B4763" s="13">
        <v>5.1444400000000003</v>
      </c>
      <c r="C4763" s="24">
        <v>30</v>
      </c>
      <c r="D4763" s="16">
        <f t="shared" si="74"/>
        <v>8.5912147999999995</v>
      </c>
    </row>
    <row r="4764" spans="1:4" ht="15" customHeight="1" x14ac:dyDescent="0.2">
      <c r="A4764" s="105">
        <v>42206.708333333336</v>
      </c>
      <c r="B4764" s="13">
        <v>7.202216</v>
      </c>
      <c r="C4764" s="24">
        <v>50</v>
      </c>
      <c r="D4764" s="16">
        <f t="shared" si="74"/>
        <v>12.027700719999999</v>
      </c>
    </row>
    <row r="4765" spans="1:4" ht="15" customHeight="1" x14ac:dyDescent="0.2">
      <c r="A4765" s="105">
        <v>42206.75</v>
      </c>
      <c r="B4765" s="13">
        <v>7.202216</v>
      </c>
      <c r="C4765" s="24">
        <v>60</v>
      </c>
      <c r="D4765" s="16">
        <f t="shared" si="74"/>
        <v>12.027700719999999</v>
      </c>
    </row>
    <row r="4766" spans="1:4" ht="15" customHeight="1" x14ac:dyDescent="0.2">
      <c r="A4766" s="105">
        <v>42206.791666666664</v>
      </c>
      <c r="B4766" s="13">
        <v>7.202216</v>
      </c>
      <c r="C4766" s="24">
        <v>50</v>
      </c>
      <c r="D4766" s="16">
        <f t="shared" si="74"/>
        <v>12.027700719999999</v>
      </c>
    </row>
    <row r="4767" spans="1:4" ht="15" customHeight="1" x14ac:dyDescent="0.2">
      <c r="A4767" s="105">
        <v>42206.833333333336</v>
      </c>
      <c r="B4767" s="13">
        <v>7.202216</v>
      </c>
      <c r="C4767" s="24">
        <v>50</v>
      </c>
      <c r="D4767" s="16">
        <f t="shared" si="74"/>
        <v>12.027700719999999</v>
      </c>
    </row>
    <row r="4768" spans="1:4" ht="15" customHeight="1" x14ac:dyDescent="0.2">
      <c r="A4768" s="105">
        <v>42206.875</v>
      </c>
      <c r="B4768" s="13">
        <v>6.1733279999999997</v>
      </c>
      <c r="C4768" s="24">
        <v>40</v>
      </c>
      <c r="D4768" s="16">
        <f t="shared" si="74"/>
        <v>10.309457759999999</v>
      </c>
    </row>
    <row r="4769" spans="1:4" ht="15" customHeight="1" x14ac:dyDescent="0.2">
      <c r="A4769" s="105">
        <v>42206.916666666664</v>
      </c>
      <c r="B4769" s="13">
        <v>2.057776</v>
      </c>
      <c r="C4769" s="24">
        <v>310</v>
      </c>
      <c r="D4769" s="16">
        <f t="shared" si="74"/>
        <v>3.43648592</v>
      </c>
    </row>
    <row r="4770" spans="1:4" ht="15" customHeight="1" x14ac:dyDescent="0.2">
      <c r="A4770" s="105">
        <v>42206.958333333336</v>
      </c>
      <c r="B4770" s="13">
        <v>4.1155520000000001</v>
      </c>
      <c r="C4770" s="24">
        <v>30</v>
      </c>
      <c r="D4770" s="16">
        <f t="shared" si="74"/>
        <v>6.8729718399999999</v>
      </c>
    </row>
    <row r="4771" spans="1:4" ht="15" customHeight="1" x14ac:dyDescent="0.2">
      <c r="A4771" s="105">
        <v>42207</v>
      </c>
      <c r="B4771" s="13">
        <v>3.0866639999999999</v>
      </c>
      <c r="C4771" s="24">
        <v>20</v>
      </c>
      <c r="D4771" s="16">
        <f t="shared" si="74"/>
        <v>5.1547288799999995</v>
      </c>
    </row>
    <row r="4772" spans="1:4" ht="15" customHeight="1" x14ac:dyDescent="0.2">
      <c r="A4772" s="105">
        <v>42207.041666666664</v>
      </c>
      <c r="B4772" s="13">
        <v>4.1155520000000001</v>
      </c>
      <c r="C4772" s="24">
        <v>10</v>
      </c>
      <c r="D4772" s="16">
        <f t="shared" si="74"/>
        <v>6.8729718399999999</v>
      </c>
    </row>
    <row r="4773" spans="1:4" ht="15" customHeight="1" x14ac:dyDescent="0.2">
      <c r="A4773" s="105">
        <v>42207.083333333336</v>
      </c>
      <c r="B4773" s="13">
        <v>3.601108</v>
      </c>
      <c r="C4773" s="24">
        <v>10</v>
      </c>
      <c r="D4773" s="16">
        <f t="shared" si="74"/>
        <v>6.0138503599999993</v>
      </c>
    </row>
    <row r="4774" spans="1:4" ht="15" customHeight="1" x14ac:dyDescent="0.2">
      <c r="A4774" s="105">
        <v>42207.125</v>
      </c>
      <c r="B4774" s="13">
        <v>3.0866639999999999</v>
      </c>
      <c r="C4774" s="24">
        <v>360</v>
      </c>
      <c r="D4774" s="16">
        <f t="shared" si="74"/>
        <v>5.1547288799999995</v>
      </c>
    </row>
    <row r="4775" spans="1:4" ht="15" customHeight="1" x14ac:dyDescent="0.2">
      <c r="A4775" s="105">
        <v>42207.166666666664</v>
      </c>
      <c r="B4775" s="13">
        <v>1.028888</v>
      </c>
      <c r="C4775" s="24">
        <v>250</v>
      </c>
      <c r="D4775" s="16">
        <f t="shared" si="74"/>
        <v>1.71824296</v>
      </c>
    </row>
    <row r="4776" spans="1:4" ht="15" customHeight="1" x14ac:dyDescent="0.2">
      <c r="A4776" s="105">
        <v>42207.208333333336</v>
      </c>
      <c r="B4776" s="13">
        <v>2.057776</v>
      </c>
      <c r="C4776" s="24">
        <v>250</v>
      </c>
      <c r="D4776" s="16">
        <f t="shared" si="74"/>
        <v>3.43648592</v>
      </c>
    </row>
    <row r="4777" spans="1:4" ht="15" customHeight="1" x14ac:dyDescent="0.2">
      <c r="A4777" s="105">
        <v>42207.25</v>
      </c>
      <c r="B4777" s="13">
        <v>1.028888</v>
      </c>
      <c r="C4777" s="24">
        <v>310</v>
      </c>
      <c r="D4777" s="16">
        <f t="shared" si="74"/>
        <v>1.71824296</v>
      </c>
    </row>
    <row r="4778" spans="1:4" ht="15" customHeight="1" x14ac:dyDescent="0.2">
      <c r="A4778" s="105">
        <v>42207.291666666664</v>
      </c>
      <c r="B4778" s="13">
        <v>0</v>
      </c>
      <c r="C4778" s="24">
        <v>0</v>
      </c>
      <c r="D4778" s="16">
        <f t="shared" si="74"/>
        <v>0</v>
      </c>
    </row>
    <row r="4779" spans="1:4" ht="15" customHeight="1" x14ac:dyDescent="0.2">
      <c r="A4779" s="105">
        <v>42207.333333333336</v>
      </c>
      <c r="B4779" s="13">
        <v>2.057776</v>
      </c>
      <c r="C4779" s="24">
        <v>270</v>
      </c>
      <c r="D4779" s="16">
        <f t="shared" si="74"/>
        <v>3.43648592</v>
      </c>
    </row>
    <row r="4780" spans="1:4" ht="15" customHeight="1" x14ac:dyDescent="0.2">
      <c r="A4780" s="105">
        <v>42207.375</v>
      </c>
      <c r="B4780" s="13">
        <v>1.5433319999999999</v>
      </c>
      <c r="C4780" s="24">
        <v>30</v>
      </c>
      <c r="D4780" s="16">
        <f t="shared" si="74"/>
        <v>2.5773644399999998</v>
      </c>
    </row>
    <row r="4781" spans="1:4" ht="15" customHeight="1" x14ac:dyDescent="0.2">
      <c r="A4781" s="105">
        <v>42207.416666666664</v>
      </c>
      <c r="B4781" s="13">
        <v>1.028888</v>
      </c>
      <c r="C4781" s="24">
        <v>310</v>
      </c>
      <c r="D4781" s="16">
        <f t="shared" si="74"/>
        <v>1.71824296</v>
      </c>
    </row>
    <row r="4782" spans="1:4" ht="15" customHeight="1" x14ac:dyDescent="0.2">
      <c r="A4782" s="105">
        <v>42207.458333333336</v>
      </c>
      <c r="B4782" s="13">
        <v>5.1444400000000003</v>
      </c>
      <c r="C4782" s="24">
        <v>220</v>
      </c>
      <c r="D4782" s="16">
        <f t="shared" si="74"/>
        <v>8.5912147999999995</v>
      </c>
    </row>
    <row r="4783" spans="1:4" ht="15" customHeight="1" x14ac:dyDescent="0.2">
      <c r="A4783" s="105">
        <v>42207.5</v>
      </c>
      <c r="B4783" s="13">
        <v>5.1444400000000003</v>
      </c>
      <c r="C4783" s="24">
        <v>220</v>
      </c>
      <c r="D4783" s="16">
        <f t="shared" si="74"/>
        <v>8.5912147999999995</v>
      </c>
    </row>
    <row r="4784" spans="1:4" ht="15" customHeight="1" x14ac:dyDescent="0.2">
      <c r="A4784" s="105">
        <v>42207.541666666664</v>
      </c>
      <c r="B4784" s="13">
        <v>5.1444400000000003</v>
      </c>
      <c r="C4784" s="24">
        <v>220</v>
      </c>
      <c r="D4784" s="16">
        <f t="shared" si="74"/>
        <v>8.5912147999999995</v>
      </c>
    </row>
    <row r="4785" spans="1:4" ht="15" customHeight="1" x14ac:dyDescent="0.2">
      <c r="A4785" s="105">
        <v>42207.583333333336</v>
      </c>
      <c r="B4785" s="13">
        <v>7.202216</v>
      </c>
      <c r="C4785" s="24">
        <v>210</v>
      </c>
      <c r="D4785" s="16">
        <f t="shared" si="74"/>
        <v>12.027700719999999</v>
      </c>
    </row>
    <row r="4786" spans="1:4" ht="15" customHeight="1" x14ac:dyDescent="0.2">
      <c r="A4786" s="105">
        <v>42207.625</v>
      </c>
      <c r="B4786" s="13">
        <v>7.202216</v>
      </c>
      <c r="C4786" s="24">
        <v>220</v>
      </c>
      <c r="D4786" s="16">
        <f t="shared" si="74"/>
        <v>12.027700719999999</v>
      </c>
    </row>
    <row r="4787" spans="1:4" ht="15" customHeight="1" x14ac:dyDescent="0.2">
      <c r="A4787" s="105">
        <v>42207.666666666664</v>
      </c>
      <c r="B4787" s="13">
        <v>7.202216</v>
      </c>
      <c r="C4787" s="24">
        <v>210</v>
      </c>
      <c r="D4787" s="16">
        <f t="shared" si="74"/>
        <v>12.027700719999999</v>
      </c>
    </row>
    <row r="4788" spans="1:4" ht="15" customHeight="1" x14ac:dyDescent="0.2">
      <c r="A4788" s="105">
        <v>42207.708333333336</v>
      </c>
      <c r="B4788" s="13">
        <v>8.7455479999999994</v>
      </c>
      <c r="C4788" s="24">
        <v>190</v>
      </c>
      <c r="D4788" s="16">
        <f t="shared" si="74"/>
        <v>14.605065159999999</v>
      </c>
    </row>
    <row r="4789" spans="1:4" ht="15" customHeight="1" x14ac:dyDescent="0.2">
      <c r="A4789" s="105">
        <v>42207.75</v>
      </c>
      <c r="B4789" s="13">
        <v>8.2311040000000002</v>
      </c>
      <c r="C4789" s="24">
        <v>210</v>
      </c>
      <c r="D4789" s="16">
        <f t="shared" si="74"/>
        <v>13.74594368</v>
      </c>
    </row>
    <row r="4790" spans="1:4" ht="15" customHeight="1" x14ac:dyDescent="0.2">
      <c r="A4790" s="105">
        <v>42207.791666666664</v>
      </c>
      <c r="B4790" s="13">
        <v>7.202216</v>
      </c>
      <c r="C4790" s="24">
        <v>210</v>
      </c>
      <c r="D4790" s="16">
        <f t="shared" si="74"/>
        <v>12.027700719999999</v>
      </c>
    </row>
    <row r="4791" spans="1:4" ht="15" customHeight="1" x14ac:dyDescent="0.2">
      <c r="A4791" s="105">
        <v>42207.833333333336</v>
      </c>
      <c r="B4791" s="13">
        <v>5.6588840000000005</v>
      </c>
      <c r="C4791" s="24">
        <v>210</v>
      </c>
      <c r="D4791" s="16">
        <f t="shared" si="74"/>
        <v>9.4503362800000001</v>
      </c>
    </row>
    <row r="4792" spans="1:4" ht="15" customHeight="1" x14ac:dyDescent="0.2">
      <c r="A4792" s="105">
        <v>42207.875</v>
      </c>
      <c r="B4792" s="13">
        <v>6.6877719999999998</v>
      </c>
      <c r="C4792" s="24">
        <v>210</v>
      </c>
      <c r="D4792" s="16">
        <f t="shared" si="74"/>
        <v>11.16857924</v>
      </c>
    </row>
    <row r="4793" spans="1:4" ht="15" customHeight="1" x14ac:dyDescent="0.2">
      <c r="A4793" s="105">
        <v>42207.916666666664</v>
      </c>
      <c r="B4793" s="13">
        <v>5.1444400000000003</v>
      </c>
      <c r="C4793" s="24">
        <v>220</v>
      </c>
      <c r="D4793" s="16">
        <f t="shared" si="74"/>
        <v>8.5912147999999995</v>
      </c>
    </row>
    <row r="4794" spans="1:4" ht="15" customHeight="1" x14ac:dyDescent="0.2">
      <c r="A4794" s="105">
        <v>42207.958333333336</v>
      </c>
      <c r="B4794" s="13">
        <v>4.6299960000000002</v>
      </c>
      <c r="C4794" s="24">
        <v>230</v>
      </c>
      <c r="D4794" s="16">
        <f t="shared" si="74"/>
        <v>7.7320933199999997</v>
      </c>
    </row>
    <row r="4795" spans="1:4" ht="15" customHeight="1" x14ac:dyDescent="0.2">
      <c r="A4795" s="105">
        <v>42208</v>
      </c>
      <c r="B4795" s="13">
        <v>6.1733279999999997</v>
      </c>
      <c r="C4795" s="24">
        <v>220</v>
      </c>
      <c r="D4795" s="16">
        <f t="shared" si="74"/>
        <v>10.309457759999999</v>
      </c>
    </row>
    <row r="4796" spans="1:4" ht="15" customHeight="1" x14ac:dyDescent="0.2">
      <c r="A4796" s="105">
        <v>42208.041666666664</v>
      </c>
      <c r="B4796" s="13">
        <v>4.6299960000000002</v>
      </c>
      <c r="C4796" s="24">
        <v>230</v>
      </c>
      <c r="D4796" s="16">
        <f t="shared" si="74"/>
        <v>7.7320933199999997</v>
      </c>
    </row>
    <row r="4797" spans="1:4" ht="15" customHeight="1" x14ac:dyDescent="0.2">
      <c r="A4797" s="105">
        <v>42208.083333333336</v>
      </c>
      <c r="B4797" s="13">
        <v>6.1733279999999997</v>
      </c>
      <c r="C4797" s="24">
        <v>220</v>
      </c>
      <c r="D4797" s="16">
        <f t="shared" si="74"/>
        <v>10.309457759999999</v>
      </c>
    </row>
    <row r="4798" spans="1:4" ht="15" customHeight="1" x14ac:dyDescent="0.2">
      <c r="A4798" s="105">
        <v>42208.125</v>
      </c>
      <c r="B4798" s="13">
        <v>4.6299960000000002</v>
      </c>
      <c r="C4798" s="24">
        <v>220</v>
      </c>
      <c r="D4798" s="16">
        <f t="shared" si="74"/>
        <v>7.7320933199999997</v>
      </c>
    </row>
    <row r="4799" spans="1:4" ht="15" customHeight="1" x14ac:dyDescent="0.2">
      <c r="A4799" s="105">
        <v>42208.166666666664</v>
      </c>
      <c r="B4799" s="13">
        <v>4.1155520000000001</v>
      </c>
      <c r="C4799" s="24">
        <v>230</v>
      </c>
      <c r="D4799" s="16">
        <f t="shared" si="74"/>
        <v>6.8729718399999999</v>
      </c>
    </row>
    <row r="4800" spans="1:4" ht="15" customHeight="1" x14ac:dyDescent="0.2">
      <c r="A4800" s="105">
        <v>42208.208333333336</v>
      </c>
      <c r="B4800" s="13">
        <v>6.1733279999999997</v>
      </c>
      <c r="C4800" s="24">
        <v>190</v>
      </c>
      <c r="D4800" s="16">
        <f t="shared" si="74"/>
        <v>10.309457759999999</v>
      </c>
    </row>
    <row r="4801" spans="1:4" ht="15" customHeight="1" x14ac:dyDescent="0.2">
      <c r="A4801" s="105">
        <v>42208.25</v>
      </c>
      <c r="B4801" s="13">
        <v>4.1155520000000001</v>
      </c>
      <c r="C4801" s="24">
        <v>210</v>
      </c>
      <c r="D4801" s="16">
        <f t="shared" si="74"/>
        <v>6.8729718399999999</v>
      </c>
    </row>
    <row r="4802" spans="1:4" ht="15" customHeight="1" x14ac:dyDescent="0.2">
      <c r="A4802" s="105">
        <v>42208.291666666664</v>
      </c>
      <c r="B4802" s="13">
        <v>4.1155520000000001</v>
      </c>
      <c r="C4802" s="24">
        <v>220</v>
      </c>
      <c r="D4802" s="16">
        <f t="shared" si="74"/>
        <v>6.8729718399999999</v>
      </c>
    </row>
    <row r="4803" spans="1:4" ht="15" customHeight="1" x14ac:dyDescent="0.2">
      <c r="A4803" s="105">
        <v>42208.333333333336</v>
      </c>
      <c r="B4803" s="13">
        <v>2.057776</v>
      </c>
      <c r="C4803" s="24">
        <v>230</v>
      </c>
      <c r="D4803" s="16">
        <f t="shared" si="74"/>
        <v>3.43648592</v>
      </c>
    </row>
    <row r="4804" spans="1:4" ht="15" customHeight="1" x14ac:dyDescent="0.2">
      <c r="A4804" s="105">
        <v>42208.375</v>
      </c>
      <c r="B4804" s="13">
        <v>3.0866639999999999</v>
      </c>
      <c r="C4804" s="24">
        <v>210</v>
      </c>
      <c r="D4804" s="16">
        <f t="shared" ref="D4804:D4867" si="75">$B$1*B4804</f>
        <v>5.1547288799999995</v>
      </c>
    </row>
    <row r="4805" spans="1:4" ht="15" customHeight="1" x14ac:dyDescent="0.2">
      <c r="A4805" s="105">
        <v>42208.416666666664</v>
      </c>
      <c r="B4805" s="13">
        <v>2.057776</v>
      </c>
      <c r="C4805" s="24">
        <v>240</v>
      </c>
      <c r="D4805" s="16">
        <f t="shared" si="75"/>
        <v>3.43648592</v>
      </c>
    </row>
    <row r="4806" spans="1:4" ht="15" customHeight="1" x14ac:dyDescent="0.2">
      <c r="A4806" s="105">
        <v>42208.458333333336</v>
      </c>
      <c r="B4806" s="13">
        <v>3.601108</v>
      </c>
      <c r="C4806" s="24">
        <v>220</v>
      </c>
      <c r="D4806" s="16">
        <f t="shared" si="75"/>
        <v>6.0138503599999993</v>
      </c>
    </row>
    <row r="4807" spans="1:4" ht="15" customHeight="1" x14ac:dyDescent="0.2">
      <c r="A4807" s="105">
        <v>42208.5</v>
      </c>
      <c r="B4807" s="13">
        <v>3.0866639999999999</v>
      </c>
      <c r="C4807" s="24">
        <v>200</v>
      </c>
      <c r="D4807" s="16">
        <f t="shared" si="75"/>
        <v>5.1547288799999995</v>
      </c>
    </row>
    <row r="4808" spans="1:4" ht="15" customHeight="1" x14ac:dyDescent="0.2">
      <c r="A4808" s="105">
        <v>42208.541666666664</v>
      </c>
      <c r="B4808" s="13">
        <v>3.0866639999999999</v>
      </c>
      <c r="C4808" s="24">
        <v>200</v>
      </c>
      <c r="D4808" s="16">
        <f t="shared" si="75"/>
        <v>5.1547288799999995</v>
      </c>
    </row>
    <row r="4809" spans="1:4" ht="15" customHeight="1" x14ac:dyDescent="0.2">
      <c r="A4809" s="105">
        <v>42208.583333333336</v>
      </c>
      <c r="B4809" s="13">
        <v>3.601108</v>
      </c>
      <c r="C4809" s="24">
        <v>260</v>
      </c>
      <c r="D4809" s="16">
        <f t="shared" si="75"/>
        <v>6.0138503599999993</v>
      </c>
    </row>
    <row r="4810" spans="1:4" ht="15" customHeight="1" x14ac:dyDescent="0.2">
      <c r="A4810" s="105">
        <v>42208.625</v>
      </c>
      <c r="B4810" s="13">
        <v>3.601108</v>
      </c>
      <c r="C4810" s="24">
        <v>250</v>
      </c>
      <c r="D4810" s="16">
        <f t="shared" si="75"/>
        <v>6.0138503599999993</v>
      </c>
    </row>
    <row r="4811" spans="1:4" ht="15" customHeight="1" x14ac:dyDescent="0.2">
      <c r="A4811" s="105">
        <v>42208.666666666664</v>
      </c>
      <c r="B4811" s="13">
        <v>2.057776</v>
      </c>
      <c r="C4811" s="24">
        <v>270</v>
      </c>
      <c r="D4811" s="16">
        <f t="shared" si="75"/>
        <v>3.43648592</v>
      </c>
    </row>
    <row r="4812" spans="1:4" ht="15" customHeight="1" x14ac:dyDescent="0.2">
      <c r="A4812" s="105">
        <v>42208.708333333336</v>
      </c>
      <c r="B4812" s="13">
        <v>6.6877719999999998</v>
      </c>
      <c r="C4812" s="24">
        <v>150</v>
      </c>
      <c r="D4812" s="16">
        <f t="shared" si="75"/>
        <v>11.16857924</v>
      </c>
    </row>
    <row r="4813" spans="1:4" ht="15" customHeight="1" x14ac:dyDescent="0.2">
      <c r="A4813" s="105">
        <v>42208.75</v>
      </c>
      <c r="B4813" s="13">
        <v>6.1733279999999997</v>
      </c>
      <c r="C4813" s="24">
        <v>100</v>
      </c>
      <c r="D4813" s="16">
        <f t="shared" si="75"/>
        <v>10.309457759999999</v>
      </c>
    </row>
    <row r="4814" spans="1:4" ht="15" customHeight="1" x14ac:dyDescent="0.2">
      <c r="A4814" s="105">
        <v>42208.791666666664</v>
      </c>
      <c r="B4814" s="13">
        <v>5.6588840000000005</v>
      </c>
      <c r="C4814" s="24">
        <v>160</v>
      </c>
      <c r="D4814" s="16">
        <f t="shared" si="75"/>
        <v>9.4503362800000001</v>
      </c>
    </row>
    <row r="4815" spans="1:4" ht="15" customHeight="1" x14ac:dyDescent="0.2">
      <c r="A4815" s="105">
        <v>42208.833333333336</v>
      </c>
      <c r="B4815" s="13">
        <v>5.1444400000000003</v>
      </c>
      <c r="C4815" s="24">
        <v>160</v>
      </c>
      <c r="D4815" s="16">
        <f t="shared" si="75"/>
        <v>8.5912147999999995</v>
      </c>
    </row>
    <row r="4816" spans="1:4" ht="15" customHeight="1" x14ac:dyDescent="0.2">
      <c r="A4816" s="105">
        <v>42208.875</v>
      </c>
      <c r="B4816" s="13">
        <v>2.5722200000000002</v>
      </c>
      <c r="C4816" s="24">
        <v>190</v>
      </c>
      <c r="D4816" s="16">
        <f t="shared" si="75"/>
        <v>4.2956073999999997</v>
      </c>
    </row>
    <row r="4817" spans="1:4" ht="15" customHeight="1" x14ac:dyDescent="0.2">
      <c r="A4817" s="105">
        <v>42208.916666666664</v>
      </c>
      <c r="B4817" s="13">
        <v>1.5433319999999999</v>
      </c>
      <c r="C4817" s="24">
        <v>200</v>
      </c>
      <c r="D4817" s="16">
        <f t="shared" si="75"/>
        <v>2.5773644399999998</v>
      </c>
    </row>
    <row r="4818" spans="1:4" ht="15" customHeight="1" x14ac:dyDescent="0.2">
      <c r="A4818" s="105">
        <v>42208.958333333336</v>
      </c>
      <c r="B4818" s="13">
        <v>2.057776</v>
      </c>
      <c r="C4818" s="24">
        <v>200</v>
      </c>
      <c r="D4818" s="16">
        <f t="shared" si="75"/>
        <v>3.43648592</v>
      </c>
    </row>
    <row r="4819" spans="1:4" ht="15" customHeight="1" x14ac:dyDescent="0.2">
      <c r="A4819" s="105">
        <v>42209</v>
      </c>
      <c r="B4819" s="13">
        <v>1.028888</v>
      </c>
      <c r="C4819" s="24">
        <v>290</v>
      </c>
      <c r="D4819" s="16">
        <f t="shared" si="75"/>
        <v>1.71824296</v>
      </c>
    </row>
    <row r="4820" spans="1:4" ht="15" customHeight="1" x14ac:dyDescent="0.2">
      <c r="A4820" s="105">
        <v>42209.041666666664</v>
      </c>
      <c r="B4820" s="13">
        <v>1.5433319999999999</v>
      </c>
      <c r="C4820" s="24">
        <v>290</v>
      </c>
      <c r="D4820" s="16">
        <f t="shared" si="75"/>
        <v>2.5773644399999998</v>
      </c>
    </row>
    <row r="4821" spans="1:4" ht="15" customHeight="1" x14ac:dyDescent="0.2">
      <c r="A4821" s="105">
        <v>42209.083333333336</v>
      </c>
      <c r="B4821" s="13">
        <v>1.028888</v>
      </c>
      <c r="C4821" s="24">
        <v>180</v>
      </c>
      <c r="D4821" s="16">
        <f t="shared" si="75"/>
        <v>1.71824296</v>
      </c>
    </row>
    <row r="4822" spans="1:4" ht="15" customHeight="1" x14ac:dyDescent="0.2">
      <c r="A4822" s="105">
        <v>42209.125</v>
      </c>
      <c r="B4822" s="13">
        <v>3.601108</v>
      </c>
      <c r="C4822" s="24">
        <v>220</v>
      </c>
      <c r="D4822" s="16">
        <f t="shared" si="75"/>
        <v>6.0138503599999993</v>
      </c>
    </row>
    <row r="4823" spans="1:4" ht="15" customHeight="1" x14ac:dyDescent="0.2">
      <c r="A4823" s="105">
        <v>42209.166666666664</v>
      </c>
      <c r="B4823" s="13">
        <v>1.028888</v>
      </c>
      <c r="C4823" s="24">
        <v>300</v>
      </c>
      <c r="D4823" s="16">
        <f t="shared" si="75"/>
        <v>1.71824296</v>
      </c>
    </row>
    <row r="4824" spans="1:4" ht="15" customHeight="1" x14ac:dyDescent="0.2">
      <c r="A4824" s="105">
        <v>42209.208333333336</v>
      </c>
      <c r="B4824" s="13">
        <v>1.5433319999999999</v>
      </c>
      <c r="C4824" s="24">
        <v>280</v>
      </c>
      <c r="D4824" s="16">
        <f t="shared" si="75"/>
        <v>2.5773644399999998</v>
      </c>
    </row>
    <row r="4825" spans="1:4" ht="15" customHeight="1" x14ac:dyDescent="0.2">
      <c r="A4825" s="105">
        <v>42209.25</v>
      </c>
      <c r="B4825" s="13">
        <v>1.028888</v>
      </c>
      <c r="C4825" s="24">
        <v>320</v>
      </c>
      <c r="D4825" s="16">
        <f t="shared" si="75"/>
        <v>1.71824296</v>
      </c>
    </row>
    <row r="4826" spans="1:4" ht="15" customHeight="1" x14ac:dyDescent="0.2">
      <c r="A4826" s="105">
        <v>42209.291666666664</v>
      </c>
      <c r="B4826" s="13">
        <v>0.51444400000000001</v>
      </c>
      <c r="C4826" s="24">
        <v>200</v>
      </c>
      <c r="D4826" s="16">
        <f t="shared" si="75"/>
        <v>0.85912147999999999</v>
      </c>
    </row>
    <row r="4827" spans="1:4" ht="15" customHeight="1" x14ac:dyDescent="0.2">
      <c r="A4827" s="105">
        <v>42209.333333333336</v>
      </c>
      <c r="B4827" s="13">
        <v>0.51444400000000001</v>
      </c>
      <c r="C4827" s="24">
        <v>330</v>
      </c>
      <c r="D4827" s="16">
        <f t="shared" si="75"/>
        <v>0.85912147999999999</v>
      </c>
    </row>
    <row r="4828" spans="1:4" ht="15" customHeight="1" x14ac:dyDescent="0.2">
      <c r="A4828" s="105">
        <v>42209.375</v>
      </c>
      <c r="B4828" s="13">
        <v>2.057776</v>
      </c>
      <c r="C4828" s="24">
        <v>290</v>
      </c>
      <c r="D4828" s="16">
        <f t="shared" si="75"/>
        <v>3.43648592</v>
      </c>
    </row>
    <row r="4829" spans="1:4" ht="15" customHeight="1" x14ac:dyDescent="0.2">
      <c r="A4829" s="105">
        <v>42209.416666666664</v>
      </c>
      <c r="B4829" s="13">
        <v>1.5433319999999999</v>
      </c>
      <c r="C4829" s="24">
        <v>310</v>
      </c>
      <c r="D4829" s="16">
        <f t="shared" si="75"/>
        <v>2.5773644399999998</v>
      </c>
    </row>
    <row r="4830" spans="1:4" ht="15" customHeight="1" x14ac:dyDescent="0.2">
      <c r="A4830" s="105">
        <v>42209.458333333336</v>
      </c>
      <c r="B4830" s="13">
        <v>1.5433319999999999</v>
      </c>
      <c r="C4830" s="24">
        <v>290</v>
      </c>
      <c r="D4830" s="16">
        <f t="shared" si="75"/>
        <v>2.5773644399999998</v>
      </c>
    </row>
    <row r="4831" spans="1:4" ht="15" customHeight="1" x14ac:dyDescent="0.2">
      <c r="A4831" s="105">
        <v>42209.5</v>
      </c>
      <c r="B4831" s="13">
        <v>1.5433319999999999</v>
      </c>
      <c r="C4831" s="24">
        <v>300</v>
      </c>
      <c r="D4831" s="16">
        <f t="shared" si="75"/>
        <v>2.5773644399999998</v>
      </c>
    </row>
    <row r="4832" spans="1:4" ht="15" customHeight="1" x14ac:dyDescent="0.2">
      <c r="A4832" s="105">
        <v>42209.541666666664</v>
      </c>
      <c r="B4832" s="13">
        <v>0</v>
      </c>
      <c r="C4832" s="24">
        <v>0</v>
      </c>
      <c r="D4832" s="16">
        <f t="shared" si="75"/>
        <v>0</v>
      </c>
    </row>
    <row r="4833" spans="1:4" ht="15" customHeight="1" x14ac:dyDescent="0.2">
      <c r="A4833" s="105">
        <v>42209.583333333336</v>
      </c>
      <c r="B4833" s="13">
        <v>2.5722200000000002</v>
      </c>
      <c r="C4833" s="24">
        <v>140</v>
      </c>
      <c r="D4833" s="16">
        <f t="shared" si="75"/>
        <v>4.2956073999999997</v>
      </c>
    </row>
    <row r="4834" spans="1:4" ht="15" customHeight="1" x14ac:dyDescent="0.2">
      <c r="A4834" s="105">
        <v>42209.625</v>
      </c>
      <c r="B4834" s="13">
        <v>3.0866639999999999</v>
      </c>
      <c r="C4834" s="24">
        <v>170</v>
      </c>
      <c r="D4834" s="16">
        <f t="shared" si="75"/>
        <v>5.1547288799999995</v>
      </c>
    </row>
    <row r="4835" spans="1:4" ht="15" customHeight="1" x14ac:dyDescent="0.2">
      <c r="A4835" s="105">
        <v>42209.666666666664</v>
      </c>
      <c r="B4835" s="13">
        <v>2.057776</v>
      </c>
      <c r="C4835" s="24">
        <v>100</v>
      </c>
      <c r="D4835" s="16">
        <f t="shared" si="75"/>
        <v>3.43648592</v>
      </c>
    </row>
    <row r="4836" spans="1:4" ht="15" customHeight="1" x14ac:dyDescent="0.2">
      <c r="A4836" s="105">
        <v>42209.708333333336</v>
      </c>
      <c r="B4836" s="13">
        <v>3.601108</v>
      </c>
      <c r="C4836" s="24">
        <v>90</v>
      </c>
      <c r="D4836" s="16">
        <f t="shared" si="75"/>
        <v>6.0138503599999993</v>
      </c>
    </row>
    <row r="4837" spans="1:4" ht="15" customHeight="1" x14ac:dyDescent="0.2">
      <c r="A4837" s="105">
        <v>42209.75</v>
      </c>
      <c r="B4837" s="13">
        <v>4.6299960000000002</v>
      </c>
      <c r="C4837" s="24">
        <v>70</v>
      </c>
      <c r="D4837" s="16">
        <f t="shared" si="75"/>
        <v>7.7320933199999997</v>
      </c>
    </row>
    <row r="4838" spans="1:4" ht="15" customHeight="1" x14ac:dyDescent="0.2">
      <c r="A4838" s="105">
        <v>42209.791666666664</v>
      </c>
      <c r="B4838" s="13">
        <v>4.1155520000000001</v>
      </c>
      <c r="C4838" s="24">
        <v>60</v>
      </c>
      <c r="D4838" s="16">
        <f t="shared" si="75"/>
        <v>6.8729718399999999</v>
      </c>
    </row>
    <row r="4839" spans="1:4" ht="15" customHeight="1" x14ac:dyDescent="0.2">
      <c r="A4839" s="105">
        <v>42209.833333333336</v>
      </c>
      <c r="B4839" s="13">
        <v>4.1155520000000001</v>
      </c>
      <c r="C4839" s="24">
        <v>60</v>
      </c>
      <c r="D4839" s="16">
        <f t="shared" si="75"/>
        <v>6.8729718399999999</v>
      </c>
    </row>
    <row r="4840" spans="1:4" ht="15" customHeight="1" x14ac:dyDescent="0.2">
      <c r="A4840" s="105">
        <v>42209.875</v>
      </c>
      <c r="B4840" s="13">
        <v>3.0866639999999999</v>
      </c>
      <c r="C4840" s="24">
        <v>50</v>
      </c>
      <c r="D4840" s="16">
        <f t="shared" si="75"/>
        <v>5.1547288799999995</v>
      </c>
    </row>
    <row r="4841" spans="1:4" ht="15" customHeight="1" x14ac:dyDescent="0.2">
      <c r="A4841" s="105">
        <v>42209.916666666664</v>
      </c>
      <c r="B4841" s="13">
        <v>2.5722200000000002</v>
      </c>
      <c r="C4841" s="24">
        <v>50</v>
      </c>
      <c r="D4841" s="16">
        <f t="shared" si="75"/>
        <v>4.2956073999999997</v>
      </c>
    </row>
    <row r="4842" spans="1:4" ht="15" customHeight="1" x14ac:dyDescent="0.2">
      <c r="A4842" s="105">
        <v>42209.958333333336</v>
      </c>
      <c r="B4842" s="13">
        <v>2.5722200000000002</v>
      </c>
      <c r="C4842" s="24">
        <v>20</v>
      </c>
      <c r="D4842" s="16">
        <f t="shared" si="75"/>
        <v>4.2956073999999997</v>
      </c>
    </row>
    <row r="4843" spans="1:4" ht="15" customHeight="1" x14ac:dyDescent="0.2">
      <c r="A4843" s="105">
        <v>42210</v>
      </c>
      <c r="B4843" s="13">
        <v>2.057776</v>
      </c>
      <c r="C4843" s="24">
        <v>350</v>
      </c>
      <c r="D4843" s="16">
        <f t="shared" si="75"/>
        <v>3.43648592</v>
      </c>
    </row>
    <row r="4844" spans="1:4" ht="15" customHeight="1" x14ac:dyDescent="0.2">
      <c r="A4844" s="105">
        <v>42210.041666666664</v>
      </c>
      <c r="B4844" s="13">
        <v>1.5433319999999999</v>
      </c>
      <c r="C4844" s="24">
        <v>320</v>
      </c>
      <c r="D4844" s="16">
        <f t="shared" si="75"/>
        <v>2.5773644399999998</v>
      </c>
    </row>
    <row r="4845" spans="1:4" ht="15" customHeight="1" x14ac:dyDescent="0.2">
      <c r="A4845" s="105">
        <v>42210.083333333336</v>
      </c>
      <c r="B4845" s="13">
        <v>3.0866639999999999</v>
      </c>
      <c r="C4845" s="24">
        <v>10</v>
      </c>
      <c r="D4845" s="16">
        <f t="shared" si="75"/>
        <v>5.1547288799999995</v>
      </c>
    </row>
    <row r="4846" spans="1:4" ht="15" customHeight="1" x14ac:dyDescent="0.2">
      <c r="A4846" s="105">
        <v>42210.125</v>
      </c>
      <c r="B4846" s="13">
        <v>2.057776</v>
      </c>
      <c r="C4846" s="24">
        <v>360</v>
      </c>
      <c r="D4846" s="16">
        <f t="shared" si="75"/>
        <v>3.43648592</v>
      </c>
    </row>
    <row r="4847" spans="1:4" ht="15" customHeight="1" x14ac:dyDescent="0.2">
      <c r="A4847" s="105">
        <v>42210.166666666664</v>
      </c>
      <c r="B4847" s="13">
        <v>2.057776</v>
      </c>
      <c r="C4847" s="24">
        <v>360</v>
      </c>
      <c r="D4847" s="16">
        <f t="shared" si="75"/>
        <v>3.43648592</v>
      </c>
    </row>
    <row r="4848" spans="1:4" ht="15" customHeight="1" x14ac:dyDescent="0.2">
      <c r="A4848" s="105">
        <v>42210.208333333336</v>
      </c>
      <c r="B4848" s="13">
        <v>2.5722200000000002</v>
      </c>
      <c r="C4848" s="24">
        <v>360</v>
      </c>
      <c r="D4848" s="16">
        <f t="shared" si="75"/>
        <v>4.2956073999999997</v>
      </c>
    </row>
    <row r="4849" spans="1:4" ht="15" customHeight="1" x14ac:dyDescent="0.2">
      <c r="A4849" s="105">
        <v>42210.25</v>
      </c>
      <c r="B4849" s="13">
        <v>0</v>
      </c>
      <c r="C4849" s="24">
        <v>0</v>
      </c>
      <c r="D4849" s="16">
        <f t="shared" si="75"/>
        <v>0</v>
      </c>
    </row>
    <row r="4850" spans="1:4" ht="15" customHeight="1" x14ac:dyDescent="0.2">
      <c r="A4850" s="105">
        <v>42210.291666666664</v>
      </c>
      <c r="B4850" s="13">
        <v>0</v>
      </c>
      <c r="C4850" s="24">
        <v>0</v>
      </c>
      <c r="D4850" s="16">
        <f t="shared" si="75"/>
        <v>0</v>
      </c>
    </row>
    <row r="4851" spans="1:4" ht="15" customHeight="1" x14ac:dyDescent="0.2">
      <c r="A4851" s="105">
        <v>42210.333333333336</v>
      </c>
      <c r="B4851" s="13">
        <v>2.5722200000000002</v>
      </c>
      <c r="C4851" s="24">
        <v>340</v>
      </c>
      <c r="D4851" s="16">
        <f t="shared" si="75"/>
        <v>4.2956073999999997</v>
      </c>
    </row>
    <row r="4852" spans="1:4" ht="15" customHeight="1" x14ac:dyDescent="0.2">
      <c r="A4852" s="105">
        <v>42210.375</v>
      </c>
      <c r="B4852" s="13">
        <v>2.057776</v>
      </c>
      <c r="C4852" s="24">
        <v>340</v>
      </c>
      <c r="D4852" s="16">
        <f t="shared" si="75"/>
        <v>3.43648592</v>
      </c>
    </row>
    <row r="4853" spans="1:4" ht="15" customHeight="1" x14ac:dyDescent="0.2">
      <c r="A4853" s="105">
        <v>42210.416666666664</v>
      </c>
      <c r="B4853" s="13">
        <v>0.51444400000000001</v>
      </c>
      <c r="C4853" s="24">
        <v>180</v>
      </c>
      <c r="D4853" s="16">
        <f t="shared" si="75"/>
        <v>0.85912147999999999</v>
      </c>
    </row>
    <row r="4854" spans="1:4" ht="15" customHeight="1" x14ac:dyDescent="0.2">
      <c r="A4854" s="105">
        <v>42210.458333333336</v>
      </c>
      <c r="B4854" s="13">
        <v>1.028888</v>
      </c>
      <c r="C4854" s="24">
        <v>350</v>
      </c>
      <c r="D4854" s="16">
        <f t="shared" si="75"/>
        <v>1.71824296</v>
      </c>
    </row>
    <row r="4855" spans="1:4" ht="15" customHeight="1" x14ac:dyDescent="0.2">
      <c r="A4855" s="105">
        <v>42210.5</v>
      </c>
      <c r="B4855" s="13">
        <v>4.1155520000000001</v>
      </c>
      <c r="C4855" s="24">
        <v>350</v>
      </c>
      <c r="D4855" s="16">
        <f t="shared" si="75"/>
        <v>6.8729718399999999</v>
      </c>
    </row>
    <row r="4856" spans="1:4" ht="15" customHeight="1" x14ac:dyDescent="0.2">
      <c r="A4856" s="105">
        <v>42210.541666666664</v>
      </c>
      <c r="B4856" s="13">
        <v>5.1444400000000003</v>
      </c>
      <c r="C4856" s="24">
        <v>10</v>
      </c>
      <c r="D4856" s="16">
        <f t="shared" si="75"/>
        <v>8.5912147999999995</v>
      </c>
    </row>
    <row r="4857" spans="1:4" ht="15" customHeight="1" x14ac:dyDescent="0.2">
      <c r="A4857" s="105">
        <v>42210.583333333336</v>
      </c>
      <c r="B4857" s="13">
        <v>6.1733279999999997</v>
      </c>
      <c r="C4857" s="24">
        <v>20</v>
      </c>
      <c r="D4857" s="16">
        <f t="shared" si="75"/>
        <v>10.309457759999999</v>
      </c>
    </row>
    <row r="4858" spans="1:4" ht="15" customHeight="1" x14ac:dyDescent="0.2">
      <c r="A4858" s="105">
        <v>42210.625</v>
      </c>
      <c r="B4858" s="13">
        <v>6.1733279999999997</v>
      </c>
      <c r="C4858" s="24">
        <v>10</v>
      </c>
      <c r="D4858" s="16">
        <f t="shared" si="75"/>
        <v>10.309457759999999</v>
      </c>
    </row>
    <row r="4859" spans="1:4" ht="15" customHeight="1" x14ac:dyDescent="0.2">
      <c r="A4859" s="105">
        <v>42210.666666666664</v>
      </c>
      <c r="B4859" s="13">
        <v>5.6588840000000005</v>
      </c>
      <c r="C4859" s="24">
        <v>360</v>
      </c>
      <c r="D4859" s="16">
        <f t="shared" si="75"/>
        <v>9.4503362800000001</v>
      </c>
    </row>
    <row r="4860" spans="1:4" ht="15" customHeight="1" x14ac:dyDescent="0.2">
      <c r="A4860" s="105">
        <v>42210.708333333336</v>
      </c>
      <c r="B4860" s="13">
        <v>6.6877719999999998</v>
      </c>
      <c r="C4860" s="24">
        <v>60</v>
      </c>
      <c r="D4860" s="16">
        <f t="shared" si="75"/>
        <v>11.16857924</v>
      </c>
    </row>
    <row r="4861" spans="1:4" ht="15" customHeight="1" x14ac:dyDescent="0.2">
      <c r="A4861" s="105">
        <v>42210.75</v>
      </c>
      <c r="B4861" s="13">
        <v>7.202216</v>
      </c>
      <c r="C4861" s="24">
        <v>60</v>
      </c>
      <c r="D4861" s="16">
        <f t="shared" si="75"/>
        <v>12.027700719999999</v>
      </c>
    </row>
    <row r="4862" spans="1:4" ht="15" customHeight="1" x14ac:dyDescent="0.2">
      <c r="A4862" s="105">
        <v>42210.791666666664</v>
      </c>
      <c r="B4862" s="13">
        <v>7.7166600000000001</v>
      </c>
      <c r="C4862" s="24">
        <v>50</v>
      </c>
      <c r="D4862" s="16">
        <f t="shared" si="75"/>
        <v>12.886822199999999</v>
      </c>
    </row>
    <row r="4863" spans="1:4" ht="15" customHeight="1" x14ac:dyDescent="0.2">
      <c r="A4863" s="105">
        <v>42210.833333333336</v>
      </c>
      <c r="B4863" s="13">
        <v>8.2311040000000002</v>
      </c>
      <c r="C4863" s="24">
        <v>40</v>
      </c>
      <c r="D4863" s="16">
        <f t="shared" si="75"/>
        <v>13.74594368</v>
      </c>
    </row>
    <row r="4864" spans="1:4" ht="15" customHeight="1" x14ac:dyDescent="0.2">
      <c r="A4864" s="105">
        <v>42210.875</v>
      </c>
      <c r="B4864" s="13">
        <v>7.7166600000000001</v>
      </c>
      <c r="C4864" s="24">
        <v>40</v>
      </c>
      <c r="D4864" s="16">
        <f t="shared" si="75"/>
        <v>12.886822199999999</v>
      </c>
    </row>
    <row r="4865" spans="1:4" ht="15" customHeight="1" x14ac:dyDescent="0.2">
      <c r="A4865" s="105">
        <v>42210.916666666664</v>
      </c>
      <c r="B4865" s="13">
        <v>7.202216</v>
      </c>
      <c r="C4865" s="24">
        <v>40</v>
      </c>
      <c r="D4865" s="16">
        <f t="shared" si="75"/>
        <v>12.027700719999999</v>
      </c>
    </row>
    <row r="4866" spans="1:4" ht="15" customHeight="1" x14ac:dyDescent="0.2">
      <c r="A4866" s="105">
        <v>42210.958333333336</v>
      </c>
      <c r="B4866" s="13">
        <v>5.6588840000000005</v>
      </c>
      <c r="C4866" s="24">
        <v>30</v>
      </c>
      <c r="D4866" s="16">
        <f t="shared" si="75"/>
        <v>9.4503362800000001</v>
      </c>
    </row>
    <row r="4867" spans="1:4" ht="15" customHeight="1" x14ac:dyDescent="0.2">
      <c r="A4867" s="105">
        <v>42211</v>
      </c>
      <c r="B4867" s="13">
        <v>4.6299960000000002</v>
      </c>
      <c r="C4867" s="24">
        <v>30</v>
      </c>
      <c r="D4867" s="16">
        <f t="shared" si="75"/>
        <v>7.7320933199999997</v>
      </c>
    </row>
    <row r="4868" spans="1:4" ht="15" customHeight="1" x14ac:dyDescent="0.2">
      <c r="A4868" s="105">
        <v>42211.041666666664</v>
      </c>
      <c r="B4868" s="13">
        <v>2.057776</v>
      </c>
      <c r="C4868" s="24">
        <v>330</v>
      </c>
      <c r="D4868" s="16">
        <f t="shared" ref="D4868:D4931" si="76">$B$1*B4868</f>
        <v>3.43648592</v>
      </c>
    </row>
    <row r="4869" spans="1:4" ht="15" customHeight="1" x14ac:dyDescent="0.2">
      <c r="A4869" s="105">
        <v>42211.083333333336</v>
      </c>
      <c r="B4869" s="13">
        <v>3.601108</v>
      </c>
      <c r="C4869" s="24">
        <v>360</v>
      </c>
      <c r="D4869" s="16">
        <f t="shared" si="76"/>
        <v>6.0138503599999993</v>
      </c>
    </row>
    <row r="4870" spans="1:4" ht="15" customHeight="1" x14ac:dyDescent="0.2">
      <c r="A4870" s="105">
        <v>42211.125</v>
      </c>
      <c r="B4870" s="13">
        <v>2.5722200000000002</v>
      </c>
      <c r="C4870" s="24">
        <v>350</v>
      </c>
      <c r="D4870" s="16">
        <f t="shared" si="76"/>
        <v>4.2956073999999997</v>
      </c>
    </row>
    <row r="4871" spans="1:4" ht="15" customHeight="1" x14ac:dyDescent="0.2">
      <c r="A4871" s="105">
        <v>42211.166666666664</v>
      </c>
      <c r="B4871" s="13">
        <v>3.0866639999999999</v>
      </c>
      <c r="C4871" s="24">
        <v>360</v>
      </c>
      <c r="D4871" s="16">
        <f t="shared" si="76"/>
        <v>5.1547288799999995</v>
      </c>
    </row>
    <row r="4872" spans="1:4" ht="15" customHeight="1" x14ac:dyDescent="0.2">
      <c r="A4872" s="105">
        <v>42211.208333333336</v>
      </c>
      <c r="B4872" s="13">
        <v>3.0866639999999999</v>
      </c>
      <c r="C4872" s="24">
        <v>360</v>
      </c>
      <c r="D4872" s="16">
        <f t="shared" si="76"/>
        <v>5.1547288799999995</v>
      </c>
    </row>
    <row r="4873" spans="1:4" ht="15" customHeight="1" x14ac:dyDescent="0.2">
      <c r="A4873" s="105">
        <v>42211.25</v>
      </c>
      <c r="B4873" s="13">
        <v>2.5722200000000002</v>
      </c>
      <c r="C4873" s="24">
        <v>350</v>
      </c>
      <c r="D4873" s="16">
        <f t="shared" si="76"/>
        <v>4.2956073999999997</v>
      </c>
    </row>
    <row r="4874" spans="1:4" ht="15" customHeight="1" x14ac:dyDescent="0.2">
      <c r="A4874" s="105">
        <v>42211.291666666664</v>
      </c>
      <c r="B4874" s="13">
        <v>1.5433319999999999</v>
      </c>
      <c r="C4874" s="24">
        <v>350</v>
      </c>
      <c r="D4874" s="16">
        <f t="shared" si="76"/>
        <v>2.5773644399999998</v>
      </c>
    </row>
    <row r="4875" spans="1:4" ht="15" customHeight="1" x14ac:dyDescent="0.2">
      <c r="A4875" s="105">
        <v>42211.333333333336</v>
      </c>
      <c r="B4875" s="13">
        <v>3.0866639999999999</v>
      </c>
      <c r="C4875" s="24">
        <v>10</v>
      </c>
      <c r="D4875" s="16">
        <f t="shared" si="76"/>
        <v>5.1547288799999995</v>
      </c>
    </row>
    <row r="4876" spans="1:4" ht="15" customHeight="1" x14ac:dyDescent="0.2">
      <c r="A4876" s="105">
        <v>42211.375</v>
      </c>
      <c r="B4876" s="13">
        <v>3.0866639999999999</v>
      </c>
      <c r="C4876" s="24">
        <v>20</v>
      </c>
      <c r="D4876" s="16">
        <f t="shared" si="76"/>
        <v>5.1547288799999995</v>
      </c>
    </row>
    <row r="4877" spans="1:4" ht="15" customHeight="1" x14ac:dyDescent="0.2">
      <c r="A4877" s="105">
        <v>42211.416666666664</v>
      </c>
      <c r="B4877" s="13">
        <v>1.5433319999999999</v>
      </c>
      <c r="C4877" s="24">
        <v>20</v>
      </c>
      <c r="D4877" s="16">
        <f t="shared" si="76"/>
        <v>2.5773644399999998</v>
      </c>
    </row>
    <row r="4878" spans="1:4" ht="15" customHeight="1" x14ac:dyDescent="0.2">
      <c r="A4878" s="105">
        <v>42211.458333333336</v>
      </c>
      <c r="B4878" s="13">
        <v>3.601108</v>
      </c>
      <c r="C4878" s="24">
        <v>30</v>
      </c>
      <c r="D4878" s="16">
        <f t="shared" si="76"/>
        <v>6.0138503599999993</v>
      </c>
    </row>
    <row r="4879" spans="1:4" ht="15" customHeight="1" x14ac:dyDescent="0.2">
      <c r="A4879" s="105">
        <v>42211.5</v>
      </c>
      <c r="B4879" s="13">
        <v>4.1155520000000001</v>
      </c>
      <c r="C4879" s="24">
        <v>20</v>
      </c>
      <c r="D4879" s="16">
        <f t="shared" si="76"/>
        <v>6.8729718399999999</v>
      </c>
    </row>
    <row r="4880" spans="1:4" ht="15" customHeight="1" x14ac:dyDescent="0.2">
      <c r="A4880" s="105">
        <v>42211.541666666664</v>
      </c>
      <c r="B4880" s="13">
        <v>5.1444400000000003</v>
      </c>
      <c r="C4880" s="24">
        <v>10</v>
      </c>
      <c r="D4880" s="16">
        <f t="shared" si="76"/>
        <v>8.5912147999999995</v>
      </c>
    </row>
    <row r="4881" spans="1:4" ht="15" customHeight="1" x14ac:dyDescent="0.2">
      <c r="A4881" s="105">
        <v>42211.583333333336</v>
      </c>
      <c r="B4881" s="13">
        <v>5.1444400000000003</v>
      </c>
      <c r="C4881" s="24">
        <v>30</v>
      </c>
      <c r="D4881" s="16">
        <f t="shared" si="76"/>
        <v>8.5912147999999995</v>
      </c>
    </row>
    <row r="4882" spans="1:4" ht="15" customHeight="1" x14ac:dyDescent="0.2">
      <c r="A4882" s="105">
        <v>42211.625</v>
      </c>
      <c r="B4882" s="13">
        <v>6.1733279999999997</v>
      </c>
      <c r="C4882" s="24">
        <v>20</v>
      </c>
      <c r="D4882" s="16">
        <f t="shared" si="76"/>
        <v>10.309457759999999</v>
      </c>
    </row>
    <row r="4883" spans="1:4" ht="15" customHeight="1" x14ac:dyDescent="0.2">
      <c r="A4883" s="105">
        <v>42211.666666666664</v>
      </c>
      <c r="B4883" s="13">
        <v>5.6588840000000005</v>
      </c>
      <c r="C4883" s="24">
        <v>20</v>
      </c>
      <c r="D4883" s="16">
        <f t="shared" si="76"/>
        <v>9.4503362800000001</v>
      </c>
    </row>
    <row r="4884" spans="1:4" ht="15" customHeight="1" x14ac:dyDescent="0.2">
      <c r="A4884" s="105">
        <v>42211.708333333336</v>
      </c>
      <c r="B4884" s="13">
        <v>6.1733279999999997</v>
      </c>
      <c r="C4884" s="24">
        <v>60</v>
      </c>
      <c r="D4884" s="16">
        <f t="shared" si="76"/>
        <v>10.309457759999999</v>
      </c>
    </row>
    <row r="4885" spans="1:4" ht="15" customHeight="1" x14ac:dyDescent="0.2">
      <c r="A4885" s="105">
        <v>42211.75</v>
      </c>
      <c r="B4885" s="13">
        <v>7.202216</v>
      </c>
      <c r="C4885" s="24">
        <v>50</v>
      </c>
      <c r="D4885" s="16">
        <f t="shared" si="76"/>
        <v>12.027700719999999</v>
      </c>
    </row>
    <row r="4886" spans="1:4" ht="15" customHeight="1" x14ac:dyDescent="0.2">
      <c r="A4886" s="105">
        <v>42211.791666666664</v>
      </c>
      <c r="B4886" s="13">
        <v>7.202216</v>
      </c>
      <c r="C4886" s="24">
        <v>50</v>
      </c>
      <c r="D4886" s="16">
        <f t="shared" si="76"/>
        <v>12.027700719999999</v>
      </c>
    </row>
    <row r="4887" spans="1:4" ht="15" customHeight="1" x14ac:dyDescent="0.2">
      <c r="A4887" s="105">
        <v>42211.833333333336</v>
      </c>
      <c r="B4887" s="13">
        <v>6.1733279999999997</v>
      </c>
      <c r="C4887" s="24">
        <v>50</v>
      </c>
      <c r="D4887" s="16">
        <f t="shared" si="76"/>
        <v>10.309457759999999</v>
      </c>
    </row>
    <row r="4888" spans="1:4" ht="15" customHeight="1" x14ac:dyDescent="0.2">
      <c r="A4888" s="105">
        <v>42211.875</v>
      </c>
      <c r="B4888" s="13">
        <v>6.1733279999999997</v>
      </c>
      <c r="C4888" s="24">
        <v>50</v>
      </c>
      <c r="D4888" s="16">
        <f t="shared" si="76"/>
        <v>10.309457759999999</v>
      </c>
    </row>
    <row r="4889" spans="1:4" ht="15" customHeight="1" x14ac:dyDescent="0.2">
      <c r="A4889" s="105">
        <v>42211.916666666664</v>
      </c>
      <c r="B4889" s="13">
        <v>6.1733279999999997</v>
      </c>
      <c r="C4889" s="24">
        <v>40</v>
      </c>
      <c r="D4889" s="16">
        <f t="shared" si="76"/>
        <v>10.309457759999999</v>
      </c>
    </row>
    <row r="4890" spans="1:4" ht="15" customHeight="1" x14ac:dyDescent="0.2">
      <c r="A4890" s="105">
        <v>42211.958333333336</v>
      </c>
      <c r="B4890" s="13">
        <v>7.202216</v>
      </c>
      <c r="C4890" s="24">
        <v>30</v>
      </c>
      <c r="D4890" s="16">
        <f t="shared" si="76"/>
        <v>12.027700719999999</v>
      </c>
    </row>
    <row r="4891" spans="1:4" ht="15" customHeight="1" x14ac:dyDescent="0.2">
      <c r="A4891" s="105">
        <v>42212</v>
      </c>
      <c r="B4891" s="13">
        <v>3.0866639999999999</v>
      </c>
      <c r="C4891" s="24">
        <v>350</v>
      </c>
      <c r="D4891" s="16">
        <f t="shared" si="76"/>
        <v>5.1547288799999995</v>
      </c>
    </row>
    <row r="4892" spans="1:4" ht="15" customHeight="1" x14ac:dyDescent="0.2">
      <c r="A4892" s="105">
        <v>42212.041666666664</v>
      </c>
      <c r="B4892" s="13">
        <v>5.1444400000000003</v>
      </c>
      <c r="C4892" s="24">
        <v>10</v>
      </c>
      <c r="D4892" s="16">
        <f t="shared" si="76"/>
        <v>8.5912147999999995</v>
      </c>
    </row>
    <row r="4893" spans="1:4" ht="15" customHeight="1" x14ac:dyDescent="0.2">
      <c r="A4893" s="105">
        <v>42212.083333333336</v>
      </c>
      <c r="B4893" s="13">
        <v>3.0866639999999999</v>
      </c>
      <c r="C4893" s="24">
        <v>350</v>
      </c>
      <c r="D4893" s="16">
        <f t="shared" si="76"/>
        <v>5.1547288799999995</v>
      </c>
    </row>
    <row r="4894" spans="1:4" ht="15" customHeight="1" x14ac:dyDescent="0.2">
      <c r="A4894" s="105">
        <v>42212.125</v>
      </c>
      <c r="B4894" s="13">
        <v>2.057776</v>
      </c>
      <c r="C4894" s="24">
        <v>330</v>
      </c>
      <c r="D4894" s="16">
        <f t="shared" si="76"/>
        <v>3.43648592</v>
      </c>
    </row>
    <row r="4895" spans="1:4" ht="15" customHeight="1" x14ac:dyDescent="0.2">
      <c r="A4895" s="105">
        <v>42212.166666666664</v>
      </c>
      <c r="B4895" s="13">
        <v>2.057776</v>
      </c>
      <c r="C4895" s="24">
        <v>320</v>
      </c>
      <c r="D4895" s="16">
        <f t="shared" si="76"/>
        <v>3.43648592</v>
      </c>
    </row>
    <row r="4896" spans="1:4" ht="15" customHeight="1" x14ac:dyDescent="0.2">
      <c r="A4896" s="105">
        <v>42212.208333333336</v>
      </c>
      <c r="B4896" s="13">
        <v>2.057776</v>
      </c>
      <c r="C4896" s="24">
        <v>300</v>
      </c>
      <c r="D4896" s="16">
        <f t="shared" si="76"/>
        <v>3.43648592</v>
      </c>
    </row>
    <row r="4897" spans="1:4" ht="15" customHeight="1" x14ac:dyDescent="0.2">
      <c r="A4897" s="105">
        <v>42212.25</v>
      </c>
      <c r="B4897" s="13">
        <v>0</v>
      </c>
      <c r="C4897" s="24">
        <v>0</v>
      </c>
      <c r="D4897" s="16">
        <f t="shared" si="76"/>
        <v>0</v>
      </c>
    </row>
    <row r="4898" spans="1:4" ht="15" customHeight="1" x14ac:dyDescent="0.2">
      <c r="A4898" s="105">
        <v>42212.291666666664</v>
      </c>
      <c r="B4898" s="13">
        <v>2.057776</v>
      </c>
      <c r="C4898" s="24">
        <v>10</v>
      </c>
      <c r="D4898" s="16">
        <f t="shared" si="76"/>
        <v>3.43648592</v>
      </c>
    </row>
    <row r="4899" spans="1:4" ht="15" customHeight="1" x14ac:dyDescent="0.2">
      <c r="A4899" s="105">
        <v>42212.333333333336</v>
      </c>
      <c r="B4899" s="13">
        <v>2.5722200000000002</v>
      </c>
      <c r="C4899" s="24">
        <v>10</v>
      </c>
      <c r="D4899" s="16">
        <f t="shared" si="76"/>
        <v>4.2956073999999997</v>
      </c>
    </row>
    <row r="4900" spans="1:4" ht="15" customHeight="1" x14ac:dyDescent="0.2">
      <c r="A4900" s="105">
        <v>42212.375</v>
      </c>
      <c r="B4900" s="13">
        <v>1.5433319999999999</v>
      </c>
      <c r="C4900" s="24">
        <v>300</v>
      </c>
      <c r="D4900" s="16">
        <f t="shared" si="76"/>
        <v>2.5773644399999998</v>
      </c>
    </row>
    <row r="4901" spans="1:4" ht="15" customHeight="1" x14ac:dyDescent="0.2">
      <c r="A4901" s="105">
        <v>42212.416666666664</v>
      </c>
      <c r="B4901" s="13">
        <v>2.5722200000000002</v>
      </c>
      <c r="C4901" s="24">
        <v>10</v>
      </c>
      <c r="D4901" s="16">
        <f t="shared" si="76"/>
        <v>4.2956073999999997</v>
      </c>
    </row>
    <row r="4902" spans="1:4" ht="15" customHeight="1" x14ac:dyDescent="0.2">
      <c r="A4902" s="105">
        <v>42212.458333333336</v>
      </c>
      <c r="B4902" s="13">
        <v>3.0866639999999999</v>
      </c>
      <c r="C4902" s="24">
        <v>10</v>
      </c>
      <c r="D4902" s="16">
        <f t="shared" si="76"/>
        <v>5.1547288799999995</v>
      </c>
    </row>
    <row r="4903" spans="1:4" ht="15" customHeight="1" x14ac:dyDescent="0.2">
      <c r="A4903" s="105">
        <v>42212.5</v>
      </c>
      <c r="B4903" s="13">
        <v>5.1444400000000003</v>
      </c>
      <c r="C4903" s="24">
        <v>10</v>
      </c>
      <c r="D4903" s="16">
        <f t="shared" si="76"/>
        <v>8.5912147999999995</v>
      </c>
    </row>
    <row r="4904" spans="1:4" ht="15" customHeight="1" x14ac:dyDescent="0.2">
      <c r="A4904" s="105">
        <v>42212.541666666664</v>
      </c>
      <c r="B4904" s="13">
        <v>6.6877719999999998</v>
      </c>
      <c r="C4904" s="24">
        <v>20</v>
      </c>
      <c r="D4904" s="16">
        <f t="shared" si="76"/>
        <v>11.16857924</v>
      </c>
    </row>
    <row r="4905" spans="1:4" ht="15" customHeight="1" x14ac:dyDescent="0.2">
      <c r="A4905" s="105">
        <v>42212.583333333336</v>
      </c>
      <c r="B4905" s="13">
        <v>5.1444400000000003</v>
      </c>
      <c r="C4905" s="24">
        <v>30</v>
      </c>
      <c r="D4905" s="16">
        <f t="shared" si="76"/>
        <v>8.5912147999999995</v>
      </c>
    </row>
    <row r="4906" spans="1:4" ht="15" customHeight="1" x14ac:dyDescent="0.2">
      <c r="A4906" s="105">
        <v>42212.625</v>
      </c>
      <c r="B4906" s="13">
        <v>5.1444400000000003</v>
      </c>
      <c r="C4906" s="24">
        <v>10</v>
      </c>
      <c r="D4906" s="16">
        <f t="shared" si="76"/>
        <v>8.5912147999999995</v>
      </c>
    </row>
    <row r="4907" spans="1:4" ht="15" customHeight="1" x14ac:dyDescent="0.2">
      <c r="A4907" s="105">
        <v>42212.666666666664</v>
      </c>
      <c r="B4907" s="13">
        <v>5.1444400000000003</v>
      </c>
      <c r="C4907" s="24">
        <v>50</v>
      </c>
      <c r="D4907" s="16">
        <f t="shared" si="76"/>
        <v>8.5912147999999995</v>
      </c>
    </row>
    <row r="4908" spans="1:4" ht="15" customHeight="1" x14ac:dyDescent="0.2">
      <c r="A4908" s="105">
        <v>42212.708333333336</v>
      </c>
      <c r="B4908" s="13">
        <v>6.1733279999999997</v>
      </c>
      <c r="C4908" s="24">
        <v>40</v>
      </c>
      <c r="D4908" s="16">
        <f t="shared" si="76"/>
        <v>10.309457759999999</v>
      </c>
    </row>
    <row r="4909" spans="1:4" ht="15" customHeight="1" x14ac:dyDescent="0.2">
      <c r="A4909" s="105">
        <v>42212.75</v>
      </c>
      <c r="B4909" s="13">
        <v>6.1733279999999997</v>
      </c>
      <c r="C4909" s="24">
        <v>60</v>
      </c>
      <c r="D4909" s="16">
        <f t="shared" si="76"/>
        <v>10.309457759999999</v>
      </c>
    </row>
    <row r="4910" spans="1:4" ht="15" customHeight="1" x14ac:dyDescent="0.2">
      <c r="A4910" s="105">
        <v>42212.791666666664</v>
      </c>
      <c r="B4910" s="13">
        <v>6.6877719999999998</v>
      </c>
      <c r="C4910" s="24">
        <v>50</v>
      </c>
      <c r="D4910" s="16">
        <f t="shared" si="76"/>
        <v>11.16857924</v>
      </c>
    </row>
    <row r="4911" spans="1:4" ht="15" customHeight="1" x14ac:dyDescent="0.2">
      <c r="A4911" s="105">
        <v>42212.833333333336</v>
      </c>
      <c r="B4911" s="13">
        <v>7.202216</v>
      </c>
      <c r="C4911" s="24">
        <v>40</v>
      </c>
      <c r="D4911" s="16">
        <f t="shared" si="76"/>
        <v>12.027700719999999</v>
      </c>
    </row>
    <row r="4912" spans="1:4" ht="15" customHeight="1" x14ac:dyDescent="0.2">
      <c r="A4912" s="105">
        <v>42212.875</v>
      </c>
      <c r="B4912" s="13">
        <v>5.6588840000000005</v>
      </c>
      <c r="C4912" s="24">
        <v>40</v>
      </c>
      <c r="D4912" s="16">
        <f t="shared" si="76"/>
        <v>9.4503362800000001</v>
      </c>
    </row>
    <row r="4913" spans="1:4" ht="15" customHeight="1" x14ac:dyDescent="0.2">
      <c r="A4913" s="105">
        <v>42212.916666666664</v>
      </c>
      <c r="B4913" s="13">
        <v>3.601108</v>
      </c>
      <c r="C4913" s="24">
        <v>10</v>
      </c>
      <c r="D4913" s="16">
        <f t="shared" si="76"/>
        <v>6.0138503599999993</v>
      </c>
    </row>
    <row r="4914" spans="1:4" ht="15" customHeight="1" x14ac:dyDescent="0.2">
      <c r="A4914" s="105">
        <v>42212.958333333336</v>
      </c>
      <c r="B4914" s="13">
        <v>4.1155520000000001</v>
      </c>
      <c r="C4914" s="24">
        <v>20</v>
      </c>
      <c r="D4914" s="16">
        <f t="shared" si="76"/>
        <v>6.8729718399999999</v>
      </c>
    </row>
    <row r="4915" spans="1:4" ht="15" customHeight="1" x14ac:dyDescent="0.2">
      <c r="A4915" s="105">
        <v>42213</v>
      </c>
      <c r="B4915" s="13">
        <v>4.6299960000000002</v>
      </c>
      <c r="C4915" s="24">
        <v>20</v>
      </c>
      <c r="D4915" s="16">
        <f t="shared" si="76"/>
        <v>7.7320933199999997</v>
      </c>
    </row>
    <row r="4916" spans="1:4" ht="15" customHeight="1" x14ac:dyDescent="0.2">
      <c r="A4916" s="105">
        <v>42213.041666666664</v>
      </c>
      <c r="B4916" s="13">
        <v>4.6299960000000002</v>
      </c>
      <c r="C4916" s="24">
        <v>30</v>
      </c>
      <c r="D4916" s="16">
        <f t="shared" si="76"/>
        <v>7.7320933199999997</v>
      </c>
    </row>
    <row r="4917" spans="1:4" ht="15" customHeight="1" x14ac:dyDescent="0.2">
      <c r="A4917" s="105">
        <v>42213.083333333336</v>
      </c>
      <c r="B4917" s="13">
        <v>4.1155520000000001</v>
      </c>
      <c r="C4917" s="24">
        <v>20</v>
      </c>
      <c r="D4917" s="16">
        <f t="shared" si="76"/>
        <v>6.8729718399999999</v>
      </c>
    </row>
    <row r="4918" spans="1:4" ht="15" customHeight="1" x14ac:dyDescent="0.2">
      <c r="A4918" s="105">
        <v>42213.125</v>
      </c>
      <c r="B4918" s="13">
        <v>2.057776</v>
      </c>
      <c r="C4918" s="24">
        <v>10</v>
      </c>
      <c r="D4918" s="16">
        <f t="shared" si="76"/>
        <v>3.43648592</v>
      </c>
    </row>
    <row r="4919" spans="1:4" ht="15" customHeight="1" x14ac:dyDescent="0.2">
      <c r="A4919" s="105">
        <v>42213.166666666664</v>
      </c>
      <c r="B4919" s="13">
        <v>2.5722200000000002</v>
      </c>
      <c r="C4919" s="24">
        <v>360</v>
      </c>
      <c r="D4919" s="16">
        <f t="shared" si="76"/>
        <v>4.2956073999999997</v>
      </c>
    </row>
    <row r="4920" spans="1:4" ht="15" customHeight="1" x14ac:dyDescent="0.2">
      <c r="A4920" s="105">
        <v>42213.208333333336</v>
      </c>
      <c r="B4920" s="13">
        <v>1.5433319999999999</v>
      </c>
      <c r="C4920" s="24">
        <v>350</v>
      </c>
      <c r="D4920" s="16">
        <f t="shared" si="76"/>
        <v>2.5773644399999998</v>
      </c>
    </row>
    <row r="4921" spans="1:4" ht="15" customHeight="1" x14ac:dyDescent="0.2">
      <c r="A4921" s="105">
        <v>42213.25</v>
      </c>
      <c r="B4921" s="13">
        <v>2.5722200000000002</v>
      </c>
      <c r="C4921" s="24">
        <v>10</v>
      </c>
      <c r="D4921" s="16">
        <f t="shared" si="76"/>
        <v>4.2956073999999997</v>
      </c>
    </row>
    <row r="4922" spans="1:4" ht="15" customHeight="1" x14ac:dyDescent="0.2">
      <c r="A4922" s="105">
        <v>42213.291666666664</v>
      </c>
      <c r="B4922" s="13">
        <v>2.5722200000000002</v>
      </c>
      <c r="C4922" s="24">
        <v>350</v>
      </c>
      <c r="D4922" s="16">
        <f t="shared" si="76"/>
        <v>4.2956073999999997</v>
      </c>
    </row>
    <row r="4923" spans="1:4" ht="15" customHeight="1" x14ac:dyDescent="0.2">
      <c r="A4923" s="105">
        <v>42213.333333333336</v>
      </c>
      <c r="B4923" s="13">
        <v>4.1155520000000001</v>
      </c>
      <c r="C4923" s="24">
        <v>10</v>
      </c>
      <c r="D4923" s="16">
        <f t="shared" si="76"/>
        <v>6.8729718399999999</v>
      </c>
    </row>
    <row r="4924" spans="1:4" ht="15" customHeight="1" x14ac:dyDescent="0.2">
      <c r="A4924" s="105">
        <v>42213.375</v>
      </c>
      <c r="B4924" s="13">
        <v>1.5433319999999999</v>
      </c>
      <c r="C4924" s="24">
        <v>10</v>
      </c>
      <c r="D4924" s="16">
        <f t="shared" si="76"/>
        <v>2.5773644399999998</v>
      </c>
    </row>
    <row r="4925" spans="1:4" ht="15" customHeight="1" x14ac:dyDescent="0.2">
      <c r="A4925" s="105">
        <v>42213.416666666664</v>
      </c>
      <c r="B4925" s="13">
        <v>3.0866639999999999</v>
      </c>
      <c r="C4925" s="24">
        <v>40</v>
      </c>
      <c r="D4925" s="16">
        <f t="shared" si="76"/>
        <v>5.1547288799999995</v>
      </c>
    </row>
    <row r="4926" spans="1:4" ht="15" customHeight="1" x14ac:dyDescent="0.2">
      <c r="A4926" s="105">
        <v>42213.458333333336</v>
      </c>
      <c r="B4926" s="13">
        <v>4.1155520000000001</v>
      </c>
      <c r="C4926" s="24">
        <v>20</v>
      </c>
      <c r="D4926" s="16">
        <f t="shared" si="76"/>
        <v>6.8729718399999999</v>
      </c>
    </row>
    <row r="4927" spans="1:4" ht="15" customHeight="1" x14ac:dyDescent="0.2">
      <c r="A4927" s="105">
        <v>42213.5</v>
      </c>
      <c r="B4927" s="13">
        <v>5.1444400000000003</v>
      </c>
      <c r="C4927" s="24">
        <v>10</v>
      </c>
      <c r="D4927" s="16">
        <f t="shared" si="76"/>
        <v>8.5912147999999995</v>
      </c>
    </row>
    <row r="4928" spans="1:4" ht="15" customHeight="1" x14ac:dyDescent="0.2">
      <c r="A4928" s="105">
        <v>42213.541666666664</v>
      </c>
      <c r="B4928" s="13">
        <v>5.1444400000000003</v>
      </c>
      <c r="C4928" s="24">
        <v>10</v>
      </c>
      <c r="D4928" s="16">
        <f t="shared" si="76"/>
        <v>8.5912147999999995</v>
      </c>
    </row>
    <row r="4929" spans="1:4" ht="15" customHeight="1" x14ac:dyDescent="0.2">
      <c r="A4929" s="105">
        <v>42213.583333333336</v>
      </c>
      <c r="B4929" s="13">
        <v>6.1733279999999997</v>
      </c>
      <c r="C4929" s="24">
        <v>20</v>
      </c>
      <c r="D4929" s="16">
        <f t="shared" si="76"/>
        <v>10.309457759999999</v>
      </c>
    </row>
    <row r="4930" spans="1:4" ht="15" customHeight="1" x14ac:dyDescent="0.2">
      <c r="A4930" s="105">
        <v>42213.625</v>
      </c>
      <c r="B4930" s="13">
        <v>5.1444400000000003</v>
      </c>
      <c r="C4930" s="24">
        <v>40</v>
      </c>
      <c r="D4930" s="16">
        <f t="shared" si="76"/>
        <v>8.5912147999999995</v>
      </c>
    </row>
    <row r="4931" spans="1:4" ht="15" customHeight="1" x14ac:dyDescent="0.2">
      <c r="A4931" s="105">
        <v>42213.666666666664</v>
      </c>
      <c r="B4931" s="13">
        <v>6.6877719999999998</v>
      </c>
      <c r="C4931" s="24">
        <v>70</v>
      </c>
      <c r="D4931" s="16">
        <f t="shared" si="76"/>
        <v>11.16857924</v>
      </c>
    </row>
    <row r="4932" spans="1:4" ht="15" customHeight="1" x14ac:dyDescent="0.2">
      <c r="A4932" s="105">
        <v>42213.708333333336</v>
      </c>
      <c r="B4932" s="13">
        <v>7.202216</v>
      </c>
      <c r="C4932" s="24">
        <v>60</v>
      </c>
      <c r="D4932" s="16">
        <f t="shared" ref="D4932:D4995" si="77">$B$1*B4932</f>
        <v>12.027700719999999</v>
      </c>
    </row>
    <row r="4933" spans="1:4" ht="15" customHeight="1" x14ac:dyDescent="0.2">
      <c r="A4933" s="105">
        <v>42213.75</v>
      </c>
      <c r="B4933" s="13">
        <v>6.6877719999999998</v>
      </c>
      <c r="C4933" s="24">
        <v>50</v>
      </c>
      <c r="D4933" s="16">
        <f t="shared" si="77"/>
        <v>11.16857924</v>
      </c>
    </row>
    <row r="4934" spans="1:4" ht="15" customHeight="1" x14ac:dyDescent="0.2">
      <c r="A4934" s="105">
        <v>42213.791666666664</v>
      </c>
      <c r="B4934" s="13">
        <v>7.7166600000000001</v>
      </c>
      <c r="C4934" s="24">
        <v>50</v>
      </c>
      <c r="D4934" s="16">
        <f t="shared" si="77"/>
        <v>12.886822199999999</v>
      </c>
    </row>
    <row r="4935" spans="1:4" ht="15" customHeight="1" x14ac:dyDescent="0.2">
      <c r="A4935" s="105">
        <v>42213.833333333336</v>
      </c>
      <c r="B4935" s="13">
        <v>6.6877719999999998</v>
      </c>
      <c r="C4935" s="24">
        <v>40</v>
      </c>
      <c r="D4935" s="16">
        <f t="shared" si="77"/>
        <v>11.16857924</v>
      </c>
    </row>
    <row r="4936" spans="1:4" ht="15" customHeight="1" x14ac:dyDescent="0.2">
      <c r="A4936" s="105">
        <v>42213.875</v>
      </c>
      <c r="B4936" s="13">
        <v>6.1733279999999997</v>
      </c>
      <c r="C4936" s="24">
        <v>40</v>
      </c>
      <c r="D4936" s="16">
        <f t="shared" si="77"/>
        <v>10.309457759999999</v>
      </c>
    </row>
    <row r="4937" spans="1:4" ht="15" customHeight="1" x14ac:dyDescent="0.2">
      <c r="A4937" s="105">
        <v>42213.916666666664</v>
      </c>
      <c r="B4937" s="13">
        <v>4.6299960000000002</v>
      </c>
      <c r="C4937" s="24">
        <v>30</v>
      </c>
      <c r="D4937" s="16">
        <f t="shared" si="77"/>
        <v>7.7320933199999997</v>
      </c>
    </row>
    <row r="4938" spans="1:4" ht="15" customHeight="1" x14ac:dyDescent="0.2">
      <c r="A4938" s="105">
        <v>42213.958333333336</v>
      </c>
      <c r="B4938" s="13">
        <v>4.1155520000000001</v>
      </c>
      <c r="C4938" s="24">
        <v>20</v>
      </c>
      <c r="D4938" s="16">
        <f t="shared" si="77"/>
        <v>6.8729718399999999</v>
      </c>
    </row>
    <row r="4939" spans="1:4" ht="15" customHeight="1" x14ac:dyDescent="0.2">
      <c r="A4939" s="105">
        <v>42214</v>
      </c>
      <c r="B4939" s="13">
        <v>4.1155520000000001</v>
      </c>
      <c r="C4939" s="24">
        <v>10</v>
      </c>
      <c r="D4939" s="16">
        <f t="shared" si="77"/>
        <v>6.8729718399999999</v>
      </c>
    </row>
    <row r="4940" spans="1:4" ht="15" customHeight="1" x14ac:dyDescent="0.2">
      <c r="A4940" s="105">
        <v>42214.041666666664</v>
      </c>
      <c r="B4940" s="13">
        <v>3.601108</v>
      </c>
      <c r="C4940" s="24">
        <v>10</v>
      </c>
      <c r="D4940" s="16">
        <f t="shared" si="77"/>
        <v>6.0138503599999993</v>
      </c>
    </row>
    <row r="4941" spans="1:4" ht="15" customHeight="1" x14ac:dyDescent="0.2">
      <c r="A4941" s="105">
        <v>42214.083333333336</v>
      </c>
      <c r="B4941" s="13">
        <v>3.601108</v>
      </c>
      <c r="C4941" s="24">
        <v>10</v>
      </c>
      <c r="D4941" s="16">
        <f t="shared" si="77"/>
        <v>6.0138503599999993</v>
      </c>
    </row>
    <row r="4942" spans="1:4" ht="15" customHeight="1" x14ac:dyDescent="0.2">
      <c r="A4942" s="105">
        <v>42214.125</v>
      </c>
      <c r="B4942" s="13">
        <v>3.0866639999999999</v>
      </c>
      <c r="C4942" s="24">
        <v>20</v>
      </c>
      <c r="D4942" s="16">
        <f t="shared" si="77"/>
        <v>5.1547288799999995</v>
      </c>
    </row>
    <row r="4943" spans="1:4" ht="15" customHeight="1" x14ac:dyDescent="0.2">
      <c r="A4943" s="105">
        <v>42214.166666666664</v>
      </c>
      <c r="B4943" s="13">
        <v>3.601108</v>
      </c>
      <c r="C4943" s="24">
        <v>10</v>
      </c>
      <c r="D4943" s="16">
        <f t="shared" si="77"/>
        <v>6.0138503599999993</v>
      </c>
    </row>
    <row r="4944" spans="1:4" ht="15" customHeight="1" x14ac:dyDescent="0.2">
      <c r="A4944" s="105">
        <v>42214.208333333336</v>
      </c>
      <c r="B4944" s="13">
        <v>2.5722200000000002</v>
      </c>
      <c r="C4944" s="24">
        <v>350</v>
      </c>
      <c r="D4944" s="16">
        <f t="shared" si="77"/>
        <v>4.2956073999999997</v>
      </c>
    </row>
    <row r="4945" spans="1:4" ht="15" customHeight="1" x14ac:dyDescent="0.2">
      <c r="A4945" s="105">
        <v>42214.25</v>
      </c>
      <c r="B4945" s="13">
        <v>1.5433319999999999</v>
      </c>
      <c r="C4945" s="24">
        <v>320</v>
      </c>
      <c r="D4945" s="16">
        <f t="shared" si="77"/>
        <v>2.5773644399999998</v>
      </c>
    </row>
    <row r="4946" spans="1:4" ht="15" customHeight="1" x14ac:dyDescent="0.2">
      <c r="A4946" s="105">
        <v>42214.291666666664</v>
      </c>
      <c r="B4946" s="13">
        <v>1.5433319999999999</v>
      </c>
      <c r="C4946" s="24">
        <v>210</v>
      </c>
      <c r="D4946" s="16">
        <f t="shared" si="77"/>
        <v>2.5773644399999998</v>
      </c>
    </row>
    <row r="4947" spans="1:4" ht="15" customHeight="1" x14ac:dyDescent="0.2">
      <c r="A4947" s="105">
        <v>42214.333333333336</v>
      </c>
      <c r="B4947" s="13">
        <v>1.5433319999999999</v>
      </c>
      <c r="C4947" s="24">
        <v>10</v>
      </c>
      <c r="D4947" s="16">
        <f t="shared" si="77"/>
        <v>2.5773644399999998</v>
      </c>
    </row>
    <row r="4948" spans="1:4" ht="15" customHeight="1" x14ac:dyDescent="0.2">
      <c r="A4948" s="105">
        <v>42214.375</v>
      </c>
      <c r="B4948" s="13">
        <v>2.057776</v>
      </c>
      <c r="C4948" s="24">
        <v>10</v>
      </c>
      <c r="D4948" s="16">
        <f t="shared" si="77"/>
        <v>3.43648592</v>
      </c>
    </row>
    <row r="4949" spans="1:4" ht="15" customHeight="1" x14ac:dyDescent="0.2">
      <c r="A4949" s="105">
        <v>42214.416666666664</v>
      </c>
      <c r="B4949" s="13">
        <v>1.5433319999999999</v>
      </c>
      <c r="C4949" s="24">
        <v>290</v>
      </c>
      <c r="D4949" s="16">
        <f t="shared" si="77"/>
        <v>2.5773644399999998</v>
      </c>
    </row>
    <row r="4950" spans="1:4" ht="15" customHeight="1" x14ac:dyDescent="0.2">
      <c r="A4950" s="105">
        <v>42214.458333333336</v>
      </c>
      <c r="B4950" s="13">
        <v>1.5433319999999999</v>
      </c>
      <c r="C4950" s="24">
        <v>270</v>
      </c>
      <c r="D4950" s="16">
        <f t="shared" si="77"/>
        <v>2.5773644399999998</v>
      </c>
    </row>
    <row r="4951" spans="1:4" ht="15" customHeight="1" x14ac:dyDescent="0.2">
      <c r="A4951" s="105">
        <v>42214.5</v>
      </c>
      <c r="B4951" s="13">
        <v>1.5433319999999999</v>
      </c>
      <c r="C4951" s="24">
        <v>300</v>
      </c>
      <c r="D4951" s="16">
        <f t="shared" si="77"/>
        <v>2.5773644399999998</v>
      </c>
    </row>
    <row r="4952" spans="1:4" ht="15" customHeight="1" x14ac:dyDescent="0.2">
      <c r="A4952" s="105">
        <v>42214.541666666664</v>
      </c>
      <c r="B4952" s="13">
        <v>3.0866639999999999</v>
      </c>
      <c r="C4952" s="24">
        <v>20</v>
      </c>
      <c r="D4952" s="16">
        <f t="shared" si="77"/>
        <v>5.1547288799999995</v>
      </c>
    </row>
    <row r="4953" spans="1:4" ht="15" customHeight="1" x14ac:dyDescent="0.2">
      <c r="A4953" s="105">
        <v>42214.583333333336</v>
      </c>
      <c r="B4953" s="13">
        <v>3.601108</v>
      </c>
      <c r="C4953" s="24">
        <v>10</v>
      </c>
      <c r="D4953" s="16">
        <f t="shared" si="77"/>
        <v>6.0138503599999993</v>
      </c>
    </row>
    <row r="4954" spans="1:4" ht="15" customHeight="1" x14ac:dyDescent="0.2">
      <c r="A4954" s="105">
        <v>42214.625</v>
      </c>
      <c r="B4954" s="13">
        <v>2.5722200000000002</v>
      </c>
      <c r="C4954" s="24">
        <v>30</v>
      </c>
      <c r="D4954" s="16">
        <f t="shared" si="77"/>
        <v>4.2956073999999997</v>
      </c>
    </row>
    <row r="4955" spans="1:4" ht="15" customHeight="1" x14ac:dyDescent="0.2">
      <c r="A4955" s="105">
        <v>42214.666666666664</v>
      </c>
      <c r="B4955" s="13">
        <v>3.601108</v>
      </c>
      <c r="C4955" s="24">
        <v>10</v>
      </c>
      <c r="D4955" s="16">
        <f t="shared" si="77"/>
        <v>6.0138503599999993</v>
      </c>
    </row>
    <row r="4956" spans="1:4" ht="15" customHeight="1" x14ac:dyDescent="0.2">
      <c r="A4956" s="105">
        <v>42214.708333333336</v>
      </c>
      <c r="B4956" s="13">
        <v>5.1444400000000003</v>
      </c>
      <c r="C4956" s="24">
        <v>70</v>
      </c>
      <c r="D4956" s="16">
        <f t="shared" si="77"/>
        <v>8.5912147999999995</v>
      </c>
    </row>
    <row r="4957" spans="1:4" ht="15" customHeight="1" x14ac:dyDescent="0.2">
      <c r="A4957" s="105">
        <v>42214.75</v>
      </c>
      <c r="B4957" s="13">
        <v>5.6588840000000005</v>
      </c>
      <c r="C4957" s="24">
        <v>60</v>
      </c>
      <c r="D4957" s="16">
        <f t="shared" si="77"/>
        <v>9.4503362800000001</v>
      </c>
    </row>
    <row r="4958" spans="1:4" ht="15" customHeight="1" x14ac:dyDescent="0.2">
      <c r="A4958" s="105">
        <v>42214.791666666664</v>
      </c>
      <c r="B4958" s="13">
        <v>6.6877719999999998</v>
      </c>
      <c r="C4958" s="24">
        <v>50</v>
      </c>
      <c r="D4958" s="16">
        <f t="shared" si="77"/>
        <v>11.16857924</v>
      </c>
    </row>
    <row r="4959" spans="1:4" ht="15" customHeight="1" x14ac:dyDescent="0.2">
      <c r="A4959" s="105">
        <v>42214.833333333336</v>
      </c>
      <c r="B4959" s="13">
        <v>4.1155520000000001</v>
      </c>
      <c r="C4959" s="24">
        <v>50</v>
      </c>
      <c r="D4959" s="16">
        <f t="shared" si="77"/>
        <v>6.8729718399999999</v>
      </c>
    </row>
    <row r="4960" spans="1:4" ht="15" customHeight="1" x14ac:dyDescent="0.2">
      <c r="A4960" s="105">
        <v>42214.875</v>
      </c>
      <c r="B4960" s="13">
        <v>4.6299960000000002</v>
      </c>
      <c r="C4960" s="24">
        <v>50</v>
      </c>
      <c r="D4960" s="16">
        <f t="shared" si="77"/>
        <v>7.7320933199999997</v>
      </c>
    </row>
    <row r="4961" spans="1:4" ht="15" customHeight="1" x14ac:dyDescent="0.2">
      <c r="A4961" s="105">
        <v>42214.916666666664</v>
      </c>
      <c r="B4961" s="13">
        <v>3.601108</v>
      </c>
      <c r="C4961" s="24">
        <v>30</v>
      </c>
      <c r="D4961" s="16">
        <f t="shared" si="77"/>
        <v>6.0138503599999993</v>
      </c>
    </row>
    <row r="4962" spans="1:4" ht="15" customHeight="1" x14ac:dyDescent="0.2">
      <c r="A4962" s="105">
        <v>42214.958333333336</v>
      </c>
      <c r="B4962" s="13">
        <v>3.0866639999999999</v>
      </c>
      <c r="C4962" s="24">
        <v>20</v>
      </c>
      <c r="D4962" s="16">
        <f t="shared" si="77"/>
        <v>5.1547288799999995</v>
      </c>
    </row>
    <row r="4963" spans="1:4" ht="15" customHeight="1" x14ac:dyDescent="0.2">
      <c r="A4963" s="105">
        <v>42215</v>
      </c>
      <c r="B4963" s="13">
        <v>3.601108</v>
      </c>
      <c r="C4963" s="24">
        <v>20</v>
      </c>
      <c r="D4963" s="16">
        <f t="shared" si="77"/>
        <v>6.0138503599999993</v>
      </c>
    </row>
    <row r="4964" spans="1:4" ht="15" customHeight="1" x14ac:dyDescent="0.2">
      <c r="A4964" s="105">
        <v>42215.041666666664</v>
      </c>
      <c r="B4964" s="13">
        <v>3.601108</v>
      </c>
      <c r="C4964" s="24">
        <v>30</v>
      </c>
      <c r="D4964" s="16">
        <f t="shared" si="77"/>
        <v>6.0138503599999993</v>
      </c>
    </row>
    <row r="4965" spans="1:4" ht="15" customHeight="1" x14ac:dyDescent="0.2">
      <c r="A4965" s="105">
        <v>42215.083333333336</v>
      </c>
      <c r="B4965" s="13">
        <v>2.5722200000000002</v>
      </c>
      <c r="C4965" s="24">
        <v>10</v>
      </c>
      <c r="D4965" s="16">
        <f t="shared" si="77"/>
        <v>4.2956073999999997</v>
      </c>
    </row>
    <row r="4966" spans="1:4" ht="15" customHeight="1" x14ac:dyDescent="0.2">
      <c r="A4966" s="105">
        <v>42215.125</v>
      </c>
      <c r="B4966" s="13">
        <v>2.057776</v>
      </c>
      <c r="C4966" s="24">
        <v>350</v>
      </c>
      <c r="D4966" s="16">
        <f t="shared" si="77"/>
        <v>3.43648592</v>
      </c>
    </row>
    <row r="4967" spans="1:4" ht="15" customHeight="1" x14ac:dyDescent="0.2">
      <c r="A4967" s="105">
        <v>42215.166666666664</v>
      </c>
      <c r="B4967" s="13">
        <v>1.5433319999999999</v>
      </c>
      <c r="C4967" s="24">
        <v>310</v>
      </c>
      <c r="D4967" s="16">
        <f t="shared" si="77"/>
        <v>2.5773644399999998</v>
      </c>
    </row>
    <row r="4968" spans="1:4" ht="15" customHeight="1" x14ac:dyDescent="0.2">
      <c r="A4968" s="105">
        <v>42215.208333333336</v>
      </c>
      <c r="B4968" s="13">
        <v>2.057776</v>
      </c>
      <c r="C4968" s="24">
        <v>290</v>
      </c>
      <c r="D4968" s="16">
        <f t="shared" si="77"/>
        <v>3.43648592</v>
      </c>
    </row>
    <row r="4969" spans="1:4" ht="15" customHeight="1" x14ac:dyDescent="0.2">
      <c r="A4969" s="105">
        <v>42215.25</v>
      </c>
      <c r="B4969" s="13">
        <v>0.51444400000000001</v>
      </c>
      <c r="C4969" s="24">
        <v>290</v>
      </c>
      <c r="D4969" s="16">
        <f t="shared" si="77"/>
        <v>0.85912147999999999</v>
      </c>
    </row>
    <row r="4970" spans="1:4" ht="15" customHeight="1" x14ac:dyDescent="0.2">
      <c r="A4970" s="105">
        <v>42215.291666666664</v>
      </c>
      <c r="B4970" s="13">
        <v>0.51444400000000001</v>
      </c>
      <c r="C4970" s="24">
        <v>260</v>
      </c>
      <c r="D4970" s="16">
        <f t="shared" si="77"/>
        <v>0.85912147999999999</v>
      </c>
    </row>
    <row r="4971" spans="1:4" ht="15" customHeight="1" x14ac:dyDescent="0.2">
      <c r="A4971" s="105">
        <v>42215.333333333336</v>
      </c>
      <c r="B4971" s="13">
        <v>0.51444400000000001</v>
      </c>
      <c r="C4971" s="24">
        <v>340</v>
      </c>
      <c r="D4971" s="16">
        <f t="shared" si="77"/>
        <v>0.85912147999999999</v>
      </c>
    </row>
    <row r="4972" spans="1:4" ht="15" customHeight="1" x14ac:dyDescent="0.2">
      <c r="A4972" s="105">
        <v>42215.375</v>
      </c>
      <c r="B4972" s="13">
        <v>1.5433319999999999</v>
      </c>
      <c r="C4972" s="24">
        <v>300</v>
      </c>
      <c r="D4972" s="16">
        <f t="shared" si="77"/>
        <v>2.5773644399999998</v>
      </c>
    </row>
    <row r="4973" spans="1:4" ht="15" customHeight="1" x14ac:dyDescent="0.2">
      <c r="A4973" s="105">
        <v>42215.416666666664</v>
      </c>
      <c r="B4973" s="13">
        <v>1.5433319999999999</v>
      </c>
      <c r="C4973" s="24">
        <v>320</v>
      </c>
      <c r="D4973" s="16">
        <f t="shared" si="77"/>
        <v>2.5773644399999998</v>
      </c>
    </row>
    <row r="4974" spans="1:4" ht="15" customHeight="1" x14ac:dyDescent="0.2">
      <c r="A4974" s="105">
        <v>42215.458333333336</v>
      </c>
      <c r="B4974" s="13">
        <v>1.5433319999999999</v>
      </c>
      <c r="C4974" s="24">
        <v>300</v>
      </c>
      <c r="D4974" s="16">
        <f t="shared" si="77"/>
        <v>2.5773644399999998</v>
      </c>
    </row>
    <row r="4975" spans="1:4" ht="15" customHeight="1" x14ac:dyDescent="0.2">
      <c r="A4975" s="105">
        <v>42215.5</v>
      </c>
      <c r="B4975" s="13">
        <v>2.5722200000000002</v>
      </c>
      <c r="C4975" s="24">
        <v>310</v>
      </c>
      <c r="D4975" s="16">
        <f t="shared" si="77"/>
        <v>4.2956073999999997</v>
      </c>
    </row>
    <row r="4976" spans="1:4" ht="15" customHeight="1" x14ac:dyDescent="0.2">
      <c r="A4976" s="105">
        <v>42215.541666666664</v>
      </c>
      <c r="B4976" s="13">
        <v>2.057776</v>
      </c>
      <c r="C4976" s="24">
        <v>30</v>
      </c>
      <c r="D4976" s="16">
        <f t="shared" si="77"/>
        <v>3.43648592</v>
      </c>
    </row>
    <row r="4977" spans="1:4" ht="15" customHeight="1" x14ac:dyDescent="0.2">
      <c r="A4977" s="105">
        <v>42215.583333333336</v>
      </c>
      <c r="B4977" s="13">
        <v>2.057776</v>
      </c>
      <c r="C4977" s="24">
        <v>20</v>
      </c>
      <c r="D4977" s="16">
        <f t="shared" si="77"/>
        <v>3.43648592</v>
      </c>
    </row>
    <row r="4978" spans="1:4" ht="15" customHeight="1" x14ac:dyDescent="0.2">
      <c r="A4978" s="105">
        <v>42215.625</v>
      </c>
      <c r="B4978" s="13">
        <v>4.1155520000000001</v>
      </c>
      <c r="C4978" s="24">
        <v>170</v>
      </c>
      <c r="D4978" s="16">
        <f t="shared" si="77"/>
        <v>6.8729718399999999</v>
      </c>
    </row>
    <row r="4979" spans="1:4" ht="15" customHeight="1" x14ac:dyDescent="0.2">
      <c r="A4979" s="105">
        <v>42215.666666666664</v>
      </c>
      <c r="B4979" s="13">
        <v>4.1155520000000001</v>
      </c>
      <c r="C4979" s="24">
        <v>60</v>
      </c>
      <c r="D4979" s="16">
        <f t="shared" si="77"/>
        <v>6.8729718399999999</v>
      </c>
    </row>
    <row r="4980" spans="1:4" ht="15" customHeight="1" x14ac:dyDescent="0.2">
      <c r="A4980" s="105">
        <v>42215.708333333336</v>
      </c>
      <c r="B4980" s="13">
        <v>4.6299960000000002</v>
      </c>
      <c r="C4980" s="24">
        <v>70</v>
      </c>
      <c r="D4980" s="16">
        <f t="shared" si="77"/>
        <v>7.7320933199999997</v>
      </c>
    </row>
    <row r="4981" spans="1:4" ht="15" customHeight="1" x14ac:dyDescent="0.2">
      <c r="A4981" s="105">
        <v>42215.75</v>
      </c>
      <c r="B4981" s="13">
        <v>5.1444400000000003</v>
      </c>
      <c r="C4981" s="24">
        <v>60</v>
      </c>
      <c r="D4981" s="16">
        <f t="shared" si="77"/>
        <v>8.5912147999999995</v>
      </c>
    </row>
    <row r="4982" spans="1:4" ht="15" customHeight="1" x14ac:dyDescent="0.2">
      <c r="A4982" s="105">
        <v>42215.791666666664</v>
      </c>
      <c r="B4982" s="13">
        <v>5.6588840000000005</v>
      </c>
      <c r="C4982" s="24">
        <v>60</v>
      </c>
      <c r="D4982" s="16">
        <f t="shared" si="77"/>
        <v>9.4503362800000001</v>
      </c>
    </row>
    <row r="4983" spans="1:4" ht="15" customHeight="1" x14ac:dyDescent="0.2">
      <c r="A4983" s="105">
        <v>42215.833333333336</v>
      </c>
      <c r="B4983" s="13">
        <v>6.1733279999999997</v>
      </c>
      <c r="C4983" s="24">
        <v>60</v>
      </c>
      <c r="D4983" s="16">
        <f t="shared" si="77"/>
        <v>10.309457759999999</v>
      </c>
    </row>
    <row r="4984" spans="1:4" ht="15" customHeight="1" x14ac:dyDescent="0.2">
      <c r="A4984" s="105">
        <v>42215.875</v>
      </c>
      <c r="B4984" s="13">
        <v>5.1444400000000003</v>
      </c>
      <c r="C4984" s="24">
        <v>50</v>
      </c>
      <c r="D4984" s="16">
        <f t="shared" si="77"/>
        <v>8.5912147999999995</v>
      </c>
    </row>
    <row r="4985" spans="1:4" ht="15" customHeight="1" x14ac:dyDescent="0.2">
      <c r="A4985" s="105">
        <v>42215.916666666664</v>
      </c>
      <c r="B4985" s="13">
        <v>3.0866639999999999</v>
      </c>
      <c r="C4985" s="24">
        <v>40</v>
      </c>
      <c r="D4985" s="16">
        <f t="shared" si="77"/>
        <v>5.1547288799999995</v>
      </c>
    </row>
    <row r="4986" spans="1:4" ht="15" customHeight="1" x14ac:dyDescent="0.2">
      <c r="A4986" s="105">
        <v>42215.958333333336</v>
      </c>
      <c r="B4986" s="13">
        <v>3.0866639999999999</v>
      </c>
      <c r="C4986" s="24">
        <v>30</v>
      </c>
      <c r="D4986" s="16">
        <f t="shared" si="77"/>
        <v>5.1547288799999995</v>
      </c>
    </row>
    <row r="4987" spans="1:4" ht="15" customHeight="1" x14ac:dyDescent="0.2">
      <c r="A4987" s="105">
        <v>42216</v>
      </c>
      <c r="B4987" s="13">
        <v>2.057776</v>
      </c>
      <c r="C4987" s="24">
        <v>340</v>
      </c>
      <c r="D4987" s="16">
        <f t="shared" si="77"/>
        <v>3.43648592</v>
      </c>
    </row>
    <row r="4988" spans="1:4" ht="15" customHeight="1" x14ac:dyDescent="0.2">
      <c r="A4988" s="105">
        <v>42216.041666666664</v>
      </c>
      <c r="B4988" s="13">
        <v>1.028888</v>
      </c>
      <c r="C4988" s="24">
        <v>330</v>
      </c>
      <c r="D4988" s="16">
        <f t="shared" si="77"/>
        <v>1.71824296</v>
      </c>
    </row>
    <row r="4989" spans="1:4" ht="15" customHeight="1" x14ac:dyDescent="0.2">
      <c r="A4989" s="105">
        <v>42216.083333333336</v>
      </c>
      <c r="B4989" s="13">
        <v>1.028888</v>
      </c>
      <c r="C4989" s="24">
        <v>300</v>
      </c>
      <c r="D4989" s="16">
        <f t="shared" si="77"/>
        <v>1.71824296</v>
      </c>
    </row>
    <row r="4990" spans="1:4" ht="15" customHeight="1" x14ac:dyDescent="0.2">
      <c r="A4990" s="105">
        <v>42216.125</v>
      </c>
      <c r="B4990" s="13">
        <v>1.028888</v>
      </c>
      <c r="C4990" s="24">
        <v>320</v>
      </c>
      <c r="D4990" s="16">
        <f t="shared" si="77"/>
        <v>1.71824296</v>
      </c>
    </row>
    <row r="4991" spans="1:4" ht="15" customHeight="1" x14ac:dyDescent="0.2">
      <c r="A4991" s="105">
        <v>42216.166666666664</v>
      </c>
      <c r="B4991" s="13">
        <v>0.51444400000000001</v>
      </c>
      <c r="C4991" s="24">
        <v>280</v>
      </c>
      <c r="D4991" s="16">
        <f t="shared" si="77"/>
        <v>0.85912147999999999</v>
      </c>
    </row>
    <row r="4992" spans="1:4" ht="15" customHeight="1" x14ac:dyDescent="0.2">
      <c r="A4992" s="105">
        <v>42216.208333333336</v>
      </c>
      <c r="B4992" s="13">
        <v>1.028888</v>
      </c>
      <c r="C4992" s="24">
        <v>320</v>
      </c>
      <c r="D4992" s="16">
        <f t="shared" si="77"/>
        <v>1.71824296</v>
      </c>
    </row>
    <row r="4993" spans="1:4" ht="15" customHeight="1" x14ac:dyDescent="0.2">
      <c r="A4993" s="105">
        <v>42216.25</v>
      </c>
      <c r="B4993" s="13">
        <v>0</v>
      </c>
      <c r="C4993" s="24">
        <v>0</v>
      </c>
      <c r="D4993" s="16">
        <f t="shared" si="77"/>
        <v>0</v>
      </c>
    </row>
    <row r="4994" spans="1:4" ht="15" customHeight="1" x14ac:dyDescent="0.2">
      <c r="A4994" s="105">
        <v>42216.291666666664</v>
      </c>
      <c r="B4994" s="13">
        <v>1.028888</v>
      </c>
      <c r="C4994" s="24">
        <v>330</v>
      </c>
      <c r="D4994" s="16">
        <f t="shared" si="77"/>
        <v>1.71824296</v>
      </c>
    </row>
    <row r="4995" spans="1:4" ht="15" customHeight="1" x14ac:dyDescent="0.2">
      <c r="A4995" s="105">
        <v>42216.333333333336</v>
      </c>
      <c r="B4995" s="13">
        <v>1.028888</v>
      </c>
      <c r="C4995" s="24">
        <v>320</v>
      </c>
      <c r="D4995" s="16">
        <f t="shared" si="77"/>
        <v>1.71824296</v>
      </c>
    </row>
    <row r="4996" spans="1:4" ht="15" customHeight="1" x14ac:dyDescent="0.2">
      <c r="A4996" s="105">
        <v>42216.375</v>
      </c>
      <c r="B4996" s="13">
        <v>1.028888</v>
      </c>
      <c r="C4996" s="24">
        <v>320</v>
      </c>
      <c r="D4996" s="16">
        <f t="shared" ref="D4996:D5059" si="78">$B$1*B4996</f>
        <v>1.71824296</v>
      </c>
    </row>
    <row r="4997" spans="1:4" ht="15" customHeight="1" x14ac:dyDescent="0.2">
      <c r="A4997" s="105">
        <v>42216.416666666664</v>
      </c>
      <c r="B4997" s="13">
        <v>1.028888</v>
      </c>
      <c r="C4997" s="24">
        <v>330</v>
      </c>
      <c r="D4997" s="16">
        <f t="shared" si="78"/>
        <v>1.71824296</v>
      </c>
    </row>
    <row r="4998" spans="1:4" ht="15" customHeight="1" x14ac:dyDescent="0.2">
      <c r="A4998" s="105">
        <v>42216.458333333336</v>
      </c>
      <c r="B4998" s="13">
        <v>1.028888</v>
      </c>
      <c r="C4998" s="24">
        <v>300</v>
      </c>
      <c r="D4998" s="16">
        <f t="shared" si="78"/>
        <v>1.71824296</v>
      </c>
    </row>
    <row r="4999" spans="1:4" ht="15" customHeight="1" x14ac:dyDescent="0.2">
      <c r="A4999" s="105">
        <v>42216.5</v>
      </c>
      <c r="B4999" s="13">
        <v>1.5433319999999999</v>
      </c>
      <c r="C4999" s="24">
        <v>340</v>
      </c>
      <c r="D4999" s="16">
        <f t="shared" si="78"/>
        <v>2.5773644399999998</v>
      </c>
    </row>
    <row r="5000" spans="1:4" ht="15" customHeight="1" x14ac:dyDescent="0.2">
      <c r="A5000" s="105">
        <v>42216.541666666664</v>
      </c>
      <c r="B5000" s="13">
        <v>1.5433319999999999</v>
      </c>
      <c r="C5000" s="24">
        <v>340</v>
      </c>
      <c r="D5000" s="16">
        <f t="shared" si="78"/>
        <v>2.5773644399999998</v>
      </c>
    </row>
    <row r="5001" spans="1:4" ht="15" customHeight="1" x14ac:dyDescent="0.2">
      <c r="A5001" s="105">
        <v>42216.583333333336</v>
      </c>
      <c r="B5001" s="13">
        <v>3.601108</v>
      </c>
      <c r="C5001" s="24">
        <v>30</v>
      </c>
      <c r="D5001" s="16">
        <f t="shared" si="78"/>
        <v>6.0138503599999993</v>
      </c>
    </row>
    <row r="5002" spans="1:4" ht="15" customHeight="1" x14ac:dyDescent="0.2">
      <c r="A5002" s="105">
        <v>42216.625</v>
      </c>
      <c r="B5002" s="13">
        <v>4.6299960000000002</v>
      </c>
      <c r="C5002" s="24">
        <v>70</v>
      </c>
      <c r="D5002" s="16">
        <f t="shared" si="78"/>
        <v>7.7320933199999997</v>
      </c>
    </row>
    <row r="5003" spans="1:4" ht="15" customHeight="1" x14ac:dyDescent="0.2">
      <c r="A5003" s="105">
        <v>42216.666666666664</v>
      </c>
      <c r="B5003" s="13">
        <v>5.1444400000000003</v>
      </c>
      <c r="C5003" s="24">
        <v>70</v>
      </c>
      <c r="D5003" s="16">
        <f t="shared" si="78"/>
        <v>8.5912147999999995</v>
      </c>
    </row>
    <row r="5004" spans="1:4" ht="15" customHeight="1" x14ac:dyDescent="0.2">
      <c r="A5004" s="105">
        <v>42216.708333333336</v>
      </c>
      <c r="B5004" s="13">
        <v>6.1733279999999997</v>
      </c>
      <c r="C5004" s="24">
        <v>70</v>
      </c>
      <c r="D5004" s="16">
        <f t="shared" si="78"/>
        <v>10.309457759999999</v>
      </c>
    </row>
    <row r="5005" spans="1:4" ht="15" customHeight="1" x14ac:dyDescent="0.2">
      <c r="A5005" s="105">
        <v>42216.75</v>
      </c>
      <c r="B5005" s="13">
        <v>6.1733279999999997</v>
      </c>
      <c r="C5005" s="24">
        <v>50</v>
      </c>
      <c r="D5005" s="16">
        <f t="shared" si="78"/>
        <v>10.309457759999999</v>
      </c>
    </row>
    <row r="5006" spans="1:4" ht="15" customHeight="1" x14ac:dyDescent="0.2">
      <c r="A5006" s="105">
        <v>42216.791666666664</v>
      </c>
      <c r="B5006" s="13">
        <v>6.1733279999999997</v>
      </c>
      <c r="C5006" s="24">
        <v>60</v>
      </c>
      <c r="D5006" s="16">
        <f t="shared" si="78"/>
        <v>10.309457759999999</v>
      </c>
    </row>
    <row r="5007" spans="1:4" ht="15" customHeight="1" x14ac:dyDescent="0.2">
      <c r="A5007" s="105">
        <v>42216.833333333336</v>
      </c>
      <c r="B5007" s="13">
        <v>5.1444400000000003</v>
      </c>
      <c r="C5007" s="24">
        <v>40</v>
      </c>
      <c r="D5007" s="16">
        <f t="shared" si="78"/>
        <v>8.5912147999999995</v>
      </c>
    </row>
    <row r="5008" spans="1:4" ht="15" customHeight="1" x14ac:dyDescent="0.2">
      <c r="A5008" s="105">
        <v>42216.875</v>
      </c>
      <c r="B5008" s="13">
        <v>4.1155520000000001</v>
      </c>
      <c r="C5008" s="24">
        <v>50</v>
      </c>
      <c r="D5008" s="16">
        <f t="shared" si="78"/>
        <v>6.8729718399999999</v>
      </c>
    </row>
    <row r="5009" spans="1:4" ht="15" customHeight="1" x14ac:dyDescent="0.2">
      <c r="A5009" s="105">
        <v>42216.916666666664</v>
      </c>
      <c r="B5009" s="13">
        <v>2.057776</v>
      </c>
      <c r="C5009" s="24">
        <v>40</v>
      </c>
      <c r="D5009" s="16">
        <f t="shared" si="78"/>
        <v>3.43648592</v>
      </c>
    </row>
    <row r="5010" spans="1:4" ht="15" customHeight="1" x14ac:dyDescent="0.2">
      <c r="A5010" s="105">
        <v>42216.958333333336</v>
      </c>
      <c r="B5010" s="13">
        <v>2.057776</v>
      </c>
      <c r="C5010" s="24">
        <v>10</v>
      </c>
      <c r="D5010" s="16">
        <f t="shared" si="78"/>
        <v>3.43648592</v>
      </c>
    </row>
    <row r="5011" spans="1:4" ht="15" customHeight="1" x14ac:dyDescent="0.2">
      <c r="A5011" s="105">
        <v>42217</v>
      </c>
      <c r="B5011" s="13">
        <v>2.5722200000000002</v>
      </c>
      <c r="C5011" s="24">
        <v>30</v>
      </c>
      <c r="D5011" s="16">
        <f t="shared" si="78"/>
        <v>4.2956073999999997</v>
      </c>
    </row>
    <row r="5012" spans="1:4" ht="15" customHeight="1" x14ac:dyDescent="0.2">
      <c r="A5012" s="105">
        <v>42217.041666666664</v>
      </c>
      <c r="B5012" s="13">
        <v>2.5722200000000002</v>
      </c>
      <c r="C5012" s="24">
        <v>10</v>
      </c>
      <c r="D5012" s="16">
        <f t="shared" si="78"/>
        <v>4.2956073999999997</v>
      </c>
    </row>
    <row r="5013" spans="1:4" ht="15" customHeight="1" x14ac:dyDescent="0.2">
      <c r="A5013" s="105">
        <v>42217.083333333336</v>
      </c>
      <c r="B5013" s="13">
        <v>1.5433319999999999</v>
      </c>
      <c r="C5013" s="24">
        <v>300</v>
      </c>
      <c r="D5013" s="16">
        <f t="shared" si="78"/>
        <v>2.5773644399999998</v>
      </c>
    </row>
    <row r="5014" spans="1:4" ht="15" customHeight="1" x14ac:dyDescent="0.2">
      <c r="A5014" s="105">
        <v>42217.125</v>
      </c>
      <c r="B5014" s="13">
        <v>1.5433319999999999</v>
      </c>
      <c r="C5014" s="24">
        <v>320</v>
      </c>
      <c r="D5014" s="16">
        <f t="shared" si="78"/>
        <v>2.5773644399999998</v>
      </c>
    </row>
    <row r="5015" spans="1:4" ht="15" customHeight="1" x14ac:dyDescent="0.2">
      <c r="A5015" s="105">
        <v>42217.166666666664</v>
      </c>
      <c r="B5015" s="13">
        <v>2.057776</v>
      </c>
      <c r="C5015" s="24">
        <v>320</v>
      </c>
      <c r="D5015" s="16">
        <f t="shared" si="78"/>
        <v>3.43648592</v>
      </c>
    </row>
    <row r="5016" spans="1:4" ht="15" customHeight="1" x14ac:dyDescent="0.2">
      <c r="A5016" s="105">
        <v>42217.208333333336</v>
      </c>
      <c r="B5016" s="13">
        <v>0</v>
      </c>
      <c r="C5016" s="24">
        <v>0</v>
      </c>
      <c r="D5016" s="16">
        <f t="shared" si="78"/>
        <v>0</v>
      </c>
    </row>
    <row r="5017" spans="1:4" ht="15" customHeight="1" x14ac:dyDescent="0.2">
      <c r="A5017" s="105">
        <v>42217.25</v>
      </c>
      <c r="B5017" s="13">
        <v>0</v>
      </c>
      <c r="C5017" s="24">
        <v>0</v>
      </c>
      <c r="D5017" s="16">
        <f t="shared" si="78"/>
        <v>0</v>
      </c>
    </row>
    <row r="5018" spans="1:4" ht="15" customHeight="1" x14ac:dyDescent="0.2">
      <c r="A5018" s="105">
        <v>42217.291666666664</v>
      </c>
      <c r="B5018" s="13">
        <v>0</v>
      </c>
      <c r="C5018" s="24">
        <v>0</v>
      </c>
      <c r="D5018" s="16">
        <f t="shared" si="78"/>
        <v>0</v>
      </c>
    </row>
    <row r="5019" spans="1:4" ht="15" customHeight="1" x14ac:dyDescent="0.2">
      <c r="A5019" s="105">
        <v>42217.333333333336</v>
      </c>
      <c r="B5019" s="13">
        <v>1.028888</v>
      </c>
      <c r="C5019" s="24">
        <v>300</v>
      </c>
      <c r="D5019" s="16">
        <f t="shared" si="78"/>
        <v>1.71824296</v>
      </c>
    </row>
    <row r="5020" spans="1:4" ht="15" customHeight="1" x14ac:dyDescent="0.2">
      <c r="A5020" s="105">
        <v>42217.375</v>
      </c>
      <c r="B5020" s="13">
        <v>1.5433319999999999</v>
      </c>
      <c r="C5020" s="24">
        <v>300</v>
      </c>
      <c r="D5020" s="16">
        <f t="shared" si="78"/>
        <v>2.5773644399999998</v>
      </c>
    </row>
    <row r="5021" spans="1:4" ht="15" customHeight="1" x14ac:dyDescent="0.2">
      <c r="A5021" s="105">
        <v>42217.416666666664</v>
      </c>
      <c r="B5021" s="13">
        <v>1.028888</v>
      </c>
      <c r="C5021" s="24">
        <v>310</v>
      </c>
      <c r="D5021" s="16">
        <f t="shared" si="78"/>
        <v>1.71824296</v>
      </c>
    </row>
    <row r="5022" spans="1:4" ht="15" customHeight="1" x14ac:dyDescent="0.2">
      <c r="A5022" s="105">
        <v>42217.458333333336</v>
      </c>
      <c r="B5022" s="13">
        <v>3.0866639999999999</v>
      </c>
      <c r="C5022" s="24">
        <v>310</v>
      </c>
      <c r="D5022" s="16">
        <f t="shared" si="78"/>
        <v>5.1547288799999995</v>
      </c>
    </row>
    <row r="5023" spans="1:4" ht="15" customHeight="1" x14ac:dyDescent="0.2">
      <c r="A5023" s="105">
        <v>42217.5</v>
      </c>
      <c r="B5023" s="13">
        <v>2.057776</v>
      </c>
      <c r="C5023" s="24">
        <v>310</v>
      </c>
      <c r="D5023" s="16">
        <f t="shared" si="78"/>
        <v>3.43648592</v>
      </c>
    </row>
    <row r="5024" spans="1:4" ht="15" customHeight="1" x14ac:dyDescent="0.2">
      <c r="A5024" s="105">
        <v>42217.541666666664</v>
      </c>
      <c r="B5024" s="13">
        <v>3.0866639999999999</v>
      </c>
      <c r="C5024" s="24">
        <v>360</v>
      </c>
      <c r="D5024" s="16">
        <f t="shared" si="78"/>
        <v>5.1547288799999995</v>
      </c>
    </row>
    <row r="5025" spans="1:4" ht="15" customHeight="1" x14ac:dyDescent="0.2">
      <c r="A5025" s="105">
        <v>42217.583333333336</v>
      </c>
      <c r="B5025" s="13">
        <v>4.1155520000000001</v>
      </c>
      <c r="C5025" s="24">
        <v>20</v>
      </c>
      <c r="D5025" s="16">
        <f t="shared" si="78"/>
        <v>6.8729718399999999</v>
      </c>
    </row>
    <row r="5026" spans="1:4" ht="15" customHeight="1" x14ac:dyDescent="0.2">
      <c r="A5026" s="105">
        <v>42217.625</v>
      </c>
      <c r="B5026" s="13">
        <v>5.1444400000000003</v>
      </c>
      <c r="C5026" s="24">
        <v>10</v>
      </c>
      <c r="D5026" s="16">
        <f t="shared" si="78"/>
        <v>8.5912147999999995</v>
      </c>
    </row>
    <row r="5027" spans="1:4" ht="15" customHeight="1" x14ac:dyDescent="0.2">
      <c r="A5027" s="105">
        <v>42217.666666666664</v>
      </c>
      <c r="B5027" s="13">
        <v>4.6299960000000002</v>
      </c>
      <c r="C5027" s="24">
        <v>60</v>
      </c>
      <c r="D5027" s="16">
        <f t="shared" si="78"/>
        <v>7.7320933199999997</v>
      </c>
    </row>
    <row r="5028" spans="1:4" ht="15" customHeight="1" x14ac:dyDescent="0.2">
      <c r="A5028" s="105">
        <v>42217.708333333336</v>
      </c>
      <c r="B5028" s="13">
        <v>5.6588840000000005</v>
      </c>
      <c r="C5028" s="24">
        <v>70</v>
      </c>
      <c r="D5028" s="16">
        <f t="shared" si="78"/>
        <v>9.4503362800000001</v>
      </c>
    </row>
    <row r="5029" spans="1:4" ht="15" customHeight="1" x14ac:dyDescent="0.2">
      <c r="A5029" s="105">
        <v>42217.75</v>
      </c>
      <c r="B5029" s="13">
        <v>6.1733279999999997</v>
      </c>
      <c r="C5029" s="24">
        <v>70</v>
      </c>
      <c r="D5029" s="16">
        <f t="shared" si="78"/>
        <v>10.309457759999999</v>
      </c>
    </row>
    <row r="5030" spans="1:4" ht="15" customHeight="1" x14ac:dyDescent="0.2">
      <c r="A5030" s="105">
        <v>42217.791666666664</v>
      </c>
      <c r="B5030" s="13">
        <v>5.1444400000000003</v>
      </c>
      <c r="C5030" s="24">
        <v>60</v>
      </c>
      <c r="D5030" s="16">
        <f t="shared" si="78"/>
        <v>8.5912147999999995</v>
      </c>
    </row>
    <row r="5031" spans="1:4" ht="15" customHeight="1" x14ac:dyDescent="0.2">
      <c r="A5031" s="105">
        <v>42217.833333333336</v>
      </c>
      <c r="B5031" s="13">
        <v>4.6299960000000002</v>
      </c>
      <c r="C5031" s="24">
        <v>50</v>
      </c>
      <c r="D5031" s="16">
        <f t="shared" si="78"/>
        <v>7.7320933199999997</v>
      </c>
    </row>
    <row r="5032" spans="1:4" ht="15" customHeight="1" x14ac:dyDescent="0.2">
      <c r="A5032" s="105">
        <v>42217.875</v>
      </c>
      <c r="B5032" s="13">
        <v>5.1444400000000003</v>
      </c>
      <c r="C5032" s="24">
        <v>50</v>
      </c>
      <c r="D5032" s="16">
        <f t="shared" si="78"/>
        <v>8.5912147999999995</v>
      </c>
    </row>
    <row r="5033" spans="1:4" ht="15" customHeight="1" x14ac:dyDescent="0.2">
      <c r="A5033" s="105">
        <v>42217.916666666664</v>
      </c>
      <c r="B5033" s="13">
        <v>2.5722200000000002</v>
      </c>
      <c r="C5033" s="24">
        <v>10</v>
      </c>
      <c r="D5033" s="16">
        <f t="shared" si="78"/>
        <v>4.2956073999999997</v>
      </c>
    </row>
    <row r="5034" spans="1:4" ht="15" customHeight="1" x14ac:dyDescent="0.2">
      <c r="A5034" s="105">
        <v>42217.958333333336</v>
      </c>
      <c r="B5034" s="13">
        <v>3.0866639999999999</v>
      </c>
      <c r="C5034" s="24">
        <v>20</v>
      </c>
      <c r="D5034" s="16">
        <f t="shared" si="78"/>
        <v>5.1547288799999995</v>
      </c>
    </row>
    <row r="5035" spans="1:4" ht="15" customHeight="1" x14ac:dyDescent="0.2">
      <c r="A5035" s="105">
        <v>42218</v>
      </c>
      <c r="B5035" s="13">
        <v>4.1155520000000001</v>
      </c>
      <c r="C5035" s="24">
        <v>20</v>
      </c>
      <c r="D5035" s="16">
        <f t="shared" si="78"/>
        <v>6.8729718399999999</v>
      </c>
    </row>
    <row r="5036" spans="1:4" ht="15" customHeight="1" x14ac:dyDescent="0.2">
      <c r="A5036" s="105">
        <v>42218.041666666664</v>
      </c>
      <c r="B5036" s="13">
        <v>3.0866639999999999</v>
      </c>
      <c r="C5036" s="24">
        <v>20</v>
      </c>
      <c r="D5036" s="16">
        <f t="shared" si="78"/>
        <v>5.1547288799999995</v>
      </c>
    </row>
    <row r="5037" spans="1:4" ht="15" customHeight="1" x14ac:dyDescent="0.2">
      <c r="A5037" s="105">
        <v>42218.083333333336</v>
      </c>
      <c r="B5037" s="13">
        <v>3.0866639999999999</v>
      </c>
      <c r="C5037" s="24">
        <v>360</v>
      </c>
      <c r="D5037" s="16">
        <f t="shared" si="78"/>
        <v>5.1547288799999995</v>
      </c>
    </row>
    <row r="5038" spans="1:4" ht="15" customHeight="1" x14ac:dyDescent="0.2">
      <c r="A5038" s="105">
        <v>42218.125</v>
      </c>
      <c r="B5038" s="13">
        <v>1.5433319999999999</v>
      </c>
      <c r="C5038" s="24">
        <v>330</v>
      </c>
      <c r="D5038" s="16">
        <f t="shared" si="78"/>
        <v>2.5773644399999998</v>
      </c>
    </row>
    <row r="5039" spans="1:4" ht="15" customHeight="1" x14ac:dyDescent="0.2">
      <c r="A5039" s="105">
        <v>42218.166666666664</v>
      </c>
      <c r="B5039" s="13">
        <v>2.057776</v>
      </c>
      <c r="C5039" s="24">
        <v>300</v>
      </c>
      <c r="D5039" s="16">
        <f t="shared" si="78"/>
        <v>3.43648592</v>
      </c>
    </row>
    <row r="5040" spans="1:4" ht="15" customHeight="1" x14ac:dyDescent="0.2">
      <c r="A5040" s="105">
        <v>42218.208333333336</v>
      </c>
      <c r="B5040" s="13">
        <v>1.028888</v>
      </c>
      <c r="C5040" s="24">
        <v>340</v>
      </c>
      <c r="D5040" s="16">
        <f t="shared" si="78"/>
        <v>1.71824296</v>
      </c>
    </row>
    <row r="5041" spans="1:4" ht="15" customHeight="1" x14ac:dyDescent="0.2">
      <c r="A5041" s="105">
        <v>42218.25</v>
      </c>
      <c r="B5041" s="13">
        <v>2.057776</v>
      </c>
      <c r="C5041" s="24">
        <v>300</v>
      </c>
      <c r="D5041" s="16">
        <f t="shared" si="78"/>
        <v>3.43648592</v>
      </c>
    </row>
    <row r="5042" spans="1:4" ht="15" customHeight="1" x14ac:dyDescent="0.2">
      <c r="A5042" s="105">
        <v>42218.291666666664</v>
      </c>
      <c r="B5042" s="13">
        <v>1.028888</v>
      </c>
      <c r="C5042" s="24">
        <v>290</v>
      </c>
      <c r="D5042" s="16">
        <f t="shared" si="78"/>
        <v>1.71824296</v>
      </c>
    </row>
    <row r="5043" spans="1:4" ht="15" customHeight="1" x14ac:dyDescent="0.2">
      <c r="A5043" s="105">
        <v>42218.333333333336</v>
      </c>
      <c r="B5043" s="13">
        <v>1.028888</v>
      </c>
      <c r="C5043" s="24">
        <v>300</v>
      </c>
      <c r="D5043" s="16">
        <f t="shared" si="78"/>
        <v>1.71824296</v>
      </c>
    </row>
    <row r="5044" spans="1:4" ht="15" customHeight="1" x14ac:dyDescent="0.2">
      <c r="A5044" s="105">
        <v>42218.375</v>
      </c>
      <c r="B5044" s="13">
        <v>1.028888</v>
      </c>
      <c r="C5044" s="24">
        <v>300</v>
      </c>
      <c r="D5044" s="16">
        <f t="shared" si="78"/>
        <v>1.71824296</v>
      </c>
    </row>
    <row r="5045" spans="1:4" ht="15" customHeight="1" x14ac:dyDescent="0.2">
      <c r="A5045" s="105">
        <v>42218.416666666664</v>
      </c>
      <c r="B5045" s="13">
        <v>1.5433319999999999</v>
      </c>
      <c r="C5045" s="24">
        <v>320</v>
      </c>
      <c r="D5045" s="16">
        <f t="shared" si="78"/>
        <v>2.5773644399999998</v>
      </c>
    </row>
    <row r="5046" spans="1:4" ht="15" customHeight="1" x14ac:dyDescent="0.2">
      <c r="A5046" s="105">
        <v>42218.458333333336</v>
      </c>
      <c r="B5046" s="13">
        <v>2.057776</v>
      </c>
      <c r="C5046" s="24">
        <v>310</v>
      </c>
      <c r="D5046" s="16">
        <f t="shared" si="78"/>
        <v>3.43648592</v>
      </c>
    </row>
    <row r="5047" spans="1:4" ht="15" customHeight="1" x14ac:dyDescent="0.2">
      <c r="A5047" s="105">
        <v>42218.5</v>
      </c>
      <c r="B5047" s="13">
        <v>2.5722200000000002</v>
      </c>
      <c r="C5047" s="24">
        <v>320</v>
      </c>
      <c r="D5047" s="16">
        <f t="shared" si="78"/>
        <v>4.2956073999999997</v>
      </c>
    </row>
    <row r="5048" spans="1:4" ht="15" customHeight="1" x14ac:dyDescent="0.2">
      <c r="A5048" s="105">
        <v>42218.541666666664</v>
      </c>
      <c r="B5048" s="13">
        <v>5.1444400000000003</v>
      </c>
      <c r="C5048" s="24">
        <v>360</v>
      </c>
      <c r="D5048" s="16">
        <f t="shared" si="78"/>
        <v>8.5912147999999995</v>
      </c>
    </row>
    <row r="5049" spans="1:4" ht="15" customHeight="1" x14ac:dyDescent="0.2">
      <c r="A5049" s="105">
        <v>42218.583333333336</v>
      </c>
      <c r="B5049" s="13">
        <v>5.1444400000000003</v>
      </c>
      <c r="C5049" s="24">
        <v>10</v>
      </c>
      <c r="D5049" s="16">
        <f t="shared" si="78"/>
        <v>8.5912147999999995</v>
      </c>
    </row>
    <row r="5050" spans="1:4" ht="15" customHeight="1" x14ac:dyDescent="0.2">
      <c r="A5050" s="105">
        <v>42218.625</v>
      </c>
      <c r="B5050" s="13">
        <v>4.1155520000000001</v>
      </c>
      <c r="C5050" s="24">
        <v>30</v>
      </c>
      <c r="D5050" s="16">
        <f t="shared" si="78"/>
        <v>6.8729718399999999</v>
      </c>
    </row>
    <row r="5051" spans="1:4" ht="15" customHeight="1" x14ac:dyDescent="0.2">
      <c r="A5051" s="105">
        <v>42218.666666666664</v>
      </c>
      <c r="B5051" s="13">
        <v>3.601108</v>
      </c>
      <c r="C5051" s="24">
        <v>10</v>
      </c>
      <c r="D5051" s="16">
        <f t="shared" si="78"/>
        <v>6.0138503599999993</v>
      </c>
    </row>
    <row r="5052" spans="1:4" ht="15" customHeight="1" x14ac:dyDescent="0.2">
      <c r="A5052" s="105">
        <v>42218.708333333336</v>
      </c>
      <c r="B5052" s="13">
        <v>6.1733279999999997</v>
      </c>
      <c r="C5052" s="24">
        <v>60</v>
      </c>
      <c r="D5052" s="16">
        <f t="shared" si="78"/>
        <v>10.309457759999999</v>
      </c>
    </row>
    <row r="5053" spans="1:4" ht="15" customHeight="1" x14ac:dyDescent="0.2">
      <c r="A5053" s="105">
        <v>42218.75</v>
      </c>
      <c r="B5053" s="13">
        <v>7.7166600000000001</v>
      </c>
      <c r="C5053" s="24">
        <v>70</v>
      </c>
      <c r="D5053" s="16">
        <f t="shared" si="78"/>
        <v>12.886822199999999</v>
      </c>
    </row>
    <row r="5054" spans="1:4" ht="15" customHeight="1" x14ac:dyDescent="0.2">
      <c r="A5054" s="105">
        <v>42218.791666666664</v>
      </c>
      <c r="B5054" s="13">
        <v>6.1733279999999997</v>
      </c>
      <c r="C5054" s="24">
        <v>50</v>
      </c>
      <c r="D5054" s="16">
        <f t="shared" si="78"/>
        <v>10.309457759999999</v>
      </c>
    </row>
    <row r="5055" spans="1:4" ht="15" customHeight="1" x14ac:dyDescent="0.2">
      <c r="A5055" s="105">
        <v>42218.833333333336</v>
      </c>
      <c r="B5055" s="13">
        <v>6.6877719999999998</v>
      </c>
      <c r="C5055" s="24">
        <v>50</v>
      </c>
      <c r="D5055" s="16">
        <f t="shared" si="78"/>
        <v>11.16857924</v>
      </c>
    </row>
    <row r="5056" spans="1:4" ht="15" customHeight="1" x14ac:dyDescent="0.2">
      <c r="A5056" s="105">
        <v>42218.875</v>
      </c>
      <c r="B5056" s="13">
        <v>6.6877719999999998</v>
      </c>
      <c r="C5056" s="24">
        <v>40</v>
      </c>
      <c r="D5056" s="16">
        <f t="shared" si="78"/>
        <v>11.16857924</v>
      </c>
    </row>
    <row r="5057" spans="1:4" ht="15" customHeight="1" x14ac:dyDescent="0.2">
      <c r="A5057" s="105">
        <v>42218.916666666664</v>
      </c>
      <c r="B5057" s="13">
        <v>6.1733279999999997</v>
      </c>
      <c r="C5057" s="24">
        <v>40</v>
      </c>
      <c r="D5057" s="16">
        <f t="shared" si="78"/>
        <v>10.309457759999999</v>
      </c>
    </row>
    <row r="5058" spans="1:4" ht="15" customHeight="1" x14ac:dyDescent="0.2">
      <c r="A5058" s="105">
        <v>42218.958333333336</v>
      </c>
      <c r="B5058" s="13">
        <v>2.057776</v>
      </c>
      <c r="C5058" s="24">
        <v>290</v>
      </c>
      <c r="D5058" s="16">
        <f t="shared" si="78"/>
        <v>3.43648592</v>
      </c>
    </row>
    <row r="5059" spans="1:4" ht="15" customHeight="1" x14ac:dyDescent="0.2">
      <c r="A5059" s="105">
        <v>42219</v>
      </c>
      <c r="B5059" s="13">
        <v>2.5722200000000002</v>
      </c>
      <c r="C5059" s="24">
        <v>290</v>
      </c>
      <c r="D5059" s="16">
        <f t="shared" si="78"/>
        <v>4.2956073999999997</v>
      </c>
    </row>
    <row r="5060" spans="1:4" ht="15" customHeight="1" x14ac:dyDescent="0.2">
      <c r="A5060" s="105">
        <v>42219.041666666664</v>
      </c>
      <c r="B5060" s="13">
        <v>1.5433319999999999</v>
      </c>
      <c r="C5060" s="24">
        <v>320</v>
      </c>
      <c r="D5060" s="16">
        <f t="shared" ref="D5060:D5123" si="79">$B$1*B5060</f>
        <v>2.5773644399999998</v>
      </c>
    </row>
    <row r="5061" spans="1:4" ht="15" customHeight="1" x14ac:dyDescent="0.2">
      <c r="A5061" s="105">
        <v>42219.083333333336</v>
      </c>
      <c r="B5061" s="13">
        <v>1.028888</v>
      </c>
      <c r="C5061" s="24">
        <v>330</v>
      </c>
      <c r="D5061" s="16">
        <f t="shared" si="79"/>
        <v>1.71824296</v>
      </c>
    </row>
    <row r="5062" spans="1:4" ht="15" customHeight="1" x14ac:dyDescent="0.2">
      <c r="A5062" s="105">
        <v>42219.125</v>
      </c>
      <c r="B5062" s="13">
        <v>2.057776</v>
      </c>
      <c r="C5062" s="24">
        <v>340</v>
      </c>
      <c r="D5062" s="16">
        <f t="shared" si="79"/>
        <v>3.43648592</v>
      </c>
    </row>
    <row r="5063" spans="1:4" ht="15" customHeight="1" x14ac:dyDescent="0.2">
      <c r="A5063" s="105">
        <v>42219.166666666664</v>
      </c>
      <c r="B5063" s="13">
        <v>1.5433319999999999</v>
      </c>
      <c r="C5063" s="24">
        <v>320</v>
      </c>
      <c r="D5063" s="16">
        <f t="shared" si="79"/>
        <v>2.5773644399999998</v>
      </c>
    </row>
    <row r="5064" spans="1:4" ht="15" customHeight="1" x14ac:dyDescent="0.2">
      <c r="A5064" s="105">
        <v>42219.208333333336</v>
      </c>
      <c r="B5064" s="13">
        <v>1.028888</v>
      </c>
      <c r="C5064" s="24">
        <v>310</v>
      </c>
      <c r="D5064" s="16">
        <f t="shared" si="79"/>
        <v>1.71824296</v>
      </c>
    </row>
    <row r="5065" spans="1:4" ht="15" customHeight="1" x14ac:dyDescent="0.2">
      <c r="A5065" s="105">
        <v>42219.25</v>
      </c>
      <c r="B5065" s="13">
        <v>1.028888</v>
      </c>
      <c r="C5065" s="24">
        <v>320</v>
      </c>
      <c r="D5065" s="16">
        <f t="shared" si="79"/>
        <v>1.71824296</v>
      </c>
    </row>
    <row r="5066" spans="1:4" ht="15" customHeight="1" x14ac:dyDescent="0.2">
      <c r="A5066" s="105">
        <v>42219.291666666664</v>
      </c>
      <c r="B5066" s="13">
        <v>1.028888</v>
      </c>
      <c r="C5066" s="24">
        <v>310</v>
      </c>
      <c r="D5066" s="16">
        <f t="shared" si="79"/>
        <v>1.71824296</v>
      </c>
    </row>
    <row r="5067" spans="1:4" ht="15" customHeight="1" x14ac:dyDescent="0.2">
      <c r="A5067" s="105">
        <v>42219.333333333336</v>
      </c>
      <c r="B5067" s="13">
        <v>1.5433319999999999</v>
      </c>
      <c r="C5067" s="24">
        <v>300</v>
      </c>
      <c r="D5067" s="16">
        <f t="shared" si="79"/>
        <v>2.5773644399999998</v>
      </c>
    </row>
    <row r="5068" spans="1:4" ht="15" customHeight="1" x14ac:dyDescent="0.2">
      <c r="A5068" s="105">
        <v>42219.375</v>
      </c>
      <c r="B5068" s="13">
        <v>1.028888</v>
      </c>
      <c r="C5068" s="24">
        <v>310</v>
      </c>
      <c r="D5068" s="16">
        <f t="shared" si="79"/>
        <v>1.71824296</v>
      </c>
    </row>
    <row r="5069" spans="1:4" ht="15" customHeight="1" x14ac:dyDescent="0.2">
      <c r="A5069" s="105">
        <v>42219.416666666664</v>
      </c>
      <c r="B5069" s="13">
        <v>1.5433319999999999</v>
      </c>
      <c r="C5069" s="24">
        <v>330</v>
      </c>
      <c r="D5069" s="16">
        <f t="shared" si="79"/>
        <v>2.5773644399999998</v>
      </c>
    </row>
    <row r="5070" spans="1:4" ht="15" customHeight="1" x14ac:dyDescent="0.2">
      <c r="A5070" s="105">
        <v>42219.458333333336</v>
      </c>
      <c r="B5070" s="13">
        <v>2.5722200000000002</v>
      </c>
      <c r="C5070" s="24">
        <v>310</v>
      </c>
      <c r="D5070" s="16">
        <f t="shared" si="79"/>
        <v>4.2956073999999997</v>
      </c>
    </row>
    <row r="5071" spans="1:4" ht="15" customHeight="1" x14ac:dyDescent="0.2">
      <c r="A5071" s="105">
        <v>42219.5</v>
      </c>
      <c r="B5071" s="13">
        <v>3.601108</v>
      </c>
      <c r="C5071" s="24">
        <v>330</v>
      </c>
      <c r="D5071" s="16">
        <f t="shared" si="79"/>
        <v>6.0138503599999993</v>
      </c>
    </row>
    <row r="5072" spans="1:4" ht="15" customHeight="1" x14ac:dyDescent="0.2">
      <c r="A5072" s="105">
        <v>42219.541666666664</v>
      </c>
      <c r="B5072" s="13">
        <v>5.6588840000000005</v>
      </c>
      <c r="C5072" s="24">
        <v>20</v>
      </c>
      <c r="D5072" s="16">
        <f t="shared" si="79"/>
        <v>9.4503362800000001</v>
      </c>
    </row>
    <row r="5073" spans="1:4" ht="15" customHeight="1" x14ac:dyDescent="0.2">
      <c r="A5073" s="105">
        <v>42219.583333333336</v>
      </c>
      <c r="B5073" s="13">
        <v>4.6299960000000002</v>
      </c>
      <c r="C5073" s="24">
        <v>10</v>
      </c>
      <c r="D5073" s="16">
        <f t="shared" si="79"/>
        <v>7.7320933199999997</v>
      </c>
    </row>
    <row r="5074" spans="1:4" ht="15" customHeight="1" x14ac:dyDescent="0.2">
      <c r="A5074" s="105">
        <v>42219.625</v>
      </c>
      <c r="B5074" s="13">
        <v>4.6299960000000002</v>
      </c>
      <c r="C5074" s="24">
        <v>10</v>
      </c>
      <c r="D5074" s="16">
        <f t="shared" si="79"/>
        <v>7.7320933199999997</v>
      </c>
    </row>
    <row r="5075" spans="1:4" ht="15" customHeight="1" x14ac:dyDescent="0.2">
      <c r="A5075" s="105">
        <v>42219.666666666664</v>
      </c>
      <c r="B5075" s="13">
        <v>4.1155520000000001</v>
      </c>
      <c r="C5075" s="24">
        <v>350</v>
      </c>
      <c r="D5075" s="16">
        <f t="shared" si="79"/>
        <v>6.8729718399999999</v>
      </c>
    </row>
    <row r="5076" spans="1:4" ht="15" customHeight="1" x14ac:dyDescent="0.2">
      <c r="A5076" s="105">
        <v>42219.708333333336</v>
      </c>
      <c r="B5076" s="13">
        <v>5.6588840000000005</v>
      </c>
      <c r="C5076" s="24">
        <v>70</v>
      </c>
      <c r="D5076" s="16">
        <f t="shared" si="79"/>
        <v>9.4503362800000001</v>
      </c>
    </row>
    <row r="5077" spans="1:4" ht="15" customHeight="1" x14ac:dyDescent="0.2">
      <c r="A5077" s="105">
        <v>42219.75</v>
      </c>
      <c r="B5077" s="13">
        <v>7.202216</v>
      </c>
      <c r="C5077" s="24">
        <v>50</v>
      </c>
      <c r="D5077" s="16">
        <f t="shared" si="79"/>
        <v>12.027700719999999</v>
      </c>
    </row>
    <row r="5078" spans="1:4" ht="15" customHeight="1" x14ac:dyDescent="0.2">
      <c r="A5078" s="105">
        <v>42219.791666666664</v>
      </c>
      <c r="B5078" s="13">
        <v>7.202216</v>
      </c>
      <c r="C5078" s="24">
        <v>50</v>
      </c>
      <c r="D5078" s="16">
        <f t="shared" si="79"/>
        <v>12.027700719999999</v>
      </c>
    </row>
    <row r="5079" spans="1:4" ht="15" customHeight="1" x14ac:dyDescent="0.2">
      <c r="A5079" s="105">
        <v>42219.833333333336</v>
      </c>
      <c r="B5079" s="13">
        <v>7.202216</v>
      </c>
      <c r="C5079" s="24">
        <v>50</v>
      </c>
      <c r="D5079" s="16">
        <f t="shared" si="79"/>
        <v>12.027700719999999</v>
      </c>
    </row>
    <row r="5080" spans="1:4" ht="15" customHeight="1" x14ac:dyDescent="0.2">
      <c r="A5080" s="105">
        <v>42219.875</v>
      </c>
      <c r="B5080" s="13">
        <v>6.6877719999999998</v>
      </c>
      <c r="C5080" s="24">
        <v>50</v>
      </c>
      <c r="D5080" s="16">
        <f t="shared" si="79"/>
        <v>11.16857924</v>
      </c>
    </row>
    <row r="5081" spans="1:4" ht="15" customHeight="1" x14ac:dyDescent="0.2">
      <c r="A5081" s="105">
        <v>42219.916666666664</v>
      </c>
      <c r="B5081" s="13">
        <v>5.1444400000000003</v>
      </c>
      <c r="C5081" s="24">
        <v>40</v>
      </c>
      <c r="D5081" s="16">
        <f t="shared" si="79"/>
        <v>8.5912147999999995</v>
      </c>
    </row>
    <row r="5082" spans="1:4" ht="15" customHeight="1" x14ac:dyDescent="0.2">
      <c r="A5082" s="105">
        <v>42219.958333333336</v>
      </c>
      <c r="B5082" s="13">
        <v>5.6588840000000005</v>
      </c>
      <c r="C5082" s="24">
        <v>20</v>
      </c>
      <c r="D5082" s="16">
        <f t="shared" si="79"/>
        <v>9.4503362800000001</v>
      </c>
    </row>
    <row r="5083" spans="1:4" ht="15" customHeight="1" x14ac:dyDescent="0.2">
      <c r="A5083" s="105">
        <v>42220</v>
      </c>
      <c r="B5083" s="13">
        <v>4.6299960000000002</v>
      </c>
      <c r="C5083" s="24">
        <v>20</v>
      </c>
      <c r="D5083" s="16">
        <f t="shared" si="79"/>
        <v>7.7320933199999997</v>
      </c>
    </row>
    <row r="5084" spans="1:4" ht="15" customHeight="1" x14ac:dyDescent="0.2">
      <c r="A5084" s="105">
        <v>42220.041666666664</v>
      </c>
      <c r="B5084" s="13">
        <v>4.1155520000000001</v>
      </c>
      <c r="C5084" s="24">
        <v>10</v>
      </c>
      <c r="D5084" s="16">
        <f t="shared" si="79"/>
        <v>6.8729718399999999</v>
      </c>
    </row>
    <row r="5085" spans="1:4" ht="15" customHeight="1" x14ac:dyDescent="0.2">
      <c r="A5085" s="105">
        <v>42220.083333333336</v>
      </c>
      <c r="B5085" s="13">
        <v>3.0866639999999999</v>
      </c>
      <c r="C5085" s="24">
        <v>350</v>
      </c>
      <c r="D5085" s="16">
        <f t="shared" si="79"/>
        <v>5.1547288799999995</v>
      </c>
    </row>
    <row r="5086" spans="1:4" ht="15" customHeight="1" x14ac:dyDescent="0.2">
      <c r="A5086" s="105">
        <v>42220.125</v>
      </c>
      <c r="B5086" s="13">
        <v>2.057776</v>
      </c>
      <c r="C5086" s="24">
        <v>340</v>
      </c>
      <c r="D5086" s="16">
        <f t="shared" si="79"/>
        <v>3.43648592</v>
      </c>
    </row>
    <row r="5087" spans="1:4" ht="15" customHeight="1" x14ac:dyDescent="0.2">
      <c r="A5087" s="105">
        <v>42220.166666666664</v>
      </c>
      <c r="B5087" s="13">
        <v>1.5433319999999999</v>
      </c>
      <c r="C5087" s="24">
        <v>290</v>
      </c>
      <c r="D5087" s="16">
        <f t="shared" si="79"/>
        <v>2.5773644399999998</v>
      </c>
    </row>
    <row r="5088" spans="1:4" ht="15" customHeight="1" x14ac:dyDescent="0.2">
      <c r="A5088" s="105">
        <v>42220.208333333336</v>
      </c>
      <c r="B5088" s="13">
        <v>1.028888</v>
      </c>
      <c r="C5088" s="24">
        <v>310</v>
      </c>
      <c r="D5088" s="16">
        <f t="shared" si="79"/>
        <v>1.71824296</v>
      </c>
    </row>
    <row r="5089" spans="1:4" ht="15" customHeight="1" x14ac:dyDescent="0.2">
      <c r="A5089" s="105">
        <v>42220.25</v>
      </c>
      <c r="B5089" s="13">
        <v>0.51444400000000001</v>
      </c>
      <c r="C5089" s="24">
        <v>230</v>
      </c>
      <c r="D5089" s="16">
        <f t="shared" si="79"/>
        <v>0.85912147999999999</v>
      </c>
    </row>
    <row r="5090" spans="1:4" ht="15" customHeight="1" x14ac:dyDescent="0.2">
      <c r="A5090" s="105">
        <v>42220.291666666664</v>
      </c>
      <c r="B5090" s="13">
        <v>0.51444400000000001</v>
      </c>
      <c r="C5090" s="24">
        <v>310</v>
      </c>
      <c r="D5090" s="16">
        <f t="shared" si="79"/>
        <v>0.85912147999999999</v>
      </c>
    </row>
    <row r="5091" spans="1:4" ht="15" customHeight="1" x14ac:dyDescent="0.2">
      <c r="A5091" s="105">
        <v>42220.333333333336</v>
      </c>
      <c r="B5091" s="13">
        <v>0.51444400000000001</v>
      </c>
      <c r="C5091" s="24">
        <v>280</v>
      </c>
      <c r="D5091" s="16">
        <f t="shared" si="79"/>
        <v>0.85912147999999999</v>
      </c>
    </row>
    <row r="5092" spans="1:4" ht="15" customHeight="1" x14ac:dyDescent="0.2">
      <c r="A5092" s="105">
        <v>42220.375</v>
      </c>
      <c r="B5092" s="13">
        <v>0.51444400000000001</v>
      </c>
      <c r="C5092" s="24">
        <v>130</v>
      </c>
      <c r="D5092" s="16">
        <f t="shared" si="79"/>
        <v>0.85912147999999999</v>
      </c>
    </row>
    <row r="5093" spans="1:4" ht="15" customHeight="1" x14ac:dyDescent="0.2">
      <c r="A5093" s="105">
        <v>42220.416666666664</v>
      </c>
      <c r="B5093" s="13">
        <v>1.028888</v>
      </c>
      <c r="C5093" s="24">
        <v>120</v>
      </c>
      <c r="D5093" s="16">
        <f t="shared" si="79"/>
        <v>1.71824296</v>
      </c>
    </row>
    <row r="5094" spans="1:4" ht="15" customHeight="1" x14ac:dyDescent="0.2">
      <c r="A5094" s="105">
        <v>42220.458333333336</v>
      </c>
      <c r="B5094" s="13">
        <v>2.057776</v>
      </c>
      <c r="C5094" s="24">
        <v>10</v>
      </c>
      <c r="D5094" s="16">
        <f t="shared" si="79"/>
        <v>3.43648592</v>
      </c>
    </row>
    <row r="5095" spans="1:4" ht="15" customHeight="1" x14ac:dyDescent="0.2">
      <c r="A5095" s="105">
        <v>42220.5</v>
      </c>
      <c r="B5095" s="13">
        <v>3.601108</v>
      </c>
      <c r="C5095" s="24">
        <v>330</v>
      </c>
      <c r="D5095" s="16">
        <f t="shared" si="79"/>
        <v>6.0138503599999993</v>
      </c>
    </row>
    <row r="5096" spans="1:4" ht="15" customHeight="1" x14ac:dyDescent="0.2">
      <c r="A5096" s="105">
        <v>42220.541666666664</v>
      </c>
      <c r="B5096" s="13">
        <v>3.601108</v>
      </c>
      <c r="C5096" s="24">
        <v>320</v>
      </c>
      <c r="D5096" s="16">
        <f t="shared" si="79"/>
        <v>6.0138503599999993</v>
      </c>
    </row>
    <row r="5097" spans="1:4" ht="15" customHeight="1" x14ac:dyDescent="0.2">
      <c r="A5097" s="105">
        <v>42220.583333333336</v>
      </c>
      <c r="B5097" s="13">
        <v>4.6299960000000002</v>
      </c>
      <c r="C5097" s="24">
        <v>310</v>
      </c>
      <c r="D5097" s="16">
        <f t="shared" si="79"/>
        <v>7.7320933199999997</v>
      </c>
    </row>
    <row r="5098" spans="1:4" ht="15" customHeight="1" x14ac:dyDescent="0.2">
      <c r="A5098" s="105">
        <v>42220.625</v>
      </c>
      <c r="B5098" s="13">
        <v>3.0866639999999999</v>
      </c>
      <c r="C5098" s="24">
        <v>310</v>
      </c>
      <c r="D5098" s="16">
        <f t="shared" si="79"/>
        <v>5.1547288799999995</v>
      </c>
    </row>
    <row r="5099" spans="1:4" ht="15" customHeight="1" x14ac:dyDescent="0.2">
      <c r="A5099" s="105">
        <v>42220.666666666664</v>
      </c>
      <c r="B5099" s="13">
        <v>2.057776</v>
      </c>
      <c r="C5099" s="24">
        <v>300</v>
      </c>
      <c r="D5099" s="16">
        <f t="shared" si="79"/>
        <v>3.43648592</v>
      </c>
    </row>
    <row r="5100" spans="1:4" ht="15" customHeight="1" x14ac:dyDescent="0.2">
      <c r="A5100" s="105">
        <v>42220.708333333336</v>
      </c>
      <c r="B5100" s="13">
        <v>2.5722200000000002</v>
      </c>
      <c r="C5100" s="24">
        <v>100</v>
      </c>
      <c r="D5100" s="16">
        <f t="shared" si="79"/>
        <v>4.2956073999999997</v>
      </c>
    </row>
    <row r="5101" spans="1:4" ht="15" customHeight="1" x14ac:dyDescent="0.2">
      <c r="A5101" s="105">
        <v>42220.75</v>
      </c>
      <c r="B5101" s="13">
        <v>4.1155520000000001</v>
      </c>
      <c r="C5101" s="24">
        <v>90</v>
      </c>
      <c r="D5101" s="16">
        <f t="shared" si="79"/>
        <v>6.8729718399999999</v>
      </c>
    </row>
    <row r="5102" spans="1:4" ht="15" customHeight="1" x14ac:dyDescent="0.2">
      <c r="A5102" s="105">
        <v>42220.791666666664</v>
      </c>
      <c r="B5102" s="13">
        <v>4.1155520000000001</v>
      </c>
      <c r="C5102" s="24">
        <v>60</v>
      </c>
      <c r="D5102" s="16">
        <f t="shared" si="79"/>
        <v>6.8729718399999999</v>
      </c>
    </row>
    <row r="5103" spans="1:4" ht="15" customHeight="1" x14ac:dyDescent="0.2">
      <c r="A5103" s="105">
        <v>42220.833333333336</v>
      </c>
      <c r="B5103" s="13">
        <v>3.601108</v>
      </c>
      <c r="C5103" s="24">
        <v>60</v>
      </c>
      <c r="D5103" s="16">
        <f t="shared" si="79"/>
        <v>6.0138503599999993</v>
      </c>
    </row>
    <row r="5104" spans="1:4" ht="15" customHeight="1" x14ac:dyDescent="0.2">
      <c r="A5104" s="105">
        <v>42220.875</v>
      </c>
      <c r="B5104" s="13">
        <v>4.1155520000000001</v>
      </c>
      <c r="C5104" s="24">
        <v>40</v>
      </c>
      <c r="D5104" s="16">
        <f t="shared" si="79"/>
        <v>6.8729718399999999</v>
      </c>
    </row>
    <row r="5105" spans="1:4" ht="15" customHeight="1" x14ac:dyDescent="0.2">
      <c r="A5105" s="105">
        <v>42220.916666666664</v>
      </c>
      <c r="B5105" s="13">
        <v>3.601108</v>
      </c>
      <c r="C5105" s="24">
        <v>30</v>
      </c>
      <c r="D5105" s="16">
        <f t="shared" si="79"/>
        <v>6.0138503599999993</v>
      </c>
    </row>
    <row r="5106" spans="1:4" ht="15" customHeight="1" x14ac:dyDescent="0.2">
      <c r="A5106" s="105">
        <v>42220.958333333336</v>
      </c>
      <c r="B5106" s="13">
        <v>2.057776</v>
      </c>
      <c r="C5106" s="24">
        <v>360</v>
      </c>
      <c r="D5106" s="16">
        <f t="shared" si="79"/>
        <v>3.43648592</v>
      </c>
    </row>
    <row r="5107" spans="1:4" ht="15" customHeight="1" x14ac:dyDescent="0.2">
      <c r="A5107" s="105">
        <v>42221</v>
      </c>
      <c r="B5107" s="13">
        <v>2.057776</v>
      </c>
      <c r="C5107" s="24">
        <v>350</v>
      </c>
      <c r="D5107" s="16">
        <f t="shared" si="79"/>
        <v>3.43648592</v>
      </c>
    </row>
    <row r="5108" spans="1:4" ht="15" customHeight="1" x14ac:dyDescent="0.2">
      <c r="A5108" s="105">
        <v>42221.041666666664</v>
      </c>
      <c r="B5108" s="13">
        <v>1.5433319999999999</v>
      </c>
      <c r="C5108" s="24">
        <v>280</v>
      </c>
      <c r="D5108" s="16">
        <f t="shared" si="79"/>
        <v>2.5773644399999998</v>
      </c>
    </row>
    <row r="5109" spans="1:4" ht="15" customHeight="1" x14ac:dyDescent="0.2">
      <c r="A5109" s="105">
        <v>42221.083333333336</v>
      </c>
      <c r="B5109" s="13">
        <v>0</v>
      </c>
      <c r="C5109" s="24">
        <v>0</v>
      </c>
      <c r="D5109" s="16">
        <f t="shared" si="79"/>
        <v>0</v>
      </c>
    </row>
    <row r="5110" spans="1:4" ht="15" customHeight="1" x14ac:dyDescent="0.2">
      <c r="A5110" s="105">
        <v>42221.125</v>
      </c>
      <c r="B5110" s="13">
        <v>0</v>
      </c>
      <c r="C5110" s="24">
        <v>0</v>
      </c>
      <c r="D5110" s="16">
        <f t="shared" si="79"/>
        <v>0</v>
      </c>
    </row>
    <row r="5111" spans="1:4" ht="15" customHeight="1" x14ac:dyDescent="0.2">
      <c r="A5111" s="105">
        <v>42221.166666666664</v>
      </c>
      <c r="B5111" s="13">
        <v>0</v>
      </c>
      <c r="C5111" s="24">
        <v>0</v>
      </c>
      <c r="D5111" s="16">
        <f t="shared" si="79"/>
        <v>0</v>
      </c>
    </row>
    <row r="5112" spans="1:4" ht="15" customHeight="1" x14ac:dyDescent="0.2">
      <c r="A5112" s="105">
        <v>42221.208333333336</v>
      </c>
      <c r="B5112" s="13">
        <v>1.028888</v>
      </c>
      <c r="C5112" s="24">
        <v>290</v>
      </c>
      <c r="D5112" s="16">
        <f t="shared" si="79"/>
        <v>1.71824296</v>
      </c>
    </row>
    <row r="5113" spans="1:4" ht="15" customHeight="1" x14ac:dyDescent="0.2">
      <c r="A5113" s="105">
        <v>42221.25</v>
      </c>
      <c r="B5113" s="13">
        <v>1.028888</v>
      </c>
      <c r="C5113" s="24">
        <v>340</v>
      </c>
      <c r="D5113" s="16">
        <f t="shared" si="79"/>
        <v>1.71824296</v>
      </c>
    </row>
    <row r="5114" spans="1:4" ht="15" customHeight="1" x14ac:dyDescent="0.2">
      <c r="A5114" s="105">
        <v>42221.291666666664</v>
      </c>
      <c r="B5114" s="13">
        <v>1.5433319999999999</v>
      </c>
      <c r="C5114" s="24">
        <v>310</v>
      </c>
      <c r="D5114" s="16">
        <f t="shared" si="79"/>
        <v>2.5773644399999998</v>
      </c>
    </row>
    <row r="5115" spans="1:4" ht="15" customHeight="1" x14ac:dyDescent="0.2">
      <c r="A5115" s="105">
        <v>42221.333333333336</v>
      </c>
      <c r="B5115" s="13">
        <v>1.028888</v>
      </c>
      <c r="C5115" s="24">
        <v>280</v>
      </c>
      <c r="D5115" s="16">
        <f t="shared" si="79"/>
        <v>1.71824296</v>
      </c>
    </row>
    <row r="5116" spans="1:4" ht="15" customHeight="1" x14ac:dyDescent="0.2">
      <c r="A5116" s="105">
        <v>42221.375</v>
      </c>
      <c r="B5116" s="13">
        <v>1.028888</v>
      </c>
      <c r="C5116" s="24">
        <v>340</v>
      </c>
      <c r="D5116" s="16">
        <f t="shared" si="79"/>
        <v>1.71824296</v>
      </c>
    </row>
    <row r="5117" spans="1:4" ht="15" customHeight="1" x14ac:dyDescent="0.2">
      <c r="A5117" s="105">
        <v>42221.416666666664</v>
      </c>
      <c r="B5117" s="13">
        <v>1.028888</v>
      </c>
      <c r="C5117" s="24">
        <v>320</v>
      </c>
      <c r="D5117" s="16">
        <f t="shared" si="79"/>
        <v>1.71824296</v>
      </c>
    </row>
    <row r="5118" spans="1:4" ht="15" customHeight="1" x14ac:dyDescent="0.2">
      <c r="A5118" s="105">
        <v>42221.458333333336</v>
      </c>
      <c r="B5118" s="13">
        <v>1.5433319999999999</v>
      </c>
      <c r="C5118" s="24">
        <v>330</v>
      </c>
      <c r="D5118" s="16">
        <f t="shared" si="79"/>
        <v>2.5773644399999998</v>
      </c>
    </row>
    <row r="5119" spans="1:4" ht="15" customHeight="1" x14ac:dyDescent="0.2">
      <c r="A5119" s="105">
        <v>42221.5</v>
      </c>
      <c r="B5119" s="13">
        <v>1.028888</v>
      </c>
      <c r="C5119" s="24">
        <v>350</v>
      </c>
      <c r="D5119" s="16">
        <f t="shared" si="79"/>
        <v>1.71824296</v>
      </c>
    </row>
    <row r="5120" spans="1:4" ht="15" customHeight="1" x14ac:dyDescent="0.2">
      <c r="A5120" s="105">
        <v>42221.541666666664</v>
      </c>
      <c r="B5120" s="13">
        <v>3.0866639999999999</v>
      </c>
      <c r="C5120" s="24">
        <v>20</v>
      </c>
      <c r="D5120" s="16">
        <f t="shared" si="79"/>
        <v>5.1547288799999995</v>
      </c>
    </row>
    <row r="5121" spans="1:4" ht="15" customHeight="1" x14ac:dyDescent="0.2">
      <c r="A5121" s="105">
        <v>42221.583333333336</v>
      </c>
      <c r="B5121" s="13">
        <v>4.1155520000000001</v>
      </c>
      <c r="C5121" s="24">
        <v>20</v>
      </c>
      <c r="D5121" s="16">
        <f t="shared" si="79"/>
        <v>6.8729718399999999</v>
      </c>
    </row>
    <row r="5122" spans="1:4" ht="15" customHeight="1" x14ac:dyDescent="0.2">
      <c r="A5122" s="105">
        <v>42221.625</v>
      </c>
      <c r="B5122" s="13">
        <v>4.1155520000000001</v>
      </c>
      <c r="C5122" s="24">
        <v>30</v>
      </c>
      <c r="D5122" s="16">
        <f t="shared" si="79"/>
        <v>6.8729718399999999</v>
      </c>
    </row>
    <row r="5123" spans="1:4" ht="15" customHeight="1" x14ac:dyDescent="0.2">
      <c r="A5123" s="105">
        <v>42221.666666666664</v>
      </c>
      <c r="B5123" s="13">
        <v>7.202216</v>
      </c>
      <c r="C5123" s="24">
        <v>90</v>
      </c>
      <c r="D5123" s="16">
        <f t="shared" si="79"/>
        <v>12.027700719999999</v>
      </c>
    </row>
    <row r="5124" spans="1:4" ht="15" customHeight="1" x14ac:dyDescent="0.2">
      <c r="A5124" s="105">
        <v>42221.708333333336</v>
      </c>
      <c r="B5124" s="13">
        <v>6.1733279999999997</v>
      </c>
      <c r="C5124" s="24">
        <v>70</v>
      </c>
      <c r="D5124" s="16">
        <f t="shared" ref="D5124:D5187" si="80">$B$1*B5124</f>
        <v>10.309457759999999</v>
      </c>
    </row>
    <row r="5125" spans="1:4" ht="15" customHeight="1" x14ac:dyDescent="0.2">
      <c r="A5125" s="105">
        <v>42221.75</v>
      </c>
      <c r="B5125" s="13">
        <v>7.202216</v>
      </c>
      <c r="C5125" s="24">
        <v>70</v>
      </c>
      <c r="D5125" s="16">
        <f t="shared" si="80"/>
        <v>12.027700719999999</v>
      </c>
    </row>
    <row r="5126" spans="1:4" ht="15" customHeight="1" x14ac:dyDescent="0.2">
      <c r="A5126" s="105">
        <v>42221.791666666664</v>
      </c>
      <c r="B5126" s="13">
        <v>6.6877719999999998</v>
      </c>
      <c r="C5126" s="24">
        <v>60</v>
      </c>
      <c r="D5126" s="16">
        <f t="shared" si="80"/>
        <v>11.16857924</v>
      </c>
    </row>
    <row r="5127" spans="1:4" ht="15" customHeight="1" x14ac:dyDescent="0.2">
      <c r="A5127" s="105">
        <v>42221.833333333336</v>
      </c>
      <c r="B5127" s="13">
        <v>4.6299960000000002</v>
      </c>
      <c r="C5127" s="24">
        <v>50</v>
      </c>
      <c r="D5127" s="16">
        <f t="shared" si="80"/>
        <v>7.7320933199999997</v>
      </c>
    </row>
    <row r="5128" spans="1:4" ht="15" customHeight="1" x14ac:dyDescent="0.2">
      <c r="A5128" s="105">
        <v>42221.875</v>
      </c>
      <c r="B5128" s="13">
        <v>2.5722200000000002</v>
      </c>
      <c r="C5128" s="24">
        <v>50</v>
      </c>
      <c r="D5128" s="16">
        <f t="shared" si="80"/>
        <v>4.2956073999999997</v>
      </c>
    </row>
    <row r="5129" spans="1:4" ht="15" customHeight="1" x14ac:dyDescent="0.2">
      <c r="A5129" s="105">
        <v>42221.916666666664</v>
      </c>
      <c r="B5129" s="13">
        <v>2.5722200000000002</v>
      </c>
      <c r="C5129" s="24">
        <v>30</v>
      </c>
      <c r="D5129" s="16">
        <f t="shared" si="80"/>
        <v>4.2956073999999997</v>
      </c>
    </row>
    <row r="5130" spans="1:4" ht="15" customHeight="1" x14ac:dyDescent="0.2">
      <c r="A5130" s="105">
        <v>42221.958333333336</v>
      </c>
      <c r="B5130" s="13">
        <v>2.057776</v>
      </c>
      <c r="C5130" s="24">
        <v>340</v>
      </c>
      <c r="D5130" s="16">
        <f t="shared" si="80"/>
        <v>3.43648592</v>
      </c>
    </row>
    <row r="5131" spans="1:4" ht="15" customHeight="1" x14ac:dyDescent="0.2">
      <c r="A5131" s="105">
        <v>42222</v>
      </c>
      <c r="B5131" s="13">
        <v>1.5433319999999999</v>
      </c>
      <c r="C5131" s="24">
        <v>350</v>
      </c>
      <c r="D5131" s="16">
        <f t="shared" si="80"/>
        <v>2.5773644399999998</v>
      </c>
    </row>
    <row r="5132" spans="1:4" ht="15" customHeight="1" x14ac:dyDescent="0.2">
      <c r="A5132" s="105">
        <v>42222.041666666664</v>
      </c>
      <c r="B5132" s="13">
        <v>2.057776</v>
      </c>
      <c r="C5132" s="24">
        <v>340</v>
      </c>
      <c r="D5132" s="16">
        <f t="shared" si="80"/>
        <v>3.43648592</v>
      </c>
    </row>
    <row r="5133" spans="1:4" ht="15" customHeight="1" x14ac:dyDescent="0.2">
      <c r="A5133" s="105">
        <v>42222.083333333336</v>
      </c>
      <c r="B5133" s="13">
        <v>2.057776</v>
      </c>
      <c r="C5133" s="24">
        <v>280</v>
      </c>
      <c r="D5133" s="16">
        <f t="shared" si="80"/>
        <v>3.43648592</v>
      </c>
    </row>
    <row r="5134" spans="1:4" ht="15" customHeight="1" x14ac:dyDescent="0.2">
      <c r="A5134" s="105">
        <v>42222.125</v>
      </c>
      <c r="B5134" s="13">
        <v>1.5433319999999999</v>
      </c>
      <c r="C5134" s="24">
        <v>320</v>
      </c>
      <c r="D5134" s="16">
        <f t="shared" si="80"/>
        <v>2.5773644399999998</v>
      </c>
    </row>
    <row r="5135" spans="1:4" ht="15" customHeight="1" x14ac:dyDescent="0.2">
      <c r="A5135" s="105">
        <v>42222.166666666664</v>
      </c>
      <c r="B5135" s="13">
        <v>1.028888</v>
      </c>
      <c r="C5135" s="24">
        <v>280</v>
      </c>
      <c r="D5135" s="16">
        <f t="shared" si="80"/>
        <v>1.71824296</v>
      </c>
    </row>
    <row r="5136" spans="1:4" ht="15" customHeight="1" x14ac:dyDescent="0.2">
      <c r="A5136" s="105">
        <v>42222.208333333336</v>
      </c>
      <c r="B5136" s="13">
        <v>1.5433319999999999</v>
      </c>
      <c r="C5136" s="24">
        <v>300</v>
      </c>
      <c r="D5136" s="16">
        <f t="shared" si="80"/>
        <v>2.5773644399999998</v>
      </c>
    </row>
    <row r="5137" spans="1:4" ht="15" customHeight="1" x14ac:dyDescent="0.2">
      <c r="A5137" s="105">
        <v>42222.25</v>
      </c>
      <c r="B5137" s="13">
        <v>1.5433319999999999</v>
      </c>
      <c r="C5137" s="24">
        <v>340</v>
      </c>
      <c r="D5137" s="16">
        <f t="shared" si="80"/>
        <v>2.5773644399999998</v>
      </c>
    </row>
    <row r="5138" spans="1:4" ht="15" customHeight="1" x14ac:dyDescent="0.2">
      <c r="A5138" s="105">
        <v>42222.291666666664</v>
      </c>
      <c r="B5138" s="13">
        <v>0</v>
      </c>
      <c r="C5138" s="24">
        <v>0</v>
      </c>
      <c r="D5138" s="16">
        <f t="shared" si="80"/>
        <v>0</v>
      </c>
    </row>
    <row r="5139" spans="1:4" ht="15" customHeight="1" x14ac:dyDescent="0.2">
      <c r="A5139" s="105">
        <v>42222.333333333336</v>
      </c>
      <c r="B5139" s="13">
        <v>0</v>
      </c>
      <c r="C5139" s="24">
        <v>0</v>
      </c>
      <c r="D5139" s="16">
        <f t="shared" si="80"/>
        <v>0</v>
      </c>
    </row>
    <row r="5140" spans="1:4" ht="15" customHeight="1" x14ac:dyDescent="0.2">
      <c r="A5140" s="105">
        <v>42222.375</v>
      </c>
      <c r="B5140" s="13">
        <v>2.057776</v>
      </c>
      <c r="C5140" s="24">
        <v>300</v>
      </c>
      <c r="D5140" s="16">
        <f t="shared" si="80"/>
        <v>3.43648592</v>
      </c>
    </row>
    <row r="5141" spans="1:4" ht="15" customHeight="1" x14ac:dyDescent="0.2">
      <c r="A5141" s="105">
        <v>42222.416666666664</v>
      </c>
      <c r="B5141" s="13">
        <v>2.057776</v>
      </c>
      <c r="C5141" s="24">
        <v>300</v>
      </c>
      <c r="D5141" s="16">
        <f t="shared" si="80"/>
        <v>3.43648592</v>
      </c>
    </row>
    <row r="5142" spans="1:4" ht="15" customHeight="1" x14ac:dyDescent="0.2">
      <c r="A5142" s="105">
        <v>42222.458333333336</v>
      </c>
      <c r="B5142" s="13">
        <v>1.5433319999999999</v>
      </c>
      <c r="C5142" s="24">
        <v>340</v>
      </c>
      <c r="D5142" s="16">
        <f t="shared" si="80"/>
        <v>2.5773644399999998</v>
      </c>
    </row>
    <row r="5143" spans="1:4" ht="15" customHeight="1" x14ac:dyDescent="0.2">
      <c r="A5143" s="105">
        <v>42222.5</v>
      </c>
      <c r="B5143" s="13">
        <v>1.5433319999999999</v>
      </c>
      <c r="C5143" s="24">
        <v>330</v>
      </c>
      <c r="D5143" s="16">
        <f t="shared" si="80"/>
        <v>2.5773644399999998</v>
      </c>
    </row>
    <row r="5144" spans="1:4" ht="15" customHeight="1" x14ac:dyDescent="0.2">
      <c r="A5144" s="105">
        <v>42222.541666666664</v>
      </c>
      <c r="B5144" s="13">
        <v>3.0866639999999999</v>
      </c>
      <c r="C5144" s="24">
        <v>50</v>
      </c>
      <c r="D5144" s="16">
        <f t="shared" si="80"/>
        <v>5.1547288799999995</v>
      </c>
    </row>
    <row r="5145" spans="1:4" ht="15" customHeight="1" x14ac:dyDescent="0.2">
      <c r="A5145" s="105">
        <v>42222.583333333336</v>
      </c>
      <c r="B5145" s="13">
        <v>4.1155520000000001</v>
      </c>
      <c r="C5145" s="24">
        <v>40</v>
      </c>
      <c r="D5145" s="16">
        <f t="shared" si="80"/>
        <v>6.8729718399999999</v>
      </c>
    </row>
    <row r="5146" spans="1:4" ht="15" customHeight="1" x14ac:dyDescent="0.2">
      <c r="A5146" s="105">
        <v>42222.625</v>
      </c>
      <c r="B5146" s="13">
        <v>4.1155520000000001</v>
      </c>
      <c r="C5146" s="24">
        <v>40</v>
      </c>
      <c r="D5146" s="16">
        <f t="shared" si="80"/>
        <v>6.8729718399999999</v>
      </c>
    </row>
    <row r="5147" spans="1:4" ht="15" customHeight="1" x14ac:dyDescent="0.2">
      <c r="A5147" s="105">
        <v>42222.666666666664</v>
      </c>
      <c r="B5147" s="13">
        <v>3.601108</v>
      </c>
      <c r="C5147" s="24">
        <v>10</v>
      </c>
      <c r="D5147" s="16">
        <f t="shared" si="80"/>
        <v>6.0138503599999993</v>
      </c>
    </row>
    <row r="5148" spans="1:4" ht="15" customHeight="1" x14ac:dyDescent="0.2">
      <c r="A5148" s="105">
        <v>42222.708333333336</v>
      </c>
      <c r="B5148" s="13">
        <v>3.601108</v>
      </c>
      <c r="C5148" s="24">
        <v>10</v>
      </c>
      <c r="D5148" s="16">
        <f t="shared" si="80"/>
        <v>6.0138503599999993</v>
      </c>
    </row>
    <row r="5149" spans="1:4" ht="15" customHeight="1" x14ac:dyDescent="0.2">
      <c r="A5149" s="105">
        <v>42222.75</v>
      </c>
      <c r="B5149" s="13">
        <v>8.7455479999999994</v>
      </c>
      <c r="C5149" s="24">
        <v>40</v>
      </c>
      <c r="D5149" s="16">
        <f t="shared" si="80"/>
        <v>14.605065159999999</v>
      </c>
    </row>
    <row r="5150" spans="1:4" ht="15" customHeight="1" x14ac:dyDescent="0.2">
      <c r="A5150" s="105">
        <v>42222.791666666664</v>
      </c>
      <c r="B5150" s="13">
        <v>7.202216</v>
      </c>
      <c r="C5150" s="24">
        <v>30</v>
      </c>
      <c r="D5150" s="16">
        <f t="shared" si="80"/>
        <v>12.027700719999999</v>
      </c>
    </row>
    <row r="5151" spans="1:4" ht="15" customHeight="1" x14ac:dyDescent="0.2">
      <c r="A5151" s="105">
        <v>42222.833333333336</v>
      </c>
      <c r="B5151" s="13">
        <v>8.2311040000000002</v>
      </c>
      <c r="C5151" s="24">
        <v>50</v>
      </c>
      <c r="D5151" s="16">
        <f t="shared" si="80"/>
        <v>13.74594368</v>
      </c>
    </row>
    <row r="5152" spans="1:4" ht="15" customHeight="1" x14ac:dyDescent="0.2">
      <c r="A5152" s="105">
        <v>42222.875</v>
      </c>
      <c r="B5152" s="13">
        <v>4.1155520000000001</v>
      </c>
      <c r="C5152" s="24">
        <v>30</v>
      </c>
      <c r="D5152" s="16">
        <f t="shared" si="80"/>
        <v>6.8729718399999999</v>
      </c>
    </row>
    <row r="5153" spans="1:4" ht="15" customHeight="1" x14ac:dyDescent="0.2">
      <c r="A5153" s="105">
        <v>42222.916666666664</v>
      </c>
      <c r="B5153" s="13">
        <v>3.601108</v>
      </c>
      <c r="C5153" s="24">
        <v>10</v>
      </c>
      <c r="D5153" s="16">
        <f t="shared" si="80"/>
        <v>6.0138503599999993</v>
      </c>
    </row>
    <row r="5154" spans="1:4" ht="15" customHeight="1" x14ac:dyDescent="0.2">
      <c r="A5154" s="105">
        <v>42222.958333333336</v>
      </c>
      <c r="B5154" s="13">
        <v>2.057776</v>
      </c>
      <c r="C5154" s="24">
        <v>320</v>
      </c>
      <c r="D5154" s="16">
        <f t="shared" si="80"/>
        <v>3.43648592</v>
      </c>
    </row>
    <row r="5155" spans="1:4" ht="15" customHeight="1" x14ac:dyDescent="0.2">
      <c r="A5155" s="105">
        <v>42223</v>
      </c>
      <c r="B5155" s="13">
        <v>2.057776</v>
      </c>
      <c r="C5155" s="24">
        <v>350</v>
      </c>
      <c r="D5155" s="16">
        <f t="shared" si="80"/>
        <v>3.43648592</v>
      </c>
    </row>
    <row r="5156" spans="1:4" ht="15" customHeight="1" x14ac:dyDescent="0.2">
      <c r="A5156" s="105">
        <v>42223.041666666664</v>
      </c>
      <c r="B5156" s="13">
        <v>1.5433319999999999</v>
      </c>
      <c r="C5156" s="24">
        <v>310</v>
      </c>
      <c r="D5156" s="16">
        <f t="shared" si="80"/>
        <v>2.5773644399999998</v>
      </c>
    </row>
    <row r="5157" spans="1:4" ht="15" customHeight="1" x14ac:dyDescent="0.2">
      <c r="A5157" s="105">
        <v>42223.083333333336</v>
      </c>
      <c r="B5157" s="13">
        <v>1.5433319999999999</v>
      </c>
      <c r="C5157" s="24">
        <v>310</v>
      </c>
      <c r="D5157" s="16">
        <f t="shared" si="80"/>
        <v>2.5773644399999998</v>
      </c>
    </row>
    <row r="5158" spans="1:4" ht="15" customHeight="1" x14ac:dyDescent="0.2">
      <c r="A5158" s="105">
        <v>42223.125</v>
      </c>
      <c r="B5158" s="13">
        <v>2.5722200000000002</v>
      </c>
      <c r="C5158" s="24">
        <v>340</v>
      </c>
      <c r="D5158" s="16">
        <f t="shared" si="80"/>
        <v>4.2956073999999997</v>
      </c>
    </row>
    <row r="5159" spans="1:4" ht="15" customHeight="1" x14ac:dyDescent="0.2">
      <c r="A5159" s="105">
        <v>42223.166666666664</v>
      </c>
      <c r="B5159" s="13">
        <v>3.0866639999999999</v>
      </c>
      <c r="C5159" s="24">
        <v>20</v>
      </c>
      <c r="D5159" s="16">
        <f t="shared" si="80"/>
        <v>5.1547288799999995</v>
      </c>
    </row>
    <row r="5160" spans="1:4" ht="15" customHeight="1" x14ac:dyDescent="0.2">
      <c r="A5160" s="105">
        <v>42223.208333333336</v>
      </c>
      <c r="B5160" s="13">
        <v>2.057776</v>
      </c>
      <c r="C5160" s="24">
        <v>10</v>
      </c>
      <c r="D5160" s="16">
        <f t="shared" si="80"/>
        <v>3.43648592</v>
      </c>
    </row>
    <row r="5161" spans="1:4" ht="15" customHeight="1" x14ac:dyDescent="0.2">
      <c r="A5161" s="105">
        <v>42223.25</v>
      </c>
      <c r="B5161" s="13">
        <v>2.057776</v>
      </c>
      <c r="C5161" s="24">
        <v>340</v>
      </c>
      <c r="D5161" s="16">
        <f t="shared" si="80"/>
        <v>3.43648592</v>
      </c>
    </row>
    <row r="5162" spans="1:4" ht="15" customHeight="1" x14ac:dyDescent="0.2">
      <c r="A5162" s="105">
        <v>42223.291666666664</v>
      </c>
      <c r="B5162" s="13">
        <v>1.5433319999999999</v>
      </c>
      <c r="C5162" s="24">
        <v>300</v>
      </c>
      <c r="D5162" s="16">
        <f t="shared" si="80"/>
        <v>2.5773644399999998</v>
      </c>
    </row>
    <row r="5163" spans="1:4" ht="15" customHeight="1" x14ac:dyDescent="0.2">
      <c r="A5163" s="105">
        <v>42223.333333333336</v>
      </c>
      <c r="B5163" s="13">
        <v>1.028888</v>
      </c>
      <c r="C5163" s="24">
        <v>320</v>
      </c>
      <c r="D5163" s="16">
        <f t="shared" si="80"/>
        <v>1.71824296</v>
      </c>
    </row>
    <row r="5164" spans="1:4" ht="15" customHeight="1" x14ac:dyDescent="0.2">
      <c r="A5164" s="105">
        <v>42223.375</v>
      </c>
      <c r="B5164" s="13">
        <v>2.057776</v>
      </c>
      <c r="C5164" s="24">
        <v>280</v>
      </c>
      <c r="D5164" s="16">
        <f t="shared" si="80"/>
        <v>3.43648592</v>
      </c>
    </row>
    <row r="5165" spans="1:4" ht="15" customHeight="1" x14ac:dyDescent="0.2">
      <c r="A5165" s="105">
        <v>42223.416666666664</v>
      </c>
      <c r="B5165" s="13">
        <v>1.028888</v>
      </c>
      <c r="C5165" s="24" t="s">
        <v>25</v>
      </c>
      <c r="D5165" s="16">
        <f t="shared" si="80"/>
        <v>1.71824296</v>
      </c>
    </row>
    <row r="5166" spans="1:4" ht="15" customHeight="1" x14ac:dyDescent="0.2">
      <c r="A5166" s="105">
        <v>42223.458333333336</v>
      </c>
      <c r="B5166" s="13">
        <v>2.5722200000000002</v>
      </c>
      <c r="C5166" s="24">
        <v>300</v>
      </c>
      <c r="D5166" s="16">
        <f t="shared" si="80"/>
        <v>4.2956073999999997</v>
      </c>
    </row>
    <row r="5167" spans="1:4" ht="15" customHeight="1" x14ac:dyDescent="0.2">
      <c r="A5167" s="105">
        <v>42223.5</v>
      </c>
      <c r="B5167" s="13">
        <v>3.601108</v>
      </c>
      <c r="C5167" s="24">
        <v>310</v>
      </c>
      <c r="D5167" s="16">
        <f t="shared" si="80"/>
        <v>6.0138503599999993</v>
      </c>
    </row>
    <row r="5168" spans="1:4" ht="15" customHeight="1" x14ac:dyDescent="0.2">
      <c r="A5168" s="105">
        <v>42223.541666666664</v>
      </c>
      <c r="B5168" s="13">
        <v>3.0866639999999999</v>
      </c>
      <c r="C5168" s="24">
        <v>30</v>
      </c>
      <c r="D5168" s="16">
        <f t="shared" si="80"/>
        <v>5.1547288799999995</v>
      </c>
    </row>
    <row r="5169" spans="1:4" ht="15" customHeight="1" x14ac:dyDescent="0.2">
      <c r="A5169" s="105">
        <v>42223.583333333336</v>
      </c>
      <c r="B5169" s="13">
        <v>3.0866639999999999</v>
      </c>
      <c r="C5169" s="24" t="s">
        <v>25</v>
      </c>
      <c r="D5169" s="16">
        <f t="shared" si="80"/>
        <v>5.1547288799999995</v>
      </c>
    </row>
    <row r="5170" spans="1:4" ht="15" customHeight="1" x14ac:dyDescent="0.2">
      <c r="A5170" s="105">
        <v>42223.625</v>
      </c>
      <c r="B5170" s="13">
        <v>6.6877719999999998</v>
      </c>
      <c r="C5170" s="24">
        <v>70</v>
      </c>
      <c r="D5170" s="16">
        <f t="shared" si="80"/>
        <v>11.16857924</v>
      </c>
    </row>
    <row r="5171" spans="1:4" ht="15" customHeight="1" x14ac:dyDescent="0.2">
      <c r="A5171" s="105">
        <v>42223.666666666664</v>
      </c>
      <c r="B5171" s="13">
        <v>7.202216</v>
      </c>
      <c r="C5171" s="24">
        <v>90</v>
      </c>
      <c r="D5171" s="16">
        <f t="shared" si="80"/>
        <v>12.027700719999999</v>
      </c>
    </row>
    <row r="5172" spans="1:4" ht="15" customHeight="1" x14ac:dyDescent="0.2">
      <c r="A5172" s="105">
        <v>42223.708333333336</v>
      </c>
      <c r="B5172" s="13">
        <v>7.7166600000000001</v>
      </c>
      <c r="C5172" s="24">
        <v>60</v>
      </c>
      <c r="D5172" s="16">
        <f t="shared" si="80"/>
        <v>12.886822199999999</v>
      </c>
    </row>
    <row r="5173" spans="1:4" ht="15" customHeight="1" x14ac:dyDescent="0.2">
      <c r="A5173" s="105">
        <v>42223.75</v>
      </c>
      <c r="B5173" s="13">
        <v>7.202216</v>
      </c>
      <c r="C5173" s="24">
        <v>40</v>
      </c>
      <c r="D5173" s="16">
        <f t="shared" si="80"/>
        <v>12.027700719999999</v>
      </c>
    </row>
    <row r="5174" spans="1:4" ht="15" customHeight="1" x14ac:dyDescent="0.2">
      <c r="A5174" s="105">
        <v>42223.791666666664</v>
      </c>
      <c r="B5174" s="13">
        <v>6.6877719999999998</v>
      </c>
      <c r="C5174" s="24">
        <v>40</v>
      </c>
      <c r="D5174" s="16">
        <f t="shared" si="80"/>
        <v>11.16857924</v>
      </c>
    </row>
    <row r="5175" spans="1:4" ht="15" customHeight="1" x14ac:dyDescent="0.2">
      <c r="A5175" s="105">
        <v>42223.833333333336</v>
      </c>
      <c r="B5175" s="13">
        <v>5.6588840000000005</v>
      </c>
      <c r="C5175" s="24">
        <v>40</v>
      </c>
      <c r="D5175" s="16">
        <f t="shared" si="80"/>
        <v>9.4503362800000001</v>
      </c>
    </row>
    <row r="5176" spans="1:4" ht="15" customHeight="1" x14ac:dyDescent="0.2">
      <c r="A5176" s="105">
        <v>42223.875</v>
      </c>
      <c r="B5176" s="13">
        <v>4.1155520000000001</v>
      </c>
      <c r="C5176" s="24">
        <v>80</v>
      </c>
      <c r="D5176" s="16">
        <f t="shared" si="80"/>
        <v>6.8729718399999999</v>
      </c>
    </row>
    <row r="5177" spans="1:4" ht="15" customHeight="1" x14ac:dyDescent="0.2">
      <c r="A5177" s="105">
        <v>42223.916666666664</v>
      </c>
      <c r="B5177" s="13">
        <v>4.1155520000000001</v>
      </c>
      <c r="C5177" s="24">
        <v>80</v>
      </c>
      <c r="D5177" s="16">
        <f t="shared" si="80"/>
        <v>6.8729718399999999</v>
      </c>
    </row>
    <row r="5178" spans="1:4" ht="15" customHeight="1" x14ac:dyDescent="0.2">
      <c r="A5178" s="105">
        <v>42223.958333333336</v>
      </c>
      <c r="B5178" s="13">
        <v>5.1444400000000003</v>
      </c>
      <c r="C5178" s="24">
        <v>80</v>
      </c>
      <c r="D5178" s="16">
        <f t="shared" si="80"/>
        <v>8.5912147999999995</v>
      </c>
    </row>
    <row r="5179" spans="1:4" ht="15" customHeight="1" x14ac:dyDescent="0.2">
      <c r="A5179" s="105">
        <v>42224</v>
      </c>
      <c r="B5179" s="13">
        <v>5.6588840000000005</v>
      </c>
      <c r="C5179" s="24">
        <v>80</v>
      </c>
      <c r="D5179" s="16">
        <f t="shared" si="80"/>
        <v>9.4503362800000001</v>
      </c>
    </row>
    <row r="5180" spans="1:4" ht="15" customHeight="1" x14ac:dyDescent="0.2">
      <c r="A5180" s="105">
        <v>42224.041666666664</v>
      </c>
      <c r="B5180" s="13">
        <v>4.1155520000000001</v>
      </c>
      <c r="C5180" s="24">
        <v>60</v>
      </c>
      <c r="D5180" s="16">
        <f t="shared" si="80"/>
        <v>6.8729718399999999</v>
      </c>
    </row>
    <row r="5181" spans="1:4" ht="15" customHeight="1" x14ac:dyDescent="0.2">
      <c r="A5181" s="105">
        <v>42224.083333333336</v>
      </c>
      <c r="B5181" s="13">
        <v>2.5722200000000002</v>
      </c>
      <c r="C5181" s="24">
        <v>50</v>
      </c>
      <c r="D5181" s="16">
        <f t="shared" si="80"/>
        <v>4.2956073999999997</v>
      </c>
    </row>
    <row r="5182" spans="1:4" ht="15" customHeight="1" x14ac:dyDescent="0.2">
      <c r="A5182" s="105">
        <v>42224.125</v>
      </c>
      <c r="B5182" s="13">
        <v>3.0866639999999999</v>
      </c>
      <c r="C5182" s="24">
        <v>60</v>
      </c>
      <c r="D5182" s="16">
        <f t="shared" si="80"/>
        <v>5.1547288799999995</v>
      </c>
    </row>
    <row r="5183" spans="1:4" ht="15" customHeight="1" x14ac:dyDescent="0.2">
      <c r="A5183" s="105">
        <v>42224.166666666664</v>
      </c>
      <c r="B5183" s="13">
        <v>1.028888</v>
      </c>
      <c r="C5183" s="24">
        <v>30</v>
      </c>
      <c r="D5183" s="16">
        <f t="shared" si="80"/>
        <v>1.71824296</v>
      </c>
    </row>
    <row r="5184" spans="1:4" ht="15" customHeight="1" x14ac:dyDescent="0.2">
      <c r="A5184" s="105">
        <v>42224.208333333336</v>
      </c>
      <c r="B5184" s="13">
        <v>1.028888</v>
      </c>
      <c r="C5184" s="24">
        <v>180</v>
      </c>
      <c r="D5184" s="16">
        <f t="shared" si="80"/>
        <v>1.71824296</v>
      </c>
    </row>
    <row r="5185" spans="1:4" ht="15" customHeight="1" x14ac:dyDescent="0.2">
      <c r="A5185" s="105">
        <v>42224.25</v>
      </c>
      <c r="B5185" s="13">
        <v>0</v>
      </c>
      <c r="C5185" s="24">
        <v>0</v>
      </c>
      <c r="D5185" s="16">
        <f t="shared" si="80"/>
        <v>0</v>
      </c>
    </row>
    <row r="5186" spans="1:4" ht="15" customHeight="1" x14ac:dyDescent="0.2">
      <c r="A5186" s="105">
        <v>42224.291666666664</v>
      </c>
      <c r="B5186" s="13">
        <v>1.5433319999999999</v>
      </c>
      <c r="C5186" s="24">
        <v>100</v>
      </c>
      <c r="D5186" s="16">
        <f t="shared" si="80"/>
        <v>2.5773644399999998</v>
      </c>
    </row>
    <row r="5187" spans="1:4" ht="15" customHeight="1" x14ac:dyDescent="0.2">
      <c r="A5187" s="105">
        <v>42224.333333333336</v>
      </c>
      <c r="B5187" s="13">
        <v>1.028888</v>
      </c>
      <c r="C5187" s="24">
        <v>280</v>
      </c>
      <c r="D5187" s="16">
        <f t="shared" si="80"/>
        <v>1.71824296</v>
      </c>
    </row>
    <row r="5188" spans="1:4" ht="15" customHeight="1" x14ac:dyDescent="0.2">
      <c r="A5188" s="105">
        <v>42224.375</v>
      </c>
      <c r="B5188" s="13">
        <v>1.028888</v>
      </c>
      <c r="C5188" s="24">
        <v>350</v>
      </c>
      <c r="D5188" s="16">
        <f t="shared" ref="D5188:D5251" si="81">$B$1*B5188</f>
        <v>1.71824296</v>
      </c>
    </row>
    <row r="5189" spans="1:4" ht="15" customHeight="1" x14ac:dyDescent="0.2">
      <c r="A5189" s="105">
        <v>42224.416666666664</v>
      </c>
      <c r="B5189" s="13">
        <v>1.028888</v>
      </c>
      <c r="C5189" s="24">
        <v>330</v>
      </c>
      <c r="D5189" s="16">
        <f t="shared" si="81"/>
        <v>1.71824296</v>
      </c>
    </row>
    <row r="5190" spans="1:4" ht="15" customHeight="1" x14ac:dyDescent="0.2">
      <c r="A5190" s="105">
        <v>42224.458333333336</v>
      </c>
      <c r="B5190" s="13">
        <v>2.057776</v>
      </c>
      <c r="C5190" s="24">
        <v>310</v>
      </c>
      <c r="D5190" s="16">
        <f t="shared" si="81"/>
        <v>3.43648592</v>
      </c>
    </row>
    <row r="5191" spans="1:4" ht="15" customHeight="1" x14ac:dyDescent="0.2">
      <c r="A5191" s="105">
        <v>42224.5</v>
      </c>
      <c r="B5191" s="13">
        <v>0.51444400000000001</v>
      </c>
      <c r="C5191" s="24">
        <v>110</v>
      </c>
      <c r="D5191" s="16">
        <f t="shared" si="81"/>
        <v>0.85912147999999999</v>
      </c>
    </row>
    <row r="5192" spans="1:4" ht="15" customHeight="1" x14ac:dyDescent="0.2">
      <c r="A5192" s="105">
        <v>42224.541666666664</v>
      </c>
      <c r="B5192" s="13">
        <v>3.601108</v>
      </c>
      <c r="C5192" s="24">
        <v>60</v>
      </c>
      <c r="D5192" s="16">
        <f t="shared" si="81"/>
        <v>6.0138503599999993</v>
      </c>
    </row>
    <row r="5193" spans="1:4" ht="15" customHeight="1" x14ac:dyDescent="0.2">
      <c r="A5193" s="105">
        <v>42224.583333333336</v>
      </c>
      <c r="B5193" s="13">
        <v>3.601108</v>
      </c>
      <c r="C5193" s="24">
        <v>60</v>
      </c>
      <c r="D5193" s="16">
        <f t="shared" si="81"/>
        <v>6.0138503599999993</v>
      </c>
    </row>
    <row r="5194" spans="1:4" ht="15" customHeight="1" x14ac:dyDescent="0.2">
      <c r="A5194" s="105">
        <v>42224.625</v>
      </c>
      <c r="B5194" s="13">
        <v>1.5433319999999999</v>
      </c>
      <c r="C5194" s="24">
        <v>240</v>
      </c>
      <c r="D5194" s="16">
        <f t="shared" si="81"/>
        <v>2.5773644399999998</v>
      </c>
    </row>
    <row r="5195" spans="1:4" ht="15" customHeight="1" x14ac:dyDescent="0.2">
      <c r="A5195" s="105">
        <v>42224.666666666664</v>
      </c>
      <c r="B5195" s="13">
        <v>2.5722200000000002</v>
      </c>
      <c r="C5195" s="24">
        <v>140</v>
      </c>
      <c r="D5195" s="16">
        <f t="shared" si="81"/>
        <v>4.2956073999999997</v>
      </c>
    </row>
    <row r="5196" spans="1:4" ht="15" customHeight="1" x14ac:dyDescent="0.2">
      <c r="A5196" s="105">
        <v>42224.708333333336</v>
      </c>
      <c r="B5196" s="13">
        <v>3.601108</v>
      </c>
      <c r="C5196" s="24">
        <v>150</v>
      </c>
      <c r="D5196" s="16">
        <f t="shared" si="81"/>
        <v>6.0138503599999993</v>
      </c>
    </row>
    <row r="5197" spans="1:4" ht="15" customHeight="1" x14ac:dyDescent="0.2">
      <c r="A5197" s="105">
        <v>42224.75</v>
      </c>
      <c r="B5197" s="13">
        <v>2.5722200000000002</v>
      </c>
      <c r="C5197" s="24">
        <v>150</v>
      </c>
      <c r="D5197" s="16">
        <f t="shared" si="81"/>
        <v>4.2956073999999997</v>
      </c>
    </row>
    <row r="5198" spans="1:4" ht="15" customHeight="1" x14ac:dyDescent="0.2">
      <c r="A5198" s="105">
        <v>42224.791666666664</v>
      </c>
      <c r="B5198" s="13">
        <v>3.0866639999999999</v>
      </c>
      <c r="C5198" s="24">
        <v>180</v>
      </c>
      <c r="D5198" s="16">
        <f t="shared" si="81"/>
        <v>5.1547288799999995</v>
      </c>
    </row>
    <row r="5199" spans="1:4" ht="15" customHeight="1" x14ac:dyDescent="0.2">
      <c r="A5199" s="105">
        <v>42224.833333333336</v>
      </c>
      <c r="B5199" s="13">
        <v>3.0866639999999999</v>
      </c>
      <c r="C5199" s="24">
        <v>180</v>
      </c>
      <c r="D5199" s="16">
        <f t="shared" si="81"/>
        <v>5.1547288799999995</v>
      </c>
    </row>
    <row r="5200" spans="1:4" ht="15" customHeight="1" x14ac:dyDescent="0.2">
      <c r="A5200" s="105">
        <v>42224.875</v>
      </c>
      <c r="B5200" s="13">
        <v>4.1155520000000001</v>
      </c>
      <c r="C5200" s="24">
        <v>150</v>
      </c>
      <c r="D5200" s="16">
        <f t="shared" si="81"/>
        <v>6.8729718399999999</v>
      </c>
    </row>
    <row r="5201" spans="1:4" ht="15" customHeight="1" x14ac:dyDescent="0.2">
      <c r="A5201" s="105">
        <v>42224.916666666664</v>
      </c>
      <c r="B5201" s="13">
        <v>2.057776</v>
      </c>
      <c r="C5201" s="24">
        <v>110</v>
      </c>
      <c r="D5201" s="16">
        <f t="shared" si="81"/>
        <v>3.43648592</v>
      </c>
    </row>
    <row r="5202" spans="1:4" ht="15" customHeight="1" x14ac:dyDescent="0.2">
      <c r="A5202" s="105">
        <v>42224.958333333336</v>
      </c>
      <c r="B5202" s="13">
        <v>2.057776</v>
      </c>
      <c r="C5202" s="24">
        <v>130</v>
      </c>
      <c r="D5202" s="16">
        <f t="shared" si="81"/>
        <v>3.43648592</v>
      </c>
    </row>
    <row r="5203" spans="1:4" ht="15" customHeight="1" x14ac:dyDescent="0.2">
      <c r="A5203" s="105">
        <v>42225</v>
      </c>
      <c r="B5203" s="13">
        <v>3.601108</v>
      </c>
      <c r="C5203" s="24">
        <v>120</v>
      </c>
      <c r="D5203" s="16">
        <f t="shared" si="81"/>
        <v>6.0138503599999993</v>
      </c>
    </row>
    <row r="5204" spans="1:4" ht="15" customHeight="1" x14ac:dyDescent="0.2">
      <c r="A5204" s="105">
        <v>42225.041666666664</v>
      </c>
      <c r="B5204" s="13">
        <v>3.601108</v>
      </c>
      <c r="C5204" s="24">
        <v>100</v>
      </c>
      <c r="D5204" s="16">
        <f t="shared" si="81"/>
        <v>6.0138503599999993</v>
      </c>
    </row>
    <row r="5205" spans="1:4" ht="15" customHeight="1" x14ac:dyDescent="0.2">
      <c r="A5205" s="105">
        <v>42225.083333333336</v>
      </c>
      <c r="B5205" s="13">
        <v>3.0866639999999999</v>
      </c>
      <c r="C5205" s="24">
        <v>120</v>
      </c>
      <c r="D5205" s="16">
        <f t="shared" si="81"/>
        <v>5.1547288799999995</v>
      </c>
    </row>
    <row r="5206" spans="1:4" ht="15" customHeight="1" x14ac:dyDescent="0.2">
      <c r="A5206" s="105">
        <v>42225.125</v>
      </c>
      <c r="B5206" s="13">
        <v>0</v>
      </c>
      <c r="C5206" s="24">
        <v>0</v>
      </c>
      <c r="D5206" s="16">
        <f t="shared" si="81"/>
        <v>0</v>
      </c>
    </row>
    <row r="5207" spans="1:4" ht="15" customHeight="1" x14ac:dyDescent="0.2">
      <c r="A5207" s="105">
        <v>42225.166666666664</v>
      </c>
      <c r="B5207" s="13">
        <v>3.0866639999999999</v>
      </c>
      <c r="C5207" s="24">
        <v>110</v>
      </c>
      <c r="D5207" s="16">
        <f t="shared" si="81"/>
        <v>5.1547288799999995</v>
      </c>
    </row>
    <row r="5208" spans="1:4" ht="15" customHeight="1" x14ac:dyDescent="0.2">
      <c r="A5208" s="105">
        <v>42225.208333333336</v>
      </c>
      <c r="B5208" s="13">
        <v>1.028888</v>
      </c>
      <c r="C5208" s="24">
        <v>350</v>
      </c>
      <c r="D5208" s="16">
        <f t="shared" si="81"/>
        <v>1.71824296</v>
      </c>
    </row>
    <row r="5209" spans="1:4" ht="15" customHeight="1" x14ac:dyDescent="0.2">
      <c r="A5209" s="105">
        <v>42225.25</v>
      </c>
      <c r="B5209" s="13">
        <v>1.5433319999999999</v>
      </c>
      <c r="C5209" s="24">
        <v>330</v>
      </c>
      <c r="D5209" s="16">
        <f t="shared" si="81"/>
        <v>2.5773644399999998</v>
      </c>
    </row>
    <row r="5210" spans="1:4" ht="15" customHeight="1" x14ac:dyDescent="0.2">
      <c r="A5210" s="105">
        <v>42225.291666666664</v>
      </c>
      <c r="B5210" s="13">
        <v>2.057776</v>
      </c>
      <c r="C5210" s="24">
        <v>270</v>
      </c>
      <c r="D5210" s="16">
        <f t="shared" si="81"/>
        <v>3.43648592</v>
      </c>
    </row>
    <row r="5211" spans="1:4" ht="15" customHeight="1" x14ac:dyDescent="0.2">
      <c r="A5211" s="105">
        <v>42225.333333333336</v>
      </c>
      <c r="B5211" s="13">
        <v>2.057776</v>
      </c>
      <c r="C5211" s="24">
        <v>280</v>
      </c>
      <c r="D5211" s="16">
        <f t="shared" si="81"/>
        <v>3.43648592</v>
      </c>
    </row>
    <row r="5212" spans="1:4" ht="15" customHeight="1" x14ac:dyDescent="0.2">
      <c r="A5212" s="105">
        <v>42225.375</v>
      </c>
      <c r="B5212" s="13">
        <v>2.057776</v>
      </c>
      <c r="C5212" s="24">
        <v>270</v>
      </c>
      <c r="D5212" s="16">
        <f t="shared" si="81"/>
        <v>3.43648592</v>
      </c>
    </row>
    <row r="5213" spans="1:4" ht="15" customHeight="1" x14ac:dyDescent="0.2">
      <c r="A5213" s="105">
        <v>42225.416666666664</v>
      </c>
      <c r="B5213" s="13">
        <v>1.5433319999999999</v>
      </c>
      <c r="C5213" s="24">
        <v>350</v>
      </c>
      <c r="D5213" s="16">
        <f t="shared" si="81"/>
        <v>2.5773644399999998</v>
      </c>
    </row>
    <row r="5214" spans="1:4" ht="15" customHeight="1" x14ac:dyDescent="0.2">
      <c r="A5214" s="105">
        <v>42225.458333333336</v>
      </c>
      <c r="B5214" s="13">
        <v>1.028888</v>
      </c>
      <c r="C5214" s="24">
        <v>340</v>
      </c>
      <c r="D5214" s="16">
        <f t="shared" si="81"/>
        <v>1.71824296</v>
      </c>
    </row>
    <row r="5215" spans="1:4" ht="15" customHeight="1" x14ac:dyDescent="0.2">
      <c r="A5215" s="105">
        <v>42225.5</v>
      </c>
      <c r="B5215" s="13">
        <v>1.5433319999999999</v>
      </c>
      <c r="C5215" s="24">
        <v>250</v>
      </c>
      <c r="D5215" s="16">
        <f t="shared" si="81"/>
        <v>2.5773644399999998</v>
      </c>
    </row>
    <row r="5216" spans="1:4" ht="15" customHeight="1" x14ac:dyDescent="0.2">
      <c r="A5216" s="105">
        <v>42225.541666666664</v>
      </c>
      <c r="B5216" s="13">
        <v>2.057776</v>
      </c>
      <c r="C5216" s="24">
        <v>250</v>
      </c>
      <c r="D5216" s="16">
        <f t="shared" si="81"/>
        <v>3.43648592</v>
      </c>
    </row>
    <row r="5217" spans="1:4" ht="15" customHeight="1" x14ac:dyDescent="0.2">
      <c r="A5217" s="105">
        <v>42225.583333333336</v>
      </c>
      <c r="B5217" s="13">
        <v>4.1155520000000001</v>
      </c>
      <c r="C5217" s="24">
        <v>160</v>
      </c>
      <c r="D5217" s="16">
        <f t="shared" si="81"/>
        <v>6.8729718399999999</v>
      </c>
    </row>
    <row r="5218" spans="1:4" ht="15" customHeight="1" x14ac:dyDescent="0.2">
      <c r="A5218" s="105">
        <v>42225.625</v>
      </c>
      <c r="B5218" s="13">
        <v>5.6588840000000005</v>
      </c>
      <c r="C5218" s="24">
        <v>160</v>
      </c>
      <c r="D5218" s="16">
        <f t="shared" si="81"/>
        <v>9.4503362800000001</v>
      </c>
    </row>
    <row r="5219" spans="1:4" ht="15" customHeight="1" x14ac:dyDescent="0.2">
      <c r="A5219" s="105">
        <v>42225.75</v>
      </c>
      <c r="B5219" s="13">
        <v>4.1155520000000001</v>
      </c>
      <c r="C5219" s="24">
        <v>100</v>
      </c>
      <c r="D5219" s="16">
        <f t="shared" si="81"/>
        <v>6.8729718399999999</v>
      </c>
    </row>
    <row r="5220" spans="1:4" ht="15" customHeight="1" x14ac:dyDescent="0.2">
      <c r="A5220" s="105">
        <v>42225.791666666664</v>
      </c>
      <c r="B5220" s="13">
        <v>2.5722200000000002</v>
      </c>
      <c r="C5220" s="24">
        <v>130</v>
      </c>
      <c r="D5220" s="16">
        <f t="shared" si="81"/>
        <v>4.2956073999999997</v>
      </c>
    </row>
    <row r="5221" spans="1:4" ht="15" customHeight="1" x14ac:dyDescent="0.2">
      <c r="A5221" s="105">
        <v>42225.833333333336</v>
      </c>
      <c r="B5221" s="13">
        <v>1.028888</v>
      </c>
      <c r="C5221" s="24">
        <v>310</v>
      </c>
      <c r="D5221" s="16">
        <f t="shared" si="81"/>
        <v>1.71824296</v>
      </c>
    </row>
    <row r="5222" spans="1:4" ht="15" customHeight="1" x14ac:dyDescent="0.2">
      <c r="A5222" s="105">
        <v>42225.875</v>
      </c>
      <c r="B5222" s="13">
        <v>2.057776</v>
      </c>
      <c r="C5222" s="24">
        <v>280</v>
      </c>
      <c r="D5222" s="16">
        <f t="shared" si="81"/>
        <v>3.43648592</v>
      </c>
    </row>
    <row r="5223" spans="1:4" ht="15" customHeight="1" x14ac:dyDescent="0.2">
      <c r="A5223" s="105">
        <v>42225.916666666664</v>
      </c>
      <c r="B5223" s="13">
        <v>2.5722200000000002</v>
      </c>
      <c r="C5223" s="24">
        <v>270</v>
      </c>
      <c r="D5223" s="16">
        <f t="shared" si="81"/>
        <v>4.2956073999999997</v>
      </c>
    </row>
    <row r="5224" spans="1:4" ht="15" customHeight="1" x14ac:dyDescent="0.2">
      <c r="A5224" s="105">
        <v>42225.958333333336</v>
      </c>
      <c r="B5224" s="13">
        <v>2.057776</v>
      </c>
      <c r="C5224" s="24">
        <v>290</v>
      </c>
      <c r="D5224" s="16">
        <f t="shared" si="81"/>
        <v>3.43648592</v>
      </c>
    </row>
    <row r="5225" spans="1:4" ht="15" customHeight="1" x14ac:dyDescent="0.2">
      <c r="A5225" s="105">
        <v>42226</v>
      </c>
      <c r="B5225" s="13">
        <v>2.057776</v>
      </c>
      <c r="C5225" s="24">
        <v>300</v>
      </c>
      <c r="D5225" s="16">
        <f t="shared" si="81"/>
        <v>3.43648592</v>
      </c>
    </row>
    <row r="5226" spans="1:4" ht="15" customHeight="1" x14ac:dyDescent="0.2">
      <c r="A5226" s="105">
        <v>42226.041666666664</v>
      </c>
      <c r="B5226" s="13">
        <v>2.057776</v>
      </c>
      <c r="C5226" s="24">
        <v>320</v>
      </c>
      <c r="D5226" s="16">
        <f t="shared" si="81"/>
        <v>3.43648592</v>
      </c>
    </row>
    <row r="5227" spans="1:4" ht="15" customHeight="1" x14ac:dyDescent="0.2">
      <c r="A5227" s="105">
        <v>42226.083333333336</v>
      </c>
      <c r="B5227" s="13">
        <v>2.057776</v>
      </c>
      <c r="C5227" s="24">
        <v>320</v>
      </c>
      <c r="D5227" s="16">
        <f t="shared" si="81"/>
        <v>3.43648592</v>
      </c>
    </row>
    <row r="5228" spans="1:4" ht="15" customHeight="1" x14ac:dyDescent="0.2">
      <c r="A5228" s="105">
        <v>42226.125</v>
      </c>
      <c r="B5228" s="13">
        <v>1.5433319999999999</v>
      </c>
      <c r="C5228" s="24">
        <v>330</v>
      </c>
      <c r="D5228" s="16">
        <f t="shared" si="81"/>
        <v>2.5773644399999998</v>
      </c>
    </row>
    <row r="5229" spans="1:4" ht="15" customHeight="1" x14ac:dyDescent="0.2">
      <c r="A5229" s="105">
        <v>42226.166666666664</v>
      </c>
      <c r="B5229" s="13">
        <v>1.028888</v>
      </c>
      <c r="C5229" s="24">
        <v>90</v>
      </c>
      <c r="D5229" s="16">
        <f t="shared" si="81"/>
        <v>1.71824296</v>
      </c>
    </row>
    <row r="5230" spans="1:4" ht="15" customHeight="1" x14ac:dyDescent="0.2">
      <c r="A5230" s="105">
        <v>42226.208333333336</v>
      </c>
      <c r="B5230" s="13">
        <v>2.057776</v>
      </c>
      <c r="C5230" s="24">
        <v>110</v>
      </c>
      <c r="D5230" s="16">
        <f t="shared" si="81"/>
        <v>3.43648592</v>
      </c>
    </row>
    <row r="5231" spans="1:4" ht="15" customHeight="1" x14ac:dyDescent="0.2">
      <c r="A5231" s="105">
        <v>42226.25</v>
      </c>
      <c r="B5231" s="13">
        <v>1.5433319999999999</v>
      </c>
      <c r="C5231" s="24">
        <v>350</v>
      </c>
      <c r="D5231" s="16">
        <f t="shared" si="81"/>
        <v>2.5773644399999998</v>
      </c>
    </row>
    <row r="5232" spans="1:4" ht="15" customHeight="1" x14ac:dyDescent="0.2">
      <c r="A5232" s="105">
        <v>42226.291666666664</v>
      </c>
      <c r="B5232" s="13">
        <v>1.5433319999999999</v>
      </c>
      <c r="C5232" s="24">
        <v>340</v>
      </c>
      <c r="D5232" s="16">
        <f t="shared" si="81"/>
        <v>2.5773644399999998</v>
      </c>
    </row>
    <row r="5233" spans="1:4" ht="15" customHeight="1" x14ac:dyDescent="0.2">
      <c r="A5233" s="105">
        <v>42226.333333333336</v>
      </c>
      <c r="B5233" s="13">
        <v>1.5433319999999999</v>
      </c>
      <c r="C5233" s="24">
        <v>340</v>
      </c>
      <c r="D5233" s="16">
        <f t="shared" si="81"/>
        <v>2.5773644399999998</v>
      </c>
    </row>
    <row r="5234" spans="1:4" ht="15" customHeight="1" x14ac:dyDescent="0.2">
      <c r="A5234" s="105">
        <v>42226.375</v>
      </c>
      <c r="B5234" s="13">
        <v>2.057776</v>
      </c>
      <c r="C5234" s="24">
        <v>290</v>
      </c>
      <c r="D5234" s="16">
        <f t="shared" si="81"/>
        <v>3.43648592</v>
      </c>
    </row>
    <row r="5235" spans="1:4" ht="15" customHeight="1" x14ac:dyDescent="0.2">
      <c r="A5235" s="105">
        <v>42226.416666666664</v>
      </c>
      <c r="B5235" s="13">
        <v>3.0866639999999999</v>
      </c>
      <c r="C5235" s="24">
        <v>260</v>
      </c>
      <c r="D5235" s="16">
        <f t="shared" si="81"/>
        <v>5.1547288799999995</v>
      </c>
    </row>
    <row r="5236" spans="1:4" ht="15" customHeight="1" x14ac:dyDescent="0.2">
      <c r="A5236" s="105">
        <v>42226.458333333336</v>
      </c>
      <c r="B5236" s="13">
        <v>3.0866639999999999</v>
      </c>
      <c r="C5236" s="24">
        <v>310</v>
      </c>
      <c r="D5236" s="16">
        <f t="shared" si="81"/>
        <v>5.1547288799999995</v>
      </c>
    </row>
    <row r="5237" spans="1:4" ht="15" customHeight="1" x14ac:dyDescent="0.2">
      <c r="A5237" s="105">
        <v>42226.5</v>
      </c>
      <c r="B5237" s="13">
        <v>2.057776</v>
      </c>
      <c r="C5237" s="24">
        <v>320</v>
      </c>
      <c r="D5237" s="16">
        <f t="shared" si="81"/>
        <v>3.43648592</v>
      </c>
    </row>
    <row r="5238" spans="1:4" ht="15" customHeight="1" x14ac:dyDescent="0.2">
      <c r="A5238" s="105">
        <v>42226.541666666664</v>
      </c>
      <c r="B5238" s="13">
        <v>2.057776</v>
      </c>
      <c r="C5238" s="24">
        <v>320</v>
      </c>
      <c r="D5238" s="16">
        <f t="shared" si="81"/>
        <v>3.43648592</v>
      </c>
    </row>
    <row r="5239" spans="1:4" ht="15" customHeight="1" x14ac:dyDescent="0.2">
      <c r="A5239" s="105">
        <v>42226.583333333336</v>
      </c>
      <c r="B5239" s="13">
        <v>4.1155520000000001</v>
      </c>
      <c r="C5239" s="24">
        <v>90</v>
      </c>
      <c r="D5239" s="16">
        <f t="shared" si="81"/>
        <v>6.8729718399999999</v>
      </c>
    </row>
    <row r="5240" spans="1:4" ht="15" customHeight="1" x14ac:dyDescent="0.2">
      <c r="A5240" s="105">
        <v>42226.625</v>
      </c>
      <c r="B5240" s="13">
        <v>4.1155520000000001</v>
      </c>
      <c r="C5240" s="24">
        <v>110</v>
      </c>
      <c r="D5240" s="16">
        <f t="shared" si="81"/>
        <v>6.8729718399999999</v>
      </c>
    </row>
    <row r="5241" spans="1:4" ht="15" customHeight="1" x14ac:dyDescent="0.2">
      <c r="A5241" s="105">
        <v>42226.666666666664</v>
      </c>
      <c r="B5241" s="13">
        <v>6.1733279999999997</v>
      </c>
      <c r="C5241" s="24">
        <v>140</v>
      </c>
      <c r="D5241" s="16">
        <f t="shared" si="81"/>
        <v>10.309457759999999</v>
      </c>
    </row>
    <row r="5242" spans="1:4" ht="15" customHeight="1" x14ac:dyDescent="0.2">
      <c r="A5242" s="105">
        <v>42226.708333333336</v>
      </c>
      <c r="B5242" s="13">
        <v>4.1155520000000001</v>
      </c>
      <c r="C5242" s="24">
        <v>130</v>
      </c>
      <c r="D5242" s="16">
        <f t="shared" si="81"/>
        <v>6.8729718399999999</v>
      </c>
    </row>
    <row r="5243" spans="1:4" ht="15" customHeight="1" x14ac:dyDescent="0.2">
      <c r="A5243" s="105">
        <v>42226.75</v>
      </c>
      <c r="B5243" s="13">
        <v>3.0866639999999999</v>
      </c>
      <c r="C5243" s="24">
        <v>130</v>
      </c>
      <c r="D5243" s="16">
        <f t="shared" si="81"/>
        <v>5.1547288799999995</v>
      </c>
    </row>
    <row r="5244" spans="1:4" ht="15" customHeight="1" x14ac:dyDescent="0.2">
      <c r="A5244" s="105">
        <v>42226.791666666664</v>
      </c>
      <c r="B5244" s="13">
        <v>3.0866639999999999</v>
      </c>
      <c r="C5244" s="24">
        <v>100</v>
      </c>
      <c r="D5244" s="16">
        <f t="shared" si="81"/>
        <v>5.1547288799999995</v>
      </c>
    </row>
    <row r="5245" spans="1:4" ht="15" customHeight="1" x14ac:dyDescent="0.2">
      <c r="A5245" s="105">
        <v>42226.833333333336</v>
      </c>
      <c r="B5245" s="13">
        <v>4.1155520000000001</v>
      </c>
      <c r="C5245" s="24">
        <v>110</v>
      </c>
      <c r="D5245" s="16">
        <f t="shared" si="81"/>
        <v>6.8729718399999999</v>
      </c>
    </row>
    <row r="5246" spans="1:4" ht="15" customHeight="1" x14ac:dyDescent="0.2">
      <c r="A5246" s="105">
        <v>42226.875</v>
      </c>
      <c r="B5246" s="13">
        <v>2.5722200000000002</v>
      </c>
      <c r="C5246" s="24">
        <v>90</v>
      </c>
      <c r="D5246" s="16">
        <f t="shared" si="81"/>
        <v>4.2956073999999997</v>
      </c>
    </row>
    <row r="5247" spans="1:4" ht="15" customHeight="1" x14ac:dyDescent="0.2">
      <c r="A5247" s="105">
        <v>42226.916666666664</v>
      </c>
      <c r="B5247" s="13">
        <v>1.028888</v>
      </c>
      <c r="C5247" s="24">
        <v>40</v>
      </c>
      <c r="D5247" s="16">
        <f t="shared" si="81"/>
        <v>1.71824296</v>
      </c>
    </row>
    <row r="5248" spans="1:4" ht="15" customHeight="1" x14ac:dyDescent="0.2">
      <c r="A5248" s="105">
        <v>42226.958333333336</v>
      </c>
      <c r="B5248" s="13">
        <v>1.028888</v>
      </c>
      <c r="C5248" s="24">
        <v>300</v>
      </c>
      <c r="D5248" s="16">
        <f t="shared" si="81"/>
        <v>1.71824296</v>
      </c>
    </row>
    <row r="5249" spans="1:4" ht="15" customHeight="1" x14ac:dyDescent="0.2">
      <c r="A5249" s="105">
        <v>42227</v>
      </c>
      <c r="B5249" s="13">
        <v>1.5433319999999999</v>
      </c>
      <c r="C5249" s="24">
        <v>310</v>
      </c>
      <c r="D5249" s="16">
        <f t="shared" si="81"/>
        <v>2.5773644399999998</v>
      </c>
    </row>
    <row r="5250" spans="1:4" ht="15" customHeight="1" x14ac:dyDescent="0.2">
      <c r="A5250" s="105">
        <v>42227.041666666664</v>
      </c>
      <c r="B5250" s="13">
        <v>1.028888</v>
      </c>
      <c r="C5250" s="24">
        <v>330</v>
      </c>
      <c r="D5250" s="16">
        <f t="shared" si="81"/>
        <v>1.71824296</v>
      </c>
    </row>
    <row r="5251" spans="1:4" ht="15" customHeight="1" x14ac:dyDescent="0.2">
      <c r="A5251" s="105">
        <v>42227.083333333336</v>
      </c>
      <c r="B5251" s="13">
        <v>2.5722200000000002</v>
      </c>
      <c r="C5251" s="24">
        <v>340</v>
      </c>
      <c r="D5251" s="16">
        <f t="shared" si="81"/>
        <v>4.2956073999999997</v>
      </c>
    </row>
    <row r="5252" spans="1:4" ht="15" customHeight="1" x14ac:dyDescent="0.2">
      <c r="A5252" s="105">
        <v>42227.125</v>
      </c>
      <c r="B5252" s="13">
        <v>2.5722200000000002</v>
      </c>
      <c r="C5252" s="24">
        <v>160</v>
      </c>
      <c r="D5252" s="16">
        <f t="shared" ref="D5252:D5315" si="82">$B$1*B5252</f>
        <v>4.2956073999999997</v>
      </c>
    </row>
    <row r="5253" spans="1:4" ht="15" customHeight="1" x14ac:dyDescent="0.2">
      <c r="A5253" s="105">
        <v>42227.166666666664</v>
      </c>
      <c r="B5253" s="13">
        <v>0</v>
      </c>
      <c r="C5253" s="24">
        <v>0</v>
      </c>
      <c r="D5253" s="16">
        <f t="shared" si="82"/>
        <v>0</v>
      </c>
    </row>
    <row r="5254" spans="1:4" ht="15" customHeight="1" x14ac:dyDescent="0.2">
      <c r="A5254" s="105">
        <v>42227.208333333336</v>
      </c>
      <c r="B5254" s="13">
        <v>1.028888</v>
      </c>
      <c r="C5254" s="24">
        <v>300</v>
      </c>
      <c r="D5254" s="16">
        <f t="shared" si="82"/>
        <v>1.71824296</v>
      </c>
    </row>
    <row r="5255" spans="1:4" ht="15" customHeight="1" x14ac:dyDescent="0.2">
      <c r="A5255" s="105">
        <v>42227.25</v>
      </c>
      <c r="B5255" s="13">
        <v>2.057776</v>
      </c>
      <c r="C5255" s="24">
        <v>310</v>
      </c>
      <c r="D5255" s="16">
        <f t="shared" si="82"/>
        <v>3.43648592</v>
      </c>
    </row>
    <row r="5256" spans="1:4" ht="15" customHeight="1" x14ac:dyDescent="0.2">
      <c r="A5256" s="105">
        <v>42227.291666666664</v>
      </c>
      <c r="B5256" s="13">
        <v>2.057776</v>
      </c>
      <c r="C5256" s="24">
        <v>270</v>
      </c>
      <c r="D5256" s="16">
        <f t="shared" si="82"/>
        <v>3.43648592</v>
      </c>
    </row>
    <row r="5257" spans="1:4" ht="15" customHeight="1" x14ac:dyDescent="0.2">
      <c r="A5257" s="105">
        <v>42227.333333333336</v>
      </c>
      <c r="B5257" s="13">
        <v>1.028888</v>
      </c>
      <c r="C5257" s="24">
        <v>360</v>
      </c>
      <c r="D5257" s="16">
        <f t="shared" si="82"/>
        <v>1.71824296</v>
      </c>
    </row>
    <row r="5258" spans="1:4" ht="15" customHeight="1" x14ac:dyDescent="0.2">
      <c r="A5258" s="105">
        <v>42227.375</v>
      </c>
      <c r="B5258" s="13">
        <v>2.057776</v>
      </c>
      <c r="C5258" s="24">
        <v>270</v>
      </c>
      <c r="D5258" s="16">
        <f t="shared" si="82"/>
        <v>3.43648592</v>
      </c>
    </row>
    <row r="5259" spans="1:4" ht="15" customHeight="1" x14ac:dyDescent="0.2">
      <c r="A5259" s="105">
        <v>42227.416666666664</v>
      </c>
      <c r="B5259" s="13">
        <v>1.5433319999999999</v>
      </c>
      <c r="C5259" s="24">
        <v>290</v>
      </c>
      <c r="D5259" s="16">
        <f t="shared" si="82"/>
        <v>2.5773644399999998</v>
      </c>
    </row>
    <row r="5260" spans="1:4" ht="15" customHeight="1" x14ac:dyDescent="0.2">
      <c r="A5260" s="105">
        <v>42227.458333333336</v>
      </c>
      <c r="B5260" s="13">
        <v>1.028888</v>
      </c>
      <c r="C5260" s="24">
        <v>50</v>
      </c>
      <c r="D5260" s="16">
        <f t="shared" si="82"/>
        <v>1.71824296</v>
      </c>
    </row>
    <row r="5261" spans="1:4" ht="15" customHeight="1" x14ac:dyDescent="0.2">
      <c r="A5261" s="105">
        <v>42227.5</v>
      </c>
      <c r="B5261" s="13">
        <v>1.5433319999999999</v>
      </c>
      <c r="C5261" s="24">
        <v>160</v>
      </c>
      <c r="D5261" s="16">
        <f t="shared" si="82"/>
        <v>2.5773644399999998</v>
      </c>
    </row>
    <row r="5262" spans="1:4" ht="15" customHeight="1" x14ac:dyDescent="0.2">
      <c r="A5262" s="105">
        <v>42227.541666666664</v>
      </c>
      <c r="B5262" s="13">
        <v>2.057776</v>
      </c>
      <c r="C5262" s="24">
        <v>130</v>
      </c>
      <c r="D5262" s="16">
        <f t="shared" si="82"/>
        <v>3.43648592</v>
      </c>
    </row>
    <row r="5263" spans="1:4" ht="15" customHeight="1" x14ac:dyDescent="0.2">
      <c r="A5263" s="105">
        <v>42227.625</v>
      </c>
      <c r="B5263" s="13">
        <v>4.1155520000000001</v>
      </c>
      <c r="C5263" s="24">
        <v>160</v>
      </c>
      <c r="D5263" s="16">
        <f t="shared" si="82"/>
        <v>6.8729718399999999</v>
      </c>
    </row>
    <row r="5264" spans="1:4" ht="15" customHeight="1" x14ac:dyDescent="0.2">
      <c r="A5264" s="105">
        <v>42227.666666666664</v>
      </c>
      <c r="B5264" s="13">
        <v>3.601108</v>
      </c>
      <c r="C5264" s="24">
        <v>70</v>
      </c>
      <c r="D5264" s="16">
        <f t="shared" si="82"/>
        <v>6.0138503599999993</v>
      </c>
    </row>
    <row r="5265" spans="1:4" ht="15" customHeight="1" x14ac:dyDescent="0.2">
      <c r="A5265" s="105">
        <v>42227.708333333336</v>
      </c>
      <c r="B5265" s="13">
        <v>4.6299960000000002</v>
      </c>
      <c r="C5265" s="24">
        <v>90</v>
      </c>
      <c r="D5265" s="16">
        <f t="shared" si="82"/>
        <v>7.7320933199999997</v>
      </c>
    </row>
    <row r="5266" spans="1:4" ht="15" customHeight="1" x14ac:dyDescent="0.2">
      <c r="A5266" s="105">
        <v>42227.75</v>
      </c>
      <c r="B5266" s="13">
        <v>4.1155520000000001</v>
      </c>
      <c r="C5266" s="24">
        <v>70</v>
      </c>
      <c r="D5266" s="16">
        <f t="shared" si="82"/>
        <v>6.8729718399999999</v>
      </c>
    </row>
    <row r="5267" spans="1:4" ht="15" customHeight="1" x14ac:dyDescent="0.2">
      <c r="A5267" s="105">
        <v>42227.791666666664</v>
      </c>
      <c r="B5267" s="13">
        <v>4.1155520000000001</v>
      </c>
      <c r="C5267" s="24">
        <v>60</v>
      </c>
      <c r="D5267" s="16">
        <f t="shared" si="82"/>
        <v>6.8729718399999999</v>
      </c>
    </row>
    <row r="5268" spans="1:4" ht="15" customHeight="1" x14ac:dyDescent="0.2">
      <c r="A5268" s="105">
        <v>42227.833333333336</v>
      </c>
      <c r="B5268" s="13">
        <v>3.601108</v>
      </c>
      <c r="C5268" s="24">
        <v>70</v>
      </c>
      <c r="D5268" s="16">
        <f t="shared" si="82"/>
        <v>6.0138503599999993</v>
      </c>
    </row>
    <row r="5269" spans="1:4" ht="15" customHeight="1" x14ac:dyDescent="0.2">
      <c r="A5269" s="105">
        <v>42227.875</v>
      </c>
      <c r="B5269" s="13">
        <v>3.0866639999999999</v>
      </c>
      <c r="C5269" s="24">
        <v>90</v>
      </c>
      <c r="D5269" s="16">
        <f t="shared" si="82"/>
        <v>5.1547288799999995</v>
      </c>
    </row>
    <row r="5270" spans="1:4" ht="15" customHeight="1" x14ac:dyDescent="0.2">
      <c r="A5270" s="105">
        <v>42227.958333333336</v>
      </c>
      <c r="B5270" s="13">
        <v>4.1155520000000001</v>
      </c>
      <c r="C5270" s="24">
        <v>120</v>
      </c>
      <c r="D5270" s="16">
        <f t="shared" si="82"/>
        <v>6.8729718399999999</v>
      </c>
    </row>
    <row r="5271" spans="1:4" ht="15" customHeight="1" x14ac:dyDescent="0.2">
      <c r="A5271" s="105">
        <v>42228</v>
      </c>
      <c r="B5271" s="13">
        <v>5.1444400000000003</v>
      </c>
      <c r="C5271" s="24">
        <v>100</v>
      </c>
      <c r="D5271" s="16">
        <f t="shared" si="82"/>
        <v>8.5912147999999995</v>
      </c>
    </row>
    <row r="5272" spans="1:4" ht="15" customHeight="1" x14ac:dyDescent="0.2">
      <c r="A5272" s="105">
        <v>42228.041666666664</v>
      </c>
      <c r="B5272" s="13">
        <v>2.5722200000000002</v>
      </c>
      <c r="C5272" s="24">
        <v>280</v>
      </c>
      <c r="D5272" s="16">
        <f t="shared" si="82"/>
        <v>4.2956073999999997</v>
      </c>
    </row>
    <row r="5273" spans="1:4" ht="15" customHeight="1" x14ac:dyDescent="0.2">
      <c r="A5273" s="105">
        <v>42228.083333333336</v>
      </c>
      <c r="B5273" s="13">
        <v>3.0866639999999999</v>
      </c>
      <c r="C5273" s="24">
        <v>320</v>
      </c>
      <c r="D5273" s="16">
        <f t="shared" si="82"/>
        <v>5.1547288799999995</v>
      </c>
    </row>
    <row r="5274" spans="1:4" ht="15" customHeight="1" x14ac:dyDescent="0.2">
      <c r="A5274" s="105">
        <v>42228.125</v>
      </c>
      <c r="B5274" s="13">
        <v>1.5433319999999999</v>
      </c>
      <c r="C5274" s="24">
        <v>340</v>
      </c>
      <c r="D5274" s="16">
        <f t="shared" si="82"/>
        <v>2.5773644399999998</v>
      </c>
    </row>
    <row r="5275" spans="1:4" ht="15" customHeight="1" x14ac:dyDescent="0.2">
      <c r="A5275" s="105">
        <v>42228.166666666664</v>
      </c>
      <c r="B5275" s="13">
        <v>1.028888</v>
      </c>
      <c r="C5275" s="24">
        <v>320</v>
      </c>
      <c r="D5275" s="16">
        <f t="shared" si="82"/>
        <v>1.71824296</v>
      </c>
    </row>
    <row r="5276" spans="1:4" ht="15" customHeight="1" x14ac:dyDescent="0.2">
      <c r="A5276" s="105">
        <v>42228.208333333336</v>
      </c>
      <c r="B5276" s="13">
        <v>2.057776</v>
      </c>
      <c r="C5276" s="24">
        <v>320</v>
      </c>
      <c r="D5276" s="16">
        <f t="shared" si="82"/>
        <v>3.43648592</v>
      </c>
    </row>
    <row r="5277" spans="1:4" ht="15" customHeight="1" x14ac:dyDescent="0.2">
      <c r="A5277" s="105">
        <v>42228.25</v>
      </c>
      <c r="B5277" s="13">
        <v>1.028888</v>
      </c>
      <c r="C5277" s="24">
        <v>340</v>
      </c>
      <c r="D5277" s="16">
        <f t="shared" si="82"/>
        <v>1.71824296</v>
      </c>
    </row>
    <row r="5278" spans="1:4" ht="15" customHeight="1" x14ac:dyDescent="0.2">
      <c r="A5278" s="105">
        <v>42228.291666666664</v>
      </c>
      <c r="B5278" s="13">
        <v>1.028888</v>
      </c>
      <c r="C5278" s="24">
        <v>360</v>
      </c>
      <c r="D5278" s="16">
        <f t="shared" si="82"/>
        <v>1.71824296</v>
      </c>
    </row>
    <row r="5279" spans="1:4" ht="15" customHeight="1" x14ac:dyDescent="0.2">
      <c r="A5279" s="105">
        <v>42228.333333333336</v>
      </c>
      <c r="B5279" s="13">
        <v>0.51444400000000001</v>
      </c>
      <c r="C5279" s="24">
        <v>360</v>
      </c>
      <c r="D5279" s="16">
        <f t="shared" si="82"/>
        <v>0.85912147999999999</v>
      </c>
    </row>
    <row r="5280" spans="1:4" ht="15" customHeight="1" x14ac:dyDescent="0.2">
      <c r="A5280" s="105">
        <v>42228.375</v>
      </c>
      <c r="B5280" s="13">
        <v>2.057776</v>
      </c>
      <c r="C5280" s="24">
        <v>310</v>
      </c>
      <c r="D5280" s="16">
        <f t="shared" si="82"/>
        <v>3.43648592</v>
      </c>
    </row>
    <row r="5281" spans="1:4" ht="15" customHeight="1" x14ac:dyDescent="0.2">
      <c r="A5281" s="105">
        <v>42228.416666666664</v>
      </c>
      <c r="B5281" s="13">
        <v>1.028888</v>
      </c>
      <c r="C5281" s="24">
        <v>260</v>
      </c>
      <c r="D5281" s="16">
        <f t="shared" si="82"/>
        <v>1.71824296</v>
      </c>
    </row>
    <row r="5282" spans="1:4" ht="15" customHeight="1" x14ac:dyDescent="0.2">
      <c r="A5282" s="105">
        <v>42228.458333333336</v>
      </c>
      <c r="B5282" s="13">
        <v>2.057776</v>
      </c>
      <c r="C5282" s="24">
        <v>240</v>
      </c>
      <c r="D5282" s="16">
        <f t="shared" si="82"/>
        <v>3.43648592</v>
      </c>
    </row>
    <row r="5283" spans="1:4" ht="15" customHeight="1" x14ac:dyDescent="0.2">
      <c r="A5283" s="105">
        <v>42228.5</v>
      </c>
      <c r="B5283" s="13">
        <v>3.0866639999999999</v>
      </c>
      <c r="C5283" s="24">
        <v>190</v>
      </c>
      <c r="D5283" s="16">
        <f t="shared" si="82"/>
        <v>5.1547288799999995</v>
      </c>
    </row>
    <row r="5284" spans="1:4" ht="15" customHeight="1" x14ac:dyDescent="0.2">
      <c r="A5284" s="105">
        <v>42228.541666666664</v>
      </c>
      <c r="B5284" s="13">
        <v>2.057776</v>
      </c>
      <c r="C5284" s="24">
        <v>170</v>
      </c>
      <c r="D5284" s="16">
        <f t="shared" si="82"/>
        <v>3.43648592</v>
      </c>
    </row>
    <row r="5285" spans="1:4" ht="15" customHeight="1" x14ac:dyDescent="0.2">
      <c r="A5285" s="105">
        <v>42228.583333333336</v>
      </c>
      <c r="B5285" s="13">
        <v>2.5722200000000002</v>
      </c>
      <c r="C5285" s="24">
        <v>170</v>
      </c>
      <c r="D5285" s="16">
        <f t="shared" si="82"/>
        <v>4.2956073999999997</v>
      </c>
    </row>
    <row r="5286" spans="1:4" ht="15" customHeight="1" x14ac:dyDescent="0.2">
      <c r="A5286" s="105">
        <v>42228.625</v>
      </c>
      <c r="B5286" s="13">
        <v>3.0866639999999999</v>
      </c>
      <c r="C5286" s="24">
        <v>170</v>
      </c>
      <c r="D5286" s="16">
        <f t="shared" si="82"/>
        <v>5.1547288799999995</v>
      </c>
    </row>
    <row r="5287" spans="1:4" ht="15" customHeight="1" x14ac:dyDescent="0.2">
      <c r="A5287" s="105">
        <v>42228.666666666664</v>
      </c>
      <c r="B5287" s="13">
        <v>4.1155520000000001</v>
      </c>
      <c r="C5287" s="24">
        <v>150</v>
      </c>
      <c r="D5287" s="16">
        <f t="shared" si="82"/>
        <v>6.8729718399999999</v>
      </c>
    </row>
    <row r="5288" spans="1:4" ht="15" customHeight="1" x14ac:dyDescent="0.2">
      <c r="A5288" s="105">
        <v>42228.708333333336</v>
      </c>
      <c r="B5288" s="13">
        <v>3.0866639999999999</v>
      </c>
      <c r="C5288" s="24">
        <v>150</v>
      </c>
      <c r="D5288" s="16">
        <f t="shared" si="82"/>
        <v>5.1547288799999995</v>
      </c>
    </row>
    <row r="5289" spans="1:4" ht="15" customHeight="1" x14ac:dyDescent="0.2">
      <c r="A5289" s="105">
        <v>42228.75</v>
      </c>
      <c r="B5289" s="13">
        <v>3.0866639999999999</v>
      </c>
      <c r="C5289" s="24">
        <v>180</v>
      </c>
      <c r="D5289" s="16">
        <f t="shared" si="82"/>
        <v>5.1547288799999995</v>
      </c>
    </row>
    <row r="5290" spans="1:4" ht="15" customHeight="1" x14ac:dyDescent="0.2">
      <c r="A5290" s="105">
        <v>42228.791666666664</v>
      </c>
      <c r="B5290" s="13">
        <v>3.601108</v>
      </c>
      <c r="C5290" s="24">
        <v>170</v>
      </c>
      <c r="D5290" s="16">
        <f t="shared" si="82"/>
        <v>6.0138503599999993</v>
      </c>
    </row>
    <row r="5291" spans="1:4" ht="15" customHeight="1" x14ac:dyDescent="0.2">
      <c r="A5291" s="105">
        <v>42228.833333333336</v>
      </c>
      <c r="B5291" s="13">
        <v>2.5722200000000002</v>
      </c>
      <c r="C5291" s="24">
        <v>330</v>
      </c>
      <c r="D5291" s="16">
        <f t="shared" si="82"/>
        <v>4.2956073999999997</v>
      </c>
    </row>
    <row r="5292" spans="1:4" ht="15" customHeight="1" x14ac:dyDescent="0.2">
      <c r="A5292" s="105">
        <v>42228.875</v>
      </c>
      <c r="B5292" s="13">
        <v>1.5433319999999999</v>
      </c>
      <c r="C5292" s="24">
        <v>350</v>
      </c>
      <c r="D5292" s="16">
        <f t="shared" si="82"/>
        <v>2.5773644399999998</v>
      </c>
    </row>
    <row r="5293" spans="1:4" ht="15" customHeight="1" x14ac:dyDescent="0.2">
      <c r="A5293" s="105">
        <v>42228.916666666664</v>
      </c>
      <c r="B5293" s="13">
        <v>1.028888</v>
      </c>
      <c r="C5293" s="24">
        <v>240</v>
      </c>
      <c r="D5293" s="16">
        <f t="shared" si="82"/>
        <v>1.71824296</v>
      </c>
    </row>
    <row r="5294" spans="1:4" ht="15" customHeight="1" x14ac:dyDescent="0.2">
      <c r="A5294" s="105">
        <v>42228.958333333336</v>
      </c>
      <c r="B5294" s="13">
        <v>2.057776</v>
      </c>
      <c r="C5294" s="24">
        <v>350</v>
      </c>
      <c r="D5294" s="16">
        <f t="shared" si="82"/>
        <v>3.43648592</v>
      </c>
    </row>
    <row r="5295" spans="1:4" ht="15" customHeight="1" x14ac:dyDescent="0.2">
      <c r="A5295" s="105">
        <v>42229</v>
      </c>
      <c r="B5295" s="13">
        <v>2.057776</v>
      </c>
      <c r="C5295" s="24">
        <v>340</v>
      </c>
      <c r="D5295" s="16">
        <f t="shared" si="82"/>
        <v>3.43648592</v>
      </c>
    </row>
    <row r="5296" spans="1:4" ht="15" customHeight="1" x14ac:dyDescent="0.2">
      <c r="A5296" s="105">
        <v>42229.041666666664</v>
      </c>
      <c r="B5296" s="13">
        <v>1.5433319999999999</v>
      </c>
      <c r="C5296" s="24">
        <v>10</v>
      </c>
      <c r="D5296" s="16">
        <f t="shared" si="82"/>
        <v>2.5773644399999998</v>
      </c>
    </row>
    <row r="5297" spans="1:4" ht="15" customHeight="1" x14ac:dyDescent="0.2">
      <c r="A5297" s="105">
        <v>42229.083333333336</v>
      </c>
      <c r="B5297" s="13">
        <v>2.057776</v>
      </c>
      <c r="C5297" s="24">
        <v>290</v>
      </c>
      <c r="D5297" s="16">
        <f t="shared" si="82"/>
        <v>3.43648592</v>
      </c>
    </row>
    <row r="5298" spans="1:4" ht="15" customHeight="1" x14ac:dyDescent="0.2">
      <c r="A5298" s="105">
        <v>42229.125</v>
      </c>
      <c r="B5298" s="13">
        <v>2.5722200000000002</v>
      </c>
      <c r="C5298" s="24">
        <v>340</v>
      </c>
      <c r="D5298" s="16">
        <f t="shared" si="82"/>
        <v>4.2956073999999997</v>
      </c>
    </row>
    <row r="5299" spans="1:4" ht="15" customHeight="1" x14ac:dyDescent="0.2">
      <c r="A5299" s="105">
        <v>42229.166666666664</v>
      </c>
      <c r="B5299" s="13">
        <v>1.5433319999999999</v>
      </c>
      <c r="C5299" s="24">
        <v>320</v>
      </c>
      <c r="D5299" s="16">
        <f t="shared" si="82"/>
        <v>2.5773644399999998</v>
      </c>
    </row>
    <row r="5300" spans="1:4" ht="15" customHeight="1" x14ac:dyDescent="0.2">
      <c r="A5300" s="105">
        <v>42229.208333333336</v>
      </c>
      <c r="B5300" s="13">
        <v>1.028888</v>
      </c>
      <c r="C5300" s="24">
        <v>280</v>
      </c>
      <c r="D5300" s="16">
        <f t="shared" si="82"/>
        <v>1.71824296</v>
      </c>
    </row>
    <row r="5301" spans="1:4" ht="15" customHeight="1" x14ac:dyDescent="0.2">
      <c r="A5301" s="105">
        <v>42229.25</v>
      </c>
      <c r="B5301" s="13">
        <v>1.028888</v>
      </c>
      <c r="C5301" s="24">
        <v>20</v>
      </c>
      <c r="D5301" s="16">
        <f t="shared" si="82"/>
        <v>1.71824296</v>
      </c>
    </row>
    <row r="5302" spans="1:4" ht="15" customHeight="1" x14ac:dyDescent="0.2">
      <c r="A5302" s="105">
        <v>42229.291666666664</v>
      </c>
      <c r="B5302" s="13">
        <v>1.5433319999999999</v>
      </c>
      <c r="C5302" s="24">
        <v>300</v>
      </c>
      <c r="D5302" s="16">
        <f t="shared" si="82"/>
        <v>2.5773644399999998</v>
      </c>
    </row>
    <row r="5303" spans="1:4" ht="15" customHeight="1" x14ac:dyDescent="0.2">
      <c r="A5303" s="105">
        <v>42229.333333333336</v>
      </c>
      <c r="B5303" s="13">
        <v>1.5433319999999999</v>
      </c>
      <c r="C5303" s="24">
        <v>320</v>
      </c>
      <c r="D5303" s="16">
        <f t="shared" si="82"/>
        <v>2.5773644399999998</v>
      </c>
    </row>
    <row r="5304" spans="1:4" ht="15" customHeight="1" x14ac:dyDescent="0.2">
      <c r="A5304" s="105">
        <v>42229.375</v>
      </c>
      <c r="B5304" s="13">
        <v>0</v>
      </c>
      <c r="C5304" s="24">
        <v>0</v>
      </c>
      <c r="D5304" s="16">
        <f t="shared" si="82"/>
        <v>0</v>
      </c>
    </row>
    <row r="5305" spans="1:4" ht="15" customHeight="1" x14ac:dyDescent="0.2">
      <c r="A5305" s="105">
        <v>42229.416666666664</v>
      </c>
      <c r="B5305" s="13">
        <v>1.028888</v>
      </c>
      <c r="C5305" s="24">
        <v>340</v>
      </c>
      <c r="D5305" s="16">
        <f t="shared" si="82"/>
        <v>1.71824296</v>
      </c>
    </row>
    <row r="5306" spans="1:4" ht="15" customHeight="1" x14ac:dyDescent="0.2">
      <c r="A5306" s="105">
        <v>42229.458333333336</v>
      </c>
      <c r="B5306" s="13">
        <v>1.5433319999999999</v>
      </c>
      <c r="C5306" s="24">
        <v>270</v>
      </c>
      <c r="D5306" s="16">
        <f t="shared" si="82"/>
        <v>2.5773644399999998</v>
      </c>
    </row>
    <row r="5307" spans="1:4" ht="15" customHeight="1" x14ac:dyDescent="0.2">
      <c r="A5307" s="105">
        <v>42229.5</v>
      </c>
      <c r="B5307" s="13">
        <v>0</v>
      </c>
      <c r="C5307" s="24">
        <v>0</v>
      </c>
      <c r="D5307" s="16">
        <f t="shared" si="82"/>
        <v>0</v>
      </c>
    </row>
    <row r="5308" spans="1:4" ht="15" customHeight="1" x14ac:dyDescent="0.2">
      <c r="A5308" s="105">
        <v>42229.541666666664</v>
      </c>
      <c r="B5308" s="13">
        <v>2.057776</v>
      </c>
      <c r="C5308" s="24">
        <v>260</v>
      </c>
      <c r="D5308" s="16">
        <f t="shared" si="82"/>
        <v>3.43648592</v>
      </c>
    </row>
    <row r="5309" spans="1:4" ht="15" customHeight="1" x14ac:dyDescent="0.2">
      <c r="A5309" s="105">
        <v>42229.583333333336</v>
      </c>
      <c r="B5309" s="13">
        <v>1.028888</v>
      </c>
      <c r="C5309" s="24">
        <v>350</v>
      </c>
      <c r="D5309" s="16">
        <f t="shared" si="82"/>
        <v>1.71824296</v>
      </c>
    </row>
    <row r="5310" spans="1:4" ht="15" customHeight="1" x14ac:dyDescent="0.2">
      <c r="A5310" s="105">
        <v>42229.625</v>
      </c>
      <c r="B5310" s="13">
        <v>1.028888</v>
      </c>
      <c r="C5310" s="24">
        <v>280</v>
      </c>
      <c r="D5310" s="16">
        <f t="shared" si="82"/>
        <v>1.71824296</v>
      </c>
    </row>
    <row r="5311" spans="1:4" ht="15" customHeight="1" x14ac:dyDescent="0.2">
      <c r="A5311" s="105">
        <v>42229.666666666664</v>
      </c>
      <c r="B5311" s="13">
        <v>2.057776</v>
      </c>
      <c r="C5311" s="24">
        <v>290</v>
      </c>
      <c r="D5311" s="16">
        <f t="shared" si="82"/>
        <v>3.43648592</v>
      </c>
    </row>
    <row r="5312" spans="1:4" ht="15" customHeight="1" x14ac:dyDescent="0.2">
      <c r="A5312" s="105">
        <v>42229.708333333336</v>
      </c>
      <c r="B5312" s="13">
        <v>1.5433319999999999</v>
      </c>
      <c r="C5312" s="24">
        <v>200</v>
      </c>
      <c r="D5312" s="16">
        <f t="shared" si="82"/>
        <v>2.5773644399999998</v>
      </c>
    </row>
    <row r="5313" spans="1:4" ht="15" customHeight="1" x14ac:dyDescent="0.2">
      <c r="A5313" s="105">
        <v>42229.75</v>
      </c>
      <c r="B5313" s="13">
        <v>3.0866639999999999</v>
      </c>
      <c r="C5313" s="24">
        <v>180</v>
      </c>
      <c r="D5313" s="16">
        <f t="shared" si="82"/>
        <v>5.1547288799999995</v>
      </c>
    </row>
    <row r="5314" spans="1:4" ht="15" customHeight="1" x14ac:dyDescent="0.2">
      <c r="A5314" s="105">
        <v>42229.791666666664</v>
      </c>
      <c r="B5314" s="13">
        <v>1.028888</v>
      </c>
      <c r="C5314" s="24">
        <v>140</v>
      </c>
      <c r="D5314" s="16">
        <f t="shared" si="82"/>
        <v>1.71824296</v>
      </c>
    </row>
    <row r="5315" spans="1:4" ht="15" customHeight="1" x14ac:dyDescent="0.2">
      <c r="A5315" s="105">
        <v>42229.833333333336</v>
      </c>
      <c r="B5315" s="13">
        <v>3.0866639999999999</v>
      </c>
      <c r="C5315" s="24">
        <v>120</v>
      </c>
      <c r="D5315" s="16">
        <f t="shared" si="82"/>
        <v>5.1547288799999995</v>
      </c>
    </row>
    <row r="5316" spans="1:4" ht="15" customHeight="1" x14ac:dyDescent="0.2">
      <c r="A5316" s="105">
        <v>42229.875</v>
      </c>
      <c r="B5316" s="13">
        <v>1.5433319999999999</v>
      </c>
      <c r="C5316" s="24">
        <v>170</v>
      </c>
      <c r="D5316" s="16">
        <f t="shared" ref="D5316:D5379" si="83">$B$1*B5316</f>
        <v>2.5773644399999998</v>
      </c>
    </row>
    <row r="5317" spans="1:4" ht="15" customHeight="1" x14ac:dyDescent="0.2">
      <c r="A5317" s="105">
        <v>42229.916666666664</v>
      </c>
      <c r="B5317" s="13">
        <v>3.0866639999999999</v>
      </c>
      <c r="C5317" s="24">
        <v>40</v>
      </c>
      <c r="D5317" s="16">
        <f t="shared" si="83"/>
        <v>5.1547288799999995</v>
      </c>
    </row>
    <row r="5318" spans="1:4" ht="15" customHeight="1" x14ac:dyDescent="0.2">
      <c r="A5318" s="105">
        <v>42229.958333333336</v>
      </c>
      <c r="B5318" s="13">
        <v>2.5722200000000002</v>
      </c>
      <c r="C5318" s="24">
        <v>50</v>
      </c>
      <c r="D5318" s="16">
        <f t="shared" si="83"/>
        <v>4.2956073999999997</v>
      </c>
    </row>
    <row r="5319" spans="1:4" ht="15" customHeight="1" x14ac:dyDescent="0.2">
      <c r="A5319" s="105">
        <v>42230</v>
      </c>
      <c r="B5319" s="13">
        <v>1.5433319999999999</v>
      </c>
      <c r="C5319" s="24">
        <v>20</v>
      </c>
      <c r="D5319" s="16">
        <f t="shared" si="83"/>
        <v>2.5773644399999998</v>
      </c>
    </row>
    <row r="5320" spans="1:4" ht="15" customHeight="1" x14ac:dyDescent="0.2">
      <c r="A5320" s="105">
        <v>42230.041666666664</v>
      </c>
      <c r="B5320" s="13">
        <v>2.057776</v>
      </c>
      <c r="C5320" s="24">
        <v>20</v>
      </c>
      <c r="D5320" s="16">
        <f t="shared" si="83"/>
        <v>3.43648592</v>
      </c>
    </row>
    <row r="5321" spans="1:4" ht="15" customHeight="1" x14ac:dyDescent="0.2">
      <c r="A5321" s="105">
        <v>42230.083333333336</v>
      </c>
      <c r="B5321" s="13">
        <v>1.5433319999999999</v>
      </c>
      <c r="C5321" s="24">
        <v>320</v>
      </c>
      <c r="D5321" s="16">
        <f t="shared" si="83"/>
        <v>2.5773644399999998</v>
      </c>
    </row>
    <row r="5322" spans="1:4" ht="15" customHeight="1" x14ac:dyDescent="0.2">
      <c r="A5322" s="105">
        <v>42230.125</v>
      </c>
      <c r="B5322" s="13">
        <v>1.5433319999999999</v>
      </c>
      <c r="C5322" s="24">
        <v>280</v>
      </c>
      <c r="D5322" s="16">
        <f t="shared" si="83"/>
        <v>2.5773644399999998</v>
      </c>
    </row>
    <row r="5323" spans="1:4" ht="15" customHeight="1" x14ac:dyDescent="0.2">
      <c r="A5323" s="105">
        <v>42230.166666666664</v>
      </c>
      <c r="B5323" s="13">
        <v>0</v>
      </c>
      <c r="C5323" s="24">
        <v>0</v>
      </c>
      <c r="D5323" s="16">
        <f t="shared" si="83"/>
        <v>0</v>
      </c>
    </row>
    <row r="5324" spans="1:4" ht="15" customHeight="1" x14ac:dyDescent="0.2">
      <c r="A5324" s="105">
        <v>42230.208333333336</v>
      </c>
      <c r="B5324" s="13">
        <v>0</v>
      </c>
      <c r="C5324" s="24">
        <v>0</v>
      </c>
      <c r="D5324" s="16">
        <f t="shared" si="83"/>
        <v>0</v>
      </c>
    </row>
    <row r="5325" spans="1:4" ht="15" customHeight="1" x14ac:dyDescent="0.2">
      <c r="A5325" s="105">
        <v>42230.25</v>
      </c>
      <c r="B5325" s="13">
        <v>0</v>
      </c>
      <c r="C5325" s="24">
        <v>0</v>
      </c>
      <c r="D5325" s="16">
        <f t="shared" si="83"/>
        <v>0</v>
      </c>
    </row>
    <row r="5326" spans="1:4" ht="15" customHeight="1" x14ac:dyDescent="0.2">
      <c r="A5326" s="105">
        <v>42230.291666666664</v>
      </c>
      <c r="B5326" s="13">
        <v>2.057776</v>
      </c>
      <c r="C5326" s="24">
        <v>320</v>
      </c>
      <c r="D5326" s="16">
        <f t="shared" si="83"/>
        <v>3.43648592</v>
      </c>
    </row>
    <row r="5327" spans="1:4" ht="15" customHeight="1" x14ac:dyDescent="0.2">
      <c r="A5327" s="105">
        <v>42230.333333333336</v>
      </c>
      <c r="B5327" s="13">
        <v>2.5722200000000002</v>
      </c>
      <c r="C5327" s="24">
        <v>300</v>
      </c>
      <c r="D5327" s="16">
        <f t="shared" si="83"/>
        <v>4.2956073999999997</v>
      </c>
    </row>
    <row r="5328" spans="1:4" ht="15" customHeight="1" x14ac:dyDescent="0.2">
      <c r="A5328" s="105">
        <v>42230.375</v>
      </c>
      <c r="B5328" s="13">
        <v>0</v>
      </c>
      <c r="C5328" s="24">
        <v>0</v>
      </c>
      <c r="D5328" s="16">
        <f t="shared" si="83"/>
        <v>0</v>
      </c>
    </row>
    <row r="5329" spans="1:4" ht="15" customHeight="1" x14ac:dyDescent="0.2">
      <c r="A5329" s="105">
        <v>42230.416666666664</v>
      </c>
      <c r="B5329" s="13">
        <v>2.057776</v>
      </c>
      <c r="C5329" s="24">
        <v>290</v>
      </c>
      <c r="D5329" s="16">
        <f t="shared" si="83"/>
        <v>3.43648592</v>
      </c>
    </row>
    <row r="5330" spans="1:4" ht="15" customHeight="1" x14ac:dyDescent="0.2">
      <c r="A5330" s="105">
        <v>42230.458333333336</v>
      </c>
      <c r="B5330" s="13">
        <v>1.5433319999999999</v>
      </c>
      <c r="C5330" s="24">
        <v>320</v>
      </c>
      <c r="D5330" s="16">
        <f t="shared" si="83"/>
        <v>2.5773644399999998</v>
      </c>
    </row>
    <row r="5331" spans="1:4" ht="15" customHeight="1" x14ac:dyDescent="0.2">
      <c r="A5331" s="105">
        <v>42230.5</v>
      </c>
      <c r="B5331" s="13">
        <v>2.057776</v>
      </c>
      <c r="C5331" s="24">
        <v>300</v>
      </c>
      <c r="D5331" s="16">
        <f t="shared" si="83"/>
        <v>3.43648592</v>
      </c>
    </row>
    <row r="5332" spans="1:4" ht="15" customHeight="1" x14ac:dyDescent="0.2">
      <c r="A5332" s="105">
        <v>42230.541666666664</v>
      </c>
      <c r="B5332" s="13">
        <v>4.1155520000000001</v>
      </c>
      <c r="C5332" s="24">
        <v>70</v>
      </c>
      <c r="D5332" s="16">
        <f t="shared" si="83"/>
        <v>6.8729718399999999</v>
      </c>
    </row>
    <row r="5333" spans="1:4" ht="15" customHeight="1" x14ac:dyDescent="0.2">
      <c r="A5333" s="105">
        <v>42230.583333333336</v>
      </c>
      <c r="B5333" s="13">
        <v>5.6588840000000005</v>
      </c>
      <c r="C5333" s="24">
        <v>70</v>
      </c>
      <c r="D5333" s="16">
        <f t="shared" si="83"/>
        <v>9.4503362800000001</v>
      </c>
    </row>
    <row r="5334" spans="1:4" ht="15" customHeight="1" x14ac:dyDescent="0.2">
      <c r="A5334" s="105">
        <v>42230.625</v>
      </c>
      <c r="B5334" s="13">
        <v>4.6299960000000002</v>
      </c>
      <c r="C5334" s="24">
        <v>60</v>
      </c>
      <c r="D5334" s="16">
        <f t="shared" si="83"/>
        <v>7.7320933199999997</v>
      </c>
    </row>
    <row r="5335" spans="1:4" ht="15" customHeight="1" x14ac:dyDescent="0.2">
      <c r="A5335" s="105">
        <v>42230.666666666664</v>
      </c>
      <c r="B5335" s="13">
        <v>4.1155520000000001</v>
      </c>
      <c r="C5335" s="24">
        <v>70</v>
      </c>
      <c r="D5335" s="16">
        <f t="shared" si="83"/>
        <v>6.8729718399999999</v>
      </c>
    </row>
    <row r="5336" spans="1:4" ht="15" customHeight="1" x14ac:dyDescent="0.2">
      <c r="A5336" s="105">
        <v>42230.708333333336</v>
      </c>
      <c r="B5336" s="13">
        <v>5.1444400000000003</v>
      </c>
      <c r="C5336" s="24">
        <v>80</v>
      </c>
      <c r="D5336" s="16">
        <f t="shared" si="83"/>
        <v>8.5912147999999995</v>
      </c>
    </row>
    <row r="5337" spans="1:4" ht="15" customHeight="1" x14ac:dyDescent="0.2">
      <c r="A5337" s="105">
        <v>42230.75</v>
      </c>
      <c r="B5337" s="13">
        <v>6.1733279999999997</v>
      </c>
      <c r="C5337" s="24">
        <v>60</v>
      </c>
      <c r="D5337" s="16">
        <f t="shared" si="83"/>
        <v>10.309457759999999</v>
      </c>
    </row>
    <row r="5338" spans="1:4" ht="15" customHeight="1" x14ac:dyDescent="0.2">
      <c r="A5338" s="105">
        <v>42230.791666666664</v>
      </c>
      <c r="B5338" s="13">
        <v>4.6299960000000002</v>
      </c>
      <c r="C5338" s="24">
        <v>60</v>
      </c>
      <c r="D5338" s="16">
        <f t="shared" si="83"/>
        <v>7.7320933199999997</v>
      </c>
    </row>
    <row r="5339" spans="1:4" ht="15" customHeight="1" x14ac:dyDescent="0.2">
      <c r="A5339" s="105">
        <v>42230.833333333336</v>
      </c>
      <c r="B5339" s="13">
        <v>4.6299960000000002</v>
      </c>
      <c r="C5339" s="24">
        <v>60</v>
      </c>
      <c r="D5339" s="16">
        <f t="shared" si="83"/>
        <v>7.7320933199999997</v>
      </c>
    </row>
    <row r="5340" spans="1:4" ht="15" customHeight="1" x14ac:dyDescent="0.2">
      <c r="A5340" s="105">
        <v>42230.875</v>
      </c>
      <c r="B5340" s="13">
        <v>4.6299960000000002</v>
      </c>
      <c r="C5340" s="24">
        <v>60</v>
      </c>
      <c r="D5340" s="16">
        <f t="shared" si="83"/>
        <v>7.7320933199999997</v>
      </c>
    </row>
    <row r="5341" spans="1:4" ht="15" customHeight="1" x14ac:dyDescent="0.2">
      <c r="A5341" s="105">
        <v>42230.916666666664</v>
      </c>
      <c r="B5341" s="13">
        <v>1.5433319999999999</v>
      </c>
      <c r="C5341" s="24">
        <v>50</v>
      </c>
      <c r="D5341" s="16">
        <f t="shared" si="83"/>
        <v>2.5773644399999998</v>
      </c>
    </row>
    <row r="5342" spans="1:4" ht="15" customHeight="1" x14ac:dyDescent="0.2">
      <c r="A5342" s="105">
        <v>42230.958333333336</v>
      </c>
      <c r="B5342" s="13">
        <v>1.028888</v>
      </c>
      <c r="C5342" s="24">
        <v>40</v>
      </c>
      <c r="D5342" s="16">
        <f t="shared" si="83"/>
        <v>1.71824296</v>
      </c>
    </row>
    <row r="5343" spans="1:4" ht="15" customHeight="1" x14ac:dyDescent="0.2">
      <c r="A5343" s="105">
        <v>42231</v>
      </c>
      <c r="B5343" s="13">
        <v>1.028888</v>
      </c>
      <c r="C5343" s="24">
        <v>320</v>
      </c>
      <c r="D5343" s="16">
        <f t="shared" si="83"/>
        <v>1.71824296</v>
      </c>
    </row>
    <row r="5344" spans="1:4" ht="15" customHeight="1" x14ac:dyDescent="0.2">
      <c r="A5344" s="105">
        <v>42231.041666666664</v>
      </c>
      <c r="B5344" s="13">
        <v>1.5433319999999999</v>
      </c>
      <c r="C5344" s="24">
        <v>320</v>
      </c>
      <c r="D5344" s="16">
        <f t="shared" si="83"/>
        <v>2.5773644399999998</v>
      </c>
    </row>
    <row r="5345" spans="1:4" ht="15" customHeight="1" x14ac:dyDescent="0.2">
      <c r="A5345" s="105">
        <v>42231.083333333336</v>
      </c>
      <c r="B5345" s="13">
        <v>2.057776</v>
      </c>
      <c r="C5345" s="24">
        <v>320</v>
      </c>
      <c r="D5345" s="16">
        <f t="shared" si="83"/>
        <v>3.43648592</v>
      </c>
    </row>
    <row r="5346" spans="1:4" ht="15" customHeight="1" x14ac:dyDescent="0.2">
      <c r="A5346" s="105">
        <v>42231.125</v>
      </c>
      <c r="B5346" s="13">
        <v>1.5433319999999999</v>
      </c>
      <c r="C5346" s="24">
        <v>310</v>
      </c>
      <c r="D5346" s="16">
        <f t="shared" si="83"/>
        <v>2.5773644399999998</v>
      </c>
    </row>
    <row r="5347" spans="1:4" ht="15" customHeight="1" x14ac:dyDescent="0.2">
      <c r="A5347" s="105">
        <v>42231.166666666664</v>
      </c>
      <c r="B5347" s="13">
        <v>2.057776</v>
      </c>
      <c r="C5347" s="24">
        <v>340</v>
      </c>
      <c r="D5347" s="16">
        <f t="shared" si="83"/>
        <v>3.43648592</v>
      </c>
    </row>
    <row r="5348" spans="1:4" ht="15" customHeight="1" x14ac:dyDescent="0.2">
      <c r="A5348" s="105">
        <v>42231.208333333336</v>
      </c>
      <c r="B5348" s="13">
        <v>2.5722200000000002</v>
      </c>
      <c r="C5348" s="24">
        <v>300</v>
      </c>
      <c r="D5348" s="16">
        <f t="shared" si="83"/>
        <v>4.2956073999999997</v>
      </c>
    </row>
    <row r="5349" spans="1:4" ht="15" customHeight="1" x14ac:dyDescent="0.2">
      <c r="A5349" s="105">
        <v>42231.25</v>
      </c>
      <c r="B5349" s="13">
        <v>2.5722200000000002</v>
      </c>
      <c r="C5349" s="24">
        <v>280</v>
      </c>
      <c r="D5349" s="16">
        <f t="shared" si="83"/>
        <v>4.2956073999999997</v>
      </c>
    </row>
    <row r="5350" spans="1:4" ht="15" customHeight="1" x14ac:dyDescent="0.2">
      <c r="A5350" s="105">
        <v>42231.291666666664</v>
      </c>
      <c r="B5350" s="13">
        <v>1.5433319999999999</v>
      </c>
      <c r="C5350" s="24">
        <v>340</v>
      </c>
      <c r="D5350" s="16">
        <f t="shared" si="83"/>
        <v>2.5773644399999998</v>
      </c>
    </row>
    <row r="5351" spans="1:4" ht="15" customHeight="1" x14ac:dyDescent="0.2">
      <c r="A5351" s="105">
        <v>42231.333333333336</v>
      </c>
      <c r="B5351" s="13">
        <v>1.5433319999999999</v>
      </c>
      <c r="C5351" s="24">
        <v>350</v>
      </c>
      <c r="D5351" s="16">
        <f t="shared" si="83"/>
        <v>2.5773644399999998</v>
      </c>
    </row>
    <row r="5352" spans="1:4" ht="15" customHeight="1" x14ac:dyDescent="0.2">
      <c r="A5352" s="105">
        <v>42231.375</v>
      </c>
      <c r="B5352" s="13">
        <v>2.057776</v>
      </c>
      <c r="C5352" s="24">
        <v>340</v>
      </c>
      <c r="D5352" s="16">
        <f t="shared" si="83"/>
        <v>3.43648592</v>
      </c>
    </row>
    <row r="5353" spans="1:4" ht="15" customHeight="1" x14ac:dyDescent="0.2">
      <c r="A5353" s="105">
        <v>42231.416666666664</v>
      </c>
      <c r="B5353" s="13">
        <v>0</v>
      </c>
      <c r="C5353" s="24">
        <v>0</v>
      </c>
      <c r="D5353" s="16">
        <f t="shared" si="83"/>
        <v>0</v>
      </c>
    </row>
    <row r="5354" spans="1:4" ht="15" customHeight="1" x14ac:dyDescent="0.2">
      <c r="A5354" s="105">
        <v>42231.458333333336</v>
      </c>
      <c r="B5354" s="13">
        <v>1.5433319999999999</v>
      </c>
      <c r="C5354" s="24">
        <v>310</v>
      </c>
      <c r="D5354" s="16">
        <f t="shared" si="83"/>
        <v>2.5773644399999998</v>
      </c>
    </row>
    <row r="5355" spans="1:4" ht="15" customHeight="1" x14ac:dyDescent="0.2">
      <c r="A5355" s="105">
        <v>42231.5</v>
      </c>
      <c r="B5355" s="13">
        <v>1.5433319999999999</v>
      </c>
      <c r="C5355" s="24">
        <v>270</v>
      </c>
      <c r="D5355" s="16">
        <f t="shared" si="83"/>
        <v>2.5773644399999998</v>
      </c>
    </row>
    <row r="5356" spans="1:4" ht="15" customHeight="1" x14ac:dyDescent="0.2">
      <c r="A5356" s="105">
        <v>42231.541666666664</v>
      </c>
      <c r="B5356" s="13">
        <v>0</v>
      </c>
      <c r="C5356" s="24">
        <v>0</v>
      </c>
      <c r="D5356" s="16">
        <f t="shared" si="83"/>
        <v>0</v>
      </c>
    </row>
    <row r="5357" spans="1:4" ht="15" customHeight="1" x14ac:dyDescent="0.2">
      <c r="A5357" s="105">
        <v>42231.583333333336</v>
      </c>
      <c r="B5357" s="13">
        <v>3.0866639999999999</v>
      </c>
      <c r="C5357" s="24">
        <v>140</v>
      </c>
      <c r="D5357" s="16">
        <f t="shared" si="83"/>
        <v>5.1547288799999995</v>
      </c>
    </row>
    <row r="5358" spans="1:4" ht="15" customHeight="1" x14ac:dyDescent="0.2">
      <c r="A5358" s="105">
        <v>42231.625</v>
      </c>
      <c r="B5358" s="13">
        <v>3.0866639999999999</v>
      </c>
      <c r="C5358" s="24">
        <v>120</v>
      </c>
      <c r="D5358" s="16">
        <f t="shared" si="83"/>
        <v>5.1547288799999995</v>
      </c>
    </row>
    <row r="5359" spans="1:4" ht="15" customHeight="1" x14ac:dyDescent="0.2">
      <c r="A5359" s="105">
        <v>42231.666666666664</v>
      </c>
      <c r="B5359" s="13">
        <v>3.601108</v>
      </c>
      <c r="C5359" s="24">
        <v>80</v>
      </c>
      <c r="D5359" s="16">
        <f t="shared" si="83"/>
        <v>6.0138503599999993</v>
      </c>
    </row>
    <row r="5360" spans="1:4" ht="15" customHeight="1" x14ac:dyDescent="0.2">
      <c r="A5360" s="105">
        <v>42231.708333333336</v>
      </c>
      <c r="B5360" s="13">
        <v>4.6299960000000002</v>
      </c>
      <c r="C5360" s="24">
        <v>70</v>
      </c>
      <c r="D5360" s="16">
        <f t="shared" si="83"/>
        <v>7.7320933199999997</v>
      </c>
    </row>
    <row r="5361" spans="1:4" ht="15" customHeight="1" x14ac:dyDescent="0.2">
      <c r="A5361" s="105">
        <v>42231.75</v>
      </c>
      <c r="B5361" s="13">
        <v>4.6299960000000002</v>
      </c>
      <c r="C5361" s="24">
        <v>60</v>
      </c>
      <c r="D5361" s="16">
        <f t="shared" si="83"/>
        <v>7.7320933199999997</v>
      </c>
    </row>
    <row r="5362" spans="1:4" ht="15" customHeight="1" x14ac:dyDescent="0.2">
      <c r="A5362" s="105">
        <v>42231.791666666664</v>
      </c>
      <c r="B5362" s="13">
        <v>5.1444400000000003</v>
      </c>
      <c r="C5362" s="24">
        <v>60</v>
      </c>
      <c r="D5362" s="16">
        <f t="shared" si="83"/>
        <v>8.5912147999999995</v>
      </c>
    </row>
    <row r="5363" spans="1:4" ht="15" customHeight="1" x14ac:dyDescent="0.2">
      <c r="A5363" s="105">
        <v>42231.833333333336</v>
      </c>
      <c r="B5363" s="13">
        <v>4.1155520000000001</v>
      </c>
      <c r="C5363" s="24">
        <v>60</v>
      </c>
      <c r="D5363" s="16">
        <f t="shared" si="83"/>
        <v>6.8729718399999999</v>
      </c>
    </row>
    <row r="5364" spans="1:4" ht="15" customHeight="1" x14ac:dyDescent="0.2">
      <c r="A5364" s="105">
        <v>42231.875</v>
      </c>
      <c r="B5364" s="13">
        <v>3.601108</v>
      </c>
      <c r="C5364" s="24">
        <v>50</v>
      </c>
      <c r="D5364" s="16">
        <f t="shared" si="83"/>
        <v>6.0138503599999993</v>
      </c>
    </row>
    <row r="5365" spans="1:4" ht="15" customHeight="1" x14ac:dyDescent="0.2">
      <c r="A5365" s="105">
        <v>42231.916666666664</v>
      </c>
      <c r="B5365" s="13">
        <v>3.0866639999999999</v>
      </c>
      <c r="C5365" s="24">
        <v>50</v>
      </c>
      <c r="D5365" s="16">
        <f t="shared" si="83"/>
        <v>5.1547288799999995</v>
      </c>
    </row>
    <row r="5366" spans="1:4" ht="15" customHeight="1" x14ac:dyDescent="0.2">
      <c r="A5366" s="105">
        <v>42231.958333333336</v>
      </c>
      <c r="B5366" s="13">
        <v>3.0866639999999999</v>
      </c>
      <c r="C5366" s="24">
        <v>60</v>
      </c>
      <c r="D5366" s="16">
        <f t="shared" si="83"/>
        <v>5.1547288799999995</v>
      </c>
    </row>
    <row r="5367" spans="1:4" ht="15" customHeight="1" x14ac:dyDescent="0.2">
      <c r="A5367" s="105">
        <v>42232</v>
      </c>
      <c r="B5367" s="13">
        <v>2.057776</v>
      </c>
      <c r="C5367" s="24">
        <v>20</v>
      </c>
      <c r="D5367" s="16">
        <f t="shared" si="83"/>
        <v>3.43648592</v>
      </c>
    </row>
    <row r="5368" spans="1:4" ht="15" customHeight="1" x14ac:dyDescent="0.2">
      <c r="A5368" s="105">
        <v>42232.041666666664</v>
      </c>
      <c r="B5368" s="13">
        <v>2.057776</v>
      </c>
      <c r="C5368" s="24">
        <v>260</v>
      </c>
      <c r="D5368" s="16">
        <f t="shared" si="83"/>
        <v>3.43648592</v>
      </c>
    </row>
    <row r="5369" spans="1:4" ht="15" customHeight="1" x14ac:dyDescent="0.2">
      <c r="A5369" s="105">
        <v>42232.083333333336</v>
      </c>
      <c r="B5369" s="13">
        <v>1.028888</v>
      </c>
      <c r="C5369" s="24">
        <v>330</v>
      </c>
      <c r="D5369" s="16">
        <f t="shared" si="83"/>
        <v>1.71824296</v>
      </c>
    </row>
    <row r="5370" spans="1:4" ht="15" customHeight="1" x14ac:dyDescent="0.2">
      <c r="A5370" s="105">
        <v>42232.125</v>
      </c>
      <c r="B5370" s="13">
        <v>0</v>
      </c>
      <c r="C5370" s="24">
        <v>0</v>
      </c>
      <c r="D5370" s="16">
        <f t="shared" si="83"/>
        <v>0</v>
      </c>
    </row>
    <row r="5371" spans="1:4" ht="15" customHeight="1" x14ac:dyDescent="0.2">
      <c r="A5371" s="105">
        <v>42232.166666666664</v>
      </c>
      <c r="B5371" s="13">
        <v>2.057776</v>
      </c>
      <c r="C5371" s="24">
        <v>270</v>
      </c>
      <c r="D5371" s="16">
        <f t="shared" si="83"/>
        <v>3.43648592</v>
      </c>
    </row>
    <row r="5372" spans="1:4" ht="15" customHeight="1" x14ac:dyDescent="0.2">
      <c r="A5372" s="105">
        <v>42232.208333333336</v>
      </c>
      <c r="B5372" s="13">
        <v>1.028888</v>
      </c>
      <c r="C5372" s="24">
        <v>300</v>
      </c>
      <c r="D5372" s="16">
        <f t="shared" si="83"/>
        <v>1.71824296</v>
      </c>
    </row>
    <row r="5373" spans="1:4" ht="15" customHeight="1" x14ac:dyDescent="0.2">
      <c r="A5373" s="105">
        <v>42232.25</v>
      </c>
      <c r="B5373" s="13">
        <v>0</v>
      </c>
      <c r="C5373" s="24">
        <v>0</v>
      </c>
      <c r="D5373" s="16">
        <f t="shared" si="83"/>
        <v>0</v>
      </c>
    </row>
    <row r="5374" spans="1:4" ht="15" customHeight="1" x14ac:dyDescent="0.2">
      <c r="A5374" s="105">
        <v>42232.291666666664</v>
      </c>
      <c r="B5374" s="13">
        <v>1.028888</v>
      </c>
      <c r="C5374" s="24">
        <v>270</v>
      </c>
      <c r="D5374" s="16">
        <f t="shared" si="83"/>
        <v>1.71824296</v>
      </c>
    </row>
    <row r="5375" spans="1:4" ht="15" customHeight="1" x14ac:dyDescent="0.2">
      <c r="A5375" s="105">
        <v>42232.333333333336</v>
      </c>
      <c r="B5375" s="13">
        <v>0</v>
      </c>
      <c r="C5375" s="24">
        <v>0</v>
      </c>
      <c r="D5375" s="16">
        <f t="shared" si="83"/>
        <v>0</v>
      </c>
    </row>
    <row r="5376" spans="1:4" ht="15" customHeight="1" x14ac:dyDescent="0.2">
      <c r="A5376" s="105">
        <v>42232.375</v>
      </c>
      <c r="B5376" s="13">
        <v>1.028888</v>
      </c>
      <c r="C5376" s="24">
        <v>10</v>
      </c>
      <c r="D5376" s="16">
        <f t="shared" si="83"/>
        <v>1.71824296</v>
      </c>
    </row>
    <row r="5377" spans="1:4" ht="15" customHeight="1" x14ac:dyDescent="0.2">
      <c r="A5377" s="105">
        <v>42232.416666666664</v>
      </c>
      <c r="B5377" s="13">
        <v>0</v>
      </c>
      <c r="C5377" s="24">
        <v>0</v>
      </c>
      <c r="D5377" s="16">
        <f t="shared" si="83"/>
        <v>0</v>
      </c>
    </row>
    <row r="5378" spans="1:4" ht="15" customHeight="1" x14ac:dyDescent="0.2">
      <c r="A5378" s="105">
        <v>42232.458333333336</v>
      </c>
      <c r="B5378" s="13">
        <v>1.028888</v>
      </c>
      <c r="C5378" s="24">
        <v>340</v>
      </c>
      <c r="D5378" s="16">
        <f t="shared" si="83"/>
        <v>1.71824296</v>
      </c>
    </row>
    <row r="5379" spans="1:4" ht="15" customHeight="1" x14ac:dyDescent="0.2">
      <c r="A5379" s="105">
        <v>42232.5</v>
      </c>
      <c r="B5379" s="13">
        <v>2.5722200000000002</v>
      </c>
      <c r="C5379" s="24">
        <v>10</v>
      </c>
      <c r="D5379" s="16">
        <f t="shared" si="83"/>
        <v>4.2956073999999997</v>
      </c>
    </row>
    <row r="5380" spans="1:4" ht="15" customHeight="1" x14ac:dyDescent="0.2">
      <c r="A5380" s="105">
        <v>42232.541666666664</v>
      </c>
      <c r="B5380" s="13">
        <v>4.1155520000000001</v>
      </c>
      <c r="C5380" s="24">
        <v>30</v>
      </c>
      <c r="D5380" s="16">
        <f t="shared" ref="D5380:D5443" si="84">$B$1*B5380</f>
        <v>6.8729718399999999</v>
      </c>
    </row>
    <row r="5381" spans="1:4" ht="15" customHeight="1" x14ac:dyDescent="0.2">
      <c r="A5381" s="105">
        <v>42232.583333333336</v>
      </c>
      <c r="B5381" s="13">
        <v>5.1444400000000003</v>
      </c>
      <c r="C5381" s="24">
        <v>40</v>
      </c>
      <c r="D5381" s="16">
        <f t="shared" si="84"/>
        <v>8.5912147999999995</v>
      </c>
    </row>
    <row r="5382" spans="1:4" ht="15" customHeight="1" x14ac:dyDescent="0.2">
      <c r="A5382" s="105">
        <v>42232.625</v>
      </c>
      <c r="B5382" s="13">
        <v>4.6299960000000002</v>
      </c>
      <c r="C5382" s="24">
        <v>50</v>
      </c>
      <c r="D5382" s="16">
        <f t="shared" si="84"/>
        <v>7.7320933199999997</v>
      </c>
    </row>
    <row r="5383" spans="1:4" ht="15" customHeight="1" x14ac:dyDescent="0.2">
      <c r="A5383" s="105">
        <v>42232.666666666664</v>
      </c>
      <c r="B5383" s="13">
        <v>6.1733279999999997</v>
      </c>
      <c r="C5383" s="24">
        <v>60</v>
      </c>
      <c r="D5383" s="16">
        <f t="shared" si="84"/>
        <v>10.309457759999999</v>
      </c>
    </row>
    <row r="5384" spans="1:4" ht="15" customHeight="1" x14ac:dyDescent="0.2">
      <c r="A5384" s="105">
        <v>42232.708333333336</v>
      </c>
      <c r="B5384" s="13">
        <v>6.1733279999999997</v>
      </c>
      <c r="C5384" s="24">
        <v>60</v>
      </c>
      <c r="D5384" s="16">
        <f t="shared" si="84"/>
        <v>10.309457759999999</v>
      </c>
    </row>
    <row r="5385" spans="1:4" ht="15" customHeight="1" x14ac:dyDescent="0.2">
      <c r="A5385" s="105">
        <v>42232.75</v>
      </c>
      <c r="B5385" s="13">
        <v>6.1733279999999997</v>
      </c>
      <c r="C5385" s="24">
        <v>50</v>
      </c>
      <c r="D5385" s="16">
        <f t="shared" si="84"/>
        <v>10.309457759999999</v>
      </c>
    </row>
    <row r="5386" spans="1:4" ht="15" customHeight="1" x14ac:dyDescent="0.2">
      <c r="A5386" s="105">
        <v>42232.791666666664</v>
      </c>
      <c r="B5386" s="13">
        <v>6.6877719999999998</v>
      </c>
      <c r="C5386" s="24">
        <v>60</v>
      </c>
      <c r="D5386" s="16">
        <f t="shared" si="84"/>
        <v>11.16857924</v>
      </c>
    </row>
    <row r="5387" spans="1:4" ht="15" customHeight="1" x14ac:dyDescent="0.2">
      <c r="A5387" s="105">
        <v>42232.833333333336</v>
      </c>
      <c r="B5387" s="13">
        <v>4.1155520000000001</v>
      </c>
      <c r="C5387" s="24">
        <v>50</v>
      </c>
      <c r="D5387" s="16">
        <f t="shared" si="84"/>
        <v>6.8729718399999999</v>
      </c>
    </row>
    <row r="5388" spans="1:4" ht="15" customHeight="1" x14ac:dyDescent="0.2">
      <c r="A5388" s="105">
        <v>42232.875</v>
      </c>
      <c r="B5388" s="13">
        <v>4.1155520000000001</v>
      </c>
      <c r="C5388" s="24">
        <v>50</v>
      </c>
      <c r="D5388" s="16">
        <f t="shared" si="84"/>
        <v>6.8729718399999999</v>
      </c>
    </row>
    <row r="5389" spans="1:4" ht="15" customHeight="1" x14ac:dyDescent="0.2">
      <c r="A5389" s="105">
        <v>42232.916666666664</v>
      </c>
      <c r="B5389" s="13">
        <v>3.0866639999999999</v>
      </c>
      <c r="C5389" s="24">
        <v>50</v>
      </c>
      <c r="D5389" s="16">
        <f t="shared" si="84"/>
        <v>5.1547288799999995</v>
      </c>
    </row>
    <row r="5390" spans="1:4" ht="15" customHeight="1" x14ac:dyDescent="0.2">
      <c r="A5390" s="105">
        <v>42232.958333333336</v>
      </c>
      <c r="B5390" s="13">
        <v>3.0866639999999999</v>
      </c>
      <c r="C5390" s="24">
        <v>50</v>
      </c>
      <c r="D5390" s="16">
        <f t="shared" si="84"/>
        <v>5.1547288799999995</v>
      </c>
    </row>
    <row r="5391" spans="1:4" ht="15" customHeight="1" x14ac:dyDescent="0.2">
      <c r="A5391" s="105">
        <v>42233</v>
      </c>
      <c r="B5391" s="13">
        <v>3.0866639999999999</v>
      </c>
      <c r="C5391" s="24">
        <v>50</v>
      </c>
      <c r="D5391" s="16">
        <f t="shared" si="84"/>
        <v>5.1547288799999995</v>
      </c>
    </row>
    <row r="5392" spans="1:4" ht="15" customHeight="1" x14ac:dyDescent="0.2">
      <c r="A5392" s="105">
        <v>42233.041666666664</v>
      </c>
      <c r="B5392" s="13">
        <v>3.0866639999999999</v>
      </c>
      <c r="C5392" s="24">
        <v>50</v>
      </c>
      <c r="D5392" s="16">
        <f t="shared" si="84"/>
        <v>5.1547288799999995</v>
      </c>
    </row>
    <row r="5393" spans="1:4" ht="15" customHeight="1" x14ac:dyDescent="0.2">
      <c r="A5393" s="105">
        <v>42233.083333333336</v>
      </c>
      <c r="B5393" s="13">
        <v>4.1155520000000001</v>
      </c>
      <c r="C5393" s="24">
        <v>40</v>
      </c>
      <c r="D5393" s="16">
        <f t="shared" si="84"/>
        <v>6.8729718399999999</v>
      </c>
    </row>
    <row r="5394" spans="1:4" ht="15" customHeight="1" x14ac:dyDescent="0.2">
      <c r="A5394" s="105">
        <v>42233.125</v>
      </c>
      <c r="B5394" s="13">
        <v>3.0866639999999999</v>
      </c>
      <c r="C5394" s="24">
        <v>10</v>
      </c>
      <c r="D5394" s="16">
        <f t="shared" si="84"/>
        <v>5.1547288799999995</v>
      </c>
    </row>
    <row r="5395" spans="1:4" ht="15" customHeight="1" x14ac:dyDescent="0.2">
      <c r="A5395" s="105">
        <v>42233.166666666664</v>
      </c>
      <c r="B5395" s="13">
        <v>1.028888</v>
      </c>
      <c r="C5395" s="24">
        <v>340</v>
      </c>
      <c r="D5395" s="16">
        <f t="shared" si="84"/>
        <v>1.71824296</v>
      </c>
    </row>
    <row r="5396" spans="1:4" ht="15" customHeight="1" x14ac:dyDescent="0.2">
      <c r="A5396" s="105">
        <v>42233.208333333336</v>
      </c>
      <c r="B5396" s="13">
        <v>0</v>
      </c>
      <c r="C5396" s="24">
        <v>0</v>
      </c>
      <c r="D5396" s="16">
        <f t="shared" si="84"/>
        <v>0</v>
      </c>
    </row>
    <row r="5397" spans="1:4" ht="15" customHeight="1" x14ac:dyDescent="0.2">
      <c r="A5397" s="105">
        <v>42233.25</v>
      </c>
      <c r="B5397" s="13">
        <v>1.5433319999999999</v>
      </c>
      <c r="C5397" s="24">
        <v>270</v>
      </c>
      <c r="D5397" s="16">
        <f t="shared" si="84"/>
        <v>2.5773644399999998</v>
      </c>
    </row>
    <row r="5398" spans="1:4" ht="15" customHeight="1" x14ac:dyDescent="0.2">
      <c r="A5398" s="105">
        <v>42233.291666666664</v>
      </c>
      <c r="B5398" s="13">
        <v>1.028888</v>
      </c>
      <c r="C5398" s="24">
        <v>60</v>
      </c>
      <c r="D5398" s="16">
        <f t="shared" si="84"/>
        <v>1.71824296</v>
      </c>
    </row>
    <row r="5399" spans="1:4" ht="15" customHeight="1" x14ac:dyDescent="0.2">
      <c r="A5399" s="105">
        <v>42233.333333333336</v>
      </c>
      <c r="B5399" s="13">
        <v>1.5433319999999999</v>
      </c>
      <c r="C5399" s="24">
        <v>300</v>
      </c>
      <c r="D5399" s="16">
        <f t="shared" si="84"/>
        <v>2.5773644399999998</v>
      </c>
    </row>
    <row r="5400" spans="1:4" ht="15" customHeight="1" x14ac:dyDescent="0.2">
      <c r="A5400" s="105">
        <v>42233.375</v>
      </c>
      <c r="B5400" s="13">
        <v>0</v>
      </c>
      <c r="C5400" s="24">
        <v>0</v>
      </c>
      <c r="D5400" s="16">
        <f t="shared" si="84"/>
        <v>0</v>
      </c>
    </row>
    <row r="5401" spans="1:4" ht="15" customHeight="1" x14ac:dyDescent="0.2">
      <c r="A5401" s="105">
        <v>42233.416666666664</v>
      </c>
      <c r="B5401" s="13">
        <v>1.028888</v>
      </c>
      <c r="C5401" s="24">
        <v>300</v>
      </c>
      <c r="D5401" s="16">
        <f t="shared" si="84"/>
        <v>1.71824296</v>
      </c>
    </row>
    <row r="5402" spans="1:4" ht="15" customHeight="1" x14ac:dyDescent="0.2">
      <c r="A5402" s="105">
        <v>42233.458333333336</v>
      </c>
      <c r="B5402" s="13">
        <v>2.057776</v>
      </c>
      <c r="C5402" s="24">
        <v>300</v>
      </c>
      <c r="D5402" s="16">
        <f t="shared" si="84"/>
        <v>3.43648592</v>
      </c>
    </row>
    <row r="5403" spans="1:4" ht="15" customHeight="1" x14ac:dyDescent="0.2">
      <c r="A5403" s="105">
        <v>42233.5</v>
      </c>
      <c r="B5403" s="13">
        <v>1.028888</v>
      </c>
      <c r="C5403" s="24">
        <v>260</v>
      </c>
      <c r="D5403" s="16">
        <f t="shared" si="84"/>
        <v>1.71824296</v>
      </c>
    </row>
    <row r="5404" spans="1:4" ht="15" customHeight="1" x14ac:dyDescent="0.2">
      <c r="A5404" s="105">
        <v>42233.541666666664</v>
      </c>
      <c r="B5404" s="13">
        <v>2.057776</v>
      </c>
      <c r="C5404" s="24">
        <v>100</v>
      </c>
      <c r="D5404" s="16">
        <f t="shared" si="84"/>
        <v>3.43648592</v>
      </c>
    </row>
    <row r="5405" spans="1:4" ht="15" customHeight="1" x14ac:dyDescent="0.2">
      <c r="A5405" s="105">
        <v>42233.583333333336</v>
      </c>
      <c r="B5405" s="13">
        <v>3.601108</v>
      </c>
      <c r="C5405" s="24">
        <v>30</v>
      </c>
      <c r="D5405" s="16">
        <f t="shared" si="84"/>
        <v>6.0138503599999993</v>
      </c>
    </row>
    <row r="5406" spans="1:4" ht="15" customHeight="1" x14ac:dyDescent="0.2">
      <c r="A5406" s="105">
        <v>42233.625</v>
      </c>
      <c r="B5406" s="13">
        <v>3.601108</v>
      </c>
      <c r="C5406" s="24">
        <v>60</v>
      </c>
      <c r="D5406" s="16">
        <f t="shared" si="84"/>
        <v>6.0138503599999993</v>
      </c>
    </row>
    <row r="5407" spans="1:4" ht="15" customHeight="1" x14ac:dyDescent="0.2">
      <c r="A5407" s="105">
        <v>42233.666666666664</v>
      </c>
      <c r="B5407" s="13">
        <v>4.1155520000000001</v>
      </c>
      <c r="C5407" s="24">
        <v>60</v>
      </c>
      <c r="D5407" s="16">
        <f t="shared" si="84"/>
        <v>6.8729718399999999</v>
      </c>
    </row>
    <row r="5408" spans="1:4" ht="15" customHeight="1" x14ac:dyDescent="0.2">
      <c r="A5408" s="105">
        <v>42233.708333333336</v>
      </c>
      <c r="B5408" s="13">
        <v>5.1444400000000003</v>
      </c>
      <c r="C5408" s="24">
        <v>80</v>
      </c>
      <c r="D5408" s="16">
        <f t="shared" si="84"/>
        <v>8.5912147999999995</v>
      </c>
    </row>
    <row r="5409" spans="1:4" ht="15" customHeight="1" x14ac:dyDescent="0.2">
      <c r="A5409" s="105">
        <v>42233.75</v>
      </c>
      <c r="B5409" s="13">
        <v>5.1444400000000003</v>
      </c>
      <c r="C5409" s="24">
        <v>90</v>
      </c>
      <c r="D5409" s="16">
        <f t="shared" si="84"/>
        <v>8.5912147999999995</v>
      </c>
    </row>
    <row r="5410" spans="1:4" ht="15" customHeight="1" x14ac:dyDescent="0.2">
      <c r="A5410" s="105">
        <v>42233.791666666664</v>
      </c>
      <c r="B5410" s="13">
        <v>5.6588840000000005</v>
      </c>
      <c r="C5410" s="24">
        <v>60</v>
      </c>
      <c r="D5410" s="16">
        <f t="shared" si="84"/>
        <v>9.4503362800000001</v>
      </c>
    </row>
    <row r="5411" spans="1:4" ht="15" customHeight="1" x14ac:dyDescent="0.2">
      <c r="A5411" s="105">
        <v>42233.833333333336</v>
      </c>
      <c r="B5411" s="13">
        <v>4.1155520000000001</v>
      </c>
      <c r="C5411" s="24">
        <v>50</v>
      </c>
      <c r="D5411" s="16">
        <f t="shared" si="84"/>
        <v>6.8729718399999999</v>
      </c>
    </row>
    <row r="5412" spans="1:4" ht="15" customHeight="1" x14ac:dyDescent="0.2">
      <c r="A5412" s="105">
        <v>42233.875</v>
      </c>
      <c r="B5412" s="13">
        <v>2.057776</v>
      </c>
      <c r="C5412" s="24">
        <v>60</v>
      </c>
      <c r="D5412" s="16">
        <f t="shared" si="84"/>
        <v>3.43648592</v>
      </c>
    </row>
    <row r="5413" spans="1:4" ht="15" customHeight="1" x14ac:dyDescent="0.2">
      <c r="A5413" s="105">
        <v>42233.916666666664</v>
      </c>
      <c r="B5413" s="13">
        <v>1.028888</v>
      </c>
      <c r="C5413" s="24">
        <v>50</v>
      </c>
      <c r="D5413" s="16">
        <f t="shared" si="84"/>
        <v>1.71824296</v>
      </c>
    </row>
    <row r="5414" spans="1:4" ht="15" customHeight="1" x14ac:dyDescent="0.2">
      <c r="A5414" s="105">
        <v>42233.958333333336</v>
      </c>
      <c r="B5414" s="13">
        <v>1.028888</v>
      </c>
      <c r="C5414" s="24">
        <v>290</v>
      </c>
      <c r="D5414" s="16">
        <f t="shared" si="84"/>
        <v>1.71824296</v>
      </c>
    </row>
    <row r="5415" spans="1:4" ht="15" customHeight="1" x14ac:dyDescent="0.2">
      <c r="A5415" s="105">
        <v>42234</v>
      </c>
      <c r="B5415" s="13">
        <v>2.057776</v>
      </c>
      <c r="C5415" s="24">
        <v>310</v>
      </c>
      <c r="D5415" s="16">
        <f t="shared" si="84"/>
        <v>3.43648592</v>
      </c>
    </row>
    <row r="5416" spans="1:4" ht="15" customHeight="1" x14ac:dyDescent="0.2">
      <c r="A5416" s="105">
        <v>42234.041666666664</v>
      </c>
      <c r="B5416" s="13">
        <v>2.5722200000000002</v>
      </c>
      <c r="C5416" s="24">
        <v>350</v>
      </c>
      <c r="D5416" s="16">
        <f t="shared" si="84"/>
        <v>4.2956073999999997</v>
      </c>
    </row>
    <row r="5417" spans="1:4" ht="15" customHeight="1" x14ac:dyDescent="0.2">
      <c r="A5417" s="105">
        <v>42234.083333333336</v>
      </c>
      <c r="B5417" s="13">
        <v>1.028888</v>
      </c>
      <c r="C5417" s="24">
        <v>260</v>
      </c>
      <c r="D5417" s="16">
        <f t="shared" si="84"/>
        <v>1.71824296</v>
      </c>
    </row>
    <row r="5418" spans="1:4" ht="15" customHeight="1" x14ac:dyDescent="0.2">
      <c r="A5418" s="105">
        <v>42234.125</v>
      </c>
      <c r="B5418" s="13">
        <v>1.5433319999999999</v>
      </c>
      <c r="C5418" s="24">
        <v>200</v>
      </c>
      <c r="D5418" s="16">
        <f t="shared" si="84"/>
        <v>2.5773644399999998</v>
      </c>
    </row>
    <row r="5419" spans="1:4" ht="15" customHeight="1" x14ac:dyDescent="0.2">
      <c r="A5419" s="105">
        <v>42234.166666666664</v>
      </c>
      <c r="B5419" s="13">
        <v>1.028888</v>
      </c>
      <c r="C5419" s="24">
        <v>280</v>
      </c>
      <c r="D5419" s="16">
        <f t="shared" si="84"/>
        <v>1.71824296</v>
      </c>
    </row>
    <row r="5420" spans="1:4" ht="15" customHeight="1" x14ac:dyDescent="0.2">
      <c r="A5420" s="105">
        <v>42234.208333333336</v>
      </c>
      <c r="B5420" s="13">
        <v>1.5433319999999999</v>
      </c>
      <c r="C5420" s="24">
        <v>310</v>
      </c>
      <c r="D5420" s="16">
        <f t="shared" si="84"/>
        <v>2.5773644399999998</v>
      </c>
    </row>
    <row r="5421" spans="1:4" ht="15" customHeight="1" x14ac:dyDescent="0.2">
      <c r="A5421" s="105">
        <v>42234.25</v>
      </c>
      <c r="B5421" s="13">
        <v>1.028888</v>
      </c>
      <c r="C5421" s="24">
        <v>220</v>
      </c>
      <c r="D5421" s="16">
        <f t="shared" si="84"/>
        <v>1.71824296</v>
      </c>
    </row>
    <row r="5422" spans="1:4" ht="15" customHeight="1" x14ac:dyDescent="0.2">
      <c r="A5422" s="105">
        <v>42234.291666666664</v>
      </c>
      <c r="B5422" s="13">
        <v>1.5433319999999999</v>
      </c>
      <c r="C5422" s="24">
        <v>320</v>
      </c>
      <c r="D5422" s="16">
        <f t="shared" si="84"/>
        <v>2.5773644399999998</v>
      </c>
    </row>
    <row r="5423" spans="1:4" ht="15" customHeight="1" x14ac:dyDescent="0.2">
      <c r="A5423" s="105">
        <v>42234.333333333336</v>
      </c>
      <c r="B5423" s="13">
        <v>2.057776</v>
      </c>
      <c r="C5423" s="24">
        <v>320</v>
      </c>
      <c r="D5423" s="16">
        <f t="shared" si="84"/>
        <v>3.43648592</v>
      </c>
    </row>
    <row r="5424" spans="1:4" ht="15" customHeight="1" x14ac:dyDescent="0.2">
      <c r="A5424" s="105">
        <v>42234.375</v>
      </c>
      <c r="B5424" s="13">
        <v>2.5722200000000002</v>
      </c>
      <c r="C5424" s="24">
        <v>310</v>
      </c>
      <c r="D5424" s="16">
        <f t="shared" si="84"/>
        <v>4.2956073999999997</v>
      </c>
    </row>
    <row r="5425" spans="1:4" ht="15" customHeight="1" x14ac:dyDescent="0.2">
      <c r="A5425" s="105">
        <v>42234.416666666664</v>
      </c>
      <c r="B5425" s="13">
        <v>1.028888</v>
      </c>
      <c r="C5425" s="24">
        <v>350</v>
      </c>
      <c r="D5425" s="16">
        <f t="shared" si="84"/>
        <v>1.71824296</v>
      </c>
    </row>
    <row r="5426" spans="1:4" ht="15" customHeight="1" x14ac:dyDescent="0.2">
      <c r="A5426" s="105">
        <v>42234.458333333336</v>
      </c>
      <c r="B5426" s="13">
        <v>1.5433319999999999</v>
      </c>
      <c r="C5426" s="24">
        <v>310</v>
      </c>
      <c r="D5426" s="16">
        <f t="shared" si="84"/>
        <v>2.5773644399999998</v>
      </c>
    </row>
    <row r="5427" spans="1:4" ht="15" customHeight="1" x14ac:dyDescent="0.2">
      <c r="A5427" s="105">
        <v>42234.5</v>
      </c>
      <c r="B5427" s="13">
        <v>2.057776</v>
      </c>
      <c r="C5427" s="24">
        <v>340</v>
      </c>
      <c r="D5427" s="16">
        <f t="shared" si="84"/>
        <v>3.43648592</v>
      </c>
    </row>
    <row r="5428" spans="1:4" ht="15" customHeight="1" x14ac:dyDescent="0.2">
      <c r="A5428" s="105">
        <v>42234.541666666664</v>
      </c>
      <c r="B5428" s="13">
        <v>1.5433319999999999</v>
      </c>
      <c r="C5428" s="24">
        <v>60</v>
      </c>
      <c r="D5428" s="16">
        <f t="shared" si="84"/>
        <v>2.5773644399999998</v>
      </c>
    </row>
    <row r="5429" spans="1:4" ht="15" customHeight="1" x14ac:dyDescent="0.2">
      <c r="A5429" s="105">
        <v>42234.583333333336</v>
      </c>
      <c r="B5429" s="13">
        <v>3.601108</v>
      </c>
      <c r="C5429" s="24">
        <v>40</v>
      </c>
      <c r="D5429" s="16">
        <f t="shared" si="84"/>
        <v>6.0138503599999993</v>
      </c>
    </row>
    <row r="5430" spans="1:4" ht="15" customHeight="1" x14ac:dyDescent="0.2">
      <c r="A5430" s="105">
        <v>42234.625</v>
      </c>
      <c r="B5430" s="13">
        <v>4.6299960000000002</v>
      </c>
      <c r="C5430" s="24">
        <v>50</v>
      </c>
      <c r="D5430" s="16">
        <f t="shared" si="84"/>
        <v>7.7320933199999997</v>
      </c>
    </row>
    <row r="5431" spans="1:4" ht="15" customHeight="1" x14ac:dyDescent="0.2">
      <c r="A5431" s="105">
        <v>42234.666666666664</v>
      </c>
      <c r="B5431" s="13">
        <v>5.1444400000000003</v>
      </c>
      <c r="C5431" s="24">
        <v>10</v>
      </c>
      <c r="D5431" s="16">
        <f t="shared" si="84"/>
        <v>8.5912147999999995</v>
      </c>
    </row>
    <row r="5432" spans="1:4" ht="15" customHeight="1" x14ac:dyDescent="0.2">
      <c r="A5432" s="105">
        <v>42234.708333333336</v>
      </c>
      <c r="B5432" s="13">
        <v>5.1444400000000003</v>
      </c>
      <c r="C5432" s="24">
        <v>90</v>
      </c>
      <c r="D5432" s="16">
        <f t="shared" si="84"/>
        <v>8.5912147999999995</v>
      </c>
    </row>
    <row r="5433" spans="1:4" ht="15" customHeight="1" x14ac:dyDescent="0.2">
      <c r="A5433" s="105">
        <v>42234.75</v>
      </c>
      <c r="B5433" s="13">
        <v>5.1444400000000003</v>
      </c>
      <c r="C5433" s="24">
        <v>80</v>
      </c>
      <c r="D5433" s="16">
        <f t="shared" si="84"/>
        <v>8.5912147999999995</v>
      </c>
    </row>
    <row r="5434" spans="1:4" ht="15" customHeight="1" x14ac:dyDescent="0.2">
      <c r="A5434" s="105">
        <v>42234.791666666664</v>
      </c>
      <c r="B5434" s="13">
        <v>5.1444400000000003</v>
      </c>
      <c r="C5434" s="24">
        <v>60</v>
      </c>
      <c r="D5434" s="16">
        <f t="shared" si="84"/>
        <v>8.5912147999999995</v>
      </c>
    </row>
    <row r="5435" spans="1:4" ht="15" customHeight="1" x14ac:dyDescent="0.2">
      <c r="A5435" s="105">
        <v>42234.833333333336</v>
      </c>
      <c r="B5435" s="13">
        <v>4.6299960000000002</v>
      </c>
      <c r="C5435" s="24">
        <v>60</v>
      </c>
      <c r="D5435" s="16">
        <f t="shared" si="84"/>
        <v>7.7320933199999997</v>
      </c>
    </row>
    <row r="5436" spans="1:4" ht="15" customHeight="1" x14ac:dyDescent="0.2">
      <c r="A5436" s="105">
        <v>42234.875</v>
      </c>
      <c r="B5436" s="13">
        <v>3.0866639999999999</v>
      </c>
      <c r="C5436" s="24">
        <v>50</v>
      </c>
      <c r="D5436" s="16">
        <f t="shared" si="84"/>
        <v>5.1547288799999995</v>
      </c>
    </row>
    <row r="5437" spans="1:4" ht="15" customHeight="1" x14ac:dyDescent="0.2">
      <c r="A5437" s="105">
        <v>42234.916666666664</v>
      </c>
      <c r="B5437" s="13">
        <v>2.5722200000000002</v>
      </c>
      <c r="C5437" s="24">
        <v>40</v>
      </c>
      <c r="D5437" s="16">
        <f t="shared" si="84"/>
        <v>4.2956073999999997</v>
      </c>
    </row>
    <row r="5438" spans="1:4" ht="15" customHeight="1" x14ac:dyDescent="0.2">
      <c r="A5438" s="105">
        <v>42234.958333333336</v>
      </c>
      <c r="B5438" s="13">
        <v>2.057776</v>
      </c>
      <c r="C5438" s="24">
        <v>30</v>
      </c>
      <c r="D5438" s="16">
        <f t="shared" si="84"/>
        <v>3.43648592</v>
      </c>
    </row>
    <row r="5439" spans="1:4" ht="15" customHeight="1" x14ac:dyDescent="0.2">
      <c r="A5439" s="105">
        <v>42235</v>
      </c>
      <c r="B5439" s="13">
        <v>1.028888</v>
      </c>
      <c r="C5439" s="24">
        <v>340</v>
      </c>
      <c r="D5439" s="16">
        <f t="shared" si="84"/>
        <v>1.71824296</v>
      </c>
    </row>
    <row r="5440" spans="1:4" ht="15" customHeight="1" x14ac:dyDescent="0.2">
      <c r="A5440" s="105">
        <v>42235.041666666664</v>
      </c>
      <c r="B5440" s="13">
        <v>1.5433319999999999</v>
      </c>
      <c r="C5440" s="24">
        <v>350</v>
      </c>
      <c r="D5440" s="16">
        <f t="shared" si="84"/>
        <v>2.5773644399999998</v>
      </c>
    </row>
    <row r="5441" spans="1:4" ht="15" customHeight="1" x14ac:dyDescent="0.2">
      <c r="A5441" s="105">
        <v>42235.083333333336</v>
      </c>
      <c r="B5441" s="13">
        <v>1.028888</v>
      </c>
      <c r="C5441" s="24">
        <v>330</v>
      </c>
      <c r="D5441" s="16">
        <f t="shared" si="84"/>
        <v>1.71824296</v>
      </c>
    </row>
    <row r="5442" spans="1:4" ht="15" customHeight="1" x14ac:dyDescent="0.2">
      <c r="A5442" s="105">
        <v>42235.166666666664</v>
      </c>
      <c r="B5442" s="13">
        <v>0.51444400000000001</v>
      </c>
      <c r="C5442" s="24">
        <v>310</v>
      </c>
      <c r="D5442" s="16">
        <f t="shared" si="84"/>
        <v>0.85912147999999999</v>
      </c>
    </row>
    <row r="5443" spans="1:4" ht="15" customHeight="1" x14ac:dyDescent="0.2">
      <c r="A5443" s="105">
        <v>42235.208333333336</v>
      </c>
      <c r="B5443" s="13">
        <v>1.5433319999999999</v>
      </c>
      <c r="C5443" s="24">
        <v>340</v>
      </c>
      <c r="D5443" s="16">
        <f t="shared" si="84"/>
        <v>2.5773644399999998</v>
      </c>
    </row>
    <row r="5444" spans="1:4" ht="15" customHeight="1" x14ac:dyDescent="0.2">
      <c r="A5444" s="105">
        <v>42235.25</v>
      </c>
      <c r="B5444" s="13">
        <v>2.057776</v>
      </c>
      <c r="C5444" s="24">
        <v>360</v>
      </c>
      <c r="D5444" s="16">
        <f t="shared" ref="D5444:D5507" si="85">$B$1*B5444</f>
        <v>3.43648592</v>
      </c>
    </row>
    <row r="5445" spans="1:4" ht="15" customHeight="1" x14ac:dyDescent="0.2">
      <c r="A5445" s="105">
        <v>42235.291666666664</v>
      </c>
      <c r="B5445" s="13">
        <v>1.5433319999999999</v>
      </c>
      <c r="C5445" s="24">
        <v>330</v>
      </c>
      <c r="D5445" s="16">
        <f t="shared" si="85"/>
        <v>2.5773644399999998</v>
      </c>
    </row>
    <row r="5446" spans="1:4" ht="15" customHeight="1" x14ac:dyDescent="0.2">
      <c r="A5446" s="105">
        <v>42235.333333333336</v>
      </c>
      <c r="B5446" s="13">
        <v>1.028888</v>
      </c>
      <c r="C5446" s="24">
        <v>320</v>
      </c>
      <c r="D5446" s="16">
        <f t="shared" si="85"/>
        <v>1.71824296</v>
      </c>
    </row>
    <row r="5447" spans="1:4" ht="15" customHeight="1" x14ac:dyDescent="0.2">
      <c r="A5447" s="105">
        <v>42235.375</v>
      </c>
      <c r="B5447" s="13">
        <v>1.5433319999999999</v>
      </c>
      <c r="C5447" s="24">
        <v>320</v>
      </c>
      <c r="D5447" s="16">
        <f t="shared" si="85"/>
        <v>2.5773644399999998</v>
      </c>
    </row>
    <row r="5448" spans="1:4" ht="15" customHeight="1" x14ac:dyDescent="0.2">
      <c r="A5448" s="105">
        <v>42235.416666666664</v>
      </c>
      <c r="B5448" s="13">
        <v>1.5433319999999999</v>
      </c>
      <c r="C5448" s="24">
        <v>340</v>
      </c>
      <c r="D5448" s="16">
        <f t="shared" si="85"/>
        <v>2.5773644399999998</v>
      </c>
    </row>
    <row r="5449" spans="1:4" ht="15" customHeight="1" x14ac:dyDescent="0.2">
      <c r="A5449" s="105">
        <v>42235.458333333336</v>
      </c>
      <c r="B5449" s="13">
        <v>3.0866639999999999</v>
      </c>
      <c r="C5449" s="24">
        <v>340</v>
      </c>
      <c r="D5449" s="16">
        <f t="shared" si="85"/>
        <v>5.1547288799999995</v>
      </c>
    </row>
    <row r="5450" spans="1:4" ht="15" customHeight="1" x14ac:dyDescent="0.2">
      <c r="A5450" s="105">
        <v>42235.5</v>
      </c>
      <c r="B5450" s="13">
        <v>4.6299960000000002</v>
      </c>
      <c r="C5450" s="24">
        <v>360</v>
      </c>
      <c r="D5450" s="16">
        <f t="shared" si="85"/>
        <v>7.7320933199999997</v>
      </c>
    </row>
    <row r="5451" spans="1:4" ht="15" customHeight="1" x14ac:dyDescent="0.2">
      <c r="A5451" s="105">
        <v>42235.541666666664</v>
      </c>
      <c r="B5451" s="13">
        <v>6.1733279999999997</v>
      </c>
      <c r="C5451" s="24">
        <v>20</v>
      </c>
      <c r="D5451" s="16">
        <f t="shared" si="85"/>
        <v>10.309457759999999</v>
      </c>
    </row>
    <row r="5452" spans="1:4" ht="15" customHeight="1" x14ac:dyDescent="0.2">
      <c r="A5452" s="105">
        <v>42235.583333333336</v>
      </c>
      <c r="B5452" s="13">
        <v>6.1733279999999997</v>
      </c>
      <c r="C5452" s="24">
        <v>10</v>
      </c>
      <c r="D5452" s="16">
        <f t="shared" si="85"/>
        <v>10.309457759999999</v>
      </c>
    </row>
    <row r="5453" spans="1:4" ht="15" customHeight="1" x14ac:dyDescent="0.2">
      <c r="A5453" s="105">
        <v>42235.625</v>
      </c>
      <c r="B5453" s="13">
        <v>6.6877719999999998</v>
      </c>
      <c r="C5453" s="24">
        <v>10</v>
      </c>
      <c r="D5453" s="16">
        <f t="shared" si="85"/>
        <v>11.16857924</v>
      </c>
    </row>
    <row r="5454" spans="1:4" ht="15" customHeight="1" x14ac:dyDescent="0.2">
      <c r="A5454" s="105">
        <v>42235.666666666664</v>
      </c>
      <c r="B5454" s="13">
        <v>6.1733279999999997</v>
      </c>
      <c r="C5454" s="24">
        <v>10</v>
      </c>
      <c r="D5454" s="16">
        <f t="shared" si="85"/>
        <v>10.309457759999999</v>
      </c>
    </row>
    <row r="5455" spans="1:4" ht="15" customHeight="1" x14ac:dyDescent="0.2">
      <c r="A5455" s="105">
        <v>42235.708333333336</v>
      </c>
      <c r="B5455" s="13">
        <v>6.6877719999999998</v>
      </c>
      <c r="C5455" s="24">
        <v>20</v>
      </c>
      <c r="D5455" s="16">
        <f t="shared" si="85"/>
        <v>11.16857924</v>
      </c>
    </row>
    <row r="5456" spans="1:4" ht="15" customHeight="1" x14ac:dyDescent="0.2">
      <c r="A5456" s="105">
        <v>42235.75</v>
      </c>
      <c r="B5456" s="13">
        <v>7.202216</v>
      </c>
      <c r="C5456" s="24">
        <v>10</v>
      </c>
      <c r="D5456" s="16">
        <f t="shared" si="85"/>
        <v>12.027700719999999</v>
      </c>
    </row>
    <row r="5457" spans="1:4" ht="15" customHeight="1" x14ac:dyDescent="0.2">
      <c r="A5457" s="105">
        <v>42235.791666666664</v>
      </c>
      <c r="B5457" s="13">
        <v>7.202216</v>
      </c>
      <c r="C5457" s="24">
        <v>50</v>
      </c>
      <c r="D5457" s="16">
        <f t="shared" si="85"/>
        <v>12.027700719999999</v>
      </c>
    </row>
    <row r="5458" spans="1:4" ht="15" customHeight="1" x14ac:dyDescent="0.2">
      <c r="A5458" s="105">
        <v>42235.833333333336</v>
      </c>
      <c r="B5458" s="13">
        <v>6.1733279999999997</v>
      </c>
      <c r="C5458" s="24">
        <v>50</v>
      </c>
      <c r="D5458" s="16">
        <f t="shared" si="85"/>
        <v>10.309457759999999</v>
      </c>
    </row>
    <row r="5459" spans="1:4" ht="15" customHeight="1" x14ac:dyDescent="0.2">
      <c r="A5459" s="105">
        <v>42235.875</v>
      </c>
      <c r="B5459" s="13">
        <v>5.6588840000000005</v>
      </c>
      <c r="C5459" s="24">
        <v>50</v>
      </c>
      <c r="D5459" s="16">
        <f t="shared" si="85"/>
        <v>9.4503362800000001</v>
      </c>
    </row>
    <row r="5460" spans="1:4" ht="15" customHeight="1" x14ac:dyDescent="0.2">
      <c r="A5460" s="105">
        <v>42235.916666666664</v>
      </c>
      <c r="B5460" s="13">
        <v>3.601108</v>
      </c>
      <c r="C5460" s="24">
        <v>10</v>
      </c>
      <c r="D5460" s="16">
        <f t="shared" si="85"/>
        <v>6.0138503599999993</v>
      </c>
    </row>
    <row r="5461" spans="1:4" ht="15" customHeight="1" x14ac:dyDescent="0.2">
      <c r="A5461" s="105">
        <v>42235.958333333336</v>
      </c>
      <c r="B5461" s="13">
        <v>4.6299960000000002</v>
      </c>
      <c r="C5461" s="24">
        <v>20</v>
      </c>
      <c r="D5461" s="16">
        <f t="shared" si="85"/>
        <v>7.7320933199999997</v>
      </c>
    </row>
    <row r="5462" spans="1:4" ht="15" customHeight="1" x14ac:dyDescent="0.2">
      <c r="A5462" s="105">
        <v>42236</v>
      </c>
      <c r="B5462" s="13">
        <v>5.6588840000000005</v>
      </c>
      <c r="C5462" s="24">
        <v>20</v>
      </c>
      <c r="D5462" s="16">
        <f t="shared" si="85"/>
        <v>9.4503362800000001</v>
      </c>
    </row>
    <row r="5463" spans="1:4" ht="15" customHeight="1" x14ac:dyDescent="0.2">
      <c r="A5463" s="105">
        <v>42236.041666666664</v>
      </c>
      <c r="B5463" s="13">
        <v>7.202216</v>
      </c>
      <c r="C5463" s="24">
        <v>20</v>
      </c>
      <c r="D5463" s="16">
        <f t="shared" si="85"/>
        <v>12.027700719999999</v>
      </c>
    </row>
    <row r="5464" spans="1:4" ht="15" customHeight="1" x14ac:dyDescent="0.2">
      <c r="A5464" s="105">
        <v>42236.083333333336</v>
      </c>
      <c r="B5464" s="13">
        <v>6.6877719999999998</v>
      </c>
      <c r="C5464" s="24">
        <v>30</v>
      </c>
      <c r="D5464" s="16">
        <f t="shared" si="85"/>
        <v>11.16857924</v>
      </c>
    </row>
    <row r="5465" spans="1:4" ht="15" customHeight="1" x14ac:dyDescent="0.2">
      <c r="A5465" s="105">
        <v>42236.125</v>
      </c>
      <c r="B5465" s="13">
        <v>6.6877719999999998</v>
      </c>
      <c r="C5465" s="24">
        <v>30</v>
      </c>
      <c r="D5465" s="16">
        <f t="shared" si="85"/>
        <v>11.16857924</v>
      </c>
    </row>
    <row r="5466" spans="1:4" ht="15" customHeight="1" x14ac:dyDescent="0.2">
      <c r="A5466" s="105">
        <v>42236.166666666664</v>
      </c>
      <c r="B5466" s="13">
        <v>4.1155520000000001</v>
      </c>
      <c r="C5466" s="24">
        <v>20</v>
      </c>
      <c r="D5466" s="16">
        <f t="shared" si="85"/>
        <v>6.8729718399999999</v>
      </c>
    </row>
    <row r="5467" spans="1:4" ht="15" customHeight="1" x14ac:dyDescent="0.2">
      <c r="A5467" s="105">
        <v>42236.208333333336</v>
      </c>
      <c r="B5467" s="13">
        <v>5.6588840000000005</v>
      </c>
      <c r="C5467" s="24">
        <v>20</v>
      </c>
      <c r="D5467" s="16">
        <f t="shared" si="85"/>
        <v>9.4503362800000001</v>
      </c>
    </row>
    <row r="5468" spans="1:4" ht="15" customHeight="1" x14ac:dyDescent="0.2">
      <c r="A5468" s="105">
        <v>42236.25</v>
      </c>
      <c r="B5468" s="13">
        <v>5.1444400000000003</v>
      </c>
      <c r="C5468" s="24">
        <v>10</v>
      </c>
      <c r="D5468" s="16">
        <f t="shared" si="85"/>
        <v>8.5912147999999995</v>
      </c>
    </row>
    <row r="5469" spans="1:4" ht="15" customHeight="1" x14ac:dyDescent="0.2">
      <c r="A5469" s="105">
        <v>42236.291666666664</v>
      </c>
      <c r="B5469" s="13">
        <v>4.1155520000000001</v>
      </c>
      <c r="C5469" s="24">
        <v>10</v>
      </c>
      <c r="D5469" s="16">
        <f t="shared" si="85"/>
        <v>6.8729718399999999</v>
      </c>
    </row>
    <row r="5470" spans="1:4" ht="15" customHeight="1" x14ac:dyDescent="0.2">
      <c r="A5470" s="105">
        <v>42236.333333333336</v>
      </c>
      <c r="B5470" s="13">
        <v>3.601108</v>
      </c>
      <c r="C5470" s="24">
        <v>10</v>
      </c>
      <c r="D5470" s="16">
        <f t="shared" si="85"/>
        <v>6.0138503599999993</v>
      </c>
    </row>
    <row r="5471" spans="1:4" ht="15" customHeight="1" x14ac:dyDescent="0.2">
      <c r="A5471" s="105">
        <v>42236.375</v>
      </c>
      <c r="B5471" s="13">
        <v>2.5722200000000002</v>
      </c>
      <c r="C5471" s="24">
        <v>10</v>
      </c>
      <c r="D5471" s="16">
        <f t="shared" si="85"/>
        <v>4.2956073999999997</v>
      </c>
    </row>
    <row r="5472" spans="1:4" ht="15" customHeight="1" x14ac:dyDescent="0.2">
      <c r="A5472" s="105">
        <v>42236.416666666664</v>
      </c>
      <c r="B5472" s="13">
        <v>1.028888</v>
      </c>
      <c r="C5472" s="24">
        <v>300</v>
      </c>
      <c r="D5472" s="16">
        <f t="shared" si="85"/>
        <v>1.71824296</v>
      </c>
    </row>
    <row r="5473" spans="1:4" ht="15" customHeight="1" x14ac:dyDescent="0.2">
      <c r="A5473" s="105">
        <v>42236.458333333336</v>
      </c>
      <c r="B5473" s="13">
        <v>2.5722200000000002</v>
      </c>
      <c r="C5473" s="24">
        <v>270</v>
      </c>
      <c r="D5473" s="16">
        <f t="shared" si="85"/>
        <v>4.2956073999999997</v>
      </c>
    </row>
    <row r="5474" spans="1:4" ht="15" customHeight="1" x14ac:dyDescent="0.2">
      <c r="A5474" s="105">
        <v>42236.5</v>
      </c>
      <c r="B5474" s="13">
        <v>1.5433319999999999</v>
      </c>
      <c r="C5474" s="24">
        <v>330</v>
      </c>
      <c r="D5474" s="16">
        <f t="shared" si="85"/>
        <v>2.5773644399999998</v>
      </c>
    </row>
    <row r="5475" spans="1:4" ht="15" customHeight="1" x14ac:dyDescent="0.2">
      <c r="A5475" s="105">
        <v>42236.541666666664</v>
      </c>
      <c r="B5475" s="13">
        <v>2.5722200000000002</v>
      </c>
      <c r="C5475" s="24">
        <v>200</v>
      </c>
      <c r="D5475" s="16">
        <f t="shared" si="85"/>
        <v>4.2956073999999997</v>
      </c>
    </row>
    <row r="5476" spans="1:4" ht="15" customHeight="1" x14ac:dyDescent="0.2">
      <c r="A5476" s="105">
        <v>42236.583333333336</v>
      </c>
      <c r="B5476" s="13">
        <v>2.057776</v>
      </c>
      <c r="C5476" s="24">
        <v>160</v>
      </c>
      <c r="D5476" s="16">
        <f t="shared" si="85"/>
        <v>3.43648592</v>
      </c>
    </row>
    <row r="5477" spans="1:4" ht="15" customHeight="1" x14ac:dyDescent="0.2">
      <c r="A5477" s="105">
        <v>42236.625</v>
      </c>
      <c r="B5477" s="13">
        <v>5.1444400000000003</v>
      </c>
      <c r="C5477" s="24">
        <v>200</v>
      </c>
      <c r="D5477" s="16">
        <f t="shared" si="85"/>
        <v>8.5912147999999995</v>
      </c>
    </row>
    <row r="5478" spans="1:4" ht="15" customHeight="1" x14ac:dyDescent="0.2">
      <c r="A5478" s="105">
        <v>42236.666666666664</v>
      </c>
      <c r="B5478" s="13">
        <v>5.1444400000000003</v>
      </c>
      <c r="C5478" s="24">
        <v>170</v>
      </c>
      <c r="D5478" s="16">
        <f t="shared" si="85"/>
        <v>8.5912147999999995</v>
      </c>
    </row>
    <row r="5479" spans="1:4" ht="15" customHeight="1" x14ac:dyDescent="0.2">
      <c r="A5479" s="105">
        <v>42236.708333333336</v>
      </c>
      <c r="B5479" s="13">
        <v>6.6877719999999998</v>
      </c>
      <c r="C5479" s="24">
        <v>160</v>
      </c>
      <c r="D5479" s="16">
        <f t="shared" si="85"/>
        <v>11.16857924</v>
      </c>
    </row>
    <row r="5480" spans="1:4" ht="15" customHeight="1" x14ac:dyDescent="0.2">
      <c r="A5480" s="105">
        <v>42236.75</v>
      </c>
      <c r="B5480" s="13">
        <v>6.6877719999999998</v>
      </c>
      <c r="C5480" s="24">
        <v>160</v>
      </c>
      <c r="D5480" s="16">
        <f t="shared" si="85"/>
        <v>11.16857924</v>
      </c>
    </row>
    <row r="5481" spans="1:4" ht="15" customHeight="1" x14ac:dyDescent="0.2">
      <c r="A5481" s="105">
        <v>42236.791666666664</v>
      </c>
      <c r="B5481" s="13">
        <v>5.1444400000000003</v>
      </c>
      <c r="C5481" s="24">
        <v>170</v>
      </c>
      <c r="D5481" s="16">
        <f t="shared" si="85"/>
        <v>8.5912147999999995</v>
      </c>
    </row>
    <row r="5482" spans="1:4" ht="15" customHeight="1" x14ac:dyDescent="0.2">
      <c r="A5482" s="105">
        <v>42236.833333333336</v>
      </c>
      <c r="B5482" s="13">
        <v>7.202216</v>
      </c>
      <c r="C5482" s="24">
        <v>170</v>
      </c>
      <c r="D5482" s="16">
        <f t="shared" si="85"/>
        <v>12.027700719999999</v>
      </c>
    </row>
    <row r="5483" spans="1:4" ht="15" customHeight="1" x14ac:dyDescent="0.2">
      <c r="A5483" s="105">
        <v>42236.875</v>
      </c>
      <c r="B5483" s="13">
        <v>5.1444400000000003</v>
      </c>
      <c r="C5483" s="24">
        <v>190</v>
      </c>
      <c r="D5483" s="16">
        <f t="shared" si="85"/>
        <v>8.5912147999999995</v>
      </c>
    </row>
    <row r="5484" spans="1:4" ht="15" customHeight="1" x14ac:dyDescent="0.2">
      <c r="A5484" s="105">
        <v>42236.916666666664</v>
      </c>
      <c r="B5484" s="13">
        <v>5.6588840000000005</v>
      </c>
      <c r="C5484" s="24">
        <v>200</v>
      </c>
      <c r="D5484" s="16">
        <f t="shared" si="85"/>
        <v>9.4503362800000001</v>
      </c>
    </row>
    <row r="5485" spans="1:4" ht="15" customHeight="1" x14ac:dyDescent="0.2">
      <c r="A5485" s="105">
        <v>42236.958333333336</v>
      </c>
      <c r="B5485" s="13">
        <v>4.1155520000000001</v>
      </c>
      <c r="C5485" s="24">
        <v>210</v>
      </c>
      <c r="D5485" s="16">
        <f t="shared" si="85"/>
        <v>6.8729718399999999</v>
      </c>
    </row>
    <row r="5486" spans="1:4" ht="15" customHeight="1" x14ac:dyDescent="0.2">
      <c r="A5486" s="105">
        <v>42237</v>
      </c>
      <c r="B5486" s="13">
        <v>3.0866639999999999</v>
      </c>
      <c r="C5486" s="24">
        <v>220</v>
      </c>
      <c r="D5486" s="16">
        <f t="shared" si="85"/>
        <v>5.1547288799999995</v>
      </c>
    </row>
    <row r="5487" spans="1:4" ht="15" customHeight="1" x14ac:dyDescent="0.2">
      <c r="A5487" s="105">
        <v>42237.041666666664</v>
      </c>
      <c r="B5487" s="13">
        <v>3.0866639999999999</v>
      </c>
      <c r="C5487" s="24">
        <v>240</v>
      </c>
      <c r="D5487" s="16">
        <f t="shared" si="85"/>
        <v>5.1547288799999995</v>
      </c>
    </row>
    <row r="5488" spans="1:4" ht="15" customHeight="1" x14ac:dyDescent="0.2">
      <c r="A5488" s="105">
        <v>42237.083333333336</v>
      </c>
      <c r="B5488" s="13">
        <v>4.6299960000000002</v>
      </c>
      <c r="C5488" s="24">
        <v>210</v>
      </c>
      <c r="D5488" s="16">
        <f t="shared" si="85"/>
        <v>7.7320933199999997</v>
      </c>
    </row>
    <row r="5489" spans="1:4" ht="15" customHeight="1" x14ac:dyDescent="0.2">
      <c r="A5489" s="105">
        <v>42237.125</v>
      </c>
      <c r="B5489" s="13">
        <v>3.601108</v>
      </c>
      <c r="C5489" s="24">
        <v>190</v>
      </c>
      <c r="D5489" s="16">
        <f t="shared" si="85"/>
        <v>6.0138503599999993</v>
      </c>
    </row>
    <row r="5490" spans="1:4" ht="15" customHeight="1" x14ac:dyDescent="0.2">
      <c r="A5490" s="105">
        <v>42237.166666666664</v>
      </c>
      <c r="B5490" s="13">
        <v>2.5722200000000002</v>
      </c>
      <c r="C5490" s="24">
        <v>210</v>
      </c>
      <c r="D5490" s="16">
        <f t="shared" si="85"/>
        <v>4.2956073999999997</v>
      </c>
    </row>
    <row r="5491" spans="1:4" ht="15" customHeight="1" x14ac:dyDescent="0.2">
      <c r="A5491" s="105">
        <v>42237.208333333336</v>
      </c>
      <c r="B5491" s="13">
        <v>2.5722200000000002</v>
      </c>
      <c r="C5491" s="24">
        <v>210</v>
      </c>
      <c r="D5491" s="16">
        <f t="shared" si="85"/>
        <v>4.2956073999999997</v>
      </c>
    </row>
    <row r="5492" spans="1:4" ht="15" customHeight="1" x14ac:dyDescent="0.2">
      <c r="A5492" s="105">
        <v>42237.25</v>
      </c>
      <c r="B5492" s="13">
        <v>3.601108</v>
      </c>
      <c r="C5492" s="24">
        <v>210</v>
      </c>
      <c r="D5492" s="16">
        <f t="shared" si="85"/>
        <v>6.0138503599999993</v>
      </c>
    </row>
    <row r="5493" spans="1:4" ht="15" customHeight="1" x14ac:dyDescent="0.2">
      <c r="A5493" s="105">
        <v>42237.291666666664</v>
      </c>
      <c r="B5493" s="13">
        <v>1.028888</v>
      </c>
      <c r="C5493" s="24">
        <v>270</v>
      </c>
      <c r="D5493" s="16">
        <f t="shared" si="85"/>
        <v>1.71824296</v>
      </c>
    </row>
    <row r="5494" spans="1:4" ht="15" customHeight="1" x14ac:dyDescent="0.2">
      <c r="A5494" s="105">
        <v>42237.333333333336</v>
      </c>
      <c r="B5494" s="13">
        <v>1.028888</v>
      </c>
      <c r="C5494" s="24">
        <v>250</v>
      </c>
      <c r="D5494" s="16">
        <f t="shared" si="85"/>
        <v>1.71824296</v>
      </c>
    </row>
    <row r="5495" spans="1:4" ht="15" customHeight="1" x14ac:dyDescent="0.2">
      <c r="A5495" s="105">
        <v>42237.375</v>
      </c>
      <c r="B5495" s="13">
        <v>2.5722200000000002</v>
      </c>
      <c r="C5495" s="24">
        <v>220</v>
      </c>
      <c r="D5495" s="16">
        <f t="shared" si="85"/>
        <v>4.2956073999999997</v>
      </c>
    </row>
    <row r="5496" spans="1:4" ht="15" customHeight="1" x14ac:dyDescent="0.2">
      <c r="A5496" s="105">
        <v>42237.416666666664</v>
      </c>
      <c r="B5496" s="13">
        <v>1.028888</v>
      </c>
      <c r="C5496" s="24">
        <v>270</v>
      </c>
      <c r="D5496" s="16">
        <f t="shared" si="85"/>
        <v>1.71824296</v>
      </c>
    </row>
    <row r="5497" spans="1:4" ht="15" customHeight="1" x14ac:dyDescent="0.2">
      <c r="A5497" s="105">
        <v>42237.458333333336</v>
      </c>
      <c r="B5497" s="13">
        <v>5.1444400000000003</v>
      </c>
      <c r="C5497" s="24">
        <v>200</v>
      </c>
      <c r="D5497" s="16">
        <f t="shared" si="85"/>
        <v>8.5912147999999995</v>
      </c>
    </row>
    <row r="5498" spans="1:4" ht="15" customHeight="1" x14ac:dyDescent="0.2">
      <c r="A5498" s="105">
        <v>42237.5</v>
      </c>
      <c r="B5498" s="13">
        <v>7.202216</v>
      </c>
      <c r="C5498" s="24">
        <v>200</v>
      </c>
      <c r="D5498" s="16">
        <f t="shared" si="85"/>
        <v>12.027700719999999</v>
      </c>
    </row>
    <row r="5499" spans="1:4" ht="15" customHeight="1" x14ac:dyDescent="0.2">
      <c r="A5499" s="105">
        <v>42237.541666666664</v>
      </c>
      <c r="B5499" s="13">
        <v>8.2311040000000002</v>
      </c>
      <c r="C5499" s="24">
        <v>210</v>
      </c>
      <c r="D5499" s="16">
        <f t="shared" si="85"/>
        <v>13.74594368</v>
      </c>
    </row>
    <row r="5500" spans="1:4" ht="15" customHeight="1" x14ac:dyDescent="0.2">
      <c r="A5500" s="105">
        <v>42237.583333333336</v>
      </c>
      <c r="B5500" s="13">
        <v>7.202216</v>
      </c>
      <c r="C5500" s="24">
        <v>200</v>
      </c>
      <c r="D5500" s="16">
        <f t="shared" si="85"/>
        <v>12.027700719999999</v>
      </c>
    </row>
    <row r="5501" spans="1:4" ht="15" customHeight="1" x14ac:dyDescent="0.2">
      <c r="A5501" s="105">
        <v>42237.625</v>
      </c>
      <c r="B5501" s="13">
        <v>6.1733279999999997</v>
      </c>
      <c r="C5501" s="24">
        <v>170</v>
      </c>
      <c r="D5501" s="16">
        <f t="shared" si="85"/>
        <v>10.309457759999999</v>
      </c>
    </row>
    <row r="5502" spans="1:4" ht="15" customHeight="1" x14ac:dyDescent="0.2">
      <c r="A5502" s="105">
        <v>42237.666666666664</v>
      </c>
      <c r="B5502" s="13">
        <v>7.7166600000000001</v>
      </c>
      <c r="C5502" s="24">
        <v>160</v>
      </c>
      <c r="D5502" s="16">
        <f t="shared" si="85"/>
        <v>12.886822199999999</v>
      </c>
    </row>
    <row r="5503" spans="1:4" ht="15" customHeight="1" x14ac:dyDescent="0.2">
      <c r="A5503" s="105">
        <v>42237.708333333336</v>
      </c>
      <c r="B5503" s="13">
        <v>7.7166600000000001</v>
      </c>
      <c r="C5503" s="24">
        <v>170</v>
      </c>
      <c r="D5503" s="16">
        <f t="shared" si="85"/>
        <v>12.886822199999999</v>
      </c>
    </row>
    <row r="5504" spans="1:4" ht="15" customHeight="1" x14ac:dyDescent="0.2">
      <c r="A5504" s="105">
        <v>42237.75</v>
      </c>
      <c r="B5504" s="13">
        <v>6.1733279999999997</v>
      </c>
      <c r="C5504" s="24">
        <v>170</v>
      </c>
      <c r="D5504" s="16">
        <f t="shared" si="85"/>
        <v>10.309457759999999</v>
      </c>
    </row>
    <row r="5505" spans="1:4" ht="15" customHeight="1" x14ac:dyDescent="0.2">
      <c r="A5505" s="105">
        <v>42237.791666666664</v>
      </c>
      <c r="B5505" s="13">
        <v>5.6588840000000005</v>
      </c>
      <c r="C5505" s="24">
        <v>160</v>
      </c>
      <c r="D5505" s="16">
        <f t="shared" si="85"/>
        <v>9.4503362800000001</v>
      </c>
    </row>
    <row r="5506" spans="1:4" ht="15" customHeight="1" x14ac:dyDescent="0.2">
      <c r="A5506" s="105">
        <v>42237.833333333336</v>
      </c>
      <c r="B5506" s="13">
        <v>4.6299960000000002</v>
      </c>
      <c r="C5506" s="24">
        <v>160</v>
      </c>
      <c r="D5506" s="16">
        <f t="shared" si="85"/>
        <v>7.7320933199999997</v>
      </c>
    </row>
    <row r="5507" spans="1:4" ht="15" customHeight="1" x14ac:dyDescent="0.2">
      <c r="A5507" s="105">
        <v>42237.875</v>
      </c>
      <c r="B5507" s="13">
        <v>4.6299960000000002</v>
      </c>
      <c r="C5507" s="24">
        <v>170</v>
      </c>
      <c r="D5507" s="16">
        <f t="shared" si="85"/>
        <v>7.7320933199999997</v>
      </c>
    </row>
    <row r="5508" spans="1:4" ht="15" customHeight="1" x14ac:dyDescent="0.2">
      <c r="A5508" s="105">
        <v>42237.916666666664</v>
      </c>
      <c r="B5508" s="13">
        <v>2.057776</v>
      </c>
      <c r="C5508" s="24">
        <v>180</v>
      </c>
      <c r="D5508" s="16">
        <f t="shared" ref="D5508:D5571" si="86">$B$1*B5508</f>
        <v>3.43648592</v>
      </c>
    </row>
    <row r="5509" spans="1:4" ht="15" customHeight="1" x14ac:dyDescent="0.2">
      <c r="A5509" s="105">
        <v>42237.958333333336</v>
      </c>
      <c r="B5509" s="13">
        <v>3.0866639999999999</v>
      </c>
      <c r="C5509" s="24">
        <v>200</v>
      </c>
      <c r="D5509" s="16">
        <f t="shared" si="86"/>
        <v>5.1547288799999995</v>
      </c>
    </row>
    <row r="5510" spans="1:4" ht="15" customHeight="1" x14ac:dyDescent="0.2">
      <c r="A5510" s="105">
        <v>42238</v>
      </c>
      <c r="B5510" s="13">
        <v>3.0866639999999999</v>
      </c>
      <c r="C5510" s="24">
        <v>200</v>
      </c>
      <c r="D5510" s="16">
        <f t="shared" si="86"/>
        <v>5.1547288799999995</v>
      </c>
    </row>
    <row r="5511" spans="1:4" ht="15" customHeight="1" x14ac:dyDescent="0.2">
      <c r="A5511" s="105">
        <v>42238.041666666664</v>
      </c>
      <c r="B5511" s="13">
        <v>3.0866639999999999</v>
      </c>
      <c r="C5511" s="24">
        <v>220</v>
      </c>
      <c r="D5511" s="16">
        <f t="shared" si="86"/>
        <v>5.1547288799999995</v>
      </c>
    </row>
    <row r="5512" spans="1:4" ht="15" customHeight="1" x14ac:dyDescent="0.2">
      <c r="A5512" s="105">
        <v>42238.083333333336</v>
      </c>
      <c r="B5512" s="13">
        <v>3.601108</v>
      </c>
      <c r="C5512" s="24">
        <v>230</v>
      </c>
      <c r="D5512" s="16">
        <f t="shared" si="86"/>
        <v>6.0138503599999993</v>
      </c>
    </row>
    <row r="5513" spans="1:4" ht="15" customHeight="1" x14ac:dyDescent="0.2">
      <c r="A5513" s="105">
        <v>42238.125</v>
      </c>
      <c r="B5513" s="13">
        <v>2.057776</v>
      </c>
      <c r="C5513" s="24">
        <v>200</v>
      </c>
      <c r="D5513" s="16">
        <f t="shared" si="86"/>
        <v>3.43648592</v>
      </c>
    </row>
    <row r="5514" spans="1:4" ht="15" customHeight="1" x14ac:dyDescent="0.2">
      <c r="A5514" s="105">
        <v>42238.166666666664</v>
      </c>
      <c r="B5514" s="13">
        <v>1.028888</v>
      </c>
      <c r="C5514" s="24">
        <v>300</v>
      </c>
      <c r="D5514" s="16">
        <f t="shared" si="86"/>
        <v>1.71824296</v>
      </c>
    </row>
    <row r="5515" spans="1:4" ht="15" customHeight="1" x14ac:dyDescent="0.2">
      <c r="A5515" s="105">
        <v>42238.208333333336</v>
      </c>
      <c r="B5515" s="13">
        <v>2.057776</v>
      </c>
      <c r="C5515" s="24">
        <v>330</v>
      </c>
      <c r="D5515" s="16">
        <f t="shared" si="86"/>
        <v>3.43648592</v>
      </c>
    </row>
    <row r="5516" spans="1:4" ht="15" customHeight="1" x14ac:dyDescent="0.2">
      <c r="A5516" s="105">
        <v>42238.25</v>
      </c>
      <c r="B5516" s="13">
        <v>0</v>
      </c>
      <c r="C5516" s="24">
        <v>0</v>
      </c>
      <c r="D5516" s="16">
        <f t="shared" si="86"/>
        <v>0</v>
      </c>
    </row>
    <row r="5517" spans="1:4" ht="15" customHeight="1" x14ac:dyDescent="0.2">
      <c r="A5517" s="105">
        <v>42238.291666666664</v>
      </c>
      <c r="B5517" s="13">
        <v>0</v>
      </c>
      <c r="C5517" s="24">
        <v>0</v>
      </c>
      <c r="D5517" s="16">
        <f t="shared" si="86"/>
        <v>0</v>
      </c>
    </row>
    <row r="5518" spans="1:4" ht="15" customHeight="1" x14ac:dyDescent="0.2">
      <c r="A5518" s="105">
        <v>42238.333333333336</v>
      </c>
      <c r="B5518" s="13">
        <v>0.51444400000000001</v>
      </c>
      <c r="C5518" s="24">
        <v>310</v>
      </c>
      <c r="D5518" s="16">
        <f t="shared" si="86"/>
        <v>0.85912147999999999</v>
      </c>
    </row>
    <row r="5519" spans="1:4" ht="15" customHeight="1" x14ac:dyDescent="0.2">
      <c r="A5519" s="105">
        <v>42238.375</v>
      </c>
      <c r="B5519" s="13">
        <v>2.057776</v>
      </c>
      <c r="C5519" s="24">
        <v>300</v>
      </c>
      <c r="D5519" s="16">
        <f t="shared" si="86"/>
        <v>3.43648592</v>
      </c>
    </row>
    <row r="5520" spans="1:4" ht="15" customHeight="1" x14ac:dyDescent="0.2">
      <c r="A5520" s="105">
        <v>42238.416666666664</v>
      </c>
      <c r="B5520" s="13">
        <v>1.028888</v>
      </c>
      <c r="C5520" s="24">
        <v>310</v>
      </c>
      <c r="D5520" s="16">
        <f t="shared" si="86"/>
        <v>1.71824296</v>
      </c>
    </row>
    <row r="5521" spans="1:4" ht="15" customHeight="1" x14ac:dyDescent="0.2">
      <c r="A5521" s="105">
        <v>42238.458333333336</v>
      </c>
      <c r="B5521" s="13">
        <v>2.057776</v>
      </c>
      <c r="C5521" s="24">
        <v>310</v>
      </c>
      <c r="D5521" s="16">
        <f t="shared" si="86"/>
        <v>3.43648592</v>
      </c>
    </row>
    <row r="5522" spans="1:4" ht="15" customHeight="1" x14ac:dyDescent="0.2">
      <c r="A5522" s="105">
        <v>42238.5</v>
      </c>
      <c r="B5522" s="13">
        <v>2.057776</v>
      </c>
      <c r="C5522" s="24">
        <v>300</v>
      </c>
      <c r="D5522" s="16">
        <f t="shared" si="86"/>
        <v>3.43648592</v>
      </c>
    </row>
    <row r="5523" spans="1:4" ht="15" customHeight="1" x14ac:dyDescent="0.2">
      <c r="A5523" s="105">
        <v>42238.541666666664</v>
      </c>
      <c r="B5523" s="13">
        <v>3.0866639999999999</v>
      </c>
      <c r="C5523" s="24">
        <v>190</v>
      </c>
      <c r="D5523" s="16">
        <f t="shared" si="86"/>
        <v>5.1547288799999995</v>
      </c>
    </row>
    <row r="5524" spans="1:4" ht="15" customHeight="1" x14ac:dyDescent="0.2">
      <c r="A5524" s="105">
        <v>42238.583333333336</v>
      </c>
      <c r="B5524" s="13">
        <v>2.5722200000000002</v>
      </c>
      <c r="C5524" s="24">
        <v>130</v>
      </c>
      <c r="D5524" s="16">
        <f t="shared" si="86"/>
        <v>4.2956073999999997</v>
      </c>
    </row>
    <row r="5525" spans="1:4" ht="15" customHeight="1" x14ac:dyDescent="0.2">
      <c r="A5525" s="105">
        <v>42238.625</v>
      </c>
      <c r="B5525" s="13">
        <v>3.601108</v>
      </c>
      <c r="C5525" s="24">
        <v>160</v>
      </c>
      <c r="D5525" s="16">
        <f t="shared" si="86"/>
        <v>6.0138503599999993</v>
      </c>
    </row>
    <row r="5526" spans="1:4" ht="15" customHeight="1" x14ac:dyDescent="0.2">
      <c r="A5526" s="105">
        <v>42238.666666666664</v>
      </c>
      <c r="B5526" s="13">
        <v>3.0866639999999999</v>
      </c>
      <c r="C5526" s="24">
        <v>150</v>
      </c>
      <c r="D5526" s="16">
        <f t="shared" si="86"/>
        <v>5.1547288799999995</v>
      </c>
    </row>
    <row r="5527" spans="1:4" ht="15" customHeight="1" x14ac:dyDescent="0.2">
      <c r="A5527" s="105">
        <v>42238.708333333336</v>
      </c>
      <c r="B5527" s="13">
        <v>3.0866639999999999</v>
      </c>
      <c r="C5527" s="24">
        <v>140</v>
      </c>
      <c r="D5527" s="16">
        <f t="shared" si="86"/>
        <v>5.1547288799999995</v>
      </c>
    </row>
    <row r="5528" spans="1:4" ht="15" customHeight="1" x14ac:dyDescent="0.2">
      <c r="A5528" s="105">
        <v>42238.75</v>
      </c>
      <c r="B5528" s="13">
        <v>3.601108</v>
      </c>
      <c r="C5528" s="24">
        <v>150</v>
      </c>
      <c r="D5528" s="16">
        <f t="shared" si="86"/>
        <v>6.0138503599999993</v>
      </c>
    </row>
    <row r="5529" spans="1:4" ht="15" customHeight="1" x14ac:dyDescent="0.2">
      <c r="A5529" s="105">
        <v>42238.791666666664</v>
      </c>
      <c r="B5529" s="13">
        <v>3.0866639999999999</v>
      </c>
      <c r="C5529" s="24">
        <v>160</v>
      </c>
      <c r="D5529" s="16">
        <f t="shared" si="86"/>
        <v>5.1547288799999995</v>
      </c>
    </row>
    <row r="5530" spans="1:4" ht="15" customHeight="1" x14ac:dyDescent="0.2">
      <c r="A5530" s="105">
        <v>42238.833333333336</v>
      </c>
      <c r="B5530" s="13">
        <v>2.057776</v>
      </c>
      <c r="C5530" s="24">
        <v>120</v>
      </c>
      <c r="D5530" s="16">
        <f t="shared" si="86"/>
        <v>3.43648592</v>
      </c>
    </row>
    <row r="5531" spans="1:4" ht="15" customHeight="1" x14ac:dyDescent="0.2">
      <c r="A5531" s="105">
        <v>42238.875</v>
      </c>
      <c r="B5531" s="13">
        <v>1.028888</v>
      </c>
      <c r="C5531" s="24">
        <v>110</v>
      </c>
      <c r="D5531" s="16">
        <f t="shared" si="86"/>
        <v>1.71824296</v>
      </c>
    </row>
    <row r="5532" spans="1:4" ht="15" customHeight="1" x14ac:dyDescent="0.2">
      <c r="A5532" s="105">
        <v>42238.916666666664</v>
      </c>
      <c r="B5532" s="13">
        <v>0</v>
      </c>
      <c r="C5532" s="24">
        <v>0</v>
      </c>
      <c r="D5532" s="16">
        <f t="shared" si="86"/>
        <v>0</v>
      </c>
    </row>
    <row r="5533" spans="1:4" ht="15" customHeight="1" x14ac:dyDescent="0.2">
      <c r="A5533" s="105">
        <v>42238.958333333336</v>
      </c>
      <c r="B5533" s="13">
        <v>0</v>
      </c>
      <c r="C5533" s="24">
        <v>0</v>
      </c>
      <c r="D5533" s="16">
        <f t="shared" si="86"/>
        <v>0</v>
      </c>
    </row>
    <row r="5534" spans="1:4" ht="15" customHeight="1" x14ac:dyDescent="0.2">
      <c r="A5534" s="105">
        <v>42239</v>
      </c>
      <c r="B5534" s="13">
        <v>2.057776</v>
      </c>
      <c r="C5534" s="24">
        <v>330</v>
      </c>
      <c r="D5534" s="16">
        <f t="shared" si="86"/>
        <v>3.43648592</v>
      </c>
    </row>
    <row r="5535" spans="1:4" ht="15" customHeight="1" x14ac:dyDescent="0.2">
      <c r="A5535" s="105">
        <v>42239.041666666664</v>
      </c>
      <c r="B5535" s="13">
        <v>1.028888</v>
      </c>
      <c r="C5535" s="24">
        <v>320</v>
      </c>
      <c r="D5535" s="16">
        <f t="shared" si="86"/>
        <v>1.71824296</v>
      </c>
    </row>
    <row r="5536" spans="1:4" ht="15" customHeight="1" x14ac:dyDescent="0.2">
      <c r="A5536" s="105">
        <v>42239.083333333336</v>
      </c>
      <c r="B5536" s="13">
        <v>1.028888</v>
      </c>
      <c r="C5536" s="24">
        <v>320</v>
      </c>
      <c r="D5536" s="16">
        <f t="shared" si="86"/>
        <v>1.71824296</v>
      </c>
    </row>
    <row r="5537" spans="1:4" ht="15" customHeight="1" x14ac:dyDescent="0.2">
      <c r="A5537" s="105">
        <v>42239.125</v>
      </c>
      <c r="B5537" s="13">
        <v>1.028888</v>
      </c>
      <c r="C5537" s="24">
        <v>310</v>
      </c>
      <c r="D5537" s="16">
        <f t="shared" si="86"/>
        <v>1.71824296</v>
      </c>
    </row>
    <row r="5538" spans="1:4" ht="15" customHeight="1" x14ac:dyDescent="0.2">
      <c r="A5538" s="105">
        <v>42239.166666666664</v>
      </c>
      <c r="B5538" s="13">
        <v>0</v>
      </c>
      <c r="C5538" s="24">
        <v>0</v>
      </c>
      <c r="D5538" s="16">
        <f t="shared" si="86"/>
        <v>0</v>
      </c>
    </row>
    <row r="5539" spans="1:4" ht="15" customHeight="1" x14ac:dyDescent="0.2">
      <c r="A5539" s="105">
        <v>42239.25</v>
      </c>
      <c r="B5539" s="13">
        <v>0</v>
      </c>
      <c r="C5539" s="24">
        <v>0</v>
      </c>
      <c r="D5539" s="16">
        <f t="shared" si="86"/>
        <v>0</v>
      </c>
    </row>
    <row r="5540" spans="1:4" ht="15" customHeight="1" x14ac:dyDescent="0.2">
      <c r="A5540" s="105">
        <v>42239.291666666664</v>
      </c>
      <c r="B5540" s="13">
        <v>0</v>
      </c>
      <c r="C5540" s="24">
        <v>0</v>
      </c>
      <c r="D5540" s="16">
        <f t="shared" si="86"/>
        <v>0</v>
      </c>
    </row>
    <row r="5541" spans="1:4" ht="15" customHeight="1" x14ac:dyDescent="0.2">
      <c r="A5541" s="105">
        <v>42239.333333333336</v>
      </c>
      <c r="B5541" s="13">
        <v>0</v>
      </c>
      <c r="C5541" s="24">
        <v>0</v>
      </c>
      <c r="D5541" s="16">
        <f t="shared" si="86"/>
        <v>0</v>
      </c>
    </row>
    <row r="5542" spans="1:4" ht="15" customHeight="1" x14ac:dyDescent="0.2">
      <c r="A5542" s="105">
        <v>42239.375</v>
      </c>
      <c r="B5542" s="13">
        <v>0</v>
      </c>
      <c r="C5542" s="24">
        <v>0</v>
      </c>
      <c r="D5542" s="16">
        <f t="shared" si="86"/>
        <v>0</v>
      </c>
    </row>
    <row r="5543" spans="1:4" ht="15" customHeight="1" x14ac:dyDescent="0.2">
      <c r="A5543" s="105">
        <v>42239.416666666664</v>
      </c>
      <c r="B5543" s="13">
        <v>1.5433319999999999</v>
      </c>
      <c r="C5543" s="24">
        <v>300</v>
      </c>
      <c r="D5543" s="16">
        <f t="shared" si="86"/>
        <v>2.5773644399999998</v>
      </c>
    </row>
    <row r="5544" spans="1:4" ht="15" customHeight="1" x14ac:dyDescent="0.2">
      <c r="A5544" s="105">
        <v>42239.458333333336</v>
      </c>
      <c r="B5544" s="13">
        <v>2.5722200000000002</v>
      </c>
      <c r="C5544" s="24">
        <v>310</v>
      </c>
      <c r="D5544" s="16">
        <f t="shared" si="86"/>
        <v>4.2956073999999997</v>
      </c>
    </row>
    <row r="5545" spans="1:4" ht="15" customHeight="1" x14ac:dyDescent="0.2">
      <c r="A5545" s="105">
        <v>42239.5</v>
      </c>
      <c r="B5545" s="13">
        <v>2.057776</v>
      </c>
      <c r="C5545" s="24">
        <v>320</v>
      </c>
      <c r="D5545" s="16">
        <f t="shared" si="86"/>
        <v>3.43648592</v>
      </c>
    </row>
    <row r="5546" spans="1:4" ht="15" customHeight="1" x14ac:dyDescent="0.2">
      <c r="A5546" s="105">
        <v>42239.541666666664</v>
      </c>
      <c r="B5546" s="13">
        <v>3.0866639999999999</v>
      </c>
      <c r="C5546" s="24">
        <v>10</v>
      </c>
      <c r="D5546" s="16">
        <f t="shared" si="86"/>
        <v>5.1547288799999995</v>
      </c>
    </row>
    <row r="5547" spans="1:4" ht="15" customHeight="1" x14ac:dyDescent="0.2">
      <c r="A5547" s="105">
        <v>42239.583333333336</v>
      </c>
      <c r="B5547" s="13">
        <v>2.5722200000000002</v>
      </c>
      <c r="C5547" s="24">
        <v>360</v>
      </c>
      <c r="D5547" s="16">
        <f t="shared" si="86"/>
        <v>4.2956073999999997</v>
      </c>
    </row>
    <row r="5548" spans="1:4" ht="15" customHeight="1" x14ac:dyDescent="0.2">
      <c r="A5548" s="105">
        <v>42239.625</v>
      </c>
      <c r="B5548" s="13">
        <v>3.601108</v>
      </c>
      <c r="C5548" s="24">
        <v>70</v>
      </c>
      <c r="D5548" s="16">
        <f t="shared" si="86"/>
        <v>6.0138503599999993</v>
      </c>
    </row>
    <row r="5549" spans="1:4" ht="15" customHeight="1" x14ac:dyDescent="0.2">
      <c r="A5549" s="105">
        <v>42239.666666666664</v>
      </c>
      <c r="B5549" s="13">
        <v>5.1444400000000003</v>
      </c>
      <c r="C5549" s="24">
        <v>70</v>
      </c>
      <c r="D5549" s="16">
        <f t="shared" si="86"/>
        <v>8.5912147999999995</v>
      </c>
    </row>
    <row r="5550" spans="1:4" ht="15" customHeight="1" x14ac:dyDescent="0.2">
      <c r="A5550" s="105">
        <v>42239.708333333336</v>
      </c>
      <c r="B5550" s="13">
        <v>5.1444400000000003</v>
      </c>
      <c r="C5550" s="24">
        <v>70</v>
      </c>
      <c r="D5550" s="16">
        <f t="shared" si="86"/>
        <v>8.5912147999999995</v>
      </c>
    </row>
    <row r="5551" spans="1:4" ht="15" customHeight="1" x14ac:dyDescent="0.2">
      <c r="A5551" s="105">
        <v>42239.75</v>
      </c>
      <c r="B5551" s="13">
        <v>6.1733279999999997</v>
      </c>
      <c r="C5551" s="24">
        <v>70</v>
      </c>
      <c r="D5551" s="16">
        <f t="shared" si="86"/>
        <v>10.309457759999999</v>
      </c>
    </row>
    <row r="5552" spans="1:4" ht="15" customHeight="1" x14ac:dyDescent="0.2">
      <c r="A5552" s="105">
        <v>42239.791666666664</v>
      </c>
      <c r="B5552" s="13">
        <v>6.1733279999999997</v>
      </c>
      <c r="C5552" s="24">
        <v>70</v>
      </c>
      <c r="D5552" s="16">
        <f t="shared" si="86"/>
        <v>10.309457759999999</v>
      </c>
    </row>
    <row r="5553" spans="1:4" ht="15" customHeight="1" x14ac:dyDescent="0.2">
      <c r="A5553" s="105">
        <v>42239.833333333336</v>
      </c>
      <c r="B5553" s="13">
        <v>6.1733279999999997</v>
      </c>
      <c r="C5553" s="24">
        <v>60</v>
      </c>
      <c r="D5553" s="16">
        <f t="shared" si="86"/>
        <v>10.309457759999999</v>
      </c>
    </row>
    <row r="5554" spans="1:4" ht="15" customHeight="1" x14ac:dyDescent="0.2">
      <c r="A5554" s="105">
        <v>42239.875</v>
      </c>
      <c r="B5554" s="13">
        <v>4.6299960000000002</v>
      </c>
      <c r="C5554" s="24">
        <v>50</v>
      </c>
      <c r="D5554" s="16">
        <f t="shared" si="86"/>
        <v>7.7320933199999997</v>
      </c>
    </row>
    <row r="5555" spans="1:4" ht="15" customHeight="1" x14ac:dyDescent="0.2">
      <c r="A5555" s="105">
        <v>42239.916666666664</v>
      </c>
      <c r="B5555" s="13">
        <v>2.057776</v>
      </c>
      <c r="C5555" s="24">
        <v>360</v>
      </c>
      <c r="D5555" s="16">
        <f t="shared" si="86"/>
        <v>3.43648592</v>
      </c>
    </row>
    <row r="5556" spans="1:4" ht="15" customHeight="1" x14ac:dyDescent="0.2">
      <c r="A5556" s="105">
        <v>42239.958333333336</v>
      </c>
      <c r="B5556" s="13">
        <v>2.5722200000000002</v>
      </c>
      <c r="C5556" s="24">
        <v>360</v>
      </c>
      <c r="D5556" s="16">
        <f t="shared" si="86"/>
        <v>4.2956073999999997</v>
      </c>
    </row>
    <row r="5557" spans="1:4" ht="15" customHeight="1" x14ac:dyDescent="0.2">
      <c r="A5557" s="105">
        <v>42240</v>
      </c>
      <c r="B5557" s="13">
        <v>3.0866639999999999</v>
      </c>
      <c r="C5557" s="24">
        <v>10</v>
      </c>
      <c r="D5557" s="16">
        <f t="shared" si="86"/>
        <v>5.1547288799999995</v>
      </c>
    </row>
    <row r="5558" spans="1:4" ht="15" customHeight="1" x14ac:dyDescent="0.2">
      <c r="A5558" s="105">
        <v>42240.041666666664</v>
      </c>
      <c r="B5558" s="13">
        <v>4.1155520000000001</v>
      </c>
      <c r="C5558" s="24">
        <v>10</v>
      </c>
      <c r="D5558" s="16">
        <f t="shared" si="86"/>
        <v>6.8729718399999999</v>
      </c>
    </row>
    <row r="5559" spans="1:4" ht="15" customHeight="1" x14ac:dyDescent="0.2">
      <c r="A5559" s="105">
        <v>42240.083333333336</v>
      </c>
      <c r="B5559" s="13">
        <v>2.5722200000000002</v>
      </c>
      <c r="C5559" s="24">
        <v>360</v>
      </c>
      <c r="D5559" s="16">
        <f t="shared" si="86"/>
        <v>4.2956073999999997</v>
      </c>
    </row>
    <row r="5560" spans="1:4" ht="15" customHeight="1" x14ac:dyDescent="0.2">
      <c r="A5560" s="105">
        <v>42240.125</v>
      </c>
      <c r="B5560" s="13">
        <v>4.1155520000000001</v>
      </c>
      <c r="C5560" s="24">
        <v>360</v>
      </c>
      <c r="D5560" s="16">
        <f t="shared" si="86"/>
        <v>6.8729718399999999</v>
      </c>
    </row>
    <row r="5561" spans="1:4" ht="15" customHeight="1" x14ac:dyDescent="0.2">
      <c r="A5561" s="105">
        <v>42240.166666666664</v>
      </c>
      <c r="B5561" s="13">
        <v>2.057776</v>
      </c>
      <c r="C5561" s="24">
        <v>310</v>
      </c>
      <c r="D5561" s="16">
        <f t="shared" si="86"/>
        <v>3.43648592</v>
      </c>
    </row>
    <row r="5562" spans="1:4" ht="15" customHeight="1" x14ac:dyDescent="0.2">
      <c r="A5562" s="105">
        <v>42240.208333333336</v>
      </c>
      <c r="B5562" s="13">
        <v>1.5433319999999999</v>
      </c>
      <c r="C5562" s="24">
        <v>320</v>
      </c>
      <c r="D5562" s="16">
        <f t="shared" si="86"/>
        <v>2.5773644399999998</v>
      </c>
    </row>
    <row r="5563" spans="1:4" ht="15" customHeight="1" x14ac:dyDescent="0.2">
      <c r="A5563" s="105">
        <v>42240.25</v>
      </c>
      <c r="B5563" s="13">
        <v>1.5433319999999999</v>
      </c>
      <c r="C5563" s="24">
        <v>290</v>
      </c>
      <c r="D5563" s="16">
        <f t="shared" si="86"/>
        <v>2.5773644399999998</v>
      </c>
    </row>
    <row r="5564" spans="1:4" ht="15" customHeight="1" x14ac:dyDescent="0.2">
      <c r="A5564" s="105">
        <v>42240.291666666664</v>
      </c>
      <c r="B5564" s="13">
        <v>2.057776</v>
      </c>
      <c r="C5564" s="24">
        <v>320</v>
      </c>
      <c r="D5564" s="16">
        <f t="shared" si="86"/>
        <v>3.43648592</v>
      </c>
    </row>
    <row r="5565" spans="1:4" ht="15" customHeight="1" x14ac:dyDescent="0.2">
      <c r="A5565" s="105">
        <v>42240.333333333336</v>
      </c>
      <c r="B5565" s="13">
        <v>1.5433319999999999</v>
      </c>
      <c r="C5565" s="24">
        <v>340</v>
      </c>
      <c r="D5565" s="16">
        <f t="shared" si="86"/>
        <v>2.5773644399999998</v>
      </c>
    </row>
    <row r="5566" spans="1:4" ht="15" customHeight="1" x14ac:dyDescent="0.2">
      <c r="A5566" s="105">
        <v>42240.375</v>
      </c>
      <c r="B5566" s="13">
        <v>1.028888</v>
      </c>
      <c r="C5566" s="24">
        <v>320</v>
      </c>
      <c r="D5566" s="16">
        <f t="shared" si="86"/>
        <v>1.71824296</v>
      </c>
    </row>
    <row r="5567" spans="1:4" ht="15" customHeight="1" x14ac:dyDescent="0.2">
      <c r="A5567" s="105">
        <v>42240.416666666664</v>
      </c>
      <c r="B5567" s="13">
        <v>1.028888</v>
      </c>
      <c r="C5567" s="24">
        <v>340</v>
      </c>
      <c r="D5567" s="16">
        <f t="shared" si="86"/>
        <v>1.71824296</v>
      </c>
    </row>
    <row r="5568" spans="1:4" ht="15" customHeight="1" x14ac:dyDescent="0.2">
      <c r="A5568" s="105">
        <v>42240.458333333336</v>
      </c>
      <c r="B5568" s="13">
        <v>0</v>
      </c>
      <c r="C5568" s="24">
        <v>0</v>
      </c>
      <c r="D5568" s="16">
        <f t="shared" si="86"/>
        <v>0</v>
      </c>
    </row>
    <row r="5569" spans="1:4" ht="15" customHeight="1" x14ac:dyDescent="0.2">
      <c r="A5569" s="105">
        <v>42240.5</v>
      </c>
      <c r="B5569" s="13">
        <v>2.057776</v>
      </c>
      <c r="C5569" s="24">
        <v>320</v>
      </c>
      <c r="D5569" s="16">
        <f t="shared" si="86"/>
        <v>3.43648592</v>
      </c>
    </row>
    <row r="5570" spans="1:4" ht="15" customHeight="1" x14ac:dyDescent="0.2">
      <c r="A5570" s="105">
        <v>42240.541666666664</v>
      </c>
      <c r="B5570" s="13">
        <v>2.057776</v>
      </c>
      <c r="C5570" s="24">
        <v>290</v>
      </c>
      <c r="D5570" s="16">
        <f t="shared" si="86"/>
        <v>3.43648592</v>
      </c>
    </row>
    <row r="5571" spans="1:4" ht="15" customHeight="1" x14ac:dyDescent="0.2">
      <c r="A5571" s="105">
        <v>42240.583333333336</v>
      </c>
      <c r="B5571" s="13">
        <v>2.057776</v>
      </c>
      <c r="C5571" s="24">
        <v>120</v>
      </c>
      <c r="D5571" s="16">
        <f t="shared" si="86"/>
        <v>3.43648592</v>
      </c>
    </row>
    <row r="5572" spans="1:4" ht="15" customHeight="1" x14ac:dyDescent="0.2">
      <c r="A5572" s="105">
        <v>42240.625</v>
      </c>
      <c r="B5572" s="13">
        <v>3.601108</v>
      </c>
      <c r="C5572" s="24">
        <v>130</v>
      </c>
      <c r="D5572" s="16">
        <f t="shared" ref="D5572:D5635" si="87">$B$1*B5572</f>
        <v>6.0138503599999993</v>
      </c>
    </row>
    <row r="5573" spans="1:4" ht="15" customHeight="1" x14ac:dyDescent="0.2">
      <c r="A5573" s="105">
        <v>42240.666666666664</v>
      </c>
      <c r="B5573" s="13">
        <v>6.1733279999999997</v>
      </c>
      <c r="C5573" s="24">
        <v>160</v>
      </c>
      <c r="D5573" s="16">
        <f t="shared" si="87"/>
        <v>10.309457759999999</v>
      </c>
    </row>
    <row r="5574" spans="1:4" ht="15" customHeight="1" x14ac:dyDescent="0.2">
      <c r="A5574" s="105">
        <v>42240.708333333336</v>
      </c>
      <c r="B5574" s="13">
        <v>5.6588840000000005</v>
      </c>
      <c r="C5574" s="24">
        <v>150</v>
      </c>
      <c r="D5574" s="16">
        <f t="shared" si="87"/>
        <v>9.4503362800000001</v>
      </c>
    </row>
    <row r="5575" spans="1:4" ht="15" customHeight="1" x14ac:dyDescent="0.2">
      <c r="A5575" s="105">
        <v>42240.75</v>
      </c>
      <c r="B5575" s="13">
        <v>8.2311040000000002</v>
      </c>
      <c r="C5575" s="24">
        <v>180</v>
      </c>
      <c r="D5575" s="16">
        <f t="shared" si="87"/>
        <v>13.74594368</v>
      </c>
    </row>
    <row r="5576" spans="1:4" ht="15" customHeight="1" x14ac:dyDescent="0.2">
      <c r="A5576" s="105">
        <v>42240.791666666664</v>
      </c>
      <c r="B5576" s="13">
        <v>7.7166600000000001</v>
      </c>
      <c r="C5576" s="24">
        <v>170</v>
      </c>
      <c r="D5576" s="16">
        <f t="shared" si="87"/>
        <v>12.886822199999999</v>
      </c>
    </row>
    <row r="5577" spans="1:4" ht="15" customHeight="1" x14ac:dyDescent="0.2">
      <c r="A5577" s="105">
        <v>42240.833333333336</v>
      </c>
      <c r="B5577" s="13">
        <v>5.6588840000000005</v>
      </c>
      <c r="C5577" s="24">
        <v>170</v>
      </c>
      <c r="D5577" s="16">
        <f t="shared" si="87"/>
        <v>9.4503362800000001</v>
      </c>
    </row>
    <row r="5578" spans="1:4" ht="15" customHeight="1" x14ac:dyDescent="0.2">
      <c r="A5578" s="105">
        <v>42240.875</v>
      </c>
      <c r="B5578" s="13">
        <v>4.6299960000000002</v>
      </c>
      <c r="C5578" s="24">
        <v>170</v>
      </c>
      <c r="D5578" s="16">
        <f t="shared" si="87"/>
        <v>7.7320933199999997</v>
      </c>
    </row>
    <row r="5579" spans="1:4" ht="15" customHeight="1" x14ac:dyDescent="0.2">
      <c r="A5579" s="105">
        <v>42240.916666666664</v>
      </c>
      <c r="B5579" s="13">
        <v>5.1444400000000003</v>
      </c>
      <c r="C5579" s="24">
        <v>180</v>
      </c>
      <c r="D5579" s="16">
        <f t="shared" si="87"/>
        <v>8.5912147999999995</v>
      </c>
    </row>
    <row r="5580" spans="1:4" ht="15" customHeight="1" x14ac:dyDescent="0.2">
      <c r="A5580" s="105">
        <v>42240.958333333336</v>
      </c>
      <c r="B5580" s="13">
        <v>4.6299960000000002</v>
      </c>
      <c r="C5580" s="24">
        <v>190</v>
      </c>
      <c r="D5580" s="16">
        <f t="shared" si="87"/>
        <v>7.7320933199999997</v>
      </c>
    </row>
    <row r="5581" spans="1:4" ht="15" customHeight="1" x14ac:dyDescent="0.2">
      <c r="A5581" s="105">
        <v>42241</v>
      </c>
      <c r="B5581" s="13">
        <v>4.6299960000000002</v>
      </c>
      <c r="C5581" s="24">
        <v>190</v>
      </c>
      <c r="D5581" s="16">
        <f t="shared" si="87"/>
        <v>7.7320933199999997</v>
      </c>
    </row>
    <row r="5582" spans="1:4" ht="15" customHeight="1" x14ac:dyDescent="0.2">
      <c r="A5582" s="105">
        <v>42241.041666666664</v>
      </c>
      <c r="B5582" s="13">
        <v>3.601108</v>
      </c>
      <c r="C5582" s="24">
        <v>200</v>
      </c>
      <c r="D5582" s="16">
        <f t="shared" si="87"/>
        <v>6.0138503599999993</v>
      </c>
    </row>
    <row r="5583" spans="1:4" ht="15" customHeight="1" x14ac:dyDescent="0.2">
      <c r="A5583" s="105">
        <v>42241.083333333336</v>
      </c>
      <c r="B5583" s="13">
        <v>4.1155520000000001</v>
      </c>
      <c r="C5583" s="24">
        <v>200</v>
      </c>
      <c r="D5583" s="16">
        <f t="shared" si="87"/>
        <v>6.8729718399999999</v>
      </c>
    </row>
    <row r="5584" spans="1:4" ht="15" customHeight="1" x14ac:dyDescent="0.2">
      <c r="A5584" s="105">
        <v>42241.125</v>
      </c>
      <c r="B5584" s="13">
        <v>4.1155520000000001</v>
      </c>
      <c r="C5584" s="24">
        <v>200</v>
      </c>
      <c r="D5584" s="16">
        <f t="shared" si="87"/>
        <v>6.8729718399999999</v>
      </c>
    </row>
    <row r="5585" spans="1:4" ht="15" customHeight="1" x14ac:dyDescent="0.2">
      <c r="A5585" s="105">
        <v>42241.166666666664</v>
      </c>
      <c r="B5585" s="13">
        <v>4.1155520000000001</v>
      </c>
      <c r="C5585" s="24">
        <v>210</v>
      </c>
      <c r="D5585" s="16">
        <f t="shared" si="87"/>
        <v>6.8729718399999999</v>
      </c>
    </row>
    <row r="5586" spans="1:4" ht="15" customHeight="1" x14ac:dyDescent="0.2">
      <c r="A5586" s="105">
        <v>42241.208333333336</v>
      </c>
      <c r="B5586" s="13">
        <v>3.0866639999999999</v>
      </c>
      <c r="C5586" s="24">
        <v>210</v>
      </c>
      <c r="D5586" s="16">
        <f t="shared" si="87"/>
        <v>5.1547288799999995</v>
      </c>
    </row>
    <row r="5587" spans="1:4" ht="15" customHeight="1" x14ac:dyDescent="0.2">
      <c r="A5587" s="105">
        <v>42241.25</v>
      </c>
      <c r="B5587" s="13">
        <v>1.028888</v>
      </c>
      <c r="C5587" s="24">
        <v>330</v>
      </c>
      <c r="D5587" s="16">
        <f t="shared" si="87"/>
        <v>1.71824296</v>
      </c>
    </row>
    <row r="5588" spans="1:4" ht="15" customHeight="1" x14ac:dyDescent="0.2">
      <c r="A5588" s="105">
        <v>42241.291666666664</v>
      </c>
      <c r="B5588" s="13">
        <v>3.601108</v>
      </c>
      <c r="C5588" s="24">
        <v>220</v>
      </c>
      <c r="D5588" s="16">
        <f t="shared" si="87"/>
        <v>6.0138503599999993</v>
      </c>
    </row>
    <row r="5589" spans="1:4" ht="15" customHeight="1" x14ac:dyDescent="0.2">
      <c r="A5589" s="105">
        <v>42241.333333333336</v>
      </c>
      <c r="B5589" s="13">
        <v>3.0866639999999999</v>
      </c>
      <c r="C5589" s="24">
        <v>190</v>
      </c>
      <c r="D5589" s="16">
        <f t="shared" si="87"/>
        <v>5.1547288799999995</v>
      </c>
    </row>
    <row r="5590" spans="1:4" ht="15" customHeight="1" x14ac:dyDescent="0.2">
      <c r="A5590" s="105">
        <v>42241.375</v>
      </c>
      <c r="B5590" s="13">
        <v>2.057776</v>
      </c>
      <c r="C5590" s="24">
        <v>230</v>
      </c>
      <c r="D5590" s="16">
        <f t="shared" si="87"/>
        <v>3.43648592</v>
      </c>
    </row>
    <row r="5591" spans="1:4" ht="15" customHeight="1" x14ac:dyDescent="0.2">
      <c r="A5591" s="105">
        <v>42241.416666666664</v>
      </c>
      <c r="B5591" s="13">
        <v>1.5433319999999999</v>
      </c>
      <c r="C5591" s="24">
        <v>210</v>
      </c>
      <c r="D5591" s="16">
        <f t="shared" si="87"/>
        <v>2.5773644399999998</v>
      </c>
    </row>
    <row r="5592" spans="1:4" ht="15" customHeight="1" x14ac:dyDescent="0.2">
      <c r="A5592" s="105">
        <v>42241.458333333336</v>
      </c>
      <c r="B5592" s="13">
        <v>4.1155520000000001</v>
      </c>
      <c r="C5592" s="24">
        <v>220</v>
      </c>
      <c r="D5592" s="16">
        <f t="shared" si="87"/>
        <v>6.8729718399999999</v>
      </c>
    </row>
    <row r="5593" spans="1:4" ht="15" customHeight="1" x14ac:dyDescent="0.2">
      <c r="A5593" s="105">
        <v>42241.5</v>
      </c>
      <c r="B5593" s="13">
        <v>5.1444400000000003</v>
      </c>
      <c r="C5593" s="24">
        <v>220</v>
      </c>
      <c r="D5593" s="16">
        <f t="shared" si="87"/>
        <v>8.5912147999999995</v>
      </c>
    </row>
    <row r="5594" spans="1:4" ht="15" customHeight="1" x14ac:dyDescent="0.2">
      <c r="A5594" s="105">
        <v>42241.541666666664</v>
      </c>
      <c r="B5594" s="13">
        <v>4.1155520000000001</v>
      </c>
      <c r="C5594" s="24">
        <v>180</v>
      </c>
      <c r="D5594" s="16">
        <f t="shared" si="87"/>
        <v>6.8729718399999999</v>
      </c>
    </row>
    <row r="5595" spans="1:4" ht="15" customHeight="1" x14ac:dyDescent="0.2">
      <c r="A5595" s="105">
        <v>42241.583333333336</v>
      </c>
      <c r="B5595" s="13">
        <v>5.1444400000000003</v>
      </c>
      <c r="C5595" s="24">
        <v>160</v>
      </c>
      <c r="D5595" s="16">
        <f t="shared" si="87"/>
        <v>8.5912147999999995</v>
      </c>
    </row>
    <row r="5596" spans="1:4" ht="15" customHeight="1" x14ac:dyDescent="0.2">
      <c r="A5596" s="105">
        <v>42241.625</v>
      </c>
      <c r="B5596" s="13">
        <v>5.1444400000000003</v>
      </c>
      <c r="C5596" s="24">
        <v>160</v>
      </c>
      <c r="D5596" s="16">
        <f t="shared" si="87"/>
        <v>8.5912147999999995</v>
      </c>
    </row>
    <row r="5597" spans="1:4" ht="15" customHeight="1" x14ac:dyDescent="0.2">
      <c r="A5597" s="105">
        <v>42241.666666666664</v>
      </c>
      <c r="B5597" s="13">
        <v>6.1733279999999997</v>
      </c>
      <c r="C5597" s="24">
        <v>150</v>
      </c>
      <c r="D5597" s="16">
        <f t="shared" si="87"/>
        <v>10.309457759999999</v>
      </c>
    </row>
    <row r="5598" spans="1:4" ht="15" customHeight="1" x14ac:dyDescent="0.2">
      <c r="A5598" s="105">
        <v>42241.708333333336</v>
      </c>
      <c r="B5598" s="13">
        <v>6.1733279999999997</v>
      </c>
      <c r="C5598" s="24">
        <v>160</v>
      </c>
      <c r="D5598" s="16">
        <f t="shared" si="87"/>
        <v>10.309457759999999</v>
      </c>
    </row>
    <row r="5599" spans="1:4" ht="15" customHeight="1" x14ac:dyDescent="0.2">
      <c r="A5599" s="105">
        <v>42241.75</v>
      </c>
      <c r="B5599" s="13">
        <v>5.6588840000000005</v>
      </c>
      <c r="C5599" s="24">
        <v>160</v>
      </c>
      <c r="D5599" s="16">
        <f t="shared" si="87"/>
        <v>9.4503362800000001</v>
      </c>
    </row>
    <row r="5600" spans="1:4" ht="15" customHeight="1" x14ac:dyDescent="0.2">
      <c r="A5600" s="105">
        <v>42241.791666666664</v>
      </c>
      <c r="B5600" s="13">
        <v>5.1444400000000003</v>
      </c>
      <c r="C5600" s="24">
        <v>160</v>
      </c>
      <c r="D5600" s="16">
        <f t="shared" si="87"/>
        <v>8.5912147999999995</v>
      </c>
    </row>
    <row r="5601" spans="1:4" ht="15" customHeight="1" x14ac:dyDescent="0.2">
      <c r="A5601" s="105">
        <v>42241.833333333336</v>
      </c>
      <c r="B5601" s="13">
        <v>3.601108</v>
      </c>
      <c r="C5601" s="24">
        <v>160</v>
      </c>
      <c r="D5601" s="16">
        <f t="shared" si="87"/>
        <v>6.0138503599999993</v>
      </c>
    </row>
    <row r="5602" spans="1:4" ht="15" customHeight="1" x14ac:dyDescent="0.2">
      <c r="A5602" s="105">
        <v>42241.875</v>
      </c>
      <c r="B5602" s="13">
        <v>4.1155520000000001</v>
      </c>
      <c r="C5602" s="24">
        <v>170</v>
      </c>
      <c r="D5602" s="16">
        <f t="shared" si="87"/>
        <v>6.8729718399999999</v>
      </c>
    </row>
    <row r="5603" spans="1:4" ht="15" customHeight="1" x14ac:dyDescent="0.2">
      <c r="A5603" s="105">
        <v>42241.916666666664</v>
      </c>
      <c r="B5603" s="13">
        <v>2.057776</v>
      </c>
      <c r="C5603" s="24">
        <v>180</v>
      </c>
      <c r="D5603" s="16">
        <f t="shared" si="87"/>
        <v>3.43648592</v>
      </c>
    </row>
    <row r="5604" spans="1:4" ht="15" customHeight="1" x14ac:dyDescent="0.2">
      <c r="A5604" s="105">
        <v>42241.958333333336</v>
      </c>
      <c r="B5604" s="13">
        <v>0</v>
      </c>
      <c r="C5604" s="24">
        <v>0</v>
      </c>
      <c r="D5604" s="16">
        <f t="shared" si="87"/>
        <v>0</v>
      </c>
    </row>
    <row r="5605" spans="1:4" ht="15" customHeight="1" x14ac:dyDescent="0.2">
      <c r="A5605" s="105">
        <v>42242</v>
      </c>
      <c r="B5605" s="13">
        <v>1.5433319999999999</v>
      </c>
      <c r="C5605" s="24">
        <v>320</v>
      </c>
      <c r="D5605" s="16">
        <f t="shared" si="87"/>
        <v>2.5773644399999998</v>
      </c>
    </row>
    <row r="5606" spans="1:4" ht="15" customHeight="1" x14ac:dyDescent="0.2">
      <c r="A5606" s="105">
        <v>42242.041666666664</v>
      </c>
      <c r="B5606" s="13">
        <v>1.028888</v>
      </c>
      <c r="C5606" s="24">
        <v>330</v>
      </c>
      <c r="D5606" s="16">
        <f t="shared" si="87"/>
        <v>1.71824296</v>
      </c>
    </row>
    <row r="5607" spans="1:4" ht="15" customHeight="1" x14ac:dyDescent="0.2">
      <c r="A5607" s="105">
        <v>42242.083333333336</v>
      </c>
      <c r="B5607" s="13">
        <v>1.5433319999999999</v>
      </c>
      <c r="C5607" s="24">
        <v>340</v>
      </c>
      <c r="D5607" s="16">
        <f t="shared" si="87"/>
        <v>2.5773644399999998</v>
      </c>
    </row>
    <row r="5608" spans="1:4" ht="15" customHeight="1" x14ac:dyDescent="0.2">
      <c r="A5608" s="105">
        <v>42242.125</v>
      </c>
      <c r="B5608" s="13">
        <v>1.5433319999999999</v>
      </c>
      <c r="C5608" s="24">
        <v>250</v>
      </c>
      <c r="D5608" s="16">
        <f t="shared" si="87"/>
        <v>2.5773644399999998</v>
      </c>
    </row>
    <row r="5609" spans="1:4" ht="15" customHeight="1" x14ac:dyDescent="0.2">
      <c r="A5609" s="105">
        <v>42242.166666666664</v>
      </c>
      <c r="B5609" s="13">
        <v>1.028888</v>
      </c>
      <c r="C5609" s="24">
        <v>40</v>
      </c>
      <c r="D5609" s="16">
        <f t="shared" si="87"/>
        <v>1.71824296</v>
      </c>
    </row>
    <row r="5610" spans="1:4" ht="15" customHeight="1" x14ac:dyDescent="0.2">
      <c r="A5610" s="105">
        <v>42242.208333333336</v>
      </c>
      <c r="B5610" s="13">
        <v>1.028888</v>
      </c>
      <c r="C5610" s="24">
        <v>10</v>
      </c>
      <c r="D5610" s="16">
        <f t="shared" si="87"/>
        <v>1.71824296</v>
      </c>
    </row>
    <row r="5611" spans="1:4" ht="15" customHeight="1" x14ac:dyDescent="0.2">
      <c r="A5611" s="105">
        <v>42242.25</v>
      </c>
      <c r="B5611" s="13">
        <v>2.057776</v>
      </c>
      <c r="C5611" s="24">
        <v>310</v>
      </c>
      <c r="D5611" s="16">
        <f t="shared" si="87"/>
        <v>3.43648592</v>
      </c>
    </row>
    <row r="5612" spans="1:4" ht="15" customHeight="1" x14ac:dyDescent="0.2">
      <c r="A5612" s="105">
        <v>42242.291666666664</v>
      </c>
      <c r="B5612" s="13">
        <v>0</v>
      </c>
      <c r="C5612" s="24">
        <v>0</v>
      </c>
      <c r="D5612" s="16">
        <f t="shared" si="87"/>
        <v>0</v>
      </c>
    </row>
    <row r="5613" spans="1:4" ht="15" customHeight="1" x14ac:dyDescent="0.2">
      <c r="A5613" s="105">
        <v>42242.333333333336</v>
      </c>
      <c r="B5613" s="13">
        <v>0</v>
      </c>
      <c r="C5613" s="24">
        <v>0</v>
      </c>
      <c r="D5613" s="16">
        <f t="shared" si="87"/>
        <v>0</v>
      </c>
    </row>
    <row r="5614" spans="1:4" ht="15" customHeight="1" x14ac:dyDescent="0.2">
      <c r="A5614" s="105">
        <v>42242.375</v>
      </c>
      <c r="B5614" s="13">
        <v>2.057776</v>
      </c>
      <c r="C5614" s="24">
        <v>20</v>
      </c>
      <c r="D5614" s="16">
        <f t="shared" si="87"/>
        <v>3.43648592</v>
      </c>
    </row>
    <row r="5615" spans="1:4" ht="15" customHeight="1" x14ac:dyDescent="0.2">
      <c r="A5615" s="105">
        <v>42242.416666666664</v>
      </c>
      <c r="B5615" s="13">
        <v>2.057776</v>
      </c>
      <c r="C5615" s="24">
        <v>340</v>
      </c>
      <c r="D5615" s="16">
        <f t="shared" si="87"/>
        <v>3.43648592</v>
      </c>
    </row>
    <row r="5616" spans="1:4" ht="15" customHeight="1" x14ac:dyDescent="0.2">
      <c r="A5616" s="105">
        <v>42242.458333333336</v>
      </c>
      <c r="B5616" s="13">
        <v>1.028888</v>
      </c>
      <c r="C5616" s="24">
        <v>360</v>
      </c>
      <c r="D5616" s="16">
        <f t="shared" si="87"/>
        <v>1.71824296</v>
      </c>
    </row>
    <row r="5617" spans="1:4" ht="15" customHeight="1" x14ac:dyDescent="0.2">
      <c r="A5617" s="105">
        <v>42242.5</v>
      </c>
      <c r="B5617" s="13">
        <v>1.5433319999999999</v>
      </c>
      <c r="C5617" s="24">
        <v>330</v>
      </c>
      <c r="D5617" s="16">
        <f t="shared" si="87"/>
        <v>2.5773644399999998</v>
      </c>
    </row>
    <row r="5618" spans="1:4" ht="15" customHeight="1" x14ac:dyDescent="0.2">
      <c r="A5618" s="105">
        <v>42242.541666666664</v>
      </c>
      <c r="B5618" s="13">
        <v>3.601108</v>
      </c>
      <c r="C5618" s="24">
        <v>10</v>
      </c>
      <c r="D5618" s="16">
        <f t="shared" si="87"/>
        <v>6.0138503599999993</v>
      </c>
    </row>
    <row r="5619" spans="1:4" ht="15" customHeight="1" x14ac:dyDescent="0.2">
      <c r="A5619" s="105">
        <v>42242.583333333336</v>
      </c>
      <c r="B5619" s="13">
        <v>2.5722200000000002</v>
      </c>
      <c r="C5619" s="24">
        <v>40</v>
      </c>
      <c r="D5619" s="16">
        <f t="shared" si="87"/>
        <v>4.2956073999999997</v>
      </c>
    </row>
    <row r="5620" spans="1:4" ht="15" customHeight="1" x14ac:dyDescent="0.2">
      <c r="A5620" s="105">
        <v>42242.625</v>
      </c>
      <c r="B5620" s="13">
        <v>3.0866639999999999</v>
      </c>
      <c r="C5620" s="24">
        <v>60</v>
      </c>
      <c r="D5620" s="16">
        <f t="shared" si="87"/>
        <v>5.1547288799999995</v>
      </c>
    </row>
    <row r="5621" spans="1:4" ht="15" customHeight="1" x14ac:dyDescent="0.2">
      <c r="A5621" s="105">
        <v>42242.666666666664</v>
      </c>
      <c r="B5621" s="13">
        <v>4.6299960000000002</v>
      </c>
      <c r="C5621" s="24">
        <v>140</v>
      </c>
      <c r="D5621" s="16">
        <f t="shared" si="87"/>
        <v>7.7320933199999997</v>
      </c>
    </row>
    <row r="5622" spans="1:4" ht="15" customHeight="1" x14ac:dyDescent="0.2">
      <c r="A5622" s="105">
        <v>42242.708333333336</v>
      </c>
      <c r="B5622" s="13">
        <v>5.6588840000000005</v>
      </c>
      <c r="C5622" s="24">
        <v>160</v>
      </c>
      <c r="D5622" s="16">
        <f t="shared" si="87"/>
        <v>9.4503362800000001</v>
      </c>
    </row>
    <row r="5623" spans="1:4" ht="15" customHeight="1" x14ac:dyDescent="0.2">
      <c r="A5623" s="105">
        <v>42242.75</v>
      </c>
      <c r="B5623" s="13">
        <v>4.1155520000000001</v>
      </c>
      <c r="C5623" s="24">
        <v>140</v>
      </c>
      <c r="D5623" s="16">
        <f t="shared" si="87"/>
        <v>6.8729718399999999</v>
      </c>
    </row>
    <row r="5624" spans="1:4" ht="15" customHeight="1" x14ac:dyDescent="0.2">
      <c r="A5624" s="105">
        <v>42242.791666666664</v>
      </c>
      <c r="B5624" s="13">
        <v>4.1155520000000001</v>
      </c>
      <c r="C5624" s="24">
        <v>160</v>
      </c>
      <c r="D5624" s="16">
        <f t="shared" si="87"/>
        <v>6.8729718399999999</v>
      </c>
    </row>
    <row r="5625" spans="1:4" ht="15" customHeight="1" x14ac:dyDescent="0.2">
      <c r="A5625" s="105">
        <v>42242.833333333336</v>
      </c>
      <c r="B5625" s="13">
        <v>4.6299960000000002</v>
      </c>
      <c r="C5625" s="24">
        <v>160</v>
      </c>
      <c r="D5625" s="16">
        <f t="shared" si="87"/>
        <v>7.7320933199999997</v>
      </c>
    </row>
    <row r="5626" spans="1:4" ht="15" customHeight="1" x14ac:dyDescent="0.2">
      <c r="A5626" s="105">
        <v>42242.875</v>
      </c>
      <c r="B5626" s="13">
        <v>2.5722200000000002</v>
      </c>
      <c r="C5626" s="24">
        <v>180</v>
      </c>
      <c r="D5626" s="16">
        <f t="shared" si="87"/>
        <v>4.2956073999999997</v>
      </c>
    </row>
    <row r="5627" spans="1:4" ht="15" customHeight="1" x14ac:dyDescent="0.2">
      <c r="A5627" s="105">
        <v>42242.916666666664</v>
      </c>
      <c r="B5627" s="13">
        <v>3.601108</v>
      </c>
      <c r="C5627" s="24">
        <v>190</v>
      </c>
      <c r="D5627" s="16">
        <f t="shared" si="87"/>
        <v>6.0138503599999993</v>
      </c>
    </row>
    <row r="5628" spans="1:4" ht="15" customHeight="1" x14ac:dyDescent="0.2">
      <c r="A5628" s="105">
        <v>42242.958333333336</v>
      </c>
      <c r="B5628" s="13">
        <v>3.0866639999999999</v>
      </c>
      <c r="C5628" s="24">
        <v>200</v>
      </c>
      <c r="D5628" s="16">
        <f t="shared" si="87"/>
        <v>5.1547288799999995</v>
      </c>
    </row>
    <row r="5629" spans="1:4" ht="15" customHeight="1" x14ac:dyDescent="0.2">
      <c r="A5629" s="105">
        <v>42243</v>
      </c>
      <c r="B5629" s="13">
        <v>4.6299960000000002</v>
      </c>
      <c r="C5629" s="24">
        <v>210</v>
      </c>
      <c r="D5629" s="16">
        <f t="shared" si="87"/>
        <v>7.7320933199999997</v>
      </c>
    </row>
    <row r="5630" spans="1:4" ht="15" customHeight="1" x14ac:dyDescent="0.2">
      <c r="A5630" s="105">
        <v>42243.041666666664</v>
      </c>
      <c r="B5630" s="13">
        <v>3.0866639999999999</v>
      </c>
      <c r="C5630" s="24">
        <v>190</v>
      </c>
      <c r="D5630" s="16">
        <f t="shared" si="87"/>
        <v>5.1547288799999995</v>
      </c>
    </row>
    <row r="5631" spans="1:4" ht="15" customHeight="1" x14ac:dyDescent="0.2">
      <c r="A5631" s="105">
        <v>42243.083333333336</v>
      </c>
      <c r="B5631" s="13">
        <v>3.601108</v>
      </c>
      <c r="C5631" s="24">
        <v>200</v>
      </c>
      <c r="D5631" s="16">
        <f t="shared" si="87"/>
        <v>6.0138503599999993</v>
      </c>
    </row>
    <row r="5632" spans="1:4" ht="15" customHeight="1" x14ac:dyDescent="0.2">
      <c r="A5632" s="105">
        <v>42243.125</v>
      </c>
      <c r="B5632" s="13">
        <v>2.057776</v>
      </c>
      <c r="C5632" s="24">
        <v>220</v>
      </c>
      <c r="D5632" s="16">
        <f t="shared" si="87"/>
        <v>3.43648592</v>
      </c>
    </row>
    <row r="5633" spans="1:4" ht="15" customHeight="1" x14ac:dyDescent="0.2">
      <c r="A5633" s="105">
        <v>42243.166666666664</v>
      </c>
      <c r="B5633" s="13">
        <v>1.5433319999999999</v>
      </c>
      <c r="C5633" s="24">
        <v>280</v>
      </c>
      <c r="D5633" s="16">
        <f t="shared" si="87"/>
        <v>2.5773644399999998</v>
      </c>
    </row>
    <row r="5634" spans="1:4" ht="15" customHeight="1" x14ac:dyDescent="0.2">
      <c r="A5634" s="105">
        <v>42243.208333333336</v>
      </c>
      <c r="B5634" s="13">
        <v>0.51444400000000001</v>
      </c>
      <c r="C5634" s="24">
        <v>320</v>
      </c>
      <c r="D5634" s="16">
        <f t="shared" si="87"/>
        <v>0.85912147999999999</v>
      </c>
    </row>
    <row r="5635" spans="1:4" ht="15" customHeight="1" x14ac:dyDescent="0.2">
      <c r="A5635" s="105">
        <v>42243.25</v>
      </c>
      <c r="B5635" s="13">
        <v>1.5433319999999999</v>
      </c>
      <c r="C5635" s="24">
        <v>330</v>
      </c>
      <c r="D5635" s="16">
        <f t="shared" si="87"/>
        <v>2.5773644399999998</v>
      </c>
    </row>
    <row r="5636" spans="1:4" ht="15" customHeight="1" x14ac:dyDescent="0.2">
      <c r="A5636" s="105">
        <v>42243.291666666664</v>
      </c>
      <c r="B5636" s="13">
        <v>2.057776</v>
      </c>
      <c r="C5636" s="24">
        <v>290</v>
      </c>
      <c r="D5636" s="16">
        <f t="shared" ref="D5636:D5699" si="88">$B$1*B5636</f>
        <v>3.43648592</v>
      </c>
    </row>
    <row r="5637" spans="1:4" ht="15" customHeight="1" x14ac:dyDescent="0.2">
      <c r="A5637" s="105">
        <v>42243.333333333336</v>
      </c>
      <c r="B5637" s="13">
        <v>1.028888</v>
      </c>
      <c r="C5637" s="24">
        <v>300</v>
      </c>
      <c r="D5637" s="16">
        <f t="shared" si="88"/>
        <v>1.71824296</v>
      </c>
    </row>
    <row r="5638" spans="1:4" ht="15" customHeight="1" x14ac:dyDescent="0.2">
      <c r="A5638" s="105">
        <v>42243.375</v>
      </c>
      <c r="B5638" s="13">
        <v>1.5433319999999999</v>
      </c>
      <c r="C5638" s="24">
        <v>310</v>
      </c>
      <c r="D5638" s="16">
        <f t="shared" si="88"/>
        <v>2.5773644399999998</v>
      </c>
    </row>
    <row r="5639" spans="1:4" ht="15" customHeight="1" x14ac:dyDescent="0.2">
      <c r="A5639" s="105">
        <v>42243.416666666664</v>
      </c>
      <c r="B5639" s="13">
        <v>2.057776</v>
      </c>
      <c r="C5639" s="24">
        <v>290</v>
      </c>
      <c r="D5639" s="16">
        <f t="shared" si="88"/>
        <v>3.43648592</v>
      </c>
    </row>
    <row r="5640" spans="1:4" ht="15" customHeight="1" x14ac:dyDescent="0.2">
      <c r="A5640" s="105">
        <v>42243.458333333336</v>
      </c>
      <c r="B5640" s="13">
        <v>1.028888</v>
      </c>
      <c r="C5640" s="24">
        <v>330</v>
      </c>
      <c r="D5640" s="16">
        <f t="shared" si="88"/>
        <v>1.71824296</v>
      </c>
    </row>
    <row r="5641" spans="1:4" ht="15" customHeight="1" x14ac:dyDescent="0.2">
      <c r="A5641" s="105">
        <v>42243.5</v>
      </c>
      <c r="B5641" s="13">
        <v>1.5433319999999999</v>
      </c>
      <c r="C5641" s="24">
        <v>310</v>
      </c>
      <c r="D5641" s="16">
        <f t="shared" si="88"/>
        <v>2.5773644399999998</v>
      </c>
    </row>
    <row r="5642" spans="1:4" ht="15" customHeight="1" x14ac:dyDescent="0.2">
      <c r="A5642" s="105">
        <v>42243.541666666664</v>
      </c>
      <c r="B5642" s="13">
        <v>1.028888</v>
      </c>
      <c r="C5642" s="24">
        <v>280</v>
      </c>
      <c r="D5642" s="16">
        <f t="shared" si="88"/>
        <v>1.71824296</v>
      </c>
    </row>
    <row r="5643" spans="1:4" ht="15" customHeight="1" x14ac:dyDescent="0.2">
      <c r="A5643" s="105">
        <v>42243.583333333336</v>
      </c>
      <c r="B5643" s="13">
        <v>1.028888</v>
      </c>
      <c r="C5643" s="24">
        <v>90</v>
      </c>
      <c r="D5643" s="16">
        <f t="shared" si="88"/>
        <v>1.71824296</v>
      </c>
    </row>
    <row r="5644" spans="1:4" ht="15" customHeight="1" x14ac:dyDescent="0.2">
      <c r="A5644" s="105">
        <v>42243.625</v>
      </c>
      <c r="B5644" s="13">
        <v>3.601108</v>
      </c>
      <c r="C5644" s="24">
        <v>140</v>
      </c>
      <c r="D5644" s="16">
        <f t="shared" si="88"/>
        <v>6.0138503599999993</v>
      </c>
    </row>
    <row r="5645" spans="1:4" ht="15" customHeight="1" x14ac:dyDescent="0.2">
      <c r="A5645" s="105">
        <v>42243.666666666664</v>
      </c>
      <c r="B5645" s="13">
        <v>4.6299960000000002</v>
      </c>
      <c r="C5645" s="24">
        <v>110</v>
      </c>
      <c r="D5645" s="16">
        <f t="shared" si="88"/>
        <v>7.7320933199999997</v>
      </c>
    </row>
    <row r="5646" spans="1:4" ht="15" customHeight="1" x14ac:dyDescent="0.2">
      <c r="A5646" s="105">
        <v>42243.708333333336</v>
      </c>
      <c r="B5646" s="13">
        <v>4.6299960000000002</v>
      </c>
      <c r="C5646" s="24">
        <v>80</v>
      </c>
      <c r="D5646" s="16">
        <f t="shared" si="88"/>
        <v>7.7320933199999997</v>
      </c>
    </row>
    <row r="5647" spans="1:4" ht="15" customHeight="1" x14ac:dyDescent="0.2">
      <c r="A5647" s="105">
        <v>42243.75</v>
      </c>
      <c r="B5647" s="13">
        <v>5.1444400000000003</v>
      </c>
      <c r="C5647" s="24">
        <v>80</v>
      </c>
      <c r="D5647" s="16">
        <f t="shared" si="88"/>
        <v>8.5912147999999995</v>
      </c>
    </row>
    <row r="5648" spans="1:4" ht="15" customHeight="1" x14ac:dyDescent="0.2">
      <c r="A5648" s="105">
        <v>42243.791666666664</v>
      </c>
      <c r="B5648" s="13">
        <v>4.1155520000000001</v>
      </c>
      <c r="C5648" s="24">
        <v>80</v>
      </c>
      <c r="D5648" s="16">
        <f t="shared" si="88"/>
        <v>6.8729718399999999</v>
      </c>
    </row>
    <row r="5649" spans="1:4" ht="15" customHeight="1" x14ac:dyDescent="0.2">
      <c r="A5649" s="105">
        <v>42243.833333333336</v>
      </c>
      <c r="B5649" s="13">
        <v>5.1444400000000003</v>
      </c>
      <c r="C5649" s="24">
        <v>60</v>
      </c>
      <c r="D5649" s="16">
        <f t="shared" si="88"/>
        <v>8.5912147999999995</v>
      </c>
    </row>
    <row r="5650" spans="1:4" ht="15" customHeight="1" x14ac:dyDescent="0.2">
      <c r="A5650" s="105">
        <v>42243.875</v>
      </c>
      <c r="B5650" s="13">
        <v>3.601108</v>
      </c>
      <c r="C5650" s="24">
        <v>60</v>
      </c>
      <c r="D5650" s="16">
        <f t="shared" si="88"/>
        <v>6.0138503599999993</v>
      </c>
    </row>
    <row r="5651" spans="1:4" ht="15" customHeight="1" x14ac:dyDescent="0.2">
      <c r="A5651" s="105">
        <v>42243.916666666664</v>
      </c>
      <c r="B5651" s="13">
        <v>2.057776</v>
      </c>
      <c r="C5651" s="24">
        <v>40</v>
      </c>
      <c r="D5651" s="16">
        <f t="shared" si="88"/>
        <v>3.43648592</v>
      </c>
    </row>
    <row r="5652" spans="1:4" ht="15" customHeight="1" x14ac:dyDescent="0.2">
      <c r="A5652" s="105">
        <v>42243.958333333336</v>
      </c>
      <c r="B5652" s="13">
        <v>2.057776</v>
      </c>
      <c r="C5652" s="24">
        <v>70</v>
      </c>
      <c r="D5652" s="16">
        <f t="shared" si="88"/>
        <v>3.43648592</v>
      </c>
    </row>
    <row r="5653" spans="1:4" ht="15" customHeight="1" x14ac:dyDescent="0.2">
      <c r="A5653" s="105">
        <v>42244</v>
      </c>
      <c r="B5653" s="13">
        <v>1.028888</v>
      </c>
      <c r="C5653" s="24">
        <v>30</v>
      </c>
      <c r="D5653" s="16">
        <f t="shared" si="88"/>
        <v>1.71824296</v>
      </c>
    </row>
    <row r="5654" spans="1:4" ht="15" customHeight="1" x14ac:dyDescent="0.2">
      <c r="A5654" s="105">
        <v>42244.041666666664</v>
      </c>
      <c r="B5654" s="13">
        <v>1.028888</v>
      </c>
      <c r="C5654" s="24">
        <v>300</v>
      </c>
      <c r="D5654" s="16">
        <f t="shared" si="88"/>
        <v>1.71824296</v>
      </c>
    </row>
    <row r="5655" spans="1:4" ht="15" customHeight="1" x14ac:dyDescent="0.2">
      <c r="A5655" s="105">
        <v>42244.083333333336</v>
      </c>
      <c r="B5655" s="13">
        <v>1.028888</v>
      </c>
      <c r="C5655" s="24">
        <v>30</v>
      </c>
      <c r="D5655" s="16">
        <f t="shared" si="88"/>
        <v>1.71824296</v>
      </c>
    </row>
    <row r="5656" spans="1:4" ht="15" customHeight="1" x14ac:dyDescent="0.2">
      <c r="A5656" s="105">
        <v>42244.125</v>
      </c>
      <c r="B5656" s="13">
        <v>2.5722200000000002</v>
      </c>
      <c r="C5656" s="24">
        <v>20</v>
      </c>
      <c r="D5656" s="16">
        <f t="shared" si="88"/>
        <v>4.2956073999999997</v>
      </c>
    </row>
    <row r="5657" spans="1:4" ht="15" customHeight="1" x14ac:dyDescent="0.2">
      <c r="A5657" s="105">
        <v>42244.166666666664</v>
      </c>
      <c r="B5657" s="13">
        <v>1.028888</v>
      </c>
      <c r="C5657" s="24">
        <v>350</v>
      </c>
      <c r="D5657" s="16">
        <f t="shared" si="88"/>
        <v>1.71824296</v>
      </c>
    </row>
    <row r="5658" spans="1:4" ht="15" customHeight="1" x14ac:dyDescent="0.2">
      <c r="A5658" s="105">
        <v>42244.208333333336</v>
      </c>
      <c r="B5658" s="13">
        <v>2.057776</v>
      </c>
      <c r="C5658" s="24">
        <v>350</v>
      </c>
      <c r="D5658" s="16">
        <f t="shared" si="88"/>
        <v>3.43648592</v>
      </c>
    </row>
    <row r="5659" spans="1:4" ht="15" customHeight="1" x14ac:dyDescent="0.2">
      <c r="A5659" s="105">
        <v>42244.25</v>
      </c>
      <c r="B5659" s="13">
        <v>3.0866639999999999</v>
      </c>
      <c r="C5659" s="24">
        <v>10</v>
      </c>
      <c r="D5659" s="16">
        <f t="shared" si="88"/>
        <v>5.1547288799999995</v>
      </c>
    </row>
    <row r="5660" spans="1:4" ht="15" customHeight="1" x14ac:dyDescent="0.2">
      <c r="A5660" s="105">
        <v>42244.291666666664</v>
      </c>
      <c r="B5660" s="13">
        <v>4.1155520000000001</v>
      </c>
      <c r="C5660" s="24">
        <v>20</v>
      </c>
      <c r="D5660" s="16">
        <f t="shared" si="88"/>
        <v>6.8729718399999999</v>
      </c>
    </row>
    <row r="5661" spans="1:4" ht="15" customHeight="1" x14ac:dyDescent="0.2">
      <c r="A5661" s="105">
        <v>42244.333333333336</v>
      </c>
      <c r="B5661" s="13">
        <v>2.057776</v>
      </c>
      <c r="C5661" s="24">
        <v>330</v>
      </c>
      <c r="D5661" s="16">
        <f t="shared" si="88"/>
        <v>3.43648592</v>
      </c>
    </row>
    <row r="5662" spans="1:4" ht="15" customHeight="1" x14ac:dyDescent="0.2">
      <c r="A5662" s="105">
        <v>42244.375</v>
      </c>
      <c r="B5662" s="13">
        <v>3.0866639999999999</v>
      </c>
      <c r="C5662" s="24">
        <v>350</v>
      </c>
      <c r="D5662" s="16">
        <f t="shared" si="88"/>
        <v>5.1547288799999995</v>
      </c>
    </row>
    <row r="5663" spans="1:4" ht="15" customHeight="1" x14ac:dyDescent="0.2">
      <c r="A5663" s="105">
        <v>42244.416666666664</v>
      </c>
      <c r="B5663" s="13">
        <v>0</v>
      </c>
      <c r="C5663" s="24">
        <v>0</v>
      </c>
      <c r="D5663" s="16">
        <f t="shared" si="88"/>
        <v>0</v>
      </c>
    </row>
    <row r="5664" spans="1:4" ht="15" customHeight="1" x14ac:dyDescent="0.2">
      <c r="A5664" s="105">
        <v>42244.458333333336</v>
      </c>
      <c r="B5664" s="13">
        <v>3.601108</v>
      </c>
      <c r="C5664" s="24">
        <v>20</v>
      </c>
      <c r="D5664" s="16">
        <f t="shared" si="88"/>
        <v>6.0138503599999993</v>
      </c>
    </row>
    <row r="5665" spans="1:4" ht="15" customHeight="1" x14ac:dyDescent="0.2">
      <c r="A5665" s="105">
        <v>42244.5</v>
      </c>
      <c r="B5665" s="13">
        <v>1.028888</v>
      </c>
      <c r="C5665" s="24">
        <v>330</v>
      </c>
      <c r="D5665" s="16">
        <f t="shared" si="88"/>
        <v>1.71824296</v>
      </c>
    </row>
    <row r="5666" spans="1:4" ht="15" customHeight="1" x14ac:dyDescent="0.2">
      <c r="A5666" s="105">
        <v>42244.541666666664</v>
      </c>
      <c r="B5666" s="13">
        <v>3.0866639999999999</v>
      </c>
      <c r="C5666" s="24">
        <v>160</v>
      </c>
      <c r="D5666" s="16">
        <f t="shared" si="88"/>
        <v>5.1547288799999995</v>
      </c>
    </row>
    <row r="5667" spans="1:4" ht="15" customHeight="1" x14ac:dyDescent="0.2">
      <c r="A5667" s="105">
        <v>42244.583333333336</v>
      </c>
      <c r="B5667" s="13">
        <v>3.601108</v>
      </c>
      <c r="C5667" s="24">
        <v>160</v>
      </c>
      <c r="D5667" s="16">
        <f t="shared" si="88"/>
        <v>6.0138503599999993</v>
      </c>
    </row>
    <row r="5668" spans="1:4" ht="15" customHeight="1" x14ac:dyDescent="0.2">
      <c r="A5668" s="105">
        <v>42244.625</v>
      </c>
      <c r="B5668" s="13">
        <v>4.6299960000000002</v>
      </c>
      <c r="C5668" s="24">
        <v>150</v>
      </c>
      <c r="D5668" s="16">
        <f t="shared" si="88"/>
        <v>7.7320933199999997</v>
      </c>
    </row>
    <row r="5669" spans="1:4" ht="15" customHeight="1" x14ac:dyDescent="0.2">
      <c r="A5669" s="105">
        <v>42244.666666666664</v>
      </c>
      <c r="B5669" s="13">
        <v>7.7166600000000001</v>
      </c>
      <c r="C5669" s="24">
        <v>170</v>
      </c>
      <c r="D5669" s="16">
        <f t="shared" si="88"/>
        <v>12.886822199999999</v>
      </c>
    </row>
    <row r="5670" spans="1:4" ht="15" customHeight="1" x14ac:dyDescent="0.2">
      <c r="A5670" s="105">
        <v>42244.708333333336</v>
      </c>
      <c r="B5670" s="13">
        <v>7.202216</v>
      </c>
      <c r="C5670" s="24">
        <v>180</v>
      </c>
      <c r="D5670" s="16">
        <f t="shared" si="88"/>
        <v>12.027700719999999</v>
      </c>
    </row>
    <row r="5671" spans="1:4" ht="15" customHeight="1" x14ac:dyDescent="0.2">
      <c r="A5671" s="105">
        <v>42244.75</v>
      </c>
      <c r="B5671" s="13">
        <v>6.6877719999999998</v>
      </c>
      <c r="C5671" s="24">
        <v>180</v>
      </c>
      <c r="D5671" s="16">
        <f t="shared" si="88"/>
        <v>11.16857924</v>
      </c>
    </row>
    <row r="5672" spans="1:4" ht="15" customHeight="1" x14ac:dyDescent="0.2">
      <c r="A5672" s="105">
        <v>42244.791666666664</v>
      </c>
      <c r="B5672" s="13">
        <v>6.6877719999999998</v>
      </c>
      <c r="C5672" s="24">
        <v>200</v>
      </c>
      <c r="D5672" s="16">
        <f t="shared" si="88"/>
        <v>11.16857924</v>
      </c>
    </row>
    <row r="5673" spans="1:4" ht="15" customHeight="1" x14ac:dyDescent="0.2">
      <c r="A5673" s="105">
        <v>42244.833333333336</v>
      </c>
      <c r="B5673" s="13">
        <v>5.1444400000000003</v>
      </c>
      <c r="C5673" s="24">
        <v>200</v>
      </c>
      <c r="D5673" s="16">
        <f t="shared" si="88"/>
        <v>8.5912147999999995</v>
      </c>
    </row>
    <row r="5674" spans="1:4" ht="15" customHeight="1" x14ac:dyDescent="0.2">
      <c r="A5674" s="105">
        <v>42244.875</v>
      </c>
      <c r="B5674" s="13">
        <v>7.7166600000000001</v>
      </c>
      <c r="C5674" s="24">
        <v>200</v>
      </c>
      <c r="D5674" s="16">
        <f t="shared" si="88"/>
        <v>12.886822199999999</v>
      </c>
    </row>
    <row r="5675" spans="1:4" ht="15" customHeight="1" x14ac:dyDescent="0.2">
      <c r="A5675" s="105">
        <v>42244.916666666664</v>
      </c>
      <c r="B5675" s="13">
        <v>6.1733279999999997</v>
      </c>
      <c r="C5675" s="24">
        <v>200</v>
      </c>
      <c r="D5675" s="16">
        <f t="shared" si="88"/>
        <v>10.309457759999999</v>
      </c>
    </row>
    <row r="5676" spans="1:4" ht="15" customHeight="1" x14ac:dyDescent="0.2">
      <c r="A5676" s="105">
        <v>42244.958333333336</v>
      </c>
      <c r="B5676" s="13">
        <v>5.1444400000000003</v>
      </c>
      <c r="C5676" s="24">
        <v>200</v>
      </c>
      <c r="D5676" s="16">
        <f t="shared" si="88"/>
        <v>8.5912147999999995</v>
      </c>
    </row>
    <row r="5677" spans="1:4" ht="15" customHeight="1" x14ac:dyDescent="0.2">
      <c r="A5677" s="105">
        <v>42245</v>
      </c>
      <c r="B5677" s="13">
        <v>6.1733279999999997</v>
      </c>
      <c r="C5677" s="24">
        <v>210</v>
      </c>
      <c r="D5677" s="16">
        <f t="shared" si="88"/>
        <v>10.309457759999999</v>
      </c>
    </row>
    <row r="5678" spans="1:4" ht="15" customHeight="1" x14ac:dyDescent="0.2">
      <c r="A5678" s="105">
        <v>42245.041666666664</v>
      </c>
      <c r="B5678" s="13">
        <v>7.202216</v>
      </c>
      <c r="C5678" s="24">
        <v>210</v>
      </c>
      <c r="D5678" s="16">
        <f t="shared" si="88"/>
        <v>12.027700719999999</v>
      </c>
    </row>
    <row r="5679" spans="1:4" ht="15" customHeight="1" x14ac:dyDescent="0.2">
      <c r="A5679" s="105">
        <v>42245.083333333336</v>
      </c>
      <c r="B5679" s="13">
        <v>6.1733279999999997</v>
      </c>
      <c r="C5679" s="24">
        <v>210</v>
      </c>
      <c r="D5679" s="16">
        <f t="shared" si="88"/>
        <v>10.309457759999999</v>
      </c>
    </row>
    <row r="5680" spans="1:4" ht="15" customHeight="1" x14ac:dyDescent="0.2">
      <c r="A5680" s="105">
        <v>42245.125</v>
      </c>
      <c r="B5680" s="13">
        <v>6.6877719999999998</v>
      </c>
      <c r="C5680" s="24">
        <v>210</v>
      </c>
      <c r="D5680" s="16">
        <f t="shared" si="88"/>
        <v>11.16857924</v>
      </c>
    </row>
    <row r="5681" spans="1:4" ht="15" customHeight="1" x14ac:dyDescent="0.2">
      <c r="A5681" s="105">
        <v>42245.166666666664</v>
      </c>
      <c r="B5681" s="13">
        <v>7.202216</v>
      </c>
      <c r="C5681" s="24">
        <v>170</v>
      </c>
      <c r="D5681" s="16">
        <f t="shared" si="88"/>
        <v>12.027700719999999</v>
      </c>
    </row>
    <row r="5682" spans="1:4" ht="15" customHeight="1" x14ac:dyDescent="0.2">
      <c r="A5682" s="105">
        <v>42245.208333333336</v>
      </c>
      <c r="B5682" s="13">
        <v>5.1444400000000003</v>
      </c>
      <c r="C5682" s="24">
        <v>180</v>
      </c>
      <c r="D5682" s="16">
        <f t="shared" si="88"/>
        <v>8.5912147999999995</v>
      </c>
    </row>
    <row r="5683" spans="1:4" ht="15" customHeight="1" x14ac:dyDescent="0.2">
      <c r="A5683" s="105">
        <v>42245.25</v>
      </c>
      <c r="B5683" s="13">
        <v>5.1444400000000003</v>
      </c>
      <c r="C5683" s="24">
        <v>210</v>
      </c>
      <c r="D5683" s="16">
        <f t="shared" si="88"/>
        <v>8.5912147999999995</v>
      </c>
    </row>
    <row r="5684" spans="1:4" ht="15" customHeight="1" x14ac:dyDescent="0.2">
      <c r="A5684" s="105">
        <v>42245.291666666664</v>
      </c>
      <c r="B5684" s="13">
        <v>4.6299960000000002</v>
      </c>
      <c r="C5684" s="24">
        <v>220</v>
      </c>
      <c r="D5684" s="16">
        <f t="shared" si="88"/>
        <v>7.7320933199999997</v>
      </c>
    </row>
    <row r="5685" spans="1:4" ht="15" customHeight="1" x14ac:dyDescent="0.2">
      <c r="A5685" s="105">
        <v>42245.333333333336</v>
      </c>
      <c r="B5685" s="13">
        <v>5.1444400000000003</v>
      </c>
      <c r="C5685" s="24">
        <v>210</v>
      </c>
      <c r="D5685" s="16">
        <f t="shared" si="88"/>
        <v>8.5912147999999995</v>
      </c>
    </row>
    <row r="5686" spans="1:4" ht="15" customHeight="1" x14ac:dyDescent="0.2">
      <c r="A5686" s="105">
        <v>42245.375</v>
      </c>
      <c r="B5686" s="13">
        <v>5.1444400000000003</v>
      </c>
      <c r="C5686" s="24">
        <v>210</v>
      </c>
      <c r="D5686" s="16">
        <f t="shared" si="88"/>
        <v>8.5912147999999995</v>
      </c>
    </row>
    <row r="5687" spans="1:4" ht="15" customHeight="1" x14ac:dyDescent="0.2">
      <c r="A5687" s="105">
        <v>42245.416666666664</v>
      </c>
      <c r="B5687" s="13">
        <v>5.1444400000000003</v>
      </c>
      <c r="C5687" s="24">
        <v>210</v>
      </c>
      <c r="D5687" s="16">
        <f t="shared" si="88"/>
        <v>8.5912147999999995</v>
      </c>
    </row>
    <row r="5688" spans="1:4" ht="15" customHeight="1" x14ac:dyDescent="0.2">
      <c r="A5688" s="105">
        <v>42245.458333333336</v>
      </c>
      <c r="B5688" s="13">
        <v>5.1444400000000003</v>
      </c>
      <c r="C5688" s="24">
        <v>210</v>
      </c>
      <c r="D5688" s="16">
        <f t="shared" si="88"/>
        <v>8.5912147999999995</v>
      </c>
    </row>
    <row r="5689" spans="1:4" ht="15" customHeight="1" x14ac:dyDescent="0.2">
      <c r="A5689" s="105">
        <v>42245.5</v>
      </c>
      <c r="B5689" s="13">
        <v>6.6877719999999998</v>
      </c>
      <c r="C5689" s="24">
        <v>210</v>
      </c>
      <c r="D5689" s="16">
        <f t="shared" si="88"/>
        <v>11.16857924</v>
      </c>
    </row>
    <row r="5690" spans="1:4" ht="15" customHeight="1" x14ac:dyDescent="0.2">
      <c r="A5690" s="105">
        <v>42245.541666666664</v>
      </c>
      <c r="B5690" s="13">
        <v>4.6299960000000002</v>
      </c>
      <c r="C5690" s="24">
        <v>180</v>
      </c>
      <c r="D5690" s="16">
        <f t="shared" si="88"/>
        <v>7.7320933199999997</v>
      </c>
    </row>
    <row r="5691" spans="1:4" ht="15" customHeight="1" x14ac:dyDescent="0.2">
      <c r="A5691" s="105">
        <v>42245.583333333336</v>
      </c>
      <c r="B5691" s="13">
        <v>5.6588840000000005</v>
      </c>
      <c r="C5691" s="24">
        <v>180</v>
      </c>
      <c r="D5691" s="16">
        <f t="shared" si="88"/>
        <v>9.4503362800000001</v>
      </c>
    </row>
    <row r="5692" spans="1:4" ht="15" customHeight="1" x14ac:dyDescent="0.2">
      <c r="A5692" s="105">
        <v>42245.625</v>
      </c>
      <c r="B5692" s="13">
        <v>6.1733279999999997</v>
      </c>
      <c r="C5692" s="24">
        <v>170</v>
      </c>
      <c r="D5692" s="16">
        <f t="shared" si="88"/>
        <v>10.309457759999999</v>
      </c>
    </row>
    <row r="5693" spans="1:4" ht="15" customHeight="1" x14ac:dyDescent="0.2">
      <c r="A5693" s="105">
        <v>42245.666666666664</v>
      </c>
      <c r="B5693" s="13">
        <v>5.6588840000000005</v>
      </c>
      <c r="C5693" s="24">
        <v>160</v>
      </c>
      <c r="D5693" s="16">
        <f t="shared" si="88"/>
        <v>9.4503362800000001</v>
      </c>
    </row>
    <row r="5694" spans="1:4" ht="15" customHeight="1" x14ac:dyDescent="0.2">
      <c r="A5694" s="105">
        <v>42245.708333333336</v>
      </c>
      <c r="B5694" s="13">
        <v>5.6588840000000005</v>
      </c>
      <c r="C5694" s="24">
        <v>160</v>
      </c>
      <c r="D5694" s="16">
        <f t="shared" si="88"/>
        <v>9.4503362800000001</v>
      </c>
    </row>
    <row r="5695" spans="1:4" ht="15" customHeight="1" x14ac:dyDescent="0.2">
      <c r="A5695" s="105">
        <v>42245.75</v>
      </c>
      <c r="B5695" s="13">
        <v>4.6299960000000002</v>
      </c>
      <c r="C5695" s="24">
        <v>160</v>
      </c>
      <c r="D5695" s="16">
        <f t="shared" si="88"/>
        <v>7.7320933199999997</v>
      </c>
    </row>
    <row r="5696" spans="1:4" ht="15" customHeight="1" x14ac:dyDescent="0.2">
      <c r="A5696" s="105">
        <v>42245.791666666664</v>
      </c>
      <c r="B5696" s="13">
        <v>4.1155520000000001</v>
      </c>
      <c r="C5696" s="24">
        <v>160</v>
      </c>
      <c r="D5696" s="16">
        <f t="shared" si="88"/>
        <v>6.8729718399999999</v>
      </c>
    </row>
    <row r="5697" spans="1:4" ht="15" customHeight="1" x14ac:dyDescent="0.2">
      <c r="A5697" s="105">
        <v>42245.833333333336</v>
      </c>
      <c r="B5697" s="13">
        <v>3.601108</v>
      </c>
      <c r="C5697" s="24">
        <v>150</v>
      </c>
      <c r="D5697" s="16">
        <f t="shared" si="88"/>
        <v>6.0138503599999993</v>
      </c>
    </row>
    <row r="5698" spans="1:4" ht="15" customHeight="1" x14ac:dyDescent="0.2">
      <c r="A5698" s="105">
        <v>42245.875</v>
      </c>
      <c r="B5698" s="13">
        <v>3.601108</v>
      </c>
      <c r="C5698" s="24">
        <v>150</v>
      </c>
      <c r="D5698" s="16">
        <f t="shared" si="88"/>
        <v>6.0138503599999993</v>
      </c>
    </row>
    <row r="5699" spans="1:4" ht="15" customHeight="1" x14ac:dyDescent="0.2">
      <c r="A5699" s="105">
        <v>42245.916666666664</v>
      </c>
      <c r="B5699" s="13">
        <v>1.5433319999999999</v>
      </c>
      <c r="C5699" s="24">
        <v>120</v>
      </c>
      <c r="D5699" s="16">
        <f t="shared" si="88"/>
        <v>2.5773644399999998</v>
      </c>
    </row>
    <row r="5700" spans="1:4" ht="15" customHeight="1" x14ac:dyDescent="0.2">
      <c r="A5700" s="105">
        <v>42245.958333333336</v>
      </c>
      <c r="B5700" s="13">
        <v>2.5722200000000002</v>
      </c>
      <c r="C5700" s="24">
        <v>150</v>
      </c>
      <c r="D5700" s="16">
        <f t="shared" ref="D5700:D5763" si="89">$B$1*B5700</f>
        <v>4.2956073999999997</v>
      </c>
    </row>
    <row r="5701" spans="1:4" ht="15" customHeight="1" x14ac:dyDescent="0.2">
      <c r="A5701" s="105">
        <v>42246</v>
      </c>
      <c r="B5701" s="13">
        <v>1.028888</v>
      </c>
      <c r="C5701" s="24">
        <v>180</v>
      </c>
      <c r="D5701" s="16">
        <f t="shared" si="89"/>
        <v>1.71824296</v>
      </c>
    </row>
    <row r="5702" spans="1:4" ht="15" customHeight="1" x14ac:dyDescent="0.2">
      <c r="A5702" s="105">
        <v>42246.041666666664</v>
      </c>
      <c r="B5702" s="13">
        <v>0</v>
      </c>
      <c r="C5702" s="24">
        <v>0</v>
      </c>
      <c r="D5702" s="16">
        <f t="shared" si="89"/>
        <v>0</v>
      </c>
    </row>
    <row r="5703" spans="1:4" ht="15" customHeight="1" x14ac:dyDescent="0.2">
      <c r="A5703" s="105">
        <v>42246.083333333336</v>
      </c>
      <c r="B5703" s="13">
        <v>0</v>
      </c>
      <c r="C5703" s="24">
        <v>0</v>
      </c>
      <c r="D5703" s="16">
        <f t="shared" si="89"/>
        <v>0</v>
      </c>
    </row>
    <row r="5704" spans="1:4" ht="15" customHeight="1" x14ac:dyDescent="0.2">
      <c r="A5704" s="105">
        <v>42246.125</v>
      </c>
      <c r="B5704" s="13">
        <v>1.5433319999999999</v>
      </c>
      <c r="C5704" s="24">
        <v>290</v>
      </c>
      <c r="D5704" s="16">
        <f t="shared" si="89"/>
        <v>2.5773644399999998</v>
      </c>
    </row>
    <row r="5705" spans="1:4" ht="15" customHeight="1" x14ac:dyDescent="0.2">
      <c r="A5705" s="105">
        <v>42246.166666666664</v>
      </c>
      <c r="B5705" s="13">
        <v>1.5433319999999999</v>
      </c>
      <c r="C5705" s="24">
        <v>300</v>
      </c>
      <c r="D5705" s="16">
        <f t="shared" si="89"/>
        <v>2.5773644399999998</v>
      </c>
    </row>
    <row r="5706" spans="1:4" ht="15" customHeight="1" x14ac:dyDescent="0.2">
      <c r="A5706" s="105">
        <v>42246.208333333336</v>
      </c>
      <c r="B5706" s="13">
        <v>1.5433319999999999</v>
      </c>
      <c r="C5706" s="24">
        <v>300</v>
      </c>
      <c r="D5706" s="16">
        <f t="shared" si="89"/>
        <v>2.5773644399999998</v>
      </c>
    </row>
    <row r="5707" spans="1:4" ht="15" customHeight="1" x14ac:dyDescent="0.2">
      <c r="A5707" s="105">
        <v>42246.25</v>
      </c>
      <c r="B5707" s="13">
        <v>1.028888</v>
      </c>
      <c r="C5707" s="24">
        <v>280</v>
      </c>
      <c r="D5707" s="16">
        <f t="shared" si="89"/>
        <v>1.71824296</v>
      </c>
    </row>
    <row r="5708" spans="1:4" ht="15" customHeight="1" x14ac:dyDescent="0.2">
      <c r="A5708" s="105">
        <v>42246.291666666664</v>
      </c>
      <c r="B5708" s="13">
        <v>1.5433319999999999</v>
      </c>
      <c r="C5708" s="24">
        <v>300</v>
      </c>
      <c r="D5708" s="16">
        <f t="shared" si="89"/>
        <v>2.5773644399999998</v>
      </c>
    </row>
    <row r="5709" spans="1:4" ht="15" customHeight="1" x14ac:dyDescent="0.2">
      <c r="A5709" s="105">
        <v>42246.333333333336</v>
      </c>
      <c r="B5709" s="13">
        <v>2.057776</v>
      </c>
      <c r="C5709" s="24">
        <v>300</v>
      </c>
      <c r="D5709" s="16">
        <f t="shared" si="89"/>
        <v>3.43648592</v>
      </c>
    </row>
    <row r="5710" spans="1:4" ht="15" customHeight="1" x14ac:dyDescent="0.2">
      <c r="A5710" s="105">
        <v>42246.375</v>
      </c>
      <c r="B5710" s="13">
        <v>1.5433319999999999</v>
      </c>
      <c r="C5710" s="24">
        <v>300</v>
      </c>
      <c r="D5710" s="16">
        <f t="shared" si="89"/>
        <v>2.5773644399999998</v>
      </c>
    </row>
    <row r="5711" spans="1:4" ht="15" customHeight="1" x14ac:dyDescent="0.2">
      <c r="A5711" s="105">
        <v>42246.416666666664</v>
      </c>
      <c r="B5711" s="13">
        <v>2.057776</v>
      </c>
      <c r="C5711" s="24">
        <v>310</v>
      </c>
      <c r="D5711" s="16">
        <f t="shared" si="89"/>
        <v>3.43648592</v>
      </c>
    </row>
    <row r="5712" spans="1:4" ht="15" customHeight="1" x14ac:dyDescent="0.2">
      <c r="A5712" s="105">
        <v>42246.458333333336</v>
      </c>
      <c r="B5712" s="13">
        <v>3.0866639999999999</v>
      </c>
      <c r="C5712" s="24">
        <v>300</v>
      </c>
      <c r="D5712" s="16">
        <f t="shared" si="89"/>
        <v>5.1547288799999995</v>
      </c>
    </row>
    <row r="5713" spans="1:4" ht="15" customHeight="1" x14ac:dyDescent="0.2">
      <c r="A5713" s="105">
        <v>42246.5</v>
      </c>
      <c r="B5713" s="13">
        <v>3.0866639999999999</v>
      </c>
      <c r="C5713" s="24">
        <v>330</v>
      </c>
      <c r="D5713" s="16">
        <f t="shared" si="89"/>
        <v>5.1547288799999995</v>
      </c>
    </row>
    <row r="5714" spans="1:4" ht="15" customHeight="1" x14ac:dyDescent="0.2">
      <c r="A5714" s="105">
        <v>42246.541666666664</v>
      </c>
      <c r="B5714" s="13">
        <v>3.0866639999999999</v>
      </c>
      <c r="C5714" s="24">
        <v>10</v>
      </c>
      <c r="D5714" s="16">
        <f t="shared" si="89"/>
        <v>5.1547288799999995</v>
      </c>
    </row>
    <row r="5715" spans="1:4" ht="15" customHeight="1" x14ac:dyDescent="0.2">
      <c r="A5715" s="105">
        <v>42246.583333333336</v>
      </c>
      <c r="B5715" s="13">
        <v>6.1733279999999997</v>
      </c>
      <c r="C5715" s="24">
        <v>160</v>
      </c>
      <c r="D5715" s="16">
        <f t="shared" si="89"/>
        <v>10.309457759999999</v>
      </c>
    </row>
    <row r="5716" spans="1:4" ht="15" customHeight="1" x14ac:dyDescent="0.2">
      <c r="A5716" s="105">
        <v>42246.625</v>
      </c>
      <c r="B5716" s="13">
        <v>5.1444400000000003</v>
      </c>
      <c r="C5716" s="24">
        <v>110</v>
      </c>
      <c r="D5716" s="16">
        <f t="shared" si="89"/>
        <v>8.5912147999999995</v>
      </c>
    </row>
    <row r="5717" spans="1:4" ht="15" customHeight="1" x14ac:dyDescent="0.2">
      <c r="A5717" s="105">
        <v>42246.666666666664</v>
      </c>
      <c r="B5717" s="13">
        <v>5.6588840000000005</v>
      </c>
      <c r="C5717" s="24">
        <v>70</v>
      </c>
      <c r="D5717" s="16">
        <f t="shared" si="89"/>
        <v>9.4503362800000001</v>
      </c>
    </row>
    <row r="5718" spans="1:4" ht="15" customHeight="1" x14ac:dyDescent="0.2">
      <c r="A5718" s="105">
        <v>42246.708333333336</v>
      </c>
      <c r="B5718" s="13">
        <v>6.1733279999999997</v>
      </c>
      <c r="C5718" s="24">
        <v>60</v>
      </c>
      <c r="D5718" s="16">
        <f t="shared" si="89"/>
        <v>10.309457759999999</v>
      </c>
    </row>
    <row r="5719" spans="1:4" ht="15" customHeight="1" x14ac:dyDescent="0.2">
      <c r="A5719" s="105">
        <v>42246.75</v>
      </c>
      <c r="B5719" s="13">
        <v>5.6588840000000005</v>
      </c>
      <c r="C5719" s="24">
        <v>60</v>
      </c>
      <c r="D5719" s="16">
        <f t="shared" si="89"/>
        <v>9.4503362800000001</v>
      </c>
    </row>
    <row r="5720" spans="1:4" ht="15" customHeight="1" x14ac:dyDescent="0.2">
      <c r="A5720" s="105">
        <v>42246.791666666664</v>
      </c>
      <c r="B5720" s="13">
        <v>6.1733279999999997</v>
      </c>
      <c r="C5720" s="24">
        <v>50</v>
      </c>
      <c r="D5720" s="16">
        <f t="shared" si="89"/>
        <v>10.309457759999999</v>
      </c>
    </row>
    <row r="5721" spans="1:4" ht="15" customHeight="1" x14ac:dyDescent="0.2">
      <c r="A5721" s="105">
        <v>42246.833333333336</v>
      </c>
      <c r="B5721" s="13">
        <v>6.1733279999999997</v>
      </c>
      <c r="C5721" s="24">
        <v>60</v>
      </c>
      <c r="D5721" s="16">
        <f t="shared" si="89"/>
        <v>10.309457759999999</v>
      </c>
    </row>
    <row r="5722" spans="1:4" ht="15" customHeight="1" x14ac:dyDescent="0.2">
      <c r="A5722" s="105">
        <v>42246.875</v>
      </c>
      <c r="B5722" s="13">
        <v>5.1444400000000003</v>
      </c>
      <c r="C5722" s="24">
        <v>40</v>
      </c>
      <c r="D5722" s="16">
        <f t="shared" si="89"/>
        <v>8.5912147999999995</v>
      </c>
    </row>
    <row r="5723" spans="1:4" ht="15" customHeight="1" x14ac:dyDescent="0.2">
      <c r="A5723" s="105">
        <v>42246.916666666664</v>
      </c>
      <c r="B5723" s="13">
        <v>4.6299960000000002</v>
      </c>
      <c r="C5723" s="24">
        <v>30</v>
      </c>
      <c r="D5723" s="16">
        <f t="shared" si="89"/>
        <v>7.7320933199999997</v>
      </c>
    </row>
    <row r="5724" spans="1:4" ht="15" customHeight="1" x14ac:dyDescent="0.2">
      <c r="A5724" s="105">
        <v>42246.958333333336</v>
      </c>
      <c r="B5724" s="13">
        <v>5.1444400000000003</v>
      </c>
      <c r="C5724" s="24">
        <v>30</v>
      </c>
      <c r="D5724" s="16">
        <f t="shared" si="89"/>
        <v>8.5912147999999995</v>
      </c>
    </row>
    <row r="5725" spans="1:4" ht="15" customHeight="1" x14ac:dyDescent="0.2">
      <c r="A5725" s="105">
        <v>42247</v>
      </c>
      <c r="B5725" s="13">
        <v>4.6299960000000002</v>
      </c>
      <c r="C5725" s="24">
        <v>20</v>
      </c>
      <c r="D5725" s="16">
        <f t="shared" si="89"/>
        <v>7.7320933199999997</v>
      </c>
    </row>
    <row r="5726" spans="1:4" ht="15" customHeight="1" x14ac:dyDescent="0.2">
      <c r="A5726" s="105">
        <v>42247.041666666664</v>
      </c>
      <c r="B5726" s="13">
        <v>4.1155520000000001</v>
      </c>
      <c r="C5726" s="24">
        <v>30</v>
      </c>
      <c r="D5726" s="16">
        <f t="shared" si="89"/>
        <v>6.8729718399999999</v>
      </c>
    </row>
    <row r="5727" spans="1:4" ht="15" customHeight="1" x14ac:dyDescent="0.2">
      <c r="A5727" s="105">
        <v>42247.083333333336</v>
      </c>
      <c r="B5727" s="13">
        <v>3.0866639999999999</v>
      </c>
      <c r="C5727" s="24">
        <v>20</v>
      </c>
      <c r="D5727" s="16">
        <f t="shared" si="89"/>
        <v>5.1547288799999995</v>
      </c>
    </row>
    <row r="5728" spans="1:4" ht="15" customHeight="1" x14ac:dyDescent="0.2">
      <c r="A5728" s="105">
        <v>42247.125</v>
      </c>
      <c r="B5728" s="13">
        <v>2.057776</v>
      </c>
      <c r="C5728" s="24">
        <v>30</v>
      </c>
      <c r="D5728" s="16">
        <f t="shared" si="89"/>
        <v>3.43648592</v>
      </c>
    </row>
    <row r="5729" spans="1:4" ht="15" customHeight="1" x14ac:dyDescent="0.2">
      <c r="A5729" s="105">
        <v>42247.166666666664</v>
      </c>
      <c r="B5729" s="13">
        <v>3.0866639999999999</v>
      </c>
      <c r="C5729" s="24">
        <v>10</v>
      </c>
      <c r="D5729" s="16">
        <f t="shared" si="89"/>
        <v>5.1547288799999995</v>
      </c>
    </row>
    <row r="5730" spans="1:4" ht="15" customHeight="1" x14ac:dyDescent="0.2">
      <c r="A5730" s="105">
        <v>42247.208333333336</v>
      </c>
      <c r="B5730" s="13">
        <v>0</v>
      </c>
      <c r="C5730" s="24">
        <v>0</v>
      </c>
      <c r="D5730" s="16">
        <f t="shared" si="89"/>
        <v>0</v>
      </c>
    </row>
    <row r="5731" spans="1:4" ht="15" customHeight="1" x14ac:dyDescent="0.2">
      <c r="A5731" s="105">
        <v>42247.25</v>
      </c>
      <c r="B5731" s="13">
        <v>2.057776</v>
      </c>
      <c r="C5731" s="24">
        <v>340</v>
      </c>
      <c r="D5731" s="16">
        <f t="shared" si="89"/>
        <v>3.43648592</v>
      </c>
    </row>
    <row r="5732" spans="1:4" ht="15" customHeight="1" x14ac:dyDescent="0.2">
      <c r="A5732" s="105">
        <v>42247.291666666664</v>
      </c>
      <c r="B5732" s="13">
        <v>1.028888</v>
      </c>
      <c r="C5732" s="24">
        <v>320</v>
      </c>
      <c r="D5732" s="16">
        <f t="shared" si="89"/>
        <v>1.71824296</v>
      </c>
    </row>
    <row r="5733" spans="1:4" ht="15" customHeight="1" x14ac:dyDescent="0.2">
      <c r="A5733" s="105">
        <v>42247.333333333336</v>
      </c>
      <c r="B5733" s="13">
        <v>1.028888</v>
      </c>
      <c r="C5733" s="24">
        <v>310</v>
      </c>
      <c r="D5733" s="16">
        <f t="shared" si="89"/>
        <v>1.71824296</v>
      </c>
    </row>
    <row r="5734" spans="1:4" ht="15" customHeight="1" x14ac:dyDescent="0.2">
      <c r="A5734" s="105">
        <v>42247.375</v>
      </c>
      <c r="B5734" s="13">
        <v>0.51444400000000001</v>
      </c>
      <c r="C5734" s="24">
        <v>290</v>
      </c>
      <c r="D5734" s="16">
        <f t="shared" si="89"/>
        <v>0.85912147999999999</v>
      </c>
    </row>
    <row r="5735" spans="1:4" ht="15" customHeight="1" x14ac:dyDescent="0.2">
      <c r="A5735" s="105">
        <v>42247.416666666664</v>
      </c>
      <c r="B5735" s="13">
        <v>2.057776</v>
      </c>
      <c r="C5735" s="24">
        <v>330</v>
      </c>
      <c r="D5735" s="16">
        <f t="shared" si="89"/>
        <v>3.43648592</v>
      </c>
    </row>
    <row r="5736" spans="1:4" ht="15" customHeight="1" x14ac:dyDescent="0.2">
      <c r="A5736" s="105">
        <v>42247.458333333336</v>
      </c>
      <c r="B5736" s="13">
        <v>2.057776</v>
      </c>
      <c r="C5736" s="24">
        <v>330</v>
      </c>
      <c r="D5736" s="16">
        <f t="shared" si="89"/>
        <v>3.43648592</v>
      </c>
    </row>
    <row r="5737" spans="1:4" ht="15" customHeight="1" x14ac:dyDescent="0.2">
      <c r="A5737" s="105">
        <v>42247.5</v>
      </c>
      <c r="B5737" s="13">
        <v>6.1733279999999997</v>
      </c>
      <c r="C5737" s="24">
        <v>30</v>
      </c>
      <c r="D5737" s="16">
        <f t="shared" si="89"/>
        <v>10.309457759999999</v>
      </c>
    </row>
    <row r="5738" spans="1:4" ht="15" customHeight="1" x14ac:dyDescent="0.2">
      <c r="A5738" s="105">
        <v>42247.541666666664</v>
      </c>
      <c r="B5738" s="13">
        <v>6.1733279999999997</v>
      </c>
      <c r="C5738" s="24">
        <v>10</v>
      </c>
      <c r="D5738" s="16">
        <f t="shared" si="89"/>
        <v>10.309457759999999</v>
      </c>
    </row>
    <row r="5739" spans="1:4" ht="15" customHeight="1" x14ac:dyDescent="0.2">
      <c r="A5739" s="105">
        <v>42247.583333333336</v>
      </c>
      <c r="B5739" s="13">
        <v>6.1733279999999997</v>
      </c>
      <c r="C5739" s="24">
        <v>10</v>
      </c>
      <c r="D5739" s="16">
        <f t="shared" si="89"/>
        <v>10.309457759999999</v>
      </c>
    </row>
    <row r="5740" spans="1:4" ht="15" customHeight="1" x14ac:dyDescent="0.2">
      <c r="A5740" s="105">
        <v>42247.625</v>
      </c>
      <c r="B5740" s="13">
        <v>6.1733279999999997</v>
      </c>
      <c r="C5740" s="24">
        <v>20</v>
      </c>
      <c r="D5740" s="16">
        <f t="shared" si="89"/>
        <v>10.309457759999999</v>
      </c>
    </row>
    <row r="5741" spans="1:4" ht="15" customHeight="1" x14ac:dyDescent="0.2">
      <c r="A5741" s="105">
        <v>42247.666666666664</v>
      </c>
      <c r="B5741" s="13">
        <v>6.1733279999999997</v>
      </c>
      <c r="C5741" s="24">
        <v>50</v>
      </c>
      <c r="D5741" s="16">
        <f t="shared" si="89"/>
        <v>10.309457759999999</v>
      </c>
    </row>
    <row r="5742" spans="1:4" ht="15" customHeight="1" x14ac:dyDescent="0.2">
      <c r="A5742" s="105">
        <v>42247.708333333336</v>
      </c>
      <c r="B5742" s="13">
        <v>7.7166600000000001</v>
      </c>
      <c r="C5742" s="24">
        <v>40</v>
      </c>
      <c r="D5742" s="16">
        <f t="shared" si="89"/>
        <v>12.886822199999999</v>
      </c>
    </row>
    <row r="5743" spans="1:4" ht="15" customHeight="1" x14ac:dyDescent="0.2">
      <c r="A5743" s="105">
        <v>42247.75</v>
      </c>
      <c r="B5743" s="13">
        <v>9.2599920000000004</v>
      </c>
      <c r="C5743" s="24">
        <v>50</v>
      </c>
      <c r="D5743" s="16">
        <f t="shared" si="89"/>
        <v>15.464186639999999</v>
      </c>
    </row>
    <row r="5744" spans="1:4" ht="15" customHeight="1" x14ac:dyDescent="0.2">
      <c r="A5744" s="105">
        <v>42247.791666666664</v>
      </c>
      <c r="B5744" s="13">
        <v>7.7166600000000001</v>
      </c>
      <c r="C5744" s="24">
        <v>50</v>
      </c>
      <c r="D5744" s="16">
        <f t="shared" si="89"/>
        <v>12.886822199999999</v>
      </c>
    </row>
    <row r="5745" spans="1:4" ht="15" customHeight="1" x14ac:dyDescent="0.2">
      <c r="A5745" s="105">
        <v>42247.833333333336</v>
      </c>
      <c r="B5745" s="13">
        <v>7.7166600000000001</v>
      </c>
      <c r="C5745" s="24">
        <v>50</v>
      </c>
      <c r="D5745" s="16">
        <f t="shared" si="89"/>
        <v>12.886822199999999</v>
      </c>
    </row>
    <row r="5746" spans="1:4" ht="15" customHeight="1" x14ac:dyDescent="0.2">
      <c r="A5746" s="105">
        <v>42247.875</v>
      </c>
      <c r="B5746" s="13">
        <v>7.7166600000000001</v>
      </c>
      <c r="C5746" s="24">
        <v>50</v>
      </c>
      <c r="D5746" s="16">
        <f t="shared" si="89"/>
        <v>12.886822199999999</v>
      </c>
    </row>
    <row r="5747" spans="1:4" ht="15" customHeight="1" x14ac:dyDescent="0.2">
      <c r="A5747" s="105">
        <v>42247.916666666664</v>
      </c>
      <c r="B5747" s="13">
        <v>7.202216</v>
      </c>
      <c r="C5747" s="24">
        <v>40</v>
      </c>
      <c r="D5747" s="16">
        <f t="shared" si="89"/>
        <v>12.027700719999999</v>
      </c>
    </row>
    <row r="5748" spans="1:4" ht="15" customHeight="1" x14ac:dyDescent="0.2">
      <c r="A5748" s="105">
        <v>42247.958333333336</v>
      </c>
      <c r="B5748" s="13">
        <v>5.1444400000000003</v>
      </c>
      <c r="C5748" s="24">
        <v>20</v>
      </c>
      <c r="D5748" s="16">
        <f t="shared" si="89"/>
        <v>8.5912147999999995</v>
      </c>
    </row>
    <row r="5749" spans="1:4" ht="15" customHeight="1" x14ac:dyDescent="0.2">
      <c r="A5749" s="105">
        <v>42248</v>
      </c>
      <c r="B5749" s="13">
        <v>5.1444400000000003</v>
      </c>
      <c r="C5749" s="24">
        <v>20</v>
      </c>
      <c r="D5749" s="16">
        <f t="shared" si="89"/>
        <v>8.5912147999999995</v>
      </c>
    </row>
    <row r="5750" spans="1:4" ht="15" customHeight="1" x14ac:dyDescent="0.2">
      <c r="A5750" s="105">
        <v>42248.041666666664</v>
      </c>
      <c r="B5750" s="13">
        <v>4.6299960000000002</v>
      </c>
      <c r="C5750" s="24">
        <v>10</v>
      </c>
      <c r="D5750" s="16">
        <f t="shared" si="89"/>
        <v>7.7320933199999997</v>
      </c>
    </row>
    <row r="5751" spans="1:4" ht="15" customHeight="1" x14ac:dyDescent="0.2">
      <c r="A5751" s="105">
        <v>42248.083333333336</v>
      </c>
      <c r="B5751" s="13">
        <v>3.601108</v>
      </c>
      <c r="C5751" s="24">
        <v>360</v>
      </c>
      <c r="D5751" s="16">
        <f t="shared" si="89"/>
        <v>6.0138503599999993</v>
      </c>
    </row>
    <row r="5752" spans="1:4" ht="15" customHeight="1" x14ac:dyDescent="0.2">
      <c r="A5752" s="105">
        <v>42248.125</v>
      </c>
      <c r="B5752" s="13">
        <v>4.6299960000000002</v>
      </c>
      <c r="C5752" s="24">
        <v>360</v>
      </c>
      <c r="D5752" s="16">
        <f t="shared" si="89"/>
        <v>7.7320933199999997</v>
      </c>
    </row>
    <row r="5753" spans="1:4" ht="15" customHeight="1" x14ac:dyDescent="0.2">
      <c r="A5753" s="105">
        <v>42248.166666666664</v>
      </c>
      <c r="B5753" s="13">
        <v>5.6588840000000005</v>
      </c>
      <c r="C5753" s="24">
        <v>10</v>
      </c>
      <c r="D5753" s="16">
        <f t="shared" si="89"/>
        <v>9.4503362800000001</v>
      </c>
    </row>
    <row r="5754" spans="1:4" ht="15" customHeight="1" x14ac:dyDescent="0.2">
      <c r="A5754" s="105">
        <v>42248.208333333336</v>
      </c>
      <c r="B5754" s="13">
        <v>5.1444400000000003</v>
      </c>
      <c r="C5754" s="24">
        <v>360</v>
      </c>
      <c r="D5754" s="16">
        <f t="shared" si="89"/>
        <v>8.5912147999999995</v>
      </c>
    </row>
    <row r="5755" spans="1:4" ht="15" customHeight="1" x14ac:dyDescent="0.2">
      <c r="A5755" s="105">
        <v>42248.25</v>
      </c>
      <c r="B5755" s="13">
        <v>2.5722200000000002</v>
      </c>
      <c r="C5755" s="24">
        <v>340</v>
      </c>
      <c r="D5755" s="16">
        <f t="shared" si="89"/>
        <v>4.2956073999999997</v>
      </c>
    </row>
    <row r="5756" spans="1:4" ht="15" customHeight="1" x14ac:dyDescent="0.2">
      <c r="A5756" s="105">
        <v>42248.291666666664</v>
      </c>
      <c r="B5756" s="13">
        <v>1.5433319999999999</v>
      </c>
      <c r="C5756" s="24">
        <v>330</v>
      </c>
      <c r="D5756" s="16">
        <f t="shared" si="89"/>
        <v>2.5773644399999998</v>
      </c>
    </row>
    <row r="5757" spans="1:4" ht="15" customHeight="1" x14ac:dyDescent="0.2">
      <c r="A5757" s="105">
        <v>42248.333333333336</v>
      </c>
      <c r="B5757" s="13">
        <v>2.057776</v>
      </c>
      <c r="C5757" s="24">
        <v>350</v>
      </c>
      <c r="D5757" s="16">
        <f t="shared" si="89"/>
        <v>3.43648592</v>
      </c>
    </row>
    <row r="5758" spans="1:4" ht="15" customHeight="1" x14ac:dyDescent="0.2">
      <c r="A5758" s="105">
        <v>42248.375</v>
      </c>
      <c r="B5758" s="13">
        <v>3.601108</v>
      </c>
      <c r="C5758" s="24">
        <v>10</v>
      </c>
      <c r="D5758" s="16">
        <f t="shared" si="89"/>
        <v>6.0138503599999993</v>
      </c>
    </row>
    <row r="5759" spans="1:4" ht="15" customHeight="1" x14ac:dyDescent="0.2">
      <c r="A5759" s="105">
        <v>42248.416666666664</v>
      </c>
      <c r="B5759" s="13">
        <v>3.0866639999999999</v>
      </c>
      <c r="C5759" s="24">
        <v>360</v>
      </c>
      <c r="D5759" s="16">
        <f t="shared" si="89"/>
        <v>5.1547288799999995</v>
      </c>
    </row>
    <row r="5760" spans="1:4" ht="15" customHeight="1" x14ac:dyDescent="0.2">
      <c r="A5760" s="105">
        <v>42248.458333333336</v>
      </c>
      <c r="B5760" s="13">
        <v>5.1444400000000003</v>
      </c>
      <c r="C5760" s="24">
        <v>10</v>
      </c>
      <c r="D5760" s="16">
        <f t="shared" si="89"/>
        <v>8.5912147999999995</v>
      </c>
    </row>
    <row r="5761" spans="1:4" ht="15" customHeight="1" x14ac:dyDescent="0.2">
      <c r="A5761" s="105">
        <v>42248.5</v>
      </c>
      <c r="B5761" s="13">
        <v>5.1444400000000003</v>
      </c>
      <c r="C5761" s="24">
        <v>20</v>
      </c>
      <c r="D5761" s="16">
        <f t="shared" si="89"/>
        <v>8.5912147999999995</v>
      </c>
    </row>
    <row r="5762" spans="1:4" ht="15" customHeight="1" x14ac:dyDescent="0.2">
      <c r="A5762" s="105">
        <v>42248.541666666664</v>
      </c>
      <c r="B5762" s="13">
        <v>5.1444400000000003</v>
      </c>
      <c r="C5762" s="24">
        <v>20</v>
      </c>
      <c r="D5762" s="16">
        <f t="shared" si="89"/>
        <v>8.5912147999999995</v>
      </c>
    </row>
    <row r="5763" spans="1:4" ht="15" customHeight="1" x14ac:dyDescent="0.2">
      <c r="A5763" s="105">
        <v>42248.583333333336</v>
      </c>
      <c r="B5763" s="13">
        <v>4.1155520000000001</v>
      </c>
      <c r="C5763" s="24">
        <v>40</v>
      </c>
      <c r="D5763" s="16">
        <f t="shared" si="89"/>
        <v>6.8729718399999999</v>
      </c>
    </row>
    <row r="5764" spans="1:4" ht="15" customHeight="1" x14ac:dyDescent="0.2">
      <c r="A5764" s="105">
        <v>42248.625</v>
      </c>
      <c r="B5764" s="13">
        <v>4.1155520000000001</v>
      </c>
      <c r="C5764" s="24">
        <v>50</v>
      </c>
      <c r="D5764" s="16">
        <f t="shared" ref="D5764:D5827" si="90">$B$1*B5764</f>
        <v>6.8729718399999999</v>
      </c>
    </row>
    <row r="5765" spans="1:4" ht="15" customHeight="1" x14ac:dyDescent="0.2">
      <c r="A5765" s="105">
        <v>42248.666666666664</v>
      </c>
      <c r="B5765" s="13">
        <v>3.601108</v>
      </c>
      <c r="C5765" s="24">
        <v>50</v>
      </c>
      <c r="D5765" s="16">
        <f t="shared" si="90"/>
        <v>6.0138503599999993</v>
      </c>
    </row>
    <row r="5766" spans="1:4" ht="15" customHeight="1" x14ac:dyDescent="0.2">
      <c r="A5766" s="105">
        <v>42248.708333333336</v>
      </c>
      <c r="B5766" s="13">
        <v>5.6588840000000005</v>
      </c>
      <c r="C5766" s="24">
        <v>70</v>
      </c>
      <c r="D5766" s="16">
        <f t="shared" si="90"/>
        <v>9.4503362800000001</v>
      </c>
    </row>
    <row r="5767" spans="1:4" ht="15" customHeight="1" x14ac:dyDescent="0.2">
      <c r="A5767" s="105">
        <v>42248.75</v>
      </c>
      <c r="B5767" s="13">
        <v>5.1444400000000003</v>
      </c>
      <c r="C5767" s="24">
        <v>60</v>
      </c>
      <c r="D5767" s="16">
        <f t="shared" si="90"/>
        <v>8.5912147999999995</v>
      </c>
    </row>
    <row r="5768" spans="1:4" ht="15" customHeight="1" x14ac:dyDescent="0.2">
      <c r="A5768" s="105">
        <v>42248.791666666664</v>
      </c>
      <c r="B5768" s="13">
        <v>4.6299960000000002</v>
      </c>
      <c r="C5768" s="24">
        <v>60</v>
      </c>
      <c r="D5768" s="16">
        <f t="shared" si="90"/>
        <v>7.7320933199999997</v>
      </c>
    </row>
    <row r="5769" spans="1:4" ht="15" customHeight="1" x14ac:dyDescent="0.2">
      <c r="A5769" s="105">
        <v>42248.833333333336</v>
      </c>
      <c r="B5769" s="13">
        <v>4.6299960000000002</v>
      </c>
      <c r="C5769" s="24">
        <v>60</v>
      </c>
      <c r="D5769" s="16">
        <f t="shared" si="90"/>
        <v>7.7320933199999997</v>
      </c>
    </row>
    <row r="5770" spans="1:4" ht="15" customHeight="1" x14ac:dyDescent="0.2">
      <c r="A5770" s="105">
        <v>42248.875</v>
      </c>
      <c r="B5770" s="13">
        <v>4.1155520000000001</v>
      </c>
      <c r="C5770" s="24">
        <v>50</v>
      </c>
      <c r="D5770" s="16">
        <f t="shared" si="90"/>
        <v>6.8729718399999999</v>
      </c>
    </row>
    <row r="5771" spans="1:4" ht="15" customHeight="1" x14ac:dyDescent="0.2">
      <c r="A5771" s="105">
        <v>42248.916666666664</v>
      </c>
      <c r="B5771" s="13">
        <v>4.1155520000000001</v>
      </c>
      <c r="C5771" s="24">
        <v>20</v>
      </c>
      <c r="D5771" s="16">
        <f t="shared" si="90"/>
        <v>6.8729718399999999</v>
      </c>
    </row>
    <row r="5772" spans="1:4" ht="15" customHeight="1" x14ac:dyDescent="0.2">
      <c r="A5772" s="105">
        <v>42248.958333333336</v>
      </c>
      <c r="B5772" s="13">
        <v>1.028888</v>
      </c>
      <c r="C5772" s="24">
        <v>10</v>
      </c>
      <c r="D5772" s="16">
        <f t="shared" si="90"/>
        <v>1.71824296</v>
      </c>
    </row>
    <row r="5773" spans="1:4" ht="15" customHeight="1" x14ac:dyDescent="0.2">
      <c r="A5773" s="105">
        <v>42249</v>
      </c>
      <c r="B5773" s="13">
        <v>2.057776</v>
      </c>
      <c r="C5773" s="24">
        <v>10</v>
      </c>
      <c r="D5773" s="16">
        <f t="shared" si="90"/>
        <v>3.43648592</v>
      </c>
    </row>
    <row r="5774" spans="1:4" ht="15" customHeight="1" x14ac:dyDescent="0.2">
      <c r="A5774" s="105">
        <v>42249.041666666664</v>
      </c>
      <c r="B5774" s="13">
        <v>1.028888</v>
      </c>
      <c r="C5774" s="24">
        <v>290</v>
      </c>
      <c r="D5774" s="16">
        <f t="shared" si="90"/>
        <v>1.71824296</v>
      </c>
    </row>
    <row r="5775" spans="1:4" ht="15" customHeight="1" x14ac:dyDescent="0.2">
      <c r="A5775" s="105">
        <v>42249.083333333336</v>
      </c>
      <c r="B5775" s="13">
        <v>1.028888</v>
      </c>
      <c r="C5775" s="24">
        <v>20</v>
      </c>
      <c r="D5775" s="16">
        <f t="shared" si="90"/>
        <v>1.71824296</v>
      </c>
    </row>
    <row r="5776" spans="1:4" ht="15" customHeight="1" x14ac:dyDescent="0.2">
      <c r="A5776" s="105">
        <v>42249.125</v>
      </c>
      <c r="B5776" s="13">
        <v>10.288880000000001</v>
      </c>
      <c r="C5776" s="24">
        <v>210</v>
      </c>
      <c r="D5776" s="16">
        <f t="shared" si="90"/>
        <v>17.182429599999999</v>
      </c>
    </row>
    <row r="5777" spans="1:4" ht="15" customHeight="1" x14ac:dyDescent="0.2">
      <c r="A5777" s="105">
        <v>42249.166666666664</v>
      </c>
      <c r="B5777" s="13">
        <v>8.7455479999999994</v>
      </c>
      <c r="C5777" s="24">
        <v>200</v>
      </c>
      <c r="D5777" s="16">
        <f t="shared" si="90"/>
        <v>14.605065159999999</v>
      </c>
    </row>
    <row r="5778" spans="1:4" ht="15" customHeight="1" x14ac:dyDescent="0.2">
      <c r="A5778" s="105">
        <v>42249.208333333336</v>
      </c>
      <c r="B5778" s="13">
        <v>7.202216</v>
      </c>
      <c r="C5778" s="24">
        <v>210</v>
      </c>
      <c r="D5778" s="16">
        <f t="shared" si="90"/>
        <v>12.027700719999999</v>
      </c>
    </row>
    <row r="5779" spans="1:4" ht="15" customHeight="1" x14ac:dyDescent="0.2">
      <c r="A5779" s="105">
        <v>42249.25</v>
      </c>
      <c r="B5779" s="13">
        <v>7.7166600000000001</v>
      </c>
      <c r="C5779" s="24">
        <v>210</v>
      </c>
      <c r="D5779" s="16">
        <f t="shared" si="90"/>
        <v>12.886822199999999</v>
      </c>
    </row>
    <row r="5780" spans="1:4" ht="15" customHeight="1" x14ac:dyDescent="0.2">
      <c r="A5780" s="105">
        <v>42249.291666666664</v>
      </c>
      <c r="B5780" s="13">
        <v>7.202216</v>
      </c>
      <c r="C5780" s="24">
        <v>200</v>
      </c>
      <c r="D5780" s="16">
        <f t="shared" si="90"/>
        <v>12.027700719999999</v>
      </c>
    </row>
    <row r="5781" spans="1:4" ht="15" customHeight="1" x14ac:dyDescent="0.2">
      <c r="A5781" s="105">
        <v>42249.333333333336</v>
      </c>
      <c r="B5781" s="13">
        <v>6.6877719999999998</v>
      </c>
      <c r="C5781" s="24">
        <v>210</v>
      </c>
      <c r="D5781" s="16">
        <f t="shared" si="90"/>
        <v>11.16857924</v>
      </c>
    </row>
    <row r="5782" spans="1:4" ht="15" customHeight="1" x14ac:dyDescent="0.2">
      <c r="A5782" s="105">
        <v>42249.375</v>
      </c>
      <c r="B5782" s="13">
        <v>6.1733279999999997</v>
      </c>
      <c r="C5782" s="24">
        <v>210</v>
      </c>
      <c r="D5782" s="16">
        <f t="shared" si="90"/>
        <v>10.309457759999999</v>
      </c>
    </row>
    <row r="5783" spans="1:4" ht="15" customHeight="1" x14ac:dyDescent="0.2">
      <c r="A5783" s="105">
        <v>42249.416666666664</v>
      </c>
      <c r="B5783" s="13">
        <v>6.1733279999999997</v>
      </c>
      <c r="C5783" s="24">
        <v>190</v>
      </c>
      <c r="D5783" s="16">
        <f t="shared" si="90"/>
        <v>10.309457759999999</v>
      </c>
    </row>
    <row r="5784" spans="1:4" ht="15" customHeight="1" x14ac:dyDescent="0.2">
      <c r="A5784" s="105">
        <v>42249.458333333336</v>
      </c>
      <c r="B5784" s="13">
        <v>6.1733279999999997</v>
      </c>
      <c r="C5784" s="24">
        <v>190</v>
      </c>
      <c r="D5784" s="16">
        <f t="shared" si="90"/>
        <v>10.309457759999999</v>
      </c>
    </row>
    <row r="5785" spans="1:4" ht="15" customHeight="1" x14ac:dyDescent="0.2">
      <c r="A5785" s="105">
        <v>42249.5</v>
      </c>
      <c r="B5785" s="13">
        <v>8.2311040000000002</v>
      </c>
      <c r="C5785" s="24">
        <v>190</v>
      </c>
      <c r="D5785" s="16">
        <f t="shared" si="90"/>
        <v>13.74594368</v>
      </c>
    </row>
    <row r="5786" spans="1:4" ht="15" customHeight="1" x14ac:dyDescent="0.2">
      <c r="A5786" s="105">
        <v>42249.541666666664</v>
      </c>
      <c r="B5786" s="13">
        <v>8.2311040000000002</v>
      </c>
      <c r="C5786" s="24">
        <v>180</v>
      </c>
      <c r="D5786" s="16">
        <f t="shared" si="90"/>
        <v>13.74594368</v>
      </c>
    </row>
    <row r="5787" spans="1:4" ht="15" customHeight="1" x14ac:dyDescent="0.2">
      <c r="A5787" s="105">
        <v>42249.583333333336</v>
      </c>
      <c r="B5787" s="13">
        <v>8.7455479999999994</v>
      </c>
      <c r="C5787" s="24">
        <v>190</v>
      </c>
      <c r="D5787" s="16">
        <f t="shared" si="90"/>
        <v>14.605065159999999</v>
      </c>
    </row>
    <row r="5788" spans="1:4" ht="15" customHeight="1" x14ac:dyDescent="0.2">
      <c r="A5788" s="105">
        <v>42249.625</v>
      </c>
      <c r="B5788" s="13">
        <v>7.202216</v>
      </c>
      <c r="C5788" s="24">
        <v>180</v>
      </c>
      <c r="D5788" s="16">
        <f t="shared" si="90"/>
        <v>12.027700719999999</v>
      </c>
    </row>
    <row r="5789" spans="1:4" ht="15" customHeight="1" x14ac:dyDescent="0.2">
      <c r="A5789" s="105">
        <v>42249.666666666664</v>
      </c>
      <c r="B5789" s="13">
        <v>7.202216</v>
      </c>
      <c r="C5789" s="24">
        <v>180</v>
      </c>
      <c r="D5789" s="16">
        <f t="shared" si="90"/>
        <v>12.027700719999999</v>
      </c>
    </row>
    <row r="5790" spans="1:4" ht="15" customHeight="1" x14ac:dyDescent="0.2">
      <c r="A5790" s="105">
        <v>42249.708333333336</v>
      </c>
      <c r="B5790" s="13">
        <v>6.6877719999999998</v>
      </c>
      <c r="C5790" s="24">
        <v>170</v>
      </c>
      <c r="D5790" s="16">
        <f t="shared" si="90"/>
        <v>11.16857924</v>
      </c>
    </row>
    <row r="5791" spans="1:4" ht="15" customHeight="1" x14ac:dyDescent="0.2">
      <c r="A5791" s="105">
        <v>42249.75</v>
      </c>
      <c r="B5791" s="13">
        <v>6.6877719999999998</v>
      </c>
      <c r="C5791" s="24">
        <v>170</v>
      </c>
      <c r="D5791" s="16">
        <f t="shared" si="90"/>
        <v>11.16857924</v>
      </c>
    </row>
    <row r="5792" spans="1:4" ht="15" customHeight="1" x14ac:dyDescent="0.2">
      <c r="A5792" s="105">
        <v>42249.791666666664</v>
      </c>
      <c r="B5792" s="13">
        <v>6.6877719999999998</v>
      </c>
      <c r="C5792" s="24">
        <v>190</v>
      </c>
      <c r="D5792" s="16">
        <f t="shared" si="90"/>
        <v>11.16857924</v>
      </c>
    </row>
    <row r="5793" spans="1:4" ht="15" customHeight="1" x14ac:dyDescent="0.2">
      <c r="A5793" s="105">
        <v>42249.833333333336</v>
      </c>
      <c r="B5793" s="13">
        <v>5.6588840000000005</v>
      </c>
      <c r="C5793" s="24">
        <v>190</v>
      </c>
      <c r="D5793" s="16">
        <f t="shared" si="90"/>
        <v>9.4503362800000001</v>
      </c>
    </row>
    <row r="5794" spans="1:4" ht="15" customHeight="1" x14ac:dyDescent="0.2">
      <c r="A5794" s="105">
        <v>42249.875</v>
      </c>
      <c r="B5794" s="13">
        <v>4.6299960000000002</v>
      </c>
      <c r="C5794" s="24">
        <v>200</v>
      </c>
      <c r="D5794" s="16">
        <f t="shared" si="90"/>
        <v>7.7320933199999997</v>
      </c>
    </row>
    <row r="5795" spans="1:4" ht="15" customHeight="1" x14ac:dyDescent="0.2">
      <c r="A5795" s="105">
        <v>42249.916666666664</v>
      </c>
      <c r="B5795" s="13">
        <v>2.057776</v>
      </c>
      <c r="C5795" s="24">
        <v>260</v>
      </c>
      <c r="D5795" s="16">
        <f t="shared" si="90"/>
        <v>3.43648592</v>
      </c>
    </row>
    <row r="5796" spans="1:4" ht="15" customHeight="1" x14ac:dyDescent="0.2">
      <c r="A5796" s="105">
        <v>42249.958333333336</v>
      </c>
      <c r="B5796" s="13">
        <v>3.0866639999999999</v>
      </c>
      <c r="C5796" s="24">
        <v>250</v>
      </c>
      <c r="D5796" s="16">
        <f t="shared" si="90"/>
        <v>5.1547288799999995</v>
      </c>
    </row>
    <row r="5797" spans="1:4" ht="15" customHeight="1" x14ac:dyDescent="0.2">
      <c r="A5797" s="105">
        <v>42250</v>
      </c>
      <c r="B5797" s="13">
        <v>4.1155520000000001</v>
      </c>
      <c r="C5797" s="24">
        <v>230</v>
      </c>
      <c r="D5797" s="16">
        <f t="shared" si="90"/>
        <v>6.8729718399999999</v>
      </c>
    </row>
    <row r="5798" spans="1:4" ht="15" customHeight="1" x14ac:dyDescent="0.2">
      <c r="A5798" s="105">
        <v>42250.041666666664</v>
      </c>
      <c r="B5798" s="13">
        <v>2.057776</v>
      </c>
      <c r="C5798" s="24">
        <v>300</v>
      </c>
      <c r="D5798" s="16">
        <f t="shared" si="90"/>
        <v>3.43648592</v>
      </c>
    </row>
    <row r="5799" spans="1:4" ht="15" customHeight="1" x14ac:dyDescent="0.2">
      <c r="A5799" s="105">
        <v>42250.083333333336</v>
      </c>
      <c r="B5799" s="13">
        <v>2.5722200000000002</v>
      </c>
      <c r="C5799" s="24">
        <v>300</v>
      </c>
      <c r="D5799" s="16">
        <f t="shared" si="90"/>
        <v>4.2956073999999997</v>
      </c>
    </row>
    <row r="5800" spans="1:4" ht="15" customHeight="1" x14ac:dyDescent="0.2">
      <c r="A5800" s="105">
        <v>42250.125</v>
      </c>
      <c r="B5800" s="13">
        <v>1.5433319999999999</v>
      </c>
      <c r="C5800" s="24">
        <v>310</v>
      </c>
      <c r="D5800" s="16">
        <f t="shared" si="90"/>
        <v>2.5773644399999998</v>
      </c>
    </row>
    <row r="5801" spans="1:4" ht="15" customHeight="1" x14ac:dyDescent="0.2">
      <c r="A5801" s="105">
        <v>42250.166666666664</v>
      </c>
      <c r="B5801" s="13">
        <v>1.5433319999999999</v>
      </c>
      <c r="C5801" s="24">
        <v>300</v>
      </c>
      <c r="D5801" s="16">
        <f t="shared" si="90"/>
        <v>2.5773644399999998</v>
      </c>
    </row>
    <row r="5802" spans="1:4" ht="15" customHeight="1" x14ac:dyDescent="0.2">
      <c r="A5802" s="105">
        <v>42250.208333333336</v>
      </c>
      <c r="B5802" s="13">
        <v>2.057776</v>
      </c>
      <c r="C5802" s="24">
        <v>310</v>
      </c>
      <c r="D5802" s="16">
        <f t="shared" si="90"/>
        <v>3.43648592</v>
      </c>
    </row>
    <row r="5803" spans="1:4" ht="15" customHeight="1" x14ac:dyDescent="0.2">
      <c r="A5803" s="105">
        <v>42250.25</v>
      </c>
      <c r="B5803" s="13">
        <v>1.5433319999999999</v>
      </c>
      <c r="C5803" s="24">
        <v>280</v>
      </c>
      <c r="D5803" s="16">
        <f t="shared" si="90"/>
        <v>2.5773644399999998</v>
      </c>
    </row>
    <row r="5804" spans="1:4" ht="15" customHeight="1" x14ac:dyDescent="0.2">
      <c r="A5804" s="105">
        <v>42250.291666666664</v>
      </c>
      <c r="B5804" s="13">
        <v>1.028888</v>
      </c>
      <c r="C5804" s="24">
        <v>300</v>
      </c>
      <c r="D5804" s="16">
        <f t="shared" si="90"/>
        <v>1.71824296</v>
      </c>
    </row>
    <row r="5805" spans="1:4" ht="15" customHeight="1" x14ac:dyDescent="0.2">
      <c r="A5805" s="105">
        <v>42250.333333333336</v>
      </c>
      <c r="B5805" s="13">
        <v>1.5433319999999999</v>
      </c>
      <c r="C5805" s="24">
        <v>260</v>
      </c>
      <c r="D5805" s="16">
        <f t="shared" si="90"/>
        <v>2.5773644399999998</v>
      </c>
    </row>
    <row r="5806" spans="1:4" ht="15" customHeight="1" x14ac:dyDescent="0.2">
      <c r="A5806" s="105">
        <v>42250.375</v>
      </c>
      <c r="B5806" s="13">
        <v>2.057776</v>
      </c>
      <c r="C5806" s="24">
        <v>300</v>
      </c>
      <c r="D5806" s="16">
        <f t="shared" si="90"/>
        <v>3.43648592</v>
      </c>
    </row>
    <row r="5807" spans="1:4" ht="15" customHeight="1" x14ac:dyDescent="0.2">
      <c r="A5807" s="105">
        <v>42250.416666666664</v>
      </c>
      <c r="B5807" s="13">
        <v>1.5433319999999999</v>
      </c>
      <c r="C5807" s="24">
        <v>320</v>
      </c>
      <c r="D5807" s="16">
        <f t="shared" si="90"/>
        <v>2.5773644399999998</v>
      </c>
    </row>
    <row r="5808" spans="1:4" ht="15" customHeight="1" x14ac:dyDescent="0.2">
      <c r="A5808" s="105">
        <v>42250.458333333336</v>
      </c>
      <c r="B5808" s="13">
        <v>3.0866639999999999</v>
      </c>
      <c r="C5808" s="24">
        <v>310</v>
      </c>
      <c r="D5808" s="16">
        <f t="shared" si="90"/>
        <v>5.1547288799999995</v>
      </c>
    </row>
    <row r="5809" spans="1:4" ht="15" customHeight="1" x14ac:dyDescent="0.2">
      <c r="A5809" s="105">
        <v>42250.5</v>
      </c>
      <c r="B5809" s="13">
        <v>2.057776</v>
      </c>
      <c r="C5809" s="24">
        <v>300</v>
      </c>
      <c r="D5809" s="16">
        <f t="shared" si="90"/>
        <v>3.43648592</v>
      </c>
    </row>
    <row r="5810" spans="1:4" ht="15" customHeight="1" x14ac:dyDescent="0.2">
      <c r="A5810" s="105">
        <v>42250.541666666664</v>
      </c>
      <c r="B5810" s="13">
        <v>3.601108</v>
      </c>
      <c r="C5810" s="24">
        <v>20</v>
      </c>
      <c r="D5810" s="16">
        <f t="shared" si="90"/>
        <v>6.0138503599999993</v>
      </c>
    </row>
    <row r="5811" spans="1:4" ht="15" customHeight="1" x14ac:dyDescent="0.2">
      <c r="A5811" s="105">
        <v>42250.583333333336</v>
      </c>
      <c r="B5811" s="13">
        <v>4.6299960000000002</v>
      </c>
      <c r="C5811" s="24">
        <v>360</v>
      </c>
      <c r="D5811" s="16">
        <f t="shared" si="90"/>
        <v>7.7320933199999997</v>
      </c>
    </row>
    <row r="5812" spans="1:4" ht="15" customHeight="1" x14ac:dyDescent="0.2">
      <c r="A5812" s="105">
        <v>42250.625</v>
      </c>
      <c r="B5812" s="13">
        <v>4.1155520000000001</v>
      </c>
      <c r="C5812" s="24">
        <v>360</v>
      </c>
      <c r="D5812" s="16">
        <f t="shared" si="90"/>
        <v>6.8729718399999999</v>
      </c>
    </row>
    <row r="5813" spans="1:4" ht="15" customHeight="1" x14ac:dyDescent="0.2">
      <c r="A5813" s="105">
        <v>42250.666666666664</v>
      </c>
      <c r="B5813" s="13">
        <v>5.1444400000000003</v>
      </c>
      <c r="C5813" s="24">
        <v>50</v>
      </c>
      <c r="D5813" s="16">
        <f t="shared" si="90"/>
        <v>8.5912147999999995</v>
      </c>
    </row>
    <row r="5814" spans="1:4" ht="15" customHeight="1" x14ac:dyDescent="0.2">
      <c r="A5814" s="105">
        <v>42250.708333333336</v>
      </c>
      <c r="B5814" s="13">
        <v>7.202216</v>
      </c>
      <c r="C5814" s="24">
        <v>70</v>
      </c>
      <c r="D5814" s="16">
        <f t="shared" si="90"/>
        <v>12.027700719999999</v>
      </c>
    </row>
    <row r="5815" spans="1:4" ht="15" customHeight="1" x14ac:dyDescent="0.2">
      <c r="A5815" s="105">
        <v>42250.75</v>
      </c>
      <c r="B5815" s="13">
        <v>7.7166600000000001</v>
      </c>
      <c r="C5815" s="24">
        <v>60</v>
      </c>
      <c r="D5815" s="16">
        <f t="shared" si="90"/>
        <v>12.886822199999999</v>
      </c>
    </row>
    <row r="5816" spans="1:4" ht="15" customHeight="1" x14ac:dyDescent="0.2">
      <c r="A5816" s="105">
        <v>42250.791666666664</v>
      </c>
      <c r="B5816" s="13">
        <v>8.2311040000000002</v>
      </c>
      <c r="C5816" s="24">
        <v>50</v>
      </c>
      <c r="D5816" s="16">
        <f t="shared" si="90"/>
        <v>13.74594368</v>
      </c>
    </row>
    <row r="5817" spans="1:4" ht="15" customHeight="1" x14ac:dyDescent="0.2">
      <c r="A5817" s="105">
        <v>42250.833333333336</v>
      </c>
      <c r="B5817" s="13">
        <v>7.7166600000000001</v>
      </c>
      <c r="C5817" s="24">
        <v>60</v>
      </c>
      <c r="D5817" s="16">
        <f t="shared" si="90"/>
        <v>12.886822199999999</v>
      </c>
    </row>
    <row r="5818" spans="1:4" ht="15" customHeight="1" x14ac:dyDescent="0.2">
      <c r="A5818" s="105">
        <v>42250.875</v>
      </c>
      <c r="B5818" s="13">
        <v>5.1444400000000003</v>
      </c>
      <c r="C5818" s="24">
        <v>40</v>
      </c>
      <c r="D5818" s="16">
        <f t="shared" si="90"/>
        <v>8.5912147999999995</v>
      </c>
    </row>
    <row r="5819" spans="1:4" ht="15" customHeight="1" x14ac:dyDescent="0.2">
      <c r="A5819" s="105">
        <v>42250.916666666664</v>
      </c>
      <c r="B5819" s="13">
        <v>4.6299960000000002</v>
      </c>
      <c r="C5819" s="24">
        <v>40</v>
      </c>
      <c r="D5819" s="16">
        <f t="shared" si="90"/>
        <v>7.7320933199999997</v>
      </c>
    </row>
    <row r="5820" spans="1:4" ht="15" customHeight="1" x14ac:dyDescent="0.2">
      <c r="A5820" s="105">
        <v>42250.958333333336</v>
      </c>
      <c r="B5820" s="13">
        <v>5.6588840000000005</v>
      </c>
      <c r="C5820" s="24">
        <v>50</v>
      </c>
      <c r="D5820" s="16">
        <f t="shared" si="90"/>
        <v>9.4503362800000001</v>
      </c>
    </row>
    <row r="5821" spans="1:4" ht="15" customHeight="1" x14ac:dyDescent="0.2">
      <c r="A5821" s="105">
        <v>42251</v>
      </c>
      <c r="B5821" s="13">
        <v>3.0866639999999999</v>
      </c>
      <c r="C5821" s="24">
        <v>30</v>
      </c>
      <c r="D5821" s="16">
        <f t="shared" si="90"/>
        <v>5.1547288799999995</v>
      </c>
    </row>
    <row r="5822" spans="1:4" ht="15" customHeight="1" x14ac:dyDescent="0.2">
      <c r="A5822" s="105">
        <v>42251.041666666664</v>
      </c>
      <c r="B5822" s="13">
        <v>4.1155520000000001</v>
      </c>
      <c r="C5822" s="24">
        <v>20</v>
      </c>
      <c r="D5822" s="16">
        <f t="shared" si="90"/>
        <v>6.8729718399999999</v>
      </c>
    </row>
    <row r="5823" spans="1:4" ht="15" customHeight="1" x14ac:dyDescent="0.2">
      <c r="A5823" s="105">
        <v>42251.083333333336</v>
      </c>
      <c r="B5823" s="13">
        <v>3.0866639999999999</v>
      </c>
      <c r="C5823" s="24">
        <v>20</v>
      </c>
      <c r="D5823" s="16">
        <f t="shared" si="90"/>
        <v>5.1547288799999995</v>
      </c>
    </row>
    <row r="5824" spans="1:4" ht="15" customHeight="1" x14ac:dyDescent="0.2">
      <c r="A5824" s="105">
        <v>42251.125</v>
      </c>
      <c r="B5824" s="13">
        <v>2.5722200000000002</v>
      </c>
      <c r="C5824" s="24">
        <v>360</v>
      </c>
      <c r="D5824" s="16">
        <f t="shared" si="90"/>
        <v>4.2956073999999997</v>
      </c>
    </row>
    <row r="5825" spans="1:4" ht="15" customHeight="1" x14ac:dyDescent="0.2">
      <c r="A5825" s="105">
        <v>42251.166666666664</v>
      </c>
      <c r="B5825" s="13">
        <v>2.5722200000000002</v>
      </c>
      <c r="C5825" s="24">
        <v>350</v>
      </c>
      <c r="D5825" s="16">
        <f t="shared" si="90"/>
        <v>4.2956073999999997</v>
      </c>
    </row>
    <row r="5826" spans="1:4" ht="15" customHeight="1" x14ac:dyDescent="0.2">
      <c r="A5826" s="105">
        <v>42251.208333333336</v>
      </c>
      <c r="B5826" s="13">
        <v>1.5433319999999999</v>
      </c>
      <c r="C5826" s="24">
        <v>310</v>
      </c>
      <c r="D5826" s="16">
        <f t="shared" si="90"/>
        <v>2.5773644399999998</v>
      </c>
    </row>
    <row r="5827" spans="1:4" ht="15" customHeight="1" x14ac:dyDescent="0.2">
      <c r="A5827" s="105">
        <v>42251.25</v>
      </c>
      <c r="B5827" s="13">
        <v>1.028888</v>
      </c>
      <c r="C5827" s="24">
        <v>280</v>
      </c>
      <c r="D5827" s="16">
        <f t="shared" si="90"/>
        <v>1.71824296</v>
      </c>
    </row>
    <row r="5828" spans="1:4" ht="15" customHeight="1" x14ac:dyDescent="0.2">
      <c r="A5828" s="105">
        <v>42251.291666666664</v>
      </c>
      <c r="B5828" s="13">
        <v>2.057776</v>
      </c>
      <c r="C5828" s="24">
        <v>310</v>
      </c>
      <c r="D5828" s="16">
        <f t="shared" ref="D5828:D5891" si="91">$B$1*B5828</f>
        <v>3.43648592</v>
      </c>
    </row>
    <row r="5829" spans="1:4" ht="15" customHeight="1" x14ac:dyDescent="0.2">
      <c r="A5829" s="105">
        <v>42251.333333333336</v>
      </c>
      <c r="B5829" s="13">
        <v>2.5722200000000002</v>
      </c>
      <c r="C5829" s="24">
        <v>330</v>
      </c>
      <c r="D5829" s="16">
        <f t="shared" si="91"/>
        <v>4.2956073999999997</v>
      </c>
    </row>
    <row r="5830" spans="1:4" ht="15" customHeight="1" x14ac:dyDescent="0.2">
      <c r="A5830" s="105">
        <v>42251.375</v>
      </c>
      <c r="B5830" s="13">
        <v>2.057776</v>
      </c>
      <c r="C5830" s="24">
        <v>330</v>
      </c>
      <c r="D5830" s="16">
        <f t="shared" si="91"/>
        <v>3.43648592</v>
      </c>
    </row>
    <row r="5831" spans="1:4" ht="15" customHeight="1" x14ac:dyDescent="0.2">
      <c r="A5831" s="105">
        <v>42251.416666666664</v>
      </c>
      <c r="B5831" s="13">
        <v>2.057776</v>
      </c>
      <c r="C5831" s="24">
        <v>330</v>
      </c>
      <c r="D5831" s="16">
        <f t="shared" si="91"/>
        <v>3.43648592</v>
      </c>
    </row>
    <row r="5832" spans="1:4" ht="15" customHeight="1" x14ac:dyDescent="0.2">
      <c r="A5832" s="105">
        <v>42251.458333333336</v>
      </c>
      <c r="B5832" s="13">
        <v>5.6588840000000005</v>
      </c>
      <c r="C5832" s="24">
        <v>20</v>
      </c>
      <c r="D5832" s="16">
        <f t="shared" si="91"/>
        <v>9.4503362800000001</v>
      </c>
    </row>
    <row r="5833" spans="1:4" ht="15" customHeight="1" x14ac:dyDescent="0.2">
      <c r="A5833" s="105">
        <v>42251.5</v>
      </c>
      <c r="B5833" s="13">
        <v>4.1155520000000001</v>
      </c>
      <c r="C5833" s="24">
        <v>10</v>
      </c>
      <c r="D5833" s="16">
        <f t="shared" si="91"/>
        <v>6.8729718399999999</v>
      </c>
    </row>
    <row r="5834" spans="1:4" ht="15" customHeight="1" x14ac:dyDescent="0.2">
      <c r="A5834" s="105">
        <v>42251.541666666664</v>
      </c>
      <c r="B5834" s="13">
        <v>4.6299960000000002</v>
      </c>
      <c r="C5834" s="24">
        <v>10</v>
      </c>
      <c r="D5834" s="16">
        <f t="shared" si="91"/>
        <v>7.7320933199999997</v>
      </c>
    </row>
    <row r="5835" spans="1:4" ht="15" customHeight="1" x14ac:dyDescent="0.2">
      <c r="A5835" s="105">
        <v>42251.583333333336</v>
      </c>
      <c r="B5835" s="13">
        <v>5.6588840000000005</v>
      </c>
      <c r="C5835" s="24">
        <v>20</v>
      </c>
      <c r="D5835" s="16">
        <f t="shared" si="91"/>
        <v>9.4503362800000001</v>
      </c>
    </row>
    <row r="5836" spans="1:4" ht="15" customHeight="1" x14ac:dyDescent="0.2">
      <c r="A5836" s="105">
        <v>42251.625</v>
      </c>
      <c r="B5836" s="13">
        <v>6.1733279999999997</v>
      </c>
      <c r="C5836" s="24">
        <v>10</v>
      </c>
      <c r="D5836" s="16">
        <f t="shared" si="91"/>
        <v>10.309457759999999</v>
      </c>
    </row>
    <row r="5837" spans="1:4" ht="15" customHeight="1" x14ac:dyDescent="0.2">
      <c r="A5837" s="105">
        <v>42251.666666666664</v>
      </c>
      <c r="B5837" s="13">
        <v>7.7166600000000001</v>
      </c>
      <c r="C5837" s="24">
        <v>20</v>
      </c>
      <c r="D5837" s="16">
        <f t="shared" si="91"/>
        <v>12.886822199999999</v>
      </c>
    </row>
    <row r="5838" spans="1:4" ht="15" customHeight="1" x14ac:dyDescent="0.2">
      <c r="A5838" s="105">
        <v>42251.708333333336</v>
      </c>
      <c r="B5838" s="13">
        <v>5.1444400000000003</v>
      </c>
      <c r="C5838" s="24">
        <v>40</v>
      </c>
      <c r="D5838" s="16">
        <f t="shared" si="91"/>
        <v>8.5912147999999995</v>
      </c>
    </row>
    <row r="5839" spans="1:4" ht="15" customHeight="1" x14ac:dyDescent="0.2">
      <c r="A5839" s="105">
        <v>42251.75</v>
      </c>
      <c r="B5839" s="13">
        <v>7.7166600000000001</v>
      </c>
      <c r="C5839" s="24">
        <v>50</v>
      </c>
      <c r="D5839" s="16">
        <f t="shared" si="91"/>
        <v>12.886822199999999</v>
      </c>
    </row>
    <row r="5840" spans="1:4" ht="15" customHeight="1" x14ac:dyDescent="0.2">
      <c r="A5840" s="105">
        <v>42251.791666666664</v>
      </c>
      <c r="B5840" s="13">
        <v>8.2311040000000002</v>
      </c>
      <c r="C5840" s="24">
        <v>50</v>
      </c>
      <c r="D5840" s="16">
        <f t="shared" si="91"/>
        <v>13.74594368</v>
      </c>
    </row>
    <row r="5841" spans="1:4" ht="15" customHeight="1" x14ac:dyDescent="0.2">
      <c r="A5841" s="105">
        <v>42251.833333333336</v>
      </c>
      <c r="B5841" s="13">
        <v>9.2599920000000004</v>
      </c>
      <c r="C5841" s="24">
        <v>50</v>
      </c>
      <c r="D5841" s="16">
        <f t="shared" si="91"/>
        <v>15.464186639999999</v>
      </c>
    </row>
    <row r="5842" spans="1:4" ht="15" customHeight="1" x14ac:dyDescent="0.2">
      <c r="A5842" s="105">
        <v>42251.875</v>
      </c>
      <c r="B5842" s="13">
        <v>3.0866639999999999</v>
      </c>
      <c r="C5842" s="24">
        <v>120</v>
      </c>
      <c r="D5842" s="16">
        <f t="shared" si="91"/>
        <v>5.1547288799999995</v>
      </c>
    </row>
    <row r="5843" spans="1:4" ht="15" customHeight="1" x14ac:dyDescent="0.2">
      <c r="A5843" s="105">
        <v>42251.916666666664</v>
      </c>
      <c r="B5843" s="13">
        <v>3.601108</v>
      </c>
      <c r="C5843" s="24">
        <v>80</v>
      </c>
      <c r="D5843" s="16">
        <f t="shared" si="91"/>
        <v>6.0138503599999993</v>
      </c>
    </row>
    <row r="5844" spans="1:4" ht="15" customHeight="1" x14ac:dyDescent="0.2">
      <c r="A5844" s="105">
        <v>42251.958333333336</v>
      </c>
      <c r="B5844" s="13">
        <v>2.5722200000000002</v>
      </c>
      <c r="C5844" s="24">
        <v>160</v>
      </c>
      <c r="D5844" s="16">
        <f t="shared" si="91"/>
        <v>4.2956073999999997</v>
      </c>
    </row>
    <row r="5845" spans="1:4" ht="15" customHeight="1" x14ac:dyDescent="0.2">
      <c r="A5845" s="105">
        <v>42252</v>
      </c>
      <c r="B5845" s="13">
        <v>2.057776</v>
      </c>
      <c r="C5845" s="24">
        <v>80</v>
      </c>
      <c r="D5845" s="16">
        <f t="shared" si="91"/>
        <v>3.43648592</v>
      </c>
    </row>
    <row r="5846" spans="1:4" ht="15" customHeight="1" x14ac:dyDescent="0.2">
      <c r="A5846" s="105">
        <v>42252.041666666664</v>
      </c>
      <c r="B5846" s="13">
        <v>5.1444400000000003</v>
      </c>
      <c r="C5846" s="24">
        <v>200</v>
      </c>
      <c r="D5846" s="16">
        <f t="shared" si="91"/>
        <v>8.5912147999999995</v>
      </c>
    </row>
    <row r="5847" spans="1:4" ht="15" customHeight="1" x14ac:dyDescent="0.2">
      <c r="A5847" s="105">
        <v>42252.083333333336</v>
      </c>
      <c r="B5847" s="13">
        <v>4.1155520000000001</v>
      </c>
      <c r="C5847" s="24">
        <v>200</v>
      </c>
      <c r="D5847" s="16">
        <f t="shared" si="91"/>
        <v>6.8729718399999999</v>
      </c>
    </row>
    <row r="5848" spans="1:4" ht="15" customHeight="1" x14ac:dyDescent="0.2">
      <c r="A5848" s="105">
        <v>42252.125</v>
      </c>
      <c r="B5848" s="13">
        <v>5.1444400000000003</v>
      </c>
      <c r="C5848" s="24">
        <v>200</v>
      </c>
      <c r="D5848" s="16">
        <f t="shared" si="91"/>
        <v>8.5912147999999995</v>
      </c>
    </row>
    <row r="5849" spans="1:4" ht="15" customHeight="1" x14ac:dyDescent="0.2">
      <c r="A5849" s="105">
        <v>42252.166666666664</v>
      </c>
      <c r="B5849" s="13">
        <v>5.1444400000000003</v>
      </c>
      <c r="C5849" s="24">
        <v>200</v>
      </c>
      <c r="D5849" s="16">
        <f t="shared" si="91"/>
        <v>8.5912147999999995</v>
      </c>
    </row>
    <row r="5850" spans="1:4" ht="15" customHeight="1" x14ac:dyDescent="0.2">
      <c r="A5850" s="105">
        <v>42252.208333333336</v>
      </c>
      <c r="B5850" s="13">
        <v>6.1733279999999997</v>
      </c>
      <c r="C5850" s="24">
        <v>210</v>
      </c>
      <c r="D5850" s="16">
        <f t="shared" si="91"/>
        <v>10.309457759999999</v>
      </c>
    </row>
    <row r="5851" spans="1:4" ht="15" customHeight="1" x14ac:dyDescent="0.2">
      <c r="A5851" s="105">
        <v>42252.25</v>
      </c>
      <c r="B5851" s="13">
        <v>5.1444400000000003</v>
      </c>
      <c r="C5851" s="24">
        <v>200</v>
      </c>
      <c r="D5851" s="16">
        <f t="shared" si="91"/>
        <v>8.5912147999999995</v>
      </c>
    </row>
    <row r="5852" spans="1:4" ht="15" customHeight="1" x14ac:dyDescent="0.2">
      <c r="A5852" s="105">
        <v>42252.291666666664</v>
      </c>
      <c r="B5852" s="13">
        <v>5.1444400000000003</v>
      </c>
      <c r="C5852" s="24">
        <v>180</v>
      </c>
      <c r="D5852" s="16">
        <f t="shared" si="91"/>
        <v>8.5912147999999995</v>
      </c>
    </row>
    <row r="5853" spans="1:4" ht="15" customHeight="1" x14ac:dyDescent="0.2">
      <c r="A5853" s="105">
        <v>42252.333333333336</v>
      </c>
      <c r="B5853" s="13">
        <v>4.1155520000000001</v>
      </c>
      <c r="C5853" s="24">
        <v>210</v>
      </c>
      <c r="D5853" s="16">
        <f t="shared" si="91"/>
        <v>6.8729718399999999</v>
      </c>
    </row>
    <row r="5854" spans="1:4" ht="15" customHeight="1" x14ac:dyDescent="0.2">
      <c r="A5854" s="105">
        <v>42252.375</v>
      </c>
      <c r="B5854" s="13">
        <v>5.1444400000000003</v>
      </c>
      <c r="C5854" s="24">
        <v>220</v>
      </c>
      <c r="D5854" s="16">
        <f t="shared" si="91"/>
        <v>8.5912147999999995</v>
      </c>
    </row>
    <row r="5855" spans="1:4" ht="15" customHeight="1" x14ac:dyDescent="0.2">
      <c r="A5855" s="105">
        <v>42252.416666666664</v>
      </c>
      <c r="B5855" s="13">
        <v>6.1733279999999997</v>
      </c>
      <c r="C5855" s="24">
        <v>210</v>
      </c>
      <c r="D5855" s="16">
        <f t="shared" si="91"/>
        <v>10.309457759999999</v>
      </c>
    </row>
    <row r="5856" spans="1:4" ht="15" customHeight="1" x14ac:dyDescent="0.2">
      <c r="A5856" s="105">
        <v>42252.458333333336</v>
      </c>
      <c r="B5856" s="13">
        <v>4.1155520000000001</v>
      </c>
      <c r="C5856" s="24">
        <v>220</v>
      </c>
      <c r="D5856" s="16">
        <f t="shared" si="91"/>
        <v>6.8729718399999999</v>
      </c>
    </row>
    <row r="5857" spans="1:4" ht="15" customHeight="1" x14ac:dyDescent="0.2">
      <c r="A5857" s="105">
        <v>42252.5</v>
      </c>
      <c r="B5857" s="13">
        <v>5.1444400000000003</v>
      </c>
      <c r="C5857" s="24">
        <v>210</v>
      </c>
      <c r="D5857" s="16">
        <f t="shared" si="91"/>
        <v>8.5912147999999995</v>
      </c>
    </row>
    <row r="5858" spans="1:4" ht="15" customHeight="1" x14ac:dyDescent="0.2">
      <c r="A5858" s="105">
        <v>42252.541666666664</v>
      </c>
      <c r="B5858" s="13">
        <v>6.1733279999999997</v>
      </c>
      <c r="C5858" s="24">
        <v>200</v>
      </c>
      <c r="D5858" s="16">
        <f t="shared" si="91"/>
        <v>10.309457759999999</v>
      </c>
    </row>
    <row r="5859" spans="1:4" ht="15" customHeight="1" x14ac:dyDescent="0.2">
      <c r="A5859" s="105">
        <v>42252.583333333336</v>
      </c>
      <c r="B5859" s="13">
        <v>6.1733279999999997</v>
      </c>
      <c r="C5859" s="24">
        <v>210</v>
      </c>
      <c r="D5859" s="16">
        <f t="shared" si="91"/>
        <v>10.309457759999999</v>
      </c>
    </row>
    <row r="5860" spans="1:4" ht="15" customHeight="1" x14ac:dyDescent="0.2">
      <c r="A5860" s="105">
        <v>42252.625</v>
      </c>
      <c r="B5860" s="13">
        <v>6.1733279999999997</v>
      </c>
      <c r="C5860" s="24">
        <v>200</v>
      </c>
      <c r="D5860" s="16">
        <f t="shared" si="91"/>
        <v>10.309457759999999</v>
      </c>
    </row>
    <row r="5861" spans="1:4" ht="15" customHeight="1" x14ac:dyDescent="0.2">
      <c r="A5861" s="105">
        <v>42252.666666666664</v>
      </c>
      <c r="B5861" s="13">
        <v>7.7166600000000001</v>
      </c>
      <c r="C5861" s="24">
        <v>160</v>
      </c>
      <c r="D5861" s="16">
        <f t="shared" si="91"/>
        <v>12.886822199999999</v>
      </c>
    </row>
    <row r="5862" spans="1:4" ht="15" customHeight="1" x14ac:dyDescent="0.2">
      <c r="A5862" s="105">
        <v>42252.708333333336</v>
      </c>
      <c r="B5862" s="13">
        <v>7.7166600000000001</v>
      </c>
      <c r="C5862" s="24">
        <v>160</v>
      </c>
      <c r="D5862" s="16">
        <f t="shared" si="91"/>
        <v>12.886822199999999</v>
      </c>
    </row>
    <row r="5863" spans="1:4" ht="15" customHeight="1" x14ac:dyDescent="0.2">
      <c r="A5863" s="105">
        <v>42252.75</v>
      </c>
      <c r="B5863" s="13">
        <v>7.7166600000000001</v>
      </c>
      <c r="C5863" s="24">
        <v>170</v>
      </c>
      <c r="D5863" s="16">
        <f t="shared" si="91"/>
        <v>12.886822199999999</v>
      </c>
    </row>
    <row r="5864" spans="1:4" ht="15" customHeight="1" x14ac:dyDescent="0.2">
      <c r="A5864" s="105">
        <v>42252.791666666664</v>
      </c>
      <c r="B5864" s="13">
        <v>8.2311040000000002</v>
      </c>
      <c r="C5864" s="24">
        <v>180</v>
      </c>
      <c r="D5864" s="16">
        <f t="shared" si="91"/>
        <v>13.74594368</v>
      </c>
    </row>
    <row r="5865" spans="1:4" ht="15" customHeight="1" x14ac:dyDescent="0.2">
      <c r="A5865" s="105">
        <v>42252.833333333336</v>
      </c>
      <c r="B5865" s="13">
        <v>6.6877719999999998</v>
      </c>
      <c r="C5865" s="24">
        <v>190</v>
      </c>
      <c r="D5865" s="16">
        <f t="shared" si="91"/>
        <v>11.16857924</v>
      </c>
    </row>
    <row r="5866" spans="1:4" ht="15" customHeight="1" x14ac:dyDescent="0.2">
      <c r="A5866" s="105">
        <v>42252.875</v>
      </c>
      <c r="B5866" s="13">
        <v>4.1155520000000001</v>
      </c>
      <c r="C5866" s="24">
        <v>190</v>
      </c>
      <c r="D5866" s="16">
        <f t="shared" si="91"/>
        <v>6.8729718399999999</v>
      </c>
    </row>
    <row r="5867" spans="1:4" ht="15" customHeight="1" x14ac:dyDescent="0.2">
      <c r="A5867" s="105">
        <v>42252.916666666664</v>
      </c>
      <c r="B5867" s="13">
        <v>5.1444400000000003</v>
      </c>
      <c r="C5867" s="24">
        <v>220</v>
      </c>
      <c r="D5867" s="16">
        <f t="shared" si="91"/>
        <v>8.5912147999999995</v>
      </c>
    </row>
    <row r="5868" spans="1:4" ht="15" customHeight="1" x14ac:dyDescent="0.2">
      <c r="A5868" s="105">
        <v>42252.958333333336</v>
      </c>
      <c r="B5868" s="13">
        <v>3.601108</v>
      </c>
      <c r="C5868" s="24">
        <v>210</v>
      </c>
      <c r="D5868" s="16">
        <f t="shared" si="91"/>
        <v>6.0138503599999993</v>
      </c>
    </row>
    <row r="5869" spans="1:4" ht="15" customHeight="1" x14ac:dyDescent="0.2">
      <c r="A5869" s="105">
        <v>42253</v>
      </c>
      <c r="B5869" s="13">
        <v>5.1444400000000003</v>
      </c>
      <c r="C5869" s="24">
        <v>190</v>
      </c>
      <c r="D5869" s="16">
        <f t="shared" si="91"/>
        <v>8.5912147999999995</v>
      </c>
    </row>
    <row r="5870" spans="1:4" ht="15" customHeight="1" x14ac:dyDescent="0.2">
      <c r="A5870" s="105">
        <v>42253.041666666664</v>
      </c>
      <c r="B5870" s="13">
        <v>4.6299960000000002</v>
      </c>
      <c r="C5870" s="24">
        <v>210</v>
      </c>
      <c r="D5870" s="16">
        <f t="shared" si="91"/>
        <v>7.7320933199999997</v>
      </c>
    </row>
    <row r="5871" spans="1:4" ht="15" customHeight="1" x14ac:dyDescent="0.2">
      <c r="A5871" s="105">
        <v>42253.083333333336</v>
      </c>
      <c r="B5871" s="13">
        <v>5.1444400000000003</v>
      </c>
      <c r="C5871" s="24">
        <v>220</v>
      </c>
      <c r="D5871" s="16">
        <f t="shared" si="91"/>
        <v>8.5912147999999995</v>
      </c>
    </row>
    <row r="5872" spans="1:4" ht="15" customHeight="1" x14ac:dyDescent="0.2">
      <c r="A5872" s="105">
        <v>42253.125</v>
      </c>
      <c r="B5872" s="13">
        <v>5.1444400000000003</v>
      </c>
      <c r="C5872" s="24">
        <v>220</v>
      </c>
      <c r="D5872" s="16">
        <f t="shared" si="91"/>
        <v>8.5912147999999995</v>
      </c>
    </row>
    <row r="5873" spans="1:4" ht="15" customHeight="1" x14ac:dyDescent="0.2">
      <c r="A5873" s="105">
        <v>42253.166666666664</v>
      </c>
      <c r="B5873" s="13">
        <v>4.1155520000000001</v>
      </c>
      <c r="C5873" s="24">
        <v>230</v>
      </c>
      <c r="D5873" s="16">
        <f t="shared" si="91"/>
        <v>6.8729718399999999</v>
      </c>
    </row>
    <row r="5874" spans="1:4" ht="15" customHeight="1" x14ac:dyDescent="0.2">
      <c r="A5874" s="105">
        <v>42253.208333333336</v>
      </c>
      <c r="B5874" s="13">
        <v>2.5722200000000002</v>
      </c>
      <c r="C5874" s="24">
        <v>240</v>
      </c>
      <c r="D5874" s="16">
        <f t="shared" si="91"/>
        <v>4.2956073999999997</v>
      </c>
    </row>
    <row r="5875" spans="1:4" ht="15" customHeight="1" x14ac:dyDescent="0.2">
      <c r="A5875" s="105">
        <v>42253.25</v>
      </c>
      <c r="B5875" s="13">
        <v>3.0866639999999999</v>
      </c>
      <c r="C5875" s="24">
        <v>230</v>
      </c>
      <c r="D5875" s="16">
        <f t="shared" si="91"/>
        <v>5.1547288799999995</v>
      </c>
    </row>
    <row r="5876" spans="1:4" ht="15" customHeight="1" x14ac:dyDescent="0.2">
      <c r="A5876" s="105">
        <v>42253.291666666664</v>
      </c>
      <c r="B5876" s="13">
        <v>1.5433319999999999</v>
      </c>
      <c r="C5876" s="24">
        <v>280</v>
      </c>
      <c r="D5876" s="16">
        <f t="shared" si="91"/>
        <v>2.5773644399999998</v>
      </c>
    </row>
    <row r="5877" spans="1:4" ht="15" customHeight="1" x14ac:dyDescent="0.2">
      <c r="A5877" s="105">
        <v>42253.333333333336</v>
      </c>
      <c r="B5877" s="13">
        <v>3.0866639999999999</v>
      </c>
      <c r="C5877" s="24">
        <v>280</v>
      </c>
      <c r="D5877" s="16">
        <f t="shared" si="91"/>
        <v>5.1547288799999995</v>
      </c>
    </row>
    <row r="5878" spans="1:4" ht="15" customHeight="1" x14ac:dyDescent="0.2">
      <c r="A5878" s="105">
        <v>42253.375</v>
      </c>
      <c r="B5878" s="13">
        <v>2.5722200000000002</v>
      </c>
      <c r="C5878" s="24">
        <v>270</v>
      </c>
      <c r="D5878" s="16">
        <f t="shared" si="91"/>
        <v>4.2956073999999997</v>
      </c>
    </row>
    <row r="5879" spans="1:4" ht="15" customHeight="1" x14ac:dyDescent="0.2">
      <c r="A5879" s="105">
        <v>42253.416666666664</v>
      </c>
      <c r="B5879" s="13">
        <v>1.5433319999999999</v>
      </c>
      <c r="C5879" s="24">
        <v>310</v>
      </c>
      <c r="D5879" s="16">
        <f t="shared" si="91"/>
        <v>2.5773644399999998</v>
      </c>
    </row>
    <row r="5880" spans="1:4" ht="15" customHeight="1" x14ac:dyDescent="0.2">
      <c r="A5880" s="105">
        <v>42253.458333333336</v>
      </c>
      <c r="B5880" s="13">
        <v>1.5433319999999999</v>
      </c>
      <c r="C5880" s="24">
        <v>300</v>
      </c>
      <c r="D5880" s="16">
        <f t="shared" si="91"/>
        <v>2.5773644399999998</v>
      </c>
    </row>
    <row r="5881" spans="1:4" ht="15" customHeight="1" x14ac:dyDescent="0.2">
      <c r="A5881" s="105">
        <v>42253.5</v>
      </c>
      <c r="B5881" s="13">
        <v>2.5722200000000002</v>
      </c>
      <c r="C5881" s="24">
        <v>290</v>
      </c>
      <c r="D5881" s="16">
        <f t="shared" si="91"/>
        <v>4.2956073999999997</v>
      </c>
    </row>
    <row r="5882" spans="1:4" ht="15" customHeight="1" x14ac:dyDescent="0.2">
      <c r="A5882" s="105">
        <v>42253.541666666664</v>
      </c>
      <c r="B5882" s="13">
        <v>0</v>
      </c>
      <c r="C5882" s="24">
        <v>0</v>
      </c>
      <c r="D5882" s="16">
        <f t="shared" si="91"/>
        <v>0</v>
      </c>
    </row>
    <row r="5883" spans="1:4" ht="15" customHeight="1" x14ac:dyDescent="0.2">
      <c r="A5883" s="105">
        <v>42253.583333333336</v>
      </c>
      <c r="B5883" s="13">
        <v>1.028888</v>
      </c>
      <c r="C5883" s="24">
        <v>110</v>
      </c>
      <c r="D5883" s="16">
        <f t="shared" si="91"/>
        <v>1.71824296</v>
      </c>
    </row>
    <row r="5884" spans="1:4" ht="15" customHeight="1" x14ac:dyDescent="0.2">
      <c r="A5884" s="105">
        <v>42253.625</v>
      </c>
      <c r="B5884" s="13">
        <v>3.0866639999999999</v>
      </c>
      <c r="C5884" s="24">
        <v>170</v>
      </c>
      <c r="D5884" s="16">
        <f t="shared" si="91"/>
        <v>5.1547288799999995</v>
      </c>
    </row>
    <row r="5885" spans="1:4" ht="15" customHeight="1" x14ac:dyDescent="0.2">
      <c r="A5885" s="105">
        <v>42253.666666666664</v>
      </c>
      <c r="B5885" s="13">
        <v>5.1444400000000003</v>
      </c>
      <c r="C5885" s="24">
        <v>150</v>
      </c>
      <c r="D5885" s="16">
        <f t="shared" si="91"/>
        <v>8.5912147999999995</v>
      </c>
    </row>
    <row r="5886" spans="1:4" ht="15" customHeight="1" x14ac:dyDescent="0.2">
      <c r="A5886" s="105">
        <v>42253.708333333336</v>
      </c>
      <c r="B5886" s="13">
        <v>4.1155520000000001</v>
      </c>
      <c r="C5886" s="24">
        <v>150</v>
      </c>
      <c r="D5886" s="16">
        <f t="shared" si="91"/>
        <v>6.8729718399999999</v>
      </c>
    </row>
    <row r="5887" spans="1:4" ht="15" customHeight="1" x14ac:dyDescent="0.2">
      <c r="A5887" s="105">
        <v>42253.75</v>
      </c>
      <c r="B5887" s="13">
        <v>2.5722200000000002</v>
      </c>
      <c r="C5887" s="24">
        <v>160</v>
      </c>
      <c r="D5887" s="16">
        <f t="shared" si="91"/>
        <v>4.2956073999999997</v>
      </c>
    </row>
    <row r="5888" spans="1:4" ht="15" customHeight="1" x14ac:dyDescent="0.2">
      <c r="A5888" s="105">
        <v>42253.791666666664</v>
      </c>
      <c r="B5888" s="13">
        <v>2.5722200000000002</v>
      </c>
      <c r="C5888" s="24">
        <v>150</v>
      </c>
      <c r="D5888" s="16">
        <f t="shared" si="91"/>
        <v>4.2956073999999997</v>
      </c>
    </row>
    <row r="5889" spans="1:4" ht="15" customHeight="1" x14ac:dyDescent="0.2">
      <c r="A5889" s="105">
        <v>42253.833333333336</v>
      </c>
      <c r="B5889" s="13">
        <v>2.5722200000000002</v>
      </c>
      <c r="C5889" s="24">
        <v>60</v>
      </c>
      <c r="D5889" s="16">
        <f t="shared" si="91"/>
        <v>4.2956073999999997</v>
      </c>
    </row>
    <row r="5890" spans="1:4" ht="15" customHeight="1" x14ac:dyDescent="0.2">
      <c r="A5890" s="105">
        <v>42253.875</v>
      </c>
      <c r="B5890" s="13">
        <v>1.5433319999999999</v>
      </c>
      <c r="C5890" s="24">
        <v>100</v>
      </c>
      <c r="D5890" s="16">
        <f t="shared" si="91"/>
        <v>2.5773644399999998</v>
      </c>
    </row>
    <row r="5891" spans="1:4" ht="15" customHeight="1" x14ac:dyDescent="0.2">
      <c r="A5891" s="105">
        <v>42253.916666666664</v>
      </c>
      <c r="B5891" s="13">
        <v>2.5722200000000002</v>
      </c>
      <c r="C5891" s="24">
        <v>30</v>
      </c>
      <c r="D5891" s="16">
        <f t="shared" si="91"/>
        <v>4.2956073999999997</v>
      </c>
    </row>
    <row r="5892" spans="1:4" ht="15" customHeight="1" x14ac:dyDescent="0.2">
      <c r="A5892" s="105">
        <v>42253.958333333336</v>
      </c>
      <c r="B5892" s="13">
        <v>4.1155520000000001</v>
      </c>
      <c r="C5892" s="24">
        <v>40</v>
      </c>
      <c r="D5892" s="16">
        <f t="shared" ref="D5892:D5955" si="92">$B$1*B5892</f>
        <v>6.8729718399999999</v>
      </c>
    </row>
    <row r="5893" spans="1:4" ht="15" customHeight="1" x14ac:dyDescent="0.2">
      <c r="A5893" s="105">
        <v>42254</v>
      </c>
      <c r="B5893" s="13">
        <v>5.1444400000000003</v>
      </c>
      <c r="C5893" s="24">
        <v>30</v>
      </c>
      <c r="D5893" s="16">
        <f t="shared" si="92"/>
        <v>8.5912147999999995</v>
      </c>
    </row>
    <row r="5894" spans="1:4" ht="15" customHeight="1" x14ac:dyDescent="0.2">
      <c r="A5894" s="105">
        <v>42254.041666666664</v>
      </c>
      <c r="B5894" s="13">
        <v>4.1155520000000001</v>
      </c>
      <c r="C5894" s="24">
        <v>20</v>
      </c>
      <c r="D5894" s="16">
        <f t="shared" si="92"/>
        <v>6.8729718399999999</v>
      </c>
    </row>
    <row r="5895" spans="1:4" ht="15" customHeight="1" x14ac:dyDescent="0.2">
      <c r="A5895" s="105">
        <v>42254.083333333336</v>
      </c>
      <c r="B5895" s="13">
        <v>5.1444400000000003</v>
      </c>
      <c r="C5895" s="24">
        <v>40</v>
      </c>
      <c r="D5895" s="16">
        <f t="shared" si="92"/>
        <v>8.5912147999999995</v>
      </c>
    </row>
    <row r="5896" spans="1:4" ht="15" customHeight="1" x14ac:dyDescent="0.2">
      <c r="A5896" s="105">
        <v>42254.125</v>
      </c>
      <c r="B5896" s="13">
        <v>5.1444400000000003</v>
      </c>
      <c r="C5896" s="24">
        <v>30</v>
      </c>
      <c r="D5896" s="16">
        <f t="shared" si="92"/>
        <v>8.5912147999999995</v>
      </c>
    </row>
    <row r="5897" spans="1:4" ht="15" customHeight="1" x14ac:dyDescent="0.2">
      <c r="A5897" s="105">
        <v>42254.166666666664</v>
      </c>
      <c r="B5897" s="13">
        <v>3.601108</v>
      </c>
      <c r="C5897" s="24">
        <v>30</v>
      </c>
      <c r="D5897" s="16">
        <f t="shared" si="92"/>
        <v>6.0138503599999993</v>
      </c>
    </row>
    <row r="5898" spans="1:4" ht="15" customHeight="1" x14ac:dyDescent="0.2">
      <c r="A5898" s="105">
        <v>42254.208333333336</v>
      </c>
      <c r="B5898" s="13">
        <v>2.5722200000000002</v>
      </c>
      <c r="C5898" s="24">
        <v>50</v>
      </c>
      <c r="D5898" s="16">
        <f t="shared" si="92"/>
        <v>4.2956073999999997</v>
      </c>
    </row>
    <row r="5899" spans="1:4" ht="15" customHeight="1" x14ac:dyDescent="0.2">
      <c r="A5899" s="105">
        <v>42254.25</v>
      </c>
      <c r="B5899" s="13">
        <v>3.0866639999999999</v>
      </c>
      <c r="C5899" s="24">
        <v>40</v>
      </c>
      <c r="D5899" s="16">
        <f t="shared" si="92"/>
        <v>5.1547288799999995</v>
      </c>
    </row>
    <row r="5900" spans="1:4" ht="15" customHeight="1" x14ac:dyDescent="0.2">
      <c r="A5900" s="105">
        <v>42254.291666666664</v>
      </c>
      <c r="B5900" s="13">
        <v>2.057776</v>
      </c>
      <c r="C5900" s="24">
        <v>40</v>
      </c>
      <c r="D5900" s="16">
        <f t="shared" si="92"/>
        <v>3.43648592</v>
      </c>
    </row>
    <row r="5901" spans="1:4" ht="15" customHeight="1" x14ac:dyDescent="0.2">
      <c r="A5901" s="105">
        <v>42254.333333333336</v>
      </c>
      <c r="B5901" s="13">
        <v>1.5433319999999999</v>
      </c>
      <c r="C5901" s="24">
        <v>340</v>
      </c>
      <c r="D5901" s="16">
        <f t="shared" si="92"/>
        <v>2.5773644399999998</v>
      </c>
    </row>
    <row r="5902" spans="1:4" ht="15" customHeight="1" x14ac:dyDescent="0.2">
      <c r="A5902" s="105">
        <v>42254.375</v>
      </c>
      <c r="B5902" s="13">
        <v>1.5433319999999999</v>
      </c>
      <c r="C5902" s="24">
        <v>260</v>
      </c>
      <c r="D5902" s="16">
        <f t="shared" si="92"/>
        <v>2.5773644399999998</v>
      </c>
    </row>
    <row r="5903" spans="1:4" ht="15" customHeight="1" x14ac:dyDescent="0.2">
      <c r="A5903" s="105">
        <v>42254.416666666664</v>
      </c>
      <c r="B5903" s="13">
        <v>2.5722200000000002</v>
      </c>
      <c r="C5903" s="24">
        <v>20</v>
      </c>
      <c r="D5903" s="16">
        <f t="shared" si="92"/>
        <v>4.2956073999999997</v>
      </c>
    </row>
    <row r="5904" spans="1:4" ht="15" customHeight="1" x14ac:dyDescent="0.2">
      <c r="A5904" s="105">
        <v>42254.458333333336</v>
      </c>
      <c r="B5904" s="13">
        <v>3.601108</v>
      </c>
      <c r="C5904" s="24">
        <v>20</v>
      </c>
      <c r="D5904" s="16">
        <f t="shared" si="92"/>
        <v>6.0138503599999993</v>
      </c>
    </row>
    <row r="5905" spans="1:4" ht="15" customHeight="1" x14ac:dyDescent="0.2">
      <c r="A5905" s="105">
        <v>42254.5</v>
      </c>
      <c r="B5905" s="13">
        <v>7.7166600000000001</v>
      </c>
      <c r="C5905" s="24">
        <v>10</v>
      </c>
      <c r="D5905" s="16">
        <f t="shared" si="92"/>
        <v>12.886822199999999</v>
      </c>
    </row>
    <row r="5906" spans="1:4" ht="15" customHeight="1" x14ac:dyDescent="0.2">
      <c r="A5906" s="105">
        <v>42254.541666666664</v>
      </c>
      <c r="B5906" s="13">
        <v>8.2311040000000002</v>
      </c>
      <c r="C5906" s="24">
        <v>10</v>
      </c>
      <c r="D5906" s="16">
        <f t="shared" si="92"/>
        <v>13.74594368</v>
      </c>
    </row>
    <row r="5907" spans="1:4" ht="15" customHeight="1" x14ac:dyDescent="0.2">
      <c r="A5907" s="105">
        <v>42254.583333333336</v>
      </c>
      <c r="B5907" s="13">
        <v>6.6877719999999998</v>
      </c>
      <c r="C5907" s="24">
        <v>340</v>
      </c>
      <c r="D5907" s="16">
        <f t="shared" si="92"/>
        <v>11.16857924</v>
      </c>
    </row>
    <row r="5908" spans="1:4" ht="15" customHeight="1" x14ac:dyDescent="0.2">
      <c r="A5908" s="105">
        <v>42254.625</v>
      </c>
      <c r="B5908" s="13">
        <v>9.7744359999999997</v>
      </c>
      <c r="C5908" s="24">
        <v>360</v>
      </c>
      <c r="D5908" s="16">
        <f t="shared" si="92"/>
        <v>16.32330812</v>
      </c>
    </row>
    <row r="5909" spans="1:4" ht="15" customHeight="1" x14ac:dyDescent="0.2">
      <c r="A5909" s="105">
        <v>42254.666666666664</v>
      </c>
      <c r="B5909" s="13">
        <v>8.2311040000000002</v>
      </c>
      <c r="C5909" s="24">
        <v>10</v>
      </c>
      <c r="D5909" s="16">
        <f t="shared" si="92"/>
        <v>13.74594368</v>
      </c>
    </row>
    <row r="5910" spans="1:4" ht="15" customHeight="1" x14ac:dyDescent="0.2">
      <c r="A5910" s="105">
        <v>42254.708333333336</v>
      </c>
      <c r="B5910" s="13">
        <v>8.2311040000000002</v>
      </c>
      <c r="C5910" s="24">
        <v>10</v>
      </c>
      <c r="D5910" s="16">
        <f t="shared" si="92"/>
        <v>13.74594368</v>
      </c>
    </row>
    <row r="5911" spans="1:4" ht="15" customHeight="1" x14ac:dyDescent="0.2">
      <c r="A5911" s="105">
        <v>42254.75</v>
      </c>
      <c r="B5911" s="13">
        <v>7.7166600000000001</v>
      </c>
      <c r="C5911" s="24">
        <v>20</v>
      </c>
      <c r="D5911" s="16">
        <f t="shared" si="92"/>
        <v>12.886822199999999</v>
      </c>
    </row>
    <row r="5912" spans="1:4" ht="15" customHeight="1" x14ac:dyDescent="0.2">
      <c r="A5912" s="105">
        <v>42254.791666666664</v>
      </c>
      <c r="B5912" s="13">
        <v>7.7166600000000001</v>
      </c>
      <c r="C5912" s="24">
        <v>60</v>
      </c>
      <c r="D5912" s="16">
        <f t="shared" si="92"/>
        <v>12.886822199999999</v>
      </c>
    </row>
    <row r="5913" spans="1:4" ht="15" customHeight="1" x14ac:dyDescent="0.2">
      <c r="A5913" s="105">
        <v>42254.833333333336</v>
      </c>
      <c r="B5913" s="13">
        <v>10.288880000000001</v>
      </c>
      <c r="C5913" s="24">
        <v>190</v>
      </c>
      <c r="D5913" s="16">
        <f t="shared" si="92"/>
        <v>17.182429599999999</v>
      </c>
    </row>
    <row r="5914" spans="1:4" ht="15" customHeight="1" x14ac:dyDescent="0.2">
      <c r="A5914" s="105">
        <v>42254.875</v>
      </c>
      <c r="B5914" s="13">
        <v>4.6299960000000002</v>
      </c>
      <c r="C5914" s="24">
        <v>190</v>
      </c>
      <c r="D5914" s="16">
        <f t="shared" si="92"/>
        <v>7.7320933199999997</v>
      </c>
    </row>
    <row r="5915" spans="1:4" ht="15" customHeight="1" x14ac:dyDescent="0.2">
      <c r="A5915" s="105">
        <v>42254.958333333336</v>
      </c>
      <c r="B5915" s="13">
        <v>3.601108</v>
      </c>
      <c r="C5915" s="24">
        <v>180</v>
      </c>
      <c r="D5915" s="16">
        <f t="shared" si="92"/>
        <v>6.0138503599999993</v>
      </c>
    </row>
    <row r="5916" spans="1:4" ht="15" customHeight="1" x14ac:dyDescent="0.2">
      <c r="A5916" s="105">
        <v>42255</v>
      </c>
      <c r="B5916" s="13">
        <v>2.057776</v>
      </c>
      <c r="C5916" s="24">
        <v>160</v>
      </c>
      <c r="D5916" s="16">
        <f t="shared" si="92"/>
        <v>3.43648592</v>
      </c>
    </row>
    <row r="5917" spans="1:4" ht="15" customHeight="1" x14ac:dyDescent="0.2">
      <c r="A5917" s="105">
        <v>42255.041666666664</v>
      </c>
      <c r="B5917" s="13">
        <v>2.057776</v>
      </c>
      <c r="C5917" s="24">
        <v>320</v>
      </c>
      <c r="D5917" s="16">
        <f t="shared" si="92"/>
        <v>3.43648592</v>
      </c>
    </row>
    <row r="5918" spans="1:4" ht="15" customHeight="1" x14ac:dyDescent="0.2">
      <c r="A5918" s="105">
        <v>42255.083333333336</v>
      </c>
      <c r="B5918" s="13">
        <v>3.0866639999999999</v>
      </c>
      <c r="C5918" s="24">
        <v>310</v>
      </c>
      <c r="D5918" s="16">
        <f t="shared" si="92"/>
        <v>5.1547288799999995</v>
      </c>
    </row>
    <row r="5919" spans="1:4" ht="15" customHeight="1" x14ac:dyDescent="0.2">
      <c r="A5919" s="105">
        <v>42255.125</v>
      </c>
      <c r="B5919" s="13">
        <v>4.1155520000000001</v>
      </c>
      <c r="C5919" s="24">
        <v>280</v>
      </c>
      <c r="D5919" s="16">
        <f t="shared" si="92"/>
        <v>6.8729718399999999</v>
      </c>
    </row>
    <row r="5920" spans="1:4" ht="15" customHeight="1" x14ac:dyDescent="0.2">
      <c r="A5920" s="105">
        <v>42255.166666666664</v>
      </c>
      <c r="B5920" s="13">
        <v>4.1155520000000001</v>
      </c>
      <c r="C5920" s="24">
        <v>10</v>
      </c>
      <c r="D5920" s="16">
        <f t="shared" si="92"/>
        <v>6.8729718399999999</v>
      </c>
    </row>
    <row r="5921" spans="1:4" ht="15" customHeight="1" x14ac:dyDescent="0.2">
      <c r="A5921" s="105">
        <v>42255.208333333336</v>
      </c>
      <c r="B5921" s="13">
        <v>2.5722200000000002</v>
      </c>
      <c r="C5921" s="24">
        <v>300</v>
      </c>
      <c r="D5921" s="16">
        <f t="shared" si="92"/>
        <v>4.2956073999999997</v>
      </c>
    </row>
    <row r="5922" spans="1:4" ht="15" customHeight="1" x14ac:dyDescent="0.2">
      <c r="A5922" s="105">
        <v>42255.25</v>
      </c>
      <c r="B5922" s="13">
        <v>5.6588840000000005</v>
      </c>
      <c r="C5922" s="24">
        <v>10</v>
      </c>
      <c r="D5922" s="16">
        <f t="shared" si="92"/>
        <v>9.4503362800000001</v>
      </c>
    </row>
    <row r="5923" spans="1:4" ht="15" customHeight="1" x14ac:dyDescent="0.2">
      <c r="A5923" s="105">
        <v>42255.291666666664</v>
      </c>
      <c r="B5923" s="13">
        <v>6.6877719999999998</v>
      </c>
      <c r="C5923" s="24">
        <v>340</v>
      </c>
      <c r="D5923" s="16">
        <f t="shared" si="92"/>
        <v>11.16857924</v>
      </c>
    </row>
    <row r="5924" spans="1:4" ht="15" customHeight="1" x14ac:dyDescent="0.2">
      <c r="A5924" s="105">
        <v>42255.333333333336</v>
      </c>
      <c r="B5924" s="13">
        <v>9.2599920000000004</v>
      </c>
      <c r="C5924" s="24">
        <v>10</v>
      </c>
      <c r="D5924" s="16">
        <f t="shared" si="92"/>
        <v>15.464186639999999</v>
      </c>
    </row>
    <row r="5925" spans="1:4" ht="15" customHeight="1" x14ac:dyDescent="0.2">
      <c r="A5925" s="105">
        <v>42255.375</v>
      </c>
      <c r="B5925" s="13">
        <v>5.1444400000000003</v>
      </c>
      <c r="C5925" s="24">
        <v>330</v>
      </c>
      <c r="D5925" s="16">
        <f t="shared" si="92"/>
        <v>8.5912147999999995</v>
      </c>
    </row>
    <row r="5926" spans="1:4" ht="15" customHeight="1" x14ac:dyDescent="0.2">
      <c r="A5926" s="105">
        <v>42255.416666666664</v>
      </c>
      <c r="B5926" s="13">
        <v>6.1733279999999997</v>
      </c>
      <c r="C5926" s="24">
        <v>340</v>
      </c>
      <c r="D5926" s="16">
        <f t="shared" si="92"/>
        <v>10.309457759999999</v>
      </c>
    </row>
    <row r="5927" spans="1:4" ht="15" customHeight="1" x14ac:dyDescent="0.2">
      <c r="A5927" s="105">
        <v>42255.458333333336</v>
      </c>
      <c r="B5927" s="13">
        <v>3.601108</v>
      </c>
      <c r="C5927" s="24">
        <v>320</v>
      </c>
      <c r="D5927" s="16">
        <f t="shared" si="92"/>
        <v>6.0138503599999993</v>
      </c>
    </row>
    <row r="5928" spans="1:4" ht="15" customHeight="1" x14ac:dyDescent="0.2">
      <c r="A5928" s="105">
        <v>42255.5</v>
      </c>
      <c r="B5928" s="13">
        <v>2.057776</v>
      </c>
      <c r="C5928" s="24">
        <v>270</v>
      </c>
      <c r="D5928" s="16">
        <f t="shared" si="92"/>
        <v>3.43648592</v>
      </c>
    </row>
    <row r="5929" spans="1:4" ht="15" customHeight="1" x14ac:dyDescent="0.2">
      <c r="A5929" s="105">
        <v>42255.541666666664</v>
      </c>
      <c r="B5929" s="13">
        <v>1.028888</v>
      </c>
      <c r="C5929" s="24">
        <v>320</v>
      </c>
      <c r="D5929" s="16">
        <f t="shared" si="92"/>
        <v>1.71824296</v>
      </c>
    </row>
    <row r="5930" spans="1:4" ht="15" customHeight="1" x14ac:dyDescent="0.2">
      <c r="A5930" s="105">
        <v>42255.583333333336</v>
      </c>
      <c r="B5930" s="13">
        <v>1.028888</v>
      </c>
      <c r="C5930" s="24">
        <v>360</v>
      </c>
      <c r="D5930" s="16">
        <f t="shared" si="92"/>
        <v>1.71824296</v>
      </c>
    </row>
    <row r="5931" spans="1:4" ht="15" customHeight="1" x14ac:dyDescent="0.2">
      <c r="A5931" s="105">
        <v>42255.625</v>
      </c>
      <c r="B5931" s="13">
        <v>0</v>
      </c>
      <c r="C5931" s="24">
        <v>0</v>
      </c>
      <c r="D5931" s="16">
        <f t="shared" si="92"/>
        <v>0</v>
      </c>
    </row>
    <row r="5932" spans="1:4" ht="15" customHeight="1" x14ac:dyDescent="0.2">
      <c r="A5932" s="105">
        <v>42255.666666666664</v>
      </c>
      <c r="B5932" s="13">
        <v>1.028888</v>
      </c>
      <c r="C5932" s="24">
        <v>30</v>
      </c>
      <c r="D5932" s="16">
        <f t="shared" si="92"/>
        <v>1.71824296</v>
      </c>
    </row>
    <row r="5933" spans="1:4" ht="15" customHeight="1" x14ac:dyDescent="0.2">
      <c r="A5933" s="105">
        <v>42255.708333333336</v>
      </c>
      <c r="B5933" s="13">
        <v>1.028888</v>
      </c>
      <c r="C5933" s="24">
        <v>140</v>
      </c>
      <c r="D5933" s="16">
        <f t="shared" si="92"/>
        <v>1.71824296</v>
      </c>
    </row>
    <row r="5934" spans="1:4" ht="15" customHeight="1" x14ac:dyDescent="0.2">
      <c r="A5934" s="105">
        <v>42255.75</v>
      </c>
      <c r="B5934" s="13">
        <v>4.1155520000000001</v>
      </c>
      <c r="C5934" s="24">
        <v>50</v>
      </c>
      <c r="D5934" s="16">
        <f t="shared" si="92"/>
        <v>6.8729718399999999</v>
      </c>
    </row>
    <row r="5935" spans="1:4" ht="15" customHeight="1" x14ac:dyDescent="0.2">
      <c r="A5935" s="105">
        <v>42255.791666666664</v>
      </c>
      <c r="B5935" s="13">
        <v>4.1155520000000001</v>
      </c>
      <c r="C5935" s="24">
        <v>50</v>
      </c>
      <c r="D5935" s="16">
        <f t="shared" si="92"/>
        <v>6.8729718399999999</v>
      </c>
    </row>
    <row r="5936" spans="1:4" ht="15" customHeight="1" x14ac:dyDescent="0.2">
      <c r="A5936" s="105">
        <v>42255.833333333336</v>
      </c>
      <c r="B5936" s="13">
        <v>6.1733279999999997</v>
      </c>
      <c r="C5936" s="24">
        <v>50</v>
      </c>
      <c r="D5936" s="16">
        <f t="shared" si="92"/>
        <v>10.309457759999999</v>
      </c>
    </row>
    <row r="5937" spans="1:4" ht="15" customHeight="1" x14ac:dyDescent="0.2">
      <c r="A5937" s="105">
        <v>42255.875</v>
      </c>
      <c r="B5937" s="13">
        <v>5.1444400000000003</v>
      </c>
      <c r="C5937" s="24">
        <v>40</v>
      </c>
      <c r="D5937" s="16">
        <f t="shared" si="92"/>
        <v>8.5912147999999995</v>
      </c>
    </row>
    <row r="5938" spans="1:4" ht="15" customHeight="1" x14ac:dyDescent="0.2">
      <c r="A5938" s="105">
        <v>42255.916666666664</v>
      </c>
      <c r="B5938" s="13">
        <v>4.6299960000000002</v>
      </c>
      <c r="C5938" s="24">
        <v>30</v>
      </c>
      <c r="D5938" s="16">
        <f t="shared" si="92"/>
        <v>7.7320933199999997</v>
      </c>
    </row>
    <row r="5939" spans="1:4" ht="15" customHeight="1" x14ac:dyDescent="0.2">
      <c r="A5939" s="105">
        <v>42255.958333333336</v>
      </c>
      <c r="B5939" s="13">
        <v>6.1733279999999997</v>
      </c>
      <c r="C5939" s="24">
        <v>40</v>
      </c>
      <c r="D5939" s="16">
        <f t="shared" si="92"/>
        <v>10.309457759999999</v>
      </c>
    </row>
    <row r="5940" spans="1:4" ht="15" customHeight="1" x14ac:dyDescent="0.2">
      <c r="A5940" s="105">
        <v>42256</v>
      </c>
      <c r="B5940" s="13">
        <v>6.6877719999999998</v>
      </c>
      <c r="C5940" s="24">
        <v>20</v>
      </c>
      <c r="D5940" s="16">
        <f t="shared" si="92"/>
        <v>11.16857924</v>
      </c>
    </row>
    <row r="5941" spans="1:4" ht="15" customHeight="1" x14ac:dyDescent="0.2">
      <c r="A5941" s="105">
        <v>42256.041666666664</v>
      </c>
      <c r="B5941" s="13">
        <v>7.7166600000000001</v>
      </c>
      <c r="C5941" s="24">
        <v>20</v>
      </c>
      <c r="D5941" s="16">
        <f t="shared" si="92"/>
        <v>12.886822199999999</v>
      </c>
    </row>
    <row r="5942" spans="1:4" ht="15" customHeight="1" x14ac:dyDescent="0.2">
      <c r="A5942" s="105">
        <v>42256.083333333336</v>
      </c>
      <c r="B5942" s="13">
        <v>6.1733279999999997</v>
      </c>
      <c r="C5942" s="24">
        <v>10</v>
      </c>
      <c r="D5942" s="16">
        <f t="shared" si="92"/>
        <v>10.309457759999999</v>
      </c>
    </row>
    <row r="5943" spans="1:4" ht="15" customHeight="1" x14ac:dyDescent="0.2">
      <c r="A5943" s="105">
        <v>42256.125</v>
      </c>
      <c r="B5943" s="13">
        <v>5.6588840000000005</v>
      </c>
      <c r="C5943" s="24">
        <v>20</v>
      </c>
      <c r="D5943" s="16">
        <f t="shared" si="92"/>
        <v>9.4503362800000001</v>
      </c>
    </row>
    <row r="5944" spans="1:4" ht="15" customHeight="1" x14ac:dyDescent="0.2">
      <c r="A5944" s="105">
        <v>42256.166666666664</v>
      </c>
      <c r="B5944" s="13">
        <v>3.601108</v>
      </c>
      <c r="C5944" s="24">
        <v>360</v>
      </c>
      <c r="D5944" s="16">
        <f t="shared" si="92"/>
        <v>6.0138503599999993</v>
      </c>
    </row>
    <row r="5945" spans="1:4" ht="15" customHeight="1" x14ac:dyDescent="0.2">
      <c r="A5945" s="105">
        <v>42256.208333333336</v>
      </c>
      <c r="B5945" s="13">
        <v>5.6588840000000005</v>
      </c>
      <c r="C5945" s="24">
        <v>360</v>
      </c>
      <c r="D5945" s="16">
        <f t="shared" si="92"/>
        <v>9.4503362800000001</v>
      </c>
    </row>
    <row r="5946" spans="1:4" ht="15" customHeight="1" x14ac:dyDescent="0.2">
      <c r="A5946" s="105">
        <v>42256.25</v>
      </c>
      <c r="B5946" s="13">
        <v>6.1733279999999997</v>
      </c>
      <c r="C5946" s="24">
        <v>10</v>
      </c>
      <c r="D5946" s="16">
        <f t="shared" si="92"/>
        <v>10.309457759999999</v>
      </c>
    </row>
    <row r="5947" spans="1:4" ht="15" customHeight="1" x14ac:dyDescent="0.2">
      <c r="A5947" s="105">
        <v>42256.291666666664</v>
      </c>
      <c r="B5947" s="13">
        <v>5.1444400000000003</v>
      </c>
      <c r="C5947" s="24">
        <v>20</v>
      </c>
      <c r="D5947" s="16">
        <f t="shared" si="92"/>
        <v>8.5912147999999995</v>
      </c>
    </row>
    <row r="5948" spans="1:4" ht="15" customHeight="1" x14ac:dyDescent="0.2">
      <c r="A5948" s="105">
        <v>42256.333333333336</v>
      </c>
      <c r="B5948" s="13">
        <v>3.0866639999999999</v>
      </c>
      <c r="C5948" s="24">
        <v>360</v>
      </c>
      <c r="D5948" s="16">
        <f t="shared" si="92"/>
        <v>5.1547288799999995</v>
      </c>
    </row>
    <row r="5949" spans="1:4" ht="15" customHeight="1" x14ac:dyDescent="0.2">
      <c r="A5949" s="105">
        <v>42256.375</v>
      </c>
      <c r="B5949" s="13">
        <v>3.0866639999999999</v>
      </c>
      <c r="C5949" s="24">
        <v>30</v>
      </c>
      <c r="D5949" s="16">
        <f t="shared" si="92"/>
        <v>5.1547288799999995</v>
      </c>
    </row>
    <row r="5950" spans="1:4" ht="15" customHeight="1" x14ac:dyDescent="0.2">
      <c r="A5950" s="105">
        <v>42256.416666666664</v>
      </c>
      <c r="B5950" s="13">
        <v>4.6299960000000002</v>
      </c>
      <c r="C5950" s="24">
        <v>20</v>
      </c>
      <c r="D5950" s="16">
        <f t="shared" si="92"/>
        <v>7.7320933199999997</v>
      </c>
    </row>
    <row r="5951" spans="1:4" ht="15" customHeight="1" x14ac:dyDescent="0.2">
      <c r="A5951" s="105">
        <v>42256.458333333336</v>
      </c>
      <c r="B5951" s="13">
        <v>6.6877719999999998</v>
      </c>
      <c r="C5951" s="24">
        <v>10</v>
      </c>
      <c r="D5951" s="16">
        <f t="shared" si="92"/>
        <v>11.16857924</v>
      </c>
    </row>
    <row r="5952" spans="1:4" ht="15" customHeight="1" x14ac:dyDescent="0.2">
      <c r="A5952" s="105">
        <v>42256.5</v>
      </c>
      <c r="B5952" s="13">
        <v>3.601108</v>
      </c>
      <c r="C5952" s="24">
        <v>360</v>
      </c>
      <c r="D5952" s="16">
        <f t="shared" si="92"/>
        <v>6.0138503599999993</v>
      </c>
    </row>
    <row r="5953" spans="1:4" ht="15" customHeight="1" x14ac:dyDescent="0.2">
      <c r="A5953" s="105">
        <v>42256.541666666664</v>
      </c>
      <c r="B5953" s="13">
        <v>3.0866639999999999</v>
      </c>
      <c r="C5953" s="24">
        <v>350</v>
      </c>
      <c r="D5953" s="16">
        <f t="shared" si="92"/>
        <v>5.1547288799999995</v>
      </c>
    </row>
    <row r="5954" spans="1:4" ht="15" customHeight="1" x14ac:dyDescent="0.2">
      <c r="A5954" s="105">
        <v>42256.583333333336</v>
      </c>
      <c r="B5954" s="13">
        <v>5.1444400000000003</v>
      </c>
      <c r="C5954" s="24">
        <v>10</v>
      </c>
      <c r="D5954" s="16">
        <f t="shared" si="92"/>
        <v>8.5912147999999995</v>
      </c>
    </row>
    <row r="5955" spans="1:4" ht="15" customHeight="1" x14ac:dyDescent="0.2">
      <c r="A5955" s="105">
        <v>42256.625</v>
      </c>
      <c r="B5955" s="13">
        <v>5.1444400000000003</v>
      </c>
      <c r="C5955" s="24">
        <v>20</v>
      </c>
      <c r="D5955" s="16">
        <f t="shared" si="92"/>
        <v>8.5912147999999995</v>
      </c>
    </row>
    <row r="5956" spans="1:4" ht="15" customHeight="1" x14ac:dyDescent="0.2">
      <c r="A5956" s="105">
        <v>42256.666666666664</v>
      </c>
      <c r="B5956" s="13">
        <v>5.1444400000000003</v>
      </c>
      <c r="C5956" s="24">
        <v>360</v>
      </c>
      <c r="D5956" s="16">
        <f t="shared" ref="D5956:D6019" si="93">$B$1*B5956</f>
        <v>8.5912147999999995</v>
      </c>
    </row>
    <row r="5957" spans="1:4" ht="15" customHeight="1" x14ac:dyDescent="0.2">
      <c r="A5957" s="105">
        <v>42256.708333333336</v>
      </c>
      <c r="B5957" s="13">
        <v>5.1444400000000003</v>
      </c>
      <c r="C5957" s="24">
        <v>50</v>
      </c>
      <c r="D5957" s="16">
        <f t="shared" si="93"/>
        <v>8.5912147999999995</v>
      </c>
    </row>
    <row r="5958" spans="1:4" ht="15" customHeight="1" x14ac:dyDescent="0.2">
      <c r="A5958" s="105">
        <v>42256.75</v>
      </c>
      <c r="B5958" s="13">
        <v>6.1733279999999997</v>
      </c>
      <c r="C5958" s="24">
        <v>50</v>
      </c>
      <c r="D5958" s="16">
        <f t="shared" si="93"/>
        <v>10.309457759999999</v>
      </c>
    </row>
    <row r="5959" spans="1:4" ht="15" customHeight="1" x14ac:dyDescent="0.2">
      <c r="A5959" s="105">
        <v>42256.791666666664</v>
      </c>
      <c r="B5959" s="13">
        <v>6.1733279999999997</v>
      </c>
      <c r="C5959" s="24">
        <v>50</v>
      </c>
      <c r="D5959" s="16">
        <f t="shared" si="93"/>
        <v>10.309457759999999</v>
      </c>
    </row>
    <row r="5960" spans="1:4" ht="15" customHeight="1" x14ac:dyDescent="0.2">
      <c r="A5960" s="105">
        <v>42256.833333333336</v>
      </c>
      <c r="B5960" s="13">
        <v>7.202216</v>
      </c>
      <c r="C5960" s="24">
        <v>40</v>
      </c>
      <c r="D5960" s="16">
        <f t="shared" si="93"/>
        <v>12.027700719999999</v>
      </c>
    </row>
    <row r="5961" spans="1:4" ht="15" customHeight="1" x14ac:dyDescent="0.2">
      <c r="A5961" s="105">
        <v>42256.875</v>
      </c>
      <c r="B5961" s="13">
        <v>5.6588840000000005</v>
      </c>
      <c r="C5961" s="24">
        <v>40</v>
      </c>
      <c r="D5961" s="16">
        <f t="shared" si="93"/>
        <v>9.4503362800000001</v>
      </c>
    </row>
    <row r="5962" spans="1:4" ht="15" customHeight="1" x14ac:dyDescent="0.2">
      <c r="A5962" s="105">
        <v>42256.916666666664</v>
      </c>
      <c r="B5962" s="13">
        <v>2.057776</v>
      </c>
      <c r="C5962" s="24">
        <v>10</v>
      </c>
      <c r="D5962" s="16">
        <f t="shared" si="93"/>
        <v>3.43648592</v>
      </c>
    </row>
    <row r="5963" spans="1:4" ht="15" customHeight="1" x14ac:dyDescent="0.2">
      <c r="A5963" s="105">
        <v>42256.958333333336</v>
      </c>
      <c r="B5963" s="13">
        <v>2.5722200000000002</v>
      </c>
      <c r="C5963" s="24">
        <v>20</v>
      </c>
      <c r="D5963" s="16">
        <f t="shared" si="93"/>
        <v>4.2956073999999997</v>
      </c>
    </row>
    <row r="5964" spans="1:4" ht="15" customHeight="1" x14ac:dyDescent="0.2">
      <c r="A5964" s="105">
        <v>42257</v>
      </c>
      <c r="B5964" s="13">
        <v>3.601108</v>
      </c>
      <c r="C5964" s="24">
        <v>30</v>
      </c>
      <c r="D5964" s="16">
        <f t="shared" si="93"/>
        <v>6.0138503599999993</v>
      </c>
    </row>
    <row r="5965" spans="1:4" ht="15" customHeight="1" x14ac:dyDescent="0.2">
      <c r="A5965" s="105">
        <v>42257.041666666664</v>
      </c>
      <c r="B5965" s="13">
        <v>2.057776</v>
      </c>
      <c r="C5965" s="24">
        <v>20</v>
      </c>
      <c r="D5965" s="16">
        <f t="shared" si="93"/>
        <v>3.43648592</v>
      </c>
    </row>
    <row r="5966" spans="1:4" ht="15" customHeight="1" x14ac:dyDescent="0.2">
      <c r="A5966" s="105">
        <v>42257.083333333336</v>
      </c>
      <c r="B5966" s="13">
        <v>3.0866639999999999</v>
      </c>
      <c r="C5966" s="24">
        <v>20</v>
      </c>
      <c r="D5966" s="16">
        <f t="shared" si="93"/>
        <v>5.1547288799999995</v>
      </c>
    </row>
    <row r="5967" spans="1:4" ht="15" customHeight="1" x14ac:dyDescent="0.2">
      <c r="A5967" s="105">
        <v>42257.125</v>
      </c>
      <c r="B5967" s="13">
        <v>1.028888</v>
      </c>
      <c r="C5967" s="24">
        <v>30</v>
      </c>
      <c r="D5967" s="16">
        <f t="shared" si="93"/>
        <v>1.71824296</v>
      </c>
    </row>
    <row r="5968" spans="1:4" ht="15" customHeight="1" x14ac:dyDescent="0.2">
      <c r="A5968" s="105">
        <v>42257.166666666664</v>
      </c>
      <c r="B5968" s="13">
        <v>1.028888</v>
      </c>
      <c r="C5968" s="24">
        <v>250</v>
      </c>
      <c r="D5968" s="16">
        <f t="shared" si="93"/>
        <v>1.71824296</v>
      </c>
    </row>
    <row r="5969" spans="1:4" ht="15" customHeight="1" x14ac:dyDescent="0.2">
      <c r="A5969" s="105">
        <v>42257.208333333336</v>
      </c>
      <c r="B5969" s="13">
        <v>1.028888</v>
      </c>
      <c r="C5969" s="24">
        <v>10</v>
      </c>
      <c r="D5969" s="16">
        <f t="shared" si="93"/>
        <v>1.71824296</v>
      </c>
    </row>
    <row r="5970" spans="1:4" ht="15" customHeight="1" x14ac:dyDescent="0.2">
      <c r="A5970" s="105">
        <v>42257.25</v>
      </c>
      <c r="B5970" s="13">
        <v>1.028888</v>
      </c>
      <c r="C5970" s="24">
        <v>240</v>
      </c>
      <c r="D5970" s="16">
        <f t="shared" si="93"/>
        <v>1.71824296</v>
      </c>
    </row>
    <row r="5971" spans="1:4" ht="15" customHeight="1" x14ac:dyDescent="0.2">
      <c r="A5971" s="105">
        <v>42257.291666666664</v>
      </c>
      <c r="B5971" s="13">
        <v>2.057776</v>
      </c>
      <c r="C5971" s="24">
        <v>160</v>
      </c>
      <c r="D5971" s="16">
        <f t="shared" si="93"/>
        <v>3.43648592</v>
      </c>
    </row>
    <row r="5972" spans="1:4" ht="15" customHeight="1" x14ac:dyDescent="0.2">
      <c r="A5972" s="105">
        <v>42257.333333333336</v>
      </c>
      <c r="B5972" s="13">
        <v>4.6299960000000002</v>
      </c>
      <c r="C5972" s="24">
        <v>180</v>
      </c>
      <c r="D5972" s="16">
        <f t="shared" si="93"/>
        <v>7.7320933199999997</v>
      </c>
    </row>
    <row r="5973" spans="1:4" ht="15" customHeight="1" x14ac:dyDescent="0.2">
      <c r="A5973" s="105">
        <v>42257.375</v>
      </c>
      <c r="B5973" s="13">
        <v>3.601108</v>
      </c>
      <c r="C5973" s="24">
        <v>160</v>
      </c>
      <c r="D5973" s="16">
        <f t="shared" si="93"/>
        <v>6.0138503599999993</v>
      </c>
    </row>
    <row r="5974" spans="1:4" ht="15" customHeight="1" x14ac:dyDescent="0.2">
      <c r="A5974" s="105">
        <v>42257.416666666664</v>
      </c>
      <c r="B5974" s="13">
        <v>4.1155520000000001</v>
      </c>
      <c r="C5974" s="24">
        <v>170</v>
      </c>
      <c r="D5974" s="16">
        <f t="shared" si="93"/>
        <v>6.8729718399999999</v>
      </c>
    </row>
    <row r="5975" spans="1:4" ht="15" customHeight="1" x14ac:dyDescent="0.2">
      <c r="A5975" s="105">
        <v>42257.458333333336</v>
      </c>
      <c r="B5975" s="13">
        <v>3.0866639999999999</v>
      </c>
      <c r="C5975" s="24">
        <v>150</v>
      </c>
      <c r="D5975" s="16">
        <f t="shared" si="93"/>
        <v>5.1547288799999995</v>
      </c>
    </row>
    <row r="5976" spans="1:4" ht="15" customHeight="1" x14ac:dyDescent="0.2">
      <c r="A5976" s="105">
        <v>42257.5</v>
      </c>
      <c r="B5976" s="13">
        <v>3.0866639999999999</v>
      </c>
      <c r="C5976" s="24">
        <v>170</v>
      </c>
      <c r="D5976" s="16">
        <f t="shared" si="93"/>
        <v>5.1547288799999995</v>
      </c>
    </row>
    <row r="5977" spans="1:4" ht="15" customHeight="1" x14ac:dyDescent="0.2">
      <c r="A5977" s="105">
        <v>42257.541666666664</v>
      </c>
      <c r="B5977" s="13">
        <v>3.0866639999999999</v>
      </c>
      <c r="C5977" s="24">
        <v>160</v>
      </c>
      <c r="D5977" s="16">
        <f t="shared" si="93"/>
        <v>5.1547288799999995</v>
      </c>
    </row>
    <row r="5978" spans="1:4" ht="15" customHeight="1" x14ac:dyDescent="0.2">
      <c r="A5978" s="105">
        <v>42257.583333333336</v>
      </c>
      <c r="B5978" s="13">
        <v>2.057776</v>
      </c>
      <c r="C5978" s="24">
        <v>150</v>
      </c>
      <c r="D5978" s="16">
        <f t="shared" si="93"/>
        <v>3.43648592</v>
      </c>
    </row>
    <row r="5979" spans="1:4" ht="15" customHeight="1" x14ac:dyDescent="0.2">
      <c r="A5979" s="105">
        <v>42257.625</v>
      </c>
      <c r="B5979" s="13">
        <v>2.057776</v>
      </c>
      <c r="C5979" s="24">
        <v>250</v>
      </c>
      <c r="D5979" s="16">
        <f t="shared" si="93"/>
        <v>3.43648592</v>
      </c>
    </row>
    <row r="5980" spans="1:4" ht="15" customHeight="1" x14ac:dyDescent="0.2">
      <c r="A5980" s="105">
        <v>42257.666666666664</v>
      </c>
      <c r="B5980" s="13">
        <v>2.057776</v>
      </c>
      <c r="C5980" s="24">
        <v>60</v>
      </c>
      <c r="D5980" s="16">
        <f t="shared" si="93"/>
        <v>3.43648592</v>
      </c>
    </row>
    <row r="5981" spans="1:4" ht="15" customHeight="1" x14ac:dyDescent="0.2">
      <c r="A5981" s="105">
        <v>42257.708333333336</v>
      </c>
      <c r="B5981" s="13">
        <v>4.6299960000000002</v>
      </c>
      <c r="C5981" s="24">
        <v>110</v>
      </c>
      <c r="D5981" s="16">
        <f t="shared" si="93"/>
        <v>7.7320933199999997</v>
      </c>
    </row>
    <row r="5982" spans="1:4" ht="15" customHeight="1" x14ac:dyDescent="0.2">
      <c r="A5982" s="105">
        <v>42257.75</v>
      </c>
      <c r="B5982" s="13">
        <v>5.1444400000000003</v>
      </c>
      <c r="C5982" s="24">
        <v>70</v>
      </c>
      <c r="D5982" s="16">
        <f t="shared" si="93"/>
        <v>8.5912147999999995</v>
      </c>
    </row>
    <row r="5983" spans="1:4" ht="15" customHeight="1" x14ac:dyDescent="0.2">
      <c r="A5983" s="105">
        <v>42257.791666666664</v>
      </c>
      <c r="B5983" s="13">
        <v>5.1444400000000003</v>
      </c>
      <c r="C5983" s="24">
        <v>70</v>
      </c>
      <c r="D5983" s="16">
        <f t="shared" si="93"/>
        <v>8.5912147999999995</v>
      </c>
    </row>
    <row r="5984" spans="1:4" ht="15" customHeight="1" x14ac:dyDescent="0.2">
      <c r="A5984" s="105">
        <v>42257.833333333336</v>
      </c>
      <c r="B5984" s="13">
        <v>3.601108</v>
      </c>
      <c r="C5984" s="24">
        <v>50</v>
      </c>
      <c r="D5984" s="16">
        <f t="shared" si="93"/>
        <v>6.0138503599999993</v>
      </c>
    </row>
    <row r="5985" spans="1:4" ht="15" customHeight="1" x14ac:dyDescent="0.2">
      <c r="A5985" s="105">
        <v>42257.875</v>
      </c>
      <c r="B5985" s="13">
        <v>6.1733279999999997</v>
      </c>
      <c r="C5985" s="24">
        <v>40</v>
      </c>
      <c r="D5985" s="16">
        <f t="shared" si="93"/>
        <v>10.309457759999999</v>
      </c>
    </row>
    <row r="5986" spans="1:4" ht="15" customHeight="1" x14ac:dyDescent="0.2">
      <c r="A5986" s="105">
        <v>42257.916666666664</v>
      </c>
      <c r="B5986" s="13">
        <v>6.1733279999999997</v>
      </c>
      <c r="C5986" s="24">
        <v>40</v>
      </c>
      <c r="D5986" s="16">
        <f t="shared" si="93"/>
        <v>10.309457759999999</v>
      </c>
    </row>
    <row r="5987" spans="1:4" ht="15" customHeight="1" x14ac:dyDescent="0.2">
      <c r="A5987" s="105">
        <v>42257.958333333336</v>
      </c>
      <c r="B5987" s="13">
        <v>5.1444400000000003</v>
      </c>
      <c r="C5987" s="24">
        <v>30</v>
      </c>
      <c r="D5987" s="16">
        <f t="shared" si="93"/>
        <v>8.5912147999999995</v>
      </c>
    </row>
    <row r="5988" spans="1:4" ht="15" customHeight="1" x14ac:dyDescent="0.2">
      <c r="A5988" s="105">
        <v>42258</v>
      </c>
      <c r="B5988" s="13">
        <v>5.1444400000000003</v>
      </c>
      <c r="C5988" s="24">
        <v>20</v>
      </c>
      <c r="D5988" s="16">
        <f t="shared" si="93"/>
        <v>8.5912147999999995</v>
      </c>
    </row>
    <row r="5989" spans="1:4" ht="15" customHeight="1" x14ac:dyDescent="0.2">
      <c r="A5989" s="105">
        <v>42258.041666666664</v>
      </c>
      <c r="B5989" s="13">
        <v>4.1155520000000001</v>
      </c>
      <c r="C5989" s="24">
        <v>10</v>
      </c>
      <c r="D5989" s="16">
        <f t="shared" si="93"/>
        <v>6.8729718399999999</v>
      </c>
    </row>
    <row r="5990" spans="1:4" ht="15" customHeight="1" x14ac:dyDescent="0.2">
      <c r="A5990" s="105">
        <v>42258.083333333336</v>
      </c>
      <c r="B5990" s="13">
        <v>4.6299960000000002</v>
      </c>
      <c r="C5990" s="24">
        <v>20</v>
      </c>
      <c r="D5990" s="16">
        <f t="shared" si="93"/>
        <v>7.7320933199999997</v>
      </c>
    </row>
    <row r="5991" spans="1:4" ht="15" customHeight="1" x14ac:dyDescent="0.2">
      <c r="A5991" s="105">
        <v>42258.125</v>
      </c>
      <c r="B5991" s="13">
        <v>5.1444400000000003</v>
      </c>
      <c r="C5991" s="24">
        <v>10</v>
      </c>
      <c r="D5991" s="16">
        <f t="shared" si="93"/>
        <v>8.5912147999999995</v>
      </c>
    </row>
    <row r="5992" spans="1:4" ht="15" customHeight="1" x14ac:dyDescent="0.2">
      <c r="A5992" s="105">
        <v>42258.166666666664</v>
      </c>
      <c r="B5992" s="13">
        <v>5.1444400000000003</v>
      </c>
      <c r="C5992" s="24">
        <v>10</v>
      </c>
      <c r="D5992" s="16">
        <f t="shared" si="93"/>
        <v>8.5912147999999995</v>
      </c>
    </row>
    <row r="5993" spans="1:4" ht="15" customHeight="1" x14ac:dyDescent="0.2">
      <c r="A5993" s="105">
        <v>42258.208333333336</v>
      </c>
      <c r="B5993" s="13">
        <v>7.202216</v>
      </c>
      <c r="C5993" s="24">
        <v>10</v>
      </c>
      <c r="D5993" s="16">
        <f t="shared" si="93"/>
        <v>12.027700719999999</v>
      </c>
    </row>
    <row r="5994" spans="1:4" ht="15" customHeight="1" x14ac:dyDescent="0.2">
      <c r="A5994" s="105">
        <v>42258.25</v>
      </c>
      <c r="B5994" s="13">
        <v>5.1444400000000003</v>
      </c>
      <c r="C5994" s="24">
        <v>10</v>
      </c>
      <c r="D5994" s="16">
        <f t="shared" si="93"/>
        <v>8.5912147999999995</v>
      </c>
    </row>
    <row r="5995" spans="1:4" ht="15" customHeight="1" x14ac:dyDescent="0.2">
      <c r="A5995" s="105">
        <v>42258.291666666664</v>
      </c>
      <c r="B5995" s="13">
        <v>6.1733279999999997</v>
      </c>
      <c r="C5995" s="24">
        <v>10</v>
      </c>
      <c r="D5995" s="16">
        <f t="shared" si="93"/>
        <v>10.309457759999999</v>
      </c>
    </row>
    <row r="5996" spans="1:4" ht="15" customHeight="1" x14ac:dyDescent="0.2">
      <c r="A5996" s="105">
        <v>42258.333333333336</v>
      </c>
      <c r="B5996" s="13">
        <v>6.1733279999999997</v>
      </c>
      <c r="C5996" s="24">
        <v>10</v>
      </c>
      <c r="D5996" s="16">
        <f t="shared" si="93"/>
        <v>10.309457759999999</v>
      </c>
    </row>
    <row r="5997" spans="1:4" ht="15" customHeight="1" x14ac:dyDescent="0.2">
      <c r="A5997" s="105">
        <v>42258.375</v>
      </c>
      <c r="B5997" s="13">
        <v>6.1733279999999997</v>
      </c>
      <c r="C5997" s="24">
        <v>10</v>
      </c>
      <c r="D5997" s="16">
        <f t="shared" si="93"/>
        <v>10.309457759999999</v>
      </c>
    </row>
    <row r="5998" spans="1:4" ht="15" customHeight="1" x14ac:dyDescent="0.2">
      <c r="A5998" s="105">
        <v>42258.416666666664</v>
      </c>
      <c r="B5998" s="13">
        <v>5.6588840000000005</v>
      </c>
      <c r="C5998" s="24">
        <v>20</v>
      </c>
      <c r="D5998" s="16">
        <f t="shared" si="93"/>
        <v>9.4503362800000001</v>
      </c>
    </row>
    <row r="5999" spans="1:4" ht="15" customHeight="1" x14ac:dyDescent="0.2">
      <c r="A5999" s="105">
        <v>42258.458333333336</v>
      </c>
      <c r="B5999" s="13">
        <v>6.1733279999999997</v>
      </c>
      <c r="C5999" s="24">
        <v>10</v>
      </c>
      <c r="D5999" s="16">
        <f t="shared" si="93"/>
        <v>10.309457759999999</v>
      </c>
    </row>
    <row r="6000" spans="1:4" ht="15" customHeight="1" x14ac:dyDescent="0.2">
      <c r="A6000" s="105">
        <v>42258.5</v>
      </c>
      <c r="B6000" s="13">
        <v>7.7166600000000001</v>
      </c>
      <c r="C6000" s="24">
        <v>10</v>
      </c>
      <c r="D6000" s="16">
        <f t="shared" si="93"/>
        <v>12.886822199999999</v>
      </c>
    </row>
    <row r="6001" spans="1:4" ht="15" customHeight="1" x14ac:dyDescent="0.2">
      <c r="A6001" s="105">
        <v>42258.541666666664</v>
      </c>
      <c r="B6001" s="13">
        <v>7.202216</v>
      </c>
      <c r="C6001" s="24">
        <v>10</v>
      </c>
      <c r="D6001" s="16">
        <f t="shared" si="93"/>
        <v>12.027700719999999</v>
      </c>
    </row>
    <row r="6002" spans="1:4" ht="15" customHeight="1" x14ac:dyDescent="0.2">
      <c r="A6002" s="105">
        <v>42258.583333333336</v>
      </c>
      <c r="B6002" s="13">
        <v>8.2311040000000002</v>
      </c>
      <c r="C6002" s="24">
        <v>20</v>
      </c>
      <c r="D6002" s="16">
        <f t="shared" si="93"/>
        <v>13.74594368</v>
      </c>
    </row>
    <row r="6003" spans="1:4" ht="15" customHeight="1" x14ac:dyDescent="0.2">
      <c r="A6003" s="105">
        <v>42258.625</v>
      </c>
      <c r="B6003" s="13">
        <v>7.202216</v>
      </c>
      <c r="C6003" s="24">
        <v>10</v>
      </c>
      <c r="D6003" s="16">
        <f t="shared" si="93"/>
        <v>12.027700719999999</v>
      </c>
    </row>
    <row r="6004" spans="1:4" ht="15" customHeight="1" x14ac:dyDescent="0.2">
      <c r="A6004" s="105">
        <v>42258.666666666664</v>
      </c>
      <c r="B6004" s="13">
        <v>6.6877719999999998</v>
      </c>
      <c r="C6004" s="24">
        <v>10</v>
      </c>
      <c r="D6004" s="16">
        <f t="shared" si="93"/>
        <v>11.16857924</v>
      </c>
    </row>
    <row r="6005" spans="1:4" ht="15" customHeight="1" x14ac:dyDescent="0.2">
      <c r="A6005" s="105">
        <v>42258.75</v>
      </c>
      <c r="B6005" s="13">
        <v>6.6877719999999998</v>
      </c>
      <c r="C6005" s="24">
        <v>60</v>
      </c>
      <c r="D6005" s="16">
        <f t="shared" si="93"/>
        <v>11.16857924</v>
      </c>
    </row>
    <row r="6006" spans="1:4" ht="15" customHeight="1" x14ac:dyDescent="0.2">
      <c r="A6006" s="105">
        <v>42258.791666666664</v>
      </c>
      <c r="B6006" s="13">
        <v>5.6588840000000005</v>
      </c>
      <c r="C6006" s="24">
        <v>80</v>
      </c>
      <c r="D6006" s="16">
        <f t="shared" si="93"/>
        <v>9.4503362800000001</v>
      </c>
    </row>
    <row r="6007" spans="1:4" ht="15" customHeight="1" x14ac:dyDescent="0.2">
      <c r="A6007" s="105">
        <v>42258.833333333336</v>
      </c>
      <c r="B6007" s="13">
        <v>6.1733279999999997</v>
      </c>
      <c r="C6007" s="24">
        <v>60</v>
      </c>
      <c r="D6007" s="16">
        <f t="shared" si="93"/>
        <v>10.309457759999999</v>
      </c>
    </row>
    <row r="6008" spans="1:4" ht="15" customHeight="1" x14ac:dyDescent="0.2">
      <c r="A6008" s="105">
        <v>42258.875</v>
      </c>
      <c r="B6008" s="13">
        <v>4.6299960000000002</v>
      </c>
      <c r="C6008" s="24">
        <v>50</v>
      </c>
      <c r="D6008" s="16">
        <f t="shared" si="93"/>
        <v>7.7320933199999997</v>
      </c>
    </row>
    <row r="6009" spans="1:4" ht="15" customHeight="1" x14ac:dyDescent="0.2">
      <c r="A6009" s="105">
        <v>42258.916666666664</v>
      </c>
      <c r="B6009" s="13">
        <v>5.1444400000000003</v>
      </c>
      <c r="C6009" s="24">
        <v>30</v>
      </c>
      <c r="D6009" s="16">
        <f t="shared" si="93"/>
        <v>8.5912147999999995</v>
      </c>
    </row>
    <row r="6010" spans="1:4" ht="15" customHeight="1" x14ac:dyDescent="0.2">
      <c r="A6010" s="105">
        <v>42258.958333333336</v>
      </c>
      <c r="B6010" s="13">
        <v>4.6299960000000002</v>
      </c>
      <c r="C6010" s="24">
        <v>40</v>
      </c>
      <c r="D6010" s="16">
        <f t="shared" si="93"/>
        <v>7.7320933199999997</v>
      </c>
    </row>
    <row r="6011" spans="1:4" ht="15" customHeight="1" x14ac:dyDescent="0.2">
      <c r="A6011" s="105">
        <v>42259</v>
      </c>
      <c r="B6011" s="13">
        <v>3.601108</v>
      </c>
      <c r="C6011" s="24">
        <v>20</v>
      </c>
      <c r="D6011" s="16">
        <f t="shared" si="93"/>
        <v>6.0138503599999993</v>
      </c>
    </row>
    <row r="6012" spans="1:4" ht="15" customHeight="1" x14ac:dyDescent="0.2">
      <c r="A6012" s="105">
        <v>42259.041666666664</v>
      </c>
      <c r="B6012" s="13">
        <v>3.0866639999999999</v>
      </c>
      <c r="C6012" s="24">
        <v>10</v>
      </c>
      <c r="D6012" s="16">
        <f t="shared" si="93"/>
        <v>5.1547288799999995</v>
      </c>
    </row>
    <row r="6013" spans="1:4" ht="15" customHeight="1" x14ac:dyDescent="0.2">
      <c r="A6013" s="105">
        <v>42259.083333333336</v>
      </c>
      <c r="B6013" s="13">
        <v>3.601108</v>
      </c>
      <c r="C6013" s="24">
        <v>20</v>
      </c>
      <c r="D6013" s="16">
        <f t="shared" si="93"/>
        <v>6.0138503599999993</v>
      </c>
    </row>
    <row r="6014" spans="1:4" ht="15" customHeight="1" x14ac:dyDescent="0.2">
      <c r="A6014" s="105">
        <v>42259.125</v>
      </c>
      <c r="B6014" s="13">
        <v>3.601108</v>
      </c>
      <c r="C6014" s="24">
        <v>10</v>
      </c>
      <c r="D6014" s="16">
        <f t="shared" si="93"/>
        <v>6.0138503599999993</v>
      </c>
    </row>
    <row r="6015" spans="1:4" ht="15" customHeight="1" x14ac:dyDescent="0.2">
      <c r="A6015" s="105">
        <v>42259.166666666664</v>
      </c>
      <c r="B6015" s="13">
        <v>3.0866639999999999</v>
      </c>
      <c r="C6015" s="24">
        <v>20</v>
      </c>
      <c r="D6015" s="16">
        <f t="shared" si="93"/>
        <v>5.1547288799999995</v>
      </c>
    </row>
    <row r="6016" spans="1:4" ht="15" customHeight="1" x14ac:dyDescent="0.2">
      <c r="A6016" s="105">
        <v>42259.208333333336</v>
      </c>
      <c r="B6016" s="13">
        <v>1.5433319999999999</v>
      </c>
      <c r="C6016" s="24">
        <v>350</v>
      </c>
      <c r="D6016" s="16">
        <f t="shared" si="93"/>
        <v>2.5773644399999998</v>
      </c>
    </row>
    <row r="6017" spans="1:4" ht="15" customHeight="1" x14ac:dyDescent="0.2">
      <c r="A6017" s="105">
        <v>42259.25</v>
      </c>
      <c r="B6017" s="13">
        <v>2.057776</v>
      </c>
      <c r="C6017" s="24">
        <v>30</v>
      </c>
      <c r="D6017" s="16">
        <f t="shared" si="93"/>
        <v>3.43648592</v>
      </c>
    </row>
    <row r="6018" spans="1:4" ht="15" customHeight="1" x14ac:dyDescent="0.2">
      <c r="A6018" s="105">
        <v>42259.291666666664</v>
      </c>
      <c r="B6018" s="13">
        <v>1.028888</v>
      </c>
      <c r="C6018" s="24">
        <v>40</v>
      </c>
      <c r="D6018" s="16">
        <f t="shared" si="93"/>
        <v>1.71824296</v>
      </c>
    </row>
    <row r="6019" spans="1:4" ht="15" customHeight="1" x14ac:dyDescent="0.2">
      <c r="A6019" s="105">
        <v>42259.333333333336</v>
      </c>
      <c r="B6019" s="13">
        <v>1.5433319999999999</v>
      </c>
      <c r="C6019" s="24">
        <v>290</v>
      </c>
      <c r="D6019" s="16">
        <f t="shared" si="93"/>
        <v>2.5773644399999998</v>
      </c>
    </row>
    <row r="6020" spans="1:4" ht="15" customHeight="1" x14ac:dyDescent="0.2">
      <c r="A6020" s="105">
        <v>42259.375</v>
      </c>
      <c r="B6020" s="13">
        <v>1.028888</v>
      </c>
      <c r="C6020" s="24">
        <v>290</v>
      </c>
      <c r="D6020" s="16">
        <f t="shared" ref="D6020:D6083" si="94">$B$1*B6020</f>
        <v>1.71824296</v>
      </c>
    </row>
    <row r="6021" spans="1:4" ht="15" customHeight="1" x14ac:dyDescent="0.2">
      <c r="A6021" s="105">
        <v>42259.416666666664</v>
      </c>
      <c r="B6021" s="13">
        <v>2.057776</v>
      </c>
      <c r="C6021" s="24">
        <v>250</v>
      </c>
      <c r="D6021" s="16">
        <f t="shared" si="94"/>
        <v>3.43648592</v>
      </c>
    </row>
    <row r="6022" spans="1:4" ht="15" customHeight="1" x14ac:dyDescent="0.2">
      <c r="A6022" s="105">
        <v>42259.458333333336</v>
      </c>
      <c r="B6022" s="13">
        <v>3.601108</v>
      </c>
      <c r="C6022" s="24">
        <v>170</v>
      </c>
      <c r="D6022" s="16">
        <f t="shared" si="94"/>
        <v>6.0138503599999993</v>
      </c>
    </row>
    <row r="6023" spans="1:4" ht="15" customHeight="1" x14ac:dyDescent="0.2">
      <c r="A6023" s="105">
        <v>42259.5</v>
      </c>
      <c r="B6023" s="13">
        <v>3.601108</v>
      </c>
      <c r="C6023" s="24">
        <v>190</v>
      </c>
      <c r="D6023" s="16">
        <f t="shared" si="94"/>
        <v>6.0138503599999993</v>
      </c>
    </row>
    <row r="6024" spans="1:4" ht="15" customHeight="1" x14ac:dyDescent="0.2">
      <c r="A6024" s="105">
        <v>42259.541666666664</v>
      </c>
      <c r="B6024" s="13">
        <v>2.5722200000000002</v>
      </c>
      <c r="C6024" s="24">
        <v>140</v>
      </c>
      <c r="D6024" s="16">
        <f t="shared" si="94"/>
        <v>4.2956073999999997</v>
      </c>
    </row>
    <row r="6025" spans="1:4" ht="15" customHeight="1" x14ac:dyDescent="0.2">
      <c r="A6025" s="105">
        <v>42259.583333333336</v>
      </c>
      <c r="B6025" s="13">
        <v>3.0866639999999999</v>
      </c>
      <c r="C6025" s="24">
        <v>20</v>
      </c>
      <c r="D6025" s="16">
        <f t="shared" si="94"/>
        <v>5.1547288799999995</v>
      </c>
    </row>
    <row r="6026" spans="1:4" ht="15" customHeight="1" x14ac:dyDescent="0.2">
      <c r="A6026" s="105">
        <v>42259.625</v>
      </c>
      <c r="B6026" s="13">
        <v>5.1444400000000003</v>
      </c>
      <c r="C6026" s="24">
        <v>20</v>
      </c>
      <c r="D6026" s="16">
        <f t="shared" si="94"/>
        <v>8.5912147999999995</v>
      </c>
    </row>
    <row r="6027" spans="1:4" ht="15" customHeight="1" x14ac:dyDescent="0.2">
      <c r="A6027" s="105">
        <v>42259.666666666664</v>
      </c>
      <c r="B6027" s="13">
        <v>3.601108</v>
      </c>
      <c r="C6027" s="24">
        <v>120</v>
      </c>
      <c r="D6027" s="16">
        <f t="shared" si="94"/>
        <v>6.0138503599999993</v>
      </c>
    </row>
    <row r="6028" spans="1:4" ht="15" customHeight="1" x14ac:dyDescent="0.2">
      <c r="A6028" s="105">
        <v>42259.708333333336</v>
      </c>
      <c r="B6028" s="13">
        <v>7.202216</v>
      </c>
      <c r="C6028" s="24">
        <v>160</v>
      </c>
      <c r="D6028" s="16">
        <f t="shared" si="94"/>
        <v>12.027700719999999</v>
      </c>
    </row>
    <row r="6029" spans="1:4" ht="15" customHeight="1" x14ac:dyDescent="0.2">
      <c r="A6029" s="105">
        <v>42259.75</v>
      </c>
      <c r="B6029" s="13">
        <v>5.6588840000000005</v>
      </c>
      <c r="C6029" s="24">
        <v>180</v>
      </c>
      <c r="D6029" s="16">
        <f t="shared" si="94"/>
        <v>9.4503362800000001</v>
      </c>
    </row>
    <row r="6030" spans="1:4" ht="15" customHeight="1" x14ac:dyDescent="0.2">
      <c r="A6030" s="105">
        <v>42259.791666666664</v>
      </c>
      <c r="B6030" s="13">
        <v>5.1444400000000003</v>
      </c>
      <c r="C6030" s="24">
        <v>170</v>
      </c>
      <c r="D6030" s="16">
        <f t="shared" si="94"/>
        <v>8.5912147999999995</v>
      </c>
    </row>
    <row r="6031" spans="1:4" ht="15" customHeight="1" x14ac:dyDescent="0.2">
      <c r="A6031" s="105">
        <v>42259.833333333336</v>
      </c>
      <c r="B6031" s="13">
        <v>5.1444400000000003</v>
      </c>
      <c r="C6031" s="24">
        <v>200</v>
      </c>
      <c r="D6031" s="16">
        <f t="shared" si="94"/>
        <v>8.5912147999999995</v>
      </c>
    </row>
    <row r="6032" spans="1:4" ht="15" customHeight="1" x14ac:dyDescent="0.2">
      <c r="A6032" s="105">
        <v>42259.875</v>
      </c>
      <c r="B6032" s="13">
        <v>4.1155520000000001</v>
      </c>
      <c r="C6032" s="24">
        <v>200</v>
      </c>
      <c r="D6032" s="16">
        <f t="shared" si="94"/>
        <v>6.8729718399999999</v>
      </c>
    </row>
    <row r="6033" spans="1:4" ht="15" customHeight="1" x14ac:dyDescent="0.2">
      <c r="A6033" s="105">
        <v>42259.916666666664</v>
      </c>
      <c r="B6033" s="13">
        <v>4.6299960000000002</v>
      </c>
      <c r="C6033" s="24">
        <v>200</v>
      </c>
      <c r="D6033" s="16">
        <f t="shared" si="94"/>
        <v>7.7320933199999997</v>
      </c>
    </row>
    <row r="6034" spans="1:4" ht="15" customHeight="1" x14ac:dyDescent="0.2">
      <c r="A6034" s="105">
        <v>42259.958333333336</v>
      </c>
      <c r="B6034" s="13">
        <v>4.1155520000000001</v>
      </c>
      <c r="C6034" s="24">
        <v>200</v>
      </c>
      <c r="D6034" s="16">
        <f t="shared" si="94"/>
        <v>6.8729718399999999</v>
      </c>
    </row>
    <row r="6035" spans="1:4" ht="15" customHeight="1" x14ac:dyDescent="0.2">
      <c r="A6035" s="105">
        <v>42260</v>
      </c>
      <c r="B6035" s="13">
        <v>4.6299960000000002</v>
      </c>
      <c r="C6035" s="24">
        <v>200</v>
      </c>
      <c r="D6035" s="16">
        <f t="shared" si="94"/>
        <v>7.7320933199999997</v>
      </c>
    </row>
    <row r="6036" spans="1:4" ht="15" customHeight="1" x14ac:dyDescent="0.2">
      <c r="A6036" s="105">
        <v>42260.041666666664</v>
      </c>
      <c r="B6036" s="13">
        <v>4.1155520000000001</v>
      </c>
      <c r="C6036" s="24">
        <v>190</v>
      </c>
      <c r="D6036" s="16">
        <f t="shared" si="94"/>
        <v>6.8729718399999999</v>
      </c>
    </row>
    <row r="6037" spans="1:4" ht="15" customHeight="1" x14ac:dyDescent="0.2">
      <c r="A6037" s="105">
        <v>42260.083333333336</v>
      </c>
      <c r="B6037" s="13">
        <v>3.601108</v>
      </c>
      <c r="C6037" s="24">
        <v>200</v>
      </c>
      <c r="D6037" s="16">
        <f t="shared" si="94"/>
        <v>6.0138503599999993</v>
      </c>
    </row>
    <row r="6038" spans="1:4" ht="15" customHeight="1" x14ac:dyDescent="0.2">
      <c r="A6038" s="105">
        <v>42260.125</v>
      </c>
      <c r="B6038" s="13">
        <v>3.601108</v>
      </c>
      <c r="C6038" s="24">
        <v>210</v>
      </c>
      <c r="D6038" s="16">
        <f t="shared" si="94"/>
        <v>6.0138503599999993</v>
      </c>
    </row>
    <row r="6039" spans="1:4" ht="15" customHeight="1" x14ac:dyDescent="0.2">
      <c r="A6039" s="105">
        <v>42260.166666666664</v>
      </c>
      <c r="B6039" s="13">
        <v>3.601108</v>
      </c>
      <c r="C6039" s="24">
        <v>210</v>
      </c>
      <c r="D6039" s="16">
        <f t="shared" si="94"/>
        <v>6.0138503599999993</v>
      </c>
    </row>
    <row r="6040" spans="1:4" ht="15" customHeight="1" x14ac:dyDescent="0.2">
      <c r="A6040" s="105">
        <v>42260.208333333336</v>
      </c>
      <c r="B6040" s="13">
        <v>3.601108</v>
      </c>
      <c r="C6040" s="24">
        <v>210</v>
      </c>
      <c r="D6040" s="16">
        <f t="shared" si="94"/>
        <v>6.0138503599999993</v>
      </c>
    </row>
    <row r="6041" spans="1:4" ht="15" customHeight="1" x14ac:dyDescent="0.2">
      <c r="A6041" s="105">
        <v>42260.25</v>
      </c>
      <c r="B6041" s="13">
        <v>2.5722200000000002</v>
      </c>
      <c r="C6041" s="24">
        <v>190</v>
      </c>
      <c r="D6041" s="16">
        <f t="shared" si="94"/>
        <v>4.2956073999999997</v>
      </c>
    </row>
    <row r="6042" spans="1:4" ht="15" customHeight="1" x14ac:dyDescent="0.2">
      <c r="A6042" s="105">
        <v>42260.291666666664</v>
      </c>
      <c r="B6042" s="13">
        <v>3.0866639999999999</v>
      </c>
      <c r="C6042" s="24">
        <v>210</v>
      </c>
      <c r="D6042" s="16">
        <f t="shared" si="94"/>
        <v>5.1547288799999995</v>
      </c>
    </row>
    <row r="6043" spans="1:4" ht="15" customHeight="1" x14ac:dyDescent="0.2">
      <c r="A6043" s="105">
        <v>42260.333333333336</v>
      </c>
      <c r="B6043" s="13">
        <v>2.057776</v>
      </c>
      <c r="C6043" s="24">
        <v>230</v>
      </c>
      <c r="D6043" s="16">
        <f t="shared" si="94"/>
        <v>3.43648592</v>
      </c>
    </row>
    <row r="6044" spans="1:4" ht="15" customHeight="1" x14ac:dyDescent="0.2">
      <c r="A6044" s="105">
        <v>42260.375</v>
      </c>
      <c r="B6044" s="13">
        <v>2.5722200000000002</v>
      </c>
      <c r="C6044" s="24">
        <v>260</v>
      </c>
      <c r="D6044" s="16">
        <f t="shared" si="94"/>
        <v>4.2956073999999997</v>
      </c>
    </row>
    <row r="6045" spans="1:4" ht="15" customHeight="1" x14ac:dyDescent="0.2">
      <c r="A6045" s="105">
        <v>42260.416666666664</v>
      </c>
      <c r="B6045" s="13">
        <v>2.5722200000000002</v>
      </c>
      <c r="C6045" s="24">
        <v>230</v>
      </c>
      <c r="D6045" s="16">
        <f t="shared" si="94"/>
        <v>4.2956073999999997</v>
      </c>
    </row>
    <row r="6046" spans="1:4" ht="15" customHeight="1" x14ac:dyDescent="0.2">
      <c r="A6046" s="105">
        <v>42260.458333333336</v>
      </c>
      <c r="B6046" s="13">
        <v>2.057776</v>
      </c>
      <c r="C6046" s="24">
        <v>270</v>
      </c>
      <c r="D6046" s="16">
        <f t="shared" si="94"/>
        <v>3.43648592</v>
      </c>
    </row>
    <row r="6047" spans="1:4" ht="15" customHeight="1" x14ac:dyDescent="0.2">
      <c r="A6047" s="105">
        <v>42260.5</v>
      </c>
      <c r="B6047" s="13">
        <v>3.0866639999999999</v>
      </c>
      <c r="C6047" s="24">
        <v>200</v>
      </c>
      <c r="D6047" s="16">
        <f t="shared" si="94"/>
        <v>5.1547288799999995</v>
      </c>
    </row>
    <row r="6048" spans="1:4" ht="15" customHeight="1" x14ac:dyDescent="0.2">
      <c r="A6048" s="105">
        <v>42260.541666666664</v>
      </c>
      <c r="B6048" s="13">
        <v>4.1155520000000001</v>
      </c>
      <c r="C6048" s="24">
        <v>220</v>
      </c>
      <c r="D6048" s="16">
        <f t="shared" si="94"/>
        <v>6.8729718399999999</v>
      </c>
    </row>
    <row r="6049" spans="1:4" ht="15" customHeight="1" x14ac:dyDescent="0.2">
      <c r="A6049" s="105">
        <v>42260.583333333336</v>
      </c>
      <c r="B6049" s="13">
        <v>3.0866639999999999</v>
      </c>
      <c r="C6049" s="24">
        <v>200</v>
      </c>
      <c r="D6049" s="16">
        <f t="shared" si="94"/>
        <v>5.1547288799999995</v>
      </c>
    </row>
    <row r="6050" spans="1:4" ht="15" customHeight="1" x14ac:dyDescent="0.2">
      <c r="A6050" s="105">
        <v>42260.625</v>
      </c>
      <c r="B6050" s="13">
        <v>4.1155520000000001</v>
      </c>
      <c r="C6050" s="24">
        <v>180</v>
      </c>
      <c r="D6050" s="16">
        <f t="shared" si="94"/>
        <v>6.8729718399999999</v>
      </c>
    </row>
    <row r="6051" spans="1:4" ht="15" customHeight="1" x14ac:dyDescent="0.2">
      <c r="A6051" s="105">
        <v>42260.666666666664</v>
      </c>
      <c r="B6051" s="13">
        <v>4.6299960000000002</v>
      </c>
      <c r="C6051" s="24">
        <v>180</v>
      </c>
      <c r="D6051" s="16">
        <f t="shared" si="94"/>
        <v>7.7320933199999997</v>
      </c>
    </row>
    <row r="6052" spans="1:4" ht="15" customHeight="1" x14ac:dyDescent="0.2">
      <c r="A6052" s="105">
        <v>42260.708333333336</v>
      </c>
      <c r="B6052" s="13">
        <v>2.5722200000000002</v>
      </c>
      <c r="C6052" s="24">
        <v>230</v>
      </c>
      <c r="D6052" s="16">
        <f t="shared" si="94"/>
        <v>4.2956073999999997</v>
      </c>
    </row>
    <row r="6053" spans="1:4" ht="15" customHeight="1" x14ac:dyDescent="0.2">
      <c r="A6053" s="105">
        <v>42260.75</v>
      </c>
      <c r="B6053" s="13">
        <v>2.5722200000000002</v>
      </c>
      <c r="C6053" s="24">
        <v>190</v>
      </c>
      <c r="D6053" s="16">
        <f t="shared" si="94"/>
        <v>4.2956073999999997</v>
      </c>
    </row>
    <row r="6054" spans="1:4" ht="15" customHeight="1" x14ac:dyDescent="0.2">
      <c r="A6054" s="105">
        <v>42260.791666666664</v>
      </c>
      <c r="B6054" s="13">
        <v>5.1444400000000003</v>
      </c>
      <c r="C6054" s="24">
        <v>210</v>
      </c>
      <c r="D6054" s="16">
        <f t="shared" si="94"/>
        <v>8.5912147999999995</v>
      </c>
    </row>
    <row r="6055" spans="1:4" ht="15" customHeight="1" x14ac:dyDescent="0.2">
      <c r="A6055" s="105">
        <v>42260.833333333336</v>
      </c>
      <c r="B6055" s="13">
        <v>5.1444400000000003</v>
      </c>
      <c r="C6055" s="24">
        <v>210</v>
      </c>
      <c r="D6055" s="16">
        <f t="shared" si="94"/>
        <v>8.5912147999999995</v>
      </c>
    </row>
    <row r="6056" spans="1:4" ht="15" customHeight="1" x14ac:dyDescent="0.2">
      <c r="A6056" s="105">
        <v>42260.875</v>
      </c>
      <c r="B6056" s="13">
        <v>4.6299960000000002</v>
      </c>
      <c r="C6056" s="24">
        <v>210</v>
      </c>
      <c r="D6056" s="16">
        <f t="shared" si="94"/>
        <v>7.7320933199999997</v>
      </c>
    </row>
    <row r="6057" spans="1:4" ht="15" customHeight="1" x14ac:dyDescent="0.2">
      <c r="A6057" s="105">
        <v>42260.916666666664</v>
      </c>
      <c r="B6057" s="13">
        <v>5.1444400000000003</v>
      </c>
      <c r="C6057" s="24">
        <v>210</v>
      </c>
      <c r="D6057" s="16">
        <f t="shared" si="94"/>
        <v>8.5912147999999995</v>
      </c>
    </row>
    <row r="6058" spans="1:4" ht="15" customHeight="1" x14ac:dyDescent="0.2">
      <c r="A6058" s="105">
        <v>42260.958333333336</v>
      </c>
      <c r="B6058" s="13">
        <v>6.1733279999999997</v>
      </c>
      <c r="C6058" s="24">
        <v>220</v>
      </c>
      <c r="D6058" s="16">
        <f t="shared" si="94"/>
        <v>10.309457759999999</v>
      </c>
    </row>
    <row r="6059" spans="1:4" ht="15" customHeight="1" x14ac:dyDescent="0.2">
      <c r="A6059" s="105">
        <v>42261</v>
      </c>
      <c r="B6059" s="13">
        <v>5.1444400000000003</v>
      </c>
      <c r="C6059" s="24">
        <v>200</v>
      </c>
      <c r="D6059" s="16">
        <f t="shared" si="94"/>
        <v>8.5912147999999995</v>
      </c>
    </row>
    <row r="6060" spans="1:4" ht="15" customHeight="1" x14ac:dyDescent="0.2">
      <c r="A6060" s="105">
        <v>42261.041666666664</v>
      </c>
      <c r="B6060" s="13">
        <v>5.1444400000000003</v>
      </c>
      <c r="C6060" s="24">
        <v>220</v>
      </c>
      <c r="D6060" s="16">
        <f t="shared" si="94"/>
        <v>8.5912147999999995</v>
      </c>
    </row>
    <row r="6061" spans="1:4" ht="15" customHeight="1" x14ac:dyDescent="0.2">
      <c r="A6061" s="105">
        <v>42261.083333333336</v>
      </c>
      <c r="B6061" s="13">
        <v>3.0866639999999999</v>
      </c>
      <c r="C6061" s="24">
        <v>200</v>
      </c>
      <c r="D6061" s="16">
        <f t="shared" si="94"/>
        <v>5.1547288799999995</v>
      </c>
    </row>
    <row r="6062" spans="1:4" ht="15" customHeight="1" x14ac:dyDescent="0.2">
      <c r="A6062" s="105">
        <v>42261.125</v>
      </c>
      <c r="B6062" s="13">
        <v>4.1155520000000001</v>
      </c>
      <c r="C6062" s="24">
        <v>230</v>
      </c>
      <c r="D6062" s="16">
        <f t="shared" si="94"/>
        <v>6.8729718399999999</v>
      </c>
    </row>
    <row r="6063" spans="1:4" ht="15" customHeight="1" x14ac:dyDescent="0.2">
      <c r="A6063" s="105">
        <v>42261.166666666664</v>
      </c>
      <c r="B6063" s="13">
        <v>2.057776</v>
      </c>
      <c r="C6063" s="24">
        <v>240</v>
      </c>
      <c r="D6063" s="16">
        <f t="shared" si="94"/>
        <v>3.43648592</v>
      </c>
    </row>
    <row r="6064" spans="1:4" ht="15" customHeight="1" x14ac:dyDescent="0.2">
      <c r="A6064" s="105">
        <v>42261.208333333336</v>
      </c>
      <c r="B6064" s="13">
        <v>1.028888</v>
      </c>
      <c r="C6064" s="24">
        <v>230</v>
      </c>
      <c r="D6064" s="16">
        <f t="shared" si="94"/>
        <v>1.71824296</v>
      </c>
    </row>
    <row r="6065" spans="1:4" ht="15" customHeight="1" x14ac:dyDescent="0.2">
      <c r="A6065" s="105">
        <v>42261.25</v>
      </c>
      <c r="B6065" s="13">
        <v>2.5722200000000002</v>
      </c>
      <c r="C6065" s="24">
        <v>230</v>
      </c>
      <c r="D6065" s="16">
        <f t="shared" si="94"/>
        <v>4.2956073999999997</v>
      </c>
    </row>
    <row r="6066" spans="1:4" ht="15" customHeight="1" x14ac:dyDescent="0.2">
      <c r="A6066" s="105">
        <v>42261.291666666664</v>
      </c>
      <c r="B6066" s="13">
        <v>3.0866639999999999</v>
      </c>
      <c r="C6066" s="24">
        <v>220</v>
      </c>
      <c r="D6066" s="16">
        <f t="shared" si="94"/>
        <v>5.1547288799999995</v>
      </c>
    </row>
    <row r="6067" spans="1:4" ht="15" customHeight="1" x14ac:dyDescent="0.2">
      <c r="A6067" s="105">
        <v>42261.333333333336</v>
      </c>
      <c r="B6067" s="13">
        <v>2.5722200000000002</v>
      </c>
      <c r="C6067" s="24">
        <v>230</v>
      </c>
      <c r="D6067" s="16">
        <f t="shared" si="94"/>
        <v>4.2956073999999997</v>
      </c>
    </row>
    <row r="6068" spans="1:4" ht="15" customHeight="1" x14ac:dyDescent="0.2">
      <c r="A6068" s="105">
        <v>42261.375</v>
      </c>
      <c r="B6068" s="13">
        <v>2.5722200000000002</v>
      </c>
      <c r="C6068" s="24">
        <v>240</v>
      </c>
      <c r="D6068" s="16">
        <f t="shared" si="94"/>
        <v>4.2956073999999997</v>
      </c>
    </row>
    <row r="6069" spans="1:4" ht="15" customHeight="1" x14ac:dyDescent="0.2">
      <c r="A6069" s="105">
        <v>42261.416666666664</v>
      </c>
      <c r="B6069" s="13">
        <v>2.057776</v>
      </c>
      <c r="C6069" s="24">
        <v>230</v>
      </c>
      <c r="D6069" s="16">
        <f t="shared" si="94"/>
        <v>3.43648592</v>
      </c>
    </row>
    <row r="6070" spans="1:4" ht="15" customHeight="1" x14ac:dyDescent="0.2">
      <c r="A6070" s="105">
        <v>42261.458333333336</v>
      </c>
      <c r="B6070" s="13">
        <v>2.5722200000000002</v>
      </c>
      <c r="C6070" s="24">
        <v>240</v>
      </c>
      <c r="D6070" s="16">
        <f t="shared" si="94"/>
        <v>4.2956073999999997</v>
      </c>
    </row>
    <row r="6071" spans="1:4" ht="15" customHeight="1" x14ac:dyDescent="0.2">
      <c r="A6071" s="105">
        <v>42261.5</v>
      </c>
      <c r="B6071" s="13">
        <v>1.5433319999999999</v>
      </c>
      <c r="C6071" s="24">
        <v>340</v>
      </c>
      <c r="D6071" s="16">
        <f t="shared" si="94"/>
        <v>2.5773644399999998</v>
      </c>
    </row>
    <row r="6072" spans="1:4" ht="15" customHeight="1" x14ac:dyDescent="0.2">
      <c r="A6072" s="105">
        <v>42261.541666666664</v>
      </c>
      <c r="B6072" s="13">
        <v>4.1155520000000001</v>
      </c>
      <c r="C6072" s="24">
        <v>220</v>
      </c>
      <c r="D6072" s="16">
        <f t="shared" si="94"/>
        <v>6.8729718399999999</v>
      </c>
    </row>
    <row r="6073" spans="1:4" ht="15" customHeight="1" x14ac:dyDescent="0.2">
      <c r="A6073" s="105">
        <v>42261.583333333336</v>
      </c>
      <c r="B6073" s="13">
        <v>3.0866639999999999</v>
      </c>
      <c r="C6073" s="24">
        <v>190</v>
      </c>
      <c r="D6073" s="16">
        <f t="shared" si="94"/>
        <v>5.1547288799999995</v>
      </c>
    </row>
    <row r="6074" spans="1:4" ht="15" customHeight="1" x14ac:dyDescent="0.2">
      <c r="A6074" s="105">
        <v>42261.625</v>
      </c>
      <c r="B6074" s="13">
        <v>3.601108</v>
      </c>
      <c r="C6074" s="24">
        <v>210</v>
      </c>
      <c r="D6074" s="16">
        <f t="shared" si="94"/>
        <v>6.0138503599999993</v>
      </c>
    </row>
    <row r="6075" spans="1:4" ht="15" customHeight="1" x14ac:dyDescent="0.2">
      <c r="A6075" s="105">
        <v>42261.666666666664</v>
      </c>
      <c r="B6075" s="13">
        <v>3.601108</v>
      </c>
      <c r="C6075" s="24">
        <v>180</v>
      </c>
      <c r="D6075" s="16">
        <f t="shared" si="94"/>
        <v>6.0138503599999993</v>
      </c>
    </row>
    <row r="6076" spans="1:4" ht="15" customHeight="1" x14ac:dyDescent="0.2">
      <c r="A6076" s="105">
        <v>42261.708333333336</v>
      </c>
      <c r="B6076" s="13">
        <v>4.1155520000000001</v>
      </c>
      <c r="C6076" s="24">
        <v>170</v>
      </c>
      <c r="D6076" s="16">
        <f t="shared" si="94"/>
        <v>6.8729718399999999</v>
      </c>
    </row>
    <row r="6077" spans="1:4" ht="15" customHeight="1" x14ac:dyDescent="0.2">
      <c r="A6077" s="105">
        <v>42261.75</v>
      </c>
      <c r="B6077" s="13">
        <v>5.1444400000000003</v>
      </c>
      <c r="C6077" s="24">
        <v>160</v>
      </c>
      <c r="D6077" s="16">
        <f t="shared" si="94"/>
        <v>8.5912147999999995</v>
      </c>
    </row>
    <row r="6078" spans="1:4" ht="15" customHeight="1" x14ac:dyDescent="0.2">
      <c r="A6078" s="105">
        <v>42261.791666666664</v>
      </c>
      <c r="B6078" s="13">
        <v>4.6299960000000002</v>
      </c>
      <c r="C6078" s="24">
        <v>170</v>
      </c>
      <c r="D6078" s="16">
        <f t="shared" si="94"/>
        <v>7.7320933199999997</v>
      </c>
    </row>
    <row r="6079" spans="1:4" ht="15" customHeight="1" x14ac:dyDescent="0.2">
      <c r="A6079" s="105">
        <v>42261.833333333336</v>
      </c>
      <c r="B6079" s="13">
        <v>4.1155520000000001</v>
      </c>
      <c r="C6079" s="24">
        <v>160</v>
      </c>
      <c r="D6079" s="16">
        <f t="shared" si="94"/>
        <v>6.8729718399999999</v>
      </c>
    </row>
    <row r="6080" spans="1:4" ht="15" customHeight="1" x14ac:dyDescent="0.2">
      <c r="A6080" s="105">
        <v>42261.875</v>
      </c>
      <c r="B6080" s="13">
        <v>4.1155520000000001</v>
      </c>
      <c r="C6080" s="24">
        <v>160</v>
      </c>
      <c r="D6080" s="16">
        <f t="shared" si="94"/>
        <v>6.8729718399999999</v>
      </c>
    </row>
    <row r="6081" spans="1:4" ht="15" customHeight="1" x14ac:dyDescent="0.2">
      <c r="A6081" s="105">
        <v>42261.916666666664</v>
      </c>
      <c r="B6081" s="13">
        <v>3.0866639999999999</v>
      </c>
      <c r="C6081" s="24">
        <v>210</v>
      </c>
      <c r="D6081" s="16">
        <f t="shared" si="94"/>
        <v>5.1547288799999995</v>
      </c>
    </row>
    <row r="6082" spans="1:4" ht="15" customHeight="1" x14ac:dyDescent="0.2">
      <c r="A6082" s="105">
        <v>42261.958333333336</v>
      </c>
      <c r="B6082" s="13">
        <v>3.601108</v>
      </c>
      <c r="C6082" s="24">
        <v>220</v>
      </c>
      <c r="D6082" s="16">
        <f t="shared" si="94"/>
        <v>6.0138503599999993</v>
      </c>
    </row>
    <row r="6083" spans="1:4" ht="15" customHeight="1" x14ac:dyDescent="0.2">
      <c r="A6083" s="105">
        <v>42262</v>
      </c>
      <c r="B6083" s="13">
        <v>3.0866639999999999</v>
      </c>
      <c r="C6083" s="24">
        <v>220</v>
      </c>
      <c r="D6083" s="16">
        <f t="shared" si="94"/>
        <v>5.1547288799999995</v>
      </c>
    </row>
    <row r="6084" spans="1:4" ht="15" customHeight="1" x14ac:dyDescent="0.2">
      <c r="A6084" s="105">
        <v>42262.041666666664</v>
      </c>
      <c r="B6084" s="13">
        <v>2.057776</v>
      </c>
      <c r="C6084" s="24">
        <v>220</v>
      </c>
      <c r="D6084" s="16">
        <f t="shared" ref="D6084:D6147" si="95">$B$1*B6084</f>
        <v>3.43648592</v>
      </c>
    </row>
    <row r="6085" spans="1:4" ht="15" customHeight="1" x14ac:dyDescent="0.2">
      <c r="A6085" s="105">
        <v>42262.083333333336</v>
      </c>
      <c r="B6085" s="13">
        <v>1.5433319999999999</v>
      </c>
      <c r="C6085" s="24">
        <v>270</v>
      </c>
      <c r="D6085" s="16">
        <f t="shared" si="95"/>
        <v>2.5773644399999998</v>
      </c>
    </row>
    <row r="6086" spans="1:4" ht="15" customHeight="1" x14ac:dyDescent="0.2">
      <c r="A6086" s="105">
        <v>42262.125</v>
      </c>
      <c r="B6086" s="13">
        <v>1.5433319999999999</v>
      </c>
      <c r="C6086" s="24">
        <v>270</v>
      </c>
      <c r="D6086" s="16">
        <f t="shared" si="95"/>
        <v>2.5773644399999998</v>
      </c>
    </row>
    <row r="6087" spans="1:4" ht="15" customHeight="1" x14ac:dyDescent="0.2">
      <c r="A6087" s="105">
        <v>42262.166666666664</v>
      </c>
      <c r="B6087" s="13">
        <v>1.5433319999999999</v>
      </c>
      <c r="C6087" s="24">
        <v>300</v>
      </c>
      <c r="D6087" s="16">
        <f t="shared" si="95"/>
        <v>2.5773644399999998</v>
      </c>
    </row>
    <row r="6088" spans="1:4" ht="15" customHeight="1" x14ac:dyDescent="0.2">
      <c r="A6088" s="105">
        <v>42262.208333333336</v>
      </c>
      <c r="B6088" s="13">
        <v>1.028888</v>
      </c>
      <c r="C6088" s="24">
        <v>290</v>
      </c>
      <c r="D6088" s="16">
        <f t="shared" si="95"/>
        <v>1.71824296</v>
      </c>
    </row>
    <row r="6089" spans="1:4" ht="15" customHeight="1" x14ac:dyDescent="0.2">
      <c r="A6089" s="105">
        <v>42262.25</v>
      </c>
      <c r="B6089" s="13">
        <v>0</v>
      </c>
      <c r="C6089" s="24">
        <v>0</v>
      </c>
      <c r="D6089" s="16">
        <f t="shared" si="95"/>
        <v>0</v>
      </c>
    </row>
    <row r="6090" spans="1:4" ht="15" customHeight="1" x14ac:dyDescent="0.2">
      <c r="A6090" s="105">
        <v>42262.291666666664</v>
      </c>
      <c r="B6090" s="13">
        <v>1.028888</v>
      </c>
      <c r="C6090" s="24">
        <v>320</v>
      </c>
      <c r="D6090" s="16">
        <f t="shared" si="95"/>
        <v>1.71824296</v>
      </c>
    </row>
    <row r="6091" spans="1:4" ht="15" customHeight="1" x14ac:dyDescent="0.2">
      <c r="A6091" s="105">
        <v>42262.333333333336</v>
      </c>
      <c r="B6091" s="13">
        <v>0</v>
      </c>
      <c r="C6091" s="24">
        <v>0</v>
      </c>
      <c r="D6091" s="16">
        <f t="shared" si="95"/>
        <v>0</v>
      </c>
    </row>
    <row r="6092" spans="1:4" ht="15" customHeight="1" x14ac:dyDescent="0.2">
      <c r="A6092" s="105">
        <v>42262.375</v>
      </c>
      <c r="B6092" s="13">
        <v>1.028888</v>
      </c>
      <c r="C6092" s="24">
        <v>360</v>
      </c>
      <c r="D6092" s="16">
        <f t="shared" si="95"/>
        <v>1.71824296</v>
      </c>
    </row>
    <row r="6093" spans="1:4" ht="15" customHeight="1" x14ac:dyDescent="0.2">
      <c r="A6093" s="105">
        <v>42262.416666666664</v>
      </c>
      <c r="B6093" s="13">
        <v>2.057776</v>
      </c>
      <c r="C6093" s="24">
        <v>30</v>
      </c>
      <c r="D6093" s="16">
        <f t="shared" si="95"/>
        <v>3.43648592</v>
      </c>
    </row>
    <row r="6094" spans="1:4" ht="15" customHeight="1" x14ac:dyDescent="0.2">
      <c r="A6094" s="105">
        <v>42262.458333333336</v>
      </c>
      <c r="B6094" s="13">
        <v>2.057776</v>
      </c>
      <c r="C6094" s="24">
        <v>350</v>
      </c>
      <c r="D6094" s="16">
        <f t="shared" si="95"/>
        <v>3.43648592</v>
      </c>
    </row>
    <row r="6095" spans="1:4" ht="15" customHeight="1" x14ac:dyDescent="0.2">
      <c r="A6095" s="105">
        <v>42262.5</v>
      </c>
      <c r="B6095" s="13">
        <v>2.057776</v>
      </c>
      <c r="C6095" s="24">
        <v>320</v>
      </c>
      <c r="D6095" s="16">
        <f t="shared" si="95"/>
        <v>3.43648592</v>
      </c>
    </row>
    <row r="6096" spans="1:4" ht="15" customHeight="1" x14ac:dyDescent="0.2">
      <c r="A6096" s="105">
        <v>42262.541666666664</v>
      </c>
      <c r="B6096" s="13">
        <v>2.057776</v>
      </c>
      <c r="C6096" s="24">
        <v>350</v>
      </c>
      <c r="D6096" s="16">
        <f t="shared" si="95"/>
        <v>3.43648592</v>
      </c>
    </row>
    <row r="6097" spans="1:4" ht="15" customHeight="1" x14ac:dyDescent="0.2">
      <c r="A6097" s="105">
        <v>42262.583333333336</v>
      </c>
      <c r="B6097" s="13">
        <v>3.0866639999999999</v>
      </c>
      <c r="C6097" s="24">
        <v>20</v>
      </c>
      <c r="D6097" s="16">
        <f t="shared" si="95"/>
        <v>5.1547288799999995</v>
      </c>
    </row>
    <row r="6098" spans="1:4" ht="15" customHeight="1" x14ac:dyDescent="0.2">
      <c r="A6098" s="105">
        <v>42262.625</v>
      </c>
      <c r="B6098" s="13">
        <v>4.6299960000000002</v>
      </c>
      <c r="C6098" s="24">
        <v>40</v>
      </c>
      <c r="D6098" s="16">
        <f t="shared" si="95"/>
        <v>7.7320933199999997</v>
      </c>
    </row>
    <row r="6099" spans="1:4" ht="15" customHeight="1" x14ac:dyDescent="0.2">
      <c r="A6099" s="105">
        <v>42262.666666666664</v>
      </c>
      <c r="B6099" s="13">
        <v>5.6588840000000005</v>
      </c>
      <c r="C6099" s="24">
        <v>60</v>
      </c>
      <c r="D6099" s="16">
        <f t="shared" si="95"/>
        <v>9.4503362800000001</v>
      </c>
    </row>
    <row r="6100" spans="1:4" ht="15" customHeight="1" x14ac:dyDescent="0.2">
      <c r="A6100" s="105">
        <v>42262.708333333336</v>
      </c>
      <c r="B6100" s="13">
        <v>7.202216</v>
      </c>
      <c r="C6100" s="24">
        <v>50</v>
      </c>
      <c r="D6100" s="16">
        <f t="shared" si="95"/>
        <v>12.027700719999999</v>
      </c>
    </row>
    <row r="6101" spans="1:4" ht="15" customHeight="1" x14ac:dyDescent="0.2">
      <c r="A6101" s="105">
        <v>42262.75</v>
      </c>
      <c r="B6101" s="13">
        <v>7.7166600000000001</v>
      </c>
      <c r="C6101" s="24">
        <v>50</v>
      </c>
      <c r="D6101" s="16">
        <f t="shared" si="95"/>
        <v>12.886822199999999</v>
      </c>
    </row>
    <row r="6102" spans="1:4" ht="15" customHeight="1" x14ac:dyDescent="0.2">
      <c r="A6102" s="105">
        <v>42262.791666666664</v>
      </c>
      <c r="B6102" s="13">
        <v>8.7455479999999994</v>
      </c>
      <c r="C6102" s="24">
        <v>40</v>
      </c>
      <c r="D6102" s="16">
        <f t="shared" si="95"/>
        <v>14.605065159999999</v>
      </c>
    </row>
    <row r="6103" spans="1:4" ht="15" customHeight="1" x14ac:dyDescent="0.2">
      <c r="A6103" s="105">
        <v>42262.833333333336</v>
      </c>
      <c r="B6103" s="13">
        <v>7.202216</v>
      </c>
      <c r="C6103" s="24">
        <v>50</v>
      </c>
      <c r="D6103" s="16">
        <f t="shared" si="95"/>
        <v>12.027700719999999</v>
      </c>
    </row>
    <row r="6104" spans="1:4" ht="15" customHeight="1" x14ac:dyDescent="0.2">
      <c r="A6104" s="105">
        <v>42262.875</v>
      </c>
      <c r="B6104" s="13">
        <v>5.1444400000000003</v>
      </c>
      <c r="C6104" s="24">
        <v>50</v>
      </c>
      <c r="D6104" s="16">
        <f t="shared" si="95"/>
        <v>8.5912147999999995</v>
      </c>
    </row>
    <row r="6105" spans="1:4" ht="15" customHeight="1" x14ac:dyDescent="0.2">
      <c r="A6105" s="105">
        <v>42262.916666666664</v>
      </c>
      <c r="B6105" s="13">
        <v>5.1444400000000003</v>
      </c>
      <c r="C6105" s="24">
        <v>40</v>
      </c>
      <c r="D6105" s="16">
        <f t="shared" si="95"/>
        <v>8.5912147999999995</v>
      </c>
    </row>
    <row r="6106" spans="1:4" ht="15" customHeight="1" x14ac:dyDescent="0.2">
      <c r="A6106" s="105">
        <v>42262.958333333336</v>
      </c>
      <c r="B6106" s="13">
        <v>5.1444400000000003</v>
      </c>
      <c r="C6106" s="24">
        <v>30</v>
      </c>
      <c r="D6106" s="16">
        <f t="shared" si="95"/>
        <v>8.5912147999999995</v>
      </c>
    </row>
    <row r="6107" spans="1:4" ht="15" customHeight="1" x14ac:dyDescent="0.2">
      <c r="A6107" s="105">
        <v>42263</v>
      </c>
      <c r="B6107" s="13">
        <v>2.057776</v>
      </c>
      <c r="C6107" s="24">
        <v>320</v>
      </c>
      <c r="D6107" s="16">
        <f t="shared" si="95"/>
        <v>3.43648592</v>
      </c>
    </row>
    <row r="6108" spans="1:4" ht="15" customHeight="1" x14ac:dyDescent="0.2">
      <c r="A6108" s="105">
        <v>42263.041666666664</v>
      </c>
      <c r="B6108" s="13">
        <v>2.057776</v>
      </c>
      <c r="C6108" s="24">
        <v>360</v>
      </c>
      <c r="D6108" s="16">
        <f t="shared" si="95"/>
        <v>3.43648592</v>
      </c>
    </row>
    <row r="6109" spans="1:4" ht="15" customHeight="1" x14ac:dyDescent="0.2">
      <c r="A6109" s="105">
        <v>42263.083333333336</v>
      </c>
      <c r="B6109" s="13">
        <v>2.5722200000000002</v>
      </c>
      <c r="C6109" s="24">
        <v>10</v>
      </c>
      <c r="D6109" s="16">
        <f t="shared" si="95"/>
        <v>4.2956073999999997</v>
      </c>
    </row>
    <row r="6110" spans="1:4" ht="15" customHeight="1" x14ac:dyDescent="0.2">
      <c r="A6110" s="105">
        <v>42263.125</v>
      </c>
      <c r="B6110" s="13">
        <v>3.0866639999999999</v>
      </c>
      <c r="C6110" s="24">
        <v>360</v>
      </c>
      <c r="D6110" s="16">
        <f t="shared" si="95"/>
        <v>5.1547288799999995</v>
      </c>
    </row>
    <row r="6111" spans="1:4" ht="15" customHeight="1" x14ac:dyDescent="0.2">
      <c r="A6111" s="105">
        <v>42263.166666666664</v>
      </c>
      <c r="B6111" s="13">
        <v>3.601108</v>
      </c>
      <c r="C6111" s="24">
        <v>360</v>
      </c>
      <c r="D6111" s="16">
        <f t="shared" si="95"/>
        <v>6.0138503599999993</v>
      </c>
    </row>
    <row r="6112" spans="1:4" ht="15" customHeight="1" x14ac:dyDescent="0.2">
      <c r="A6112" s="105">
        <v>42263.208333333336</v>
      </c>
      <c r="B6112" s="13">
        <v>2.5722200000000002</v>
      </c>
      <c r="C6112" s="24">
        <v>360</v>
      </c>
      <c r="D6112" s="16">
        <f t="shared" si="95"/>
        <v>4.2956073999999997</v>
      </c>
    </row>
    <row r="6113" spans="1:4" ht="15" customHeight="1" x14ac:dyDescent="0.2">
      <c r="A6113" s="105">
        <v>42263.25</v>
      </c>
      <c r="B6113" s="13">
        <v>2.057776</v>
      </c>
      <c r="C6113" s="24">
        <v>20</v>
      </c>
      <c r="D6113" s="16">
        <f t="shared" si="95"/>
        <v>3.43648592</v>
      </c>
    </row>
    <row r="6114" spans="1:4" ht="15" customHeight="1" x14ac:dyDescent="0.2">
      <c r="A6114" s="105">
        <v>42263.291666666664</v>
      </c>
      <c r="B6114" s="13">
        <v>2.057776</v>
      </c>
      <c r="C6114" s="24">
        <v>10</v>
      </c>
      <c r="D6114" s="16">
        <f t="shared" si="95"/>
        <v>3.43648592</v>
      </c>
    </row>
    <row r="6115" spans="1:4" ht="15" customHeight="1" x14ac:dyDescent="0.2">
      <c r="A6115" s="105">
        <v>42263.333333333336</v>
      </c>
      <c r="B6115" s="13">
        <v>2.5722200000000002</v>
      </c>
      <c r="C6115" s="24">
        <v>30</v>
      </c>
      <c r="D6115" s="16">
        <f t="shared" si="95"/>
        <v>4.2956073999999997</v>
      </c>
    </row>
    <row r="6116" spans="1:4" ht="15" customHeight="1" x14ac:dyDescent="0.2">
      <c r="A6116" s="105">
        <v>42263.375</v>
      </c>
      <c r="B6116" s="13">
        <v>2.057776</v>
      </c>
      <c r="C6116" s="24">
        <v>10</v>
      </c>
      <c r="D6116" s="16">
        <f t="shared" si="95"/>
        <v>3.43648592</v>
      </c>
    </row>
    <row r="6117" spans="1:4" ht="15" customHeight="1" x14ac:dyDescent="0.2">
      <c r="A6117" s="105">
        <v>42263.416666666664</v>
      </c>
      <c r="B6117" s="13">
        <v>3.0866639999999999</v>
      </c>
      <c r="C6117" s="24">
        <v>10</v>
      </c>
      <c r="D6117" s="16">
        <f t="shared" si="95"/>
        <v>5.1547288799999995</v>
      </c>
    </row>
    <row r="6118" spans="1:4" ht="15" customHeight="1" x14ac:dyDescent="0.2">
      <c r="A6118" s="105">
        <v>42263.458333333336</v>
      </c>
      <c r="B6118" s="13">
        <v>4.1155520000000001</v>
      </c>
      <c r="C6118" s="24">
        <v>20</v>
      </c>
      <c r="D6118" s="16">
        <f t="shared" si="95"/>
        <v>6.8729718399999999</v>
      </c>
    </row>
    <row r="6119" spans="1:4" ht="15" customHeight="1" x14ac:dyDescent="0.2">
      <c r="A6119" s="105">
        <v>42263.5</v>
      </c>
      <c r="B6119" s="13">
        <v>6.1733279999999997</v>
      </c>
      <c r="C6119" s="24">
        <v>20</v>
      </c>
      <c r="D6119" s="16">
        <f t="shared" si="95"/>
        <v>10.309457759999999</v>
      </c>
    </row>
    <row r="6120" spans="1:4" ht="15" customHeight="1" x14ac:dyDescent="0.2">
      <c r="A6120" s="105">
        <v>42263.541666666664</v>
      </c>
      <c r="B6120" s="13">
        <v>7.202216</v>
      </c>
      <c r="C6120" s="24">
        <v>40</v>
      </c>
      <c r="D6120" s="16">
        <f t="shared" si="95"/>
        <v>12.027700719999999</v>
      </c>
    </row>
    <row r="6121" spans="1:4" ht="15" customHeight="1" x14ac:dyDescent="0.2">
      <c r="A6121" s="105">
        <v>42263.583333333336</v>
      </c>
      <c r="B6121" s="13">
        <v>6.6877719999999998</v>
      </c>
      <c r="C6121" s="24">
        <v>30</v>
      </c>
      <c r="D6121" s="16">
        <f t="shared" si="95"/>
        <v>11.16857924</v>
      </c>
    </row>
    <row r="6122" spans="1:4" ht="15" customHeight="1" x14ac:dyDescent="0.2">
      <c r="A6122" s="105">
        <v>42263.625</v>
      </c>
      <c r="B6122" s="13">
        <v>6.6877719999999998</v>
      </c>
      <c r="C6122" s="24">
        <v>50</v>
      </c>
      <c r="D6122" s="16">
        <f t="shared" si="95"/>
        <v>11.16857924</v>
      </c>
    </row>
    <row r="6123" spans="1:4" ht="15" customHeight="1" x14ac:dyDescent="0.2">
      <c r="A6123" s="105">
        <v>42263.666666666664</v>
      </c>
      <c r="B6123" s="13">
        <v>7.7166600000000001</v>
      </c>
      <c r="C6123" s="24">
        <v>50</v>
      </c>
      <c r="D6123" s="16">
        <f t="shared" si="95"/>
        <v>12.886822199999999</v>
      </c>
    </row>
    <row r="6124" spans="1:4" ht="15" customHeight="1" x14ac:dyDescent="0.2">
      <c r="A6124" s="105">
        <v>42263.708333333336</v>
      </c>
      <c r="B6124" s="13">
        <v>7.7166600000000001</v>
      </c>
      <c r="C6124" s="24">
        <v>60</v>
      </c>
      <c r="D6124" s="16">
        <f t="shared" si="95"/>
        <v>12.886822199999999</v>
      </c>
    </row>
    <row r="6125" spans="1:4" ht="15" customHeight="1" x14ac:dyDescent="0.2">
      <c r="A6125" s="105">
        <v>42263.75</v>
      </c>
      <c r="B6125" s="13">
        <v>8.2311040000000002</v>
      </c>
      <c r="C6125" s="24">
        <v>40</v>
      </c>
      <c r="D6125" s="16">
        <f t="shared" si="95"/>
        <v>13.74594368</v>
      </c>
    </row>
    <row r="6126" spans="1:4" ht="15" customHeight="1" x14ac:dyDescent="0.2">
      <c r="A6126" s="105">
        <v>42263.791666666664</v>
      </c>
      <c r="B6126" s="13">
        <v>7.7166600000000001</v>
      </c>
      <c r="C6126" s="24">
        <v>40</v>
      </c>
      <c r="D6126" s="16">
        <f t="shared" si="95"/>
        <v>12.886822199999999</v>
      </c>
    </row>
    <row r="6127" spans="1:4" ht="15" customHeight="1" x14ac:dyDescent="0.2">
      <c r="A6127" s="105">
        <v>42263.833333333336</v>
      </c>
      <c r="B6127" s="13">
        <v>7.202216</v>
      </c>
      <c r="C6127" s="24">
        <v>40</v>
      </c>
      <c r="D6127" s="16">
        <f t="shared" si="95"/>
        <v>12.027700719999999</v>
      </c>
    </row>
    <row r="6128" spans="1:4" ht="15" customHeight="1" x14ac:dyDescent="0.2">
      <c r="A6128" s="105">
        <v>42263.875</v>
      </c>
      <c r="B6128" s="13">
        <v>7.202216</v>
      </c>
      <c r="C6128" s="24">
        <v>30</v>
      </c>
      <c r="D6128" s="16">
        <f t="shared" si="95"/>
        <v>12.027700719999999</v>
      </c>
    </row>
    <row r="6129" spans="1:4" ht="15" customHeight="1" x14ac:dyDescent="0.2">
      <c r="A6129" s="105">
        <v>42263.916666666664</v>
      </c>
      <c r="B6129" s="13">
        <v>6.6877719999999998</v>
      </c>
      <c r="C6129" s="24">
        <v>30</v>
      </c>
      <c r="D6129" s="16">
        <f t="shared" si="95"/>
        <v>11.16857924</v>
      </c>
    </row>
    <row r="6130" spans="1:4" ht="15" customHeight="1" x14ac:dyDescent="0.2">
      <c r="A6130" s="105">
        <v>42263.958333333336</v>
      </c>
      <c r="B6130" s="13">
        <v>5.6588840000000005</v>
      </c>
      <c r="C6130" s="24">
        <v>30</v>
      </c>
      <c r="D6130" s="16">
        <f t="shared" si="95"/>
        <v>9.4503362800000001</v>
      </c>
    </row>
    <row r="6131" spans="1:4" ht="15" customHeight="1" x14ac:dyDescent="0.2">
      <c r="A6131" s="105">
        <v>42264</v>
      </c>
      <c r="B6131" s="13">
        <v>5.1444400000000003</v>
      </c>
      <c r="C6131" s="24">
        <v>20</v>
      </c>
      <c r="D6131" s="16">
        <f t="shared" si="95"/>
        <v>8.5912147999999995</v>
      </c>
    </row>
    <row r="6132" spans="1:4" ht="15" customHeight="1" x14ac:dyDescent="0.2">
      <c r="A6132" s="105">
        <v>42264.041666666664</v>
      </c>
      <c r="B6132" s="13">
        <v>3.0866639999999999</v>
      </c>
      <c r="C6132" s="24">
        <v>360</v>
      </c>
      <c r="D6132" s="16">
        <f t="shared" si="95"/>
        <v>5.1547288799999995</v>
      </c>
    </row>
    <row r="6133" spans="1:4" ht="15" customHeight="1" x14ac:dyDescent="0.2">
      <c r="A6133" s="105">
        <v>42264.083333333336</v>
      </c>
      <c r="B6133" s="13">
        <v>3.0866639999999999</v>
      </c>
      <c r="C6133" s="24">
        <v>340</v>
      </c>
      <c r="D6133" s="16">
        <f t="shared" si="95"/>
        <v>5.1547288799999995</v>
      </c>
    </row>
    <row r="6134" spans="1:4" ht="15" customHeight="1" x14ac:dyDescent="0.2">
      <c r="A6134" s="105">
        <v>42264.125</v>
      </c>
      <c r="B6134" s="13">
        <v>3.0866639999999999</v>
      </c>
      <c r="C6134" s="24">
        <v>360</v>
      </c>
      <c r="D6134" s="16">
        <f t="shared" si="95"/>
        <v>5.1547288799999995</v>
      </c>
    </row>
    <row r="6135" spans="1:4" ht="15" customHeight="1" x14ac:dyDescent="0.2">
      <c r="A6135" s="105">
        <v>42264.166666666664</v>
      </c>
      <c r="B6135" s="13">
        <v>2.5722200000000002</v>
      </c>
      <c r="C6135" s="24">
        <v>340</v>
      </c>
      <c r="D6135" s="16">
        <f t="shared" si="95"/>
        <v>4.2956073999999997</v>
      </c>
    </row>
    <row r="6136" spans="1:4" ht="15" customHeight="1" x14ac:dyDescent="0.2">
      <c r="A6136" s="105">
        <v>42264.208333333336</v>
      </c>
      <c r="B6136" s="13">
        <v>3.601108</v>
      </c>
      <c r="C6136" s="24">
        <v>360</v>
      </c>
      <c r="D6136" s="16">
        <f t="shared" si="95"/>
        <v>6.0138503599999993</v>
      </c>
    </row>
    <row r="6137" spans="1:4" ht="15" customHeight="1" x14ac:dyDescent="0.2">
      <c r="A6137" s="105">
        <v>42264.25</v>
      </c>
      <c r="B6137" s="13">
        <v>3.601108</v>
      </c>
      <c r="C6137" s="24">
        <v>10</v>
      </c>
      <c r="D6137" s="16">
        <f t="shared" si="95"/>
        <v>6.0138503599999993</v>
      </c>
    </row>
    <row r="6138" spans="1:4" ht="15" customHeight="1" x14ac:dyDescent="0.2">
      <c r="A6138" s="105">
        <v>42264.291666666664</v>
      </c>
      <c r="B6138" s="13">
        <v>3.0866639999999999</v>
      </c>
      <c r="C6138" s="24">
        <v>20</v>
      </c>
      <c r="D6138" s="16">
        <f t="shared" si="95"/>
        <v>5.1547288799999995</v>
      </c>
    </row>
    <row r="6139" spans="1:4" ht="15" customHeight="1" x14ac:dyDescent="0.2">
      <c r="A6139" s="105">
        <v>42264.333333333336</v>
      </c>
      <c r="B6139" s="13">
        <v>3.0866639999999999</v>
      </c>
      <c r="C6139" s="24">
        <v>20</v>
      </c>
      <c r="D6139" s="16">
        <f t="shared" si="95"/>
        <v>5.1547288799999995</v>
      </c>
    </row>
    <row r="6140" spans="1:4" ht="15" customHeight="1" x14ac:dyDescent="0.2">
      <c r="A6140" s="105">
        <v>42264.375</v>
      </c>
      <c r="B6140" s="13">
        <v>2.5722200000000002</v>
      </c>
      <c r="C6140" s="24">
        <v>350</v>
      </c>
      <c r="D6140" s="16">
        <f t="shared" si="95"/>
        <v>4.2956073999999997</v>
      </c>
    </row>
    <row r="6141" spans="1:4" ht="15" customHeight="1" x14ac:dyDescent="0.2">
      <c r="A6141" s="105">
        <v>42264.416666666664</v>
      </c>
      <c r="B6141" s="13">
        <v>2.057776</v>
      </c>
      <c r="C6141" s="24">
        <v>360</v>
      </c>
      <c r="D6141" s="16">
        <f t="shared" si="95"/>
        <v>3.43648592</v>
      </c>
    </row>
    <row r="6142" spans="1:4" ht="15" customHeight="1" x14ac:dyDescent="0.2">
      <c r="A6142" s="105">
        <v>42264.458333333336</v>
      </c>
      <c r="B6142" s="13">
        <v>5.6588840000000005</v>
      </c>
      <c r="C6142" s="24">
        <v>10</v>
      </c>
      <c r="D6142" s="16">
        <f t="shared" si="95"/>
        <v>9.4503362800000001</v>
      </c>
    </row>
    <row r="6143" spans="1:4" ht="15" customHeight="1" x14ac:dyDescent="0.2">
      <c r="A6143" s="105">
        <v>42264.5</v>
      </c>
      <c r="B6143" s="13">
        <v>6.1733279999999997</v>
      </c>
      <c r="C6143" s="24">
        <v>360</v>
      </c>
      <c r="D6143" s="16">
        <f t="shared" si="95"/>
        <v>10.309457759999999</v>
      </c>
    </row>
    <row r="6144" spans="1:4" ht="15" customHeight="1" x14ac:dyDescent="0.2">
      <c r="A6144" s="105">
        <v>42264.541666666664</v>
      </c>
      <c r="B6144" s="13">
        <v>6.6877719999999998</v>
      </c>
      <c r="C6144" s="24">
        <v>10</v>
      </c>
      <c r="D6144" s="16">
        <f t="shared" si="95"/>
        <v>11.16857924</v>
      </c>
    </row>
    <row r="6145" spans="1:4" ht="15" customHeight="1" x14ac:dyDescent="0.2">
      <c r="A6145" s="105">
        <v>42264.583333333336</v>
      </c>
      <c r="B6145" s="13">
        <v>8.2311040000000002</v>
      </c>
      <c r="C6145" s="24">
        <v>360</v>
      </c>
      <c r="D6145" s="16">
        <f t="shared" si="95"/>
        <v>13.74594368</v>
      </c>
    </row>
    <row r="6146" spans="1:4" ht="15" customHeight="1" x14ac:dyDescent="0.2">
      <c r="A6146" s="105">
        <v>42264.625</v>
      </c>
      <c r="B6146" s="13">
        <v>7.7166600000000001</v>
      </c>
      <c r="C6146" s="24">
        <v>30</v>
      </c>
      <c r="D6146" s="16">
        <f t="shared" si="95"/>
        <v>12.886822199999999</v>
      </c>
    </row>
    <row r="6147" spans="1:4" ht="15" customHeight="1" x14ac:dyDescent="0.2">
      <c r="A6147" s="105">
        <v>42264.666666666664</v>
      </c>
      <c r="B6147" s="13">
        <v>9.2599920000000004</v>
      </c>
      <c r="C6147" s="24">
        <v>50</v>
      </c>
      <c r="D6147" s="16">
        <f t="shared" si="95"/>
        <v>15.464186639999999</v>
      </c>
    </row>
    <row r="6148" spans="1:4" ht="15" customHeight="1" x14ac:dyDescent="0.2">
      <c r="A6148" s="105">
        <v>42264.708333333336</v>
      </c>
      <c r="B6148" s="13">
        <v>8.7455479999999994</v>
      </c>
      <c r="C6148" s="24">
        <v>50</v>
      </c>
      <c r="D6148" s="16">
        <f t="shared" ref="D6148:D6211" si="96">$B$1*B6148</f>
        <v>14.605065159999999</v>
      </c>
    </row>
    <row r="6149" spans="1:4" ht="15" customHeight="1" x14ac:dyDescent="0.2">
      <c r="A6149" s="105">
        <v>42264.75</v>
      </c>
      <c r="B6149" s="13">
        <v>10.288880000000001</v>
      </c>
      <c r="C6149" s="24">
        <v>40</v>
      </c>
      <c r="D6149" s="16">
        <f t="shared" si="96"/>
        <v>17.182429599999999</v>
      </c>
    </row>
    <row r="6150" spans="1:4" ht="15" customHeight="1" x14ac:dyDescent="0.2">
      <c r="A6150" s="105">
        <v>42264.791666666664</v>
      </c>
      <c r="B6150" s="13">
        <v>9.2599920000000004</v>
      </c>
      <c r="C6150" s="24">
        <v>40</v>
      </c>
      <c r="D6150" s="16">
        <f t="shared" si="96"/>
        <v>15.464186639999999</v>
      </c>
    </row>
    <row r="6151" spans="1:4" ht="15" customHeight="1" x14ac:dyDescent="0.2">
      <c r="A6151" s="105">
        <v>42264.833333333336</v>
      </c>
      <c r="B6151" s="13">
        <v>9.2599920000000004</v>
      </c>
      <c r="C6151" s="24">
        <v>40</v>
      </c>
      <c r="D6151" s="16">
        <f t="shared" si="96"/>
        <v>15.464186639999999</v>
      </c>
    </row>
    <row r="6152" spans="1:4" ht="15" customHeight="1" x14ac:dyDescent="0.2">
      <c r="A6152" s="105">
        <v>42264.875</v>
      </c>
      <c r="B6152" s="13">
        <v>8.7455479999999994</v>
      </c>
      <c r="C6152" s="24">
        <v>50</v>
      </c>
      <c r="D6152" s="16">
        <f t="shared" si="96"/>
        <v>14.605065159999999</v>
      </c>
    </row>
    <row r="6153" spans="1:4" ht="15" customHeight="1" x14ac:dyDescent="0.2">
      <c r="A6153" s="105">
        <v>42264.916666666664</v>
      </c>
      <c r="B6153" s="13">
        <v>6.6877719999999998</v>
      </c>
      <c r="C6153" s="24">
        <v>40</v>
      </c>
      <c r="D6153" s="16">
        <f t="shared" si="96"/>
        <v>11.16857924</v>
      </c>
    </row>
    <row r="6154" spans="1:4" ht="15" customHeight="1" x14ac:dyDescent="0.2">
      <c r="A6154" s="105">
        <v>42264.958333333336</v>
      </c>
      <c r="B6154" s="13">
        <v>6.6877719999999998</v>
      </c>
      <c r="C6154" s="24">
        <v>30</v>
      </c>
      <c r="D6154" s="16">
        <f t="shared" si="96"/>
        <v>11.16857924</v>
      </c>
    </row>
    <row r="6155" spans="1:4" ht="15" customHeight="1" x14ac:dyDescent="0.2">
      <c r="A6155" s="105">
        <v>42265</v>
      </c>
      <c r="B6155" s="13">
        <v>5.1444400000000003</v>
      </c>
      <c r="C6155" s="24">
        <v>20</v>
      </c>
      <c r="D6155" s="16">
        <f t="shared" si="96"/>
        <v>8.5912147999999995</v>
      </c>
    </row>
    <row r="6156" spans="1:4" ht="15" customHeight="1" x14ac:dyDescent="0.2">
      <c r="A6156" s="105">
        <v>42265.041666666664</v>
      </c>
      <c r="B6156" s="13">
        <v>4.1155520000000001</v>
      </c>
      <c r="C6156" s="24">
        <v>10</v>
      </c>
      <c r="D6156" s="16">
        <f t="shared" si="96"/>
        <v>6.8729718399999999</v>
      </c>
    </row>
    <row r="6157" spans="1:4" ht="15" customHeight="1" x14ac:dyDescent="0.2">
      <c r="A6157" s="105">
        <v>42265.083333333336</v>
      </c>
      <c r="B6157" s="13">
        <v>4.1155520000000001</v>
      </c>
      <c r="C6157" s="24">
        <v>10</v>
      </c>
      <c r="D6157" s="16">
        <f t="shared" si="96"/>
        <v>6.8729718399999999</v>
      </c>
    </row>
    <row r="6158" spans="1:4" ht="15" customHeight="1" x14ac:dyDescent="0.2">
      <c r="A6158" s="105">
        <v>42265.125</v>
      </c>
      <c r="B6158" s="13">
        <v>4.6299960000000002</v>
      </c>
      <c r="C6158" s="24">
        <v>360</v>
      </c>
      <c r="D6158" s="16">
        <f t="shared" si="96"/>
        <v>7.7320933199999997</v>
      </c>
    </row>
    <row r="6159" spans="1:4" ht="15" customHeight="1" x14ac:dyDescent="0.2">
      <c r="A6159" s="105">
        <v>42265.166666666664</v>
      </c>
      <c r="B6159" s="13">
        <v>4.1155520000000001</v>
      </c>
      <c r="C6159" s="24">
        <v>340</v>
      </c>
      <c r="D6159" s="16">
        <f t="shared" si="96"/>
        <v>6.8729718399999999</v>
      </c>
    </row>
    <row r="6160" spans="1:4" ht="15" customHeight="1" x14ac:dyDescent="0.2">
      <c r="A6160" s="105">
        <v>42265.208333333336</v>
      </c>
      <c r="B6160" s="13">
        <v>5.1444400000000003</v>
      </c>
      <c r="C6160" s="24">
        <v>350</v>
      </c>
      <c r="D6160" s="16">
        <f t="shared" si="96"/>
        <v>8.5912147999999995</v>
      </c>
    </row>
    <row r="6161" spans="1:4" ht="15" customHeight="1" x14ac:dyDescent="0.2">
      <c r="A6161" s="105">
        <v>42265.25</v>
      </c>
      <c r="B6161" s="13">
        <v>4.6299960000000002</v>
      </c>
      <c r="C6161" s="24">
        <v>10</v>
      </c>
      <c r="D6161" s="16">
        <f t="shared" si="96"/>
        <v>7.7320933199999997</v>
      </c>
    </row>
    <row r="6162" spans="1:4" ht="15" customHeight="1" x14ac:dyDescent="0.2">
      <c r="A6162" s="105">
        <v>42265.291666666664</v>
      </c>
      <c r="B6162" s="13">
        <v>4.1155520000000001</v>
      </c>
      <c r="C6162" s="24">
        <v>20</v>
      </c>
      <c r="D6162" s="16">
        <f t="shared" si="96"/>
        <v>6.8729718399999999</v>
      </c>
    </row>
    <row r="6163" spans="1:4" ht="15" customHeight="1" x14ac:dyDescent="0.2">
      <c r="A6163" s="105">
        <v>42265.333333333336</v>
      </c>
      <c r="B6163" s="13">
        <v>3.0866639999999999</v>
      </c>
      <c r="C6163" s="24">
        <v>10</v>
      </c>
      <c r="D6163" s="16">
        <f t="shared" si="96"/>
        <v>5.1547288799999995</v>
      </c>
    </row>
    <row r="6164" spans="1:4" ht="15" customHeight="1" x14ac:dyDescent="0.2">
      <c r="A6164" s="105">
        <v>42265.375</v>
      </c>
      <c r="B6164" s="13">
        <v>3.0866639999999999</v>
      </c>
      <c r="C6164" s="24">
        <v>10</v>
      </c>
      <c r="D6164" s="16">
        <f t="shared" si="96"/>
        <v>5.1547288799999995</v>
      </c>
    </row>
    <row r="6165" spans="1:4" ht="15" customHeight="1" x14ac:dyDescent="0.2">
      <c r="A6165" s="105">
        <v>42265.416666666664</v>
      </c>
      <c r="B6165" s="13">
        <v>4.1155520000000001</v>
      </c>
      <c r="C6165" s="24">
        <v>10</v>
      </c>
      <c r="D6165" s="16">
        <f t="shared" si="96"/>
        <v>6.8729718399999999</v>
      </c>
    </row>
    <row r="6166" spans="1:4" ht="15" customHeight="1" x14ac:dyDescent="0.2">
      <c r="A6166" s="105">
        <v>42265.458333333336</v>
      </c>
      <c r="B6166" s="13">
        <v>5.6588840000000005</v>
      </c>
      <c r="C6166" s="24">
        <v>10</v>
      </c>
      <c r="D6166" s="16">
        <f t="shared" si="96"/>
        <v>9.4503362800000001</v>
      </c>
    </row>
    <row r="6167" spans="1:4" ht="15" customHeight="1" x14ac:dyDescent="0.2">
      <c r="A6167" s="105">
        <v>42265.5</v>
      </c>
      <c r="B6167" s="13">
        <v>6.6877719999999998</v>
      </c>
      <c r="C6167" s="24">
        <v>360</v>
      </c>
      <c r="D6167" s="16">
        <f t="shared" si="96"/>
        <v>11.16857924</v>
      </c>
    </row>
    <row r="6168" spans="1:4" ht="15" customHeight="1" x14ac:dyDescent="0.2">
      <c r="A6168" s="105">
        <v>42265.541666666664</v>
      </c>
      <c r="B6168" s="13">
        <v>6.6877719999999998</v>
      </c>
      <c r="C6168" s="24">
        <v>10</v>
      </c>
      <c r="D6168" s="16">
        <f t="shared" si="96"/>
        <v>11.16857924</v>
      </c>
    </row>
    <row r="6169" spans="1:4" ht="15" customHeight="1" x14ac:dyDescent="0.2">
      <c r="A6169" s="105">
        <v>42265.583333333336</v>
      </c>
      <c r="B6169" s="13">
        <v>6.1733279999999997</v>
      </c>
      <c r="C6169" s="24">
        <v>350</v>
      </c>
      <c r="D6169" s="16">
        <f t="shared" si="96"/>
        <v>10.309457759999999</v>
      </c>
    </row>
    <row r="6170" spans="1:4" ht="15" customHeight="1" x14ac:dyDescent="0.2">
      <c r="A6170" s="105">
        <v>42265.625</v>
      </c>
      <c r="B6170" s="13">
        <v>7.202216</v>
      </c>
      <c r="C6170" s="24">
        <v>50</v>
      </c>
      <c r="D6170" s="16">
        <f t="shared" si="96"/>
        <v>12.027700719999999</v>
      </c>
    </row>
    <row r="6171" spans="1:4" ht="15" customHeight="1" x14ac:dyDescent="0.2">
      <c r="A6171" s="105">
        <v>42265.666666666664</v>
      </c>
      <c r="B6171" s="13">
        <v>9.2599920000000004</v>
      </c>
      <c r="C6171" s="24">
        <v>50</v>
      </c>
      <c r="D6171" s="16">
        <f t="shared" si="96"/>
        <v>15.464186639999999</v>
      </c>
    </row>
    <row r="6172" spans="1:4" ht="15" customHeight="1" x14ac:dyDescent="0.2">
      <c r="A6172" s="105">
        <v>42265.708333333336</v>
      </c>
      <c r="B6172" s="13">
        <v>9.2599920000000004</v>
      </c>
      <c r="C6172" s="24">
        <v>40</v>
      </c>
      <c r="D6172" s="16">
        <f t="shared" si="96"/>
        <v>15.464186639999999</v>
      </c>
    </row>
    <row r="6173" spans="1:4" ht="15" customHeight="1" x14ac:dyDescent="0.2">
      <c r="A6173" s="105">
        <v>42265.75</v>
      </c>
      <c r="B6173" s="13">
        <v>9.7744359999999997</v>
      </c>
      <c r="C6173" s="24">
        <v>60</v>
      </c>
      <c r="D6173" s="16">
        <f t="shared" si="96"/>
        <v>16.32330812</v>
      </c>
    </row>
    <row r="6174" spans="1:4" ht="15" customHeight="1" x14ac:dyDescent="0.2">
      <c r="A6174" s="105">
        <v>42265.791666666664</v>
      </c>
      <c r="B6174" s="13">
        <v>10.803324</v>
      </c>
      <c r="C6174" s="24">
        <v>50</v>
      </c>
      <c r="D6174" s="16">
        <f t="shared" si="96"/>
        <v>18.041551079999998</v>
      </c>
    </row>
    <row r="6175" spans="1:4" ht="15" customHeight="1" x14ac:dyDescent="0.2">
      <c r="A6175" s="105">
        <v>42265.833333333336</v>
      </c>
      <c r="B6175" s="13">
        <v>10.288880000000001</v>
      </c>
      <c r="C6175" s="24">
        <v>50</v>
      </c>
      <c r="D6175" s="16">
        <f t="shared" si="96"/>
        <v>17.182429599999999</v>
      </c>
    </row>
    <row r="6176" spans="1:4" ht="15" customHeight="1" x14ac:dyDescent="0.2">
      <c r="A6176" s="105">
        <v>42265.875</v>
      </c>
      <c r="B6176" s="13">
        <v>7.202216</v>
      </c>
      <c r="C6176" s="24">
        <v>40</v>
      </c>
      <c r="D6176" s="16">
        <f t="shared" si="96"/>
        <v>12.027700719999999</v>
      </c>
    </row>
    <row r="6177" spans="1:4" ht="15" customHeight="1" x14ac:dyDescent="0.2">
      <c r="A6177" s="105">
        <v>42265.916666666664</v>
      </c>
      <c r="B6177" s="13">
        <v>8.7455479999999994</v>
      </c>
      <c r="C6177" s="24">
        <v>40</v>
      </c>
      <c r="D6177" s="16">
        <f t="shared" si="96"/>
        <v>14.605065159999999</v>
      </c>
    </row>
    <row r="6178" spans="1:4" ht="15" customHeight="1" x14ac:dyDescent="0.2">
      <c r="A6178" s="105">
        <v>42265.958333333336</v>
      </c>
      <c r="B6178" s="13">
        <v>7.202216</v>
      </c>
      <c r="C6178" s="24">
        <v>20</v>
      </c>
      <c r="D6178" s="16">
        <f t="shared" si="96"/>
        <v>12.027700719999999</v>
      </c>
    </row>
    <row r="6179" spans="1:4" ht="15" customHeight="1" x14ac:dyDescent="0.2">
      <c r="A6179" s="105">
        <v>42266</v>
      </c>
      <c r="B6179" s="13">
        <v>6.1733279999999997</v>
      </c>
      <c r="C6179" s="24">
        <v>20</v>
      </c>
      <c r="D6179" s="16">
        <f t="shared" si="96"/>
        <v>10.309457759999999</v>
      </c>
    </row>
    <row r="6180" spans="1:4" ht="15" customHeight="1" x14ac:dyDescent="0.2">
      <c r="A6180" s="105">
        <v>42266.041666666664</v>
      </c>
      <c r="B6180" s="13">
        <v>5.1444400000000003</v>
      </c>
      <c r="C6180" s="24">
        <v>10</v>
      </c>
      <c r="D6180" s="16">
        <f t="shared" si="96"/>
        <v>8.5912147999999995</v>
      </c>
    </row>
    <row r="6181" spans="1:4" ht="15" customHeight="1" x14ac:dyDescent="0.2">
      <c r="A6181" s="105">
        <v>42266.083333333336</v>
      </c>
      <c r="B6181" s="13">
        <v>4.6299960000000002</v>
      </c>
      <c r="C6181" s="24">
        <v>20</v>
      </c>
      <c r="D6181" s="16">
        <f t="shared" si="96"/>
        <v>7.7320933199999997</v>
      </c>
    </row>
    <row r="6182" spans="1:4" ht="15" customHeight="1" x14ac:dyDescent="0.2">
      <c r="A6182" s="105">
        <v>42266.125</v>
      </c>
      <c r="B6182" s="13">
        <v>4.1155520000000001</v>
      </c>
      <c r="C6182" s="24">
        <v>20</v>
      </c>
      <c r="D6182" s="16">
        <f t="shared" si="96"/>
        <v>6.8729718399999999</v>
      </c>
    </row>
    <row r="6183" spans="1:4" ht="15" customHeight="1" x14ac:dyDescent="0.2">
      <c r="A6183" s="105">
        <v>42266.166666666664</v>
      </c>
      <c r="B6183" s="13">
        <v>4.6299960000000002</v>
      </c>
      <c r="C6183" s="24">
        <v>20</v>
      </c>
      <c r="D6183" s="16">
        <f t="shared" si="96"/>
        <v>7.7320933199999997</v>
      </c>
    </row>
    <row r="6184" spans="1:4" ht="15" customHeight="1" x14ac:dyDescent="0.2">
      <c r="A6184" s="105">
        <v>42266.208333333336</v>
      </c>
      <c r="B6184" s="13">
        <v>4.1155520000000001</v>
      </c>
      <c r="C6184" s="24">
        <v>20</v>
      </c>
      <c r="D6184" s="16">
        <f t="shared" si="96"/>
        <v>6.8729718399999999</v>
      </c>
    </row>
    <row r="6185" spans="1:4" ht="15" customHeight="1" x14ac:dyDescent="0.2">
      <c r="A6185" s="105">
        <v>42266.25</v>
      </c>
      <c r="B6185" s="13">
        <v>4.6299960000000002</v>
      </c>
      <c r="C6185" s="24">
        <v>20</v>
      </c>
      <c r="D6185" s="16">
        <f t="shared" si="96"/>
        <v>7.7320933199999997</v>
      </c>
    </row>
    <row r="6186" spans="1:4" ht="15" customHeight="1" x14ac:dyDescent="0.2">
      <c r="A6186" s="105">
        <v>42266.291666666664</v>
      </c>
      <c r="B6186" s="13">
        <v>4.6299960000000002</v>
      </c>
      <c r="C6186" s="24">
        <v>20</v>
      </c>
      <c r="D6186" s="16">
        <f t="shared" si="96"/>
        <v>7.7320933199999997</v>
      </c>
    </row>
    <row r="6187" spans="1:4" ht="15" customHeight="1" x14ac:dyDescent="0.2">
      <c r="A6187" s="105">
        <v>42266.333333333336</v>
      </c>
      <c r="B6187" s="13">
        <v>4.1155520000000001</v>
      </c>
      <c r="C6187" s="24">
        <v>20</v>
      </c>
      <c r="D6187" s="16">
        <f t="shared" si="96"/>
        <v>6.8729718399999999</v>
      </c>
    </row>
    <row r="6188" spans="1:4" ht="15" customHeight="1" x14ac:dyDescent="0.2">
      <c r="A6188" s="105">
        <v>42266.375</v>
      </c>
      <c r="B6188" s="13">
        <v>3.601108</v>
      </c>
      <c r="C6188" s="24">
        <v>360</v>
      </c>
      <c r="D6188" s="16">
        <f t="shared" si="96"/>
        <v>6.0138503599999993</v>
      </c>
    </row>
    <row r="6189" spans="1:4" ht="15" customHeight="1" x14ac:dyDescent="0.2">
      <c r="A6189" s="105">
        <v>42266.416666666664</v>
      </c>
      <c r="B6189" s="13">
        <v>4.6299960000000002</v>
      </c>
      <c r="C6189" s="24">
        <v>350</v>
      </c>
      <c r="D6189" s="16">
        <f t="shared" si="96"/>
        <v>7.7320933199999997</v>
      </c>
    </row>
    <row r="6190" spans="1:4" ht="15" customHeight="1" x14ac:dyDescent="0.2">
      <c r="A6190" s="105">
        <v>42266.458333333336</v>
      </c>
      <c r="B6190" s="13">
        <v>5.1444400000000003</v>
      </c>
      <c r="C6190" s="24">
        <v>20</v>
      </c>
      <c r="D6190" s="16">
        <f t="shared" si="96"/>
        <v>8.5912147999999995</v>
      </c>
    </row>
    <row r="6191" spans="1:4" ht="15" customHeight="1" x14ac:dyDescent="0.2">
      <c r="A6191" s="105">
        <v>42266.5</v>
      </c>
      <c r="B6191" s="13">
        <v>4.6299960000000002</v>
      </c>
      <c r="C6191" s="24">
        <v>360</v>
      </c>
      <c r="D6191" s="16">
        <f t="shared" si="96"/>
        <v>7.7320933199999997</v>
      </c>
    </row>
    <row r="6192" spans="1:4" ht="15" customHeight="1" x14ac:dyDescent="0.2">
      <c r="A6192" s="105">
        <v>42266.541666666664</v>
      </c>
      <c r="B6192" s="13">
        <v>6.1733279999999997</v>
      </c>
      <c r="C6192" s="24">
        <v>350</v>
      </c>
      <c r="D6192" s="16">
        <f t="shared" si="96"/>
        <v>10.309457759999999</v>
      </c>
    </row>
    <row r="6193" spans="1:4" ht="15" customHeight="1" x14ac:dyDescent="0.2">
      <c r="A6193" s="105">
        <v>42266.583333333336</v>
      </c>
      <c r="B6193" s="13">
        <v>6.1733279999999997</v>
      </c>
      <c r="C6193" s="24">
        <v>40</v>
      </c>
      <c r="D6193" s="16">
        <f t="shared" si="96"/>
        <v>10.309457759999999</v>
      </c>
    </row>
    <row r="6194" spans="1:4" ht="15" customHeight="1" x14ac:dyDescent="0.2">
      <c r="A6194" s="105">
        <v>42266.625</v>
      </c>
      <c r="B6194" s="13">
        <v>6.1733279999999997</v>
      </c>
      <c r="C6194" s="24">
        <v>40</v>
      </c>
      <c r="D6194" s="16">
        <f t="shared" si="96"/>
        <v>10.309457759999999</v>
      </c>
    </row>
    <row r="6195" spans="1:4" ht="15" customHeight="1" x14ac:dyDescent="0.2">
      <c r="A6195" s="105">
        <v>42266.666666666664</v>
      </c>
      <c r="B6195" s="13">
        <v>7.202216</v>
      </c>
      <c r="C6195" s="24">
        <v>70</v>
      </c>
      <c r="D6195" s="16">
        <f t="shared" si="96"/>
        <v>12.027700719999999</v>
      </c>
    </row>
    <row r="6196" spans="1:4" ht="15" customHeight="1" x14ac:dyDescent="0.2">
      <c r="A6196" s="105">
        <v>42266.708333333336</v>
      </c>
      <c r="B6196" s="13">
        <v>9.2599920000000004</v>
      </c>
      <c r="C6196" s="24">
        <v>60</v>
      </c>
      <c r="D6196" s="16">
        <f t="shared" si="96"/>
        <v>15.464186639999999</v>
      </c>
    </row>
    <row r="6197" spans="1:4" ht="15" customHeight="1" x14ac:dyDescent="0.2">
      <c r="A6197" s="105">
        <v>42266.75</v>
      </c>
      <c r="B6197" s="13">
        <v>10.288880000000001</v>
      </c>
      <c r="C6197" s="24">
        <v>50</v>
      </c>
      <c r="D6197" s="16">
        <f t="shared" si="96"/>
        <v>17.182429599999999</v>
      </c>
    </row>
    <row r="6198" spans="1:4" ht="15" customHeight="1" x14ac:dyDescent="0.2">
      <c r="A6198" s="105">
        <v>42266.791666666664</v>
      </c>
      <c r="B6198" s="13">
        <v>10.803324</v>
      </c>
      <c r="C6198" s="24">
        <v>50</v>
      </c>
      <c r="D6198" s="16">
        <f t="shared" si="96"/>
        <v>18.041551079999998</v>
      </c>
    </row>
    <row r="6199" spans="1:4" ht="15" customHeight="1" x14ac:dyDescent="0.2">
      <c r="A6199" s="105">
        <v>42266.833333333336</v>
      </c>
      <c r="B6199" s="13">
        <v>8.7455479999999994</v>
      </c>
      <c r="C6199" s="24">
        <v>50</v>
      </c>
      <c r="D6199" s="16">
        <f t="shared" si="96"/>
        <v>14.605065159999999</v>
      </c>
    </row>
    <row r="6200" spans="1:4" ht="15" customHeight="1" x14ac:dyDescent="0.2">
      <c r="A6200" s="105">
        <v>42266.875</v>
      </c>
      <c r="B6200" s="13">
        <v>7.7166600000000001</v>
      </c>
      <c r="C6200" s="24">
        <v>40</v>
      </c>
      <c r="D6200" s="16">
        <f t="shared" si="96"/>
        <v>12.886822199999999</v>
      </c>
    </row>
    <row r="6201" spans="1:4" ht="15" customHeight="1" x14ac:dyDescent="0.2">
      <c r="A6201" s="105">
        <v>42266.916666666664</v>
      </c>
      <c r="B6201" s="13">
        <v>7.7166600000000001</v>
      </c>
      <c r="C6201" s="24">
        <v>50</v>
      </c>
      <c r="D6201" s="16">
        <f t="shared" si="96"/>
        <v>12.886822199999999</v>
      </c>
    </row>
    <row r="6202" spans="1:4" ht="15" customHeight="1" x14ac:dyDescent="0.2">
      <c r="A6202" s="105">
        <v>42266.958333333336</v>
      </c>
      <c r="B6202" s="13">
        <v>6.6877719999999998</v>
      </c>
      <c r="C6202" s="24">
        <v>30</v>
      </c>
      <c r="D6202" s="16">
        <f t="shared" si="96"/>
        <v>11.16857924</v>
      </c>
    </row>
    <row r="6203" spans="1:4" ht="15" customHeight="1" x14ac:dyDescent="0.2">
      <c r="A6203" s="105">
        <v>42267</v>
      </c>
      <c r="B6203" s="13">
        <v>3.601108</v>
      </c>
      <c r="C6203" s="24">
        <v>360</v>
      </c>
      <c r="D6203" s="16">
        <f t="shared" si="96"/>
        <v>6.0138503599999993</v>
      </c>
    </row>
    <row r="6204" spans="1:4" ht="15" customHeight="1" x14ac:dyDescent="0.2">
      <c r="A6204" s="105">
        <v>42267.041666666664</v>
      </c>
      <c r="B6204" s="13">
        <v>2.057776</v>
      </c>
      <c r="C6204" s="24">
        <v>310</v>
      </c>
      <c r="D6204" s="16">
        <f t="shared" si="96"/>
        <v>3.43648592</v>
      </c>
    </row>
    <row r="6205" spans="1:4" ht="15" customHeight="1" x14ac:dyDescent="0.2">
      <c r="A6205" s="105">
        <v>42267.083333333336</v>
      </c>
      <c r="B6205" s="13">
        <v>3.0866639999999999</v>
      </c>
      <c r="C6205" s="24">
        <v>350</v>
      </c>
      <c r="D6205" s="16">
        <f t="shared" si="96"/>
        <v>5.1547288799999995</v>
      </c>
    </row>
    <row r="6206" spans="1:4" ht="15" customHeight="1" x14ac:dyDescent="0.2">
      <c r="A6206" s="105">
        <v>42267.125</v>
      </c>
      <c r="B6206" s="13">
        <v>3.0866639999999999</v>
      </c>
      <c r="C6206" s="24">
        <v>350</v>
      </c>
      <c r="D6206" s="16">
        <f t="shared" si="96"/>
        <v>5.1547288799999995</v>
      </c>
    </row>
    <row r="6207" spans="1:4" ht="15" customHeight="1" x14ac:dyDescent="0.2">
      <c r="A6207" s="105">
        <v>42267.166666666664</v>
      </c>
      <c r="B6207" s="13">
        <v>3.0866639999999999</v>
      </c>
      <c r="C6207" s="24">
        <v>20</v>
      </c>
      <c r="D6207" s="16">
        <f t="shared" si="96"/>
        <v>5.1547288799999995</v>
      </c>
    </row>
    <row r="6208" spans="1:4" ht="15" customHeight="1" x14ac:dyDescent="0.2">
      <c r="A6208" s="105">
        <v>42267.208333333336</v>
      </c>
      <c r="B6208" s="13">
        <v>3.0866639999999999</v>
      </c>
      <c r="C6208" s="24">
        <v>350</v>
      </c>
      <c r="D6208" s="16">
        <f t="shared" si="96"/>
        <v>5.1547288799999995</v>
      </c>
    </row>
    <row r="6209" spans="1:4" ht="15" customHeight="1" x14ac:dyDescent="0.2">
      <c r="A6209" s="105">
        <v>42267.25</v>
      </c>
      <c r="B6209" s="13">
        <v>3.0866639999999999</v>
      </c>
      <c r="C6209" s="24">
        <v>10</v>
      </c>
      <c r="D6209" s="16">
        <f t="shared" si="96"/>
        <v>5.1547288799999995</v>
      </c>
    </row>
    <row r="6210" spans="1:4" ht="15" customHeight="1" x14ac:dyDescent="0.2">
      <c r="A6210" s="105">
        <v>42267.291666666664</v>
      </c>
      <c r="B6210" s="13">
        <v>3.0866639999999999</v>
      </c>
      <c r="C6210" s="24">
        <v>20</v>
      </c>
      <c r="D6210" s="16">
        <f t="shared" si="96"/>
        <v>5.1547288799999995</v>
      </c>
    </row>
    <row r="6211" spans="1:4" ht="15" customHeight="1" x14ac:dyDescent="0.2">
      <c r="A6211" s="105">
        <v>42267.333333333336</v>
      </c>
      <c r="B6211" s="13">
        <v>3.0866639999999999</v>
      </c>
      <c r="C6211" s="24">
        <v>10</v>
      </c>
      <c r="D6211" s="16">
        <f t="shared" si="96"/>
        <v>5.1547288799999995</v>
      </c>
    </row>
    <row r="6212" spans="1:4" ht="15" customHeight="1" x14ac:dyDescent="0.2">
      <c r="A6212" s="105">
        <v>42267.375</v>
      </c>
      <c r="B6212" s="13">
        <v>2.057776</v>
      </c>
      <c r="C6212" s="24">
        <v>340</v>
      </c>
      <c r="D6212" s="16">
        <f t="shared" ref="D6212:D6275" si="97">$B$1*B6212</f>
        <v>3.43648592</v>
      </c>
    </row>
    <row r="6213" spans="1:4" ht="15" customHeight="1" x14ac:dyDescent="0.2">
      <c r="A6213" s="105">
        <v>42267.416666666664</v>
      </c>
      <c r="B6213" s="13">
        <v>2.057776</v>
      </c>
      <c r="C6213" s="24">
        <v>350</v>
      </c>
      <c r="D6213" s="16">
        <f t="shared" si="97"/>
        <v>3.43648592</v>
      </c>
    </row>
    <row r="6214" spans="1:4" ht="15" customHeight="1" x14ac:dyDescent="0.2">
      <c r="A6214" s="105">
        <v>42267.458333333336</v>
      </c>
      <c r="B6214" s="13">
        <v>6.1733279999999997</v>
      </c>
      <c r="C6214" s="24">
        <v>10</v>
      </c>
      <c r="D6214" s="16">
        <f t="shared" si="97"/>
        <v>10.309457759999999</v>
      </c>
    </row>
    <row r="6215" spans="1:4" ht="15" customHeight="1" x14ac:dyDescent="0.2">
      <c r="A6215" s="105">
        <v>42267.5</v>
      </c>
      <c r="B6215" s="13">
        <v>6.1733279999999997</v>
      </c>
      <c r="C6215" s="24">
        <v>10</v>
      </c>
      <c r="D6215" s="16">
        <f t="shared" si="97"/>
        <v>10.309457759999999</v>
      </c>
    </row>
    <row r="6216" spans="1:4" ht="15" customHeight="1" x14ac:dyDescent="0.2">
      <c r="A6216" s="105">
        <v>42267.541666666664</v>
      </c>
      <c r="B6216" s="13">
        <v>6.1733279999999997</v>
      </c>
      <c r="C6216" s="24">
        <v>360</v>
      </c>
      <c r="D6216" s="16">
        <f t="shared" si="97"/>
        <v>10.309457759999999</v>
      </c>
    </row>
    <row r="6217" spans="1:4" ht="15" customHeight="1" x14ac:dyDescent="0.2">
      <c r="A6217" s="105">
        <v>42267.583333333336</v>
      </c>
      <c r="B6217" s="13">
        <v>6.1733279999999997</v>
      </c>
      <c r="C6217" s="24">
        <v>360</v>
      </c>
      <c r="D6217" s="16">
        <f t="shared" si="97"/>
        <v>10.309457759999999</v>
      </c>
    </row>
    <row r="6218" spans="1:4" ht="15" customHeight="1" x14ac:dyDescent="0.2">
      <c r="A6218" s="105">
        <v>42267.625</v>
      </c>
      <c r="B6218" s="13">
        <v>7.202216</v>
      </c>
      <c r="C6218" s="24">
        <v>60</v>
      </c>
      <c r="D6218" s="16">
        <f t="shared" si="97"/>
        <v>12.027700719999999</v>
      </c>
    </row>
    <row r="6219" spans="1:4" ht="15" customHeight="1" x14ac:dyDescent="0.2">
      <c r="A6219" s="105">
        <v>42267.666666666664</v>
      </c>
      <c r="B6219" s="13">
        <v>7.7166600000000001</v>
      </c>
      <c r="C6219" s="24">
        <v>40</v>
      </c>
      <c r="D6219" s="16">
        <f t="shared" si="97"/>
        <v>12.886822199999999</v>
      </c>
    </row>
    <row r="6220" spans="1:4" ht="15" customHeight="1" x14ac:dyDescent="0.2">
      <c r="A6220" s="105">
        <v>42267.708333333336</v>
      </c>
      <c r="B6220" s="13">
        <v>8.7455479999999994</v>
      </c>
      <c r="C6220" s="24">
        <v>60</v>
      </c>
      <c r="D6220" s="16">
        <f t="shared" si="97"/>
        <v>14.605065159999999</v>
      </c>
    </row>
    <row r="6221" spans="1:4" ht="15" customHeight="1" x14ac:dyDescent="0.2">
      <c r="A6221" s="105">
        <v>42267.75</v>
      </c>
      <c r="B6221" s="13">
        <v>8.7455479999999994</v>
      </c>
      <c r="C6221" s="24">
        <v>50</v>
      </c>
      <c r="D6221" s="16">
        <f t="shared" si="97"/>
        <v>14.605065159999999</v>
      </c>
    </row>
    <row r="6222" spans="1:4" ht="15" customHeight="1" x14ac:dyDescent="0.2">
      <c r="A6222" s="105">
        <v>42267.791666666664</v>
      </c>
      <c r="B6222" s="13">
        <v>9.2599920000000004</v>
      </c>
      <c r="C6222" s="24">
        <v>40</v>
      </c>
      <c r="D6222" s="16">
        <f t="shared" si="97"/>
        <v>15.464186639999999</v>
      </c>
    </row>
    <row r="6223" spans="1:4" ht="15" customHeight="1" x14ac:dyDescent="0.2">
      <c r="A6223" s="105">
        <v>42267.833333333336</v>
      </c>
      <c r="B6223" s="13">
        <v>9.7744359999999997</v>
      </c>
      <c r="C6223" s="24">
        <v>50</v>
      </c>
      <c r="D6223" s="16">
        <f t="shared" si="97"/>
        <v>16.32330812</v>
      </c>
    </row>
    <row r="6224" spans="1:4" ht="15" customHeight="1" x14ac:dyDescent="0.2">
      <c r="A6224" s="105">
        <v>42267.875</v>
      </c>
      <c r="B6224" s="13">
        <v>8.7455479999999994</v>
      </c>
      <c r="C6224" s="24">
        <v>40</v>
      </c>
      <c r="D6224" s="16">
        <f t="shared" si="97"/>
        <v>14.605065159999999</v>
      </c>
    </row>
    <row r="6225" spans="1:4" ht="15" customHeight="1" x14ac:dyDescent="0.2">
      <c r="A6225" s="105">
        <v>42267.916666666664</v>
      </c>
      <c r="B6225" s="13">
        <v>8.7455479999999994</v>
      </c>
      <c r="C6225" s="24">
        <v>30</v>
      </c>
      <c r="D6225" s="16">
        <f t="shared" si="97"/>
        <v>14.605065159999999</v>
      </c>
    </row>
    <row r="6226" spans="1:4" ht="15" customHeight="1" x14ac:dyDescent="0.2">
      <c r="A6226" s="105">
        <v>42267.958333333336</v>
      </c>
      <c r="B6226" s="13">
        <v>6.1733279999999997</v>
      </c>
      <c r="C6226" s="24">
        <v>30</v>
      </c>
      <c r="D6226" s="16">
        <f t="shared" si="97"/>
        <v>10.309457759999999</v>
      </c>
    </row>
    <row r="6227" spans="1:4" ht="15" customHeight="1" x14ac:dyDescent="0.2">
      <c r="A6227" s="105">
        <v>42268</v>
      </c>
      <c r="B6227" s="13">
        <v>4.6299960000000002</v>
      </c>
      <c r="C6227" s="24">
        <v>20</v>
      </c>
      <c r="D6227" s="16">
        <f t="shared" si="97"/>
        <v>7.7320933199999997</v>
      </c>
    </row>
    <row r="6228" spans="1:4" ht="15" customHeight="1" x14ac:dyDescent="0.2">
      <c r="A6228" s="105">
        <v>42268.041666666664</v>
      </c>
      <c r="B6228" s="13">
        <v>4.1155520000000001</v>
      </c>
      <c r="C6228" s="24">
        <v>10</v>
      </c>
      <c r="D6228" s="16">
        <f t="shared" si="97"/>
        <v>6.8729718399999999</v>
      </c>
    </row>
    <row r="6229" spans="1:4" ht="15" customHeight="1" x14ac:dyDescent="0.2">
      <c r="A6229" s="105">
        <v>42268.083333333336</v>
      </c>
      <c r="B6229" s="13">
        <v>4.6299960000000002</v>
      </c>
      <c r="C6229" s="24">
        <v>20</v>
      </c>
      <c r="D6229" s="16">
        <f t="shared" si="97"/>
        <v>7.7320933199999997</v>
      </c>
    </row>
    <row r="6230" spans="1:4" ht="15" customHeight="1" x14ac:dyDescent="0.2">
      <c r="A6230" s="105">
        <v>42268.125</v>
      </c>
      <c r="B6230" s="13">
        <v>3.601108</v>
      </c>
      <c r="C6230" s="24">
        <v>10</v>
      </c>
      <c r="D6230" s="16">
        <f t="shared" si="97"/>
        <v>6.0138503599999993</v>
      </c>
    </row>
    <row r="6231" spans="1:4" ht="15" customHeight="1" x14ac:dyDescent="0.2">
      <c r="A6231" s="105">
        <v>42268.166666666664</v>
      </c>
      <c r="B6231" s="13">
        <v>4.1155520000000001</v>
      </c>
      <c r="C6231" s="24">
        <v>30</v>
      </c>
      <c r="D6231" s="16">
        <f t="shared" si="97"/>
        <v>6.8729718399999999</v>
      </c>
    </row>
    <row r="6232" spans="1:4" ht="15" customHeight="1" x14ac:dyDescent="0.2">
      <c r="A6232" s="105">
        <v>42268.208333333336</v>
      </c>
      <c r="B6232" s="13">
        <v>5.1444400000000003</v>
      </c>
      <c r="C6232" s="24">
        <v>20</v>
      </c>
      <c r="D6232" s="16">
        <f t="shared" si="97"/>
        <v>8.5912147999999995</v>
      </c>
    </row>
    <row r="6233" spans="1:4" ht="15" customHeight="1" x14ac:dyDescent="0.2">
      <c r="A6233" s="105">
        <v>42268.25</v>
      </c>
      <c r="B6233" s="13">
        <v>3.601108</v>
      </c>
      <c r="C6233" s="24">
        <v>350</v>
      </c>
      <c r="D6233" s="16">
        <f t="shared" si="97"/>
        <v>6.0138503599999993</v>
      </c>
    </row>
    <row r="6234" spans="1:4" ht="15" customHeight="1" x14ac:dyDescent="0.2">
      <c r="A6234" s="105">
        <v>42268.291666666664</v>
      </c>
      <c r="B6234" s="13">
        <v>2.5722200000000002</v>
      </c>
      <c r="C6234" s="24">
        <v>360</v>
      </c>
      <c r="D6234" s="16">
        <f t="shared" si="97"/>
        <v>4.2956073999999997</v>
      </c>
    </row>
    <row r="6235" spans="1:4" ht="15" customHeight="1" x14ac:dyDescent="0.2">
      <c r="A6235" s="105">
        <v>42268.333333333336</v>
      </c>
      <c r="B6235" s="13">
        <v>3.601108</v>
      </c>
      <c r="C6235" s="24">
        <v>20</v>
      </c>
      <c r="D6235" s="16">
        <f t="shared" si="97"/>
        <v>6.0138503599999993</v>
      </c>
    </row>
    <row r="6236" spans="1:4" ht="15" customHeight="1" x14ac:dyDescent="0.2">
      <c r="A6236" s="105">
        <v>42268.375</v>
      </c>
      <c r="B6236" s="13">
        <v>3.601108</v>
      </c>
      <c r="C6236" s="24">
        <v>40</v>
      </c>
      <c r="D6236" s="16">
        <f t="shared" si="97"/>
        <v>6.0138503599999993</v>
      </c>
    </row>
    <row r="6237" spans="1:4" ht="15" customHeight="1" x14ac:dyDescent="0.2">
      <c r="A6237" s="105">
        <v>42268.416666666664</v>
      </c>
      <c r="B6237" s="13">
        <v>1.5433319999999999</v>
      </c>
      <c r="C6237" s="24">
        <v>340</v>
      </c>
      <c r="D6237" s="16">
        <f t="shared" si="97"/>
        <v>2.5773644399999998</v>
      </c>
    </row>
    <row r="6238" spans="1:4" ht="15" customHeight="1" x14ac:dyDescent="0.2">
      <c r="A6238" s="105">
        <v>42268.458333333336</v>
      </c>
      <c r="B6238" s="13">
        <v>6.1733279999999997</v>
      </c>
      <c r="C6238" s="24">
        <v>10</v>
      </c>
      <c r="D6238" s="16">
        <f t="shared" si="97"/>
        <v>10.309457759999999</v>
      </c>
    </row>
    <row r="6239" spans="1:4" ht="15" customHeight="1" x14ac:dyDescent="0.2">
      <c r="A6239" s="105">
        <v>42268.5</v>
      </c>
      <c r="B6239" s="13">
        <v>6.6877719999999998</v>
      </c>
      <c r="C6239" s="24">
        <v>20</v>
      </c>
      <c r="D6239" s="16">
        <f t="shared" si="97"/>
        <v>11.16857924</v>
      </c>
    </row>
    <row r="6240" spans="1:4" ht="15" customHeight="1" x14ac:dyDescent="0.2">
      <c r="A6240" s="105">
        <v>42268.541666666664</v>
      </c>
      <c r="B6240" s="13">
        <v>6.1733279999999997</v>
      </c>
      <c r="C6240" s="24">
        <v>10</v>
      </c>
      <c r="D6240" s="16">
        <f t="shared" si="97"/>
        <v>10.309457759999999</v>
      </c>
    </row>
    <row r="6241" spans="1:4" ht="15" customHeight="1" x14ac:dyDescent="0.2">
      <c r="A6241" s="105">
        <v>42268.583333333336</v>
      </c>
      <c r="B6241" s="13">
        <v>6.1733279999999997</v>
      </c>
      <c r="C6241" s="24">
        <v>50</v>
      </c>
      <c r="D6241" s="16">
        <f t="shared" si="97"/>
        <v>10.309457759999999</v>
      </c>
    </row>
    <row r="6242" spans="1:4" ht="15" customHeight="1" x14ac:dyDescent="0.2">
      <c r="A6242" s="105">
        <v>42268.625</v>
      </c>
      <c r="B6242" s="13">
        <v>8.2311040000000002</v>
      </c>
      <c r="C6242" s="24">
        <v>50</v>
      </c>
      <c r="D6242" s="16">
        <f t="shared" si="97"/>
        <v>13.74594368</v>
      </c>
    </row>
    <row r="6243" spans="1:4" ht="15" customHeight="1" x14ac:dyDescent="0.2">
      <c r="A6243" s="105">
        <v>42268.666666666664</v>
      </c>
      <c r="B6243" s="13">
        <v>8.7455479999999994</v>
      </c>
      <c r="C6243" s="24">
        <v>50</v>
      </c>
      <c r="D6243" s="16">
        <f t="shared" si="97"/>
        <v>14.605065159999999</v>
      </c>
    </row>
    <row r="6244" spans="1:4" ht="15" customHeight="1" x14ac:dyDescent="0.2">
      <c r="A6244" s="105">
        <v>42268.708333333336</v>
      </c>
      <c r="B6244" s="13">
        <v>9.7744359999999997</v>
      </c>
      <c r="C6244" s="24">
        <v>40</v>
      </c>
      <c r="D6244" s="16">
        <f t="shared" si="97"/>
        <v>16.32330812</v>
      </c>
    </row>
    <row r="6245" spans="1:4" ht="15" customHeight="1" x14ac:dyDescent="0.2">
      <c r="A6245" s="105">
        <v>42268.75</v>
      </c>
      <c r="B6245" s="13">
        <v>8.7455479999999994</v>
      </c>
      <c r="C6245" s="24">
        <v>40</v>
      </c>
      <c r="D6245" s="16">
        <f t="shared" si="97"/>
        <v>14.605065159999999</v>
      </c>
    </row>
    <row r="6246" spans="1:4" ht="15" customHeight="1" x14ac:dyDescent="0.2">
      <c r="A6246" s="105">
        <v>42268.791666666664</v>
      </c>
      <c r="B6246" s="13">
        <v>9.7744359999999997</v>
      </c>
      <c r="C6246" s="24">
        <v>50</v>
      </c>
      <c r="D6246" s="16">
        <f t="shared" si="97"/>
        <v>16.32330812</v>
      </c>
    </row>
    <row r="6247" spans="1:4" ht="15" customHeight="1" x14ac:dyDescent="0.2">
      <c r="A6247" s="105">
        <v>42268.833333333336</v>
      </c>
      <c r="B6247" s="13">
        <v>9.2599920000000004</v>
      </c>
      <c r="C6247" s="24">
        <v>50</v>
      </c>
      <c r="D6247" s="16">
        <f t="shared" si="97"/>
        <v>15.464186639999999</v>
      </c>
    </row>
    <row r="6248" spans="1:4" ht="15" customHeight="1" x14ac:dyDescent="0.2">
      <c r="A6248" s="105">
        <v>42268.875</v>
      </c>
      <c r="B6248" s="13">
        <v>9.2599920000000004</v>
      </c>
      <c r="C6248" s="24">
        <v>40</v>
      </c>
      <c r="D6248" s="16">
        <f t="shared" si="97"/>
        <v>15.464186639999999</v>
      </c>
    </row>
    <row r="6249" spans="1:4" ht="15" customHeight="1" x14ac:dyDescent="0.2">
      <c r="A6249" s="105">
        <v>42268.916666666664</v>
      </c>
      <c r="B6249" s="13">
        <v>6.6877719999999998</v>
      </c>
      <c r="C6249" s="24">
        <v>40</v>
      </c>
      <c r="D6249" s="16">
        <f t="shared" si="97"/>
        <v>11.16857924</v>
      </c>
    </row>
    <row r="6250" spans="1:4" ht="15" customHeight="1" x14ac:dyDescent="0.2">
      <c r="A6250" s="105">
        <v>42268.958333333336</v>
      </c>
      <c r="B6250" s="13">
        <v>5.1444400000000003</v>
      </c>
      <c r="C6250" s="24">
        <v>20</v>
      </c>
      <c r="D6250" s="16">
        <f t="shared" si="97"/>
        <v>8.5912147999999995</v>
      </c>
    </row>
    <row r="6251" spans="1:4" ht="15" customHeight="1" x14ac:dyDescent="0.2">
      <c r="A6251" s="105">
        <v>42269</v>
      </c>
      <c r="B6251" s="13">
        <v>5.1444400000000003</v>
      </c>
      <c r="C6251" s="24">
        <v>20</v>
      </c>
      <c r="D6251" s="16">
        <f t="shared" si="97"/>
        <v>8.5912147999999995</v>
      </c>
    </row>
    <row r="6252" spans="1:4" ht="15" customHeight="1" x14ac:dyDescent="0.2">
      <c r="A6252" s="105">
        <v>42269.041666666664</v>
      </c>
      <c r="B6252" s="13">
        <v>5.1444400000000003</v>
      </c>
      <c r="C6252" s="24">
        <v>10</v>
      </c>
      <c r="D6252" s="16">
        <f t="shared" si="97"/>
        <v>8.5912147999999995</v>
      </c>
    </row>
    <row r="6253" spans="1:4" ht="15" customHeight="1" x14ac:dyDescent="0.2">
      <c r="A6253" s="105">
        <v>42269.083333333336</v>
      </c>
      <c r="B6253" s="13">
        <v>4.6299960000000002</v>
      </c>
      <c r="C6253" s="24">
        <v>360</v>
      </c>
      <c r="D6253" s="16">
        <f t="shared" si="97"/>
        <v>7.7320933199999997</v>
      </c>
    </row>
    <row r="6254" spans="1:4" ht="15" customHeight="1" x14ac:dyDescent="0.2">
      <c r="A6254" s="105">
        <v>42269.125</v>
      </c>
      <c r="B6254" s="13">
        <v>3.0866639999999999</v>
      </c>
      <c r="C6254" s="24">
        <v>360</v>
      </c>
      <c r="D6254" s="16">
        <f t="shared" si="97"/>
        <v>5.1547288799999995</v>
      </c>
    </row>
    <row r="6255" spans="1:4" ht="15" customHeight="1" x14ac:dyDescent="0.2">
      <c r="A6255" s="105">
        <v>42269.166666666664</v>
      </c>
      <c r="B6255" s="13">
        <v>4.6299960000000002</v>
      </c>
      <c r="C6255" s="24">
        <v>10</v>
      </c>
      <c r="D6255" s="16">
        <f t="shared" si="97"/>
        <v>7.7320933199999997</v>
      </c>
    </row>
    <row r="6256" spans="1:4" ht="15" customHeight="1" x14ac:dyDescent="0.2">
      <c r="A6256" s="105">
        <v>42269.208333333336</v>
      </c>
      <c r="B6256" s="13">
        <v>4.6299960000000002</v>
      </c>
      <c r="C6256" s="24">
        <v>360</v>
      </c>
      <c r="D6256" s="16">
        <f t="shared" si="97"/>
        <v>7.7320933199999997</v>
      </c>
    </row>
    <row r="6257" spans="1:4" ht="15" customHeight="1" x14ac:dyDescent="0.2">
      <c r="A6257" s="105">
        <v>42269.25</v>
      </c>
      <c r="B6257" s="13">
        <v>4.6299960000000002</v>
      </c>
      <c r="C6257" s="24">
        <v>360</v>
      </c>
      <c r="D6257" s="16">
        <f t="shared" si="97"/>
        <v>7.7320933199999997</v>
      </c>
    </row>
    <row r="6258" spans="1:4" ht="15" customHeight="1" x14ac:dyDescent="0.2">
      <c r="A6258" s="105">
        <v>42269.291666666664</v>
      </c>
      <c r="B6258" s="13">
        <v>3.0866639999999999</v>
      </c>
      <c r="C6258" s="24">
        <v>360</v>
      </c>
      <c r="D6258" s="16">
        <f t="shared" si="97"/>
        <v>5.1547288799999995</v>
      </c>
    </row>
    <row r="6259" spans="1:4" ht="15" customHeight="1" x14ac:dyDescent="0.2">
      <c r="A6259" s="105">
        <v>42269.333333333336</v>
      </c>
      <c r="B6259" s="13">
        <v>2.5722200000000002</v>
      </c>
      <c r="C6259" s="24">
        <v>360</v>
      </c>
      <c r="D6259" s="16">
        <f t="shared" si="97"/>
        <v>4.2956073999999997</v>
      </c>
    </row>
    <row r="6260" spans="1:4" ht="15" customHeight="1" x14ac:dyDescent="0.2">
      <c r="A6260" s="105">
        <v>42269.375</v>
      </c>
      <c r="B6260" s="13">
        <v>1.5433319999999999</v>
      </c>
      <c r="C6260" s="24">
        <v>340</v>
      </c>
      <c r="D6260" s="16">
        <f t="shared" si="97"/>
        <v>2.5773644399999998</v>
      </c>
    </row>
    <row r="6261" spans="1:4" ht="15" customHeight="1" x14ac:dyDescent="0.2">
      <c r="A6261" s="105">
        <v>42269.416666666664</v>
      </c>
      <c r="B6261" s="13">
        <v>3.601108</v>
      </c>
      <c r="C6261" s="24">
        <v>20</v>
      </c>
      <c r="D6261" s="16">
        <f t="shared" si="97"/>
        <v>6.0138503599999993</v>
      </c>
    </row>
    <row r="6262" spans="1:4" ht="15" customHeight="1" x14ac:dyDescent="0.2">
      <c r="A6262" s="105">
        <v>42269.458333333336</v>
      </c>
      <c r="B6262" s="13">
        <v>4.1155520000000001</v>
      </c>
      <c r="C6262" s="24">
        <v>10</v>
      </c>
      <c r="D6262" s="16">
        <f t="shared" si="97"/>
        <v>6.8729718399999999</v>
      </c>
    </row>
    <row r="6263" spans="1:4" ht="15" customHeight="1" x14ac:dyDescent="0.2">
      <c r="A6263" s="105">
        <v>42269.5</v>
      </c>
      <c r="B6263" s="13">
        <v>7.202216</v>
      </c>
      <c r="C6263" s="24">
        <v>20</v>
      </c>
      <c r="D6263" s="16">
        <f t="shared" si="97"/>
        <v>12.027700719999999</v>
      </c>
    </row>
    <row r="6264" spans="1:4" ht="15" customHeight="1" x14ac:dyDescent="0.2">
      <c r="A6264" s="105">
        <v>42269.541666666664</v>
      </c>
      <c r="B6264" s="13">
        <v>7.7166600000000001</v>
      </c>
      <c r="C6264" s="24">
        <v>10</v>
      </c>
      <c r="D6264" s="16">
        <f t="shared" si="97"/>
        <v>12.886822199999999</v>
      </c>
    </row>
    <row r="6265" spans="1:4" ht="15" customHeight="1" x14ac:dyDescent="0.2">
      <c r="A6265" s="105">
        <v>42269.583333333336</v>
      </c>
      <c r="B6265" s="13">
        <v>6.1733279999999997</v>
      </c>
      <c r="C6265" s="24">
        <v>10</v>
      </c>
      <c r="D6265" s="16">
        <f t="shared" si="97"/>
        <v>10.309457759999999</v>
      </c>
    </row>
    <row r="6266" spans="1:4" ht="15" customHeight="1" x14ac:dyDescent="0.2">
      <c r="A6266" s="105">
        <v>42269.625</v>
      </c>
      <c r="B6266" s="13">
        <v>7.202216</v>
      </c>
      <c r="C6266" s="24">
        <v>40</v>
      </c>
      <c r="D6266" s="16">
        <f t="shared" si="97"/>
        <v>12.027700719999999</v>
      </c>
    </row>
    <row r="6267" spans="1:4" ht="15" customHeight="1" x14ac:dyDescent="0.2">
      <c r="A6267" s="105">
        <v>42269.666666666664</v>
      </c>
      <c r="B6267" s="13">
        <v>8.7455479999999994</v>
      </c>
      <c r="C6267" s="24">
        <v>60</v>
      </c>
      <c r="D6267" s="16">
        <f t="shared" si="97"/>
        <v>14.605065159999999</v>
      </c>
    </row>
    <row r="6268" spans="1:4" ht="15" customHeight="1" x14ac:dyDescent="0.2">
      <c r="A6268" s="105">
        <v>42269.708333333336</v>
      </c>
      <c r="B6268" s="13">
        <v>9.2599920000000004</v>
      </c>
      <c r="C6268" s="24">
        <v>60</v>
      </c>
      <c r="D6268" s="16">
        <f t="shared" si="97"/>
        <v>15.464186639999999</v>
      </c>
    </row>
    <row r="6269" spans="1:4" ht="15" customHeight="1" x14ac:dyDescent="0.2">
      <c r="A6269" s="105">
        <v>42269.75</v>
      </c>
      <c r="B6269" s="13">
        <v>9.7744359999999997</v>
      </c>
      <c r="C6269" s="24">
        <v>60</v>
      </c>
      <c r="D6269" s="16">
        <f t="shared" si="97"/>
        <v>16.32330812</v>
      </c>
    </row>
    <row r="6270" spans="1:4" ht="15" customHeight="1" x14ac:dyDescent="0.2">
      <c r="A6270" s="105">
        <v>42269.791666666664</v>
      </c>
      <c r="B6270" s="13">
        <v>8.2311040000000002</v>
      </c>
      <c r="C6270" s="24">
        <v>50</v>
      </c>
      <c r="D6270" s="16">
        <f t="shared" si="97"/>
        <v>13.74594368</v>
      </c>
    </row>
    <row r="6271" spans="1:4" ht="15" customHeight="1" x14ac:dyDescent="0.2">
      <c r="A6271" s="105">
        <v>42269.833333333336</v>
      </c>
      <c r="B6271" s="13">
        <v>8.7455479999999994</v>
      </c>
      <c r="C6271" s="24">
        <v>40</v>
      </c>
      <c r="D6271" s="16">
        <f t="shared" si="97"/>
        <v>14.605065159999999</v>
      </c>
    </row>
    <row r="6272" spans="1:4" ht="15" customHeight="1" x14ac:dyDescent="0.2">
      <c r="A6272" s="105">
        <v>42269.875</v>
      </c>
      <c r="B6272" s="13">
        <v>7.7166600000000001</v>
      </c>
      <c r="C6272" s="24">
        <v>30</v>
      </c>
      <c r="D6272" s="16">
        <f t="shared" si="97"/>
        <v>12.886822199999999</v>
      </c>
    </row>
    <row r="6273" spans="1:4" ht="15" customHeight="1" x14ac:dyDescent="0.2">
      <c r="A6273" s="105">
        <v>42269.916666666664</v>
      </c>
      <c r="B6273" s="13">
        <v>7.202216</v>
      </c>
      <c r="C6273" s="24">
        <v>20</v>
      </c>
      <c r="D6273" s="16">
        <f t="shared" si="97"/>
        <v>12.027700719999999</v>
      </c>
    </row>
    <row r="6274" spans="1:4" ht="15" customHeight="1" x14ac:dyDescent="0.2">
      <c r="A6274" s="105">
        <v>42269.958333333336</v>
      </c>
      <c r="B6274" s="13">
        <v>5.6588840000000005</v>
      </c>
      <c r="C6274" s="24">
        <v>30</v>
      </c>
      <c r="D6274" s="16">
        <f t="shared" si="97"/>
        <v>9.4503362800000001</v>
      </c>
    </row>
    <row r="6275" spans="1:4" ht="15" customHeight="1" x14ac:dyDescent="0.2">
      <c r="A6275" s="105">
        <v>42270</v>
      </c>
      <c r="B6275" s="13">
        <v>6.1733279999999997</v>
      </c>
      <c r="C6275" s="24">
        <v>30</v>
      </c>
      <c r="D6275" s="16">
        <f t="shared" si="97"/>
        <v>10.309457759999999</v>
      </c>
    </row>
    <row r="6276" spans="1:4" ht="15" customHeight="1" x14ac:dyDescent="0.2">
      <c r="A6276" s="105">
        <v>42270.041666666664</v>
      </c>
      <c r="B6276" s="13">
        <v>5.6588840000000005</v>
      </c>
      <c r="C6276" s="24">
        <v>20</v>
      </c>
      <c r="D6276" s="16">
        <f t="shared" ref="D6276:D6339" si="98">$B$1*B6276</f>
        <v>9.4503362800000001</v>
      </c>
    </row>
    <row r="6277" spans="1:4" ht="15" customHeight="1" x14ac:dyDescent="0.2">
      <c r="A6277" s="105">
        <v>42270.083333333336</v>
      </c>
      <c r="B6277" s="13">
        <v>6.6877719999999998</v>
      </c>
      <c r="C6277" s="24">
        <v>10</v>
      </c>
      <c r="D6277" s="16">
        <f t="shared" si="98"/>
        <v>11.16857924</v>
      </c>
    </row>
    <row r="6278" spans="1:4" ht="15" customHeight="1" x14ac:dyDescent="0.2">
      <c r="A6278" s="105">
        <v>42270.125</v>
      </c>
      <c r="B6278" s="13">
        <v>5.1444400000000003</v>
      </c>
      <c r="C6278" s="24">
        <v>350</v>
      </c>
      <c r="D6278" s="16">
        <f t="shared" si="98"/>
        <v>8.5912147999999995</v>
      </c>
    </row>
    <row r="6279" spans="1:4" ht="15" customHeight="1" x14ac:dyDescent="0.2">
      <c r="A6279" s="105">
        <v>42270.166666666664</v>
      </c>
      <c r="B6279" s="13">
        <v>4.6299960000000002</v>
      </c>
      <c r="C6279" s="24">
        <v>360</v>
      </c>
      <c r="D6279" s="16">
        <f t="shared" si="98"/>
        <v>7.7320933199999997</v>
      </c>
    </row>
    <row r="6280" spans="1:4" ht="15" customHeight="1" x14ac:dyDescent="0.2">
      <c r="A6280" s="105">
        <v>42270.208333333336</v>
      </c>
      <c r="B6280" s="13">
        <v>2.5722200000000002</v>
      </c>
      <c r="C6280" s="24">
        <v>20</v>
      </c>
      <c r="D6280" s="16">
        <f t="shared" si="98"/>
        <v>4.2956073999999997</v>
      </c>
    </row>
    <row r="6281" spans="1:4" ht="15" customHeight="1" x14ac:dyDescent="0.2">
      <c r="A6281" s="105">
        <v>42270.25</v>
      </c>
      <c r="B6281" s="13">
        <v>2.057776</v>
      </c>
      <c r="C6281" s="24">
        <v>350</v>
      </c>
      <c r="D6281" s="16">
        <f t="shared" si="98"/>
        <v>3.43648592</v>
      </c>
    </row>
    <row r="6282" spans="1:4" ht="15" customHeight="1" x14ac:dyDescent="0.2">
      <c r="A6282" s="105">
        <v>42270.291666666664</v>
      </c>
      <c r="B6282" s="13">
        <v>3.601108</v>
      </c>
      <c r="C6282" s="24">
        <v>30</v>
      </c>
      <c r="D6282" s="16">
        <f t="shared" si="98"/>
        <v>6.0138503599999993</v>
      </c>
    </row>
    <row r="6283" spans="1:4" ht="15" customHeight="1" x14ac:dyDescent="0.2">
      <c r="A6283" s="105">
        <v>42270.333333333336</v>
      </c>
      <c r="B6283" s="13">
        <v>2.5722200000000002</v>
      </c>
      <c r="C6283" s="24">
        <v>360</v>
      </c>
      <c r="D6283" s="16">
        <f t="shared" si="98"/>
        <v>4.2956073999999997</v>
      </c>
    </row>
    <row r="6284" spans="1:4" ht="15" customHeight="1" x14ac:dyDescent="0.2">
      <c r="A6284" s="105">
        <v>42270.375</v>
      </c>
      <c r="B6284" s="13">
        <v>1.5433319999999999</v>
      </c>
      <c r="C6284" s="24">
        <v>350</v>
      </c>
      <c r="D6284" s="16">
        <f t="shared" si="98"/>
        <v>2.5773644399999998</v>
      </c>
    </row>
    <row r="6285" spans="1:4" ht="15" customHeight="1" x14ac:dyDescent="0.2">
      <c r="A6285" s="105">
        <v>42270.416666666664</v>
      </c>
      <c r="B6285" s="13">
        <v>5.6588840000000005</v>
      </c>
      <c r="C6285" s="24">
        <v>20</v>
      </c>
      <c r="D6285" s="16">
        <f t="shared" si="98"/>
        <v>9.4503362800000001</v>
      </c>
    </row>
    <row r="6286" spans="1:4" ht="15" customHeight="1" x14ac:dyDescent="0.2">
      <c r="A6286" s="105">
        <v>42270.458333333336</v>
      </c>
      <c r="B6286" s="13">
        <v>7.7166600000000001</v>
      </c>
      <c r="C6286" s="24">
        <v>20</v>
      </c>
      <c r="D6286" s="16">
        <f t="shared" si="98"/>
        <v>12.886822199999999</v>
      </c>
    </row>
    <row r="6287" spans="1:4" ht="15" customHeight="1" x14ac:dyDescent="0.2">
      <c r="A6287" s="105">
        <v>42270.5</v>
      </c>
      <c r="B6287" s="13">
        <v>7.202216</v>
      </c>
      <c r="C6287" s="24">
        <v>20</v>
      </c>
      <c r="D6287" s="16">
        <f t="shared" si="98"/>
        <v>12.027700719999999</v>
      </c>
    </row>
    <row r="6288" spans="1:4" ht="15" customHeight="1" x14ac:dyDescent="0.2">
      <c r="A6288" s="105">
        <v>42270.541666666664</v>
      </c>
      <c r="B6288" s="13">
        <v>7.202216</v>
      </c>
      <c r="C6288" s="24">
        <v>10</v>
      </c>
      <c r="D6288" s="16">
        <f t="shared" si="98"/>
        <v>12.027700719999999</v>
      </c>
    </row>
    <row r="6289" spans="1:4" ht="15" customHeight="1" x14ac:dyDescent="0.2">
      <c r="A6289" s="105">
        <v>42270.583333333336</v>
      </c>
      <c r="B6289" s="13">
        <v>7.7166600000000001</v>
      </c>
      <c r="C6289" s="24">
        <v>10</v>
      </c>
      <c r="D6289" s="16">
        <f t="shared" si="98"/>
        <v>12.886822199999999</v>
      </c>
    </row>
    <row r="6290" spans="1:4" ht="15" customHeight="1" x14ac:dyDescent="0.2">
      <c r="A6290" s="105">
        <v>42270.625</v>
      </c>
      <c r="B6290" s="13">
        <v>8.2311040000000002</v>
      </c>
      <c r="C6290" s="24">
        <v>60</v>
      </c>
      <c r="D6290" s="16">
        <f t="shared" si="98"/>
        <v>13.74594368</v>
      </c>
    </row>
    <row r="6291" spans="1:4" ht="15" customHeight="1" x14ac:dyDescent="0.2">
      <c r="A6291" s="105">
        <v>42270.666666666664</v>
      </c>
      <c r="B6291" s="13">
        <v>9.2599920000000004</v>
      </c>
      <c r="C6291" s="24">
        <v>50</v>
      </c>
      <c r="D6291" s="16">
        <f t="shared" si="98"/>
        <v>15.464186639999999</v>
      </c>
    </row>
    <row r="6292" spans="1:4" ht="15" customHeight="1" x14ac:dyDescent="0.2">
      <c r="A6292" s="105">
        <v>42270.708333333336</v>
      </c>
      <c r="B6292" s="13">
        <v>7.7166600000000001</v>
      </c>
      <c r="C6292" s="24">
        <v>50</v>
      </c>
      <c r="D6292" s="16">
        <f t="shared" si="98"/>
        <v>12.886822199999999</v>
      </c>
    </row>
    <row r="6293" spans="1:4" ht="15" customHeight="1" x14ac:dyDescent="0.2">
      <c r="A6293" s="105">
        <v>42270.75</v>
      </c>
      <c r="B6293" s="13">
        <v>10.803324</v>
      </c>
      <c r="C6293" s="24">
        <v>50</v>
      </c>
      <c r="D6293" s="16">
        <f t="shared" si="98"/>
        <v>18.041551079999998</v>
      </c>
    </row>
    <row r="6294" spans="1:4" ht="15" customHeight="1" x14ac:dyDescent="0.2">
      <c r="A6294" s="105">
        <v>42270.791666666664</v>
      </c>
      <c r="B6294" s="13">
        <v>10.288880000000001</v>
      </c>
      <c r="C6294" s="24">
        <v>50</v>
      </c>
      <c r="D6294" s="16">
        <f t="shared" si="98"/>
        <v>17.182429599999999</v>
      </c>
    </row>
    <row r="6295" spans="1:4" ht="15" customHeight="1" x14ac:dyDescent="0.2">
      <c r="A6295" s="105">
        <v>42270.833333333336</v>
      </c>
      <c r="B6295" s="13">
        <v>10.288880000000001</v>
      </c>
      <c r="C6295" s="24">
        <v>40</v>
      </c>
      <c r="D6295" s="16">
        <f t="shared" si="98"/>
        <v>17.182429599999999</v>
      </c>
    </row>
    <row r="6296" spans="1:4" ht="15" customHeight="1" x14ac:dyDescent="0.2">
      <c r="A6296" s="105">
        <v>42270.875</v>
      </c>
      <c r="B6296" s="13">
        <v>10.803324</v>
      </c>
      <c r="C6296" s="24">
        <v>50</v>
      </c>
      <c r="D6296" s="16">
        <f t="shared" si="98"/>
        <v>18.041551079999998</v>
      </c>
    </row>
    <row r="6297" spans="1:4" ht="15" customHeight="1" x14ac:dyDescent="0.2">
      <c r="A6297" s="105">
        <v>42270.916666666664</v>
      </c>
      <c r="B6297" s="13">
        <v>10.288880000000001</v>
      </c>
      <c r="C6297" s="24">
        <v>40</v>
      </c>
      <c r="D6297" s="16">
        <f t="shared" si="98"/>
        <v>17.182429599999999</v>
      </c>
    </row>
    <row r="6298" spans="1:4" ht="15" customHeight="1" x14ac:dyDescent="0.2">
      <c r="A6298" s="105">
        <v>42270.958333333336</v>
      </c>
      <c r="B6298" s="13">
        <v>6.6877719999999998</v>
      </c>
      <c r="C6298" s="24">
        <v>30</v>
      </c>
      <c r="D6298" s="16">
        <f t="shared" si="98"/>
        <v>11.16857924</v>
      </c>
    </row>
    <row r="6299" spans="1:4" ht="15" customHeight="1" x14ac:dyDescent="0.2">
      <c r="A6299" s="105">
        <v>42271</v>
      </c>
      <c r="B6299" s="13">
        <v>5.6588840000000005</v>
      </c>
      <c r="C6299" s="24">
        <v>20</v>
      </c>
      <c r="D6299" s="16">
        <f t="shared" si="98"/>
        <v>9.4503362800000001</v>
      </c>
    </row>
    <row r="6300" spans="1:4" ht="15" customHeight="1" x14ac:dyDescent="0.2">
      <c r="A6300" s="105">
        <v>42271.041666666664</v>
      </c>
      <c r="B6300" s="13">
        <v>5.1444400000000003</v>
      </c>
      <c r="C6300" s="24">
        <v>20</v>
      </c>
      <c r="D6300" s="16">
        <f t="shared" si="98"/>
        <v>8.5912147999999995</v>
      </c>
    </row>
    <row r="6301" spans="1:4" ht="15" customHeight="1" x14ac:dyDescent="0.2">
      <c r="A6301" s="105">
        <v>42271.083333333336</v>
      </c>
      <c r="B6301" s="13">
        <v>4.1155520000000001</v>
      </c>
      <c r="C6301" s="24">
        <v>20</v>
      </c>
      <c r="D6301" s="16">
        <f t="shared" si="98"/>
        <v>6.8729718399999999</v>
      </c>
    </row>
    <row r="6302" spans="1:4" ht="15" customHeight="1" x14ac:dyDescent="0.2">
      <c r="A6302" s="105">
        <v>42271.125</v>
      </c>
      <c r="B6302" s="13">
        <v>5.1444400000000003</v>
      </c>
      <c r="C6302" s="24">
        <v>10</v>
      </c>
      <c r="D6302" s="16">
        <f t="shared" si="98"/>
        <v>8.5912147999999995</v>
      </c>
    </row>
    <row r="6303" spans="1:4" ht="15" customHeight="1" x14ac:dyDescent="0.2">
      <c r="A6303" s="105">
        <v>42271.166666666664</v>
      </c>
      <c r="B6303" s="13">
        <v>4.6299960000000002</v>
      </c>
      <c r="C6303" s="24">
        <v>20</v>
      </c>
      <c r="D6303" s="16">
        <f t="shared" si="98"/>
        <v>7.7320933199999997</v>
      </c>
    </row>
    <row r="6304" spans="1:4" ht="15" customHeight="1" x14ac:dyDescent="0.2">
      <c r="A6304" s="105">
        <v>42271.208333333336</v>
      </c>
      <c r="B6304" s="13">
        <v>5.1444400000000003</v>
      </c>
      <c r="C6304" s="24">
        <v>20</v>
      </c>
      <c r="D6304" s="16">
        <f t="shared" si="98"/>
        <v>8.5912147999999995</v>
      </c>
    </row>
    <row r="6305" spans="1:4" ht="15" customHeight="1" x14ac:dyDescent="0.2">
      <c r="A6305" s="105">
        <v>42271.25</v>
      </c>
      <c r="B6305" s="13">
        <v>5.6588840000000005</v>
      </c>
      <c r="C6305" s="24">
        <v>10</v>
      </c>
      <c r="D6305" s="16">
        <f t="shared" si="98"/>
        <v>9.4503362800000001</v>
      </c>
    </row>
    <row r="6306" spans="1:4" ht="15" customHeight="1" x14ac:dyDescent="0.2">
      <c r="A6306" s="105">
        <v>42271.291666666664</v>
      </c>
      <c r="B6306" s="13">
        <v>4.6299960000000002</v>
      </c>
      <c r="C6306" s="24">
        <v>360</v>
      </c>
      <c r="D6306" s="16">
        <f t="shared" si="98"/>
        <v>7.7320933199999997</v>
      </c>
    </row>
    <row r="6307" spans="1:4" ht="15" customHeight="1" x14ac:dyDescent="0.2">
      <c r="A6307" s="105">
        <v>42271.333333333336</v>
      </c>
      <c r="B6307" s="13">
        <v>5.6588840000000005</v>
      </c>
      <c r="C6307" s="24">
        <v>360</v>
      </c>
      <c r="D6307" s="16">
        <f t="shared" si="98"/>
        <v>9.4503362800000001</v>
      </c>
    </row>
    <row r="6308" spans="1:4" ht="15" customHeight="1" x14ac:dyDescent="0.2">
      <c r="A6308" s="105">
        <v>42271.375</v>
      </c>
      <c r="B6308" s="13">
        <v>4.6299960000000002</v>
      </c>
      <c r="C6308" s="24">
        <v>10</v>
      </c>
      <c r="D6308" s="16">
        <f t="shared" si="98"/>
        <v>7.7320933199999997</v>
      </c>
    </row>
    <row r="6309" spans="1:4" ht="15" customHeight="1" x14ac:dyDescent="0.2">
      <c r="A6309" s="105">
        <v>42271.416666666664</v>
      </c>
      <c r="B6309" s="13">
        <v>5.6588840000000005</v>
      </c>
      <c r="C6309" s="24">
        <v>10</v>
      </c>
      <c r="D6309" s="16">
        <f t="shared" si="98"/>
        <v>9.4503362800000001</v>
      </c>
    </row>
    <row r="6310" spans="1:4" ht="15" customHeight="1" x14ac:dyDescent="0.2">
      <c r="A6310" s="105">
        <v>42271.458333333336</v>
      </c>
      <c r="B6310" s="13">
        <v>7.202216</v>
      </c>
      <c r="C6310" s="24">
        <v>10</v>
      </c>
      <c r="D6310" s="16">
        <f t="shared" si="98"/>
        <v>12.027700719999999</v>
      </c>
    </row>
    <row r="6311" spans="1:4" ht="15" customHeight="1" x14ac:dyDescent="0.2">
      <c r="A6311" s="105">
        <v>42271.5</v>
      </c>
      <c r="B6311" s="13">
        <v>9.2599920000000004</v>
      </c>
      <c r="C6311" s="24">
        <v>360</v>
      </c>
      <c r="D6311" s="16">
        <f t="shared" si="98"/>
        <v>15.464186639999999</v>
      </c>
    </row>
    <row r="6312" spans="1:4" ht="15" customHeight="1" x14ac:dyDescent="0.2">
      <c r="A6312" s="105">
        <v>42271.541666666664</v>
      </c>
      <c r="B6312" s="13">
        <v>9.2599920000000004</v>
      </c>
      <c r="C6312" s="24">
        <v>20</v>
      </c>
      <c r="D6312" s="16">
        <f t="shared" si="98"/>
        <v>15.464186639999999</v>
      </c>
    </row>
    <row r="6313" spans="1:4" ht="15" customHeight="1" x14ac:dyDescent="0.2">
      <c r="A6313" s="105">
        <v>42271.583333333336</v>
      </c>
      <c r="B6313" s="13">
        <v>7.202216</v>
      </c>
      <c r="C6313" s="24">
        <v>360</v>
      </c>
      <c r="D6313" s="16">
        <f t="shared" si="98"/>
        <v>12.027700719999999</v>
      </c>
    </row>
    <row r="6314" spans="1:4" ht="15" customHeight="1" x14ac:dyDescent="0.2">
      <c r="A6314" s="105">
        <v>42271.625</v>
      </c>
      <c r="B6314" s="13">
        <v>7.7166600000000001</v>
      </c>
      <c r="C6314" s="24">
        <v>10</v>
      </c>
      <c r="D6314" s="16">
        <f t="shared" si="98"/>
        <v>12.886822199999999</v>
      </c>
    </row>
    <row r="6315" spans="1:4" ht="15" customHeight="1" x14ac:dyDescent="0.2">
      <c r="A6315" s="105">
        <v>42271.666666666664</v>
      </c>
      <c r="B6315" s="13">
        <v>6.6877719999999998</v>
      </c>
      <c r="C6315" s="24">
        <v>10</v>
      </c>
      <c r="D6315" s="16">
        <f t="shared" si="98"/>
        <v>11.16857924</v>
      </c>
    </row>
    <row r="6316" spans="1:4" ht="15" customHeight="1" x14ac:dyDescent="0.2">
      <c r="A6316" s="105">
        <v>42271.708333333336</v>
      </c>
      <c r="B6316" s="13">
        <v>7.7166600000000001</v>
      </c>
      <c r="C6316" s="24">
        <v>50</v>
      </c>
      <c r="D6316" s="16">
        <f t="shared" si="98"/>
        <v>12.886822199999999</v>
      </c>
    </row>
    <row r="6317" spans="1:4" ht="15" customHeight="1" x14ac:dyDescent="0.2">
      <c r="A6317" s="105">
        <v>42271.75</v>
      </c>
      <c r="B6317" s="13">
        <v>7.7166600000000001</v>
      </c>
      <c r="C6317" s="24">
        <v>40</v>
      </c>
      <c r="D6317" s="16">
        <f t="shared" si="98"/>
        <v>12.886822199999999</v>
      </c>
    </row>
    <row r="6318" spans="1:4" ht="15" customHeight="1" x14ac:dyDescent="0.2">
      <c r="A6318" s="105">
        <v>42271.791666666664</v>
      </c>
      <c r="B6318" s="13">
        <v>8.2311040000000002</v>
      </c>
      <c r="C6318" s="24">
        <v>40</v>
      </c>
      <c r="D6318" s="16">
        <f t="shared" si="98"/>
        <v>13.74594368</v>
      </c>
    </row>
    <row r="6319" spans="1:4" ht="15" customHeight="1" x14ac:dyDescent="0.2">
      <c r="A6319" s="105">
        <v>42271.833333333336</v>
      </c>
      <c r="B6319" s="13">
        <v>8.7455479999999994</v>
      </c>
      <c r="C6319" s="24">
        <v>40</v>
      </c>
      <c r="D6319" s="16">
        <f t="shared" si="98"/>
        <v>14.605065159999999</v>
      </c>
    </row>
    <row r="6320" spans="1:4" ht="15" customHeight="1" x14ac:dyDescent="0.2">
      <c r="A6320" s="105">
        <v>42271.875</v>
      </c>
      <c r="B6320" s="13">
        <v>9.2599920000000004</v>
      </c>
      <c r="C6320" s="24">
        <v>50</v>
      </c>
      <c r="D6320" s="16">
        <f t="shared" si="98"/>
        <v>15.464186639999999</v>
      </c>
    </row>
    <row r="6321" spans="1:4" ht="15" customHeight="1" x14ac:dyDescent="0.2">
      <c r="A6321" s="105">
        <v>42271.916666666664</v>
      </c>
      <c r="B6321" s="13">
        <v>6.6877719999999998</v>
      </c>
      <c r="C6321" s="24">
        <v>40</v>
      </c>
      <c r="D6321" s="16">
        <f t="shared" si="98"/>
        <v>11.16857924</v>
      </c>
    </row>
    <row r="6322" spans="1:4" ht="15" customHeight="1" x14ac:dyDescent="0.2">
      <c r="A6322" s="105">
        <v>42271.958333333336</v>
      </c>
      <c r="B6322" s="13">
        <v>7.7166600000000001</v>
      </c>
      <c r="C6322" s="24">
        <v>30</v>
      </c>
      <c r="D6322" s="16">
        <f t="shared" si="98"/>
        <v>12.886822199999999</v>
      </c>
    </row>
    <row r="6323" spans="1:4" ht="15" customHeight="1" x14ac:dyDescent="0.2">
      <c r="A6323" s="105">
        <v>42272</v>
      </c>
      <c r="B6323" s="13">
        <v>7.202216</v>
      </c>
      <c r="C6323" s="24">
        <v>20</v>
      </c>
      <c r="D6323" s="16">
        <f t="shared" si="98"/>
        <v>12.027700719999999</v>
      </c>
    </row>
    <row r="6324" spans="1:4" ht="15" customHeight="1" x14ac:dyDescent="0.2">
      <c r="A6324" s="105">
        <v>42272.041666666664</v>
      </c>
      <c r="B6324" s="13">
        <v>5.6588840000000005</v>
      </c>
      <c r="C6324" s="24">
        <v>10</v>
      </c>
      <c r="D6324" s="16">
        <f t="shared" si="98"/>
        <v>9.4503362800000001</v>
      </c>
    </row>
    <row r="6325" spans="1:4" ht="15" customHeight="1" x14ac:dyDescent="0.2">
      <c r="A6325" s="105">
        <v>42272.083333333336</v>
      </c>
      <c r="B6325" s="13">
        <v>7.7166600000000001</v>
      </c>
      <c r="C6325" s="24">
        <v>10</v>
      </c>
      <c r="D6325" s="16">
        <f t="shared" si="98"/>
        <v>12.886822199999999</v>
      </c>
    </row>
    <row r="6326" spans="1:4" ht="15" customHeight="1" x14ac:dyDescent="0.2">
      <c r="A6326" s="105">
        <v>42272.125</v>
      </c>
      <c r="B6326" s="13">
        <v>7.202216</v>
      </c>
      <c r="C6326" s="24">
        <v>10</v>
      </c>
      <c r="D6326" s="16">
        <f t="shared" si="98"/>
        <v>12.027700719999999</v>
      </c>
    </row>
    <row r="6327" spans="1:4" ht="15" customHeight="1" x14ac:dyDescent="0.2">
      <c r="A6327" s="105">
        <v>42272.166666666664</v>
      </c>
      <c r="B6327" s="13">
        <v>8.2311040000000002</v>
      </c>
      <c r="C6327" s="24">
        <v>10</v>
      </c>
      <c r="D6327" s="16">
        <f t="shared" si="98"/>
        <v>13.74594368</v>
      </c>
    </row>
    <row r="6328" spans="1:4" ht="15" customHeight="1" x14ac:dyDescent="0.2">
      <c r="A6328" s="105">
        <v>42272.208333333336</v>
      </c>
      <c r="B6328" s="13">
        <v>8.7455479999999994</v>
      </c>
      <c r="C6328" s="24">
        <v>20</v>
      </c>
      <c r="D6328" s="16">
        <f t="shared" si="98"/>
        <v>14.605065159999999</v>
      </c>
    </row>
    <row r="6329" spans="1:4" ht="15" customHeight="1" x14ac:dyDescent="0.2">
      <c r="A6329" s="105">
        <v>42272.25</v>
      </c>
      <c r="B6329" s="13">
        <v>7.7166600000000001</v>
      </c>
      <c r="C6329" s="24">
        <v>10</v>
      </c>
      <c r="D6329" s="16">
        <f t="shared" si="98"/>
        <v>12.886822199999999</v>
      </c>
    </row>
    <row r="6330" spans="1:4" ht="15" customHeight="1" x14ac:dyDescent="0.2">
      <c r="A6330" s="105">
        <v>42272.291666666664</v>
      </c>
      <c r="B6330" s="13">
        <v>7.202216</v>
      </c>
      <c r="C6330" s="24">
        <v>20</v>
      </c>
      <c r="D6330" s="16">
        <f t="shared" si="98"/>
        <v>12.027700719999999</v>
      </c>
    </row>
    <row r="6331" spans="1:4" ht="15" customHeight="1" x14ac:dyDescent="0.2">
      <c r="A6331" s="105">
        <v>42272.333333333336</v>
      </c>
      <c r="B6331" s="13">
        <v>7.202216</v>
      </c>
      <c r="C6331" s="24">
        <v>40</v>
      </c>
      <c r="D6331" s="16">
        <f t="shared" si="98"/>
        <v>12.027700719999999</v>
      </c>
    </row>
    <row r="6332" spans="1:4" ht="15" customHeight="1" x14ac:dyDescent="0.2">
      <c r="A6332" s="105">
        <v>42272.375</v>
      </c>
      <c r="B6332" s="13">
        <v>6.1733279999999997</v>
      </c>
      <c r="C6332" s="24">
        <v>20</v>
      </c>
      <c r="D6332" s="16">
        <f t="shared" si="98"/>
        <v>10.309457759999999</v>
      </c>
    </row>
    <row r="6333" spans="1:4" ht="15" customHeight="1" x14ac:dyDescent="0.2">
      <c r="A6333" s="105">
        <v>42272.416666666664</v>
      </c>
      <c r="B6333" s="13">
        <v>6.1733279999999997</v>
      </c>
      <c r="C6333" s="24">
        <v>20</v>
      </c>
      <c r="D6333" s="16">
        <f t="shared" si="98"/>
        <v>10.309457759999999</v>
      </c>
    </row>
    <row r="6334" spans="1:4" ht="15" customHeight="1" x14ac:dyDescent="0.2">
      <c r="A6334" s="105">
        <v>42272.458333333336</v>
      </c>
      <c r="B6334" s="13">
        <v>7.7166600000000001</v>
      </c>
      <c r="C6334" s="24">
        <v>30</v>
      </c>
      <c r="D6334" s="16">
        <f t="shared" si="98"/>
        <v>12.886822199999999</v>
      </c>
    </row>
    <row r="6335" spans="1:4" ht="15" customHeight="1" x14ac:dyDescent="0.2">
      <c r="A6335" s="105">
        <v>42272.5</v>
      </c>
      <c r="B6335" s="13">
        <v>7.7166600000000001</v>
      </c>
      <c r="C6335" s="24">
        <v>30</v>
      </c>
      <c r="D6335" s="16">
        <f t="shared" si="98"/>
        <v>12.886822199999999</v>
      </c>
    </row>
    <row r="6336" spans="1:4" ht="15" customHeight="1" x14ac:dyDescent="0.2">
      <c r="A6336" s="105">
        <v>42272.541666666664</v>
      </c>
      <c r="B6336" s="13">
        <v>8.2311040000000002</v>
      </c>
      <c r="C6336" s="24">
        <v>30</v>
      </c>
      <c r="D6336" s="16">
        <f t="shared" si="98"/>
        <v>13.74594368</v>
      </c>
    </row>
    <row r="6337" spans="1:4" ht="15" customHeight="1" x14ac:dyDescent="0.2">
      <c r="A6337" s="105">
        <v>42272.583333333336</v>
      </c>
      <c r="B6337" s="13">
        <v>7.7166600000000001</v>
      </c>
      <c r="C6337" s="24">
        <v>20</v>
      </c>
      <c r="D6337" s="16">
        <f t="shared" si="98"/>
        <v>12.886822199999999</v>
      </c>
    </row>
    <row r="6338" spans="1:4" ht="15" customHeight="1" x14ac:dyDescent="0.2">
      <c r="A6338" s="105">
        <v>42272.625</v>
      </c>
      <c r="B6338" s="13">
        <v>7.202216</v>
      </c>
      <c r="C6338" s="24">
        <v>30</v>
      </c>
      <c r="D6338" s="16">
        <f t="shared" si="98"/>
        <v>12.027700719999999</v>
      </c>
    </row>
    <row r="6339" spans="1:4" ht="15" customHeight="1" x14ac:dyDescent="0.2">
      <c r="A6339" s="105">
        <v>42272.666666666664</v>
      </c>
      <c r="B6339" s="13">
        <v>8.7455479999999994</v>
      </c>
      <c r="C6339" s="24">
        <v>50</v>
      </c>
      <c r="D6339" s="16">
        <f t="shared" si="98"/>
        <v>14.605065159999999</v>
      </c>
    </row>
    <row r="6340" spans="1:4" ht="15" customHeight="1" x14ac:dyDescent="0.2">
      <c r="A6340" s="105">
        <v>42272.708333333336</v>
      </c>
      <c r="B6340" s="13">
        <v>10.803324</v>
      </c>
      <c r="C6340" s="24">
        <v>50</v>
      </c>
      <c r="D6340" s="16">
        <f t="shared" ref="D6340:D6403" si="99">$B$1*B6340</f>
        <v>18.041551079999998</v>
      </c>
    </row>
    <row r="6341" spans="1:4" ht="15" customHeight="1" x14ac:dyDescent="0.2">
      <c r="A6341" s="105">
        <v>42272.75</v>
      </c>
      <c r="B6341" s="13">
        <v>9.7744359999999997</v>
      </c>
      <c r="C6341" s="24">
        <v>50</v>
      </c>
      <c r="D6341" s="16">
        <f t="shared" si="99"/>
        <v>16.32330812</v>
      </c>
    </row>
    <row r="6342" spans="1:4" ht="15" customHeight="1" x14ac:dyDescent="0.2">
      <c r="A6342" s="105">
        <v>42272.791666666664</v>
      </c>
      <c r="B6342" s="13">
        <v>8.2311040000000002</v>
      </c>
      <c r="C6342" s="24">
        <v>50</v>
      </c>
      <c r="D6342" s="16">
        <f t="shared" si="99"/>
        <v>13.74594368</v>
      </c>
    </row>
    <row r="6343" spans="1:4" ht="15" customHeight="1" x14ac:dyDescent="0.2">
      <c r="A6343" s="105">
        <v>42272.833333333336</v>
      </c>
      <c r="B6343" s="13">
        <v>9.7744359999999997</v>
      </c>
      <c r="C6343" s="24">
        <v>50</v>
      </c>
      <c r="D6343" s="16">
        <f t="shared" si="99"/>
        <v>16.32330812</v>
      </c>
    </row>
    <row r="6344" spans="1:4" ht="15" customHeight="1" x14ac:dyDescent="0.2">
      <c r="A6344" s="105">
        <v>42272.875</v>
      </c>
      <c r="B6344" s="13">
        <v>7.7166600000000001</v>
      </c>
      <c r="C6344" s="24">
        <v>40</v>
      </c>
      <c r="D6344" s="16">
        <f t="shared" si="99"/>
        <v>12.886822199999999</v>
      </c>
    </row>
    <row r="6345" spans="1:4" ht="15" customHeight="1" x14ac:dyDescent="0.2">
      <c r="A6345" s="105">
        <v>42272.916666666664</v>
      </c>
      <c r="B6345" s="13">
        <v>5.1444400000000003</v>
      </c>
      <c r="C6345" s="24">
        <v>40</v>
      </c>
      <c r="D6345" s="16">
        <f t="shared" si="99"/>
        <v>8.5912147999999995</v>
      </c>
    </row>
    <row r="6346" spans="1:4" ht="15" customHeight="1" x14ac:dyDescent="0.2">
      <c r="A6346" s="105">
        <v>42272.958333333336</v>
      </c>
      <c r="B6346" s="13">
        <v>6.6877719999999998</v>
      </c>
      <c r="C6346" s="24">
        <v>30</v>
      </c>
      <c r="D6346" s="16">
        <f t="shared" si="99"/>
        <v>11.16857924</v>
      </c>
    </row>
    <row r="6347" spans="1:4" ht="15" customHeight="1" x14ac:dyDescent="0.2">
      <c r="A6347" s="105">
        <v>42273</v>
      </c>
      <c r="B6347" s="13">
        <v>6.1733279999999997</v>
      </c>
      <c r="C6347" s="24">
        <v>30</v>
      </c>
      <c r="D6347" s="16">
        <f t="shared" si="99"/>
        <v>10.309457759999999</v>
      </c>
    </row>
    <row r="6348" spans="1:4" ht="15" customHeight="1" x14ac:dyDescent="0.2">
      <c r="A6348" s="105">
        <v>42273.041666666664</v>
      </c>
      <c r="B6348" s="13">
        <v>6.6877719999999998</v>
      </c>
      <c r="C6348" s="24">
        <v>30</v>
      </c>
      <c r="D6348" s="16">
        <f t="shared" si="99"/>
        <v>11.16857924</v>
      </c>
    </row>
    <row r="6349" spans="1:4" ht="15" customHeight="1" x14ac:dyDescent="0.2">
      <c r="A6349" s="105">
        <v>42273.083333333336</v>
      </c>
      <c r="B6349" s="13">
        <v>2.5722200000000002</v>
      </c>
      <c r="C6349" s="24">
        <v>360</v>
      </c>
      <c r="D6349" s="16">
        <f t="shared" si="99"/>
        <v>4.2956073999999997</v>
      </c>
    </row>
    <row r="6350" spans="1:4" ht="15" customHeight="1" x14ac:dyDescent="0.2">
      <c r="A6350" s="105">
        <v>42273.125</v>
      </c>
      <c r="B6350" s="13">
        <v>4.6299960000000002</v>
      </c>
      <c r="C6350" s="24">
        <v>40</v>
      </c>
      <c r="D6350" s="16">
        <f t="shared" si="99"/>
        <v>7.7320933199999997</v>
      </c>
    </row>
    <row r="6351" spans="1:4" ht="15" customHeight="1" x14ac:dyDescent="0.2">
      <c r="A6351" s="105">
        <v>42273.166666666664</v>
      </c>
      <c r="B6351" s="13">
        <v>4.6299960000000002</v>
      </c>
      <c r="C6351" s="24">
        <v>20</v>
      </c>
      <c r="D6351" s="16">
        <f t="shared" si="99"/>
        <v>7.7320933199999997</v>
      </c>
    </row>
    <row r="6352" spans="1:4" ht="15" customHeight="1" x14ac:dyDescent="0.2">
      <c r="A6352" s="105">
        <v>42273.208333333336</v>
      </c>
      <c r="B6352" s="13">
        <v>4.1155520000000001</v>
      </c>
      <c r="C6352" s="24">
        <v>10</v>
      </c>
      <c r="D6352" s="16">
        <f t="shared" si="99"/>
        <v>6.8729718399999999</v>
      </c>
    </row>
    <row r="6353" spans="1:4" ht="15" customHeight="1" x14ac:dyDescent="0.2">
      <c r="A6353" s="105">
        <v>42273.25</v>
      </c>
      <c r="B6353" s="13">
        <v>1.028888</v>
      </c>
      <c r="C6353" s="24">
        <v>300</v>
      </c>
      <c r="D6353" s="16">
        <f t="shared" si="99"/>
        <v>1.71824296</v>
      </c>
    </row>
    <row r="6354" spans="1:4" ht="15" customHeight="1" x14ac:dyDescent="0.2">
      <c r="A6354" s="105">
        <v>42273.291666666664</v>
      </c>
      <c r="B6354" s="13">
        <v>2.057776</v>
      </c>
      <c r="C6354" s="24">
        <v>30</v>
      </c>
      <c r="D6354" s="16">
        <f t="shared" si="99"/>
        <v>3.43648592</v>
      </c>
    </row>
    <row r="6355" spans="1:4" ht="15" customHeight="1" x14ac:dyDescent="0.2">
      <c r="A6355" s="105">
        <v>42273.333333333336</v>
      </c>
      <c r="B6355" s="13">
        <v>3.0866639999999999</v>
      </c>
      <c r="C6355" s="24">
        <v>10</v>
      </c>
      <c r="D6355" s="16">
        <f t="shared" si="99"/>
        <v>5.1547288799999995</v>
      </c>
    </row>
    <row r="6356" spans="1:4" ht="15" customHeight="1" x14ac:dyDescent="0.2">
      <c r="A6356" s="105">
        <v>42273.375</v>
      </c>
      <c r="B6356" s="13">
        <v>2.057776</v>
      </c>
      <c r="C6356" s="24">
        <v>340</v>
      </c>
      <c r="D6356" s="16">
        <f t="shared" si="99"/>
        <v>3.43648592</v>
      </c>
    </row>
    <row r="6357" spans="1:4" ht="15" customHeight="1" x14ac:dyDescent="0.2">
      <c r="A6357" s="105">
        <v>42273.416666666664</v>
      </c>
      <c r="B6357" s="13">
        <v>2.057776</v>
      </c>
      <c r="C6357" s="24">
        <v>10</v>
      </c>
      <c r="D6357" s="16">
        <f t="shared" si="99"/>
        <v>3.43648592</v>
      </c>
    </row>
    <row r="6358" spans="1:4" ht="15" customHeight="1" x14ac:dyDescent="0.2">
      <c r="A6358" s="105">
        <v>42273.458333333336</v>
      </c>
      <c r="B6358" s="13">
        <v>1.028888</v>
      </c>
      <c r="C6358" s="24">
        <v>280</v>
      </c>
      <c r="D6358" s="16">
        <f t="shared" si="99"/>
        <v>1.71824296</v>
      </c>
    </row>
    <row r="6359" spans="1:4" ht="15" customHeight="1" x14ac:dyDescent="0.2">
      <c r="A6359" s="105">
        <v>42273.5</v>
      </c>
      <c r="B6359" s="13">
        <v>3.601108</v>
      </c>
      <c r="C6359" s="24">
        <v>140</v>
      </c>
      <c r="D6359" s="16">
        <f t="shared" si="99"/>
        <v>6.0138503599999993</v>
      </c>
    </row>
    <row r="6360" spans="1:4" ht="15" customHeight="1" x14ac:dyDescent="0.2">
      <c r="A6360" s="105">
        <v>42273.541666666664</v>
      </c>
      <c r="B6360" s="13">
        <v>5.6588840000000005</v>
      </c>
      <c r="C6360" s="24">
        <v>150</v>
      </c>
      <c r="D6360" s="16">
        <f t="shared" si="99"/>
        <v>9.4503362800000001</v>
      </c>
    </row>
    <row r="6361" spans="1:4" ht="15" customHeight="1" x14ac:dyDescent="0.2">
      <c r="A6361" s="105">
        <v>42273.583333333336</v>
      </c>
      <c r="B6361" s="13">
        <v>6.1733279999999997</v>
      </c>
      <c r="C6361" s="24">
        <v>160</v>
      </c>
      <c r="D6361" s="16">
        <f t="shared" si="99"/>
        <v>10.309457759999999</v>
      </c>
    </row>
    <row r="6362" spans="1:4" ht="15" customHeight="1" x14ac:dyDescent="0.2">
      <c r="A6362" s="105">
        <v>42273.625</v>
      </c>
      <c r="B6362" s="13">
        <v>7.202216</v>
      </c>
      <c r="C6362" s="24">
        <v>160</v>
      </c>
      <c r="D6362" s="16">
        <f t="shared" si="99"/>
        <v>12.027700719999999</v>
      </c>
    </row>
    <row r="6363" spans="1:4" ht="15" customHeight="1" x14ac:dyDescent="0.2">
      <c r="A6363" s="105">
        <v>42273.666666666664</v>
      </c>
      <c r="B6363" s="13">
        <v>8.2311040000000002</v>
      </c>
      <c r="C6363" s="24">
        <v>160</v>
      </c>
      <c r="D6363" s="16">
        <f t="shared" si="99"/>
        <v>13.74594368</v>
      </c>
    </row>
    <row r="6364" spans="1:4" ht="15" customHeight="1" x14ac:dyDescent="0.2">
      <c r="A6364" s="105">
        <v>42273.708333333336</v>
      </c>
      <c r="B6364" s="13">
        <v>7.7166600000000001</v>
      </c>
      <c r="C6364" s="24">
        <v>160</v>
      </c>
      <c r="D6364" s="16">
        <f t="shared" si="99"/>
        <v>12.886822199999999</v>
      </c>
    </row>
    <row r="6365" spans="1:4" ht="15" customHeight="1" x14ac:dyDescent="0.2">
      <c r="A6365" s="105">
        <v>42273.75</v>
      </c>
      <c r="B6365" s="13">
        <v>7.7166600000000001</v>
      </c>
      <c r="C6365" s="24">
        <v>160</v>
      </c>
      <c r="D6365" s="16">
        <f t="shared" si="99"/>
        <v>12.886822199999999</v>
      </c>
    </row>
    <row r="6366" spans="1:4" ht="15" customHeight="1" x14ac:dyDescent="0.2">
      <c r="A6366" s="105">
        <v>42273.791666666664</v>
      </c>
      <c r="B6366" s="13">
        <v>7.7166600000000001</v>
      </c>
      <c r="C6366" s="24">
        <v>160</v>
      </c>
      <c r="D6366" s="16">
        <f t="shared" si="99"/>
        <v>12.886822199999999</v>
      </c>
    </row>
    <row r="6367" spans="1:4" ht="15" customHeight="1" x14ac:dyDescent="0.2">
      <c r="A6367" s="105">
        <v>42273.833333333336</v>
      </c>
      <c r="B6367" s="13">
        <v>7.202216</v>
      </c>
      <c r="C6367" s="24">
        <v>170</v>
      </c>
      <c r="D6367" s="16">
        <f t="shared" si="99"/>
        <v>12.027700719999999</v>
      </c>
    </row>
    <row r="6368" spans="1:4" ht="15" customHeight="1" x14ac:dyDescent="0.2">
      <c r="A6368" s="105">
        <v>42273.875</v>
      </c>
      <c r="B6368" s="13">
        <v>7.202216</v>
      </c>
      <c r="C6368" s="24">
        <v>170</v>
      </c>
      <c r="D6368" s="16">
        <f t="shared" si="99"/>
        <v>12.027700719999999</v>
      </c>
    </row>
    <row r="6369" spans="1:4" ht="15" customHeight="1" x14ac:dyDescent="0.2">
      <c r="A6369" s="105">
        <v>42273.916666666664</v>
      </c>
      <c r="B6369" s="13">
        <v>6.1733279999999997</v>
      </c>
      <c r="C6369" s="24">
        <v>170</v>
      </c>
      <c r="D6369" s="16">
        <f t="shared" si="99"/>
        <v>10.309457759999999</v>
      </c>
    </row>
    <row r="6370" spans="1:4" ht="15" customHeight="1" x14ac:dyDescent="0.2">
      <c r="A6370" s="105">
        <v>42273.958333333336</v>
      </c>
      <c r="B6370" s="13">
        <v>5.1444400000000003</v>
      </c>
      <c r="C6370" s="24">
        <v>170</v>
      </c>
      <c r="D6370" s="16">
        <f t="shared" si="99"/>
        <v>8.5912147999999995</v>
      </c>
    </row>
    <row r="6371" spans="1:4" ht="15" customHeight="1" x14ac:dyDescent="0.2">
      <c r="A6371" s="105">
        <v>42274</v>
      </c>
      <c r="B6371" s="13">
        <v>3.601108</v>
      </c>
      <c r="C6371" s="24">
        <v>160</v>
      </c>
      <c r="D6371" s="16">
        <f t="shared" si="99"/>
        <v>6.0138503599999993</v>
      </c>
    </row>
    <row r="6372" spans="1:4" ht="15" customHeight="1" x14ac:dyDescent="0.2">
      <c r="A6372" s="105">
        <v>42274.041666666664</v>
      </c>
      <c r="B6372" s="13">
        <v>1.5433319999999999</v>
      </c>
      <c r="C6372" s="24">
        <v>130</v>
      </c>
      <c r="D6372" s="16">
        <f t="shared" si="99"/>
        <v>2.5773644399999998</v>
      </c>
    </row>
    <row r="6373" spans="1:4" ht="15" customHeight="1" x14ac:dyDescent="0.2">
      <c r="A6373" s="105">
        <v>42274.083333333336</v>
      </c>
      <c r="B6373" s="13">
        <v>0.51444400000000001</v>
      </c>
      <c r="C6373" s="24">
        <v>340</v>
      </c>
      <c r="D6373" s="16">
        <f t="shared" si="99"/>
        <v>0.85912147999999999</v>
      </c>
    </row>
    <row r="6374" spans="1:4" ht="15" customHeight="1" x14ac:dyDescent="0.2">
      <c r="A6374" s="105">
        <v>42274.125</v>
      </c>
      <c r="B6374" s="13">
        <v>2.057776</v>
      </c>
      <c r="C6374" s="24">
        <v>350</v>
      </c>
      <c r="D6374" s="16">
        <f t="shared" si="99"/>
        <v>3.43648592</v>
      </c>
    </row>
    <row r="6375" spans="1:4" ht="15" customHeight="1" x14ac:dyDescent="0.2">
      <c r="A6375" s="105">
        <v>42274.166666666664</v>
      </c>
      <c r="B6375" s="13">
        <v>1.028888</v>
      </c>
      <c r="C6375" s="24">
        <v>320</v>
      </c>
      <c r="D6375" s="16">
        <f t="shared" si="99"/>
        <v>1.71824296</v>
      </c>
    </row>
    <row r="6376" spans="1:4" ht="15" customHeight="1" x14ac:dyDescent="0.2">
      <c r="A6376" s="105">
        <v>42274.208333333336</v>
      </c>
      <c r="B6376" s="13">
        <v>1.028888</v>
      </c>
      <c r="C6376" s="24">
        <v>310</v>
      </c>
      <c r="D6376" s="16">
        <f t="shared" si="99"/>
        <v>1.71824296</v>
      </c>
    </row>
    <row r="6377" spans="1:4" ht="15" customHeight="1" x14ac:dyDescent="0.2">
      <c r="A6377" s="105">
        <v>42274.25</v>
      </c>
      <c r="B6377" s="13">
        <v>0</v>
      </c>
      <c r="C6377" s="24">
        <v>0</v>
      </c>
      <c r="D6377" s="16">
        <f t="shared" si="99"/>
        <v>0</v>
      </c>
    </row>
    <row r="6378" spans="1:4" ht="15" customHeight="1" x14ac:dyDescent="0.2">
      <c r="A6378" s="105">
        <v>42274.291666666664</v>
      </c>
      <c r="B6378" s="13">
        <v>1.5433319999999999</v>
      </c>
      <c r="C6378" s="24">
        <v>290</v>
      </c>
      <c r="D6378" s="16">
        <f t="shared" si="99"/>
        <v>2.5773644399999998</v>
      </c>
    </row>
    <row r="6379" spans="1:4" ht="15" customHeight="1" x14ac:dyDescent="0.2">
      <c r="A6379" s="105">
        <v>42274.333333333336</v>
      </c>
      <c r="B6379" s="13">
        <v>3.601108</v>
      </c>
      <c r="C6379" s="24">
        <v>30</v>
      </c>
      <c r="D6379" s="16">
        <f t="shared" si="99"/>
        <v>6.0138503599999993</v>
      </c>
    </row>
    <row r="6380" spans="1:4" ht="15" customHeight="1" x14ac:dyDescent="0.2">
      <c r="A6380" s="105">
        <v>42274.375</v>
      </c>
      <c r="B6380" s="13">
        <v>4.1155520000000001</v>
      </c>
      <c r="C6380" s="24">
        <v>30</v>
      </c>
      <c r="D6380" s="16">
        <f t="shared" si="99"/>
        <v>6.8729718399999999</v>
      </c>
    </row>
    <row r="6381" spans="1:4" ht="15" customHeight="1" x14ac:dyDescent="0.2">
      <c r="A6381" s="105">
        <v>42274.416666666664</v>
      </c>
      <c r="B6381" s="13">
        <v>4.1155520000000001</v>
      </c>
      <c r="C6381" s="24">
        <v>20</v>
      </c>
      <c r="D6381" s="16">
        <f t="shared" si="99"/>
        <v>6.8729718399999999</v>
      </c>
    </row>
    <row r="6382" spans="1:4" ht="15" customHeight="1" x14ac:dyDescent="0.2">
      <c r="A6382" s="105">
        <v>42274.458333333336</v>
      </c>
      <c r="B6382" s="13">
        <v>4.1155520000000001</v>
      </c>
      <c r="C6382" s="24">
        <v>20</v>
      </c>
      <c r="D6382" s="16">
        <f t="shared" si="99"/>
        <v>6.8729718399999999</v>
      </c>
    </row>
    <row r="6383" spans="1:4" ht="15" customHeight="1" x14ac:dyDescent="0.2">
      <c r="A6383" s="105">
        <v>42274.5</v>
      </c>
      <c r="B6383" s="13">
        <v>5.6588840000000005</v>
      </c>
      <c r="C6383" s="24">
        <v>20</v>
      </c>
      <c r="D6383" s="16">
        <f t="shared" si="99"/>
        <v>9.4503362800000001</v>
      </c>
    </row>
    <row r="6384" spans="1:4" ht="15" customHeight="1" x14ac:dyDescent="0.2">
      <c r="A6384" s="105">
        <v>42274.541666666664</v>
      </c>
      <c r="B6384" s="13">
        <v>7.7166600000000001</v>
      </c>
      <c r="C6384" s="24">
        <v>10</v>
      </c>
      <c r="D6384" s="16">
        <f t="shared" si="99"/>
        <v>12.886822199999999</v>
      </c>
    </row>
    <row r="6385" spans="1:4" ht="15" customHeight="1" x14ac:dyDescent="0.2">
      <c r="A6385" s="105">
        <v>42274.583333333336</v>
      </c>
      <c r="B6385" s="13">
        <v>7.7166600000000001</v>
      </c>
      <c r="C6385" s="24">
        <v>10</v>
      </c>
      <c r="D6385" s="16">
        <f t="shared" si="99"/>
        <v>12.886822199999999</v>
      </c>
    </row>
    <row r="6386" spans="1:4" ht="15" customHeight="1" x14ac:dyDescent="0.2">
      <c r="A6386" s="105">
        <v>42274.625</v>
      </c>
      <c r="B6386" s="13">
        <v>7.7166600000000001</v>
      </c>
      <c r="C6386" s="24">
        <v>60</v>
      </c>
      <c r="D6386" s="16">
        <f t="shared" si="99"/>
        <v>12.886822199999999</v>
      </c>
    </row>
    <row r="6387" spans="1:4" ht="15" customHeight="1" x14ac:dyDescent="0.2">
      <c r="A6387" s="105">
        <v>42274.666666666664</v>
      </c>
      <c r="B6387" s="13">
        <v>9.7744359999999997</v>
      </c>
      <c r="C6387" s="24">
        <v>60</v>
      </c>
      <c r="D6387" s="16">
        <f t="shared" si="99"/>
        <v>16.32330812</v>
      </c>
    </row>
    <row r="6388" spans="1:4" ht="15" customHeight="1" x14ac:dyDescent="0.2">
      <c r="A6388" s="105">
        <v>42274.708333333336</v>
      </c>
      <c r="B6388" s="13">
        <v>9.7744359999999997</v>
      </c>
      <c r="C6388" s="24">
        <v>40</v>
      </c>
      <c r="D6388" s="16">
        <f t="shared" si="99"/>
        <v>16.32330812</v>
      </c>
    </row>
    <row r="6389" spans="1:4" ht="15" customHeight="1" x14ac:dyDescent="0.2">
      <c r="A6389" s="105">
        <v>42274.75</v>
      </c>
      <c r="B6389" s="13">
        <v>9.7744359999999997</v>
      </c>
      <c r="C6389" s="24">
        <v>50</v>
      </c>
      <c r="D6389" s="16">
        <f t="shared" si="99"/>
        <v>16.32330812</v>
      </c>
    </row>
    <row r="6390" spans="1:4" ht="15" customHeight="1" x14ac:dyDescent="0.2">
      <c r="A6390" s="105">
        <v>42274.791666666664</v>
      </c>
      <c r="B6390" s="13">
        <v>10.288880000000001</v>
      </c>
      <c r="C6390" s="24">
        <v>40</v>
      </c>
      <c r="D6390" s="16">
        <f t="shared" si="99"/>
        <v>17.182429599999999</v>
      </c>
    </row>
    <row r="6391" spans="1:4" ht="15" customHeight="1" x14ac:dyDescent="0.2">
      <c r="A6391" s="105">
        <v>42274.833333333336</v>
      </c>
      <c r="B6391" s="13">
        <v>9.2599920000000004</v>
      </c>
      <c r="C6391" s="24">
        <v>50</v>
      </c>
      <c r="D6391" s="16">
        <f t="shared" si="99"/>
        <v>15.464186639999999</v>
      </c>
    </row>
    <row r="6392" spans="1:4" ht="15" customHeight="1" x14ac:dyDescent="0.2">
      <c r="A6392" s="105">
        <v>42274.875</v>
      </c>
      <c r="B6392" s="13">
        <v>10.288880000000001</v>
      </c>
      <c r="C6392" s="24">
        <v>50</v>
      </c>
      <c r="D6392" s="16">
        <f t="shared" si="99"/>
        <v>17.182429599999999</v>
      </c>
    </row>
    <row r="6393" spans="1:4" ht="15" customHeight="1" x14ac:dyDescent="0.2">
      <c r="A6393" s="105">
        <v>42274.916666666664</v>
      </c>
      <c r="B6393" s="13">
        <v>11.317768000000001</v>
      </c>
      <c r="C6393" s="24">
        <v>40</v>
      </c>
      <c r="D6393" s="16">
        <f t="shared" si="99"/>
        <v>18.90067256</v>
      </c>
    </row>
    <row r="6394" spans="1:4" ht="15" customHeight="1" x14ac:dyDescent="0.2">
      <c r="A6394" s="105">
        <v>42274.958333333336</v>
      </c>
      <c r="B6394" s="13">
        <v>7.202216</v>
      </c>
      <c r="C6394" s="24">
        <v>40</v>
      </c>
      <c r="D6394" s="16">
        <f t="shared" si="99"/>
        <v>12.027700719999999</v>
      </c>
    </row>
    <row r="6395" spans="1:4" ht="15" customHeight="1" x14ac:dyDescent="0.2">
      <c r="A6395" s="105">
        <v>42275</v>
      </c>
      <c r="B6395" s="13">
        <v>6.1733279999999997</v>
      </c>
      <c r="C6395" s="24">
        <v>20</v>
      </c>
      <c r="D6395" s="16">
        <f t="shared" si="99"/>
        <v>10.309457759999999</v>
      </c>
    </row>
    <row r="6396" spans="1:4" ht="15" customHeight="1" x14ac:dyDescent="0.2">
      <c r="A6396" s="105">
        <v>42275.041666666664</v>
      </c>
      <c r="B6396" s="13">
        <v>4.1155520000000001</v>
      </c>
      <c r="C6396" s="24">
        <v>360</v>
      </c>
      <c r="D6396" s="16">
        <f t="shared" si="99"/>
        <v>6.8729718399999999</v>
      </c>
    </row>
    <row r="6397" spans="1:4" ht="15" customHeight="1" x14ac:dyDescent="0.2">
      <c r="A6397" s="105">
        <v>42275.083333333336</v>
      </c>
      <c r="B6397" s="13">
        <v>4.6299960000000002</v>
      </c>
      <c r="C6397" s="24">
        <v>10</v>
      </c>
      <c r="D6397" s="16">
        <f t="shared" si="99"/>
        <v>7.7320933199999997</v>
      </c>
    </row>
    <row r="6398" spans="1:4" ht="15" customHeight="1" x14ac:dyDescent="0.2">
      <c r="A6398" s="105">
        <v>42275.125</v>
      </c>
      <c r="B6398" s="13">
        <v>4.6299960000000002</v>
      </c>
      <c r="C6398" s="24">
        <v>10</v>
      </c>
      <c r="D6398" s="16">
        <f t="shared" si="99"/>
        <v>7.7320933199999997</v>
      </c>
    </row>
    <row r="6399" spans="1:4" ht="15" customHeight="1" x14ac:dyDescent="0.2">
      <c r="A6399" s="105">
        <v>42275.166666666664</v>
      </c>
      <c r="B6399" s="13">
        <v>6.1733279999999997</v>
      </c>
      <c r="C6399" s="24">
        <v>10</v>
      </c>
      <c r="D6399" s="16">
        <f t="shared" si="99"/>
        <v>10.309457759999999</v>
      </c>
    </row>
    <row r="6400" spans="1:4" ht="15" customHeight="1" x14ac:dyDescent="0.2">
      <c r="A6400" s="105">
        <v>42275.208333333336</v>
      </c>
      <c r="B6400" s="13">
        <v>5.6588840000000005</v>
      </c>
      <c r="C6400" s="24">
        <v>360</v>
      </c>
      <c r="D6400" s="16">
        <f t="shared" si="99"/>
        <v>9.4503362800000001</v>
      </c>
    </row>
    <row r="6401" spans="1:4" ht="15" customHeight="1" x14ac:dyDescent="0.2">
      <c r="A6401" s="105">
        <v>42275.25</v>
      </c>
      <c r="B6401" s="13">
        <v>5.1444400000000003</v>
      </c>
      <c r="C6401" s="24">
        <v>360</v>
      </c>
      <c r="D6401" s="16">
        <f t="shared" si="99"/>
        <v>8.5912147999999995</v>
      </c>
    </row>
    <row r="6402" spans="1:4" ht="15" customHeight="1" x14ac:dyDescent="0.2">
      <c r="A6402" s="105">
        <v>42275.291666666664</v>
      </c>
      <c r="B6402" s="13">
        <v>5.6588840000000005</v>
      </c>
      <c r="C6402" s="24">
        <v>350</v>
      </c>
      <c r="D6402" s="16">
        <f t="shared" si="99"/>
        <v>9.4503362800000001</v>
      </c>
    </row>
    <row r="6403" spans="1:4" ht="15" customHeight="1" x14ac:dyDescent="0.2">
      <c r="A6403" s="105">
        <v>42275.333333333336</v>
      </c>
      <c r="B6403" s="13">
        <v>5.6588840000000005</v>
      </c>
      <c r="C6403" s="24">
        <v>360</v>
      </c>
      <c r="D6403" s="16">
        <f t="shared" si="99"/>
        <v>9.4503362800000001</v>
      </c>
    </row>
    <row r="6404" spans="1:4" ht="15" customHeight="1" x14ac:dyDescent="0.2">
      <c r="A6404" s="105">
        <v>42275.375</v>
      </c>
      <c r="B6404" s="13">
        <v>4.1155520000000001</v>
      </c>
      <c r="C6404" s="24">
        <v>350</v>
      </c>
      <c r="D6404" s="16">
        <f t="shared" ref="D6404:D6467" si="100">$B$1*B6404</f>
        <v>6.8729718399999999</v>
      </c>
    </row>
    <row r="6405" spans="1:4" ht="15" customHeight="1" x14ac:dyDescent="0.2">
      <c r="A6405" s="105">
        <v>42275.416666666664</v>
      </c>
      <c r="B6405" s="13">
        <v>5.6588840000000005</v>
      </c>
      <c r="C6405" s="24">
        <v>10</v>
      </c>
      <c r="D6405" s="16">
        <f t="shared" si="100"/>
        <v>9.4503362800000001</v>
      </c>
    </row>
    <row r="6406" spans="1:4" ht="15" customHeight="1" x14ac:dyDescent="0.2">
      <c r="A6406" s="105">
        <v>42275.458333333336</v>
      </c>
      <c r="B6406" s="13">
        <v>6.1733279999999997</v>
      </c>
      <c r="C6406" s="24">
        <v>360</v>
      </c>
      <c r="D6406" s="16">
        <f t="shared" si="100"/>
        <v>10.309457759999999</v>
      </c>
    </row>
    <row r="6407" spans="1:4" ht="15" customHeight="1" x14ac:dyDescent="0.2">
      <c r="A6407" s="105">
        <v>42275.5</v>
      </c>
      <c r="B6407" s="13">
        <v>7.202216</v>
      </c>
      <c r="C6407" s="24">
        <v>10</v>
      </c>
      <c r="D6407" s="16">
        <f t="shared" si="100"/>
        <v>12.027700719999999</v>
      </c>
    </row>
    <row r="6408" spans="1:4" ht="15" customHeight="1" x14ac:dyDescent="0.2">
      <c r="A6408" s="105">
        <v>42275.541666666664</v>
      </c>
      <c r="B6408" s="13">
        <v>9.7744359999999997</v>
      </c>
      <c r="C6408" s="24">
        <v>10</v>
      </c>
      <c r="D6408" s="16">
        <f t="shared" si="100"/>
        <v>16.32330812</v>
      </c>
    </row>
    <row r="6409" spans="1:4" ht="15" customHeight="1" x14ac:dyDescent="0.2">
      <c r="A6409" s="105">
        <v>42275.583333333336</v>
      </c>
      <c r="B6409" s="13">
        <v>9.2599920000000004</v>
      </c>
      <c r="C6409" s="24">
        <v>20</v>
      </c>
      <c r="D6409" s="16">
        <f t="shared" si="100"/>
        <v>15.464186639999999</v>
      </c>
    </row>
    <row r="6410" spans="1:4" ht="15" customHeight="1" x14ac:dyDescent="0.2">
      <c r="A6410" s="105">
        <v>42275.625</v>
      </c>
      <c r="B6410" s="13">
        <v>8.2311040000000002</v>
      </c>
      <c r="C6410" s="24">
        <v>20</v>
      </c>
      <c r="D6410" s="16">
        <f t="shared" si="100"/>
        <v>13.74594368</v>
      </c>
    </row>
    <row r="6411" spans="1:4" ht="15" customHeight="1" x14ac:dyDescent="0.2">
      <c r="A6411" s="105">
        <v>42275.666666666664</v>
      </c>
      <c r="B6411" s="13">
        <v>8.2311040000000002</v>
      </c>
      <c r="C6411" s="24">
        <v>60</v>
      </c>
      <c r="D6411" s="16">
        <f t="shared" si="100"/>
        <v>13.74594368</v>
      </c>
    </row>
    <row r="6412" spans="1:4" ht="15" customHeight="1" x14ac:dyDescent="0.2">
      <c r="A6412" s="105">
        <v>42275.708333333336</v>
      </c>
      <c r="B6412" s="13">
        <v>10.288880000000001</v>
      </c>
      <c r="C6412" s="24">
        <v>60</v>
      </c>
      <c r="D6412" s="16">
        <f t="shared" si="100"/>
        <v>17.182429599999999</v>
      </c>
    </row>
    <row r="6413" spans="1:4" ht="15" customHeight="1" x14ac:dyDescent="0.2">
      <c r="A6413" s="105">
        <v>42275.75</v>
      </c>
      <c r="B6413" s="13">
        <v>10.288880000000001</v>
      </c>
      <c r="C6413" s="24">
        <v>60</v>
      </c>
      <c r="D6413" s="16">
        <f t="shared" si="100"/>
        <v>17.182429599999999</v>
      </c>
    </row>
    <row r="6414" spans="1:4" ht="15" customHeight="1" x14ac:dyDescent="0.2">
      <c r="A6414" s="105">
        <v>42275.791666666664</v>
      </c>
      <c r="B6414" s="13">
        <v>10.288880000000001</v>
      </c>
      <c r="C6414" s="24">
        <v>40</v>
      </c>
      <c r="D6414" s="16">
        <f t="shared" si="100"/>
        <v>17.182429599999999</v>
      </c>
    </row>
    <row r="6415" spans="1:4" ht="15" customHeight="1" x14ac:dyDescent="0.2">
      <c r="A6415" s="105">
        <v>42275.833333333336</v>
      </c>
      <c r="B6415" s="13">
        <v>6.6877719999999998</v>
      </c>
      <c r="C6415" s="24">
        <v>40</v>
      </c>
      <c r="D6415" s="16">
        <f t="shared" si="100"/>
        <v>11.16857924</v>
      </c>
    </row>
    <row r="6416" spans="1:4" ht="15" customHeight="1" x14ac:dyDescent="0.2">
      <c r="A6416" s="105">
        <v>42275.875</v>
      </c>
      <c r="B6416" s="13">
        <v>5.1444400000000003</v>
      </c>
      <c r="C6416" s="24">
        <v>40</v>
      </c>
      <c r="D6416" s="16">
        <f t="shared" si="100"/>
        <v>8.5912147999999995</v>
      </c>
    </row>
    <row r="6417" spans="1:4" ht="15" customHeight="1" x14ac:dyDescent="0.2">
      <c r="A6417" s="105">
        <v>42275.916666666664</v>
      </c>
      <c r="B6417" s="13">
        <v>5.6588840000000005</v>
      </c>
      <c r="C6417" s="24">
        <v>40</v>
      </c>
      <c r="D6417" s="16">
        <f t="shared" si="100"/>
        <v>9.4503362800000001</v>
      </c>
    </row>
    <row r="6418" spans="1:4" ht="15" customHeight="1" x14ac:dyDescent="0.2">
      <c r="A6418" s="105">
        <v>42275.958333333336</v>
      </c>
      <c r="B6418" s="13">
        <v>5.1444400000000003</v>
      </c>
      <c r="C6418" s="24">
        <v>30</v>
      </c>
      <c r="D6418" s="16">
        <f t="shared" si="100"/>
        <v>8.5912147999999995</v>
      </c>
    </row>
    <row r="6419" spans="1:4" ht="15" customHeight="1" x14ac:dyDescent="0.2">
      <c r="A6419" s="105">
        <v>42276</v>
      </c>
      <c r="B6419" s="13">
        <v>3.0866639999999999</v>
      </c>
      <c r="C6419" s="24">
        <v>10</v>
      </c>
      <c r="D6419" s="16">
        <f t="shared" si="100"/>
        <v>5.1547288799999995</v>
      </c>
    </row>
    <row r="6420" spans="1:4" ht="15" customHeight="1" x14ac:dyDescent="0.2">
      <c r="A6420" s="105">
        <v>42276.041666666664</v>
      </c>
      <c r="B6420" s="13">
        <v>5.6588840000000005</v>
      </c>
      <c r="C6420" s="24">
        <v>20</v>
      </c>
      <c r="D6420" s="16">
        <f t="shared" si="100"/>
        <v>9.4503362800000001</v>
      </c>
    </row>
    <row r="6421" spans="1:4" ht="15" customHeight="1" x14ac:dyDescent="0.2">
      <c r="A6421" s="105">
        <v>42276.083333333336</v>
      </c>
      <c r="B6421" s="13">
        <v>5.1444400000000003</v>
      </c>
      <c r="C6421" s="24">
        <v>10</v>
      </c>
      <c r="D6421" s="16">
        <f t="shared" si="100"/>
        <v>8.5912147999999995</v>
      </c>
    </row>
    <row r="6422" spans="1:4" ht="15" customHeight="1" x14ac:dyDescent="0.2">
      <c r="A6422" s="105">
        <v>42276.125</v>
      </c>
      <c r="B6422" s="13">
        <v>4.6299960000000002</v>
      </c>
      <c r="C6422" s="24">
        <v>360</v>
      </c>
      <c r="D6422" s="16">
        <f t="shared" si="100"/>
        <v>7.7320933199999997</v>
      </c>
    </row>
    <row r="6423" spans="1:4" ht="15" customHeight="1" x14ac:dyDescent="0.2">
      <c r="A6423" s="105">
        <v>42276.166666666664</v>
      </c>
      <c r="B6423" s="13">
        <v>4.1155520000000001</v>
      </c>
      <c r="C6423" s="24">
        <v>350</v>
      </c>
      <c r="D6423" s="16">
        <f t="shared" si="100"/>
        <v>6.8729718399999999</v>
      </c>
    </row>
    <row r="6424" spans="1:4" ht="15" customHeight="1" x14ac:dyDescent="0.2">
      <c r="A6424" s="105">
        <v>42276.208333333336</v>
      </c>
      <c r="B6424" s="13">
        <v>5.6588840000000005</v>
      </c>
      <c r="C6424" s="24">
        <v>10</v>
      </c>
      <c r="D6424" s="16">
        <f t="shared" si="100"/>
        <v>9.4503362800000001</v>
      </c>
    </row>
    <row r="6425" spans="1:4" ht="15" customHeight="1" x14ac:dyDescent="0.2">
      <c r="A6425" s="105">
        <v>42276.25</v>
      </c>
      <c r="B6425" s="13">
        <v>4.6299960000000002</v>
      </c>
      <c r="C6425" s="24">
        <v>360</v>
      </c>
      <c r="D6425" s="16">
        <f t="shared" si="100"/>
        <v>7.7320933199999997</v>
      </c>
    </row>
    <row r="6426" spans="1:4" ht="15" customHeight="1" x14ac:dyDescent="0.2">
      <c r="A6426" s="105">
        <v>42276.291666666664</v>
      </c>
      <c r="B6426" s="13">
        <v>7.202216</v>
      </c>
      <c r="C6426" s="24">
        <v>10</v>
      </c>
      <c r="D6426" s="16">
        <f t="shared" si="100"/>
        <v>12.027700719999999</v>
      </c>
    </row>
    <row r="6427" spans="1:4" ht="15" customHeight="1" x14ac:dyDescent="0.2">
      <c r="A6427" s="105">
        <v>42276.333333333336</v>
      </c>
      <c r="B6427" s="13">
        <v>6.6877719999999998</v>
      </c>
      <c r="C6427" s="24">
        <v>20</v>
      </c>
      <c r="D6427" s="16">
        <f t="shared" si="100"/>
        <v>11.16857924</v>
      </c>
    </row>
    <row r="6428" spans="1:4" ht="15" customHeight="1" x14ac:dyDescent="0.2">
      <c r="A6428" s="105">
        <v>42276.375</v>
      </c>
      <c r="B6428" s="13">
        <v>5.6588840000000005</v>
      </c>
      <c r="C6428" s="24">
        <v>10</v>
      </c>
      <c r="D6428" s="16">
        <f t="shared" si="100"/>
        <v>9.4503362800000001</v>
      </c>
    </row>
    <row r="6429" spans="1:4" ht="15" customHeight="1" x14ac:dyDescent="0.2">
      <c r="A6429" s="105">
        <v>42276.416666666664</v>
      </c>
      <c r="B6429" s="13">
        <v>5.6588840000000005</v>
      </c>
      <c r="C6429" s="24">
        <v>10</v>
      </c>
      <c r="D6429" s="16">
        <f t="shared" si="100"/>
        <v>9.4503362800000001</v>
      </c>
    </row>
    <row r="6430" spans="1:4" ht="15" customHeight="1" x14ac:dyDescent="0.2">
      <c r="A6430" s="105">
        <v>42276.458333333336</v>
      </c>
      <c r="B6430" s="13">
        <v>6.1733279999999997</v>
      </c>
      <c r="C6430" s="24">
        <v>10</v>
      </c>
      <c r="D6430" s="16">
        <f t="shared" si="100"/>
        <v>10.309457759999999</v>
      </c>
    </row>
    <row r="6431" spans="1:4" ht="15" customHeight="1" x14ac:dyDescent="0.2">
      <c r="A6431" s="105">
        <v>42276.5</v>
      </c>
      <c r="B6431" s="13">
        <v>5.6588840000000005</v>
      </c>
      <c r="C6431" s="24">
        <v>10</v>
      </c>
      <c r="D6431" s="16">
        <f t="shared" si="100"/>
        <v>9.4503362800000001</v>
      </c>
    </row>
    <row r="6432" spans="1:4" ht="15" customHeight="1" x14ac:dyDescent="0.2">
      <c r="A6432" s="105">
        <v>42276.541666666664</v>
      </c>
      <c r="B6432" s="13">
        <v>6.6877719999999998</v>
      </c>
      <c r="C6432" s="24">
        <v>20</v>
      </c>
      <c r="D6432" s="16">
        <f t="shared" si="100"/>
        <v>11.16857924</v>
      </c>
    </row>
    <row r="6433" spans="1:4" ht="15" customHeight="1" x14ac:dyDescent="0.2">
      <c r="A6433" s="105">
        <v>42276.583333333336</v>
      </c>
      <c r="B6433" s="13">
        <v>4.1155520000000001</v>
      </c>
      <c r="C6433" s="24">
        <v>350</v>
      </c>
      <c r="D6433" s="16">
        <f t="shared" si="100"/>
        <v>6.8729718399999999</v>
      </c>
    </row>
    <row r="6434" spans="1:4" ht="15" customHeight="1" x14ac:dyDescent="0.2">
      <c r="A6434" s="105">
        <v>42276.625</v>
      </c>
      <c r="B6434" s="13">
        <v>4.1155520000000001</v>
      </c>
      <c r="C6434" s="24">
        <v>20</v>
      </c>
      <c r="D6434" s="16">
        <f t="shared" si="100"/>
        <v>6.8729718399999999</v>
      </c>
    </row>
    <row r="6435" spans="1:4" ht="15" customHeight="1" x14ac:dyDescent="0.2">
      <c r="A6435" s="105">
        <v>42276.666666666664</v>
      </c>
      <c r="B6435" s="13">
        <v>7.7166600000000001</v>
      </c>
      <c r="C6435" s="24">
        <v>80</v>
      </c>
      <c r="D6435" s="16">
        <f t="shared" si="100"/>
        <v>12.886822199999999</v>
      </c>
    </row>
    <row r="6436" spans="1:4" ht="15" customHeight="1" x14ac:dyDescent="0.2">
      <c r="A6436" s="105">
        <v>42276.708333333336</v>
      </c>
      <c r="B6436" s="13">
        <v>7.7166600000000001</v>
      </c>
      <c r="C6436" s="24">
        <v>60</v>
      </c>
      <c r="D6436" s="16">
        <f t="shared" si="100"/>
        <v>12.886822199999999</v>
      </c>
    </row>
    <row r="6437" spans="1:4" ht="15" customHeight="1" x14ac:dyDescent="0.2">
      <c r="A6437" s="105">
        <v>42276.75</v>
      </c>
      <c r="B6437" s="13">
        <v>7.7166600000000001</v>
      </c>
      <c r="C6437" s="24">
        <v>60</v>
      </c>
      <c r="D6437" s="16">
        <f t="shared" si="100"/>
        <v>12.886822199999999</v>
      </c>
    </row>
    <row r="6438" spans="1:4" ht="15" customHeight="1" x14ac:dyDescent="0.2">
      <c r="A6438" s="105">
        <v>42276.791666666664</v>
      </c>
      <c r="B6438" s="13">
        <v>8.2311040000000002</v>
      </c>
      <c r="C6438" s="24">
        <v>50</v>
      </c>
      <c r="D6438" s="16">
        <f t="shared" si="100"/>
        <v>13.74594368</v>
      </c>
    </row>
    <row r="6439" spans="1:4" ht="15" customHeight="1" x14ac:dyDescent="0.2">
      <c r="A6439" s="105">
        <v>42276.833333333336</v>
      </c>
      <c r="B6439" s="13">
        <v>7.202216</v>
      </c>
      <c r="C6439" s="24">
        <v>50</v>
      </c>
      <c r="D6439" s="16">
        <f t="shared" si="100"/>
        <v>12.027700719999999</v>
      </c>
    </row>
    <row r="6440" spans="1:4" ht="15" customHeight="1" x14ac:dyDescent="0.2">
      <c r="A6440" s="105">
        <v>42276.875</v>
      </c>
      <c r="B6440" s="13">
        <v>6.1733279999999997</v>
      </c>
      <c r="C6440" s="24">
        <v>50</v>
      </c>
      <c r="D6440" s="16">
        <f t="shared" si="100"/>
        <v>10.309457759999999</v>
      </c>
    </row>
    <row r="6441" spans="1:4" ht="15" customHeight="1" x14ac:dyDescent="0.2">
      <c r="A6441" s="105">
        <v>42276.916666666664</v>
      </c>
      <c r="B6441" s="13">
        <v>5.6588840000000005</v>
      </c>
      <c r="C6441" s="24">
        <v>40</v>
      </c>
      <c r="D6441" s="16">
        <f t="shared" si="100"/>
        <v>9.4503362800000001</v>
      </c>
    </row>
    <row r="6442" spans="1:4" ht="15" customHeight="1" x14ac:dyDescent="0.2">
      <c r="A6442" s="105">
        <v>42276.958333333336</v>
      </c>
      <c r="B6442" s="13">
        <v>4.6299960000000002</v>
      </c>
      <c r="C6442" s="24">
        <v>40</v>
      </c>
      <c r="D6442" s="16">
        <f t="shared" si="100"/>
        <v>7.7320933199999997</v>
      </c>
    </row>
    <row r="6443" spans="1:4" ht="15" customHeight="1" x14ac:dyDescent="0.2">
      <c r="A6443" s="105">
        <v>42277</v>
      </c>
      <c r="B6443" s="13">
        <v>3.0866639999999999</v>
      </c>
      <c r="C6443" s="24">
        <v>30</v>
      </c>
      <c r="D6443" s="16">
        <f t="shared" si="100"/>
        <v>5.1547288799999995</v>
      </c>
    </row>
    <row r="6444" spans="1:4" ht="15" customHeight="1" x14ac:dyDescent="0.2">
      <c r="A6444" s="105">
        <v>42277.041666666664</v>
      </c>
      <c r="B6444" s="13">
        <v>4.1155520000000001</v>
      </c>
      <c r="C6444" s="24">
        <v>30</v>
      </c>
      <c r="D6444" s="16">
        <f t="shared" si="100"/>
        <v>6.8729718399999999</v>
      </c>
    </row>
    <row r="6445" spans="1:4" ht="15" customHeight="1" x14ac:dyDescent="0.2">
      <c r="A6445" s="105">
        <v>42277.083333333336</v>
      </c>
      <c r="B6445" s="13">
        <v>4.6299960000000002</v>
      </c>
      <c r="C6445" s="24">
        <v>20</v>
      </c>
      <c r="D6445" s="16">
        <f t="shared" si="100"/>
        <v>7.7320933199999997</v>
      </c>
    </row>
    <row r="6446" spans="1:4" ht="15" customHeight="1" x14ac:dyDescent="0.2">
      <c r="A6446" s="105">
        <v>42277.125</v>
      </c>
      <c r="B6446" s="13">
        <v>5.6588840000000005</v>
      </c>
      <c r="C6446" s="24">
        <v>20</v>
      </c>
      <c r="D6446" s="16">
        <f t="shared" si="100"/>
        <v>9.4503362800000001</v>
      </c>
    </row>
    <row r="6447" spans="1:4" ht="15" customHeight="1" x14ac:dyDescent="0.2">
      <c r="A6447" s="105">
        <v>42277.166666666664</v>
      </c>
      <c r="B6447" s="13">
        <v>4.6299960000000002</v>
      </c>
      <c r="C6447" s="24">
        <v>20</v>
      </c>
      <c r="D6447" s="16">
        <f t="shared" si="100"/>
        <v>7.7320933199999997</v>
      </c>
    </row>
    <row r="6448" spans="1:4" ht="15" customHeight="1" x14ac:dyDescent="0.2">
      <c r="A6448" s="105">
        <v>42277.208333333336</v>
      </c>
      <c r="B6448" s="13">
        <v>3.601108</v>
      </c>
      <c r="C6448" s="24">
        <v>360</v>
      </c>
      <c r="D6448" s="16">
        <f t="shared" si="100"/>
        <v>6.0138503599999993</v>
      </c>
    </row>
    <row r="6449" spans="1:4" ht="15" customHeight="1" x14ac:dyDescent="0.2">
      <c r="A6449" s="105">
        <v>42277.25</v>
      </c>
      <c r="B6449" s="13">
        <v>4.1155520000000001</v>
      </c>
      <c r="C6449" s="24">
        <v>10</v>
      </c>
      <c r="D6449" s="16">
        <f t="shared" si="100"/>
        <v>6.8729718399999999</v>
      </c>
    </row>
    <row r="6450" spans="1:4" ht="15" customHeight="1" x14ac:dyDescent="0.2">
      <c r="A6450" s="105">
        <v>42277.291666666664</v>
      </c>
      <c r="B6450" s="13">
        <v>3.601108</v>
      </c>
      <c r="C6450" s="24">
        <v>360</v>
      </c>
      <c r="D6450" s="16">
        <f t="shared" si="100"/>
        <v>6.0138503599999993</v>
      </c>
    </row>
    <row r="6451" spans="1:4" ht="15" customHeight="1" x14ac:dyDescent="0.2">
      <c r="A6451" s="105">
        <v>42277.333333333336</v>
      </c>
      <c r="B6451" s="13">
        <v>3.601108</v>
      </c>
      <c r="C6451" s="24">
        <v>10</v>
      </c>
      <c r="D6451" s="16">
        <f t="shared" si="100"/>
        <v>6.0138503599999993</v>
      </c>
    </row>
    <row r="6452" spans="1:4" ht="15" customHeight="1" x14ac:dyDescent="0.2">
      <c r="A6452" s="105">
        <v>42277.375</v>
      </c>
      <c r="B6452" s="13">
        <v>5.6588840000000005</v>
      </c>
      <c r="C6452" s="24">
        <v>350</v>
      </c>
      <c r="D6452" s="16">
        <f t="shared" si="100"/>
        <v>9.4503362800000001</v>
      </c>
    </row>
    <row r="6453" spans="1:4" ht="15" customHeight="1" x14ac:dyDescent="0.2">
      <c r="A6453" s="105">
        <v>42277.416666666664</v>
      </c>
      <c r="B6453" s="13">
        <v>5.1444400000000003</v>
      </c>
      <c r="C6453" s="24">
        <v>360</v>
      </c>
      <c r="D6453" s="16">
        <f t="shared" si="100"/>
        <v>8.5912147999999995</v>
      </c>
    </row>
    <row r="6454" spans="1:4" ht="15" customHeight="1" x14ac:dyDescent="0.2">
      <c r="A6454" s="105">
        <v>42277.458333333336</v>
      </c>
      <c r="B6454" s="13">
        <v>8.2311040000000002</v>
      </c>
      <c r="C6454" s="24">
        <v>10</v>
      </c>
      <c r="D6454" s="16">
        <f t="shared" si="100"/>
        <v>13.74594368</v>
      </c>
    </row>
    <row r="6455" spans="1:4" ht="15" customHeight="1" x14ac:dyDescent="0.2">
      <c r="A6455" s="105">
        <v>42277.5</v>
      </c>
      <c r="B6455" s="13">
        <v>7.202216</v>
      </c>
      <c r="C6455" s="24">
        <v>10</v>
      </c>
      <c r="D6455" s="16">
        <f t="shared" si="100"/>
        <v>12.027700719999999</v>
      </c>
    </row>
    <row r="6456" spans="1:4" ht="15" customHeight="1" x14ac:dyDescent="0.2">
      <c r="A6456" s="105">
        <v>42277.541666666664</v>
      </c>
      <c r="B6456" s="13">
        <v>6.1733279999999997</v>
      </c>
      <c r="C6456" s="24">
        <v>20</v>
      </c>
      <c r="D6456" s="16">
        <f t="shared" si="100"/>
        <v>10.309457759999999</v>
      </c>
    </row>
    <row r="6457" spans="1:4" ht="15" customHeight="1" x14ac:dyDescent="0.2">
      <c r="A6457" s="105">
        <v>42277.583333333336</v>
      </c>
      <c r="B6457" s="13">
        <v>7.202216</v>
      </c>
      <c r="C6457" s="24">
        <v>10</v>
      </c>
      <c r="D6457" s="16">
        <f t="shared" si="100"/>
        <v>12.027700719999999</v>
      </c>
    </row>
    <row r="6458" spans="1:4" ht="15" customHeight="1" x14ac:dyDescent="0.2">
      <c r="A6458" s="105">
        <v>42277.625</v>
      </c>
      <c r="B6458" s="13">
        <v>7.202216</v>
      </c>
      <c r="C6458" s="24">
        <v>360</v>
      </c>
      <c r="D6458" s="16">
        <f t="shared" si="100"/>
        <v>12.027700719999999</v>
      </c>
    </row>
    <row r="6459" spans="1:4" ht="15" customHeight="1" x14ac:dyDescent="0.2">
      <c r="A6459" s="105">
        <v>42277.666666666664</v>
      </c>
      <c r="B6459" s="13">
        <v>6.1733279999999997</v>
      </c>
      <c r="C6459" s="24">
        <v>30</v>
      </c>
      <c r="D6459" s="16">
        <f t="shared" si="100"/>
        <v>10.309457759999999</v>
      </c>
    </row>
    <row r="6460" spans="1:4" ht="15" customHeight="1" x14ac:dyDescent="0.2">
      <c r="A6460" s="105">
        <v>42277.708333333336</v>
      </c>
      <c r="B6460" s="13">
        <v>8.2311040000000002</v>
      </c>
      <c r="C6460" s="24">
        <v>60</v>
      </c>
      <c r="D6460" s="16">
        <f t="shared" si="100"/>
        <v>13.74594368</v>
      </c>
    </row>
    <row r="6461" spans="1:4" ht="15" customHeight="1" x14ac:dyDescent="0.2">
      <c r="A6461" s="105">
        <v>42277.75</v>
      </c>
      <c r="B6461" s="13">
        <v>9.2599920000000004</v>
      </c>
      <c r="C6461" s="24">
        <v>60</v>
      </c>
      <c r="D6461" s="16">
        <f t="shared" si="100"/>
        <v>15.464186639999999</v>
      </c>
    </row>
    <row r="6462" spans="1:4" ht="15" customHeight="1" x14ac:dyDescent="0.2">
      <c r="A6462" s="105">
        <v>42277.791666666664</v>
      </c>
      <c r="B6462" s="13">
        <v>8.7455479999999994</v>
      </c>
      <c r="C6462" s="24">
        <v>50</v>
      </c>
      <c r="D6462" s="16">
        <f t="shared" si="100"/>
        <v>14.605065159999999</v>
      </c>
    </row>
    <row r="6463" spans="1:4" ht="15" customHeight="1" x14ac:dyDescent="0.2">
      <c r="A6463" s="105">
        <v>42277.833333333336</v>
      </c>
      <c r="B6463" s="13">
        <v>8.7455479999999994</v>
      </c>
      <c r="C6463" s="24">
        <v>50</v>
      </c>
      <c r="D6463" s="16">
        <f t="shared" si="100"/>
        <v>14.605065159999999</v>
      </c>
    </row>
    <row r="6464" spans="1:4" ht="15" customHeight="1" x14ac:dyDescent="0.2">
      <c r="A6464" s="105">
        <v>42277.875</v>
      </c>
      <c r="B6464" s="13">
        <v>6.6877719999999998</v>
      </c>
      <c r="C6464" s="24">
        <v>50</v>
      </c>
      <c r="D6464" s="16">
        <f t="shared" si="100"/>
        <v>11.16857924</v>
      </c>
    </row>
    <row r="6465" spans="1:4" ht="15" customHeight="1" x14ac:dyDescent="0.2">
      <c r="A6465" s="105">
        <v>42277.916666666664</v>
      </c>
      <c r="B6465" s="13">
        <v>4.6299960000000002</v>
      </c>
      <c r="C6465" s="24">
        <v>50</v>
      </c>
      <c r="D6465" s="16">
        <f t="shared" si="100"/>
        <v>7.7320933199999997</v>
      </c>
    </row>
    <row r="6466" spans="1:4" ht="15" customHeight="1" x14ac:dyDescent="0.2">
      <c r="A6466" s="105">
        <v>42277.958333333336</v>
      </c>
      <c r="B6466" s="13">
        <v>4.6299960000000002</v>
      </c>
      <c r="C6466" s="24">
        <v>40</v>
      </c>
      <c r="D6466" s="16">
        <f t="shared" si="100"/>
        <v>7.7320933199999997</v>
      </c>
    </row>
    <row r="6467" spans="1:4" ht="15" customHeight="1" x14ac:dyDescent="0.2">
      <c r="A6467" s="105">
        <v>42278</v>
      </c>
      <c r="B6467" s="13">
        <v>5.1444400000000003</v>
      </c>
      <c r="C6467" s="24">
        <v>10</v>
      </c>
      <c r="D6467" s="16">
        <f t="shared" si="100"/>
        <v>8.5912147999999995</v>
      </c>
    </row>
    <row r="6468" spans="1:4" ht="15" customHeight="1" x14ac:dyDescent="0.2">
      <c r="A6468" s="105">
        <v>42278.041666666664</v>
      </c>
      <c r="B6468" s="13">
        <v>4.6299960000000002</v>
      </c>
      <c r="C6468" s="24">
        <v>20</v>
      </c>
      <c r="D6468" s="16">
        <f t="shared" ref="D6468:D6531" si="101">$B$1*B6468</f>
        <v>7.7320933199999997</v>
      </c>
    </row>
    <row r="6469" spans="1:4" ht="15" customHeight="1" x14ac:dyDescent="0.2">
      <c r="A6469" s="105">
        <v>42278.083333333336</v>
      </c>
      <c r="B6469" s="13">
        <v>5.1444400000000003</v>
      </c>
      <c r="C6469" s="24">
        <v>20</v>
      </c>
      <c r="D6469" s="16">
        <f t="shared" si="101"/>
        <v>8.5912147999999995</v>
      </c>
    </row>
    <row r="6470" spans="1:4" ht="15" customHeight="1" x14ac:dyDescent="0.2">
      <c r="A6470" s="105">
        <v>42278.125</v>
      </c>
      <c r="B6470" s="13">
        <v>4.1155520000000001</v>
      </c>
      <c r="C6470" s="24">
        <v>10</v>
      </c>
      <c r="D6470" s="16">
        <f t="shared" si="101"/>
        <v>6.8729718399999999</v>
      </c>
    </row>
    <row r="6471" spans="1:4" ht="15" customHeight="1" x14ac:dyDescent="0.2">
      <c r="A6471" s="105">
        <v>42278.166666666664</v>
      </c>
      <c r="B6471" s="13">
        <v>6.1733279999999997</v>
      </c>
      <c r="C6471" s="24">
        <v>10</v>
      </c>
      <c r="D6471" s="16">
        <f t="shared" si="101"/>
        <v>10.309457759999999</v>
      </c>
    </row>
    <row r="6472" spans="1:4" ht="15" customHeight="1" x14ac:dyDescent="0.2">
      <c r="A6472" s="105">
        <v>42278.208333333336</v>
      </c>
      <c r="B6472" s="13">
        <v>6.1733279999999997</v>
      </c>
      <c r="C6472" s="24">
        <v>10</v>
      </c>
      <c r="D6472" s="16">
        <f t="shared" si="101"/>
        <v>10.309457759999999</v>
      </c>
    </row>
    <row r="6473" spans="1:4" ht="15" customHeight="1" x14ac:dyDescent="0.2">
      <c r="A6473" s="105">
        <v>42278.25</v>
      </c>
      <c r="B6473" s="13">
        <v>6.1733279999999997</v>
      </c>
      <c r="C6473" s="24">
        <v>10</v>
      </c>
      <c r="D6473" s="16">
        <f t="shared" si="101"/>
        <v>10.309457759999999</v>
      </c>
    </row>
    <row r="6474" spans="1:4" ht="15" customHeight="1" x14ac:dyDescent="0.2">
      <c r="A6474" s="105">
        <v>42278.291666666664</v>
      </c>
      <c r="B6474" s="13">
        <v>5.1444400000000003</v>
      </c>
      <c r="C6474" s="24">
        <v>10</v>
      </c>
      <c r="D6474" s="16">
        <f t="shared" si="101"/>
        <v>8.5912147999999995</v>
      </c>
    </row>
    <row r="6475" spans="1:4" ht="15" customHeight="1" x14ac:dyDescent="0.2">
      <c r="A6475" s="105">
        <v>42278.333333333336</v>
      </c>
      <c r="B6475" s="13">
        <v>4.1155520000000001</v>
      </c>
      <c r="C6475" s="24">
        <v>360</v>
      </c>
      <c r="D6475" s="16">
        <f t="shared" si="101"/>
        <v>6.8729718399999999</v>
      </c>
    </row>
    <row r="6476" spans="1:4" ht="15" customHeight="1" x14ac:dyDescent="0.2">
      <c r="A6476" s="105">
        <v>42278.375</v>
      </c>
      <c r="B6476" s="13">
        <v>3.0866639999999999</v>
      </c>
      <c r="C6476" s="24">
        <v>340</v>
      </c>
      <c r="D6476" s="16">
        <f t="shared" si="101"/>
        <v>5.1547288799999995</v>
      </c>
    </row>
    <row r="6477" spans="1:4" ht="15" customHeight="1" x14ac:dyDescent="0.2">
      <c r="A6477" s="105">
        <v>42278.416666666664</v>
      </c>
      <c r="B6477" s="13">
        <v>2.5722200000000002</v>
      </c>
      <c r="C6477" s="24">
        <v>350</v>
      </c>
      <c r="D6477" s="16">
        <f t="shared" si="101"/>
        <v>4.2956073999999997</v>
      </c>
    </row>
    <row r="6478" spans="1:4" ht="15" customHeight="1" x14ac:dyDescent="0.2">
      <c r="A6478" s="105">
        <v>42278.458333333336</v>
      </c>
      <c r="B6478" s="13">
        <v>3.601108</v>
      </c>
      <c r="C6478" s="24">
        <v>360</v>
      </c>
      <c r="D6478" s="16">
        <f t="shared" si="101"/>
        <v>6.0138503599999993</v>
      </c>
    </row>
    <row r="6479" spans="1:4" ht="15" customHeight="1" x14ac:dyDescent="0.2">
      <c r="A6479" s="105">
        <v>42278.5</v>
      </c>
      <c r="B6479" s="13">
        <v>6.1733279999999997</v>
      </c>
      <c r="C6479" s="24">
        <v>10</v>
      </c>
      <c r="D6479" s="16">
        <f t="shared" si="101"/>
        <v>10.309457759999999</v>
      </c>
    </row>
    <row r="6480" spans="1:4" ht="15" customHeight="1" x14ac:dyDescent="0.2">
      <c r="A6480" s="105">
        <v>42278.541666666664</v>
      </c>
      <c r="B6480" s="13">
        <v>3.0866639999999999</v>
      </c>
      <c r="C6480" s="24">
        <v>360</v>
      </c>
      <c r="D6480" s="16">
        <f t="shared" si="101"/>
        <v>5.1547288799999995</v>
      </c>
    </row>
    <row r="6481" spans="1:4" ht="15" customHeight="1" x14ac:dyDescent="0.2">
      <c r="A6481" s="105">
        <v>42278.583333333336</v>
      </c>
      <c r="B6481" s="13">
        <v>4.6299960000000002</v>
      </c>
      <c r="C6481" s="24">
        <v>10</v>
      </c>
      <c r="D6481" s="16">
        <f t="shared" si="101"/>
        <v>7.7320933199999997</v>
      </c>
    </row>
    <row r="6482" spans="1:4" ht="15" customHeight="1" x14ac:dyDescent="0.2">
      <c r="A6482" s="105">
        <v>42278.625</v>
      </c>
      <c r="B6482" s="13">
        <v>4.1155520000000001</v>
      </c>
      <c r="C6482" s="24">
        <v>40</v>
      </c>
      <c r="D6482" s="16">
        <f t="shared" si="101"/>
        <v>6.8729718399999999</v>
      </c>
    </row>
    <row r="6483" spans="1:4" ht="15" customHeight="1" x14ac:dyDescent="0.2">
      <c r="A6483" s="105">
        <v>42278.666666666664</v>
      </c>
      <c r="B6483" s="13">
        <v>7.202216</v>
      </c>
      <c r="C6483" s="24">
        <v>60</v>
      </c>
      <c r="D6483" s="16">
        <f t="shared" si="101"/>
        <v>12.027700719999999</v>
      </c>
    </row>
    <row r="6484" spans="1:4" ht="15" customHeight="1" x14ac:dyDescent="0.2">
      <c r="A6484" s="105">
        <v>42278.708333333336</v>
      </c>
      <c r="B6484" s="13">
        <v>7.202216</v>
      </c>
      <c r="C6484" s="24">
        <v>50</v>
      </c>
      <c r="D6484" s="16">
        <f t="shared" si="101"/>
        <v>12.027700719999999</v>
      </c>
    </row>
    <row r="6485" spans="1:4" ht="15" customHeight="1" x14ac:dyDescent="0.2">
      <c r="A6485" s="105">
        <v>42278.75</v>
      </c>
      <c r="B6485" s="13">
        <v>7.7166600000000001</v>
      </c>
      <c r="C6485" s="24">
        <v>50</v>
      </c>
      <c r="D6485" s="16">
        <f t="shared" si="101"/>
        <v>12.886822199999999</v>
      </c>
    </row>
    <row r="6486" spans="1:4" ht="15" customHeight="1" x14ac:dyDescent="0.2">
      <c r="A6486" s="105">
        <v>42278.791666666664</v>
      </c>
      <c r="B6486" s="13">
        <v>8.7455479999999994</v>
      </c>
      <c r="C6486" s="24">
        <v>60</v>
      </c>
      <c r="D6486" s="16">
        <f t="shared" si="101"/>
        <v>14.605065159999999</v>
      </c>
    </row>
    <row r="6487" spans="1:4" ht="15" customHeight="1" x14ac:dyDescent="0.2">
      <c r="A6487" s="105">
        <v>42278.833333333336</v>
      </c>
      <c r="B6487" s="13">
        <v>5.1444400000000003</v>
      </c>
      <c r="C6487" s="24">
        <v>40</v>
      </c>
      <c r="D6487" s="16">
        <f t="shared" si="101"/>
        <v>8.5912147999999995</v>
      </c>
    </row>
    <row r="6488" spans="1:4" ht="15" customHeight="1" x14ac:dyDescent="0.2">
      <c r="A6488" s="105">
        <v>42278.875</v>
      </c>
      <c r="B6488" s="13">
        <v>5.1444400000000003</v>
      </c>
      <c r="C6488" s="24">
        <v>40</v>
      </c>
      <c r="D6488" s="16">
        <f t="shared" si="101"/>
        <v>8.5912147999999995</v>
      </c>
    </row>
    <row r="6489" spans="1:4" ht="15" customHeight="1" x14ac:dyDescent="0.2">
      <c r="A6489" s="105">
        <v>42278.916666666664</v>
      </c>
      <c r="B6489" s="13">
        <v>3.0866639999999999</v>
      </c>
      <c r="C6489" s="24">
        <v>60</v>
      </c>
      <c r="D6489" s="16">
        <f t="shared" si="101"/>
        <v>5.1547288799999995</v>
      </c>
    </row>
    <row r="6490" spans="1:4" ht="15" customHeight="1" x14ac:dyDescent="0.2">
      <c r="A6490" s="105">
        <v>42278.958333333336</v>
      </c>
      <c r="B6490" s="13">
        <v>4.1155520000000001</v>
      </c>
      <c r="C6490" s="24">
        <v>60</v>
      </c>
      <c r="D6490" s="16">
        <f t="shared" si="101"/>
        <v>6.8729718399999999</v>
      </c>
    </row>
    <row r="6491" spans="1:4" ht="15" customHeight="1" x14ac:dyDescent="0.2">
      <c r="A6491" s="105">
        <v>42279</v>
      </c>
      <c r="B6491" s="13">
        <v>3.601108</v>
      </c>
      <c r="C6491" s="24">
        <v>50</v>
      </c>
      <c r="D6491" s="16">
        <f t="shared" si="101"/>
        <v>6.0138503599999993</v>
      </c>
    </row>
    <row r="6492" spans="1:4" ht="15" customHeight="1" x14ac:dyDescent="0.2">
      <c r="A6492" s="105">
        <v>42279.041666666664</v>
      </c>
      <c r="B6492" s="13">
        <v>4.6299960000000002</v>
      </c>
      <c r="C6492" s="24">
        <v>70</v>
      </c>
      <c r="D6492" s="16">
        <f t="shared" si="101"/>
        <v>7.7320933199999997</v>
      </c>
    </row>
    <row r="6493" spans="1:4" ht="15" customHeight="1" x14ac:dyDescent="0.2">
      <c r="A6493" s="105">
        <v>42279.083333333336</v>
      </c>
      <c r="B6493" s="13">
        <v>5.1444400000000003</v>
      </c>
      <c r="C6493" s="24">
        <v>60</v>
      </c>
      <c r="D6493" s="16">
        <f t="shared" si="101"/>
        <v>8.5912147999999995</v>
      </c>
    </row>
    <row r="6494" spans="1:4" ht="15" customHeight="1" x14ac:dyDescent="0.2">
      <c r="A6494" s="105">
        <v>42279.125</v>
      </c>
      <c r="B6494" s="13">
        <v>4.6299960000000002</v>
      </c>
      <c r="C6494" s="24">
        <v>40</v>
      </c>
      <c r="D6494" s="16">
        <f t="shared" si="101"/>
        <v>7.7320933199999997</v>
      </c>
    </row>
    <row r="6495" spans="1:4" ht="15" customHeight="1" x14ac:dyDescent="0.2">
      <c r="A6495" s="105">
        <v>42279.166666666664</v>
      </c>
      <c r="B6495" s="13">
        <v>5.1444400000000003</v>
      </c>
      <c r="C6495" s="24">
        <v>30</v>
      </c>
      <c r="D6495" s="16">
        <f t="shared" si="101"/>
        <v>8.5912147999999995</v>
      </c>
    </row>
    <row r="6496" spans="1:4" ht="15" customHeight="1" x14ac:dyDescent="0.2">
      <c r="A6496" s="105">
        <v>42279.208333333336</v>
      </c>
      <c r="B6496" s="13">
        <v>2.057776</v>
      </c>
      <c r="C6496" s="24">
        <v>350</v>
      </c>
      <c r="D6496" s="16">
        <f t="shared" si="101"/>
        <v>3.43648592</v>
      </c>
    </row>
    <row r="6497" spans="1:4" ht="15" customHeight="1" x14ac:dyDescent="0.2">
      <c r="A6497" s="105">
        <v>42279.25</v>
      </c>
      <c r="B6497" s="13">
        <v>1.5433319999999999</v>
      </c>
      <c r="C6497" s="24">
        <v>340</v>
      </c>
      <c r="D6497" s="16">
        <f t="shared" si="101"/>
        <v>2.5773644399999998</v>
      </c>
    </row>
    <row r="6498" spans="1:4" ht="15" customHeight="1" x14ac:dyDescent="0.2">
      <c r="A6498" s="105">
        <v>42279.291666666664</v>
      </c>
      <c r="B6498" s="13">
        <v>4.1155520000000001</v>
      </c>
      <c r="C6498" s="24">
        <v>20</v>
      </c>
      <c r="D6498" s="16">
        <f t="shared" si="101"/>
        <v>6.8729718399999999</v>
      </c>
    </row>
    <row r="6499" spans="1:4" ht="15" customHeight="1" x14ac:dyDescent="0.2">
      <c r="A6499" s="105">
        <v>42279.333333333336</v>
      </c>
      <c r="B6499" s="13">
        <v>3.601108</v>
      </c>
      <c r="C6499" s="24">
        <v>20</v>
      </c>
      <c r="D6499" s="16">
        <f t="shared" si="101"/>
        <v>6.0138503599999993</v>
      </c>
    </row>
    <row r="6500" spans="1:4" ht="15" customHeight="1" x14ac:dyDescent="0.2">
      <c r="A6500" s="105">
        <v>42279.375</v>
      </c>
      <c r="B6500" s="13">
        <v>3.601108</v>
      </c>
      <c r="C6500" s="24">
        <v>20</v>
      </c>
      <c r="D6500" s="16">
        <f t="shared" si="101"/>
        <v>6.0138503599999993</v>
      </c>
    </row>
    <row r="6501" spans="1:4" ht="15" customHeight="1" x14ac:dyDescent="0.2">
      <c r="A6501" s="105">
        <v>42279.416666666664</v>
      </c>
      <c r="B6501" s="13">
        <v>6.1733279999999997</v>
      </c>
      <c r="C6501" s="24">
        <v>10</v>
      </c>
      <c r="D6501" s="16">
        <f t="shared" si="101"/>
        <v>10.309457759999999</v>
      </c>
    </row>
    <row r="6502" spans="1:4" ht="15" customHeight="1" x14ac:dyDescent="0.2">
      <c r="A6502" s="105">
        <v>42279.458333333336</v>
      </c>
      <c r="B6502" s="13">
        <v>6.1733279999999997</v>
      </c>
      <c r="C6502" s="24">
        <v>10</v>
      </c>
      <c r="D6502" s="16">
        <f t="shared" si="101"/>
        <v>10.309457759999999</v>
      </c>
    </row>
    <row r="6503" spans="1:4" ht="15" customHeight="1" x14ac:dyDescent="0.2">
      <c r="A6503" s="105">
        <v>42279.5</v>
      </c>
      <c r="B6503" s="13">
        <v>5.6588840000000005</v>
      </c>
      <c r="C6503" s="24">
        <v>360</v>
      </c>
      <c r="D6503" s="16">
        <f t="shared" si="101"/>
        <v>9.4503362800000001</v>
      </c>
    </row>
    <row r="6504" spans="1:4" ht="15" customHeight="1" x14ac:dyDescent="0.2">
      <c r="A6504" s="105">
        <v>42279.541666666664</v>
      </c>
      <c r="B6504" s="13">
        <v>5.1444400000000003</v>
      </c>
      <c r="C6504" s="24">
        <v>10</v>
      </c>
      <c r="D6504" s="16">
        <f t="shared" si="101"/>
        <v>8.5912147999999995</v>
      </c>
    </row>
    <row r="6505" spans="1:4" ht="15" customHeight="1" x14ac:dyDescent="0.2">
      <c r="A6505" s="105">
        <v>42279.583333333336</v>
      </c>
      <c r="B6505" s="13">
        <v>7.7166600000000001</v>
      </c>
      <c r="C6505" s="24">
        <v>50</v>
      </c>
      <c r="D6505" s="16">
        <f t="shared" si="101"/>
        <v>12.886822199999999</v>
      </c>
    </row>
    <row r="6506" spans="1:4" ht="15" customHeight="1" x14ac:dyDescent="0.2">
      <c r="A6506" s="105">
        <v>42279.625</v>
      </c>
      <c r="B6506" s="13">
        <v>8.7455479999999994</v>
      </c>
      <c r="C6506" s="24">
        <v>40</v>
      </c>
      <c r="D6506" s="16">
        <f t="shared" si="101"/>
        <v>14.605065159999999</v>
      </c>
    </row>
    <row r="6507" spans="1:4" ht="15" customHeight="1" x14ac:dyDescent="0.2">
      <c r="A6507" s="105">
        <v>42279.666666666664</v>
      </c>
      <c r="B6507" s="13">
        <v>8.7455479999999994</v>
      </c>
      <c r="C6507" s="24">
        <v>50</v>
      </c>
      <c r="D6507" s="16">
        <f t="shared" si="101"/>
        <v>14.605065159999999</v>
      </c>
    </row>
    <row r="6508" spans="1:4" ht="15" customHeight="1" x14ac:dyDescent="0.2">
      <c r="A6508" s="105">
        <v>42279.708333333336</v>
      </c>
      <c r="B6508" s="13">
        <v>9.7744359999999997</v>
      </c>
      <c r="C6508" s="24">
        <v>50</v>
      </c>
      <c r="D6508" s="16">
        <f t="shared" si="101"/>
        <v>16.32330812</v>
      </c>
    </row>
    <row r="6509" spans="1:4" ht="15" customHeight="1" x14ac:dyDescent="0.2">
      <c r="A6509" s="105">
        <v>42279.75</v>
      </c>
      <c r="B6509" s="13">
        <v>8.7455479999999994</v>
      </c>
      <c r="C6509" s="24">
        <v>40</v>
      </c>
      <c r="D6509" s="16">
        <f t="shared" si="101"/>
        <v>14.605065159999999</v>
      </c>
    </row>
    <row r="6510" spans="1:4" ht="15" customHeight="1" x14ac:dyDescent="0.2">
      <c r="A6510" s="105">
        <v>42279.791666666664</v>
      </c>
      <c r="B6510" s="13">
        <v>10.288880000000001</v>
      </c>
      <c r="C6510" s="24">
        <v>40</v>
      </c>
      <c r="D6510" s="16">
        <f t="shared" si="101"/>
        <v>17.182429599999999</v>
      </c>
    </row>
    <row r="6511" spans="1:4" ht="15" customHeight="1" x14ac:dyDescent="0.2">
      <c r="A6511" s="105">
        <v>42279.833333333336</v>
      </c>
      <c r="B6511" s="13">
        <v>8.2311040000000002</v>
      </c>
      <c r="C6511" s="24">
        <v>50</v>
      </c>
      <c r="D6511" s="16">
        <f t="shared" si="101"/>
        <v>13.74594368</v>
      </c>
    </row>
    <row r="6512" spans="1:4" ht="15" customHeight="1" x14ac:dyDescent="0.2">
      <c r="A6512" s="105">
        <v>42279.875</v>
      </c>
      <c r="B6512" s="13">
        <v>7.7166600000000001</v>
      </c>
      <c r="C6512" s="24">
        <v>40</v>
      </c>
      <c r="D6512" s="16">
        <f t="shared" si="101"/>
        <v>12.886822199999999</v>
      </c>
    </row>
    <row r="6513" spans="1:4" ht="15" customHeight="1" x14ac:dyDescent="0.2">
      <c r="A6513" s="105">
        <v>42279.916666666664</v>
      </c>
      <c r="B6513" s="13">
        <v>7.202216</v>
      </c>
      <c r="C6513" s="24">
        <v>40</v>
      </c>
      <c r="D6513" s="16">
        <f t="shared" si="101"/>
        <v>12.027700719999999</v>
      </c>
    </row>
    <row r="6514" spans="1:4" ht="15" customHeight="1" x14ac:dyDescent="0.2">
      <c r="A6514" s="105">
        <v>42279.958333333336</v>
      </c>
      <c r="B6514" s="13">
        <v>7.202216</v>
      </c>
      <c r="C6514" s="24">
        <v>30</v>
      </c>
      <c r="D6514" s="16">
        <f t="shared" si="101"/>
        <v>12.027700719999999</v>
      </c>
    </row>
    <row r="6515" spans="1:4" ht="15" customHeight="1" x14ac:dyDescent="0.2">
      <c r="A6515" s="105">
        <v>42280</v>
      </c>
      <c r="B6515" s="13">
        <v>5.6588840000000005</v>
      </c>
      <c r="C6515" s="24">
        <v>20</v>
      </c>
      <c r="D6515" s="16">
        <f t="shared" si="101"/>
        <v>9.4503362800000001</v>
      </c>
    </row>
    <row r="6516" spans="1:4" ht="15" customHeight="1" x14ac:dyDescent="0.2">
      <c r="A6516" s="105">
        <v>42280.041666666664</v>
      </c>
      <c r="B6516" s="13">
        <v>3.601108</v>
      </c>
      <c r="C6516" s="24">
        <v>10</v>
      </c>
      <c r="D6516" s="16">
        <f t="shared" si="101"/>
        <v>6.0138503599999993</v>
      </c>
    </row>
    <row r="6517" spans="1:4" ht="15" customHeight="1" x14ac:dyDescent="0.2">
      <c r="A6517" s="105">
        <v>42280.083333333336</v>
      </c>
      <c r="B6517" s="13">
        <v>3.601108</v>
      </c>
      <c r="C6517" s="24">
        <v>10</v>
      </c>
      <c r="D6517" s="16">
        <f t="shared" si="101"/>
        <v>6.0138503599999993</v>
      </c>
    </row>
    <row r="6518" spans="1:4" ht="15" customHeight="1" x14ac:dyDescent="0.2">
      <c r="A6518" s="105">
        <v>42280.125</v>
      </c>
      <c r="B6518" s="13">
        <v>3.601108</v>
      </c>
      <c r="C6518" s="24">
        <v>360</v>
      </c>
      <c r="D6518" s="16">
        <f t="shared" si="101"/>
        <v>6.0138503599999993</v>
      </c>
    </row>
    <row r="6519" spans="1:4" ht="15" customHeight="1" x14ac:dyDescent="0.2">
      <c r="A6519" s="105">
        <v>42280.166666666664</v>
      </c>
      <c r="B6519" s="13">
        <v>5.6588840000000005</v>
      </c>
      <c r="C6519" s="24">
        <v>360</v>
      </c>
      <c r="D6519" s="16">
        <f t="shared" si="101"/>
        <v>9.4503362800000001</v>
      </c>
    </row>
    <row r="6520" spans="1:4" ht="15" customHeight="1" x14ac:dyDescent="0.2">
      <c r="A6520" s="105">
        <v>42280.208333333336</v>
      </c>
      <c r="B6520" s="13">
        <v>3.601108</v>
      </c>
      <c r="C6520" s="24">
        <v>10</v>
      </c>
      <c r="D6520" s="16">
        <f t="shared" si="101"/>
        <v>6.0138503599999993</v>
      </c>
    </row>
    <row r="6521" spans="1:4" ht="15" customHeight="1" x14ac:dyDescent="0.2">
      <c r="A6521" s="105">
        <v>42280.25</v>
      </c>
      <c r="B6521" s="13">
        <v>3.0866639999999999</v>
      </c>
      <c r="C6521" s="24">
        <v>20</v>
      </c>
      <c r="D6521" s="16">
        <f t="shared" si="101"/>
        <v>5.1547288799999995</v>
      </c>
    </row>
    <row r="6522" spans="1:4" ht="15" customHeight="1" x14ac:dyDescent="0.2">
      <c r="A6522" s="105">
        <v>42280.291666666664</v>
      </c>
      <c r="B6522" s="13">
        <v>5.1444400000000003</v>
      </c>
      <c r="C6522" s="24">
        <v>10</v>
      </c>
      <c r="D6522" s="16">
        <f t="shared" si="101"/>
        <v>8.5912147999999995</v>
      </c>
    </row>
    <row r="6523" spans="1:4" ht="15" customHeight="1" x14ac:dyDescent="0.2">
      <c r="A6523" s="105">
        <v>42280.333333333336</v>
      </c>
      <c r="B6523" s="13">
        <v>1.5433319999999999</v>
      </c>
      <c r="C6523" s="24">
        <v>320</v>
      </c>
      <c r="D6523" s="16">
        <f t="shared" si="101"/>
        <v>2.5773644399999998</v>
      </c>
    </row>
    <row r="6524" spans="1:4" ht="15" customHeight="1" x14ac:dyDescent="0.2">
      <c r="A6524" s="105">
        <v>42280.375</v>
      </c>
      <c r="B6524" s="13">
        <v>3.0866639999999999</v>
      </c>
      <c r="C6524" s="24">
        <v>20</v>
      </c>
      <c r="D6524" s="16">
        <f t="shared" si="101"/>
        <v>5.1547288799999995</v>
      </c>
    </row>
    <row r="6525" spans="1:4" ht="15" customHeight="1" x14ac:dyDescent="0.2">
      <c r="A6525" s="105">
        <v>42280.416666666664</v>
      </c>
      <c r="B6525" s="13">
        <v>4.1155520000000001</v>
      </c>
      <c r="C6525" s="24">
        <v>20</v>
      </c>
      <c r="D6525" s="16">
        <f t="shared" si="101"/>
        <v>6.8729718399999999</v>
      </c>
    </row>
    <row r="6526" spans="1:4" ht="15" customHeight="1" x14ac:dyDescent="0.2">
      <c r="A6526" s="105">
        <v>42280.458333333336</v>
      </c>
      <c r="B6526" s="13">
        <v>7.7166600000000001</v>
      </c>
      <c r="C6526" s="24">
        <v>20</v>
      </c>
      <c r="D6526" s="16">
        <f t="shared" si="101"/>
        <v>12.886822199999999</v>
      </c>
    </row>
    <row r="6527" spans="1:4" ht="15" customHeight="1" x14ac:dyDescent="0.2">
      <c r="A6527" s="105">
        <v>42280.5</v>
      </c>
      <c r="B6527" s="13">
        <v>7.202216</v>
      </c>
      <c r="C6527" s="24">
        <v>20</v>
      </c>
      <c r="D6527" s="16">
        <f t="shared" si="101"/>
        <v>12.027700719999999</v>
      </c>
    </row>
    <row r="6528" spans="1:4" ht="15" customHeight="1" x14ac:dyDescent="0.2">
      <c r="A6528" s="105">
        <v>42280.541666666664</v>
      </c>
      <c r="B6528" s="13">
        <v>7.7166600000000001</v>
      </c>
      <c r="C6528" s="24">
        <v>10</v>
      </c>
      <c r="D6528" s="16">
        <f t="shared" si="101"/>
        <v>12.886822199999999</v>
      </c>
    </row>
    <row r="6529" spans="1:4" ht="15" customHeight="1" x14ac:dyDescent="0.2">
      <c r="A6529" s="105">
        <v>42280.583333333336</v>
      </c>
      <c r="B6529" s="13">
        <v>7.202216</v>
      </c>
      <c r="C6529" s="24">
        <v>360</v>
      </c>
      <c r="D6529" s="16">
        <f t="shared" si="101"/>
        <v>12.027700719999999</v>
      </c>
    </row>
    <row r="6530" spans="1:4" ht="15" customHeight="1" x14ac:dyDescent="0.2">
      <c r="A6530" s="105">
        <v>42280.625</v>
      </c>
      <c r="B6530" s="13">
        <v>7.7166600000000001</v>
      </c>
      <c r="C6530" s="24">
        <v>20</v>
      </c>
      <c r="D6530" s="16">
        <f t="shared" si="101"/>
        <v>12.886822199999999</v>
      </c>
    </row>
    <row r="6531" spans="1:4" ht="15" customHeight="1" x14ac:dyDescent="0.2">
      <c r="A6531" s="105">
        <v>42280.666666666664</v>
      </c>
      <c r="B6531" s="13">
        <v>9.2599920000000004</v>
      </c>
      <c r="C6531" s="24">
        <v>50</v>
      </c>
      <c r="D6531" s="16">
        <f t="shared" si="101"/>
        <v>15.464186639999999</v>
      </c>
    </row>
    <row r="6532" spans="1:4" ht="15" customHeight="1" x14ac:dyDescent="0.2">
      <c r="A6532" s="105">
        <v>42280.708333333336</v>
      </c>
      <c r="B6532" s="13">
        <v>8.7455479999999994</v>
      </c>
      <c r="C6532" s="24">
        <v>50</v>
      </c>
      <c r="D6532" s="16">
        <f t="shared" ref="D6532:D6595" si="102">$B$1*B6532</f>
        <v>14.605065159999999</v>
      </c>
    </row>
    <row r="6533" spans="1:4" ht="15" customHeight="1" x14ac:dyDescent="0.2">
      <c r="A6533" s="105">
        <v>42280.75</v>
      </c>
      <c r="B6533" s="13">
        <v>9.7744359999999997</v>
      </c>
      <c r="C6533" s="24">
        <v>50</v>
      </c>
      <c r="D6533" s="16">
        <f t="shared" si="102"/>
        <v>16.32330812</v>
      </c>
    </row>
    <row r="6534" spans="1:4" ht="15" customHeight="1" x14ac:dyDescent="0.2">
      <c r="A6534" s="105">
        <v>42280.791666666664</v>
      </c>
      <c r="B6534" s="13">
        <v>10.288880000000001</v>
      </c>
      <c r="C6534" s="24">
        <v>50</v>
      </c>
      <c r="D6534" s="16">
        <f t="shared" si="102"/>
        <v>17.182429599999999</v>
      </c>
    </row>
    <row r="6535" spans="1:4" ht="15" customHeight="1" x14ac:dyDescent="0.2">
      <c r="A6535" s="105">
        <v>42280.833333333336</v>
      </c>
      <c r="B6535" s="13">
        <v>10.288880000000001</v>
      </c>
      <c r="C6535" s="24">
        <v>30</v>
      </c>
      <c r="D6535" s="16">
        <f t="shared" si="102"/>
        <v>17.182429599999999</v>
      </c>
    </row>
    <row r="6536" spans="1:4" ht="15" customHeight="1" x14ac:dyDescent="0.2">
      <c r="A6536" s="105">
        <v>42280.875</v>
      </c>
      <c r="B6536" s="13">
        <v>8.2311040000000002</v>
      </c>
      <c r="C6536" s="24">
        <v>30</v>
      </c>
      <c r="D6536" s="16">
        <f t="shared" si="102"/>
        <v>13.74594368</v>
      </c>
    </row>
    <row r="6537" spans="1:4" ht="15" customHeight="1" x14ac:dyDescent="0.2">
      <c r="A6537" s="105">
        <v>42280.916666666664</v>
      </c>
      <c r="B6537" s="13">
        <v>5.1444400000000003</v>
      </c>
      <c r="C6537" s="24">
        <v>40</v>
      </c>
      <c r="D6537" s="16">
        <f t="shared" si="102"/>
        <v>8.5912147999999995</v>
      </c>
    </row>
    <row r="6538" spans="1:4" ht="15" customHeight="1" x14ac:dyDescent="0.2">
      <c r="A6538" s="105">
        <v>42280.958333333336</v>
      </c>
      <c r="B6538" s="13">
        <v>4.1155520000000001</v>
      </c>
      <c r="C6538" s="24">
        <v>30</v>
      </c>
      <c r="D6538" s="16">
        <f t="shared" si="102"/>
        <v>6.8729718399999999</v>
      </c>
    </row>
    <row r="6539" spans="1:4" ht="15" customHeight="1" x14ac:dyDescent="0.2">
      <c r="A6539" s="105">
        <v>42281</v>
      </c>
      <c r="B6539" s="13">
        <v>5.1444400000000003</v>
      </c>
      <c r="C6539" s="24">
        <v>30</v>
      </c>
      <c r="D6539" s="16">
        <f t="shared" si="102"/>
        <v>8.5912147999999995</v>
      </c>
    </row>
    <row r="6540" spans="1:4" ht="15" customHeight="1" x14ac:dyDescent="0.2">
      <c r="A6540" s="105">
        <v>42281.041666666664</v>
      </c>
      <c r="B6540" s="13">
        <v>5.1444400000000003</v>
      </c>
      <c r="C6540" s="24">
        <v>20</v>
      </c>
      <c r="D6540" s="16">
        <f t="shared" si="102"/>
        <v>8.5912147999999995</v>
      </c>
    </row>
    <row r="6541" spans="1:4" ht="15" customHeight="1" x14ac:dyDescent="0.2">
      <c r="A6541" s="105">
        <v>42281.083333333336</v>
      </c>
      <c r="B6541" s="13">
        <v>5.1444400000000003</v>
      </c>
      <c r="C6541" s="24">
        <v>10</v>
      </c>
      <c r="D6541" s="16">
        <f t="shared" si="102"/>
        <v>8.5912147999999995</v>
      </c>
    </row>
    <row r="6542" spans="1:4" ht="15" customHeight="1" x14ac:dyDescent="0.2">
      <c r="A6542" s="105">
        <v>42281.125</v>
      </c>
      <c r="B6542" s="13">
        <v>3.0866639999999999</v>
      </c>
      <c r="C6542" s="24">
        <v>20</v>
      </c>
      <c r="D6542" s="16">
        <f t="shared" si="102"/>
        <v>5.1547288799999995</v>
      </c>
    </row>
    <row r="6543" spans="1:4" ht="15" customHeight="1" x14ac:dyDescent="0.2">
      <c r="A6543" s="105">
        <v>42281.166666666664</v>
      </c>
      <c r="B6543" s="13">
        <v>4.1155520000000001</v>
      </c>
      <c r="C6543" s="24">
        <v>20</v>
      </c>
      <c r="D6543" s="16">
        <f t="shared" si="102"/>
        <v>6.8729718399999999</v>
      </c>
    </row>
    <row r="6544" spans="1:4" ht="15" customHeight="1" x14ac:dyDescent="0.2">
      <c r="A6544" s="105">
        <v>42281.208333333336</v>
      </c>
      <c r="B6544" s="13">
        <v>4.1155520000000001</v>
      </c>
      <c r="C6544" s="24">
        <v>20</v>
      </c>
      <c r="D6544" s="16">
        <f t="shared" si="102"/>
        <v>6.8729718399999999</v>
      </c>
    </row>
    <row r="6545" spans="1:4" ht="15" customHeight="1" x14ac:dyDescent="0.2">
      <c r="A6545" s="105">
        <v>42281.25</v>
      </c>
      <c r="B6545" s="13">
        <v>3.601108</v>
      </c>
      <c r="C6545" s="24">
        <v>20</v>
      </c>
      <c r="D6545" s="16">
        <f t="shared" si="102"/>
        <v>6.0138503599999993</v>
      </c>
    </row>
    <row r="6546" spans="1:4" ht="15" customHeight="1" x14ac:dyDescent="0.2">
      <c r="A6546" s="105">
        <v>42281.291666666664</v>
      </c>
      <c r="B6546" s="13">
        <v>5.6588840000000005</v>
      </c>
      <c r="C6546" s="24">
        <v>20</v>
      </c>
      <c r="D6546" s="16">
        <f t="shared" si="102"/>
        <v>9.4503362800000001</v>
      </c>
    </row>
    <row r="6547" spans="1:4" ht="15" customHeight="1" x14ac:dyDescent="0.2">
      <c r="A6547" s="105">
        <v>42281.333333333336</v>
      </c>
      <c r="B6547" s="13">
        <v>5.1444400000000003</v>
      </c>
      <c r="C6547" s="24">
        <v>20</v>
      </c>
      <c r="D6547" s="16">
        <f t="shared" si="102"/>
        <v>8.5912147999999995</v>
      </c>
    </row>
    <row r="6548" spans="1:4" ht="15" customHeight="1" x14ac:dyDescent="0.2">
      <c r="A6548" s="105">
        <v>42281.375</v>
      </c>
      <c r="B6548" s="13">
        <v>3.601108</v>
      </c>
      <c r="C6548" s="24">
        <v>20</v>
      </c>
      <c r="D6548" s="16">
        <f t="shared" si="102"/>
        <v>6.0138503599999993</v>
      </c>
    </row>
    <row r="6549" spans="1:4" ht="15" customHeight="1" x14ac:dyDescent="0.2">
      <c r="A6549" s="105">
        <v>42281.416666666664</v>
      </c>
      <c r="B6549" s="13">
        <v>5.1444400000000003</v>
      </c>
      <c r="C6549" s="24">
        <v>10</v>
      </c>
      <c r="D6549" s="16">
        <f t="shared" si="102"/>
        <v>8.5912147999999995</v>
      </c>
    </row>
    <row r="6550" spans="1:4" ht="15" customHeight="1" x14ac:dyDescent="0.2">
      <c r="A6550" s="105">
        <v>42281.458333333336</v>
      </c>
      <c r="B6550" s="13">
        <v>6.1733279999999997</v>
      </c>
      <c r="C6550" s="24">
        <v>10</v>
      </c>
      <c r="D6550" s="16">
        <f t="shared" si="102"/>
        <v>10.309457759999999</v>
      </c>
    </row>
    <row r="6551" spans="1:4" ht="15" customHeight="1" x14ac:dyDescent="0.2">
      <c r="A6551" s="105">
        <v>42281.5</v>
      </c>
      <c r="B6551" s="13">
        <v>4.6299960000000002</v>
      </c>
      <c r="C6551" s="24">
        <v>20</v>
      </c>
      <c r="D6551" s="16">
        <f t="shared" si="102"/>
        <v>7.7320933199999997</v>
      </c>
    </row>
    <row r="6552" spans="1:4" ht="15" customHeight="1" x14ac:dyDescent="0.2">
      <c r="A6552" s="105">
        <v>42281.541666666664</v>
      </c>
      <c r="B6552" s="13">
        <v>4.6299960000000002</v>
      </c>
      <c r="C6552" s="24">
        <v>20</v>
      </c>
      <c r="D6552" s="16">
        <f t="shared" si="102"/>
        <v>7.7320933199999997</v>
      </c>
    </row>
    <row r="6553" spans="1:4" ht="15" customHeight="1" x14ac:dyDescent="0.2">
      <c r="A6553" s="105">
        <v>42281.583333333336</v>
      </c>
      <c r="B6553" s="13">
        <v>2.5722200000000002</v>
      </c>
      <c r="C6553" s="24">
        <v>30</v>
      </c>
      <c r="D6553" s="16">
        <f t="shared" si="102"/>
        <v>4.2956073999999997</v>
      </c>
    </row>
    <row r="6554" spans="1:4" ht="15" customHeight="1" x14ac:dyDescent="0.2">
      <c r="A6554" s="105">
        <v>42281.625</v>
      </c>
      <c r="B6554" s="13">
        <v>7.202216</v>
      </c>
      <c r="C6554" s="24">
        <v>90</v>
      </c>
      <c r="D6554" s="16">
        <f t="shared" si="102"/>
        <v>12.027700719999999</v>
      </c>
    </row>
    <row r="6555" spans="1:4" ht="15" customHeight="1" x14ac:dyDescent="0.2">
      <c r="A6555" s="105">
        <v>42281.666666666664</v>
      </c>
      <c r="B6555" s="13">
        <v>7.202216</v>
      </c>
      <c r="C6555" s="24">
        <v>60</v>
      </c>
      <c r="D6555" s="16">
        <f t="shared" si="102"/>
        <v>12.027700719999999</v>
      </c>
    </row>
    <row r="6556" spans="1:4" ht="15" customHeight="1" x14ac:dyDescent="0.2">
      <c r="A6556" s="105">
        <v>42281.708333333336</v>
      </c>
      <c r="B6556" s="13">
        <v>5.1444400000000003</v>
      </c>
      <c r="C6556" s="24">
        <v>90</v>
      </c>
      <c r="D6556" s="16">
        <f t="shared" si="102"/>
        <v>8.5912147999999995</v>
      </c>
    </row>
    <row r="6557" spans="1:4" ht="15" customHeight="1" x14ac:dyDescent="0.2">
      <c r="A6557" s="105">
        <v>42281.75</v>
      </c>
      <c r="B6557" s="13">
        <v>6.1733279999999997</v>
      </c>
      <c r="C6557" s="24">
        <v>170</v>
      </c>
      <c r="D6557" s="16">
        <f t="shared" si="102"/>
        <v>10.309457759999999</v>
      </c>
    </row>
    <row r="6558" spans="1:4" ht="15" customHeight="1" x14ac:dyDescent="0.2">
      <c r="A6558" s="105">
        <v>42281.791666666664</v>
      </c>
      <c r="B6558" s="13">
        <v>4.1155520000000001</v>
      </c>
      <c r="C6558" s="24">
        <v>170</v>
      </c>
      <c r="D6558" s="16">
        <f t="shared" si="102"/>
        <v>6.8729718399999999</v>
      </c>
    </row>
    <row r="6559" spans="1:4" ht="15" customHeight="1" x14ac:dyDescent="0.2">
      <c r="A6559" s="105">
        <v>42281.833333333336</v>
      </c>
      <c r="B6559" s="13">
        <v>3.601108</v>
      </c>
      <c r="C6559" s="24">
        <v>160</v>
      </c>
      <c r="D6559" s="16">
        <f t="shared" si="102"/>
        <v>6.0138503599999993</v>
      </c>
    </row>
    <row r="6560" spans="1:4" ht="15" customHeight="1" x14ac:dyDescent="0.2">
      <c r="A6560" s="105">
        <v>42281.875</v>
      </c>
      <c r="B6560" s="13">
        <v>3.601108</v>
      </c>
      <c r="C6560" s="24">
        <v>160</v>
      </c>
      <c r="D6560" s="16">
        <f t="shared" si="102"/>
        <v>6.0138503599999993</v>
      </c>
    </row>
    <row r="6561" spans="1:4" ht="15" customHeight="1" x14ac:dyDescent="0.2">
      <c r="A6561" s="105">
        <v>42281.916666666664</v>
      </c>
      <c r="B6561" s="13">
        <v>5.1444400000000003</v>
      </c>
      <c r="C6561" s="24">
        <v>190</v>
      </c>
      <c r="D6561" s="16">
        <f t="shared" si="102"/>
        <v>8.5912147999999995</v>
      </c>
    </row>
    <row r="6562" spans="1:4" ht="15" customHeight="1" x14ac:dyDescent="0.2">
      <c r="A6562" s="105">
        <v>42281.958333333336</v>
      </c>
      <c r="B6562" s="13">
        <v>5.1444400000000003</v>
      </c>
      <c r="C6562" s="24">
        <v>200</v>
      </c>
      <c r="D6562" s="16">
        <f t="shared" si="102"/>
        <v>8.5912147999999995</v>
      </c>
    </row>
    <row r="6563" spans="1:4" ht="15" customHeight="1" x14ac:dyDescent="0.2">
      <c r="A6563" s="105">
        <v>42282</v>
      </c>
      <c r="B6563" s="13">
        <v>6.1733279999999997</v>
      </c>
      <c r="C6563" s="24">
        <v>200</v>
      </c>
      <c r="D6563" s="16">
        <f t="shared" si="102"/>
        <v>10.309457759999999</v>
      </c>
    </row>
    <row r="6564" spans="1:4" ht="15" customHeight="1" x14ac:dyDescent="0.2">
      <c r="A6564" s="105">
        <v>42282.041666666664</v>
      </c>
      <c r="B6564" s="13">
        <v>6.1733279999999997</v>
      </c>
      <c r="C6564" s="24">
        <v>190</v>
      </c>
      <c r="D6564" s="16">
        <f t="shared" si="102"/>
        <v>10.309457759999999</v>
      </c>
    </row>
    <row r="6565" spans="1:4" ht="15" customHeight="1" x14ac:dyDescent="0.2">
      <c r="A6565" s="105">
        <v>42282.083333333336</v>
      </c>
      <c r="B6565" s="13">
        <v>6.1733279999999997</v>
      </c>
      <c r="C6565" s="24">
        <v>200</v>
      </c>
      <c r="D6565" s="16">
        <f t="shared" si="102"/>
        <v>10.309457759999999</v>
      </c>
    </row>
    <row r="6566" spans="1:4" ht="15" customHeight="1" x14ac:dyDescent="0.2">
      <c r="A6566" s="105">
        <v>42282.125</v>
      </c>
      <c r="B6566" s="13">
        <v>6.1733279999999997</v>
      </c>
      <c r="C6566" s="24">
        <v>210</v>
      </c>
      <c r="D6566" s="16">
        <f t="shared" si="102"/>
        <v>10.309457759999999</v>
      </c>
    </row>
    <row r="6567" spans="1:4" ht="15" customHeight="1" x14ac:dyDescent="0.2">
      <c r="A6567" s="105">
        <v>42282.166666666664</v>
      </c>
      <c r="B6567" s="13">
        <v>5.1444400000000003</v>
      </c>
      <c r="C6567" s="24">
        <v>220</v>
      </c>
      <c r="D6567" s="16">
        <f t="shared" si="102"/>
        <v>8.5912147999999995</v>
      </c>
    </row>
    <row r="6568" spans="1:4" ht="15" customHeight="1" x14ac:dyDescent="0.2">
      <c r="A6568" s="105">
        <v>42282.208333333336</v>
      </c>
      <c r="B6568" s="13">
        <v>5.1444400000000003</v>
      </c>
      <c r="C6568" s="24">
        <v>200</v>
      </c>
      <c r="D6568" s="16">
        <f t="shared" si="102"/>
        <v>8.5912147999999995</v>
      </c>
    </row>
    <row r="6569" spans="1:4" ht="15" customHeight="1" x14ac:dyDescent="0.2">
      <c r="A6569" s="105">
        <v>42282.25</v>
      </c>
      <c r="B6569" s="13">
        <v>7.7166600000000001</v>
      </c>
      <c r="C6569" s="24">
        <v>180</v>
      </c>
      <c r="D6569" s="16">
        <f t="shared" si="102"/>
        <v>12.886822199999999</v>
      </c>
    </row>
    <row r="6570" spans="1:4" ht="15" customHeight="1" x14ac:dyDescent="0.2">
      <c r="A6570" s="105">
        <v>42282.291666666664</v>
      </c>
      <c r="B6570" s="13">
        <v>6.1733279999999997</v>
      </c>
      <c r="C6570" s="24">
        <v>200</v>
      </c>
      <c r="D6570" s="16">
        <f t="shared" si="102"/>
        <v>10.309457759999999</v>
      </c>
    </row>
    <row r="6571" spans="1:4" ht="15" customHeight="1" x14ac:dyDescent="0.2">
      <c r="A6571" s="105">
        <v>42282.333333333336</v>
      </c>
      <c r="B6571" s="13">
        <v>5.1444400000000003</v>
      </c>
      <c r="C6571" s="24">
        <v>200</v>
      </c>
      <c r="D6571" s="16">
        <f t="shared" si="102"/>
        <v>8.5912147999999995</v>
      </c>
    </row>
    <row r="6572" spans="1:4" ht="15" customHeight="1" x14ac:dyDescent="0.2">
      <c r="A6572" s="105">
        <v>42282.375</v>
      </c>
      <c r="B6572" s="13">
        <v>5.1444400000000003</v>
      </c>
      <c r="C6572" s="24">
        <v>190</v>
      </c>
      <c r="D6572" s="16">
        <f t="shared" si="102"/>
        <v>8.5912147999999995</v>
      </c>
    </row>
    <row r="6573" spans="1:4" ht="15" customHeight="1" x14ac:dyDescent="0.2">
      <c r="A6573" s="105">
        <v>42282.416666666664</v>
      </c>
      <c r="B6573" s="13">
        <v>4.6299960000000002</v>
      </c>
      <c r="C6573" s="24">
        <v>200</v>
      </c>
      <c r="D6573" s="16">
        <f t="shared" si="102"/>
        <v>7.7320933199999997</v>
      </c>
    </row>
    <row r="6574" spans="1:4" ht="15" customHeight="1" x14ac:dyDescent="0.2">
      <c r="A6574" s="105">
        <v>42282.458333333336</v>
      </c>
      <c r="B6574" s="13">
        <v>5.1444400000000003</v>
      </c>
      <c r="C6574" s="24">
        <v>200</v>
      </c>
      <c r="D6574" s="16">
        <f t="shared" si="102"/>
        <v>8.5912147999999995</v>
      </c>
    </row>
    <row r="6575" spans="1:4" ht="15" customHeight="1" x14ac:dyDescent="0.2">
      <c r="A6575" s="105">
        <v>42282.5</v>
      </c>
      <c r="B6575" s="13">
        <v>6.1733279999999997</v>
      </c>
      <c r="C6575" s="24">
        <v>200</v>
      </c>
      <c r="D6575" s="16">
        <f t="shared" si="102"/>
        <v>10.309457759999999</v>
      </c>
    </row>
    <row r="6576" spans="1:4" ht="15" customHeight="1" x14ac:dyDescent="0.2">
      <c r="A6576" s="105">
        <v>42282.541666666664</v>
      </c>
      <c r="B6576" s="13">
        <v>6.1733279999999997</v>
      </c>
      <c r="C6576" s="24">
        <v>190</v>
      </c>
      <c r="D6576" s="16">
        <f t="shared" si="102"/>
        <v>10.309457759999999</v>
      </c>
    </row>
    <row r="6577" spans="1:4" ht="15" customHeight="1" x14ac:dyDescent="0.2">
      <c r="A6577" s="105">
        <v>42282.583333333336</v>
      </c>
      <c r="B6577" s="13">
        <v>5.6588840000000005</v>
      </c>
      <c r="C6577" s="24">
        <v>190</v>
      </c>
      <c r="D6577" s="16">
        <f t="shared" si="102"/>
        <v>9.4503362800000001</v>
      </c>
    </row>
    <row r="6578" spans="1:4" ht="15" customHeight="1" x14ac:dyDescent="0.2">
      <c r="A6578" s="105">
        <v>42282.625</v>
      </c>
      <c r="B6578" s="13">
        <v>6.1733279999999997</v>
      </c>
      <c r="C6578" s="24">
        <v>180</v>
      </c>
      <c r="D6578" s="16">
        <f t="shared" si="102"/>
        <v>10.309457759999999</v>
      </c>
    </row>
    <row r="6579" spans="1:4" ht="15" customHeight="1" x14ac:dyDescent="0.2">
      <c r="A6579" s="105">
        <v>42282.666666666664</v>
      </c>
      <c r="B6579" s="13">
        <v>7.202216</v>
      </c>
      <c r="C6579" s="24">
        <v>180</v>
      </c>
      <c r="D6579" s="16">
        <f t="shared" si="102"/>
        <v>12.027700719999999</v>
      </c>
    </row>
    <row r="6580" spans="1:4" ht="15" customHeight="1" x14ac:dyDescent="0.2">
      <c r="A6580" s="105">
        <v>42282.708333333336</v>
      </c>
      <c r="B6580" s="13">
        <v>7.202216</v>
      </c>
      <c r="C6580" s="24">
        <v>180</v>
      </c>
      <c r="D6580" s="16">
        <f t="shared" si="102"/>
        <v>12.027700719999999</v>
      </c>
    </row>
    <row r="6581" spans="1:4" ht="15" customHeight="1" x14ac:dyDescent="0.2">
      <c r="A6581" s="105">
        <v>42282.75</v>
      </c>
      <c r="B6581" s="13">
        <v>6.1733279999999997</v>
      </c>
      <c r="C6581" s="24">
        <v>190</v>
      </c>
      <c r="D6581" s="16">
        <f t="shared" si="102"/>
        <v>10.309457759999999</v>
      </c>
    </row>
    <row r="6582" spans="1:4" ht="15" customHeight="1" x14ac:dyDescent="0.2">
      <c r="A6582" s="105">
        <v>42282.791666666664</v>
      </c>
      <c r="B6582" s="13">
        <v>7.7166600000000001</v>
      </c>
      <c r="C6582" s="24">
        <v>200</v>
      </c>
      <c r="D6582" s="16">
        <f t="shared" si="102"/>
        <v>12.886822199999999</v>
      </c>
    </row>
    <row r="6583" spans="1:4" ht="15" customHeight="1" x14ac:dyDescent="0.2">
      <c r="A6583" s="105">
        <v>42282.833333333336</v>
      </c>
      <c r="B6583" s="13">
        <v>7.202216</v>
      </c>
      <c r="C6583" s="24">
        <v>210</v>
      </c>
      <c r="D6583" s="16">
        <f t="shared" si="102"/>
        <v>12.027700719999999</v>
      </c>
    </row>
    <row r="6584" spans="1:4" ht="15" customHeight="1" x14ac:dyDescent="0.2">
      <c r="A6584" s="105">
        <v>42282.875</v>
      </c>
      <c r="B6584" s="13">
        <v>6.6877719999999998</v>
      </c>
      <c r="C6584" s="24">
        <v>210</v>
      </c>
      <c r="D6584" s="16">
        <f t="shared" si="102"/>
        <v>11.16857924</v>
      </c>
    </row>
    <row r="6585" spans="1:4" ht="15" customHeight="1" x14ac:dyDescent="0.2">
      <c r="A6585" s="105">
        <v>42282.916666666664</v>
      </c>
      <c r="B6585" s="13">
        <v>6.6877719999999998</v>
      </c>
      <c r="C6585" s="24">
        <v>220</v>
      </c>
      <c r="D6585" s="16">
        <f t="shared" si="102"/>
        <v>11.16857924</v>
      </c>
    </row>
    <row r="6586" spans="1:4" ht="15" customHeight="1" x14ac:dyDescent="0.2">
      <c r="A6586" s="105">
        <v>42282.958333333336</v>
      </c>
      <c r="B6586" s="13">
        <v>5.6588840000000005</v>
      </c>
      <c r="C6586" s="24">
        <v>220</v>
      </c>
      <c r="D6586" s="16">
        <f t="shared" si="102"/>
        <v>9.4503362800000001</v>
      </c>
    </row>
    <row r="6587" spans="1:4" ht="15" customHeight="1" x14ac:dyDescent="0.2">
      <c r="A6587" s="105">
        <v>42283</v>
      </c>
      <c r="B6587" s="13">
        <v>6.1733279999999997</v>
      </c>
      <c r="C6587" s="24">
        <v>220</v>
      </c>
      <c r="D6587" s="16">
        <f t="shared" si="102"/>
        <v>10.309457759999999</v>
      </c>
    </row>
    <row r="6588" spans="1:4" ht="15" customHeight="1" x14ac:dyDescent="0.2">
      <c r="A6588" s="105">
        <v>42283.041666666664</v>
      </c>
      <c r="B6588" s="13">
        <v>4.1155520000000001</v>
      </c>
      <c r="C6588" s="24">
        <v>230</v>
      </c>
      <c r="D6588" s="16">
        <f t="shared" si="102"/>
        <v>6.8729718399999999</v>
      </c>
    </row>
    <row r="6589" spans="1:4" ht="15" customHeight="1" x14ac:dyDescent="0.2">
      <c r="A6589" s="105">
        <v>42283.083333333336</v>
      </c>
      <c r="B6589" s="13">
        <v>5.6588840000000005</v>
      </c>
      <c r="C6589" s="24">
        <v>230</v>
      </c>
      <c r="D6589" s="16">
        <f t="shared" si="102"/>
        <v>9.4503362800000001</v>
      </c>
    </row>
    <row r="6590" spans="1:4" ht="15" customHeight="1" x14ac:dyDescent="0.2">
      <c r="A6590" s="105">
        <v>42283.125</v>
      </c>
      <c r="B6590" s="13">
        <v>3.601108</v>
      </c>
      <c r="C6590" s="24">
        <v>230</v>
      </c>
      <c r="D6590" s="16">
        <f t="shared" si="102"/>
        <v>6.0138503599999993</v>
      </c>
    </row>
    <row r="6591" spans="1:4" ht="15" customHeight="1" x14ac:dyDescent="0.2">
      <c r="A6591" s="105">
        <v>42283.166666666664</v>
      </c>
      <c r="B6591" s="13">
        <v>6.1733279999999997</v>
      </c>
      <c r="C6591" s="24">
        <v>210</v>
      </c>
      <c r="D6591" s="16">
        <f t="shared" si="102"/>
        <v>10.309457759999999</v>
      </c>
    </row>
    <row r="6592" spans="1:4" ht="15" customHeight="1" x14ac:dyDescent="0.2">
      <c r="A6592" s="105">
        <v>42283.208333333336</v>
      </c>
      <c r="B6592" s="13">
        <v>5.1444400000000003</v>
      </c>
      <c r="C6592" s="24">
        <v>220</v>
      </c>
      <c r="D6592" s="16">
        <f t="shared" si="102"/>
        <v>8.5912147999999995</v>
      </c>
    </row>
    <row r="6593" spans="1:4" ht="15" customHeight="1" x14ac:dyDescent="0.2">
      <c r="A6593" s="105">
        <v>42283.25</v>
      </c>
      <c r="B6593" s="13">
        <v>2.5722200000000002</v>
      </c>
      <c r="C6593" s="24">
        <v>230</v>
      </c>
      <c r="D6593" s="16">
        <f t="shared" si="102"/>
        <v>4.2956073999999997</v>
      </c>
    </row>
    <row r="6594" spans="1:4" ht="15" customHeight="1" x14ac:dyDescent="0.2">
      <c r="A6594" s="105">
        <v>42283.291666666664</v>
      </c>
      <c r="B6594" s="13">
        <v>3.601108</v>
      </c>
      <c r="C6594" s="24">
        <v>230</v>
      </c>
      <c r="D6594" s="16">
        <f t="shared" si="102"/>
        <v>6.0138503599999993</v>
      </c>
    </row>
    <row r="6595" spans="1:4" ht="15" customHeight="1" x14ac:dyDescent="0.2">
      <c r="A6595" s="105">
        <v>42283.333333333336</v>
      </c>
      <c r="B6595" s="13">
        <v>3.601108</v>
      </c>
      <c r="C6595" s="24">
        <v>210</v>
      </c>
      <c r="D6595" s="16">
        <f t="shared" si="102"/>
        <v>6.0138503599999993</v>
      </c>
    </row>
    <row r="6596" spans="1:4" ht="15" customHeight="1" x14ac:dyDescent="0.2">
      <c r="A6596" s="105">
        <v>42283.375</v>
      </c>
      <c r="B6596" s="13">
        <v>3.0866639999999999</v>
      </c>
      <c r="C6596" s="24">
        <v>220</v>
      </c>
      <c r="D6596" s="16">
        <f t="shared" ref="D6596:D6659" si="103">$B$1*B6596</f>
        <v>5.1547288799999995</v>
      </c>
    </row>
    <row r="6597" spans="1:4" ht="15" customHeight="1" x14ac:dyDescent="0.2">
      <c r="A6597" s="105">
        <v>42283.416666666664</v>
      </c>
      <c r="B6597" s="13">
        <v>5.6588840000000005</v>
      </c>
      <c r="C6597" s="24">
        <v>200</v>
      </c>
      <c r="D6597" s="16">
        <f t="shared" si="103"/>
        <v>9.4503362800000001</v>
      </c>
    </row>
    <row r="6598" spans="1:4" ht="15" customHeight="1" x14ac:dyDescent="0.2">
      <c r="A6598" s="105">
        <v>42283.458333333336</v>
      </c>
      <c r="B6598" s="13">
        <v>6.6877719999999998</v>
      </c>
      <c r="C6598" s="24">
        <v>220</v>
      </c>
      <c r="D6598" s="16">
        <f t="shared" si="103"/>
        <v>11.16857924</v>
      </c>
    </row>
    <row r="6599" spans="1:4" ht="15" customHeight="1" x14ac:dyDescent="0.2">
      <c r="A6599" s="105">
        <v>42283.5</v>
      </c>
      <c r="B6599" s="13">
        <v>5.1444400000000003</v>
      </c>
      <c r="C6599" s="24">
        <v>220</v>
      </c>
      <c r="D6599" s="16">
        <f t="shared" si="103"/>
        <v>8.5912147999999995</v>
      </c>
    </row>
    <row r="6600" spans="1:4" ht="15" customHeight="1" x14ac:dyDescent="0.2">
      <c r="A6600" s="105">
        <v>42283.541666666664</v>
      </c>
      <c r="B6600" s="13">
        <v>5.1444400000000003</v>
      </c>
      <c r="C6600" s="24">
        <v>150</v>
      </c>
      <c r="D6600" s="16">
        <f t="shared" si="103"/>
        <v>8.5912147999999995</v>
      </c>
    </row>
    <row r="6601" spans="1:4" ht="15" customHeight="1" x14ac:dyDescent="0.2">
      <c r="A6601" s="105">
        <v>42283.583333333336</v>
      </c>
      <c r="B6601" s="13">
        <v>6.6877719999999998</v>
      </c>
      <c r="C6601" s="24">
        <v>160</v>
      </c>
      <c r="D6601" s="16">
        <f t="shared" si="103"/>
        <v>11.16857924</v>
      </c>
    </row>
    <row r="6602" spans="1:4" ht="15" customHeight="1" x14ac:dyDescent="0.2">
      <c r="A6602" s="105">
        <v>42283.625</v>
      </c>
      <c r="B6602" s="13">
        <v>7.7166600000000001</v>
      </c>
      <c r="C6602" s="24">
        <v>160</v>
      </c>
      <c r="D6602" s="16">
        <f t="shared" si="103"/>
        <v>12.886822199999999</v>
      </c>
    </row>
    <row r="6603" spans="1:4" ht="15" customHeight="1" x14ac:dyDescent="0.2">
      <c r="A6603" s="105">
        <v>42283.666666666664</v>
      </c>
      <c r="B6603" s="13">
        <v>6.1733279999999997</v>
      </c>
      <c r="C6603" s="24">
        <v>170</v>
      </c>
      <c r="D6603" s="16">
        <f t="shared" si="103"/>
        <v>10.309457759999999</v>
      </c>
    </row>
    <row r="6604" spans="1:4" ht="15" customHeight="1" x14ac:dyDescent="0.2">
      <c r="A6604" s="105">
        <v>42283.708333333336</v>
      </c>
      <c r="B6604" s="13">
        <v>5.1444400000000003</v>
      </c>
      <c r="C6604" s="24">
        <v>170</v>
      </c>
      <c r="D6604" s="16">
        <f t="shared" si="103"/>
        <v>8.5912147999999995</v>
      </c>
    </row>
    <row r="6605" spans="1:4" ht="15" customHeight="1" x14ac:dyDescent="0.2">
      <c r="A6605" s="105">
        <v>42283.75</v>
      </c>
      <c r="B6605" s="13">
        <v>4.1155520000000001</v>
      </c>
      <c r="C6605" s="24">
        <v>170</v>
      </c>
      <c r="D6605" s="16">
        <f t="shared" si="103"/>
        <v>6.8729718399999999</v>
      </c>
    </row>
    <row r="6606" spans="1:4" ht="15" customHeight="1" x14ac:dyDescent="0.2">
      <c r="A6606" s="105">
        <v>42283.791666666664</v>
      </c>
      <c r="B6606" s="13">
        <v>4.1155520000000001</v>
      </c>
      <c r="C6606" s="24">
        <v>170</v>
      </c>
      <c r="D6606" s="16">
        <f t="shared" si="103"/>
        <v>6.8729718399999999</v>
      </c>
    </row>
    <row r="6607" spans="1:4" ht="15" customHeight="1" x14ac:dyDescent="0.2">
      <c r="A6607" s="105">
        <v>42283.833333333336</v>
      </c>
      <c r="B6607" s="13">
        <v>4.1155520000000001</v>
      </c>
      <c r="C6607" s="24">
        <v>180</v>
      </c>
      <c r="D6607" s="16">
        <f t="shared" si="103"/>
        <v>6.8729718399999999</v>
      </c>
    </row>
    <row r="6608" spans="1:4" ht="15" customHeight="1" x14ac:dyDescent="0.2">
      <c r="A6608" s="105">
        <v>42283.875</v>
      </c>
      <c r="B6608" s="13">
        <v>3.0866639999999999</v>
      </c>
      <c r="C6608" s="24">
        <v>200</v>
      </c>
      <c r="D6608" s="16">
        <f t="shared" si="103"/>
        <v>5.1547288799999995</v>
      </c>
    </row>
    <row r="6609" spans="1:4" ht="15" customHeight="1" x14ac:dyDescent="0.2">
      <c r="A6609" s="105">
        <v>42283.916666666664</v>
      </c>
      <c r="B6609" s="13">
        <v>2.057776</v>
      </c>
      <c r="C6609" s="24">
        <v>290</v>
      </c>
      <c r="D6609" s="16">
        <f t="shared" si="103"/>
        <v>3.43648592</v>
      </c>
    </row>
    <row r="6610" spans="1:4" ht="15" customHeight="1" x14ac:dyDescent="0.2">
      <c r="A6610" s="105">
        <v>42283.958333333336</v>
      </c>
      <c r="B6610" s="13">
        <v>2.057776</v>
      </c>
      <c r="C6610" s="24">
        <v>290</v>
      </c>
      <c r="D6610" s="16">
        <f t="shared" si="103"/>
        <v>3.43648592</v>
      </c>
    </row>
    <row r="6611" spans="1:4" ht="15" customHeight="1" x14ac:dyDescent="0.2">
      <c r="A6611" s="105">
        <v>42284</v>
      </c>
      <c r="B6611" s="13">
        <v>2.057776</v>
      </c>
      <c r="C6611" s="24">
        <v>70</v>
      </c>
      <c r="D6611" s="16">
        <f t="shared" si="103"/>
        <v>3.43648592</v>
      </c>
    </row>
    <row r="6612" spans="1:4" ht="15" customHeight="1" x14ac:dyDescent="0.2">
      <c r="A6612" s="105">
        <v>42284.041666666664</v>
      </c>
      <c r="B6612" s="13">
        <v>0.51444400000000001</v>
      </c>
      <c r="C6612" s="24">
        <v>260</v>
      </c>
      <c r="D6612" s="16">
        <f t="shared" si="103"/>
        <v>0.85912147999999999</v>
      </c>
    </row>
    <row r="6613" spans="1:4" ht="15" customHeight="1" x14ac:dyDescent="0.2">
      <c r="A6613" s="105">
        <v>42284.083333333336</v>
      </c>
      <c r="B6613" s="13">
        <v>1.028888</v>
      </c>
      <c r="C6613" s="24">
        <v>220</v>
      </c>
      <c r="D6613" s="16">
        <f t="shared" si="103"/>
        <v>1.71824296</v>
      </c>
    </row>
    <row r="6614" spans="1:4" ht="15" customHeight="1" x14ac:dyDescent="0.2">
      <c r="A6614" s="105">
        <v>42284.125</v>
      </c>
      <c r="B6614" s="13">
        <v>1.028888</v>
      </c>
      <c r="C6614" s="24">
        <v>300</v>
      </c>
      <c r="D6614" s="16">
        <f t="shared" si="103"/>
        <v>1.71824296</v>
      </c>
    </row>
    <row r="6615" spans="1:4" ht="15" customHeight="1" x14ac:dyDescent="0.2">
      <c r="A6615" s="105">
        <v>42284.166666666664</v>
      </c>
      <c r="B6615" s="13">
        <v>1.028888</v>
      </c>
      <c r="C6615" s="24">
        <v>310</v>
      </c>
      <c r="D6615" s="16">
        <f t="shared" si="103"/>
        <v>1.71824296</v>
      </c>
    </row>
    <row r="6616" spans="1:4" ht="15" customHeight="1" x14ac:dyDescent="0.2">
      <c r="A6616" s="105">
        <v>42284.208333333336</v>
      </c>
      <c r="B6616" s="13">
        <v>2.057776</v>
      </c>
      <c r="C6616" s="24">
        <v>280</v>
      </c>
      <c r="D6616" s="16">
        <f t="shared" si="103"/>
        <v>3.43648592</v>
      </c>
    </row>
    <row r="6617" spans="1:4" ht="15" customHeight="1" x14ac:dyDescent="0.2">
      <c r="A6617" s="105">
        <v>42284.25</v>
      </c>
      <c r="B6617" s="13">
        <v>2.057776</v>
      </c>
      <c r="C6617" s="24">
        <v>300</v>
      </c>
      <c r="D6617" s="16">
        <f t="shared" si="103"/>
        <v>3.43648592</v>
      </c>
    </row>
    <row r="6618" spans="1:4" ht="15" customHeight="1" x14ac:dyDescent="0.2">
      <c r="A6618" s="105">
        <v>42284.291666666664</v>
      </c>
      <c r="B6618" s="13">
        <v>1.5433319999999999</v>
      </c>
      <c r="C6618" s="24">
        <v>310</v>
      </c>
      <c r="D6618" s="16">
        <f t="shared" si="103"/>
        <v>2.5773644399999998</v>
      </c>
    </row>
    <row r="6619" spans="1:4" ht="15" customHeight="1" x14ac:dyDescent="0.2">
      <c r="A6619" s="105">
        <v>42284.333333333336</v>
      </c>
      <c r="B6619" s="13">
        <v>1.5433319999999999</v>
      </c>
      <c r="C6619" s="24">
        <v>320</v>
      </c>
      <c r="D6619" s="16">
        <f t="shared" si="103"/>
        <v>2.5773644399999998</v>
      </c>
    </row>
    <row r="6620" spans="1:4" ht="15" customHeight="1" x14ac:dyDescent="0.2">
      <c r="A6620" s="105">
        <v>42284.375</v>
      </c>
      <c r="B6620" s="13">
        <v>1.028888</v>
      </c>
      <c r="C6620" s="24">
        <v>330</v>
      </c>
      <c r="D6620" s="16">
        <f t="shared" si="103"/>
        <v>1.71824296</v>
      </c>
    </row>
    <row r="6621" spans="1:4" ht="15" customHeight="1" x14ac:dyDescent="0.2">
      <c r="A6621" s="105">
        <v>42284.416666666664</v>
      </c>
      <c r="B6621" s="13">
        <v>2.057776</v>
      </c>
      <c r="C6621" s="24">
        <v>300</v>
      </c>
      <c r="D6621" s="16">
        <f t="shared" si="103"/>
        <v>3.43648592</v>
      </c>
    </row>
    <row r="6622" spans="1:4" ht="15" customHeight="1" x14ac:dyDescent="0.2">
      <c r="A6622" s="105">
        <v>42284.458333333336</v>
      </c>
      <c r="B6622" s="13">
        <v>2.057776</v>
      </c>
      <c r="C6622" s="24">
        <v>300</v>
      </c>
      <c r="D6622" s="16">
        <f t="shared" si="103"/>
        <v>3.43648592</v>
      </c>
    </row>
    <row r="6623" spans="1:4" ht="15" customHeight="1" x14ac:dyDescent="0.2">
      <c r="A6623" s="105">
        <v>42284.5</v>
      </c>
      <c r="B6623" s="13">
        <v>1.5433319999999999</v>
      </c>
      <c r="C6623" s="24">
        <v>220</v>
      </c>
      <c r="D6623" s="16">
        <f t="shared" si="103"/>
        <v>2.5773644399999998</v>
      </c>
    </row>
    <row r="6624" spans="1:4" ht="15" customHeight="1" x14ac:dyDescent="0.2">
      <c r="A6624" s="105">
        <v>42284.541666666664</v>
      </c>
      <c r="B6624" s="13">
        <v>3.601108</v>
      </c>
      <c r="C6624" s="24">
        <v>170</v>
      </c>
      <c r="D6624" s="16">
        <f t="shared" si="103"/>
        <v>6.0138503599999993</v>
      </c>
    </row>
    <row r="6625" spans="1:4" ht="15" customHeight="1" x14ac:dyDescent="0.2">
      <c r="A6625" s="105">
        <v>42284.583333333336</v>
      </c>
      <c r="B6625" s="13">
        <v>3.0866639999999999</v>
      </c>
      <c r="C6625" s="24">
        <v>90</v>
      </c>
      <c r="D6625" s="16">
        <f t="shared" si="103"/>
        <v>5.1547288799999995</v>
      </c>
    </row>
    <row r="6626" spans="1:4" ht="15" customHeight="1" x14ac:dyDescent="0.2">
      <c r="A6626" s="105">
        <v>42284.625</v>
      </c>
      <c r="B6626" s="13">
        <v>2.057776</v>
      </c>
      <c r="C6626" s="24">
        <v>80</v>
      </c>
      <c r="D6626" s="16">
        <f t="shared" si="103"/>
        <v>3.43648592</v>
      </c>
    </row>
    <row r="6627" spans="1:4" ht="15" customHeight="1" x14ac:dyDescent="0.2">
      <c r="A6627" s="105">
        <v>42284.666666666664</v>
      </c>
      <c r="B6627" s="13">
        <v>4.6299960000000002</v>
      </c>
      <c r="C6627" s="24">
        <v>100</v>
      </c>
      <c r="D6627" s="16">
        <f t="shared" si="103"/>
        <v>7.7320933199999997</v>
      </c>
    </row>
    <row r="6628" spans="1:4" ht="15" customHeight="1" x14ac:dyDescent="0.2">
      <c r="A6628" s="105">
        <v>42284.708333333336</v>
      </c>
      <c r="B6628" s="13">
        <v>5.1444400000000003</v>
      </c>
      <c r="C6628" s="24">
        <v>90</v>
      </c>
      <c r="D6628" s="16">
        <f t="shared" si="103"/>
        <v>8.5912147999999995</v>
      </c>
    </row>
    <row r="6629" spans="1:4" ht="15" customHeight="1" x14ac:dyDescent="0.2">
      <c r="A6629" s="105">
        <v>42284.75</v>
      </c>
      <c r="B6629" s="13">
        <v>6.1733279999999997</v>
      </c>
      <c r="C6629" s="24">
        <v>90</v>
      </c>
      <c r="D6629" s="16">
        <f t="shared" si="103"/>
        <v>10.309457759999999</v>
      </c>
    </row>
    <row r="6630" spans="1:4" ht="15" customHeight="1" x14ac:dyDescent="0.2">
      <c r="A6630" s="105">
        <v>42284.791666666664</v>
      </c>
      <c r="B6630" s="13">
        <v>5.1444400000000003</v>
      </c>
      <c r="C6630" s="24">
        <v>80</v>
      </c>
      <c r="D6630" s="16">
        <f t="shared" si="103"/>
        <v>8.5912147999999995</v>
      </c>
    </row>
    <row r="6631" spans="1:4" ht="15" customHeight="1" x14ac:dyDescent="0.2">
      <c r="A6631" s="105">
        <v>42284.833333333336</v>
      </c>
      <c r="B6631" s="13">
        <v>5.1444400000000003</v>
      </c>
      <c r="C6631" s="24">
        <v>80</v>
      </c>
      <c r="D6631" s="16">
        <f t="shared" si="103"/>
        <v>8.5912147999999995</v>
      </c>
    </row>
    <row r="6632" spans="1:4" ht="15" customHeight="1" x14ac:dyDescent="0.2">
      <c r="A6632" s="105">
        <v>42284.875</v>
      </c>
      <c r="B6632" s="13">
        <v>4.6299960000000002</v>
      </c>
      <c r="C6632" s="24">
        <v>70</v>
      </c>
      <c r="D6632" s="16">
        <f t="shared" si="103"/>
        <v>7.7320933199999997</v>
      </c>
    </row>
    <row r="6633" spans="1:4" ht="15" customHeight="1" x14ac:dyDescent="0.2">
      <c r="A6633" s="105">
        <v>42284.916666666664</v>
      </c>
      <c r="B6633" s="13">
        <v>3.0866639999999999</v>
      </c>
      <c r="C6633" s="24">
        <v>40</v>
      </c>
      <c r="D6633" s="16">
        <f t="shared" si="103"/>
        <v>5.1547288799999995</v>
      </c>
    </row>
    <row r="6634" spans="1:4" ht="15" customHeight="1" x14ac:dyDescent="0.2">
      <c r="A6634" s="105">
        <v>42284.958333333336</v>
      </c>
      <c r="B6634" s="13">
        <v>3.0866639999999999</v>
      </c>
      <c r="C6634" s="24">
        <v>40</v>
      </c>
      <c r="D6634" s="16">
        <f t="shared" si="103"/>
        <v>5.1547288799999995</v>
      </c>
    </row>
    <row r="6635" spans="1:4" ht="15" customHeight="1" x14ac:dyDescent="0.2">
      <c r="A6635" s="105">
        <v>42285</v>
      </c>
      <c r="B6635" s="13">
        <v>2.057776</v>
      </c>
      <c r="C6635" s="24">
        <v>40</v>
      </c>
      <c r="D6635" s="16">
        <f t="shared" si="103"/>
        <v>3.43648592</v>
      </c>
    </row>
    <row r="6636" spans="1:4" ht="15" customHeight="1" x14ac:dyDescent="0.2">
      <c r="A6636" s="105">
        <v>42285.041666666664</v>
      </c>
      <c r="B6636" s="13">
        <v>2.057776</v>
      </c>
      <c r="C6636" s="24">
        <v>30</v>
      </c>
      <c r="D6636" s="16">
        <f t="shared" si="103"/>
        <v>3.43648592</v>
      </c>
    </row>
    <row r="6637" spans="1:4" ht="15" customHeight="1" x14ac:dyDescent="0.2">
      <c r="A6637" s="105">
        <v>42285.083333333336</v>
      </c>
      <c r="B6637" s="13">
        <v>1.028888</v>
      </c>
      <c r="C6637" s="24">
        <v>10</v>
      </c>
      <c r="D6637" s="16">
        <f t="shared" si="103"/>
        <v>1.71824296</v>
      </c>
    </row>
    <row r="6638" spans="1:4" ht="15" customHeight="1" x14ac:dyDescent="0.2">
      <c r="A6638" s="105">
        <v>42285.125</v>
      </c>
      <c r="B6638" s="13">
        <v>2.5722200000000002</v>
      </c>
      <c r="C6638" s="24">
        <v>30</v>
      </c>
      <c r="D6638" s="16">
        <f t="shared" si="103"/>
        <v>4.2956073999999997</v>
      </c>
    </row>
    <row r="6639" spans="1:4" ht="15" customHeight="1" x14ac:dyDescent="0.2">
      <c r="A6639" s="105">
        <v>42285.166666666664</v>
      </c>
      <c r="B6639" s="13">
        <v>1.028888</v>
      </c>
      <c r="C6639" s="24">
        <v>340</v>
      </c>
      <c r="D6639" s="16">
        <f t="shared" si="103"/>
        <v>1.71824296</v>
      </c>
    </row>
    <row r="6640" spans="1:4" ht="15" customHeight="1" x14ac:dyDescent="0.2">
      <c r="A6640" s="105">
        <v>42285.208333333336</v>
      </c>
      <c r="B6640" s="13">
        <v>1.028888</v>
      </c>
      <c r="C6640" s="24">
        <v>20</v>
      </c>
      <c r="D6640" s="16">
        <f t="shared" si="103"/>
        <v>1.71824296</v>
      </c>
    </row>
    <row r="6641" spans="1:4" ht="15" customHeight="1" x14ac:dyDescent="0.2">
      <c r="A6641" s="105">
        <v>42285.25</v>
      </c>
      <c r="B6641" s="13">
        <v>2.5722200000000002</v>
      </c>
      <c r="C6641" s="24">
        <v>10</v>
      </c>
      <c r="D6641" s="16">
        <f t="shared" si="103"/>
        <v>4.2956073999999997</v>
      </c>
    </row>
    <row r="6642" spans="1:4" ht="15" customHeight="1" x14ac:dyDescent="0.2">
      <c r="A6642" s="105">
        <v>42285.291666666664</v>
      </c>
      <c r="B6642" s="13">
        <v>2.057776</v>
      </c>
      <c r="C6642" s="24">
        <v>360</v>
      </c>
      <c r="D6642" s="16">
        <f t="shared" si="103"/>
        <v>3.43648592</v>
      </c>
    </row>
    <row r="6643" spans="1:4" ht="15" customHeight="1" x14ac:dyDescent="0.2">
      <c r="A6643" s="105">
        <v>42285.333333333336</v>
      </c>
      <c r="B6643" s="13">
        <v>1.5433319999999999</v>
      </c>
      <c r="C6643" s="24">
        <v>300</v>
      </c>
      <c r="D6643" s="16">
        <f t="shared" si="103"/>
        <v>2.5773644399999998</v>
      </c>
    </row>
    <row r="6644" spans="1:4" ht="15" customHeight="1" x14ac:dyDescent="0.2">
      <c r="A6644" s="105">
        <v>42285.375</v>
      </c>
      <c r="B6644" s="13">
        <v>1.028888</v>
      </c>
      <c r="C6644" s="24">
        <v>300</v>
      </c>
      <c r="D6644" s="16">
        <f t="shared" si="103"/>
        <v>1.71824296</v>
      </c>
    </row>
    <row r="6645" spans="1:4" ht="15" customHeight="1" x14ac:dyDescent="0.2">
      <c r="A6645" s="105">
        <v>42285.416666666664</v>
      </c>
      <c r="B6645" s="13">
        <v>2.057776</v>
      </c>
      <c r="C6645" s="24">
        <v>310</v>
      </c>
      <c r="D6645" s="16">
        <f t="shared" si="103"/>
        <v>3.43648592</v>
      </c>
    </row>
    <row r="6646" spans="1:4" ht="15" customHeight="1" x14ac:dyDescent="0.2">
      <c r="A6646" s="105">
        <v>42285.458333333336</v>
      </c>
      <c r="B6646" s="13">
        <v>2.5722200000000002</v>
      </c>
      <c r="C6646" s="24">
        <v>360</v>
      </c>
      <c r="D6646" s="16">
        <f t="shared" si="103"/>
        <v>4.2956073999999997</v>
      </c>
    </row>
    <row r="6647" spans="1:4" ht="15" customHeight="1" x14ac:dyDescent="0.2">
      <c r="A6647" s="105">
        <v>42285.5</v>
      </c>
      <c r="B6647" s="13">
        <v>6.6877719999999998</v>
      </c>
      <c r="C6647" s="24">
        <v>30</v>
      </c>
      <c r="D6647" s="16">
        <f t="shared" si="103"/>
        <v>11.16857924</v>
      </c>
    </row>
    <row r="6648" spans="1:4" ht="15" customHeight="1" x14ac:dyDescent="0.2">
      <c r="A6648" s="105">
        <v>42285.541666666664</v>
      </c>
      <c r="B6648" s="13">
        <v>6.6877719999999998</v>
      </c>
      <c r="C6648" s="24">
        <v>40</v>
      </c>
      <c r="D6648" s="16">
        <f t="shared" si="103"/>
        <v>11.16857924</v>
      </c>
    </row>
    <row r="6649" spans="1:4" ht="15" customHeight="1" x14ac:dyDescent="0.2">
      <c r="A6649" s="105">
        <v>42285.583333333336</v>
      </c>
      <c r="B6649" s="13">
        <v>6.6877719999999998</v>
      </c>
      <c r="C6649" s="24">
        <v>50</v>
      </c>
      <c r="D6649" s="16">
        <f t="shared" si="103"/>
        <v>11.16857924</v>
      </c>
    </row>
    <row r="6650" spans="1:4" ht="15" customHeight="1" x14ac:dyDescent="0.2">
      <c r="A6650" s="105">
        <v>42285.625</v>
      </c>
      <c r="B6650" s="13">
        <v>7.7166600000000001</v>
      </c>
      <c r="C6650" s="24">
        <v>60</v>
      </c>
      <c r="D6650" s="16">
        <f t="shared" si="103"/>
        <v>12.886822199999999</v>
      </c>
    </row>
    <row r="6651" spans="1:4" ht="15" customHeight="1" x14ac:dyDescent="0.2">
      <c r="A6651" s="105">
        <v>42285.666666666664</v>
      </c>
      <c r="B6651" s="13">
        <v>8.2311040000000002</v>
      </c>
      <c r="C6651" s="24">
        <v>40</v>
      </c>
      <c r="D6651" s="16">
        <f t="shared" si="103"/>
        <v>13.74594368</v>
      </c>
    </row>
    <row r="6652" spans="1:4" ht="15" customHeight="1" x14ac:dyDescent="0.2">
      <c r="A6652" s="105">
        <v>42285.708333333336</v>
      </c>
      <c r="B6652" s="13">
        <v>9.7744359999999997</v>
      </c>
      <c r="C6652" s="24">
        <v>50</v>
      </c>
      <c r="D6652" s="16">
        <f t="shared" si="103"/>
        <v>16.32330812</v>
      </c>
    </row>
    <row r="6653" spans="1:4" ht="15" customHeight="1" x14ac:dyDescent="0.2">
      <c r="A6653" s="105">
        <v>42285.75</v>
      </c>
      <c r="B6653" s="13">
        <v>10.288880000000001</v>
      </c>
      <c r="C6653" s="24">
        <v>50</v>
      </c>
      <c r="D6653" s="16">
        <f t="shared" si="103"/>
        <v>17.182429599999999</v>
      </c>
    </row>
    <row r="6654" spans="1:4" ht="15" customHeight="1" x14ac:dyDescent="0.2">
      <c r="A6654" s="105">
        <v>42285.791666666664</v>
      </c>
      <c r="B6654" s="13">
        <v>7.202216</v>
      </c>
      <c r="C6654" s="24">
        <v>50</v>
      </c>
      <c r="D6654" s="16">
        <f t="shared" si="103"/>
        <v>12.027700719999999</v>
      </c>
    </row>
    <row r="6655" spans="1:4" ht="15" customHeight="1" x14ac:dyDescent="0.2">
      <c r="A6655" s="105">
        <v>42285.833333333336</v>
      </c>
      <c r="B6655" s="13">
        <v>8.2311040000000002</v>
      </c>
      <c r="C6655" s="24">
        <v>60</v>
      </c>
      <c r="D6655" s="16">
        <f t="shared" si="103"/>
        <v>13.74594368</v>
      </c>
    </row>
    <row r="6656" spans="1:4" ht="15" customHeight="1" x14ac:dyDescent="0.2">
      <c r="A6656" s="105">
        <v>42285.875</v>
      </c>
      <c r="B6656" s="13">
        <v>7.7166600000000001</v>
      </c>
      <c r="C6656" s="24">
        <v>50</v>
      </c>
      <c r="D6656" s="16">
        <f t="shared" si="103"/>
        <v>12.886822199999999</v>
      </c>
    </row>
    <row r="6657" spans="1:4" ht="15" customHeight="1" x14ac:dyDescent="0.2">
      <c r="A6657" s="105">
        <v>42285.916666666664</v>
      </c>
      <c r="B6657" s="13">
        <v>7.202216</v>
      </c>
      <c r="C6657" s="24">
        <v>40</v>
      </c>
      <c r="D6657" s="16">
        <f t="shared" si="103"/>
        <v>12.027700719999999</v>
      </c>
    </row>
    <row r="6658" spans="1:4" ht="15" customHeight="1" x14ac:dyDescent="0.2">
      <c r="A6658" s="105">
        <v>42285.958333333336</v>
      </c>
      <c r="B6658" s="13">
        <v>5.6588840000000005</v>
      </c>
      <c r="C6658" s="24">
        <v>30</v>
      </c>
      <c r="D6658" s="16">
        <f t="shared" si="103"/>
        <v>9.4503362800000001</v>
      </c>
    </row>
    <row r="6659" spans="1:4" ht="15" customHeight="1" x14ac:dyDescent="0.2">
      <c r="A6659" s="105">
        <v>42286</v>
      </c>
      <c r="B6659" s="13">
        <v>4.6299960000000002</v>
      </c>
      <c r="C6659" s="24">
        <v>20</v>
      </c>
      <c r="D6659" s="16">
        <f t="shared" si="103"/>
        <v>7.7320933199999997</v>
      </c>
    </row>
    <row r="6660" spans="1:4" ht="15" customHeight="1" x14ac:dyDescent="0.2">
      <c r="A6660" s="105">
        <v>42286.041666666664</v>
      </c>
      <c r="B6660" s="13">
        <v>4.1155520000000001</v>
      </c>
      <c r="C6660" s="24">
        <v>20</v>
      </c>
      <c r="D6660" s="16">
        <f t="shared" ref="D6660:D6723" si="104">$B$1*B6660</f>
        <v>6.8729718399999999</v>
      </c>
    </row>
    <row r="6661" spans="1:4" ht="15" customHeight="1" x14ac:dyDescent="0.2">
      <c r="A6661" s="105">
        <v>42286.083333333336</v>
      </c>
      <c r="B6661" s="13">
        <v>4.1155520000000001</v>
      </c>
      <c r="C6661" s="24">
        <v>20</v>
      </c>
      <c r="D6661" s="16">
        <f t="shared" si="104"/>
        <v>6.8729718399999999</v>
      </c>
    </row>
    <row r="6662" spans="1:4" ht="15" customHeight="1" x14ac:dyDescent="0.2">
      <c r="A6662" s="105">
        <v>42286.125</v>
      </c>
      <c r="B6662" s="13">
        <v>4.1155520000000001</v>
      </c>
      <c r="C6662" s="24">
        <v>10</v>
      </c>
      <c r="D6662" s="16">
        <f t="shared" si="104"/>
        <v>6.8729718399999999</v>
      </c>
    </row>
    <row r="6663" spans="1:4" ht="15" customHeight="1" x14ac:dyDescent="0.2">
      <c r="A6663" s="105">
        <v>42286.166666666664</v>
      </c>
      <c r="B6663" s="13">
        <v>3.0866639999999999</v>
      </c>
      <c r="C6663" s="24">
        <v>10</v>
      </c>
      <c r="D6663" s="16">
        <f t="shared" si="104"/>
        <v>5.1547288799999995</v>
      </c>
    </row>
    <row r="6664" spans="1:4" ht="15" customHeight="1" x14ac:dyDescent="0.2">
      <c r="A6664" s="105">
        <v>42286.208333333336</v>
      </c>
      <c r="B6664" s="13">
        <v>3.0866639999999999</v>
      </c>
      <c r="C6664" s="24">
        <v>10</v>
      </c>
      <c r="D6664" s="16">
        <f t="shared" si="104"/>
        <v>5.1547288799999995</v>
      </c>
    </row>
    <row r="6665" spans="1:4" ht="15" customHeight="1" x14ac:dyDescent="0.2">
      <c r="A6665" s="105">
        <v>42286.25</v>
      </c>
      <c r="B6665" s="13">
        <v>3.0866639999999999</v>
      </c>
      <c r="C6665" s="24">
        <v>20</v>
      </c>
      <c r="D6665" s="16">
        <f t="shared" si="104"/>
        <v>5.1547288799999995</v>
      </c>
    </row>
    <row r="6666" spans="1:4" ht="15" customHeight="1" x14ac:dyDescent="0.2">
      <c r="A6666" s="105">
        <v>42286.291666666664</v>
      </c>
      <c r="B6666" s="13">
        <v>4.1155520000000001</v>
      </c>
      <c r="C6666" s="24">
        <v>10</v>
      </c>
      <c r="D6666" s="16">
        <f t="shared" si="104"/>
        <v>6.8729718399999999</v>
      </c>
    </row>
    <row r="6667" spans="1:4" ht="15" customHeight="1" x14ac:dyDescent="0.2">
      <c r="A6667" s="105">
        <v>42286.333333333336</v>
      </c>
      <c r="B6667" s="13">
        <v>4.1155520000000001</v>
      </c>
      <c r="C6667" s="24">
        <v>20</v>
      </c>
      <c r="D6667" s="16">
        <f t="shared" si="104"/>
        <v>6.8729718399999999</v>
      </c>
    </row>
    <row r="6668" spans="1:4" ht="15" customHeight="1" x14ac:dyDescent="0.2">
      <c r="A6668" s="105">
        <v>42286.375</v>
      </c>
      <c r="B6668" s="13">
        <v>3.601108</v>
      </c>
      <c r="C6668" s="24">
        <v>20</v>
      </c>
      <c r="D6668" s="16">
        <f t="shared" si="104"/>
        <v>6.0138503599999993</v>
      </c>
    </row>
    <row r="6669" spans="1:4" ht="15" customHeight="1" x14ac:dyDescent="0.2">
      <c r="A6669" s="105">
        <v>42286.416666666664</v>
      </c>
      <c r="B6669" s="13">
        <v>5.1444400000000003</v>
      </c>
      <c r="C6669" s="24">
        <v>10</v>
      </c>
      <c r="D6669" s="16">
        <f t="shared" si="104"/>
        <v>8.5912147999999995</v>
      </c>
    </row>
    <row r="6670" spans="1:4" ht="15" customHeight="1" x14ac:dyDescent="0.2">
      <c r="A6670" s="105">
        <v>42286.458333333336</v>
      </c>
      <c r="B6670" s="13">
        <v>5.1444400000000003</v>
      </c>
      <c r="C6670" s="24">
        <v>20</v>
      </c>
      <c r="D6670" s="16">
        <f t="shared" si="104"/>
        <v>8.5912147999999995</v>
      </c>
    </row>
    <row r="6671" spans="1:4" ht="15" customHeight="1" x14ac:dyDescent="0.2">
      <c r="A6671" s="105">
        <v>42286.5</v>
      </c>
      <c r="B6671" s="13">
        <v>6.1733279999999997</v>
      </c>
      <c r="C6671" s="24">
        <v>20</v>
      </c>
      <c r="D6671" s="16">
        <f t="shared" si="104"/>
        <v>10.309457759999999</v>
      </c>
    </row>
    <row r="6672" spans="1:4" ht="15" customHeight="1" x14ac:dyDescent="0.2">
      <c r="A6672" s="105">
        <v>42286.541666666664</v>
      </c>
      <c r="B6672" s="13">
        <v>5.6588840000000005</v>
      </c>
      <c r="C6672" s="24">
        <v>40</v>
      </c>
      <c r="D6672" s="16">
        <f t="shared" si="104"/>
        <v>9.4503362800000001</v>
      </c>
    </row>
    <row r="6673" spans="1:4" ht="15" customHeight="1" x14ac:dyDescent="0.2">
      <c r="A6673" s="105">
        <v>42286.583333333336</v>
      </c>
      <c r="B6673" s="13">
        <v>8.2311040000000002</v>
      </c>
      <c r="C6673" s="24">
        <v>50</v>
      </c>
      <c r="D6673" s="16">
        <f t="shared" si="104"/>
        <v>13.74594368</v>
      </c>
    </row>
    <row r="6674" spans="1:4" ht="15" customHeight="1" x14ac:dyDescent="0.2">
      <c r="A6674" s="105">
        <v>42286.625</v>
      </c>
      <c r="B6674" s="13">
        <v>8.7455479999999994</v>
      </c>
      <c r="C6674" s="24">
        <v>50</v>
      </c>
      <c r="D6674" s="16">
        <f t="shared" si="104"/>
        <v>14.605065159999999</v>
      </c>
    </row>
    <row r="6675" spans="1:4" ht="15" customHeight="1" x14ac:dyDescent="0.2">
      <c r="A6675" s="105">
        <v>42286.666666666664</v>
      </c>
      <c r="B6675" s="13">
        <v>9.2599920000000004</v>
      </c>
      <c r="C6675" s="24">
        <v>60</v>
      </c>
      <c r="D6675" s="16">
        <f t="shared" si="104"/>
        <v>15.464186639999999</v>
      </c>
    </row>
    <row r="6676" spans="1:4" ht="15" customHeight="1" x14ac:dyDescent="0.2">
      <c r="A6676" s="105">
        <v>42286.75</v>
      </c>
      <c r="B6676" s="13">
        <v>11.317768000000001</v>
      </c>
      <c r="C6676" s="24">
        <v>60</v>
      </c>
      <c r="D6676" s="16">
        <f t="shared" si="104"/>
        <v>18.90067256</v>
      </c>
    </row>
    <row r="6677" spans="1:4" ht="15" customHeight="1" x14ac:dyDescent="0.2">
      <c r="A6677" s="105">
        <v>42286.791666666664</v>
      </c>
      <c r="B6677" s="13">
        <v>11.317768000000001</v>
      </c>
      <c r="C6677" s="24">
        <v>50</v>
      </c>
      <c r="D6677" s="16">
        <f t="shared" si="104"/>
        <v>18.90067256</v>
      </c>
    </row>
    <row r="6678" spans="1:4" ht="15" customHeight="1" x14ac:dyDescent="0.2">
      <c r="A6678" s="105">
        <v>42286.833333333336</v>
      </c>
      <c r="B6678" s="13">
        <v>11.317768000000001</v>
      </c>
      <c r="C6678" s="24">
        <v>50</v>
      </c>
      <c r="D6678" s="16">
        <f t="shared" si="104"/>
        <v>18.90067256</v>
      </c>
    </row>
    <row r="6679" spans="1:4" ht="15" customHeight="1" x14ac:dyDescent="0.2">
      <c r="A6679" s="105">
        <v>42286.875</v>
      </c>
      <c r="B6679" s="13">
        <v>10.288880000000001</v>
      </c>
      <c r="C6679" s="24">
        <v>50</v>
      </c>
      <c r="D6679" s="16">
        <f t="shared" si="104"/>
        <v>17.182429599999999</v>
      </c>
    </row>
    <row r="6680" spans="1:4" ht="15" customHeight="1" x14ac:dyDescent="0.2">
      <c r="A6680" s="105">
        <v>42286.916666666664</v>
      </c>
      <c r="B6680" s="13">
        <v>9.2599920000000004</v>
      </c>
      <c r="C6680" s="24">
        <v>30</v>
      </c>
      <c r="D6680" s="16">
        <f t="shared" si="104"/>
        <v>15.464186639999999</v>
      </c>
    </row>
    <row r="6681" spans="1:4" ht="15" customHeight="1" x14ac:dyDescent="0.2">
      <c r="A6681" s="105">
        <v>42286.958333333336</v>
      </c>
      <c r="B6681" s="13">
        <v>6.1733279999999997</v>
      </c>
      <c r="C6681" s="24">
        <v>30</v>
      </c>
      <c r="D6681" s="16">
        <f t="shared" si="104"/>
        <v>10.309457759999999</v>
      </c>
    </row>
    <row r="6682" spans="1:4" ht="15" customHeight="1" x14ac:dyDescent="0.2">
      <c r="A6682" s="105">
        <v>42287</v>
      </c>
      <c r="B6682" s="13">
        <v>5.1444400000000003</v>
      </c>
      <c r="C6682" s="24">
        <v>20</v>
      </c>
      <c r="D6682" s="16">
        <f t="shared" si="104"/>
        <v>8.5912147999999995</v>
      </c>
    </row>
    <row r="6683" spans="1:4" ht="15" customHeight="1" x14ac:dyDescent="0.2">
      <c r="A6683" s="105">
        <v>42287.041666666664</v>
      </c>
      <c r="B6683" s="13">
        <v>3.601108</v>
      </c>
      <c r="C6683" s="24">
        <v>350</v>
      </c>
      <c r="D6683" s="16">
        <f t="shared" si="104"/>
        <v>6.0138503599999993</v>
      </c>
    </row>
    <row r="6684" spans="1:4" ht="15" customHeight="1" x14ac:dyDescent="0.2">
      <c r="A6684" s="105">
        <v>42287.083333333336</v>
      </c>
      <c r="B6684" s="13">
        <v>2.057776</v>
      </c>
      <c r="C6684" s="24">
        <v>300</v>
      </c>
      <c r="D6684" s="16">
        <f t="shared" si="104"/>
        <v>3.43648592</v>
      </c>
    </row>
    <row r="6685" spans="1:4" ht="15" customHeight="1" x14ac:dyDescent="0.2">
      <c r="A6685" s="105">
        <v>42287.125</v>
      </c>
      <c r="B6685" s="13">
        <v>2.057776</v>
      </c>
      <c r="C6685" s="24">
        <v>330</v>
      </c>
      <c r="D6685" s="16">
        <f t="shared" si="104"/>
        <v>3.43648592</v>
      </c>
    </row>
    <row r="6686" spans="1:4" ht="15" customHeight="1" x14ac:dyDescent="0.2">
      <c r="A6686" s="105">
        <v>42287.166666666664</v>
      </c>
      <c r="B6686" s="13">
        <v>3.601108</v>
      </c>
      <c r="C6686" s="24">
        <v>320</v>
      </c>
      <c r="D6686" s="16">
        <f t="shared" si="104"/>
        <v>6.0138503599999993</v>
      </c>
    </row>
    <row r="6687" spans="1:4" ht="15" customHeight="1" x14ac:dyDescent="0.2">
      <c r="A6687" s="105">
        <v>42287.208333333336</v>
      </c>
      <c r="B6687" s="13">
        <v>5.1444400000000003</v>
      </c>
      <c r="C6687" s="24">
        <v>340</v>
      </c>
      <c r="D6687" s="16">
        <f t="shared" si="104"/>
        <v>8.5912147999999995</v>
      </c>
    </row>
    <row r="6688" spans="1:4" ht="15" customHeight="1" x14ac:dyDescent="0.2">
      <c r="A6688" s="105">
        <v>42287.25</v>
      </c>
      <c r="B6688" s="13">
        <v>3.601108</v>
      </c>
      <c r="C6688" s="24">
        <v>350</v>
      </c>
      <c r="D6688" s="16">
        <f t="shared" si="104"/>
        <v>6.0138503599999993</v>
      </c>
    </row>
    <row r="6689" spans="1:4" ht="15" customHeight="1" x14ac:dyDescent="0.2">
      <c r="A6689" s="105">
        <v>42287.291666666664</v>
      </c>
      <c r="B6689" s="13">
        <v>4.1155520000000001</v>
      </c>
      <c r="C6689" s="24">
        <v>10</v>
      </c>
      <c r="D6689" s="16">
        <f t="shared" si="104"/>
        <v>6.8729718399999999</v>
      </c>
    </row>
    <row r="6690" spans="1:4" ht="15" customHeight="1" x14ac:dyDescent="0.2">
      <c r="A6690" s="105">
        <v>42287.333333333336</v>
      </c>
      <c r="B6690" s="13">
        <v>4.1155520000000001</v>
      </c>
      <c r="C6690" s="24">
        <v>10</v>
      </c>
      <c r="D6690" s="16">
        <f t="shared" si="104"/>
        <v>6.8729718399999999</v>
      </c>
    </row>
    <row r="6691" spans="1:4" ht="15" customHeight="1" x14ac:dyDescent="0.2">
      <c r="A6691" s="105">
        <v>42287.375</v>
      </c>
      <c r="B6691" s="13">
        <v>3.601108</v>
      </c>
      <c r="C6691" s="24">
        <v>10</v>
      </c>
      <c r="D6691" s="16">
        <f t="shared" si="104"/>
        <v>6.0138503599999993</v>
      </c>
    </row>
    <row r="6692" spans="1:4" ht="15" customHeight="1" x14ac:dyDescent="0.2">
      <c r="A6692" s="105">
        <v>42287.416666666664</v>
      </c>
      <c r="B6692" s="13">
        <v>6.1733279999999997</v>
      </c>
      <c r="C6692" s="24">
        <v>360</v>
      </c>
      <c r="D6692" s="16">
        <f t="shared" si="104"/>
        <v>10.309457759999999</v>
      </c>
    </row>
    <row r="6693" spans="1:4" ht="15" customHeight="1" x14ac:dyDescent="0.2">
      <c r="A6693" s="105">
        <v>42287.458333333336</v>
      </c>
      <c r="B6693" s="13">
        <v>9.2599920000000004</v>
      </c>
      <c r="C6693" s="24">
        <v>360</v>
      </c>
      <c r="D6693" s="16">
        <f t="shared" si="104"/>
        <v>15.464186639999999</v>
      </c>
    </row>
    <row r="6694" spans="1:4" ht="15" customHeight="1" x14ac:dyDescent="0.2">
      <c r="A6694" s="105">
        <v>42287.5</v>
      </c>
      <c r="B6694" s="13">
        <v>8.2311040000000002</v>
      </c>
      <c r="C6694" s="24">
        <v>360</v>
      </c>
      <c r="D6694" s="16">
        <f t="shared" si="104"/>
        <v>13.74594368</v>
      </c>
    </row>
    <row r="6695" spans="1:4" ht="15" customHeight="1" x14ac:dyDescent="0.2">
      <c r="A6695" s="105">
        <v>42287.541666666664</v>
      </c>
      <c r="B6695" s="13">
        <v>8.2311040000000002</v>
      </c>
      <c r="C6695" s="24">
        <v>20</v>
      </c>
      <c r="D6695" s="16">
        <f t="shared" si="104"/>
        <v>13.74594368</v>
      </c>
    </row>
    <row r="6696" spans="1:4" ht="15" customHeight="1" x14ac:dyDescent="0.2">
      <c r="A6696" s="105">
        <v>42287.583333333336</v>
      </c>
      <c r="B6696" s="13">
        <v>8.2311040000000002</v>
      </c>
      <c r="C6696" s="24">
        <v>10</v>
      </c>
      <c r="D6696" s="16">
        <f t="shared" si="104"/>
        <v>13.74594368</v>
      </c>
    </row>
    <row r="6697" spans="1:4" ht="15" customHeight="1" x14ac:dyDescent="0.2">
      <c r="A6697" s="105">
        <v>42287.625</v>
      </c>
      <c r="B6697" s="13">
        <v>7.202216</v>
      </c>
      <c r="C6697" s="24">
        <v>10</v>
      </c>
      <c r="D6697" s="16">
        <f t="shared" si="104"/>
        <v>12.027700719999999</v>
      </c>
    </row>
    <row r="6698" spans="1:4" ht="15" customHeight="1" x14ac:dyDescent="0.2">
      <c r="A6698" s="105">
        <v>42287.666666666664</v>
      </c>
      <c r="B6698" s="13">
        <v>9.7744359999999997</v>
      </c>
      <c r="C6698" s="24">
        <v>60</v>
      </c>
      <c r="D6698" s="16">
        <f t="shared" si="104"/>
        <v>16.32330812</v>
      </c>
    </row>
    <row r="6699" spans="1:4" ht="15" customHeight="1" x14ac:dyDescent="0.2">
      <c r="A6699" s="105">
        <v>42287.708333333336</v>
      </c>
      <c r="B6699" s="13">
        <v>9.2599920000000004</v>
      </c>
      <c r="C6699" s="24">
        <v>40</v>
      </c>
      <c r="D6699" s="16">
        <f t="shared" si="104"/>
        <v>15.464186639999999</v>
      </c>
    </row>
    <row r="6700" spans="1:4" ht="15" customHeight="1" x14ac:dyDescent="0.2">
      <c r="A6700" s="105">
        <v>42287.75</v>
      </c>
      <c r="B6700" s="13">
        <v>9.2599920000000004</v>
      </c>
      <c r="C6700" s="24">
        <v>50</v>
      </c>
      <c r="D6700" s="16">
        <f t="shared" si="104"/>
        <v>15.464186639999999</v>
      </c>
    </row>
    <row r="6701" spans="1:4" ht="15" customHeight="1" x14ac:dyDescent="0.2">
      <c r="A6701" s="105">
        <v>42287.791666666664</v>
      </c>
      <c r="B6701" s="13">
        <v>9.7744359999999997</v>
      </c>
      <c r="C6701" s="24">
        <v>50</v>
      </c>
      <c r="D6701" s="16">
        <f t="shared" si="104"/>
        <v>16.32330812</v>
      </c>
    </row>
    <row r="6702" spans="1:4" ht="15" customHeight="1" x14ac:dyDescent="0.2">
      <c r="A6702" s="105">
        <v>42287.833333333336</v>
      </c>
      <c r="B6702" s="13">
        <v>6.6877719999999998</v>
      </c>
      <c r="C6702" s="24">
        <v>50</v>
      </c>
      <c r="D6702" s="16">
        <f t="shared" si="104"/>
        <v>11.16857924</v>
      </c>
    </row>
    <row r="6703" spans="1:4" ht="15" customHeight="1" x14ac:dyDescent="0.2">
      <c r="A6703" s="105">
        <v>42287.875</v>
      </c>
      <c r="B6703" s="13">
        <v>4.6299960000000002</v>
      </c>
      <c r="C6703" s="24">
        <v>40</v>
      </c>
      <c r="D6703" s="16">
        <f t="shared" si="104"/>
        <v>7.7320933199999997</v>
      </c>
    </row>
    <row r="6704" spans="1:4" ht="15" customHeight="1" x14ac:dyDescent="0.2">
      <c r="A6704" s="105">
        <v>42287.916666666664</v>
      </c>
      <c r="B6704" s="13">
        <v>6.6877719999999998</v>
      </c>
      <c r="C6704" s="24">
        <v>40</v>
      </c>
      <c r="D6704" s="16">
        <f t="shared" si="104"/>
        <v>11.16857924</v>
      </c>
    </row>
    <row r="6705" spans="1:4" ht="15" customHeight="1" x14ac:dyDescent="0.2">
      <c r="A6705" s="105">
        <v>42287.958333333336</v>
      </c>
      <c r="B6705" s="13">
        <v>5.1444400000000003</v>
      </c>
      <c r="C6705" s="24">
        <v>40</v>
      </c>
      <c r="D6705" s="16">
        <f t="shared" si="104"/>
        <v>8.5912147999999995</v>
      </c>
    </row>
    <row r="6706" spans="1:4" ht="15" customHeight="1" x14ac:dyDescent="0.2">
      <c r="A6706" s="105">
        <v>42288</v>
      </c>
      <c r="B6706" s="13">
        <v>4.6299960000000002</v>
      </c>
      <c r="C6706" s="24">
        <v>20</v>
      </c>
      <c r="D6706" s="16">
        <f t="shared" si="104"/>
        <v>7.7320933199999997</v>
      </c>
    </row>
    <row r="6707" spans="1:4" ht="15" customHeight="1" x14ac:dyDescent="0.2">
      <c r="A6707" s="105">
        <v>42288.041666666664</v>
      </c>
      <c r="B6707" s="13">
        <v>4.6299960000000002</v>
      </c>
      <c r="C6707" s="24">
        <v>20</v>
      </c>
      <c r="D6707" s="16">
        <f t="shared" si="104"/>
        <v>7.7320933199999997</v>
      </c>
    </row>
    <row r="6708" spans="1:4" ht="15" customHeight="1" x14ac:dyDescent="0.2">
      <c r="A6708" s="105">
        <v>42288.083333333336</v>
      </c>
      <c r="B6708" s="13">
        <v>4.1155520000000001</v>
      </c>
      <c r="C6708" s="24">
        <v>10</v>
      </c>
      <c r="D6708" s="16">
        <f t="shared" si="104"/>
        <v>6.8729718399999999</v>
      </c>
    </row>
    <row r="6709" spans="1:4" ht="15" customHeight="1" x14ac:dyDescent="0.2">
      <c r="A6709" s="105">
        <v>42288.125</v>
      </c>
      <c r="B6709" s="13">
        <v>4.1155520000000001</v>
      </c>
      <c r="C6709" s="24">
        <v>360</v>
      </c>
      <c r="D6709" s="16">
        <f t="shared" si="104"/>
        <v>6.8729718399999999</v>
      </c>
    </row>
    <row r="6710" spans="1:4" ht="15" customHeight="1" x14ac:dyDescent="0.2">
      <c r="A6710" s="105">
        <v>42288.166666666664</v>
      </c>
      <c r="B6710" s="13">
        <v>5.1444400000000003</v>
      </c>
      <c r="C6710" s="24">
        <v>10</v>
      </c>
      <c r="D6710" s="16">
        <f t="shared" si="104"/>
        <v>8.5912147999999995</v>
      </c>
    </row>
    <row r="6711" spans="1:4" ht="15" customHeight="1" x14ac:dyDescent="0.2">
      <c r="A6711" s="105">
        <v>42288.208333333336</v>
      </c>
      <c r="B6711" s="13">
        <v>4.1155520000000001</v>
      </c>
      <c r="C6711" s="24">
        <v>10</v>
      </c>
      <c r="D6711" s="16">
        <f t="shared" si="104"/>
        <v>6.8729718399999999</v>
      </c>
    </row>
    <row r="6712" spans="1:4" ht="15" customHeight="1" x14ac:dyDescent="0.2">
      <c r="A6712" s="105">
        <v>42288.25</v>
      </c>
      <c r="B6712" s="13">
        <v>5.1444400000000003</v>
      </c>
      <c r="C6712" s="24">
        <v>10</v>
      </c>
      <c r="D6712" s="16">
        <f t="shared" si="104"/>
        <v>8.5912147999999995</v>
      </c>
    </row>
    <row r="6713" spans="1:4" ht="15" customHeight="1" x14ac:dyDescent="0.2">
      <c r="A6713" s="105">
        <v>42288.291666666664</v>
      </c>
      <c r="B6713" s="13">
        <v>3.0866639999999999</v>
      </c>
      <c r="C6713" s="24">
        <v>20</v>
      </c>
      <c r="D6713" s="16">
        <f t="shared" si="104"/>
        <v>5.1547288799999995</v>
      </c>
    </row>
    <row r="6714" spans="1:4" ht="15" customHeight="1" x14ac:dyDescent="0.2">
      <c r="A6714" s="105">
        <v>42288.333333333336</v>
      </c>
      <c r="B6714" s="13">
        <v>4.1155520000000001</v>
      </c>
      <c r="C6714" s="24">
        <v>360</v>
      </c>
      <c r="D6714" s="16">
        <f t="shared" si="104"/>
        <v>6.8729718399999999</v>
      </c>
    </row>
    <row r="6715" spans="1:4" ht="15" customHeight="1" x14ac:dyDescent="0.2">
      <c r="A6715" s="105">
        <v>42288.375</v>
      </c>
      <c r="B6715" s="13">
        <v>4.1155520000000001</v>
      </c>
      <c r="C6715" s="24">
        <v>350</v>
      </c>
      <c r="D6715" s="16">
        <f t="shared" si="104"/>
        <v>6.8729718399999999</v>
      </c>
    </row>
    <row r="6716" spans="1:4" ht="15" customHeight="1" x14ac:dyDescent="0.2">
      <c r="A6716" s="105">
        <v>42288.416666666664</v>
      </c>
      <c r="B6716" s="13">
        <v>5.6588840000000005</v>
      </c>
      <c r="C6716" s="24">
        <v>360</v>
      </c>
      <c r="D6716" s="16">
        <f t="shared" si="104"/>
        <v>9.4503362800000001</v>
      </c>
    </row>
    <row r="6717" spans="1:4" ht="15" customHeight="1" x14ac:dyDescent="0.2">
      <c r="A6717" s="105">
        <v>42288.458333333336</v>
      </c>
      <c r="B6717" s="13">
        <v>7.202216</v>
      </c>
      <c r="C6717" s="24">
        <v>10</v>
      </c>
      <c r="D6717" s="16">
        <f t="shared" si="104"/>
        <v>12.027700719999999</v>
      </c>
    </row>
    <row r="6718" spans="1:4" ht="15" customHeight="1" x14ac:dyDescent="0.2">
      <c r="A6718" s="105">
        <v>42288.5</v>
      </c>
      <c r="B6718" s="13">
        <v>8.7455479999999994</v>
      </c>
      <c r="C6718" s="24">
        <v>10</v>
      </c>
      <c r="D6718" s="16">
        <f t="shared" si="104"/>
        <v>14.605065159999999</v>
      </c>
    </row>
    <row r="6719" spans="1:4" ht="15" customHeight="1" x14ac:dyDescent="0.2">
      <c r="A6719" s="105">
        <v>42288.541666666664</v>
      </c>
      <c r="B6719" s="13">
        <v>7.202216</v>
      </c>
      <c r="C6719" s="24">
        <v>10</v>
      </c>
      <c r="D6719" s="16">
        <f t="shared" si="104"/>
        <v>12.027700719999999</v>
      </c>
    </row>
    <row r="6720" spans="1:4" ht="15" customHeight="1" x14ac:dyDescent="0.2">
      <c r="A6720" s="105">
        <v>42288.583333333336</v>
      </c>
      <c r="B6720" s="13">
        <v>7.202216</v>
      </c>
      <c r="C6720" s="24">
        <v>50</v>
      </c>
      <c r="D6720" s="16">
        <f t="shared" si="104"/>
        <v>12.027700719999999</v>
      </c>
    </row>
    <row r="6721" spans="1:4" ht="15" customHeight="1" x14ac:dyDescent="0.2">
      <c r="A6721" s="105">
        <v>42288.625</v>
      </c>
      <c r="B6721" s="13">
        <v>9.7744359999999997</v>
      </c>
      <c r="C6721" s="24">
        <v>50</v>
      </c>
      <c r="D6721" s="16">
        <f t="shared" si="104"/>
        <v>16.32330812</v>
      </c>
    </row>
    <row r="6722" spans="1:4" ht="15" customHeight="1" x14ac:dyDescent="0.2">
      <c r="A6722" s="105">
        <v>42288.666666666664</v>
      </c>
      <c r="B6722" s="13">
        <v>9.2599920000000004</v>
      </c>
      <c r="C6722" s="24">
        <v>40</v>
      </c>
      <c r="D6722" s="16">
        <f t="shared" si="104"/>
        <v>15.464186639999999</v>
      </c>
    </row>
    <row r="6723" spans="1:4" ht="15" customHeight="1" x14ac:dyDescent="0.2">
      <c r="A6723" s="105">
        <v>42288.708333333336</v>
      </c>
      <c r="B6723" s="13">
        <v>8.7455479999999994</v>
      </c>
      <c r="C6723" s="24">
        <v>50</v>
      </c>
      <c r="D6723" s="16">
        <f t="shared" si="104"/>
        <v>14.605065159999999</v>
      </c>
    </row>
    <row r="6724" spans="1:4" ht="15" customHeight="1" x14ac:dyDescent="0.2">
      <c r="A6724" s="105">
        <v>42288.75</v>
      </c>
      <c r="B6724" s="13">
        <v>10.803324</v>
      </c>
      <c r="C6724" s="24">
        <v>50</v>
      </c>
      <c r="D6724" s="16">
        <f t="shared" ref="D6724:D6787" si="105">$B$1*B6724</f>
        <v>18.041551079999998</v>
      </c>
    </row>
    <row r="6725" spans="1:4" ht="15" customHeight="1" x14ac:dyDescent="0.2">
      <c r="A6725" s="105">
        <v>42288.791666666664</v>
      </c>
      <c r="B6725" s="13">
        <v>10.288880000000001</v>
      </c>
      <c r="C6725" s="24">
        <v>50</v>
      </c>
      <c r="D6725" s="16">
        <f t="shared" si="105"/>
        <v>17.182429599999999</v>
      </c>
    </row>
    <row r="6726" spans="1:4" ht="15" customHeight="1" x14ac:dyDescent="0.2">
      <c r="A6726" s="105">
        <v>42288.833333333336</v>
      </c>
      <c r="B6726" s="13">
        <v>9.2599920000000004</v>
      </c>
      <c r="C6726" s="24">
        <v>50</v>
      </c>
      <c r="D6726" s="16">
        <f t="shared" si="105"/>
        <v>15.464186639999999</v>
      </c>
    </row>
    <row r="6727" spans="1:4" ht="15" customHeight="1" x14ac:dyDescent="0.2">
      <c r="A6727" s="105">
        <v>42288.875</v>
      </c>
      <c r="B6727" s="13">
        <v>9.7744359999999997</v>
      </c>
      <c r="C6727" s="24">
        <v>50</v>
      </c>
      <c r="D6727" s="16">
        <f t="shared" si="105"/>
        <v>16.32330812</v>
      </c>
    </row>
    <row r="6728" spans="1:4" ht="15" customHeight="1" x14ac:dyDescent="0.2">
      <c r="A6728" s="105">
        <v>42288.916666666664</v>
      </c>
      <c r="B6728" s="13">
        <v>8.2311040000000002</v>
      </c>
      <c r="C6728" s="24">
        <v>40</v>
      </c>
      <c r="D6728" s="16">
        <f t="shared" si="105"/>
        <v>13.74594368</v>
      </c>
    </row>
    <row r="6729" spans="1:4" ht="15" customHeight="1" x14ac:dyDescent="0.2">
      <c r="A6729" s="105">
        <v>42288.958333333336</v>
      </c>
      <c r="B6729" s="13">
        <v>7.7166600000000001</v>
      </c>
      <c r="C6729" s="24">
        <v>20</v>
      </c>
      <c r="D6729" s="16">
        <f t="shared" si="105"/>
        <v>12.886822199999999</v>
      </c>
    </row>
    <row r="6730" spans="1:4" ht="15" customHeight="1" x14ac:dyDescent="0.2">
      <c r="A6730" s="105">
        <v>42289</v>
      </c>
      <c r="B6730" s="13">
        <v>4.6299960000000002</v>
      </c>
      <c r="C6730" s="24">
        <v>10</v>
      </c>
      <c r="D6730" s="16">
        <f t="shared" si="105"/>
        <v>7.7320933199999997</v>
      </c>
    </row>
    <row r="6731" spans="1:4" ht="15" customHeight="1" x14ac:dyDescent="0.2">
      <c r="A6731" s="105">
        <v>42289.041666666664</v>
      </c>
      <c r="B6731" s="13">
        <v>4.1155520000000001</v>
      </c>
      <c r="C6731" s="24">
        <v>10</v>
      </c>
      <c r="D6731" s="16">
        <f t="shared" si="105"/>
        <v>6.8729718399999999</v>
      </c>
    </row>
    <row r="6732" spans="1:4" ht="15" customHeight="1" x14ac:dyDescent="0.2">
      <c r="A6732" s="105">
        <v>42289.083333333336</v>
      </c>
      <c r="B6732" s="13">
        <v>4.1155520000000001</v>
      </c>
      <c r="C6732" s="24">
        <v>10</v>
      </c>
      <c r="D6732" s="16">
        <f t="shared" si="105"/>
        <v>6.8729718399999999</v>
      </c>
    </row>
    <row r="6733" spans="1:4" ht="15" customHeight="1" x14ac:dyDescent="0.2">
      <c r="A6733" s="105">
        <v>42289.125</v>
      </c>
      <c r="B6733" s="13">
        <v>3.601108</v>
      </c>
      <c r="C6733" s="24">
        <v>10</v>
      </c>
      <c r="D6733" s="16">
        <f t="shared" si="105"/>
        <v>6.0138503599999993</v>
      </c>
    </row>
    <row r="6734" spans="1:4" ht="15" customHeight="1" x14ac:dyDescent="0.2">
      <c r="A6734" s="105">
        <v>42289.166666666664</v>
      </c>
      <c r="B6734" s="13">
        <v>3.601108</v>
      </c>
      <c r="C6734" s="24">
        <v>10</v>
      </c>
      <c r="D6734" s="16">
        <f t="shared" si="105"/>
        <v>6.0138503599999993</v>
      </c>
    </row>
    <row r="6735" spans="1:4" ht="15" customHeight="1" x14ac:dyDescent="0.2">
      <c r="A6735" s="105">
        <v>42289.208333333336</v>
      </c>
      <c r="B6735" s="13">
        <v>4.1155520000000001</v>
      </c>
      <c r="C6735" s="24">
        <v>10</v>
      </c>
      <c r="D6735" s="16">
        <f t="shared" si="105"/>
        <v>6.8729718399999999</v>
      </c>
    </row>
    <row r="6736" spans="1:4" ht="15" customHeight="1" x14ac:dyDescent="0.2">
      <c r="A6736" s="105">
        <v>42289.25</v>
      </c>
      <c r="B6736" s="13">
        <v>4.1155520000000001</v>
      </c>
      <c r="C6736" s="24">
        <v>10</v>
      </c>
      <c r="D6736" s="16">
        <f t="shared" si="105"/>
        <v>6.8729718399999999</v>
      </c>
    </row>
    <row r="6737" spans="1:4" ht="15" customHeight="1" x14ac:dyDescent="0.2">
      <c r="A6737" s="105">
        <v>42289.291666666664</v>
      </c>
      <c r="B6737" s="13">
        <v>4.1155520000000001</v>
      </c>
      <c r="C6737" s="24">
        <v>10</v>
      </c>
      <c r="D6737" s="16">
        <f t="shared" si="105"/>
        <v>6.8729718399999999</v>
      </c>
    </row>
    <row r="6738" spans="1:4" ht="15" customHeight="1" x14ac:dyDescent="0.2">
      <c r="A6738" s="105">
        <v>42289.333333333336</v>
      </c>
      <c r="B6738" s="13">
        <v>3.601108</v>
      </c>
      <c r="C6738" s="24">
        <v>10</v>
      </c>
      <c r="D6738" s="16">
        <f t="shared" si="105"/>
        <v>6.0138503599999993</v>
      </c>
    </row>
    <row r="6739" spans="1:4" ht="15" customHeight="1" x14ac:dyDescent="0.2">
      <c r="A6739" s="105">
        <v>42289.375</v>
      </c>
      <c r="B6739" s="13">
        <v>2.5722200000000002</v>
      </c>
      <c r="C6739" s="24">
        <v>360</v>
      </c>
      <c r="D6739" s="16">
        <f t="shared" si="105"/>
        <v>4.2956073999999997</v>
      </c>
    </row>
    <row r="6740" spans="1:4" ht="15" customHeight="1" x14ac:dyDescent="0.2">
      <c r="A6740" s="105">
        <v>42289.416666666664</v>
      </c>
      <c r="B6740" s="13">
        <v>4.6299960000000002</v>
      </c>
      <c r="C6740" s="24">
        <v>10</v>
      </c>
      <c r="D6740" s="16">
        <f t="shared" si="105"/>
        <v>7.7320933199999997</v>
      </c>
    </row>
    <row r="6741" spans="1:4" ht="15" customHeight="1" x14ac:dyDescent="0.2">
      <c r="A6741" s="105">
        <v>42289.458333333336</v>
      </c>
      <c r="B6741" s="13">
        <v>7.7166600000000001</v>
      </c>
      <c r="C6741" s="24">
        <v>20</v>
      </c>
      <c r="D6741" s="16">
        <f t="shared" si="105"/>
        <v>12.886822199999999</v>
      </c>
    </row>
    <row r="6742" spans="1:4" ht="15" customHeight="1" x14ac:dyDescent="0.2">
      <c r="A6742" s="105">
        <v>42289.5</v>
      </c>
      <c r="B6742" s="13">
        <v>7.202216</v>
      </c>
      <c r="C6742" s="24">
        <v>10</v>
      </c>
      <c r="D6742" s="16">
        <f t="shared" si="105"/>
        <v>12.027700719999999</v>
      </c>
    </row>
    <row r="6743" spans="1:4" ht="15" customHeight="1" x14ac:dyDescent="0.2">
      <c r="A6743" s="105">
        <v>42289.541666666664</v>
      </c>
      <c r="B6743" s="13">
        <v>6.6877719999999998</v>
      </c>
      <c r="C6743" s="24">
        <v>40</v>
      </c>
      <c r="D6743" s="16">
        <f t="shared" si="105"/>
        <v>11.16857924</v>
      </c>
    </row>
    <row r="6744" spans="1:4" ht="15" customHeight="1" x14ac:dyDescent="0.2">
      <c r="A6744" s="105">
        <v>42289.583333333336</v>
      </c>
      <c r="B6744" s="13">
        <v>8.2311040000000002</v>
      </c>
      <c r="C6744" s="24">
        <v>50</v>
      </c>
      <c r="D6744" s="16">
        <f t="shared" si="105"/>
        <v>13.74594368</v>
      </c>
    </row>
    <row r="6745" spans="1:4" ht="15" customHeight="1" x14ac:dyDescent="0.2">
      <c r="A6745" s="105">
        <v>42289.625</v>
      </c>
      <c r="B6745" s="13">
        <v>9.2599920000000004</v>
      </c>
      <c r="C6745" s="24">
        <v>60</v>
      </c>
      <c r="D6745" s="16">
        <f t="shared" si="105"/>
        <v>15.464186639999999</v>
      </c>
    </row>
    <row r="6746" spans="1:4" ht="15" customHeight="1" x14ac:dyDescent="0.2">
      <c r="A6746" s="105">
        <v>42289.666666666664</v>
      </c>
      <c r="B6746" s="13">
        <v>9.2599920000000004</v>
      </c>
      <c r="C6746" s="24">
        <v>50</v>
      </c>
      <c r="D6746" s="16">
        <f t="shared" si="105"/>
        <v>15.464186639999999</v>
      </c>
    </row>
    <row r="6747" spans="1:4" ht="15" customHeight="1" x14ac:dyDescent="0.2">
      <c r="A6747" s="105">
        <v>42289.708333333336</v>
      </c>
      <c r="B6747" s="13">
        <v>9.7744359999999997</v>
      </c>
      <c r="C6747" s="24">
        <v>50</v>
      </c>
      <c r="D6747" s="16">
        <f t="shared" si="105"/>
        <v>16.32330812</v>
      </c>
    </row>
    <row r="6748" spans="1:4" ht="15" customHeight="1" x14ac:dyDescent="0.2">
      <c r="A6748" s="105">
        <v>42289.75</v>
      </c>
      <c r="B6748" s="13">
        <v>8.7455479999999994</v>
      </c>
      <c r="C6748" s="24">
        <v>60</v>
      </c>
      <c r="D6748" s="16">
        <f t="shared" si="105"/>
        <v>14.605065159999999</v>
      </c>
    </row>
    <row r="6749" spans="1:4" ht="15" customHeight="1" x14ac:dyDescent="0.2">
      <c r="A6749" s="105">
        <v>42289.833333333336</v>
      </c>
      <c r="B6749" s="13">
        <v>7.7166600000000001</v>
      </c>
      <c r="C6749" s="24">
        <v>50</v>
      </c>
      <c r="D6749" s="16">
        <f t="shared" si="105"/>
        <v>12.886822199999999</v>
      </c>
    </row>
    <row r="6750" spans="1:4" ht="15" customHeight="1" x14ac:dyDescent="0.2">
      <c r="A6750" s="105">
        <v>42289.875</v>
      </c>
      <c r="B6750" s="13">
        <v>8.7455479999999994</v>
      </c>
      <c r="C6750" s="24">
        <v>40</v>
      </c>
      <c r="D6750" s="16">
        <f t="shared" si="105"/>
        <v>14.605065159999999</v>
      </c>
    </row>
    <row r="6751" spans="1:4" ht="15" customHeight="1" x14ac:dyDescent="0.2">
      <c r="A6751" s="105">
        <v>42289.916666666664</v>
      </c>
      <c r="B6751" s="13">
        <v>7.202216</v>
      </c>
      <c r="C6751" s="24">
        <v>40</v>
      </c>
      <c r="D6751" s="16">
        <f t="shared" si="105"/>
        <v>12.027700719999999</v>
      </c>
    </row>
    <row r="6752" spans="1:4" ht="15" customHeight="1" x14ac:dyDescent="0.2">
      <c r="A6752" s="105">
        <v>42289.958333333336</v>
      </c>
      <c r="B6752" s="13">
        <v>6.6877719999999998</v>
      </c>
      <c r="C6752" s="24">
        <v>30</v>
      </c>
      <c r="D6752" s="16">
        <f t="shared" si="105"/>
        <v>11.16857924</v>
      </c>
    </row>
    <row r="6753" spans="1:4" ht="15" customHeight="1" x14ac:dyDescent="0.2">
      <c r="A6753" s="105">
        <v>42290</v>
      </c>
      <c r="B6753" s="13">
        <v>4.6299960000000002</v>
      </c>
      <c r="C6753" s="24">
        <v>20</v>
      </c>
      <c r="D6753" s="16">
        <f t="shared" si="105"/>
        <v>7.7320933199999997</v>
      </c>
    </row>
    <row r="6754" spans="1:4" ht="15" customHeight="1" x14ac:dyDescent="0.2">
      <c r="A6754" s="105">
        <v>42290.041666666664</v>
      </c>
      <c r="B6754" s="13">
        <v>5.1444400000000003</v>
      </c>
      <c r="C6754" s="24">
        <v>10</v>
      </c>
      <c r="D6754" s="16">
        <f t="shared" si="105"/>
        <v>8.5912147999999995</v>
      </c>
    </row>
    <row r="6755" spans="1:4" ht="15" customHeight="1" x14ac:dyDescent="0.2">
      <c r="A6755" s="105">
        <v>42290.083333333336</v>
      </c>
      <c r="B6755" s="13">
        <v>4.6299960000000002</v>
      </c>
      <c r="C6755" s="24">
        <v>360</v>
      </c>
      <c r="D6755" s="16">
        <f t="shared" si="105"/>
        <v>7.7320933199999997</v>
      </c>
    </row>
    <row r="6756" spans="1:4" ht="15" customHeight="1" x14ac:dyDescent="0.2">
      <c r="A6756" s="105">
        <v>42290.125</v>
      </c>
      <c r="B6756" s="13">
        <v>3.0866639999999999</v>
      </c>
      <c r="C6756" s="24">
        <v>350</v>
      </c>
      <c r="D6756" s="16">
        <f t="shared" si="105"/>
        <v>5.1547288799999995</v>
      </c>
    </row>
    <row r="6757" spans="1:4" ht="15" customHeight="1" x14ac:dyDescent="0.2">
      <c r="A6757" s="105">
        <v>42290.166666666664</v>
      </c>
      <c r="B6757" s="13">
        <v>3.601108</v>
      </c>
      <c r="C6757" s="24">
        <v>360</v>
      </c>
      <c r="D6757" s="16">
        <f t="shared" si="105"/>
        <v>6.0138503599999993</v>
      </c>
    </row>
    <row r="6758" spans="1:4" ht="15" customHeight="1" x14ac:dyDescent="0.2">
      <c r="A6758" s="105">
        <v>42290.208333333336</v>
      </c>
      <c r="B6758" s="13">
        <v>2.057776</v>
      </c>
      <c r="C6758" s="24">
        <v>310</v>
      </c>
      <c r="D6758" s="16">
        <f t="shared" si="105"/>
        <v>3.43648592</v>
      </c>
    </row>
    <row r="6759" spans="1:4" ht="15" customHeight="1" x14ac:dyDescent="0.2">
      <c r="A6759" s="105">
        <v>42290.25</v>
      </c>
      <c r="B6759" s="13">
        <v>2.057776</v>
      </c>
      <c r="C6759" s="24">
        <v>310</v>
      </c>
      <c r="D6759" s="16">
        <f t="shared" si="105"/>
        <v>3.43648592</v>
      </c>
    </row>
    <row r="6760" spans="1:4" ht="15" customHeight="1" x14ac:dyDescent="0.2">
      <c r="A6760" s="105">
        <v>42290.291666666664</v>
      </c>
      <c r="B6760" s="13">
        <v>3.601108</v>
      </c>
      <c r="C6760" s="24">
        <v>10</v>
      </c>
      <c r="D6760" s="16">
        <f t="shared" si="105"/>
        <v>6.0138503599999993</v>
      </c>
    </row>
    <row r="6761" spans="1:4" ht="15" customHeight="1" x14ac:dyDescent="0.2">
      <c r="A6761" s="105">
        <v>42290.333333333336</v>
      </c>
      <c r="B6761" s="13">
        <v>3.601108</v>
      </c>
      <c r="C6761" s="24">
        <v>30</v>
      </c>
      <c r="D6761" s="16">
        <f t="shared" si="105"/>
        <v>6.0138503599999993</v>
      </c>
    </row>
    <row r="6762" spans="1:4" ht="15" customHeight="1" x14ac:dyDescent="0.2">
      <c r="A6762" s="105">
        <v>42290.375</v>
      </c>
      <c r="B6762" s="13">
        <v>3.0866639999999999</v>
      </c>
      <c r="C6762" s="24">
        <v>30</v>
      </c>
      <c r="D6762" s="16">
        <f t="shared" si="105"/>
        <v>5.1547288799999995</v>
      </c>
    </row>
    <row r="6763" spans="1:4" ht="15" customHeight="1" x14ac:dyDescent="0.2">
      <c r="A6763" s="105">
        <v>42290.416666666664</v>
      </c>
      <c r="B6763" s="13">
        <v>4.1155520000000001</v>
      </c>
      <c r="C6763" s="24">
        <v>10</v>
      </c>
      <c r="D6763" s="16">
        <f t="shared" si="105"/>
        <v>6.8729718399999999</v>
      </c>
    </row>
    <row r="6764" spans="1:4" ht="15" customHeight="1" x14ac:dyDescent="0.2">
      <c r="A6764" s="105">
        <v>42290.458333333336</v>
      </c>
      <c r="B6764" s="13">
        <v>5.6588840000000005</v>
      </c>
      <c r="C6764" s="24">
        <v>10</v>
      </c>
      <c r="D6764" s="16">
        <f t="shared" si="105"/>
        <v>9.4503362800000001</v>
      </c>
    </row>
    <row r="6765" spans="1:4" ht="15" customHeight="1" x14ac:dyDescent="0.2">
      <c r="A6765" s="105">
        <v>42290.5</v>
      </c>
      <c r="B6765" s="13">
        <v>6.6877719999999998</v>
      </c>
      <c r="C6765" s="24">
        <v>30</v>
      </c>
      <c r="D6765" s="16">
        <f t="shared" si="105"/>
        <v>11.16857924</v>
      </c>
    </row>
    <row r="6766" spans="1:4" ht="15" customHeight="1" x14ac:dyDescent="0.2">
      <c r="A6766" s="105">
        <v>42290.541666666664</v>
      </c>
      <c r="B6766" s="13">
        <v>6.6877719999999998</v>
      </c>
      <c r="C6766" s="24">
        <v>360</v>
      </c>
      <c r="D6766" s="16">
        <f t="shared" si="105"/>
        <v>11.16857924</v>
      </c>
    </row>
    <row r="6767" spans="1:4" ht="15" customHeight="1" x14ac:dyDescent="0.2">
      <c r="A6767" s="105">
        <v>42290.583333333336</v>
      </c>
      <c r="B6767" s="13">
        <v>8.7455479999999994</v>
      </c>
      <c r="C6767" s="24">
        <v>60</v>
      </c>
      <c r="D6767" s="16">
        <f t="shared" si="105"/>
        <v>14.605065159999999</v>
      </c>
    </row>
    <row r="6768" spans="1:4" ht="15" customHeight="1" x14ac:dyDescent="0.2">
      <c r="A6768" s="105">
        <v>42290.625</v>
      </c>
      <c r="B6768" s="13">
        <v>8.2311040000000002</v>
      </c>
      <c r="C6768" s="24">
        <v>50</v>
      </c>
      <c r="D6768" s="16">
        <f t="shared" si="105"/>
        <v>13.74594368</v>
      </c>
    </row>
    <row r="6769" spans="1:4" ht="15" customHeight="1" x14ac:dyDescent="0.2">
      <c r="A6769" s="105">
        <v>42290.666666666664</v>
      </c>
      <c r="B6769" s="13">
        <v>11.317768000000001</v>
      </c>
      <c r="C6769" s="24">
        <v>50</v>
      </c>
      <c r="D6769" s="16">
        <f t="shared" si="105"/>
        <v>18.90067256</v>
      </c>
    </row>
    <row r="6770" spans="1:4" ht="15" customHeight="1" x14ac:dyDescent="0.2">
      <c r="A6770" s="105">
        <v>42290.708333333336</v>
      </c>
      <c r="B6770" s="13">
        <v>11.317768000000001</v>
      </c>
      <c r="C6770" s="24">
        <v>50</v>
      </c>
      <c r="D6770" s="16">
        <f t="shared" si="105"/>
        <v>18.90067256</v>
      </c>
    </row>
    <row r="6771" spans="1:4" ht="15" customHeight="1" x14ac:dyDescent="0.2">
      <c r="A6771" s="105">
        <v>42290.75</v>
      </c>
      <c r="B6771" s="13">
        <v>11.832212</v>
      </c>
      <c r="C6771" s="24">
        <v>60</v>
      </c>
      <c r="D6771" s="16">
        <f t="shared" si="105"/>
        <v>19.759794039999999</v>
      </c>
    </row>
    <row r="6772" spans="1:4" ht="15" customHeight="1" x14ac:dyDescent="0.2">
      <c r="A6772" s="105">
        <v>42290.791666666664</v>
      </c>
      <c r="B6772" s="13">
        <v>10.288880000000001</v>
      </c>
      <c r="C6772" s="24">
        <v>60</v>
      </c>
      <c r="D6772" s="16">
        <f t="shared" si="105"/>
        <v>17.182429599999999</v>
      </c>
    </row>
    <row r="6773" spans="1:4" ht="15" customHeight="1" x14ac:dyDescent="0.2">
      <c r="A6773" s="105">
        <v>42290.833333333336</v>
      </c>
      <c r="B6773" s="13">
        <v>7.7166600000000001</v>
      </c>
      <c r="C6773" s="24">
        <v>50</v>
      </c>
      <c r="D6773" s="16">
        <f t="shared" si="105"/>
        <v>12.886822199999999</v>
      </c>
    </row>
    <row r="6774" spans="1:4" ht="15" customHeight="1" x14ac:dyDescent="0.2">
      <c r="A6774" s="105">
        <v>42290.875</v>
      </c>
      <c r="B6774" s="13">
        <v>9.2599920000000004</v>
      </c>
      <c r="C6774" s="24">
        <v>40</v>
      </c>
      <c r="D6774" s="16">
        <f t="shared" si="105"/>
        <v>15.464186639999999</v>
      </c>
    </row>
    <row r="6775" spans="1:4" ht="15" customHeight="1" x14ac:dyDescent="0.2">
      <c r="A6775" s="105">
        <v>42290.916666666664</v>
      </c>
      <c r="B6775" s="13">
        <v>9.2599920000000004</v>
      </c>
      <c r="C6775" s="24">
        <v>40</v>
      </c>
      <c r="D6775" s="16">
        <f t="shared" si="105"/>
        <v>15.464186639999999</v>
      </c>
    </row>
    <row r="6776" spans="1:4" ht="15" customHeight="1" x14ac:dyDescent="0.2">
      <c r="A6776" s="105">
        <v>42290.958333333336</v>
      </c>
      <c r="B6776" s="13">
        <v>6.1733279999999997</v>
      </c>
      <c r="C6776" s="24">
        <v>20</v>
      </c>
      <c r="D6776" s="16">
        <f t="shared" si="105"/>
        <v>10.309457759999999</v>
      </c>
    </row>
    <row r="6777" spans="1:4" ht="15" customHeight="1" x14ac:dyDescent="0.2">
      <c r="A6777" s="105">
        <v>42291</v>
      </c>
      <c r="B6777" s="13">
        <v>5.1444400000000003</v>
      </c>
      <c r="C6777" s="24">
        <v>10</v>
      </c>
      <c r="D6777" s="16">
        <f t="shared" si="105"/>
        <v>8.5912147999999995</v>
      </c>
    </row>
    <row r="6778" spans="1:4" ht="15" customHeight="1" x14ac:dyDescent="0.2">
      <c r="A6778" s="105">
        <v>42291.041666666664</v>
      </c>
      <c r="B6778" s="13">
        <v>4.1155520000000001</v>
      </c>
      <c r="C6778" s="24">
        <v>360</v>
      </c>
      <c r="D6778" s="16">
        <f t="shared" si="105"/>
        <v>6.8729718399999999</v>
      </c>
    </row>
    <row r="6779" spans="1:4" ht="15" customHeight="1" x14ac:dyDescent="0.2">
      <c r="A6779" s="105">
        <v>42291.083333333336</v>
      </c>
      <c r="B6779" s="13">
        <v>4.1155520000000001</v>
      </c>
      <c r="C6779" s="24">
        <v>360</v>
      </c>
      <c r="D6779" s="16">
        <f t="shared" si="105"/>
        <v>6.8729718399999999</v>
      </c>
    </row>
    <row r="6780" spans="1:4" ht="15" customHeight="1" x14ac:dyDescent="0.2">
      <c r="A6780" s="105">
        <v>42291.125</v>
      </c>
      <c r="B6780" s="13">
        <v>4.1155520000000001</v>
      </c>
      <c r="C6780" s="24">
        <v>360</v>
      </c>
      <c r="D6780" s="16">
        <f t="shared" si="105"/>
        <v>6.8729718399999999</v>
      </c>
    </row>
    <row r="6781" spans="1:4" ht="15" customHeight="1" x14ac:dyDescent="0.2">
      <c r="A6781" s="105">
        <v>42291.166666666664</v>
      </c>
      <c r="B6781" s="13">
        <v>3.601108</v>
      </c>
      <c r="C6781" s="24">
        <v>360</v>
      </c>
      <c r="D6781" s="16">
        <f t="shared" si="105"/>
        <v>6.0138503599999993</v>
      </c>
    </row>
    <row r="6782" spans="1:4" ht="15" customHeight="1" x14ac:dyDescent="0.2">
      <c r="A6782" s="105">
        <v>42291.208333333336</v>
      </c>
      <c r="B6782" s="13">
        <v>4.1155520000000001</v>
      </c>
      <c r="C6782" s="24">
        <v>10</v>
      </c>
      <c r="D6782" s="16">
        <f t="shared" si="105"/>
        <v>6.8729718399999999</v>
      </c>
    </row>
    <row r="6783" spans="1:4" ht="15" customHeight="1" x14ac:dyDescent="0.2">
      <c r="A6783" s="105">
        <v>42291.25</v>
      </c>
      <c r="B6783" s="13">
        <v>3.601108</v>
      </c>
      <c r="C6783" s="24">
        <v>360</v>
      </c>
      <c r="D6783" s="16">
        <f t="shared" si="105"/>
        <v>6.0138503599999993</v>
      </c>
    </row>
    <row r="6784" spans="1:4" ht="15" customHeight="1" x14ac:dyDescent="0.2">
      <c r="A6784" s="105">
        <v>42291.291666666664</v>
      </c>
      <c r="B6784" s="13">
        <v>2.5722200000000002</v>
      </c>
      <c r="C6784" s="24">
        <v>350</v>
      </c>
      <c r="D6784" s="16">
        <f t="shared" si="105"/>
        <v>4.2956073999999997</v>
      </c>
    </row>
    <row r="6785" spans="1:4" ht="15" customHeight="1" x14ac:dyDescent="0.2">
      <c r="A6785" s="105">
        <v>42291.333333333336</v>
      </c>
      <c r="B6785" s="13">
        <v>4.6299960000000002</v>
      </c>
      <c r="C6785" s="24">
        <v>20</v>
      </c>
      <c r="D6785" s="16">
        <f t="shared" si="105"/>
        <v>7.7320933199999997</v>
      </c>
    </row>
    <row r="6786" spans="1:4" ht="15" customHeight="1" x14ac:dyDescent="0.2">
      <c r="A6786" s="105">
        <v>42291.375</v>
      </c>
      <c r="B6786" s="13">
        <v>4.6299960000000002</v>
      </c>
      <c r="C6786" s="24">
        <v>30</v>
      </c>
      <c r="D6786" s="16">
        <f t="shared" si="105"/>
        <v>7.7320933199999997</v>
      </c>
    </row>
    <row r="6787" spans="1:4" ht="15" customHeight="1" x14ac:dyDescent="0.2">
      <c r="A6787" s="105">
        <v>42291.416666666664</v>
      </c>
      <c r="B6787" s="13">
        <v>5.1444400000000003</v>
      </c>
      <c r="C6787" s="24">
        <v>10</v>
      </c>
      <c r="D6787" s="16">
        <f t="shared" si="105"/>
        <v>8.5912147999999995</v>
      </c>
    </row>
    <row r="6788" spans="1:4" ht="15" customHeight="1" x14ac:dyDescent="0.2">
      <c r="A6788" s="105">
        <v>42291.458333333336</v>
      </c>
      <c r="B6788" s="13">
        <v>5.1444400000000003</v>
      </c>
      <c r="C6788" s="24">
        <v>20</v>
      </c>
      <c r="D6788" s="16">
        <f t="shared" ref="D6788:D6851" si="106">$B$1*B6788</f>
        <v>8.5912147999999995</v>
      </c>
    </row>
    <row r="6789" spans="1:4" ht="15" customHeight="1" x14ac:dyDescent="0.2">
      <c r="A6789" s="105">
        <v>42291.5</v>
      </c>
      <c r="B6789" s="13">
        <v>6.1733279999999997</v>
      </c>
      <c r="C6789" s="24">
        <v>10</v>
      </c>
      <c r="D6789" s="16">
        <f t="shared" si="106"/>
        <v>10.309457759999999</v>
      </c>
    </row>
    <row r="6790" spans="1:4" ht="15" customHeight="1" x14ac:dyDescent="0.2">
      <c r="A6790" s="105">
        <v>42291.541666666664</v>
      </c>
      <c r="B6790" s="13">
        <v>6.1733279999999997</v>
      </c>
      <c r="C6790" s="24">
        <v>360</v>
      </c>
      <c r="D6790" s="16">
        <f t="shared" si="106"/>
        <v>10.309457759999999</v>
      </c>
    </row>
    <row r="6791" spans="1:4" ht="15" customHeight="1" x14ac:dyDescent="0.2">
      <c r="A6791" s="105">
        <v>42291.583333333336</v>
      </c>
      <c r="B6791" s="13">
        <v>6.6877719999999998</v>
      </c>
      <c r="C6791" s="24">
        <v>20</v>
      </c>
      <c r="D6791" s="16">
        <f t="shared" si="106"/>
        <v>11.16857924</v>
      </c>
    </row>
    <row r="6792" spans="1:4" ht="15" customHeight="1" x14ac:dyDescent="0.2">
      <c r="A6792" s="105">
        <v>42291.625</v>
      </c>
      <c r="B6792" s="13">
        <v>4.6299960000000002</v>
      </c>
      <c r="C6792" s="24">
        <v>360</v>
      </c>
      <c r="D6792" s="16">
        <f t="shared" si="106"/>
        <v>7.7320933199999997</v>
      </c>
    </row>
    <row r="6793" spans="1:4" ht="15" customHeight="1" x14ac:dyDescent="0.2">
      <c r="A6793" s="105">
        <v>42291.666666666664</v>
      </c>
      <c r="B6793" s="13">
        <v>9.2599920000000004</v>
      </c>
      <c r="C6793" s="24">
        <v>50</v>
      </c>
      <c r="D6793" s="16">
        <f t="shared" si="106"/>
        <v>15.464186639999999</v>
      </c>
    </row>
    <row r="6794" spans="1:4" ht="15" customHeight="1" x14ac:dyDescent="0.2">
      <c r="A6794" s="105">
        <v>42291.708333333336</v>
      </c>
      <c r="B6794" s="13">
        <v>9.7744359999999997</v>
      </c>
      <c r="C6794" s="24">
        <v>50</v>
      </c>
      <c r="D6794" s="16">
        <f t="shared" si="106"/>
        <v>16.32330812</v>
      </c>
    </row>
    <row r="6795" spans="1:4" ht="15" customHeight="1" x14ac:dyDescent="0.2">
      <c r="A6795" s="105">
        <v>42291.75</v>
      </c>
      <c r="B6795" s="13">
        <v>10.288880000000001</v>
      </c>
      <c r="C6795" s="24">
        <v>50</v>
      </c>
      <c r="D6795" s="16">
        <f t="shared" si="106"/>
        <v>17.182429599999999</v>
      </c>
    </row>
    <row r="6796" spans="1:4" ht="15" customHeight="1" x14ac:dyDescent="0.2">
      <c r="A6796" s="105">
        <v>42291.791666666664</v>
      </c>
      <c r="B6796" s="13">
        <v>9.7744359999999997</v>
      </c>
      <c r="C6796" s="24">
        <v>50</v>
      </c>
      <c r="D6796" s="16">
        <f t="shared" si="106"/>
        <v>16.32330812</v>
      </c>
    </row>
    <row r="6797" spans="1:4" ht="15" customHeight="1" x14ac:dyDescent="0.2">
      <c r="A6797" s="105">
        <v>42291.833333333336</v>
      </c>
      <c r="B6797" s="13">
        <v>9.7744359999999997</v>
      </c>
      <c r="C6797" s="24">
        <v>50</v>
      </c>
      <c r="D6797" s="16">
        <f t="shared" si="106"/>
        <v>16.32330812</v>
      </c>
    </row>
    <row r="6798" spans="1:4" ht="15" customHeight="1" x14ac:dyDescent="0.2">
      <c r="A6798" s="105">
        <v>42291.875</v>
      </c>
      <c r="B6798" s="13">
        <v>7.7166600000000001</v>
      </c>
      <c r="C6798" s="24">
        <v>50</v>
      </c>
      <c r="D6798" s="16">
        <f t="shared" si="106"/>
        <v>12.886822199999999</v>
      </c>
    </row>
    <row r="6799" spans="1:4" ht="15" customHeight="1" x14ac:dyDescent="0.2">
      <c r="A6799" s="105">
        <v>42291.916666666664</v>
      </c>
      <c r="B6799" s="13">
        <v>9.2599920000000004</v>
      </c>
      <c r="C6799" s="24">
        <v>50</v>
      </c>
      <c r="D6799" s="16">
        <f t="shared" si="106"/>
        <v>15.464186639999999</v>
      </c>
    </row>
    <row r="6800" spans="1:4" ht="15" customHeight="1" x14ac:dyDescent="0.2">
      <c r="A6800" s="105">
        <v>42291.958333333336</v>
      </c>
      <c r="B6800" s="13">
        <v>7.202216</v>
      </c>
      <c r="C6800" s="24">
        <v>30</v>
      </c>
      <c r="D6800" s="16">
        <f t="shared" si="106"/>
        <v>12.027700719999999</v>
      </c>
    </row>
    <row r="6801" spans="1:4" ht="15" customHeight="1" x14ac:dyDescent="0.2">
      <c r="A6801" s="105">
        <v>42292</v>
      </c>
      <c r="B6801" s="13">
        <v>6.1733279999999997</v>
      </c>
      <c r="C6801" s="24">
        <v>20</v>
      </c>
      <c r="D6801" s="16">
        <f t="shared" si="106"/>
        <v>10.309457759999999</v>
      </c>
    </row>
    <row r="6802" spans="1:4" ht="15" customHeight="1" x14ac:dyDescent="0.2">
      <c r="A6802" s="105">
        <v>42292.041666666664</v>
      </c>
      <c r="B6802" s="13">
        <v>5.1444400000000003</v>
      </c>
      <c r="C6802" s="24">
        <v>360</v>
      </c>
      <c r="D6802" s="16">
        <f t="shared" si="106"/>
        <v>8.5912147999999995</v>
      </c>
    </row>
    <row r="6803" spans="1:4" ht="15" customHeight="1" x14ac:dyDescent="0.2">
      <c r="A6803" s="105">
        <v>42292.083333333336</v>
      </c>
      <c r="B6803" s="13">
        <v>6.1733279999999997</v>
      </c>
      <c r="C6803" s="24">
        <v>10</v>
      </c>
      <c r="D6803" s="16">
        <f t="shared" si="106"/>
        <v>10.309457759999999</v>
      </c>
    </row>
    <row r="6804" spans="1:4" ht="15" customHeight="1" x14ac:dyDescent="0.2">
      <c r="A6804" s="105">
        <v>42292.125</v>
      </c>
      <c r="B6804" s="13">
        <v>6.1733279999999997</v>
      </c>
      <c r="C6804" s="24">
        <v>10</v>
      </c>
      <c r="D6804" s="16">
        <f t="shared" si="106"/>
        <v>10.309457759999999</v>
      </c>
    </row>
    <row r="6805" spans="1:4" ht="15" customHeight="1" x14ac:dyDescent="0.2">
      <c r="A6805" s="105">
        <v>42292.166666666664</v>
      </c>
      <c r="B6805" s="13">
        <v>5.1444400000000003</v>
      </c>
      <c r="C6805" s="24">
        <v>20</v>
      </c>
      <c r="D6805" s="16">
        <f t="shared" si="106"/>
        <v>8.5912147999999995</v>
      </c>
    </row>
    <row r="6806" spans="1:4" ht="15" customHeight="1" x14ac:dyDescent="0.2">
      <c r="A6806" s="105">
        <v>42292.208333333336</v>
      </c>
      <c r="B6806" s="13">
        <v>5.1444400000000003</v>
      </c>
      <c r="C6806" s="24">
        <v>10</v>
      </c>
      <c r="D6806" s="16">
        <f t="shared" si="106"/>
        <v>8.5912147999999995</v>
      </c>
    </row>
    <row r="6807" spans="1:4" ht="15" customHeight="1" x14ac:dyDescent="0.2">
      <c r="A6807" s="105">
        <v>42292.25</v>
      </c>
      <c r="B6807" s="13">
        <v>5.1444400000000003</v>
      </c>
      <c r="C6807" s="24">
        <v>20</v>
      </c>
      <c r="D6807" s="16">
        <f t="shared" si="106"/>
        <v>8.5912147999999995</v>
      </c>
    </row>
    <row r="6808" spans="1:4" ht="15" customHeight="1" x14ac:dyDescent="0.2">
      <c r="A6808" s="105">
        <v>42292.291666666664</v>
      </c>
      <c r="B6808" s="13">
        <v>5.1444400000000003</v>
      </c>
      <c r="C6808" s="24">
        <v>30</v>
      </c>
      <c r="D6808" s="16">
        <f t="shared" si="106"/>
        <v>8.5912147999999995</v>
      </c>
    </row>
    <row r="6809" spans="1:4" ht="15" customHeight="1" x14ac:dyDescent="0.2">
      <c r="A6809" s="105">
        <v>42292.333333333336</v>
      </c>
      <c r="B6809" s="13">
        <v>4.1155520000000001</v>
      </c>
      <c r="C6809" s="24">
        <v>10</v>
      </c>
      <c r="D6809" s="16">
        <f t="shared" si="106"/>
        <v>6.8729718399999999</v>
      </c>
    </row>
    <row r="6810" spans="1:4" ht="15" customHeight="1" x14ac:dyDescent="0.2">
      <c r="A6810" s="105">
        <v>42292.375</v>
      </c>
      <c r="B6810" s="13">
        <v>5.1444400000000003</v>
      </c>
      <c r="C6810" s="24">
        <v>30</v>
      </c>
      <c r="D6810" s="16">
        <f t="shared" si="106"/>
        <v>8.5912147999999995</v>
      </c>
    </row>
    <row r="6811" spans="1:4" ht="15" customHeight="1" x14ac:dyDescent="0.2">
      <c r="A6811" s="105">
        <v>42292.416666666664</v>
      </c>
      <c r="B6811" s="13">
        <v>5.1444400000000003</v>
      </c>
      <c r="C6811" s="24">
        <v>20</v>
      </c>
      <c r="D6811" s="16">
        <f t="shared" si="106"/>
        <v>8.5912147999999995</v>
      </c>
    </row>
    <row r="6812" spans="1:4" ht="15" customHeight="1" x14ac:dyDescent="0.2">
      <c r="A6812" s="105">
        <v>42292.458333333336</v>
      </c>
      <c r="B6812" s="13">
        <v>5.6588840000000005</v>
      </c>
      <c r="C6812" s="24">
        <v>10</v>
      </c>
      <c r="D6812" s="16">
        <f t="shared" si="106"/>
        <v>9.4503362800000001</v>
      </c>
    </row>
    <row r="6813" spans="1:4" ht="15" customHeight="1" x14ac:dyDescent="0.2">
      <c r="A6813" s="105">
        <v>42292.5</v>
      </c>
      <c r="B6813" s="13">
        <v>6.1733279999999997</v>
      </c>
      <c r="C6813" s="24">
        <v>20</v>
      </c>
      <c r="D6813" s="16">
        <f t="shared" si="106"/>
        <v>10.309457759999999</v>
      </c>
    </row>
    <row r="6814" spans="1:4" ht="15" customHeight="1" x14ac:dyDescent="0.2">
      <c r="A6814" s="105">
        <v>42292.541666666664</v>
      </c>
      <c r="B6814" s="13">
        <v>6.1733279999999997</v>
      </c>
      <c r="C6814" s="24">
        <v>360</v>
      </c>
      <c r="D6814" s="16">
        <f t="shared" si="106"/>
        <v>10.309457759999999</v>
      </c>
    </row>
    <row r="6815" spans="1:4" ht="15" customHeight="1" x14ac:dyDescent="0.2">
      <c r="A6815" s="105">
        <v>42292.583333333336</v>
      </c>
      <c r="B6815" s="13">
        <v>7.202216</v>
      </c>
      <c r="C6815" s="24">
        <v>20</v>
      </c>
      <c r="D6815" s="16">
        <f t="shared" si="106"/>
        <v>12.027700719999999</v>
      </c>
    </row>
    <row r="6816" spans="1:4" ht="15" customHeight="1" x14ac:dyDescent="0.2">
      <c r="A6816" s="105">
        <v>42292.625</v>
      </c>
      <c r="B6816" s="13">
        <v>7.202216</v>
      </c>
      <c r="C6816" s="24">
        <v>50</v>
      </c>
      <c r="D6816" s="16">
        <f t="shared" si="106"/>
        <v>12.027700719999999</v>
      </c>
    </row>
    <row r="6817" spans="1:4" ht="15" customHeight="1" x14ac:dyDescent="0.2">
      <c r="A6817" s="105">
        <v>42292.666666666664</v>
      </c>
      <c r="B6817" s="13">
        <v>9.7744359999999997</v>
      </c>
      <c r="C6817" s="24">
        <v>60</v>
      </c>
      <c r="D6817" s="16">
        <f t="shared" si="106"/>
        <v>16.32330812</v>
      </c>
    </row>
    <row r="6818" spans="1:4" ht="15" customHeight="1" x14ac:dyDescent="0.2">
      <c r="A6818" s="105">
        <v>42292.708333333336</v>
      </c>
      <c r="B6818" s="13">
        <v>9.7744359999999997</v>
      </c>
      <c r="C6818" s="24">
        <v>60</v>
      </c>
      <c r="D6818" s="16">
        <f t="shared" si="106"/>
        <v>16.32330812</v>
      </c>
    </row>
    <row r="6819" spans="1:4" ht="15" customHeight="1" x14ac:dyDescent="0.2">
      <c r="A6819" s="105">
        <v>42292.75</v>
      </c>
      <c r="B6819" s="13">
        <v>9.7744359999999997</v>
      </c>
      <c r="C6819" s="24">
        <v>50</v>
      </c>
      <c r="D6819" s="16">
        <f t="shared" si="106"/>
        <v>16.32330812</v>
      </c>
    </row>
    <row r="6820" spans="1:4" ht="15" customHeight="1" x14ac:dyDescent="0.2">
      <c r="A6820" s="105">
        <v>42292.791666666664</v>
      </c>
      <c r="B6820" s="13">
        <v>9.7744359999999997</v>
      </c>
      <c r="C6820" s="24">
        <v>50</v>
      </c>
      <c r="D6820" s="16">
        <f t="shared" si="106"/>
        <v>16.32330812</v>
      </c>
    </row>
    <row r="6821" spans="1:4" ht="15" customHeight="1" x14ac:dyDescent="0.2">
      <c r="A6821" s="105">
        <v>42292.833333333336</v>
      </c>
      <c r="B6821" s="13">
        <v>11.317768000000001</v>
      </c>
      <c r="C6821" s="24">
        <v>40</v>
      </c>
      <c r="D6821" s="16">
        <f t="shared" si="106"/>
        <v>18.90067256</v>
      </c>
    </row>
    <row r="6822" spans="1:4" ht="15" customHeight="1" x14ac:dyDescent="0.2">
      <c r="A6822" s="105">
        <v>42292.875</v>
      </c>
      <c r="B6822" s="13">
        <v>9.7744359999999997</v>
      </c>
      <c r="C6822" s="24">
        <v>40</v>
      </c>
      <c r="D6822" s="16">
        <f t="shared" si="106"/>
        <v>16.32330812</v>
      </c>
    </row>
    <row r="6823" spans="1:4" ht="15" customHeight="1" x14ac:dyDescent="0.2">
      <c r="A6823" s="105">
        <v>42292.916666666664</v>
      </c>
      <c r="B6823" s="13">
        <v>8.7455479999999994</v>
      </c>
      <c r="C6823" s="24">
        <v>40</v>
      </c>
      <c r="D6823" s="16">
        <f t="shared" si="106"/>
        <v>14.605065159999999</v>
      </c>
    </row>
    <row r="6824" spans="1:4" ht="15" customHeight="1" x14ac:dyDescent="0.2">
      <c r="A6824" s="105">
        <v>42292.958333333336</v>
      </c>
      <c r="B6824" s="13">
        <v>5.6588840000000005</v>
      </c>
      <c r="C6824" s="24">
        <v>10</v>
      </c>
      <c r="D6824" s="16">
        <f t="shared" si="106"/>
        <v>9.4503362800000001</v>
      </c>
    </row>
    <row r="6825" spans="1:4" ht="15" customHeight="1" x14ac:dyDescent="0.2">
      <c r="A6825" s="105">
        <v>42293</v>
      </c>
      <c r="B6825" s="13">
        <v>6.6877719999999998</v>
      </c>
      <c r="C6825" s="24">
        <v>20</v>
      </c>
      <c r="D6825" s="16">
        <f t="shared" si="106"/>
        <v>11.16857924</v>
      </c>
    </row>
    <row r="6826" spans="1:4" ht="15" customHeight="1" x14ac:dyDescent="0.2">
      <c r="A6826" s="105">
        <v>42293.041666666664</v>
      </c>
      <c r="B6826" s="13">
        <v>6.6877719999999998</v>
      </c>
      <c r="C6826" s="24">
        <v>20</v>
      </c>
      <c r="D6826" s="16">
        <f t="shared" si="106"/>
        <v>11.16857924</v>
      </c>
    </row>
    <row r="6827" spans="1:4" ht="15" customHeight="1" x14ac:dyDescent="0.2">
      <c r="A6827" s="105">
        <v>42293.083333333336</v>
      </c>
      <c r="B6827" s="13">
        <v>5.1444400000000003</v>
      </c>
      <c r="C6827" s="24">
        <v>20</v>
      </c>
      <c r="D6827" s="16">
        <f t="shared" si="106"/>
        <v>8.5912147999999995</v>
      </c>
    </row>
    <row r="6828" spans="1:4" ht="15" customHeight="1" x14ac:dyDescent="0.2">
      <c r="A6828" s="105">
        <v>42293.125</v>
      </c>
      <c r="B6828" s="13">
        <v>6.1733279999999997</v>
      </c>
      <c r="C6828" s="24">
        <v>20</v>
      </c>
      <c r="D6828" s="16">
        <f t="shared" si="106"/>
        <v>10.309457759999999</v>
      </c>
    </row>
    <row r="6829" spans="1:4" ht="15" customHeight="1" x14ac:dyDescent="0.2">
      <c r="A6829" s="105">
        <v>42293.166666666664</v>
      </c>
      <c r="B6829" s="13">
        <v>5.6588840000000005</v>
      </c>
      <c r="C6829" s="24">
        <v>20</v>
      </c>
      <c r="D6829" s="16">
        <f t="shared" si="106"/>
        <v>9.4503362800000001</v>
      </c>
    </row>
    <row r="6830" spans="1:4" ht="15" customHeight="1" x14ac:dyDescent="0.2">
      <c r="A6830" s="105">
        <v>42293.208333333336</v>
      </c>
      <c r="B6830" s="13">
        <v>6.1733279999999997</v>
      </c>
      <c r="C6830" s="24">
        <v>10</v>
      </c>
      <c r="D6830" s="16">
        <f t="shared" si="106"/>
        <v>10.309457759999999</v>
      </c>
    </row>
    <row r="6831" spans="1:4" ht="15" customHeight="1" x14ac:dyDescent="0.2">
      <c r="A6831" s="105">
        <v>42293.25</v>
      </c>
      <c r="B6831" s="13">
        <v>5.6588840000000005</v>
      </c>
      <c r="C6831" s="24">
        <v>20</v>
      </c>
      <c r="D6831" s="16">
        <f t="shared" si="106"/>
        <v>9.4503362800000001</v>
      </c>
    </row>
    <row r="6832" spans="1:4" ht="15" customHeight="1" x14ac:dyDescent="0.2">
      <c r="A6832" s="105">
        <v>42293.291666666664</v>
      </c>
      <c r="B6832" s="13">
        <v>7.202216</v>
      </c>
      <c r="C6832" s="24">
        <v>20</v>
      </c>
      <c r="D6832" s="16">
        <f t="shared" si="106"/>
        <v>12.027700719999999</v>
      </c>
    </row>
    <row r="6833" spans="1:4" ht="15" customHeight="1" x14ac:dyDescent="0.2">
      <c r="A6833" s="105">
        <v>42293.333333333336</v>
      </c>
      <c r="B6833" s="13">
        <v>5.6588840000000005</v>
      </c>
      <c r="C6833" s="24">
        <v>10</v>
      </c>
      <c r="D6833" s="16">
        <f t="shared" si="106"/>
        <v>9.4503362800000001</v>
      </c>
    </row>
    <row r="6834" spans="1:4" ht="15" customHeight="1" x14ac:dyDescent="0.2">
      <c r="A6834" s="105">
        <v>42293.375</v>
      </c>
      <c r="B6834" s="13">
        <v>5.6588840000000005</v>
      </c>
      <c r="C6834" s="24">
        <v>20</v>
      </c>
      <c r="D6834" s="16">
        <f t="shared" si="106"/>
        <v>9.4503362800000001</v>
      </c>
    </row>
    <row r="6835" spans="1:4" ht="15" customHeight="1" x14ac:dyDescent="0.2">
      <c r="A6835" s="105">
        <v>42293.416666666664</v>
      </c>
      <c r="B6835" s="13">
        <v>6.1733279999999997</v>
      </c>
      <c r="C6835" s="24">
        <v>20</v>
      </c>
      <c r="D6835" s="16">
        <f t="shared" si="106"/>
        <v>10.309457759999999</v>
      </c>
    </row>
    <row r="6836" spans="1:4" ht="15" customHeight="1" x14ac:dyDescent="0.2">
      <c r="A6836" s="105">
        <v>42293.458333333336</v>
      </c>
      <c r="B6836" s="13">
        <v>6.6877719999999998</v>
      </c>
      <c r="C6836" s="24">
        <v>20</v>
      </c>
      <c r="D6836" s="16">
        <f t="shared" si="106"/>
        <v>11.16857924</v>
      </c>
    </row>
    <row r="6837" spans="1:4" ht="15" customHeight="1" x14ac:dyDescent="0.2">
      <c r="A6837" s="105">
        <v>42293.5</v>
      </c>
      <c r="B6837" s="13">
        <v>6.1733279999999997</v>
      </c>
      <c r="C6837" s="24">
        <v>20</v>
      </c>
      <c r="D6837" s="16">
        <f t="shared" si="106"/>
        <v>10.309457759999999</v>
      </c>
    </row>
    <row r="6838" spans="1:4" ht="15" customHeight="1" x14ac:dyDescent="0.2">
      <c r="A6838" s="105">
        <v>42293.541666666664</v>
      </c>
      <c r="B6838" s="13">
        <v>8.2311040000000002</v>
      </c>
      <c r="C6838" s="24">
        <v>30</v>
      </c>
      <c r="D6838" s="16">
        <f t="shared" si="106"/>
        <v>13.74594368</v>
      </c>
    </row>
    <row r="6839" spans="1:4" ht="15" customHeight="1" x14ac:dyDescent="0.2">
      <c r="A6839" s="105">
        <v>42293.583333333336</v>
      </c>
      <c r="B6839" s="13">
        <v>7.7166600000000001</v>
      </c>
      <c r="C6839" s="24">
        <v>40</v>
      </c>
      <c r="D6839" s="16">
        <f t="shared" si="106"/>
        <v>12.886822199999999</v>
      </c>
    </row>
    <row r="6840" spans="1:4" ht="15" customHeight="1" x14ac:dyDescent="0.2">
      <c r="A6840" s="105">
        <v>42293.625</v>
      </c>
      <c r="B6840" s="13">
        <v>9.7744359999999997</v>
      </c>
      <c r="C6840" s="24">
        <v>60</v>
      </c>
      <c r="D6840" s="16">
        <f t="shared" si="106"/>
        <v>16.32330812</v>
      </c>
    </row>
    <row r="6841" spans="1:4" ht="15" customHeight="1" x14ac:dyDescent="0.2">
      <c r="A6841" s="105">
        <v>42293.666666666664</v>
      </c>
      <c r="B6841" s="13">
        <v>10.803324</v>
      </c>
      <c r="C6841" s="24">
        <v>50</v>
      </c>
      <c r="D6841" s="16">
        <f t="shared" si="106"/>
        <v>18.041551079999998</v>
      </c>
    </row>
    <row r="6842" spans="1:4" ht="15" customHeight="1" x14ac:dyDescent="0.2">
      <c r="A6842" s="105">
        <v>42293.708333333336</v>
      </c>
      <c r="B6842" s="13">
        <v>10.803324</v>
      </c>
      <c r="C6842" s="24">
        <v>50</v>
      </c>
      <c r="D6842" s="16">
        <f t="shared" si="106"/>
        <v>18.041551079999998</v>
      </c>
    </row>
    <row r="6843" spans="1:4" ht="15" customHeight="1" x14ac:dyDescent="0.2">
      <c r="A6843" s="105">
        <v>42293.75</v>
      </c>
      <c r="B6843" s="13">
        <v>11.317768000000001</v>
      </c>
      <c r="C6843" s="24">
        <v>40</v>
      </c>
      <c r="D6843" s="16">
        <f t="shared" si="106"/>
        <v>18.90067256</v>
      </c>
    </row>
    <row r="6844" spans="1:4" ht="15" customHeight="1" x14ac:dyDescent="0.2">
      <c r="A6844" s="105">
        <v>42293.791666666664</v>
      </c>
      <c r="B6844" s="13">
        <v>11.832212</v>
      </c>
      <c r="C6844" s="24">
        <v>40</v>
      </c>
      <c r="D6844" s="16">
        <f t="shared" si="106"/>
        <v>19.759794039999999</v>
      </c>
    </row>
    <row r="6845" spans="1:4" ht="15" customHeight="1" x14ac:dyDescent="0.2">
      <c r="A6845" s="105">
        <v>42293.833333333336</v>
      </c>
      <c r="B6845" s="13">
        <v>11.832212</v>
      </c>
      <c r="C6845" s="24">
        <v>50</v>
      </c>
      <c r="D6845" s="16">
        <f t="shared" si="106"/>
        <v>19.759794039999999</v>
      </c>
    </row>
    <row r="6846" spans="1:4" ht="15" customHeight="1" x14ac:dyDescent="0.2">
      <c r="A6846" s="105">
        <v>42293.875</v>
      </c>
      <c r="B6846" s="13">
        <v>8.7455479999999994</v>
      </c>
      <c r="C6846" s="24">
        <v>50</v>
      </c>
      <c r="D6846" s="16">
        <f t="shared" si="106"/>
        <v>14.605065159999999</v>
      </c>
    </row>
    <row r="6847" spans="1:4" ht="15" customHeight="1" x14ac:dyDescent="0.2">
      <c r="A6847" s="105">
        <v>42293.916666666664</v>
      </c>
      <c r="B6847" s="13">
        <v>6.1733279999999997</v>
      </c>
      <c r="C6847" s="24">
        <v>40</v>
      </c>
      <c r="D6847" s="16">
        <f t="shared" si="106"/>
        <v>10.309457759999999</v>
      </c>
    </row>
    <row r="6848" spans="1:4" ht="15" customHeight="1" x14ac:dyDescent="0.2">
      <c r="A6848" s="105">
        <v>42293.958333333336</v>
      </c>
      <c r="B6848" s="13">
        <v>6.1733279999999997</v>
      </c>
      <c r="C6848" s="24">
        <v>40</v>
      </c>
      <c r="D6848" s="16">
        <f t="shared" si="106"/>
        <v>10.309457759999999</v>
      </c>
    </row>
    <row r="6849" spans="1:4" ht="15" customHeight="1" x14ac:dyDescent="0.2">
      <c r="A6849" s="105">
        <v>42294</v>
      </c>
      <c r="B6849" s="13">
        <v>8.2311040000000002</v>
      </c>
      <c r="C6849" s="24">
        <v>20</v>
      </c>
      <c r="D6849" s="16">
        <f t="shared" si="106"/>
        <v>13.74594368</v>
      </c>
    </row>
    <row r="6850" spans="1:4" ht="15" customHeight="1" x14ac:dyDescent="0.2">
      <c r="A6850" s="105">
        <v>42294.041666666664</v>
      </c>
      <c r="B6850" s="13">
        <v>5.1444400000000003</v>
      </c>
      <c r="C6850" s="24">
        <v>10</v>
      </c>
      <c r="D6850" s="16">
        <f t="shared" si="106"/>
        <v>8.5912147999999995</v>
      </c>
    </row>
    <row r="6851" spans="1:4" ht="15" customHeight="1" x14ac:dyDescent="0.2">
      <c r="A6851" s="105">
        <v>42294.083333333336</v>
      </c>
      <c r="B6851" s="13">
        <v>5.1444400000000003</v>
      </c>
      <c r="C6851" s="24">
        <v>20</v>
      </c>
      <c r="D6851" s="16">
        <f t="shared" si="106"/>
        <v>8.5912147999999995</v>
      </c>
    </row>
    <row r="6852" spans="1:4" ht="15" customHeight="1" x14ac:dyDescent="0.2">
      <c r="A6852" s="105">
        <v>42294.125</v>
      </c>
      <c r="B6852" s="13">
        <v>5.1444400000000003</v>
      </c>
      <c r="C6852" s="24">
        <v>20</v>
      </c>
      <c r="D6852" s="16">
        <f t="shared" ref="D6852:D6915" si="107">$B$1*B6852</f>
        <v>8.5912147999999995</v>
      </c>
    </row>
    <row r="6853" spans="1:4" ht="15" customHeight="1" x14ac:dyDescent="0.2">
      <c r="A6853" s="105">
        <v>42294.166666666664</v>
      </c>
      <c r="B6853" s="13">
        <v>6.6877719999999998</v>
      </c>
      <c r="C6853" s="24">
        <v>20</v>
      </c>
      <c r="D6853" s="16">
        <f t="shared" si="107"/>
        <v>11.16857924</v>
      </c>
    </row>
    <row r="6854" spans="1:4" ht="15" customHeight="1" x14ac:dyDescent="0.2">
      <c r="A6854" s="105">
        <v>42294.208333333336</v>
      </c>
      <c r="B6854" s="13">
        <v>6.1733279999999997</v>
      </c>
      <c r="C6854" s="24">
        <v>20</v>
      </c>
      <c r="D6854" s="16">
        <f t="shared" si="107"/>
        <v>10.309457759999999</v>
      </c>
    </row>
    <row r="6855" spans="1:4" ht="15" customHeight="1" x14ac:dyDescent="0.2">
      <c r="A6855" s="105">
        <v>42294.25</v>
      </c>
      <c r="B6855" s="13">
        <v>4.1155520000000001</v>
      </c>
      <c r="C6855" s="24">
        <v>50</v>
      </c>
      <c r="D6855" s="16">
        <f t="shared" si="107"/>
        <v>6.8729718399999999</v>
      </c>
    </row>
    <row r="6856" spans="1:4" ht="15" customHeight="1" x14ac:dyDescent="0.2">
      <c r="A6856" s="105">
        <v>42294.291666666664</v>
      </c>
      <c r="B6856" s="13">
        <v>4.6299960000000002</v>
      </c>
      <c r="C6856" s="24">
        <v>30</v>
      </c>
      <c r="D6856" s="16">
        <f t="shared" si="107"/>
        <v>7.7320933199999997</v>
      </c>
    </row>
    <row r="6857" spans="1:4" ht="15" customHeight="1" x14ac:dyDescent="0.2">
      <c r="A6857" s="105">
        <v>42294.333333333336</v>
      </c>
      <c r="B6857" s="13">
        <v>4.6299960000000002</v>
      </c>
      <c r="C6857" s="24">
        <v>20</v>
      </c>
      <c r="D6857" s="16">
        <f t="shared" si="107"/>
        <v>7.7320933199999997</v>
      </c>
    </row>
    <row r="6858" spans="1:4" ht="15" customHeight="1" x14ac:dyDescent="0.2">
      <c r="A6858" s="105">
        <v>42294.375</v>
      </c>
      <c r="B6858" s="13">
        <v>4.6299960000000002</v>
      </c>
      <c r="C6858" s="24">
        <v>20</v>
      </c>
      <c r="D6858" s="16">
        <f t="shared" si="107"/>
        <v>7.7320933199999997</v>
      </c>
    </row>
    <row r="6859" spans="1:4" ht="15" customHeight="1" x14ac:dyDescent="0.2">
      <c r="A6859" s="105">
        <v>42294.416666666664</v>
      </c>
      <c r="B6859" s="13">
        <v>5.6588840000000005</v>
      </c>
      <c r="C6859" s="24">
        <v>10</v>
      </c>
      <c r="D6859" s="16">
        <f t="shared" si="107"/>
        <v>9.4503362800000001</v>
      </c>
    </row>
    <row r="6860" spans="1:4" ht="15" customHeight="1" x14ac:dyDescent="0.2">
      <c r="A6860" s="105">
        <v>42294.458333333336</v>
      </c>
      <c r="B6860" s="13">
        <v>6.1733279999999997</v>
      </c>
      <c r="C6860" s="24">
        <v>20</v>
      </c>
      <c r="D6860" s="16">
        <f t="shared" si="107"/>
        <v>10.309457759999999</v>
      </c>
    </row>
    <row r="6861" spans="1:4" ht="15" customHeight="1" x14ac:dyDescent="0.2">
      <c r="A6861" s="105">
        <v>42294.5</v>
      </c>
      <c r="B6861" s="13">
        <v>5.6588840000000005</v>
      </c>
      <c r="C6861" s="24">
        <v>10</v>
      </c>
      <c r="D6861" s="16">
        <f t="shared" si="107"/>
        <v>9.4503362800000001</v>
      </c>
    </row>
    <row r="6862" spans="1:4" ht="15" customHeight="1" x14ac:dyDescent="0.2">
      <c r="A6862" s="105">
        <v>42294.541666666664</v>
      </c>
      <c r="B6862" s="13">
        <v>5.1444400000000003</v>
      </c>
      <c r="C6862" s="24">
        <v>20</v>
      </c>
      <c r="D6862" s="16">
        <f t="shared" si="107"/>
        <v>8.5912147999999995</v>
      </c>
    </row>
    <row r="6863" spans="1:4" ht="15" customHeight="1" x14ac:dyDescent="0.2">
      <c r="A6863" s="105">
        <v>42294.583333333336</v>
      </c>
      <c r="B6863" s="13">
        <v>5.6588840000000005</v>
      </c>
      <c r="C6863" s="24">
        <v>60</v>
      </c>
      <c r="D6863" s="16">
        <f t="shared" si="107"/>
        <v>9.4503362800000001</v>
      </c>
    </row>
    <row r="6864" spans="1:4" ht="15" customHeight="1" x14ac:dyDescent="0.2">
      <c r="A6864" s="105">
        <v>42294.625</v>
      </c>
      <c r="B6864" s="13">
        <v>6.6877719999999998</v>
      </c>
      <c r="C6864" s="24">
        <v>70</v>
      </c>
      <c r="D6864" s="16">
        <f t="shared" si="107"/>
        <v>11.16857924</v>
      </c>
    </row>
    <row r="6865" spans="1:4" ht="15" customHeight="1" x14ac:dyDescent="0.2">
      <c r="A6865" s="105">
        <v>42294.666666666664</v>
      </c>
      <c r="B6865" s="13">
        <v>6.1733279999999997</v>
      </c>
      <c r="C6865" s="24">
        <v>60</v>
      </c>
      <c r="D6865" s="16">
        <f t="shared" si="107"/>
        <v>10.309457759999999</v>
      </c>
    </row>
    <row r="6866" spans="1:4" ht="15" customHeight="1" x14ac:dyDescent="0.2">
      <c r="A6866" s="105">
        <v>42294.708333333336</v>
      </c>
      <c r="B6866" s="13">
        <v>6.1733279999999997</v>
      </c>
      <c r="C6866" s="24">
        <v>50</v>
      </c>
      <c r="D6866" s="16">
        <f t="shared" si="107"/>
        <v>10.309457759999999</v>
      </c>
    </row>
    <row r="6867" spans="1:4" ht="15" customHeight="1" x14ac:dyDescent="0.2">
      <c r="A6867" s="105">
        <v>42294.75</v>
      </c>
      <c r="B6867" s="13">
        <v>5.6588840000000005</v>
      </c>
      <c r="C6867" s="24">
        <v>110</v>
      </c>
      <c r="D6867" s="16">
        <f t="shared" si="107"/>
        <v>9.4503362800000001</v>
      </c>
    </row>
    <row r="6868" spans="1:4" ht="15" customHeight="1" x14ac:dyDescent="0.2">
      <c r="A6868" s="105">
        <v>42294.791666666664</v>
      </c>
      <c r="B6868" s="13">
        <v>5.6588840000000005</v>
      </c>
      <c r="C6868" s="24">
        <v>160</v>
      </c>
      <c r="D6868" s="16">
        <f t="shared" si="107"/>
        <v>9.4503362800000001</v>
      </c>
    </row>
    <row r="6869" spans="1:4" ht="15" customHeight="1" x14ac:dyDescent="0.2">
      <c r="A6869" s="105">
        <v>42294.833333333336</v>
      </c>
      <c r="B6869" s="13">
        <v>4.1155520000000001</v>
      </c>
      <c r="C6869" s="24">
        <v>160</v>
      </c>
      <c r="D6869" s="16">
        <f t="shared" si="107"/>
        <v>6.8729718399999999</v>
      </c>
    </row>
    <row r="6870" spans="1:4" ht="15" customHeight="1" x14ac:dyDescent="0.2">
      <c r="A6870" s="105">
        <v>42294.875</v>
      </c>
      <c r="B6870" s="13">
        <v>2.5722200000000002</v>
      </c>
      <c r="C6870" s="24">
        <v>150</v>
      </c>
      <c r="D6870" s="16">
        <f t="shared" si="107"/>
        <v>4.2956073999999997</v>
      </c>
    </row>
    <row r="6871" spans="1:4" ht="15" customHeight="1" x14ac:dyDescent="0.2">
      <c r="A6871" s="105">
        <v>42294.916666666664</v>
      </c>
      <c r="B6871" s="13">
        <v>2.5722200000000002</v>
      </c>
      <c r="C6871" s="24">
        <v>150</v>
      </c>
      <c r="D6871" s="16">
        <f t="shared" si="107"/>
        <v>4.2956073999999997</v>
      </c>
    </row>
    <row r="6872" spans="1:4" ht="15" customHeight="1" x14ac:dyDescent="0.2">
      <c r="A6872" s="105">
        <v>42294.958333333336</v>
      </c>
      <c r="B6872" s="13">
        <v>2.057776</v>
      </c>
      <c r="C6872" s="24">
        <v>140</v>
      </c>
      <c r="D6872" s="16">
        <f t="shared" si="107"/>
        <v>3.43648592</v>
      </c>
    </row>
    <row r="6873" spans="1:4" ht="15" customHeight="1" x14ac:dyDescent="0.2">
      <c r="A6873" s="105">
        <v>42295</v>
      </c>
      <c r="B6873" s="13">
        <v>4.1155520000000001</v>
      </c>
      <c r="C6873" s="24">
        <v>170</v>
      </c>
      <c r="D6873" s="16">
        <f t="shared" si="107"/>
        <v>6.8729718399999999</v>
      </c>
    </row>
    <row r="6874" spans="1:4" ht="15" customHeight="1" x14ac:dyDescent="0.2">
      <c r="A6874" s="105">
        <v>42295.041666666664</v>
      </c>
      <c r="B6874" s="13">
        <v>5.6588840000000005</v>
      </c>
      <c r="C6874" s="24">
        <v>210</v>
      </c>
      <c r="D6874" s="16">
        <f t="shared" si="107"/>
        <v>9.4503362800000001</v>
      </c>
    </row>
    <row r="6875" spans="1:4" ht="15" customHeight="1" x14ac:dyDescent="0.2">
      <c r="A6875" s="105">
        <v>42295.083333333336</v>
      </c>
      <c r="B6875" s="13">
        <v>5.1444400000000003</v>
      </c>
      <c r="C6875" s="24">
        <v>210</v>
      </c>
      <c r="D6875" s="16">
        <f t="shared" si="107"/>
        <v>8.5912147999999995</v>
      </c>
    </row>
    <row r="6876" spans="1:4" ht="15" customHeight="1" x14ac:dyDescent="0.2">
      <c r="A6876" s="105">
        <v>42295.125</v>
      </c>
      <c r="B6876" s="13">
        <v>6.1733279999999997</v>
      </c>
      <c r="C6876" s="24">
        <v>200</v>
      </c>
      <c r="D6876" s="16">
        <f t="shared" si="107"/>
        <v>10.309457759999999</v>
      </c>
    </row>
    <row r="6877" spans="1:4" ht="15" customHeight="1" x14ac:dyDescent="0.2">
      <c r="A6877" s="105">
        <v>42295.166666666664</v>
      </c>
      <c r="B6877" s="13">
        <v>5.6588840000000005</v>
      </c>
      <c r="C6877" s="24">
        <v>210</v>
      </c>
      <c r="D6877" s="16">
        <f t="shared" si="107"/>
        <v>9.4503362800000001</v>
      </c>
    </row>
    <row r="6878" spans="1:4" ht="15" customHeight="1" x14ac:dyDescent="0.2">
      <c r="A6878" s="105">
        <v>42295.208333333336</v>
      </c>
      <c r="B6878" s="13">
        <v>5.1444400000000003</v>
      </c>
      <c r="C6878" s="24">
        <v>210</v>
      </c>
      <c r="D6878" s="16">
        <f t="shared" si="107"/>
        <v>8.5912147999999995</v>
      </c>
    </row>
    <row r="6879" spans="1:4" ht="15" customHeight="1" x14ac:dyDescent="0.2">
      <c r="A6879" s="105">
        <v>42295.25</v>
      </c>
      <c r="B6879" s="13">
        <v>6.6877719999999998</v>
      </c>
      <c r="C6879" s="24">
        <v>210</v>
      </c>
      <c r="D6879" s="16">
        <f t="shared" si="107"/>
        <v>11.16857924</v>
      </c>
    </row>
    <row r="6880" spans="1:4" ht="15" customHeight="1" x14ac:dyDescent="0.2">
      <c r="A6880" s="105">
        <v>42295.291666666664</v>
      </c>
      <c r="B6880" s="13">
        <v>7.202216</v>
      </c>
      <c r="C6880" s="24">
        <v>200</v>
      </c>
      <c r="D6880" s="16">
        <f t="shared" si="107"/>
        <v>12.027700719999999</v>
      </c>
    </row>
    <row r="6881" spans="1:4" ht="15" customHeight="1" x14ac:dyDescent="0.2">
      <c r="A6881" s="105">
        <v>42295.333333333336</v>
      </c>
      <c r="B6881" s="13">
        <v>7.202216</v>
      </c>
      <c r="C6881" s="24">
        <v>220</v>
      </c>
      <c r="D6881" s="16">
        <f t="shared" si="107"/>
        <v>12.027700719999999</v>
      </c>
    </row>
    <row r="6882" spans="1:4" ht="15" customHeight="1" x14ac:dyDescent="0.2">
      <c r="A6882" s="105">
        <v>42295.375</v>
      </c>
      <c r="B6882" s="13">
        <v>7.7166600000000001</v>
      </c>
      <c r="C6882" s="24">
        <v>210</v>
      </c>
      <c r="D6882" s="16">
        <f t="shared" si="107"/>
        <v>12.886822199999999</v>
      </c>
    </row>
    <row r="6883" spans="1:4" ht="15" customHeight="1" x14ac:dyDescent="0.2">
      <c r="A6883" s="105">
        <v>42295.416666666664</v>
      </c>
      <c r="B6883" s="13">
        <v>6.6877719999999998</v>
      </c>
      <c r="C6883" s="24">
        <v>210</v>
      </c>
      <c r="D6883" s="16">
        <f t="shared" si="107"/>
        <v>11.16857924</v>
      </c>
    </row>
    <row r="6884" spans="1:4" ht="15" customHeight="1" x14ac:dyDescent="0.2">
      <c r="A6884" s="105">
        <v>42295.458333333336</v>
      </c>
      <c r="B6884" s="13">
        <v>7.202216</v>
      </c>
      <c r="C6884" s="24">
        <v>220</v>
      </c>
      <c r="D6884" s="16">
        <f t="shared" si="107"/>
        <v>12.027700719999999</v>
      </c>
    </row>
    <row r="6885" spans="1:4" ht="15" customHeight="1" x14ac:dyDescent="0.2">
      <c r="A6885" s="105">
        <v>42295.5</v>
      </c>
      <c r="B6885" s="13">
        <v>8.2311040000000002</v>
      </c>
      <c r="C6885" s="24">
        <v>210</v>
      </c>
      <c r="D6885" s="16">
        <f t="shared" si="107"/>
        <v>13.74594368</v>
      </c>
    </row>
    <row r="6886" spans="1:4" ht="15" customHeight="1" x14ac:dyDescent="0.2">
      <c r="A6886" s="105">
        <v>42295.541666666664</v>
      </c>
      <c r="B6886" s="13">
        <v>9.2599920000000004</v>
      </c>
      <c r="C6886" s="24">
        <v>200</v>
      </c>
      <c r="D6886" s="16">
        <f t="shared" si="107"/>
        <v>15.464186639999999</v>
      </c>
    </row>
    <row r="6887" spans="1:4" ht="15" customHeight="1" x14ac:dyDescent="0.2">
      <c r="A6887" s="105">
        <v>42295.583333333336</v>
      </c>
      <c r="B6887" s="13">
        <v>6.6877719999999998</v>
      </c>
      <c r="C6887" s="24">
        <v>190</v>
      </c>
      <c r="D6887" s="16">
        <f t="shared" si="107"/>
        <v>11.16857924</v>
      </c>
    </row>
    <row r="6888" spans="1:4" ht="15" customHeight="1" x14ac:dyDescent="0.2">
      <c r="A6888" s="105">
        <v>42295.625</v>
      </c>
      <c r="B6888" s="13">
        <v>8.2311040000000002</v>
      </c>
      <c r="C6888" s="24">
        <v>220</v>
      </c>
      <c r="D6888" s="16">
        <f t="shared" si="107"/>
        <v>13.74594368</v>
      </c>
    </row>
    <row r="6889" spans="1:4" ht="15" customHeight="1" x14ac:dyDescent="0.2">
      <c r="A6889" s="105">
        <v>42295.666666666664</v>
      </c>
      <c r="B6889" s="13">
        <v>8.2311040000000002</v>
      </c>
      <c r="C6889" s="24">
        <v>210</v>
      </c>
      <c r="D6889" s="16">
        <f t="shared" si="107"/>
        <v>13.74594368</v>
      </c>
    </row>
    <row r="6890" spans="1:4" ht="15" customHeight="1" x14ac:dyDescent="0.2">
      <c r="A6890" s="105">
        <v>42295.708333333336</v>
      </c>
      <c r="B6890" s="13">
        <v>8.7455479999999994</v>
      </c>
      <c r="C6890" s="24">
        <v>210</v>
      </c>
      <c r="D6890" s="16">
        <f t="shared" si="107"/>
        <v>14.605065159999999</v>
      </c>
    </row>
    <row r="6891" spans="1:4" ht="15" customHeight="1" x14ac:dyDescent="0.2">
      <c r="A6891" s="105">
        <v>42295.75</v>
      </c>
      <c r="B6891" s="13">
        <v>8.2311040000000002</v>
      </c>
      <c r="C6891" s="24">
        <v>200</v>
      </c>
      <c r="D6891" s="16">
        <f t="shared" si="107"/>
        <v>13.74594368</v>
      </c>
    </row>
    <row r="6892" spans="1:4" ht="15" customHeight="1" x14ac:dyDescent="0.2">
      <c r="A6892" s="105">
        <v>42295.791666666664</v>
      </c>
      <c r="B6892" s="13">
        <v>8.2311040000000002</v>
      </c>
      <c r="C6892" s="24">
        <v>190</v>
      </c>
      <c r="D6892" s="16">
        <f t="shared" si="107"/>
        <v>13.74594368</v>
      </c>
    </row>
    <row r="6893" spans="1:4" ht="15" customHeight="1" x14ac:dyDescent="0.2">
      <c r="A6893" s="105">
        <v>42295.833333333336</v>
      </c>
      <c r="B6893" s="13">
        <v>7.202216</v>
      </c>
      <c r="C6893" s="24">
        <v>180</v>
      </c>
      <c r="D6893" s="16">
        <f t="shared" si="107"/>
        <v>12.027700719999999</v>
      </c>
    </row>
    <row r="6894" spans="1:4" ht="15" customHeight="1" x14ac:dyDescent="0.2">
      <c r="A6894" s="105">
        <v>42295.875</v>
      </c>
      <c r="B6894" s="13">
        <v>6.6877719999999998</v>
      </c>
      <c r="C6894" s="24">
        <v>210</v>
      </c>
      <c r="D6894" s="16">
        <f t="shared" si="107"/>
        <v>11.16857924</v>
      </c>
    </row>
    <row r="6895" spans="1:4" ht="15" customHeight="1" x14ac:dyDescent="0.2">
      <c r="A6895" s="105">
        <v>42295.916666666664</v>
      </c>
      <c r="B6895" s="13">
        <v>6.1733279999999997</v>
      </c>
      <c r="C6895" s="24">
        <v>200</v>
      </c>
      <c r="D6895" s="16">
        <f t="shared" si="107"/>
        <v>10.309457759999999</v>
      </c>
    </row>
    <row r="6896" spans="1:4" ht="15" customHeight="1" x14ac:dyDescent="0.2">
      <c r="A6896" s="105">
        <v>42295.958333333336</v>
      </c>
      <c r="B6896" s="13">
        <v>6.6877719999999998</v>
      </c>
      <c r="C6896" s="24">
        <v>210</v>
      </c>
      <c r="D6896" s="16">
        <f t="shared" si="107"/>
        <v>11.16857924</v>
      </c>
    </row>
    <row r="6897" spans="1:4" ht="15" customHeight="1" x14ac:dyDescent="0.2">
      <c r="A6897" s="105">
        <v>42296</v>
      </c>
      <c r="B6897" s="13">
        <v>6.1733279999999997</v>
      </c>
      <c r="C6897" s="24">
        <v>210</v>
      </c>
      <c r="D6897" s="16">
        <f t="shared" si="107"/>
        <v>10.309457759999999</v>
      </c>
    </row>
    <row r="6898" spans="1:4" ht="15" customHeight="1" x14ac:dyDescent="0.2">
      <c r="A6898" s="105">
        <v>42296.041666666664</v>
      </c>
      <c r="B6898" s="13">
        <v>6.1733279999999997</v>
      </c>
      <c r="C6898" s="24">
        <v>220</v>
      </c>
      <c r="D6898" s="16">
        <f t="shared" si="107"/>
        <v>10.309457759999999</v>
      </c>
    </row>
    <row r="6899" spans="1:4" ht="15" customHeight="1" x14ac:dyDescent="0.2">
      <c r="A6899" s="105">
        <v>42296.083333333336</v>
      </c>
      <c r="B6899" s="13">
        <v>5.6588840000000005</v>
      </c>
      <c r="C6899" s="24">
        <v>220</v>
      </c>
      <c r="D6899" s="16">
        <f t="shared" si="107"/>
        <v>9.4503362800000001</v>
      </c>
    </row>
    <row r="6900" spans="1:4" ht="15" customHeight="1" x14ac:dyDescent="0.2">
      <c r="A6900" s="105">
        <v>42296.125</v>
      </c>
      <c r="B6900" s="13">
        <v>5.1444400000000003</v>
      </c>
      <c r="C6900" s="24">
        <v>220</v>
      </c>
      <c r="D6900" s="16">
        <f t="shared" si="107"/>
        <v>8.5912147999999995</v>
      </c>
    </row>
    <row r="6901" spans="1:4" ht="15" customHeight="1" x14ac:dyDescent="0.2">
      <c r="A6901" s="105">
        <v>42296.166666666664</v>
      </c>
      <c r="B6901" s="13">
        <v>5.6588840000000005</v>
      </c>
      <c r="C6901" s="24">
        <v>210</v>
      </c>
      <c r="D6901" s="16">
        <f t="shared" si="107"/>
        <v>9.4503362800000001</v>
      </c>
    </row>
    <row r="6902" spans="1:4" ht="15" customHeight="1" x14ac:dyDescent="0.2">
      <c r="A6902" s="105">
        <v>42296.208333333336</v>
      </c>
      <c r="B6902" s="13">
        <v>5.1444400000000003</v>
      </c>
      <c r="C6902" s="24">
        <v>200</v>
      </c>
      <c r="D6902" s="16">
        <f t="shared" si="107"/>
        <v>8.5912147999999995</v>
      </c>
    </row>
    <row r="6903" spans="1:4" ht="15" customHeight="1" x14ac:dyDescent="0.2">
      <c r="A6903" s="105">
        <v>42296.25</v>
      </c>
      <c r="B6903" s="13">
        <v>4.1155520000000001</v>
      </c>
      <c r="C6903" s="24">
        <v>200</v>
      </c>
      <c r="D6903" s="16">
        <f t="shared" si="107"/>
        <v>6.8729718399999999</v>
      </c>
    </row>
    <row r="6904" spans="1:4" ht="15" customHeight="1" x14ac:dyDescent="0.2">
      <c r="A6904" s="105">
        <v>42296.291666666664</v>
      </c>
      <c r="B6904" s="13">
        <v>5.6588840000000005</v>
      </c>
      <c r="C6904" s="24">
        <v>200</v>
      </c>
      <c r="D6904" s="16">
        <f t="shared" si="107"/>
        <v>9.4503362800000001</v>
      </c>
    </row>
    <row r="6905" spans="1:4" ht="15" customHeight="1" x14ac:dyDescent="0.2">
      <c r="A6905" s="105">
        <v>42296.333333333336</v>
      </c>
      <c r="B6905" s="13">
        <v>5.1444400000000003</v>
      </c>
      <c r="C6905" s="24">
        <v>200</v>
      </c>
      <c r="D6905" s="16">
        <f t="shared" si="107"/>
        <v>8.5912147999999995</v>
      </c>
    </row>
    <row r="6906" spans="1:4" ht="15" customHeight="1" x14ac:dyDescent="0.2">
      <c r="A6906" s="105">
        <v>42296.375</v>
      </c>
      <c r="B6906" s="13">
        <v>5.1444400000000003</v>
      </c>
      <c r="C6906" s="24">
        <v>210</v>
      </c>
      <c r="D6906" s="16">
        <f t="shared" si="107"/>
        <v>8.5912147999999995</v>
      </c>
    </row>
    <row r="6907" spans="1:4" ht="15" customHeight="1" x14ac:dyDescent="0.2">
      <c r="A6907" s="105">
        <v>42296.416666666664</v>
      </c>
      <c r="B6907" s="13">
        <v>5.6588840000000005</v>
      </c>
      <c r="C6907" s="24">
        <v>200</v>
      </c>
      <c r="D6907" s="16">
        <f t="shared" si="107"/>
        <v>9.4503362800000001</v>
      </c>
    </row>
    <row r="6908" spans="1:4" ht="15" customHeight="1" x14ac:dyDescent="0.2">
      <c r="A6908" s="105">
        <v>42296.458333333336</v>
      </c>
      <c r="B6908" s="13">
        <v>4.1155520000000001</v>
      </c>
      <c r="C6908" s="24">
        <v>200</v>
      </c>
      <c r="D6908" s="16">
        <f t="shared" si="107"/>
        <v>6.8729718399999999</v>
      </c>
    </row>
    <row r="6909" spans="1:4" ht="15" customHeight="1" x14ac:dyDescent="0.2">
      <c r="A6909" s="105">
        <v>42296.5</v>
      </c>
      <c r="B6909" s="13">
        <v>4.6299960000000002</v>
      </c>
      <c r="C6909" s="24">
        <v>200</v>
      </c>
      <c r="D6909" s="16">
        <f t="shared" si="107"/>
        <v>7.7320933199999997</v>
      </c>
    </row>
    <row r="6910" spans="1:4" ht="15" customHeight="1" x14ac:dyDescent="0.2">
      <c r="A6910" s="105">
        <v>42296.541666666664</v>
      </c>
      <c r="B6910" s="13">
        <v>5.1444400000000003</v>
      </c>
      <c r="C6910" s="24">
        <v>200</v>
      </c>
      <c r="D6910" s="16">
        <f t="shared" si="107"/>
        <v>8.5912147999999995</v>
      </c>
    </row>
    <row r="6911" spans="1:4" ht="15" customHeight="1" x14ac:dyDescent="0.2">
      <c r="A6911" s="105">
        <v>42296.583333333336</v>
      </c>
      <c r="B6911" s="13">
        <v>5.1444400000000003</v>
      </c>
      <c r="C6911" s="24">
        <v>180</v>
      </c>
      <c r="D6911" s="16">
        <f t="shared" si="107"/>
        <v>8.5912147999999995</v>
      </c>
    </row>
    <row r="6912" spans="1:4" ht="15" customHeight="1" x14ac:dyDescent="0.2">
      <c r="A6912" s="105">
        <v>42296.625</v>
      </c>
      <c r="B6912" s="13">
        <v>5.6588840000000005</v>
      </c>
      <c r="C6912" s="24">
        <v>160</v>
      </c>
      <c r="D6912" s="16">
        <f t="shared" si="107"/>
        <v>9.4503362800000001</v>
      </c>
    </row>
    <row r="6913" spans="1:4" ht="15" customHeight="1" x14ac:dyDescent="0.2">
      <c r="A6913" s="105">
        <v>42296.666666666664</v>
      </c>
      <c r="B6913" s="13">
        <v>5.1444400000000003</v>
      </c>
      <c r="C6913" s="24">
        <v>180</v>
      </c>
      <c r="D6913" s="16">
        <f t="shared" si="107"/>
        <v>8.5912147999999995</v>
      </c>
    </row>
    <row r="6914" spans="1:4" ht="15" customHeight="1" x14ac:dyDescent="0.2">
      <c r="A6914" s="105">
        <v>42296.708333333336</v>
      </c>
      <c r="B6914" s="13">
        <v>4.6299960000000002</v>
      </c>
      <c r="C6914" s="24">
        <v>160</v>
      </c>
      <c r="D6914" s="16">
        <f t="shared" si="107"/>
        <v>7.7320933199999997</v>
      </c>
    </row>
    <row r="6915" spans="1:4" ht="15" customHeight="1" x14ac:dyDescent="0.2">
      <c r="A6915" s="105">
        <v>42296.75</v>
      </c>
      <c r="B6915" s="13">
        <v>4.6299960000000002</v>
      </c>
      <c r="C6915" s="24">
        <v>160</v>
      </c>
      <c r="D6915" s="16">
        <f t="shared" si="107"/>
        <v>7.7320933199999997</v>
      </c>
    </row>
    <row r="6916" spans="1:4" ht="15" customHeight="1" x14ac:dyDescent="0.2">
      <c r="A6916" s="105">
        <v>42296.791666666664</v>
      </c>
      <c r="B6916" s="13">
        <v>3.0866639999999999</v>
      </c>
      <c r="C6916" s="24">
        <v>170</v>
      </c>
      <c r="D6916" s="16">
        <f t="shared" ref="D6916:D6979" si="108">$B$1*B6916</f>
        <v>5.1547288799999995</v>
      </c>
    </row>
    <row r="6917" spans="1:4" ht="15" customHeight="1" x14ac:dyDescent="0.2">
      <c r="A6917" s="105">
        <v>42296.833333333336</v>
      </c>
      <c r="B6917" s="13">
        <v>3.601108</v>
      </c>
      <c r="C6917" s="24">
        <v>160</v>
      </c>
      <c r="D6917" s="16">
        <f t="shared" si="108"/>
        <v>6.0138503599999993</v>
      </c>
    </row>
    <row r="6918" spans="1:4" ht="15" customHeight="1" x14ac:dyDescent="0.2">
      <c r="A6918" s="105">
        <v>42296.875</v>
      </c>
      <c r="B6918" s="13">
        <v>1.028888</v>
      </c>
      <c r="C6918" s="24">
        <v>210</v>
      </c>
      <c r="D6918" s="16">
        <f t="shared" si="108"/>
        <v>1.71824296</v>
      </c>
    </row>
    <row r="6919" spans="1:4" ht="15" customHeight="1" x14ac:dyDescent="0.2">
      <c r="A6919" s="105">
        <v>42296.916666666664</v>
      </c>
      <c r="B6919" s="13">
        <v>0.51444400000000001</v>
      </c>
      <c r="C6919" s="24">
        <v>130</v>
      </c>
      <c r="D6919" s="16">
        <f t="shared" si="108"/>
        <v>0.85912147999999999</v>
      </c>
    </row>
    <row r="6920" spans="1:4" ht="15" customHeight="1" x14ac:dyDescent="0.2">
      <c r="A6920" s="105">
        <v>42296.958333333336</v>
      </c>
      <c r="B6920" s="13">
        <v>1.028888</v>
      </c>
      <c r="C6920" s="24">
        <v>290</v>
      </c>
      <c r="D6920" s="16">
        <f t="shared" si="108"/>
        <v>1.71824296</v>
      </c>
    </row>
    <row r="6921" spans="1:4" ht="15" customHeight="1" x14ac:dyDescent="0.2">
      <c r="A6921" s="105">
        <v>42297</v>
      </c>
      <c r="B6921" s="13">
        <v>1.5433319999999999</v>
      </c>
      <c r="C6921" s="24">
        <v>310</v>
      </c>
      <c r="D6921" s="16">
        <f t="shared" si="108"/>
        <v>2.5773644399999998</v>
      </c>
    </row>
    <row r="6922" spans="1:4" ht="15" customHeight="1" x14ac:dyDescent="0.2">
      <c r="A6922" s="105">
        <v>42297.041666666664</v>
      </c>
      <c r="B6922" s="13">
        <v>1.5433319999999999</v>
      </c>
      <c r="C6922" s="24">
        <v>300</v>
      </c>
      <c r="D6922" s="16">
        <f t="shared" si="108"/>
        <v>2.5773644399999998</v>
      </c>
    </row>
    <row r="6923" spans="1:4" ht="15" customHeight="1" x14ac:dyDescent="0.2">
      <c r="A6923" s="105">
        <v>42297.083333333336</v>
      </c>
      <c r="B6923" s="13">
        <v>1.5433319999999999</v>
      </c>
      <c r="C6923" s="24">
        <v>300</v>
      </c>
      <c r="D6923" s="16">
        <f t="shared" si="108"/>
        <v>2.5773644399999998</v>
      </c>
    </row>
    <row r="6924" spans="1:4" ht="15" customHeight="1" x14ac:dyDescent="0.2">
      <c r="A6924" s="105">
        <v>42297.125</v>
      </c>
      <c r="B6924" s="13">
        <v>1.028888</v>
      </c>
      <c r="C6924" s="24">
        <v>290</v>
      </c>
      <c r="D6924" s="16">
        <f t="shared" si="108"/>
        <v>1.71824296</v>
      </c>
    </row>
    <row r="6925" spans="1:4" ht="15" customHeight="1" x14ac:dyDescent="0.2">
      <c r="A6925" s="105">
        <v>42297.166666666664</v>
      </c>
      <c r="B6925" s="13">
        <v>2.057776</v>
      </c>
      <c r="C6925" s="24">
        <v>300</v>
      </c>
      <c r="D6925" s="16">
        <f t="shared" si="108"/>
        <v>3.43648592</v>
      </c>
    </row>
    <row r="6926" spans="1:4" ht="15" customHeight="1" x14ac:dyDescent="0.2">
      <c r="A6926" s="105">
        <v>42297.208333333336</v>
      </c>
      <c r="B6926" s="13">
        <v>1.028888</v>
      </c>
      <c r="C6926" s="24">
        <v>310</v>
      </c>
      <c r="D6926" s="16">
        <f t="shared" si="108"/>
        <v>1.71824296</v>
      </c>
    </row>
    <row r="6927" spans="1:4" ht="15" customHeight="1" x14ac:dyDescent="0.2">
      <c r="A6927" s="105">
        <v>42297.25</v>
      </c>
      <c r="B6927" s="13">
        <v>2.057776</v>
      </c>
      <c r="C6927" s="24">
        <v>330</v>
      </c>
      <c r="D6927" s="16">
        <f t="shared" si="108"/>
        <v>3.43648592</v>
      </c>
    </row>
    <row r="6928" spans="1:4" ht="15" customHeight="1" x14ac:dyDescent="0.2">
      <c r="A6928" s="105">
        <v>42297.291666666664</v>
      </c>
      <c r="B6928" s="13">
        <v>2.057776</v>
      </c>
      <c r="C6928" s="24">
        <v>320</v>
      </c>
      <c r="D6928" s="16">
        <f t="shared" si="108"/>
        <v>3.43648592</v>
      </c>
    </row>
    <row r="6929" spans="1:4" ht="15" customHeight="1" x14ac:dyDescent="0.2">
      <c r="A6929" s="105">
        <v>42297.333333333336</v>
      </c>
      <c r="B6929" s="13">
        <v>1.5433319999999999</v>
      </c>
      <c r="C6929" s="24">
        <v>250</v>
      </c>
      <c r="D6929" s="16">
        <f t="shared" si="108"/>
        <v>2.5773644399999998</v>
      </c>
    </row>
    <row r="6930" spans="1:4" ht="15" customHeight="1" x14ac:dyDescent="0.2">
      <c r="A6930" s="105">
        <v>42297.375</v>
      </c>
      <c r="B6930" s="13">
        <v>2.057776</v>
      </c>
      <c r="C6930" s="24">
        <v>310</v>
      </c>
      <c r="D6930" s="16">
        <f t="shared" si="108"/>
        <v>3.43648592</v>
      </c>
    </row>
    <row r="6931" spans="1:4" ht="15" customHeight="1" x14ac:dyDescent="0.2">
      <c r="A6931" s="105">
        <v>42297.416666666664</v>
      </c>
      <c r="B6931" s="13">
        <v>2.057776</v>
      </c>
      <c r="C6931" s="24">
        <v>320</v>
      </c>
      <c r="D6931" s="16">
        <f t="shared" si="108"/>
        <v>3.43648592</v>
      </c>
    </row>
    <row r="6932" spans="1:4" ht="15" customHeight="1" x14ac:dyDescent="0.2">
      <c r="A6932" s="105">
        <v>42297.458333333336</v>
      </c>
      <c r="B6932" s="13">
        <v>1.5433319999999999</v>
      </c>
      <c r="C6932" s="24">
        <v>300</v>
      </c>
      <c r="D6932" s="16">
        <f t="shared" si="108"/>
        <v>2.5773644399999998</v>
      </c>
    </row>
    <row r="6933" spans="1:4" ht="15" customHeight="1" x14ac:dyDescent="0.2">
      <c r="A6933" s="105">
        <v>42297.5</v>
      </c>
      <c r="B6933" s="13">
        <v>2.057776</v>
      </c>
      <c r="C6933" s="24">
        <v>20</v>
      </c>
      <c r="D6933" s="16">
        <f t="shared" si="108"/>
        <v>3.43648592</v>
      </c>
    </row>
    <row r="6934" spans="1:4" ht="15" customHeight="1" x14ac:dyDescent="0.2">
      <c r="A6934" s="105">
        <v>42297.541666666664</v>
      </c>
      <c r="B6934" s="13">
        <v>4.6299960000000002</v>
      </c>
      <c r="C6934" s="24">
        <v>70</v>
      </c>
      <c r="D6934" s="16">
        <f t="shared" si="108"/>
        <v>7.7320933199999997</v>
      </c>
    </row>
    <row r="6935" spans="1:4" ht="15" customHeight="1" x14ac:dyDescent="0.2">
      <c r="A6935" s="105">
        <v>42297.583333333336</v>
      </c>
      <c r="B6935" s="13">
        <v>5.1444400000000003</v>
      </c>
      <c r="C6935" s="24">
        <v>40</v>
      </c>
      <c r="D6935" s="16">
        <f t="shared" si="108"/>
        <v>8.5912147999999995</v>
      </c>
    </row>
    <row r="6936" spans="1:4" ht="15" customHeight="1" x14ac:dyDescent="0.2">
      <c r="A6936" s="105">
        <v>42297.625</v>
      </c>
      <c r="B6936" s="13">
        <v>5.1444400000000003</v>
      </c>
      <c r="C6936" s="24">
        <v>40</v>
      </c>
      <c r="D6936" s="16">
        <f t="shared" si="108"/>
        <v>8.5912147999999995</v>
      </c>
    </row>
    <row r="6937" spans="1:4" ht="15" customHeight="1" x14ac:dyDescent="0.2">
      <c r="A6937" s="105">
        <v>42297.666666666664</v>
      </c>
      <c r="B6937" s="13">
        <v>6.1733279999999997</v>
      </c>
      <c r="C6937" s="24">
        <v>30</v>
      </c>
      <c r="D6937" s="16">
        <f t="shared" si="108"/>
        <v>10.309457759999999</v>
      </c>
    </row>
    <row r="6938" spans="1:4" ht="15" customHeight="1" x14ac:dyDescent="0.2">
      <c r="A6938" s="105">
        <v>42297.708333333336</v>
      </c>
      <c r="B6938" s="13">
        <v>6.1733279999999997</v>
      </c>
      <c r="C6938" s="24">
        <v>60</v>
      </c>
      <c r="D6938" s="16">
        <f t="shared" si="108"/>
        <v>10.309457759999999</v>
      </c>
    </row>
    <row r="6939" spans="1:4" ht="15" customHeight="1" x14ac:dyDescent="0.2">
      <c r="A6939" s="105">
        <v>42297.75</v>
      </c>
      <c r="B6939" s="13">
        <v>7.7166600000000001</v>
      </c>
      <c r="C6939" s="24">
        <v>50</v>
      </c>
      <c r="D6939" s="16">
        <f t="shared" si="108"/>
        <v>12.886822199999999</v>
      </c>
    </row>
    <row r="6940" spans="1:4" ht="15" customHeight="1" x14ac:dyDescent="0.2">
      <c r="A6940" s="105">
        <v>42297.791666666664</v>
      </c>
      <c r="B6940" s="13">
        <v>7.7166600000000001</v>
      </c>
      <c r="C6940" s="24">
        <v>50</v>
      </c>
      <c r="D6940" s="16">
        <f t="shared" si="108"/>
        <v>12.886822199999999</v>
      </c>
    </row>
    <row r="6941" spans="1:4" ht="15" customHeight="1" x14ac:dyDescent="0.2">
      <c r="A6941" s="105">
        <v>42297.833333333336</v>
      </c>
      <c r="B6941" s="13">
        <v>6.6877719999999998</v>
      </c>
      <c r="C6941" s="24">
        <v>50</v>
      </c>
      <c r="D6941" s="16">
        <f t="shared" si="108"/>
        <v>11.16857924</v>
      </c>
    </row>
    <row r="6942" spans="1:4" ht="15" customHeight="1" x14ac:dyDescent="0.2">
      <c r="A6942" s="105">
        <v>42297.875</v>
      </c>
      <c r="B6942" s="13">
        <v>5.1444400000000003</v>
      </c>
      <c r="C6942" s="24">
        <v>50</v>
      </c>
      <c r="D6942" s="16">
        <f t="shared" si="108"/>
        <v>8.5912147999999995</v>
      </c>
    </row>
    <row r="6943" spans="1:4" ht="15" customHeight="1" x14ac:dyDescent="0.2">
      <c r="A6943" s="105">
        <v>42297.916666666664</v>
      </c>
      <c r="B6943" s="13">
        <v>4.1155520000000001</v>
      </c>
      <c r="C6943" s="24">
        <v>60</v>
      </c>
      <c r="D6943" s="16">
        <f t="shared" si="108"/>
        <v>6.8729718399999999</v>
      </c>
    </row>
    <row r="6944" spans="1:4" ht="15" customHeight="1" x14ac:dyDescent="0.2">
      <c r="A6944" s="105">
        <v>42297.958333333336</v>
      </c>
      <c r="B6944" s="13">
        <v>5.1444400000000003</v>
      </c>
      <c r="C6944" s="24">
        <v>50</v>
      </c>
      <c r="D6944" s="16">
        <f t="shared" si="108"/>
        <v>8.5912147999999995</v>
      </c>
    </row>
    <row r="6945" spans="1:4" ht="15" customHeight="1" x14ac:dyDescent="0.2">
      <c r="A6945" s="105">
        <v>42298</v>
      </c>
      <c r="B6945" s="13">
        <v>5.1444400000000003</v>
      </c>
      <c r="C6945" s="24">
        <v>30</v>
      </c>
      <c r="D6945" s="16">
        <f t="shared" si="108"/>
        <v>8.5912147999999995</v>
      </c>
    </row>
    <row r="6946" spans="1:4" ht="15" customHeight="1" x14ac:dyDescent="0.2">
      <c r="A6946" s="105">
        <v>42298.041666666664</v>
      </c>
      <c r="B6946" s="13">
        <v>4.6299960000000002</v>
      </c>
      <c r="C6946" s="24">
        <v>10</v>
      </c>
      <c r="D6946" s="16">
        <f t="shared" si="108"/>
        <v>7.7320933199999997</v>
      </c>
    </row>
    <row r="6947" spans="1:4" ht="15" customHeight="1" x14ac:dyDescent="0.2">
      <c r="A6947" s="105">
        <v>42298.083333333336</v>
      </c>
      <c r="B6947" s="13">
        <v>4.6299960000000002</v>
      </c>
      <c r="C6947" s="24">
        <v>20</v>
      </c>
      <c r="D6947" s="16">
        <f t="shared" si="108"/>
        <v>7.7320933199999997</v>
      </c>
    </row>
    <row r="6948" spans="1:4" ht="15" customHeight="1" x14ac:dyDescent="0.2">
      <c r="A6948" s="105">
        <v>42298.125</v>
      </c>
      <c r="B6948" s="13">
        <v>3.0866639999999999</v>
      </c>
      <c r="C6948" s="24">
        <v>350</v>
      </c>
      <c r="D6948" s="16">
        <f t="shared" si="108"/>
        <v>5.1547288799999995</v>
      </c>
    </row>
    <row r="6949" spans="1:4" ht="15" customHeight="1" x14ac:dyDescent="0.2">
      <c r="A6949" s="105">
        <v>42298.166666666664</v>
      </c>
      <c r="B6949" s="13">
        <v>3.0866639999999999</v>
      </c>
      <c r="C6949" s="24">
        <v>360</v>
      </c>
      <c r="D6949" s="16">
        <f t="shared" si="108"/>
        <v>5.1547288799999995</v>
      </c>
    </row>
    <row r="6950" spans="1:4" ht="15" customHeight="1" x14ac:dyDescent="0.2">
      <c r="A6950" s="105">
        <v>42298.208333333336</v>
      </c>
      <c r="B6950" s="13">
        <v>4.1155520000000001</v>
      </c>
      <c r="C6950" s="24">
        <v>350</v>
      </c>
      <c r="D6950" s="16">
        <f t="shared" si="108"/>
        <v>6.8729718399999999</v>
      </c>
    </row>
    <row r="6951" spans="1:4" ht="15" customHeight="1" x14ac:dyDescent="0.2">
      <c r="A6951" s="105">
        <v>42298.25</v>
      </c>
      <c r="B6951" s="13">
        <v>5.1444400000000003</v>
      </c>
      <c r="C6951" s="24">
        <v>20</v>
      </c>
      <c r="D6951" s="16">
        <f t="shared" si="108"/>
        <v>8.5912147999999995</v>
      </c>
    </row>
    <row r="6952" spans="1:4" ht="15" customHeight="1" x14ac:dyDescent="0.2">
      <c r="A6952" s="105">
        <v>42298.291666666664</v>
      </c>
      <c r="B6952" s="13">
        <v>5.1444400000000003</v>
      </c>
      <c r="C6952" s="24">
        <v>20</v>
      </c>
      <c r="D6952" s="16">
        <f t="shared" si="108"/>
        <v>8.5912147999999995</v>
      </c>
    </row>
    <row r="6953" spans="1:4" ht="15" customHeight="1" x14ac:dyDescent="0.2">
      <c r="A6953" s="105">
        <v>42298.333333333336</v>
      </c>
      <c r="B6953" s="13">
        <v>5.1444400000000003</v>
      </c>
      <c r="C6953" s="24">
        <v>30</v>
      </c>
      <c r="D6953" s="16">
        <f t="shared" si="108"/>
        <v>8.5912147999999995</v>
      </c>
    </row>
    <row r="6954" spans="1:4" ht="15" customHeight="1" x14ac:dyDescent="0.2">
      <c r="A6954" s="105">
        <v>42298.375</v>
      </c>
      <c r="B6954" s="13">
        <v>6.1733279999999997</v>
      </c>
      <c r="C6954" s="24">
        <v>30</v>
      </c>
      <c r="D6954" s="16">
        <f t="shared" si="108"/>
        <v>10.309457759999999</v>
      </c>
    </row>
    <row r="6955" spans="1:4" ht="15" customHeight="1" x14ac:dyDescent="0.2">
      <c r="A6955" s="105">
        <v>42298.416666666664</v>
      </c>
      <c r="B6955" s="13">
        <v>6.1733279999999997</v>
      </c>
      <c r="C6955" s="24">
        <v>30</v>
      </c>
      <c r="D6955" s="16">
        <f t="shared" si="108"/>
        <v>10.309457759999999</v>
      </c>
    </row>
    <row r="6956" spans="1:4" ht="15" customHeight="1" x14ac:dyDescent="0.2">
      <c r="A6956" s="105">
        <v>42298.458333333336</v>
      </c>
      <c r="B6956" s="13">
        <v>7.202216</v>
      </c>
      <c r="C6956" s="24">
        <v>20</v>
      </c>
      <c r="D6956" s="16">
        <f t="shared" si="108"/>
        <v>12.027700719999999</v>
      </c>
    </row>
    <row r="6957" spans="1:4" ht="15" customHeight="1" x14ac:dyDescent="0.2">
      <c r="A6957" s="105">
        <v>42298.5</v>
      </c>
      <c r="B6957" s="13">
        <v>6.1733279999999997</v>
      </c>
      <c r="C6957" s="24">
        <v>20</v>
      </c>
      <c r="D6957" s="16">
        <f t="shared" si="108"/>
        <v>10.309457759999999</v>
      </c>
    </row>
    <row r="6958" spans="1:4" ht="15" customHeight="1" x14ac:dyDescent="0.2">
      <c r="A6958" s="105">
        <v>42298.541666666664</v>
      </c>
      <c r="B6958" s="13">
        <v>6.1733279999999997</v>
      </c>
      <c r="C6958" s="24">
        <v>40</v>
      </c>
      <c r="D6958" s="16">
        <f t="shared" si="108"/>
        <v>10.309457759999999</v>
      </c>
    </row>
    <row r="6959" spans="1:4" ht="15" customHeight="1" x14ac:dyDescent="0.2">
      <c r="A6959" s="105">
        <v>42298.583333333336</v>
      </c>
      <c r="B6959" s="13">
        <v>6.6877719999999998</v>
      </c>
      <c r="C6959" s="24">
        <v>30</v>
      </c>
      <c r="D6959" s="16">
        <f t="shared" si="108"/>
        <v>11.16857924</v>
      </c>
    </row>
    <row r="6960" spans="1:4" ht="15" customHeight="1" x14ac:dyDescent="0.2">
      <c r="A6960" s="105">
        <v>42298.625</v>
      </c>
      <c r="B6960" s="13">
        <v>4.6299960000000002</v>
      </c>
      <c r="C6960" s="24">
        <v>30</v>
      </c>
      <c r="D6960" s="16">
        <f t="shared" si="108"/>
        <v>7.7320933199999997</v>
      </c>
    </row>
    <row r="6961" spans="1:4" ht="15" customHeight="1" x14ac:dyDescent="0.2">
      <c r="A6961" s="105">
        <v>42298.666666666664</v>
      </c>
      <c r="B6961" s="13">
        <v>7.7166600000000001</v>
      </c>
      <c r="C6961" s="24">
        <v>80</v>
      </c>
      <c r="D6961" s="16">
        <f t="shared" si="108"/>
        <v>12.886822199999999</v>
      </c>
    </row>
    <row r="6962" spans="1:4" ht="15" customHeight="1" x14ac:dyDescent="0.2">
      <c r="A6962" s="105">
        <v>42298.708333333336</v>
      </c>
      <c r="B6962" s="13">
        <v>10.288880000000001</v>
      </c>
      <c r="C6962" s="24">
        <v>20</v>
      </c>
      <c r="D6962" s="16">
        <f t="shared" si="108"/>
        <v>17.182429599999999</v>
      </c>
    </row>
    <row r="6963" spans="1:4" ht="15" customHeight="1" x14ac:dyDescent="0.2">
      <c r="A6963" s="105">
        <v>42298.75</v>
      </c>
      <c r="B6963" s="13">
        <v>9.2599920000000004</v>
      </c>
      <c r="C6963" s="24">
        <v>50</v>
      </c>
      <c r="D6963" s="16">
        <f t="shared" si="108"/>
        <v>15.464186639999999</v>
      </c>
    </row>
    <row r="6964" spans="1:4" ht="15" customHeight="1" x14ac:dyDescent="0.2">
      <c r="A6964" s="105">
        <v>42298.791666666664</v>
      </c>
      <c r="B6964" s="13">
        <v>8.7455479999999994</v>
      </c>
      <c r="C6964" s="24">
        <v>40</v>
      </c>
      <c r="D6964" s="16">
        <f t="shared" si="108"/>
        <v>14.605065159999999</v>
      </c>
    </row>
    <row r="6965" spans="1:4" ht="15" customHeight="1" x14ac:dyDescent="0.2">
      <c r="A6965" s="105">
        <v>42298.833333333336</v>
      </c>
      <c r="B6965" s="13">
        <v>9.2599920000000004</v>
      </c>
      <c r="C6965" s="24">
        <v>40</v>
      </c>
      <c r="D6965" s="16">
        <f t="shared" si="108"/>
        <v>15.464186639999999</v>
      </c>
    </row>
    <row r="6966" spans="1:4" ht="15" customHeight="1" x14ac:dyDescent="0.2">
      <c r="A6966" s="105">
        <v>42298.875</v>
      </c>
      <c r="B6966" s="13">
        <v>7.7166600000000001</v>
      </c>
      <c r="C6966" s="24">
        <v>50</v>
      </c>
      <c r="D6966" s="16">
        <f t="shared" si="108"/>
        <v>12.886822199999999</v>
      </c>
    </row>
    <row r="6967" spans="1:4" ht="15" customHeight="1" x14ac:dyDescent="0.2">
      <c r="A6967" s="105">
        <v>42298.916666666664</v>
      </c>
      <c r="B6967" s="13">
        <v>6.1733279999999997</v>
      </c>
      <c r="C6967" s="24">
        <v>40</v>
      </c>
      <c r="D6967" s="16">
        <f t="shared" si="108"/>
        <v>10.309457759999999</v>
      </c>
    </row>
    <row r="6968" spans="1:4" ht="15" customHeight="1" x14ac:dyDescent="0.2">
      <c r="A6968" s="105">
        <v>42298.958333333336</v>
      </c>
      <c r="B6968" s="13">
        <v>5.1444400000000003</v>
      </c>
      <c r="C6968" s="24">
        <v>40</v>
      </c>
      <c r="D6968" s="16">
        <f t="shared" si="108"/>
        <v>8.5912147999999995</v>
      </c>
    </row>
    <row r="6969" spans="1:4" ht="15" customHeight="1" x14ac:dyDescent="0.2">
      <c r="A6969" s="105">
        <v>42299</v>
      </c>
      <c r="B6969" s="13">
        <v>3.601108</v>
      </c>
      <c r="C6969" s="24">
        <v>40</v>
      </c>
      <c r="D6969" s="16">
        <f t="shared" si="108"/>
        <v>6.0138503599999993</v>
      </c>
    </row>
    <row r="6970" spans="1:4" ht="15" customHeight="1" x14ac:dyDescent="0.2">
      <c r="A6970" s="105">
        <v>42299.041666666664</v>
      </c>
      <c r="B6970" s="13">
        <v>2.057776</v>
      </c>
      <c r="C6970" s="24">
        <v>20</v>
      </c>
      <c r="D6970" s="16">
        <f t="shared" si="108"/>
        <v>3.43648592</v>
      </c>
    </row>
    <row r="6971" spans="1:4" ht="15" customHeight="1" x14ac:dyDescent="0.2">
      <c r="A6971" s="105">
        <v>42299.083333333336</v>
      </c>
      <c r="B6971" s="13">
        <v>4.1155520000000001</v>
      </c>
      <c r="C6971" s="24">
        <v>40</v>
      </c>
      <c r="D6971" s="16">
        <f t="shared" si="108"/>
        <v>6.8729718399999999</v>
      </c>
    </row>
    <row r="6972" spans="1:4" ht="15" customHeight="1" x14ac:dyDescent="0.2">
      <c r="A6972" s="105">
        <v>42299.125</v>
      </c>
      <c r="B6972" s="13">
        <v>3.601108</v>
      </c>
      <c r="C6972" s="24">
        <v>20</v>
      </c>
      <c r="D6972" s="16">
        <f t="shared" si="108"/>
        <v>6.0138503599999993</v>
      </c>
    </row>
    <row r="6973" spans="1:4" ht="15" customHeight="1" x14ac:dyDescent="0.2">
      <c r="A6973" s="105">
        <v>42299.166666666664</v>
      </c>
      <c r="B6973" s="13">
        <v>4.1155520000000001</v>
      </c>
      <c r="C6973" s="24">
        <v>20</v>
      </c>
      <c r="D6973" s="16">
        <f t="shared" si="108"/>
        <v>6.8729718399999999</v>
      </c>
    </row>
    <row r="6974" spans="1:4" ht="15" customHeight="1" x14ac:dyDescent="0.2">
      <c r="A6974" s="105">
        <v>42299.208333333336</v>
      </c>
      <c r="B6974" s="13">
        <v>2.5722200000000002</v>
      </c>
      <c r="C6974" s="24">
        <v>60</v>
      </c>
      <c r="D6974" s="16">
        <f t="shared" si="108"/>
        <v>4.2956073999999997</v>
      </c>
    </row>
    <row r="6975" spans="1:4" ht="15" customHeight="1" x14ac:dyDescent="0.2">
      <c r="A6975" s="105">
        <v>42299.25</v>
      </c>
      <c r="B6975" s="13">
        <v>3.0866639999999999</v>
      </c>
      <c r="C6975" s="24">
        <v>40</v>
      </c>
      <c r="D6975" s="16">
        <f t="shared" si="108"/>
        <v>5.1547288799999995</v>
      </c>
    </row>
    <row r="6976" spans="1:4" ht="15" customHeight="1" x14ac:dyDescent="0.2">
      <c r="A6976" s="105">
        <v>42299.291666666664</v>
      </c>
      <c r="B6976" s="13">
        <v>3.601108</v>
      </c>
      <c r="C6976" s="24">
        <v>30</v>
      </c>
      <c r="D6976" s="16">
        <f t="shared" si="108"/>
        <v>6.0138503599999993</v>
      </c>
    </row>
    <row r="6977" spans="1:4" ht="15" customHeight="1" x14ac:dyDescent="0.2">
      <c r="A6977" s="105">
        <v>42299.333333333336</v>
      </c>
      <c r="B6977" s="13">
        <v>4.1155520000000001</v>
      </c>
      <c r="C6977" s="24">
        <v>30</v>
      </c>
      <c r="D6977" s="16">
        <f t="shared" si="108"/>
        <v>6.8729718399999999</v>
      </c>
    </row>
    <row r="6978" spans="1:4" ht="15" customHeight="1" x14ac:dyDescent="0.2">
      <c r="A6978" s="105">
        <v>42299.375</v>
      </c>
      <c r="B6978" s="13">
        <v>5.1444400000000003</v>
      </c>
      <c r="C6978" s="24">
        <v>20</v>
      </c>
      <c r="D6978" s="16">
        <f t="shared" si="108"/>
        <v>8.5912147999999995</v>
      </c>
    </row>
    <row r="6979" spans="1:4" ht="15" customHeight="1" x14ac:dyDescent="0.2">
      <c r="A6979" s="105">
        <v>42299.416666666664</v>
      </c>
      <c r="B6979" s="13">
        <v>5.6588840000000005</v>
      </c>
      <c r="C6979" s="24">
        <v>360</v>
      </c>
      <c r="D6979" s="16">
        <f t="shared" si="108"/>
        <v>9.4503362800000001</v>
      </c>
    </row>
    <row r="6980" spans="1:4" ht="15" customHeight="1" x14ac:dyDescent="0.2">
      <c r="A6980" s="105">
        <v>42299.458333333336</v>
      </c>
      <c r="B6980" s="13">
        <v>7.202216</v>
      </c>
      <c r="C6980" s="24">
        <v>360</v>
      </c>
      <c r="D6980" s="16">
        <f t="shared" ref="D6980:D7043" si="109">$B$1*B6980</f>
        <v>12.027700719999999</v>
      </c>
    </row>
    <row r="6981" spans="1:4" ht="15" customHeight="1" x14ac:dyDescent="0.2">
      <c r="A6981" s="105">
        <v>42299.5</v>
      </c>
      <c r="B6981" s="13">
        <v>6.1733279999999997</v>
      </c>
      <c r="C6981" s="24">
        <v>350</v>
      </c>
      <c r="D6981" s="16">
        <f t="shared" si="109"/>
        <v>10.309457759999999</v>
      </c>
    </row>
    <row r="6982" spans="1:4" ht="15" customHeight="1" x14ac:dyDescent="0.2">
      <c r="A6982" s="105">
        <v>42299.541666666664</v>
      </c>
      <c r="B6982" s="13">
        <v>7.202216</v>
      </c>
      <c r="C6982" s="24">
        <v>20</v>
      </c>
      <c r="D6982" s="16">
        <f t="shared" si="109"/>
        <v>12.027700719999999</v>
      </c>
    </row>
    <row r="6983" spans="1:4" ht="15" customHeight="1" x14ac:dyDescent="0.2">
      <c r="A6983" s="105">
        <v>42299.583333333336</v>
      </c>
      <c r="B6983" s="13">
        <v>7.202216</v>
      </c>
      <c r="C6983" s="24">
        <v>360</v>
      </c>
      <c r="D6983" s="16">
        <f t="shared" si="109"/>
        <v>12.027700719999999</v>
      </c>
    </row>
    <row r="6984" spans="1:4" ht="15" customHeight="1" x14ac:dyDescent="0.2">
      <c r="A6984" s="105">
        <v>42299.666666666664</v>
      </c>
      <c r="B6984" s="13">
        <v>8.2311040000000002</v>
      </c>
      <c r="C6984" s="24">
        <v>60</v>
      </c>
      <c r="D6984" s="16">
        <f t="shared" si="109"/>
        <v>13.74594368</v>
      </c>
    </row>
    <row r="6985" spans="1:4" ht="15" customHeight="1" x14ac:dyDescent="0.2">
      <c r="A6985" s="105">
        <v>42299.708333333336</v>
      </c>
      <c r="B6985" s="13">
        <v>9.2599920000000004</v>
      </c>
      <c r="C6985" s="24">
        <v>60</v>
      </c>
      <c r="D6985" s="16">
        <f t="shared" si="109"/>
        <v>15.464186639999999</v>
      </c>
    </row>
    <row r="6986" spans="1:4" ht="15" customHeight="1" x14ac:dyDescent="0.2">
      <c r="A6986" s="105">
        <v>42299.75</v>
      </c>
      <c r="B6986" s="13">
        <v>10.288880000000001</v>
      </c>
      <c r="C6986" s="24">
        <v>40</v>
      </c>
      <c r="D6986" s="16">
        <f t="shared" si="109"/>
        <v>17.182429599999999</v>
      </c>
    </row>
    <row r="6987" spans="1:4" ht="15" customHeight="1" x14ac:dyDescent="0.2">
      <c r="A6987" s="105">
        <v>42299.791666666664</v>
      </c>
      <c r="B6987" s="13">
        <v>9.7744359999999997</v>
      </c>
      <c r="C6987" s="24">
        <v>50</v>
      </c>
      <c r="D6987" s="16">
        <f t="shared" si="109"/>
        <v>16.32330812</v>
      </c>
    </row>
    <row r="6988" spans="1:4" ht="15" customHeight="1" x14ac:dyDescent="0.2">
      <c r="A6988" s="105">
        <v>42299.875</v>
      </c>
      <c r="B6988" s="13">
        <v>7.7166600000000001</v>
      </c>
      <c r="C6988" s="24">
        <v>50</v>
      </c>
      <c r="D6988" s="16">
        <f t="shared" si="109"/>
        <v>12.886822199999999</v>
      </c>
    </row>
    <row r="6989" spans="1:4" ht="15" customHeight="1" x14ac:dyDescent="0.2">
      <c r="A6989" s="105">
        <v>42299.916666666664</v>
      </c>
      <c r="B6989" s="13">
        <v>5.6588840000000005</v>
      </c>
      <c r="C6989" s="24">
        <v>40</v>
      </c>
      <c r="D6989" s="16">
        <f t="shared" si="109"/>
        <v>9.4503362800000001</v>
      </c>
    </row>
    <row r="6990" spans="1:4" ht="15" customHeight="1" x14ac:dyDescent="0.2">
      <c r="A6990" s="105">
        <v>42299.958333333336</v>
      </c>
      <c r="B6990" s="13">
        <v>5.1444400000000003</v>
      </c>
      <c r="C6990" s="24">
        <v>50</v>
      </c>
      <c r="D6990" s="16">
        <f t="shared" si="109"/>
        <v>8.5912147999999995</v>
      </c>
    </row>
    <row r="6991" spans="1:4" ht="15" customHeight="1" x14ac:dyDescent="0.2">
      <c r="A6991" s="105">
        <v>42300</v>
      </c>
      <c r="B6991" s="13">
        <v>1.5433319999999999</v>
      </c>
      <c r="C6991" s="24">
        <v>360</v>
      </c>
      <c r="D6991" s="16">
        <f t="shared" si="109"/>
        <v>2.5773644399999998</v>
      </c>
    </row>
    <row r="6992" spans="1:4" ht="15" customHeight="1" x14ac:dyDescent="0.2">
      <c r="A6992" s="105">
        <v>42300.041666666664</v>
      </c>
      <c r="B6992" s="13">
        <v>2.057776</v>
      </c>
      <c r="C6992" s="24">
        <v>330</v>
      </c>
      <c r="D6992" s="16">
        <f t="shared" si="109"/>
        <v>3.43648592</v>
      </c>
    </row>
    <row r="6993" spans="1:4" ht="15" customHeight="1" x14ac:dyDescent="0.2">
      <c r="A6993" s="105">
        <v>42300.083333333336</v>
      </c>
      <c r="B6993" s="13">
        <v>3.0866639999999999</v>
      </c>
      <c r="C6993" s="24">
        <v>210</v>
      </c>
      <c r="D6993" s="16">
        <f t="shared" si="109"/>
        <v>5.1547288799999995</v>
      </c>
    </row>
    <row r="6994" spans="1:4" ht="15" customHeight="1" x14ac:dyDescent="0.2">
      <c r="A6994" s="105">
        <v>42300.125</v>
      </c>
      <c r="B6994" s="13">
        <v>2.5722200000000002</v>
      </c>
      <c r="C6994" s="24">
        <v>150</v>
      </c>
      <c r="D6994" s="16">
        <f t="shared" si="109"/>
        <v>4.2956073999999997</v>
      </c>
    </row>
    <row r="6995" spans="1:4" ht="15" customHeight="1" x14ac:dyDescent="0.2">
      <c r="A6995" s="105">
        <v>42300.166666666664</v>
      </c>
      <c r="B6995" s="13">
        <v>0</v>
      </c>
      <c r="C6995" s="24">
        <v>0</v>
      </c>
      <c r="D6995" s="16">
        <f t="shared" si="109"/>
        <v>0</v>
      </c>
    </row>
    <row r="6996" spans="1:4" ht="15" customHeight="1" x14ac:dyDescent="0.2">
      <c r="A6996" s="105">
        <v>42300.208333333336</v>
      </c>
      <c r="B6996" s="13">
        <v>0</v>
      </c>
      <c r="C6996" s="24">
        <v>0</v>
      </c>
      <c r="D6996" s="16">
        <f t="shared" si="109"/>
        <v>0</v>
      </c>
    </row>
    <row r="6997" spans="1:4" ht="15" customHeight="1" x14ac:dyDescent="0.2">
      <c r="A6997" s="105">
        <v>42300.25</v>
      </c>
      <c r="B6997" s="13">
        <v>1.5433319999999999</v>
      </c>
      <c r="C6997" s="24">
        <v>20</v>
      </c>
      <c r="D6997" s="16">
        <f t="shared" si="109"/>
        <v>2.5773644399999998</v>
      </c>
    </row>
    <row r="6998" spans="1:4" ht="15" customHeight="1" x14ac:dyDescent="0.2">
      <c r="A6998" s="105">
        <v>42300.291666666664</v>
      </c>
      <c r="B6998" s="13">
        <v>2.057776</v>
      </c>
      <c r="C6998" s="24">
        <v>320</v>
      </c>
      <c r="D6998" s="16">
        <f t="shared" si="109"/>
        <v>3.43648592</v>
      </c>
    </row>
    <row r="6999" spans="1:4" ht="15" customHeight="1" x14ac:dyDescent="0.2">
      <c r="A6999" s="105">
        <v>42300.333333333336</v>
      </c>
      <c r="B6999" s="13">
        <v>1.028888</v>
      </c>
      <c r="C6999" s="24">
        <v>300</v>
      </c>
      <c r="D6999" s="16">
        <f t="shared" si="109"/>
        <v>1.71824296</v>
      </c>
    </row>
    <row r="7000" spans="1:4" ht="15" customHeight="1" x14ac:dyDescent="0.2">
      <c r="A7000" s="105">
        <v>42300.375</v>
      </c>
      <c r="B7000" s="13">
        <v>5.6588840000000005</v>
      </c>
      <c r="C7000" s="24">
        <v>30</v>
      </c>
      <c r="D7000" s="16">
        <f t="shared" si="109"/>
        <v>9.4503362800000001</v>
      </c>
    </row>
    <row r="7001" spans="1:4" ht="15" customHeight="1" x14ac:dyDescent="0.2">
      <c r="A7001" s="105">
        <v>42300.416666666664</v>
      </c>
      <c r="B7001" s="13">
        <v>6.1733279999999997</v>
      </c>
      <c r="C7001" s="24">
        <v>30</v>
      </c>
      <c r="D7001" s="16">
        <f t="shared" si="109"/>
        <v>10.309457759999999</v>
      </c>
    </row>
    <row r="7002" spans="1:4" ht="15" customHeight="1" x14ac:dyDescent="0.2">
      <c r="A7002" s="105">
        <v>42300.458333333336</v>
      </c>
      <c r="B7002" s="13">
        <v>5.1444400000000003</v>
      </c>
      <c r="C7002" s="24">
        <v>10</v>
      </c>
      <c r="D7002" s="16">
        <f t="shared" si="109"/>
        <v>8.5912147999999995</v>
      </c>
    </row>
    <row r="7003" spans="1:4" ht="15" customHeight="1" x14ac:dyDescent="0.2">
      <c r="A7003" s="105">
        <v>42300.5</v>
      </c>
      <c r="B7003" s="13">
        <v>6.1733279999999997</v>
      </c>
      <c r="C7003" s="24">
        <v>20</v>
      </c>
      <c r="D7003" s="16">
        <f t="shared" si="109"/>
        <v>10.309457759999999</v>
      </c>
    </row>
    <row r="7004" spans="1:4" ht="15" customHeight="1" x14ac:dyDescent="0.2">
      <c r="A7004" s="105">
        <v>42300.541666666664</v>
      </c>
      <c r="B7004" s="13">
        <v>2.057776</v>
      </c>
      <c r="C7004" s="24">
        <v>50</v>
      </c>
      <c r="D7004" s="16">
        <f t="shared" si="109"/>
        <v>3.43648592</v>
      </c>
    </row>
    <row r="7005" spans="1:4" ht="15" customHeight="1" x14ac:dyDescent="0.2">
      <c r="A7005" s="105">
        <v>42300.583333333336</v>
      </c>
      <c r="B7005" s="13">
        <v>6.6877719999999998</v>
      </c>
      <c r="C7005" s="24">
        <v>60</v>
      </c>
      <c r="D7005" s="16">
        <f t="shared" si="109"/>
        <v>11.16857924</v>
      </c>
    </row>
    <row r="7006" spans="1:4" ht="15" customHeight="1" x14ac:dyDescent="0.2">
      <c r="A7006" s="105">
        <v>42300.625</v>
      </c>
      <c r="B7006" s="13">
        <v>8.2311040000000002</v>
      </c>
      <c r="C7006" s="24">
        <v>70</v>
      </c>
      <c r="D7006" s="16">
        <f t="shared" si="109"/>
        <v>13.74594368</v>
      </c>
    </row>
    <row r="7007" spans="1:4" ht="15" customHeight="1" x14ac:dyDescent="0.2">
      <c r="A7007" s="105">
        <v>42300.666666666664</v>
      </c>
      <c r="B7007" s="13">
        <v>7.7166600000000001</v>
      </c>
      <c r="C7007" s="24">
        <v>50</v>
      </c>
      <c r="D7007" s="16">
        <f t="shared" si="109"/>
        <v>12.886822199999999</v>
      </c>
    </row>
    <row r="7008" spans="1:4" ht="15" customHeight="1" x14ac:dyDescent="0.2">
      <c r="A7008" s="105">
        <v>42300.708333333336</v>
      </c>
      <c r="B7008" s="13">
        <v>8.2311040000000002</v>
      </c>
      <c r="C7008" s="24">
        <v>50</v>
      </c>
      <c r="D7008" s="16">
        <f t="shared" si="109"/>
        <v>13.74594368</v>
      </c>
    </row>
    <row r="7009" spans="1:4" ht="15" customHeight="1" x14ac:dyDescent="0.2">
      <c r="A7009" s="105">
        <v>42300.75</v>
      </c>
      <c r="B7009" s="13">
        <v>8.2311040000000002</v>
      </c>
      <c r="C7009" s="24">
        <v>40</v>
      </c>
      <c r="D7009" s="16">
        <f t="shared" si="109"/>
        <v>13.74594368</v>
      </c>
    </row>
    <row r="7010" spans="1:4" ht="15" customHeight="1" x14ac:dyDescent="0.2">
      <c r="A7010" s="105">
        <v>42300.791666666664</v>
      </c>
      <c r="B7010" s="13">
        <v>7.202216</v>
      </c>
      <c r="C7010" s="24">
        <v>30</v>
      </c>
      <c r="D7010" s="16">
        <f t="shared" si="109"/>
        <v>12.027700719999999</v>
      </c>
    </row>
    <row r="7011" spans="1:4" ht="15" customHeight="1" x14ac:dyDescent="0.2">
      <c r="A7011" s="105">
        <v>42300.833333333336</v>
      </c>
      <c r="B7011" s="13">
        <v>6.1733279999999997</v>
      </c>
      <c r="C7011" s="24">
        <v>70</v>
      </c>
      <c r="D7011" s="16">
        <f t="shared" si="109"/>
        <v>10.309457759999999</v>
      </c>
    </row>
    <row r="7012" spans="1:4" ht="15" customHeight="1" x14ac:dyDescent="0.2">
      <c r="A7012" s="105">
        <v>42300.875</v>
      </c>
      <c r="B7012" s="13">
        <v>3.601108</v>
      </c>
      <c r="C7012" s="24">
        <v>50</v>
      </c>
      <c r="D7012" s="16">
        <f t="shared" si="109"/>
        <v>6.0138503599999993</v>
      </c>
    </row>
    <row r="7013" spans="1:4" ht="15" customHeight="1" x14ac:dyDescent="0.2">
      <c r="A7013" s="105">
        <v>42300.916666666664</v>
      </c>
      <c r="B7013" s="13">
        <v>2.5722200000000002</v>
      </c>
      <c r="C7013" s="24">
        <v>50</v>
      </c>
      <c r="D7013" s="16">
        <f t="shared" si="109"/>
        <v>4.2956073999999997</v>
      </c>
    </row>
    <row r="7014" spans="1:4" ht="15" customHeight="1" x14ac:dyDescent="0.2">
      <c r="A7014" s="105">
        <v>42300.958333333336</v>
      </c>
      <c r="B7014" s="13">
        <v>3.0866639999999999</v>
      </c>
      <c r="C7014" s="24">
        <v>40</v>
      </c>
      <c r="D7014" s="16">
        <f t="shared" si="109"/>
        <v>5.1547288799999995</v>
      </c>
    </row>
    <row r="7015" spans="1:4" ht="15" customHeight="1" x14ac:dyDescent="0.2">
      <c r="A7015" s="105">
        <v>42301</v>
      </c>
      <c r="B7015" s="13">
        <v>2.5722200000000002</v>
      </c>
      <c r="C7015" s="24">
        <v>30</v>
      </c>
      <c r="D7015" s="16">
        <f t="shared" si="109"/>
        <v>4.2956073999999997</v>
      </c>
    </row>
    <row r="7016" spans="1:4" ht="15" customHeight="1" x14ac:dyDescent="0.2">
      <c r="A7016" s="105">
        <v>42301.041666666664</v>
      </c>
      <c r="B7016" s="13">
        <v>1.028888</v>
      </c>
      <c r="C7016" s="24">
        <v>60</v>
      </c>
      <c r="D7016" s="16">
        <f t="shared" si="109"/>
        <v>1.71824296</v>
      </c>
    </row>
    <row r="7017" spans="1:4" ht="15" customHeight="1" x14ac:dyDescent="0.2">
      <c r="A7017" s="105">
        <v>42301.083333333336</v>
      </c>
      <c r="B7017" s="13">
        <v>2.057776</v>
      </c>
      <c r="C7017" s="24">
        <v>310</v>
      </c>
      <c r="D7017" s="16">
        <f t="shared" si="109"/>
        <v>3.43648592</v>
      </c>
    </row>
    <row r="7018" spans="1:4" ht="15" customHeight="1" x14ac:dyDescent="0.2">
      <c r="A7018" s="105">
        <v>42301.125</v>
      </c>
      <c r="B7018" s="13">
        <v>4.6299960000000002</v>
      </c>
      <c r="C7018" s="24">
        <v>190</v>
      </c>
      <c r="D7018" s="16">
        <f t="shared" si="109"/>
        <v>7.7320933199999997</v>
      </c>
    </row>
    <row r="7019" spans="1:4" ht="15" customHeight="1" x14ac:dyDescent="0.2">
      <c r="A7019" s="105">
        <v>42301.166666666664</v>
      </c>
      <c r="B7019" s="13">
        <v>5.1444400000000003</v>
      </c>
      <c r="C7019" s="24">
        <v>200</v>
      </c>
      <c r="D7019" s="16">
        <f t="shared" si="109"/>
        <v>8.5912147999999995</v>
      </c>
    </row>
    <row r="7020" spans="1:4" ht="15" customHeight="1" x14ac:dyDescent="0.2">
      <c r="A7020" s="105">
        <v>42301.208333333336</v>
      </c>
      <c r="B7020" s="13">
        <v>5.6588840000000005</v>
      </c>
      <c r="C7020" s="24">
        <v>200</v>
      </c>
      <c r="D7020" s="16">
        <f t="shared" si="109"/>
        <v>9.4503362800000001</v>
      </c>
    </row>
    <row r="7021" spans="1:4" ht="15" customHeight="1" x14ac:dyDescent="0.2">
      <c r="A7021" s="105">
        <v>42301.25</v>
      </c>
      <c r="B7021" s="13">
        <v>6.1733279999999997</v>
      </c>
      <c r="C7021" s="24">
        <v>200</v>
      </c>
      <c r="D7021" s="16">
        <f t="shared" si="109"/>
        <v>10.309457759999999</v>
      </c>
    </row>
    <row r="7022" spans="1:4" ht="15" customHeight="1" x14ac:dyDescent="0.2">
      <c r="A7022" s="105">
        <v>42301.291666666664</v>
      </c>
      <c r="B7022" s="13">
        <v>5.6588840000000005</v>
      </c>
      <c r="C7022" s="24">
        <v>190</v>
      </c>
      <c r="D7022" s="16">
        <f t="shared" si="109"/>
        <v>9.4503362800000001</v>
      </c>
    </row>
    <row r="7023" spans="1:4" ht="15" customHeight="1" x14ac:dyDescent="0.2">
      <c r="A7023" s="105">
        <v>42301.333333333336</v>
      </c>
      <c r="B7023" s="13">
        <v>3.601108</v>
      </c>
      <c r="C7023" s="24">
        <v>210</v>
      </c>
      <c r="D7023" s="16">
        <f t="shared" si="109"/>
        <v>6.0138503599999993</v>
      </c>
    </row>
    <row r="7024" spans="1:4" ht="15" customHeight="1" x14ac:dyDescent="0.2">
      <c r="A7024" s="105">
        <v>42301.375</v>
      </c>
      <c r="B7024" s="13">
        <v>2.5722200000000002</v>
      </c>
      <c r="C7024" s="24">
        <v>210</v>
      </c>
      <c r="D7024" s="16">
        <f t="shared" si="109"/>
        <v>4.2956073999999997</v>
      </c>
    </row>
    <row r="7025" spans="1:4" ht="15" customHeight="1" x14ac:dyDescent="0.2">
      <c r="A7025" s="105">
        <v>42301.416666666664</v>
      </c>
      <c r="B7025" s="13">
        <v>5.1444400000000003</v>
      </c>
      <c r="C7025" s="24">
        <v>210</v>
      </c>
      <c r="D7025" s="16">
        <f t="shared" si="109"/>
        <v>8.5912147999999995</v>
      </c>
    </row>
    <row r="7026" spans="1:4" ht="15" customHeight="1" x14ac:dyDescent="0.2">
      <c r="A7026" s="105">
        <v>42301.458333333336</v>
      </c>
      <c r="B7026" s="13">
        <v>6.6877719999999998</v>
      </c>
      <c r="C7026" s="24">
        <v>200</v>
      </c>
      <c r="D7026" s="16">
        <f t="shared" si="109"/>
        <v>11.16857924</v>
      </c>
    </row>
    <row r="7027" spans="1:4" ht="15" customHeight="1" x14ac:dyDescent="0.2">
      <c r="A7027" s="105">
        <v>42301.5</v>
      </c>
      <c r="B7027" s="13">
        <v>6.6877719999999998</v>
      </c>
      <c r="C7027" s="24">
        <v>160</v>
      </c>
      <c r="D7027" s="16">
        <f t="shared" si="109"/>
        <v>11.16857924</v>
      </c>
    </row>
    <row r="7028" spans="1:4" ht="15" customHeight="1" x14ac:dyDescent="0.2">
      <c r="A7028" s="105">
        <v>42301.541666666664</v>
      </c>
      <c r="B7028" s="13">
        <v>8.2311040000000002</v>
      </c>
      <c r="C7028" s="24">
        <v>160</v>
      </c>
      <c r="D7028" s="16">
        <f t="shared" si="109"/>
        <v>13.74594368</v>
      </c>
    </row>
    <row r="7029" spans="1:4" ht="15" customHeight="1" x14ac:dyDescent="0.2">
      <c r="A7029" s="105">
        <v>42301.583333333336</v>
      </c>
      <c r="B7029" s="13">
        <v>8.7455479999999994</v>
      </c>
      <c r="C7029" s="24">
        <v>160</v>
      </c>
      <c r="D7029" s="16">
        <f t="shared" si="109"/>
        <v>14.605065159999999</v>
      </c>
    </row>
    <row r="7030" spans="1:4" ht="15" customHeight="1" x14ac:dyDescent="0.2">
      <c r="A7030" s="105">
        <v>42301.625</v>
      </c>
      <c r="B7030" s="13">
        <v>9.2599920000000004</v>
      </c>
      <c r="C7030" s="24">
        <v>160</v>
      </c>
      <c r="D7030" s="16">
        <f t="shared" si="109"/>
        <v>15.464186639999999</v>
      </c>
    </row>
    <row r="7031" spans="1:4" ht="15" customHeight="1" x14ac:dyDescent="0.2">
      <c r="A7031" s="105">
        <v>42301.666666666664</v>
      </c>
      <c r="B7031" s="13">
        <v>8.7455479999999994</v>
      </c>
      <c r="C7031" s="24">
        <v>160</v>
      </c>
      <c r="D7031" s="16">
        <f t="shared" si="109"/>
        <v>14.605065159999999</v>
      </c>
    </row>
    <row r="7032" spans="1:4" ht="15" customHeight="1" x14ac:dyDescent="0.2">
      <c r="A7032" s="105">
        <v>42301.708333333336</v>
      </c>
      <c r="B7032" s="13">
        <v>8.7455479999999994</v>
      </c>
      <c r="C7032" s="24">
        <v>160</v>
      </c>
      <c r="D7032" s="16">
        <f t="shared" si="109"/>
        <v>14.605065159999999</v>
      </c>
    </row>
    <row r="7033" spans="1:4" ht="15" customHeight="1" x14ac:dyDescent="0.2">
      <c r="A7033" s="105">
        <v>42301.75</v>
      </c>
      <c r="B7033" s="13">
        <v>7.202216</v>
      </c>
      <c r="C7033" s="24">
        <v>160</v>
      </c>
      <c r="D7033" s="16">
        <f t="shared" si="109"/>
        <v>12.027700719999999</v>
      </c>
    </row>
    <row r="7034" spans="1:4" ht="15" customHeight="1" x14ac:dyDescent="0.2">
      <c r="A7034" s="105">
        <v>42301.791666666664</v>
      </c>
      <c r="B7034" s="13">
        <v>7.7166600000000001</v>
      </c>
      <c r="C7034" s="24">
        <v>170</v>
      </c>
      <c r="D7034" s="16">
        <f t="shared" si="109"/>
        <v>12.886822199999999</v>
      </c>
    </row>
    <row r="7035" spans="1:4" ht="15" customHeight="1" x14ac:dyDescent="0.2">
      <c r="A7035" s="105">
        <v>42301.833333333336</v>
      </c>
      <c r="B7035" s="13">
        <v>7.7166600000000001</v>
      </c>
      <c r="C7035" s="24">
        <v>180</v>
      </c>
      <c r="D7035" s="16">
        <f t="shared" si="109"/>
        <v>12.886822199999999</v>
      </c>
    </row>
    <row r="7036" spans="1:4" ht="15" customHeight="1" x14ac:dyDescent="0.2">
      <c r="A7036" s="105">
        <v>42301.875</v>
      </c>
      <c r="B7036" s="13">
        <v>7.202216</v>
      </c>
      <c r="C7036" s="24">
        <v>150</v>
      </c>
      <c r="D7036" s="16">
        <f t="shared" si="109"/>
        <v>12.027700719999999</v>
      </c>
    </row>
    <row r="7037" spans="1:4" ht="15" customHeight="1" x14ac:dyDescent="0.2">
      <c r="A7037" s="105">
        <v>42301.916666666664</v>
      </c>
      <c r="B7037" s="13">
        <v>5.1444400000000003</v>
      </c>
      <c r="C7037" s="24">
        <v>190</v>
      </c>
      <c r="D7037" s="16">
        <f t="shared" si="109"/>
        <v>8.5912147999999995</v>
      </c>
    </row>
    <row r="7038" spans="1:4" ht="15" customHeight="1" x14ac:dyDescent="0.2">
      <c r="A7038" s="105">
        <v>42301.958333333336</v>
      </c>
      <c r="B7038" s="13">
        <v>5.1444400000000003</v>
      </c>
      <c r="C7038" s="24">
        <v>200</v>
      </c>
      <c r="D7038" s="16">
        <f t="shared" si="109"/>
        <v>8.5912147999999995</v>
      </c>
    </row>
    <row r="7039" spans="1:4" ht="15" customHeight="1" x14ac:dyDescent="0.2">
      <c r="A7039" s="105">
        <v>42302</v>
      </c>
      <c r="B7039" s="13">
        <v>5.1444400000000003</v>
      </c>
      <c r="C7039" s="24">
        <v>200</v>
      </c>
      <c r="D7039" s="16">
        <f t="shared" si="109"/>
        <v>8.5912147999999995</v>
      </c>
    </row>
    <row r="7040" spans="1:4" ht="15" customHeight="1" x14ac:dyDescent="0.2">
      <c r="A7040" s="105">
        <v>42302.041666666664</v>
      </c>
      <c r="B7040" s="13">
        <v>5.1444400000000003</v>
      </c>
      <c r="C7040" s="24">
        <v>220</v>
      </c>
      <c r="D7040" s="16">
        <f t="shared" si="109"/>
        <v>8.5912147999999995</v>
      </c>
    </row>
    <row r="7041" spans="1:4" ht="15" customHeight="1" x14ac:dyDescent="0.2">
      <c r="A7041" s="105">
        <v>42302.083333333336</v>
      </c>
      <c r="B7041" s="13">
        <v>5.1444400000000003</v>
      </c>
      <c r="C7041" s="24">
        <v>210</v>
      </c>
      <c r="D7041" s="16">
        <f t="shared" si="109"/>
        <v>8.5912147999999995</v>
      </c>
    </row>
    <row r="7042" spans="1:4" ht="15" customHeight="1" x14ac:dyDescent="0.2">
      <c r="A7042" s="105">
        <v>42302.125</v>
      </c>
      <c r="B7042" s="13">
        <v>3.601108</v>
      </c>
      <c r="C7042" s="24">
        <v>220</v>
      </c>
      <c r="D7042" s="16">
        <f t="shared" si="109"/>
        <v>6.0138503599999993</v>
      </c>
    </row>
    <row r="7043" spans="1:4" ht="15" customHeight="1" x14ac:dyDescent="0.2">
      <c r="A7043" s="105">
        <v>42302.166666666664</v>
      </c>
      <c r="B7043" s="13">
        <v>2.5722200000000002</v>
      </c>
      <c r="C7043" s="24">
        <v>230</v>
      </c>
      <c r="D7043" s="16">
        <f t="shared" si="109"/>
        <v>4.2956073999999997</v>
      </c>
    </row>
    <row r="7044" spans="1:4" ht="15" customHeight="1" x14ac:dyDescent="0.2">
      <c r="A7044" s="105">
        <v>42302.208333333336</v>
      </c>
      <c r="B7044" s="13">
        <v>3.0866639999999999</v>
      </c>
      <c r="C7044" s="24">
        <v>240</v>
      </c>
      <c r="D7044" s="16">
        <f t="shared" ref="D7044:D7107" si="110">$B$1*B7044</f>
        <v>5.1547288799999995</v>
      </c>
    </row>
    <row r="7045" spans="1:4" ht="15" customHeight="1" x14ac:dyDescent="0.2">
      <c r="A7045" s="105">
        <v>42302.25</v>
      </c>
      <c r="B7045" s="13">
        <v>3.0866639999999999</v>
      </c>
      <c r="C7045" s="24">
        <v>240</v>
      </c>
      <c r="D7045" s="16">
        <f t="shared" si="110"/>
        <v>5.1547288799999995</v>
      </c>
    </row>
    <row r="7046" spans="1:4" ht="15" customHeight="1" x14ac:dyDescent="0.2">
      <c r="A7046" s="105">
        <v>42302.291666666664</v>
      </c>
      <c r="B7046" s="13">
        <v>2.057776</v>
      </c>
      <c r="C7046" s="24">
        <v>200</v>
      </c>
      <c r="D7046" s="16">
        <f t="shared" si="110"/>
        <v>3.43648592</v>
      </c>
    </row>
    <row r="7047" spans="1:4" ht="15" customHeight="1" x14ac:dyDescent="0.2">
      <c r="A7047" s="105">
        <v>42302.333333333336</v>
      </c>
      <c r="B7047" s="13">
        <v>3.0866639999999999</v>
      </c>
      <c r="C7047" s="24">
        <v>220</v>
      </c>
      <c r="D7047" s="16">
        <f t="shared" si="110"/>
        <v>5.1547288799999995</v>
      </c>
    </row>
    <row r="7048" spans="1:4" ht="15" customHeight="1" x14ac:dyDescent="0.2">
      <c r="A7048" s="105">
        <v>42302.375</v>
      </c>
      <c r="B7048" s="13">
        <v>4.6299960000000002</v>
      </c>
      <c r="C7048" s="24">
        <v>210</v>
      </c>
      <c r="D7048" s="16">
        <f t="shared" si="110"/>
        <v>7.7320933199999997</v>
      </c>
    </row>
    <row r="7049" spans="1:4" ht="15" customHeight="1" x14ac:dyDescent="0.2">
      <c r="A7049" s="105">
        <v>42302.416666666664</v>
      </c>
      <c r="B7049" s="13">
        <v>6.6877719999999998</v>
      </c>
      <c r="C7049" s="24">
        <v>210</v>
      </c>
      <c r="D7049" s="16">
        <f t="shared" si="110"/>
        <v>11.16857924</v>
      </c>
    </row>
    <row r="7050" spans="1:4" ht="15" customHeight="1" x14ac:dyDescent="0.2">
      <c r="A7050" s="105">
        <v>42302.458333333336</v>
      </c>
      <c r="B7050" s="13">
        <v>6.6877719999999998</v>
      </c>
      <c r="C7050" s="24">
        <v>200</v>
      </c>
      <c r="D7050" s="16">
        <f t="shared" si="110"/>
        <v>11.16857924</v>
      </c>
    </row>
    <row r="7051" spans="1:4" ht="15" customHeight="1" x14ac:dyDescent="0.2">
      <c r="A7051" s="105">
        <v>42302.5</v>
      </c>
      <c r="B7051" s="13">
        <v>5.1444400000000003</v>
      </c>
      <c r="C7051" s="24">
        <v>180</v>
      </c>
      <c r="D7051" s="16">
        <f t="shared" si="110"/>
        <v>8.5912147999999995</v>
      </c>
    </row>
    <row r="7052" spans="1:4" ht="15" customHeight="1" x14ac:dyDescent="0.2">
      <c r="A7052" s="105">
        <v>42302.541666666664</v>
      </c>
      <c r="B7052" s="13">
        <v>7.202216</v>
      </c>
      <c r="C7052" s="24">
        <v>160</v>
      </c>
      <c r="D7052" s="16">
        <f t="shared" si="110"/>
        <v>12.027700719999999</v>
      </c>
    </row>
    <row r="7053" spans="1:4" ht="15" customHeight="1" x14ac:dyDescent="0.2">
      <c r="A7053" s="105">
        <v>42302.583333333336</v>
      </c>
      <c r="B7053" s="13">
        <v>5.6588840000000005</v>
      </c>
      <c r="C7053" s="24">
        <v>160</v>
      </c>
      <c r="D7053" s="16">
        <f t="shared" si="110"/>
        <v>9.4503362800000001</v>
      </c>
    </row>
    <row r="7054" spans="1:4" ht="15" customHeight="1" x14ac:dyDescent="0.2">
      <c r="A7054" s="105">
        <v>42302.625</v>
      </c>
      <c r="B7054" s="13">
        <v>6.6877719999999998</v>
      </c>
      <c r="C7054" s="24">
        <v>160</v>
      </c>
      <c r="D7054" s="16">
        <f t="shared" si="110"/>
        <v>11.16857924</v>
      </c>
    </row>
    <row r="7055" spans="1:4" ht="15" customHeight="1" x14ac:dyDescent="0.2">
      <c r="A7055" s="105">
        <v>42302.666666666664</v>
      </c>
      <c r="B7055" s="13">
        <v>7.7166600000000001</v>
      </c>
      <c r="C7055" s="24">
        <v>160</v>
      </c>
      <c r="D7055" s="16">
        <f t="shared" si="110"/>
        <v>12.886822199999999</v>
      </c>
    </row>
    <row r="7056" spans="1:4" ht="15" customHeight="1" x14ac:dyDescent="0.2">
      <c r="A7056" s="105">
        <v>42302.708333333336</v>
      </c>
      <c r="B7056" s="13">
        <v>6.1733279999999997</v>
      </c>
      <c r="C7056" s="24">
        <v>150</v>
      </c>
      <c r="D7056" s="16">
        <f t="shared" si="110"/>
        <v>10.309457759999999</v>
      </c>
    </row>
    <row r="7057" spans="1:4" ht="15" customHeight="1" x14ac:dyDescent="0.2">
      <c r="A7057" s="105">
        <v>42302.75</v>
      </c>
      <c r="B7057" s="13">
        <v>4.6299960000000002</v>
      </c>
      <c r="C7057" s="24">
        <v>150</v>
      </c>
      <c r="D7057" s="16">
        <f t="shared" si="110"/>
        <v>7.7320933199999997</v>
      </c>
    </row>
    <row r="7058" spans="1:4" ht="15" customHeight="1" x14ac:dyDescent="0.2">
      <c r="A7058" s="105">
        <v>42302.791666666664</v>
      </c>
      <c r="B7058" s="13">
        <v>4.6299960000000002</v>
      </c>
      <c r="C7058" s="24">
        <v>160</v>
      </c>
      <c r="D7058" s="16">
        <f t="shared" si="110"/>
        <v>7.7320933199999997</v>
      </c>
    </row>
    <row r="7059" spans="1:4" ht="15" customHeight="1" x14ac:dyDescent="0.2">
      <c r="A7059" s="105">
        <v>42302.833333333336</v>
      </c>
      <c r="B7059" s="13">
        <v>4.6299960000000002</v>
      </c>
      <c r="C7059" s="24">
        <v>150</v>
      </c>
      <c r="D7059" s="16">
        <f t="shared" si="110"/>
        <v>7.7320933199999997</v>
      </c>
    </row>
    <row r="7060" spans="1:4" ht="15" customHeight="1" x14ac:dyDescent="0.2">
      <c r="A7060" s="105">
        <v>42302.875</v>
      </c>
      <c r="B7060" s="13">
        <v>3.0866639999999999</v>
      </c>
      <c r="C7060" s="24">
        <v>150</v>
      </c>
      <c r="D7060" s="16">
        <f t="shared" si="110"/>
        <v>5.1547288799999995</v>
      </c>
    </row>
    <row r="7061" spans="1:4" ht="15" customHeight="1" x14ac:dyDescent="0.2">
      <c r="A7061" s="105">
        <v>42302.916666666664</v>
      </c>
      <c r="B7061" s="13">
        <v>4.1155520000000001</v>
      </c>
      <c r="C7061" s="24">
        <v>190</v>
      </c>
      <c r="D7061" s="16">
        <f t="shared" si="110"/>
        <v>6.8729718399999999</v>
      </c>
    </row>
    <row r="7062" spans="1:4" ht="15" customHeight="1" x14ac:dyDescent="0.2">
      <c r="A7062" s="105">
        <v>42302.958333333336</v>
      </c>
      <c r="B7062" s="13">
        <v>4.1155520000000001</v>
      </c>
      <c r="C7062" s="24">
        <v>220</v>
      </c>
      <c r="D7062" s="16">
        <f t="shared" si="110"/>
        <v>6.8729718399999999</v>
      </c>
    </row>
    <row r="7063" spans="1:4" ht="15" customHeight="1" x14ac:dyDescent="0.2">
      <c r="A7063" s="105">
        <v>42303</v>
      </c>
      <c r="B7063" s="13">
        <v>4.1155520000000001</v>
      </c>
      <c r="C7063" s="24">
        <v>150</v>
      </c>
      <c r="D7063" s="16">
        <f t="shared" si="110"/>
        <v>6.8729718399999999</v>
      </c>
    </row>
    <row r="7064" spans="1:4" ht="15" customHeight="1" x14ac:dyDescent="0.2">
      <c r="A7064" s="105">
        <v>42303.041666666664</v>
      </c>
      <c r="B7064" s="13">
        <v>2.057776</v>
      </c>
      <c r="C7064" s="24">
        <v>290</v>
      </c>
      <c r="D7064" s="16">
        <f t="shared" si="110"/>
        <v>3.43648592</v>
      </c>
    </row>
    <row r="7065" spans="1:4" ht="15" customHeight="1" x14ac:dyDescent="0.2">
      <c r="A7065" s="105">
        <v>42303.083333333336</v>
      </c>
      <c r="B7065" s="13">
        <v>1.028888</v>
      </c>
      <c r="C7065" s="24">
        <v>310</v>
      </c>
      <c r="D7065" s="16">
        <f t="shared" si="110"/>
        <v>1.71824296</v>
      </c>
    </row>
    <row r="7066" spans="1:4" ht="15" customHeight="1" x14ac:dyDescent="0.2">
      <c r="A7066" s="105">
        <v>42303.125</v>
      </c>
      <c r="B7066" s="13">
        <v>2.057776</v>
      </c>
      <c r="C7066" s="24">
        <v>320</v>
      </c>
      <c r="D7066" s="16">
        <f t="shared" si="110"/>
        <v>3.43648592</v>
      </c>
    </row>
    <row r="7067" spans="1:4" ht="15" customHeight="1" x14ac:dyDescent="0.2">
      <c r="A7067" s="105">
        <v>42303.166666666664</v>
      </c>
      <c r="B7067" s="13">
        <v>1.5433319999999999</v>
      </c>
      <c r="C7067" s="24">
        <v>280</v>
      </c>
      <c r="D7067" s="16">
        <f t="shared" si="110"/>
        <v>2.5773644399999998</v>
      </c>
    </row>
    <row r="7068" spans="1:4" ht="15" customHeight="1" x14ac:dyDescent="0.2">
      <c r="A7068" s="105">
        <v>42303.208333333336</v>
      </c>
      <c r="B7068" s="13">
        <v>2.057776</v>
      </c>
      <c r="C7068" s="24">
        <v>310</v>
      </c>
      <c r="D7068" s="16">
        <f t="shared" si="110"/>
        <v>3.43648592</v>
      </c>
    </row>
    <row r="7069" spans="1:4" ht="15" customHeight="1" x14ac:dyDescent="0.2">
      <c r="A7069" s="105">
        <v>42303.25</v>
      </c>
      <c r="B7069" s="13">
        <v>0</v>
      </c>
      <c r="C7069" s="24">
        <v>0</v>
      </c>
      <c r="D7069" s="16">
        <f t="shared" si="110"/>
        <v>0</v>
      </c>
    </row>
    <row r="7070" spans="1:4" ht="15" customHeight="1" x14ac:dyDescent="0.2">
      <c r="A7070" s="105">
        <v>42303.291666666664</v>
      </c>
      <c r="B7070" s="13">
        <v>1.028888</v>
      </c>
      <c r="C7070" s="24">
        <v>280</v>
      </c>
      <c r="D7070" s="16">
        <f t="shared" si="110"/>
        <v>1.71824296</v>
      </c>
    </row>
    <row r="7071" spans="1:4" ht="15" customHeight="1" x14ac:dyDescent="0.2">
      <c r="A7071" s="105">
        <v>42303.333333333336</v>
      </c>
      <c r="B7071" s="13">
        <v>1.5433319999999999</v>
      </c>
      <c r="C7071" s="24">
        <v>310</v>
      </c>
      <c r="D7071" s="16">
        <f t="shared" si="110"/>
        <v>2.5773644399999998</v>
      </c>
    </row>
    <row r="7072" spans="1:4" ht="15" customHeight="1" x14ac:dyDescent="0.2">
      <c r="A7072" s="105">
        <v>42303.375</v>
      </c>
      <c r="B7072" s="13">
        <v>0.51444400000000001</v>
      </c>
      <c r="C7072" s="24">
        <v>340</v>
      </c>
      <c r="D7072" s="16">
        <f t="shared" si="110"/>
        <v>0.85912147999999999</v>
      </c>
    </row>
    <row r="7073" spans="1:4" ht="15" customHeight="1" x14ac:dyDescent="0.2">
      <c r="A7073" s="105">
        <v>42303.416666666664</v>
      </c>
      <c r="B7073" s="13">
        <v>0</v>
      </c>
      <c r="C7073" s="24">
        <v>0</v>
      </c>
      <c r="D7073" s="16">
        <f t="shared" si="110"/>
        <v>0</v>
      </c>
    </row>
    <row r="7074" spans="1:4" ht="15" customHeight="1" x14ac:dyDescent="0.2">
      <c r="A7074" s="105">
        <v>42303.458333333336</v>
      </c>
      <c r="B7074" s="13">
        <v>1.028888</v>
      </c>
      <c r="C7074" s="24">
        <v>80</v>
      </c>
      <c r="D7074" s="16">
        <f t="shared" si="110"/>
        <v>1.71824296</v>
      </c>
    </row>
    <row r="7075" spans="1:4" ht="15" customHeight="1" x14ac:dyDescent="0.2">
      <c r="A7075" s="105">
        <v>42303.5</v>
      </c>
      <c r="B7075" s="13">
        <v>1.028888</v>
      </c>
      <c r="C7075" s="24">
        <v>120</v>
      </c>
      <c r="D7075" s="16">
        <f t="shared" si="110"/>
        <v>1.71824296</v>
      </c>
    </row>
    <row r="7076" spans="1:4" ht="15" customHeight="1" x14ac:dyDescent="0.2">
      <c r="A7076" s="105">
        <v>42303.541666666664</v>
      </c>
      <c r="B7076" s="13">
        <v>4.1155520000000001</v>
      </c>
      <c r="C7076" s="24">
        <v>160</v>
      </c>
      <c r="D7076" s="16">
        <f t="shared" si="110"/>
        <v>6.8729718399999999</v>
      </c>
    </row>
    <row r="7077" spans="1:4" ht="15" customHeight="1" x14ac:dyDescent="0.2">
      <c r="A7077" s="105">
        <v>42303.583333333336</v>
      </c>
      <c r="B7077" s="13">
        <v>3.0866639999999999</v>
      </c>
      <c r="C7077" s="24">
        <v>130</v>
      </c>
      <c r="D7077" s="16">
        <f t="shared" si="110"/>
        <v>5.1547288799999995</v>
      </c>
    </row>
    <row r="7078" spans="1:4" ht="15" customHeight="1" x14ac:dyDescent="0.2">
      <c r="A7078" s="105">
        <v>42303.625</v>
      </c>
      <c r="B7078" s="13">
        <v>3.0866639999999999</v>
      </c>
      <c r="C7078" s="24">
        <v>70</v>
      </c>
      <c r="D7078" s="16">
        <f t="shared" si="110"/>
        <v>5.1547288799999995</v>
      </c>
    </row>
    <row r="7079" spans="1:4" ht="15" customHeight="1" x14ac:dyDescent="0.2">
      <c r="A7079" s="105">
        <v>42303.666666666664</v>
      </c>
      <c r="B7079" s="13">
        <v>3.601108</v>
      </c>
      <c r="C7079" s="24">
        <v>50</v>
      </c>
      <c r="D7079" s="16">
        <f t="shared" si="110"/>
        <v>6.0138503599999993</v>
      </c>
    </row>
    <row r="7080" spans="1:4" ht="15" customHeight="1" x14ac:dyDescent="0.2">
      <c r="A7080" s="105">
        <v>42303.708333333336</v>
      </c>
      <c r="B7080" s="13">
        <v>4.1155520000000001</v>
      </c>
      <c r="C7080" s="24">
        <v>60</v>
      </c>
      <c r="D7080" s="16">
        <f t="shared" si="110"/>
        <v>6.8729718399999999</v>
      </c>
    </row>
    <row r="7081" spans="1:4" ht="15" customHeight="1" x14ac:dyDescent="0.2">
      <c r="A7081" s="105">
        <v>42303.75</v>
      </c>
      <c r="B7081" s="13">
        <v>3.601108</v>
      </c>
      <c r="C7081" s="24">
        <v>60</v>
      </c>
      <c r="D7081" s="16">
        <f t="shared" si="110"/>
        <v>6.0138503599999993</v>
      </c>
    </row>
    <row r="7082" spans="1:4" ht="15" customHeight="1" x14ac:dyDescent="0.2">
      <c r="A7082" s="105">
        <v>42303.791666666664</v>
      </c>
      <c r="B7082" s="13">
        <v>4.1155520000000001</v>
      </c>
      <c r="C7082" s="24">
        <v>50</v>
      </c>
      <c r="D7082" s="16">
        <f t="shared" si="110"/>
        <v>6.8729718399999999</v>
      </c>
    </row>
    <row r="7083" spans="1:4" ht="15" customHeight="1" x14ac:dyDescent="0.2">
      <c r="A7083" s="105">
        <v>42303.833333333336</v>
      </c>
      <c r="B7083" s="13">
        <v>4.1155520000000001</v>
      </c>
      <c r="C7083" s="24">
        <v>30</v>
      </c>
      <c r="D7083" s="16">
        <f t="shared" si="110"/>
        <v>6.8729718399999999</v>
      </c>
    </row>
    <row r="7084" spans="1:4" ht="15" customHeight="1" x14ac:dyDescent="0.2">
      <c r="A7084" s="105">
        <v>42303.875</v>
      </c>
      <c r="B7084" s="13">
        <v>4.6299960000000002</v>
      </c>
      <c r="C7084" s="24">
        <v>60</v>
      </c>
      <c r="D7084" s="16">
        <f t="shared" si="110"/>
        <v>7.7320933199999997</v>
      </c>
    </row>
    <row r="7085" spans="1:4" ht="15" customHeight="1" x14ac:dyDescent="0.2">
      <c r="A7085" s="105">
        <v>42303.916666666664</v>
      </c>
      <c r="B7085" s="13">
        <v>3.601108</v>
      </c>
      <c r="C7085" s="24">
        <v>50</v>
      </c>
      <c r="D7085" s="16">
        <f t="shared" si="110"/>
        <v>6.0138503599999993</v>
      </c>
    </row>
    <row r="7086" spans="1:4" ht="15" customHeight="1" x14ac:dyDescent="0.2">
      <c r="A7086" s="105">
        <v>42303.958333333336</v>
      </c>
      <c r="B7086" s="13">
        <v>2.057776</v>
      </c>
      <c r="C7086" s="24">
        <v>40</v>
      </c>
      <c r="D7086" s="16">
        <f t="shared" si="110"/>
        <v>3.43648592</v>
      </c>
    </row>
    <row r="7087" spans="1:4" ht="15" customHeight="1" x14ac:dyDescent="0.2">
      <c r="A7087" s="105">
        <v>42304</v>
      </c>
      <c r="B7087" s="13">
        <v>2.057776</v>
      </c>
      <c r="C7087" s="24">
        <v>30</v>
      </c>
      <c r="D7087" s="16">
        <f t="shared" si="110"/>
        <v>3.43648592</v>
      </c>
    </row>
    <row r="7088" spans="1:4" ht="15" customHeight="1" x14ac:dyDescent="0.2">
      <c r="A7088" s="105">
        <v>42304.041666666664</v>
      </c>
      <c r="B7088" s="13">
        <v>1.5433319999999999</v>
      </c>
      <c r="C7088" s="24">
        <v>350</v>
      </c>
      <c r="D7088" s="16">
        <f t="shared" si="110"/>
        <v>2.5773644399999998</v>
      </c>
    </row>
    <row r="7089" spans="1:4" ht="15" customHeight="1" x14ac:dyDescent="0.2">
      <c r="A7089" s="105">
        <v>42304.083333333336</v>
      </c>
      <c r="B7089" s="13">
        <v>2.057776</v>
      </c>
      <c r="C7089" s="24">
        <v>10</v>
      </c>
      <c r="D7089" s="16">
        <f t="shared" si="110"/>
        <v>3.43648592</v>
      </c>
    </row>
    <row r="7090" spans="1:4" ht="15" customHeight="1" x14ac:dyDescent="0.2">
      <c r="A7090" s="105">
        <v>42304.125</v>
      </c>
      <c r="B7090" s="13">
        <v>2.057776</v>
      </c>
      <c r="C7090" s="24">
        <v>360</v>
      </c>
      <c r="D7090" s="16">
        <f t="shared" si="110"/>
        <v>3.43648592</v>
      </c>
    </row>
    <row r="7091" spans="1:4" ht="15" customHeight="1" x14ac:dyDescent="0.2">
      <c r="A7091" s="105">
        <v>42304.166666666664</v>
      </c>
      <c r="B7091" s="13">
        <v>1.5433319999999999</v>
      </c>
      <c r="C7091" s="24">
        <v>360</v>
      </c>
      <c r="D7091" s="16">
        <f t="shared" si="110"/>
        <v>2.5773644399999998</v>
      </c>
    </row>
    <row r="7092" spans="1:4" ht="15" customHeight="1" x14ac:dyDescent="0.2">
      <c r="A7092" s="105">
        <v>42304.208333333336</v>
      </c>
      <c r="B7092" s="13">
        <v>3.0866639999999999</v>
      </c>
      <c r="C7092" s="24">
        <v>10</v>
      </c>
      <c r="D7092" s="16">
        <f t="shared" si="110"/>
        <v>5.1547288799999995</v>
      </c>
    </row>
    <row r="7093" spans="1:4" ht="15" customHeight="1" x14ac:dyDescent="0.2">
      <c r="A7093" s="105">
        <v>42304.25</v>
      </c>
      <c r="B7093" s="13">
        <v>3.0866639999999999</v>
      </c>
      <c r="C7093" s="24">
        <v>10</v>
      </c>
      <c r="D7093" s="16">
        <f t="shared" si="110"/>
        <v>5.1547288799999995</v>
      </c>
    </row>
    <row r="7094" spans="1:4" ht="15" customHeight="1" x14ac:dyDescent="0.2">
      <c r="A7094" s="105">
        <v>42304.291666666664</v>
      </c>
      <c r="B7094" s="13">
        <v>3.0866639999999999</v>
      </c>
      <c r="C7094" s="24">
        <v>40</v>
      </c>
      <c r="D7094" s="16">
        <f t="shared" si="110"/>
        <v>5.1547288799999995</v>
      </c>
    </row>
    <row r="7095" spans="1:4" ht="15" customHeight="1" x14ac:dyDescent="0.2">
      <c r="A7095" s="105">
        <v>42304.333333333336</v>
      </c>
      <c r="B7095" s="13">
        <v>2.5722200000000002</v>
      </c>
      <c r="C7095" s="24">
        <v>10</v>
      </c>
      <c r="D7095" s="16">
        <f t="shared" si="110"/>
        <v>4.2956073999999997</v>
      </c>
    </row>
    <row r="7096" spans="1:4" ht="15" customHeight="1" x14ac:dyDescent="0.2">
      <c r="A7096" s="105">
        <v>42304.375</v>
      </c>
      <c r="B7096" s="13">
        <v>2.057776</v>
      </c>
      <c r="C7096" s="24">
        <v>360</v>
      </c>
      <c r="D7096" s="16">
        <f t="shared" si="110"/>
        <v>3.43648592</v>
      </c>
    </row>
    <row r="7097" spans="1:4" ht="15" customHeight="1" x14ac:dyDescent="0.2">
      <c r="A7097" s="105">
        <v>42304.416666666664</v>
      </c>
      <c r="B7097" s="13">
        <v>4.1155520000000001</v>
      </c>
      <c r="C7097" s="24">
        <v>360</v>
      </c>
      <c r="D7097" s="16">
        <f t="shared" si="110"/>
        <v>6.8729718399999999</v>
      </c>
    </row>
    <row r="7098" spans="1:4" ht="15" customHeight="1" x14ac:dyDescent="0.2">
      <c r="A7098" s="105">
        <v>42304.458333333336</v>
      </c>
      <c r="B7098" s="13">
        <v>4.6299960000000002</v>
      </c>
      <c r="C7098" s="24">
        <v>360</v>
      </c>
      <c r="D7098" s="16">
        <f t="shared" si="110"/>
        <v>7.7320933199999997</v>
      </c>
    </row>
    <row r="7099" spans="1:4" ht="15" customHeight="1" x14ac:dyDescent="0.2">
      <c r="A7099" s="105">
        <v>42304.5</v>
      </c>
      <c r="B7099" s="13">
        <v>5.6588840000000005</v>
      </c>
      <c r="C7099" s="24">
        <v>10</v>
      </c>
      <c r="D7099" s="16">
        <f t="shared" si="110"/>
        <v>9.4503362800000001</v>
      </c>
    </row>
    <row r="7100" spans="1:4" ht="15" customHeight="1" x14ac:dyDescent="0.2">
      <c r="A7100" s="105">
        <v>42304.541666666664</v>
      </c>
      <c r="B7100" s="13">
        <v>5.1444400000000003</v>
      </c>
      <c r="C7100" s="24">
        <v>40</v>
      </c>
      <c r="D7100" s="16">
        <f t="shared" si="110"/>
        <v>8.5912147999999995</v>
      </c>
    </row>
    <row r="7101" spans="1:4" ht="15" customHeight="1" x14ac:dyDescent="0.2">
      <c r="A7101" s="105">
        <v>42304.583333333336</v>
      </c>
      <c r="B7101" s="13">
        <v>6.6877719999999998</v>
      </c>
      <c r="C7101" s="24">
        <v>50</v>
      </c>
      <c r="D7101" s="16">
        <f t="shared" si="110"/>
        <v>11.16857924</v>
      </c>
    </row>
    <row r="7102" spans="1:4" ht="15" customHeight="1" x14ac:dyDescent="0.2">
      <c r="A7102" s="105">
        <v>42304.625</v>
      </c>
      <c r="B7102" s="13">
        <v>7.202216</v>
      </c>
      <c r="C7102" s="24">
        <v>40</v>
      </c>
      <c r="D7102" s="16">
        <f t="shared" si="110"/>
        <v>12.027700719999999</v>
      </c>
    </row>
    <row r="7103" spans="1:4" ht="15" customHeight="1" x14ac:dyDescent="0.2">
      <c r="A7103" s="105">
        <v>42304.666666666664</v>
      </c>
      <c r="B7103" s="13">
        <v>7.202216</v>
      </c>
      <c r="C7103" s="24">
        <v>60</v>
      </c>
      <c r="D7103" s="16">
        <f t="shared" si="110"/>
        <v>12.027700719999999</v>
      </c>
    </row>
    <row r="7104" spans="1:4" ht="15" customHeight="1" x14ac:dyDescent="0.2">
      <c r="A7104" s="105">
        <v>42304.708333333336</v>
      </c>
      <c r="B7104" s="13">
        <v>8.2311040000000002</v>
      </c>
      <c r="C7104" s="24">
        <v>40</v>
      </c>
      <c r="D7104" s="16">
        <f t="shared" si="110"/>
        <v>13.74594368</v>
      </c>
    </row>
    <row r="7105" spans="1:4" ht="15" customHeight="1" x14ac:dyDescent="0.2">
      <c r="A7105" s="105">
        <v>42304.75</v>
      </c>
      <c r="B7105" s="13">
        <v>7.7166600000000001</v>
      </c>
      <c r="C7105" s="24">
        <v>40</v>
      </c>
      <c r="D7105" s="16">
        <f t="shared" si="110"/>
        <v>12.886822199999999</v>
      </c>
    </row>
    <row r="7106" spans="1:4" ht="15" customHeight="1" x14ac:dyDescent="0.2">
      <c r="A7106" s="105">
        <v>42304.791666666664</v>
      </c>
      <c r="B7106" s="13">
        <v>8.2311040000000002</v>
      </c>
      <c r="C7106" s="24">
        <v>50</v>
      </c>
      <c r="D7106" s="16">
        <f t="shared" si="110"/>
        <v>13.74594368</v>
      </c>
    </row>
    <row r="7107" spans="1:4" ht="15" customHeight="1" x14ac:dyDescent="0.2">
      <c r="A7107" s="105">
        <v>42304.833333333336</v>
      </c>
      <c r="B7107" s="13">
        <v>7.7166600000000001</v>
      </c>
      <c r="C7107" s="24">
        <v>50</v>
      </c>
      <c r="D7107" s="16">
        <f t="shared" si="110"/>
        <v>12.886822199999999</v>
      </c>
    </row>
    <row r="7108" spans="1:4" ht="15" customHeight="1" x14ac:dyDescent="0.2">
      <c r="A7108" s="105">
        <v>42304.875</v>
      </c>
      <c r="B7108" s="13">
        <v>6.6877719999999998</v>
      </c>
      <c r="C7108" s="24">
        <v>50</v>
      </c>
      <c r="D7108" s="16">
        <f t="shared" ref="D7108:D7171" si="111">$B$1*B7108</f>
        <v>11.16857924</v>
      </c>
    </row>
    <row r="7109" spans="1:4" ht="15" customHeight="1" x14ac:dyDescent="0.2">
      <c r="A7109" s="105">
        <v>42304.916666666664</v>
      </c>
      <c r="B7109" s="13">
        <v>5.1444400000000003</v>
      </c>
      <c r="C7109" s="24">
        <v>50</v>
      </c>
      <c r="D7109" s="16">
        <f t="shared" si="111"/>
        <v>8.5912147999999995</v>
      </c>
    </row>
    <row r="7110" spans="1:4" ht="15" customHeight="1" x14ac:dyDescent="0.2">
      <c r="A7110" s="105">
        <v>42304.958333333336</v>
      </c>
      <c r="B7110" s="13">
        <v>6.1733279999999997</v>
      </c>
      <c r="C7110" s="24">
        <v>40</v>
      </c>
      <c r="D7110" s="16">
        <f t="shared" si="111"/>
        <v>10.309457759999999</v>
      </c>
    </row>
    <row r="7111" spans="1:4" ht="15" customHeight="1" x14ac:dyDescent="0.2">
      <c r="A7111" s="105">
        <v>42305</v>
      </c>
      <c r="B7111" s="13">
        <v>6.1733279999999997</v>
      </c>
      <c r="C7111" s="24">
        <v>40</v>
      </c>
      <c r="D7111" s="16">
        <f t="shared" si="111"/>
        <v>10.309457759999999</v>
      </c>
    </row>
    <row r="7112" spans="1:4" ht="15" customHeight="1" x14ac:dyDescent="0.2">
      <c r="A7112" s="105">
        <v>42305.041666666664</v>
      </c>
      <c r="B7112" s="13">
        <v>3.601108</v>
      </c>
      <c r="C7112" s="24">
        <v>10</v>
      </c>
      <c r="D7112" s="16">
        <f t="shared" si="111"/>
        <v>6.0138503599999993</v>
      </c>
    </row>
    <row r="7113" spans="1:4" ht="15" customHeight="1" x14ac:dyDescent="0.2">
      <c r="A7113" s="105">
        <v>42305.083333333336</v>
      </c>
      <c r="B7113" s="13">
        <v>3.0866639999999999</v>
      </c>
      <c r="C7113" s="24">
        <v>360</v>
      </c>
      <c r="D7113" s="16">
        <f t="shared" si="111"/>
        <v>5.1547288799999995</v>
      </c>
    </row>
    <row r="7114" spans="1:4" ht="15" customHeight="1" x14ac:dyDescent="0.2">
      <c r="A7114" s="105">
        <v>42305.125</v>
      </c>
      <c r="B7114" s="13">
        <v>3.0866639999999999</v>
      </c>
      <c r="C7114" s="24">
        <v>360</v>
      </c>
      <c r="D7114" s="16">
        <f t="shared" si="111"/>
        <v>5.1547288799999995</v>
      </c>
    </row>
    <row r="7115" spans="1:4" ht="15" customHeight="1" x14ac:dyDescent="0.2">
      <c r="A7115" s="105">
        <v>42305.166666666664</v>
      </c>
      <c r="B7115" s="13">
        <v>4.1155520000000001</v>
      </c>
      <c r="C7115" s="24">
        <v>10</v>
      </c>
      <c r="D7115" s="16">
        <f t="shared" si="111"/>
        <v>6.8729718399999999</v>
      </c>
    </row>
    <row r="7116" spans="1:4" ht="15" customHeight="1" x14ac:dyDescent="0.2">
      <c r="A7116" s="105">
        <v>42305.208333333336</v>
      </c>
      <c r="B7116" s="13">
        <v>3.601108</v>
      </c>
      <c r="C7116" s="24">
        <v>20</v>
      </c>
      <c r="D7116" s="16">
        <f t="shared" si="111"/>
        <v>6.0138503599999993</v>
      </c>
    </row>
    <row r="7117" spans="1:4" ht="15" customHeight="1" x14ac:dyDescent="0.2">
      <c r="A7117" s="105">
        <v>42305.25</v>
      </c>
      <c r="B7117" s="13">
        <v>3.0866639999999999</v>
      </c>
      <c r="C7117" s="24">
        <v>10</v>
      </c>
      <c r="D7117" s="16">
        <f t="shared" si="111"/>
        <v>5.1547288799999995</v>
      </c>
    </row>
    <row r="7118" spans="1:4" ht="15" customHeight="1" x14ac:dyDescent="0.2">
      <c r="A7118" s="105">
        <v>42305.291666666664</v>
      </c>
      <c r="B7118" s="13">
        <v>3.601108</v>
      </c>
      <c r="C7118" s="24">
        <v>20</v>
      </c>
      <c r="D7118" s="16">
        <f t="shared" si="111"/>
        <v>6.0138503599999993</v>
      </c>
    </row>
    <row r="7119" spans="1:4" ht="15" customHeight="1" x14ac:dyDescent="0.2">
      <c r="A7119" s="105">
        <v>42305.333333333336</v>
      </c>
      <c r="B7119" s="13">
        <v>2.5722200000000002</v>
      </c>
      <c r="C7119" s="24">
        <v>40</v>
      </c>
      <c r="D7119" s="16">
        <f t="shared" si="111"/>
        <v>4.2956073999999997</v>
      </c>
    </row>
    <row r="7120" spans="1:4" ht="15" customHeight="1" x14ac:dyDescent="0.2">
      <c r="A7120" s="105">
        <v>42305.375</v>
      </c>
      <c r="B7120" s="13">
        <v>4.1155520000000001</v>
      </c>
      <c r="C7120" s="24">
        <v>20</v>
      </c>
      <c r="D7120" s="16">
        <f t="shared" si="111"/>
        <v>6.8729718399999999</v>
      </c>
    </row>
    <row r="7121" spans="1:4" ht="15" customHeight="1" x14ac:dyDescent="0.2">
      <c r="A7121" s="105">
        <v>42305.416666666664</v>
      </c>
      <c r="B7121" s="13">
        <v>6.6877719999999998</v>
      </c>
      <c r="C7121" s="24">
        <v>20</v>
      </c>
      <c r="D7121" s="16">
        <f t="shared" si="111"/>
        <v>11.16857924</v>
      </c>
    </row>
    <row r="7122" spans="1:4" ht="15" customHeight="1" x14ac:dyDescent="0.2">
      <c r="A7122" s="105">
        <v>42305.458333333336</v>
      </c>
      <c r="B7122" s="13">
        <v>5.1444400000000003</v>
      </c>
      <c r="C7122" s="24">
        <v>360</v>
      </c>
      <c r="D7122" s="16">
        <f t="shared" si="111"/>
        <v>8.5912147999999995</v>
      </c>
    </row>
    <row r="7123" spans="1:4" ht="15" customHeight="1" x14ac:dyDescent="0.2">
      <c r="A7123" s="105">
        <v>42305.5</v>
      </c>
      <c r="B7123" s="13">
        <v>5.1444400000000003</v>
      </c>
      <c r="C7123" s="24">
        <v>360</v>
      </c>
      <c r="D7123" s="16">
        <f t="shared" si="111"/>
        <v>8.5912147999999995</v>
      </c>
    </row>
    <row r="7124" spans="1:4" ht="15" customHeight="1" x14ac:dyDescent="0.2">
      <c r="A7124" s="105">
        <v>42305.541666666664</v>
      </c>
      <c r="B7124" s="13">
        <v>5.6588840000000005</v>
      </c>
      <c r="C7124" s="24">
        <v>10</v>
      </c>
      <c r="D7124" s="16">
        <f t="shared" si="111"/>
        <v>9.4503362800000001</v>
      </c>
    </row>
    <row r="7125" spans="1:4" ht="15" customHeight="1" x14ac:dyDescent="0.2">
      <c r="A7125" s="105">
        <v>42305.583333333336</v>
      </c>
      <c r="B7125" s="13">
        <v>4.1155520000000001</v>
      </c>
      <c r="C7125" s="24">
        <v>360</v>
      </c>
      <c r="D7125" s="16">
        <f t="shared" si="111"/>
        <v>6.8729718399999999</v>
      </c>
    </row>
    <row r="7126" spans="1:4" ht="15" customHeight="1" x14ac:dyDescent="0.2">
      <c r="A7126" s="105">
        <v>42305.625</v>
      </c>
      <c r="B7126" s="13">
        <v>4.6299960000000002</v>
      </c>
      <c r="C7126" s="24">
        <v>60</v>
      </c>
      <c r="D7126" s="16">
        <f t="shared" si="111"/>
        <v>7.7320933199999997</v>
      </c>
    </row>
    <row r="7127" spans="1:4" ht="15" customHeight="1" x14ac:dyDescent="0.2">
      <c r="A7127" s="105">
        <v>42305.666666666664</v>
      </c>
      <c r="B7127" s="13">
        <v>6.1733279999999997</v>
      </c>
      <c r="C7127" s="24">
        <v>60</v>
      </c>
      <c r="D7127" s="16">
        <f t="shared" si="111"/>
        <v>10.309457759999999</v>
      </c>
    </row>
    <row r="7128" spans="1:4" ht="15" customHeight="1" x14ac:dyDescent="0.2">
      <c r="A7128" s="105">
        <v>42305.708333333336</v>
      </c>
      <c r="B7128" s="13">
        <v>7.202216</v>
      </c>
      <c r="C7128" s="24">
        <v>50</v>
      </c>
      <c r="D7128" s="16">
        <f t="shared" si="111"/>
        <v>12.027700719999999</v>
      </c>
    </row>
    <row r="7129" spans="1:4" ht="15" customHeight="1" x14ac:dyDescent="0.2">
      <c r="A7129" s="105">
        <v>42305.75</v>
      </c>
      <c r="B7129" s="13">
        <v>7.7166600000000001</v>
      </c>
      <c r="C7129" s="24">
        <v>40</v>
      </c>
      <c r="D7129" s="16">
        <f t="shared" si="111"/>
        <v>12.886822199999999</v>
      </c>
    </row>
    <row r="7130" spans="1:4" ht="15" customHeight="1" x14ac:dyDescent="0.2">
      <c r="A7130" s="105">
        <v>42305.791666666664</v>
      </c>
      <c r="B7130" s="13">
        <v>8.2311040000000002</v>
      </c>
      <c r="C7130" s="24">
        <v>40</v>
      </c>
      <c r="D7130" s="16">
        <f t="shared" si="111"/>
        <v>13.74594368</v>
      </c>
    </row>
    <row r="7131" spans="1:4" ht="15" customHeight="1" x14ac:dyDescent="0.2">
      <c r="A7131" s="105">
        <v>42305.833333333336</v>
      </c>
      <c r="B7131" s="13">
        <v>7.202216</v>
      </c>
      <c r="C7131" s="24">
        <v>40</v>
      </c>
      <c r="D7131" s="16">
        <f t="shared" si="111"/>
        <v>12.027700719999999</v>
      </c>
    </row>
    <row r="7132" spans="1:4" ht="15" customHeight="1" x14ac:dyDescent="0.2">
      <c r="A7132" s="105">
        <v>42305.875</v>
      </c>
      <c r="B7132" s="13">
        <v>6.1733279999999997</v>
      </c>
      <c r="C7132" s="24">
        <v>50</v>
      </c>
      <c r="D7132" s="16">
        <f t="shared" si="111"/>
        <v>10.309457759999999</v>
      </c>
    </row>
    <row r="7133" spans="1:4" ht="15" customHeight="1" x14ac:dyDescent="0.2">
      <c r="A7133" s="105">
        <v>42305.916666666664</v>
      </c>
      <c r="B7133" s="13">
        <v>5.6588840000000005</v>
      </c>
      <c r="C7133" s="24">
        <v>50</v>
      </c>
      <c r="D7133" s="16">
        <f t="shared" si="111"/>
        <v>9.4503362800000001</v>
      </c>
    </row>
    <row r="7134" spans="1:4" ht="15" customHeight="1" x14ac:dyDescent="0.2">
      <c r="A7134" s="105">
        <v>42305.958333333336</v>
      </c>
      <c r="B7134" s="13">
        <v>6.1733279999999997</v>
      </c>
      <c r="C7134" s="24">
        <v>30</v>
      </c>
      <c r="D7134" s="16">
        <f t="shared" si="111"/>
        <v>10.309457759999999</v>
      </c>
    </row>
    <row r="7135" spans="1:4" ht="15" customHeight="1" x14ac:dyDescent="0.2">
      <c r="A7135" s="105">
        <v>42306</v>
      </c>
      <c r="B7135" s="13">
        <v>6.1733279999999997</v>
      </c>
      <c r="C7135" s="24">
        <v>10</v>
      </c>
      <c r="D7135" s="16">
        <f t="shared" si="111"/>
        <v>10.309457759999999</v>
      </c>
    </row>
    <row r="7136" spans="1:4" ht="15" customHeight="1" x14ac:dyDescent="0.2">
      <c r="A7136" s="105">
        <v>42306.041666666664</v>
      </c>
      <c r="B7136" s="13">
        <v>2.057776</v>
      </c>
      <c r="C7136" s="24">
        <v>340</v>
      </c>
      <c r="D7136" s="16">
        <f t="shared" si="111"/>
        <v>3.43648592</v>
      </c>
    </row>
    <row r="7137" spans="1:4" ht="15" customHeight="1" x14ac:dyDescent="0.2">
      <c r="A7137" s="105">
        <v>42306.083333333336</v>
      </c>
      <c r="B7137" s="13">
        <v>2.5722200000000002</v>
      </c>
      <c r="C7137" s="24">
        <v>340</v>
      </c>
      <c r="D7137" s="16">
        <f t="shared" si="111"/>
        <v>4.2956073999999997</v>
      </c>
    </row>
    <row r="7138" spans="1:4" ht="15" customHeight="1" x14ac:dyDescent="0.2">
      <c r="A7138" s="105">
        <v>42306.125</v>
      </c>
      <c r="B7138" s="13">
        <v>3.601108</v>
      </c>
      <c r="C7138" s="24">
        <v>350</v>
      </c>
      <c r="D7138" s="16">
        <f t="shared" si="111"/>
        <v>6.0138503599999993</v>
      </c>
    </row>
    <row r="7139" spans="1:4" ht="15" customHeight="1" x14ac:dyDescent="0.2">
      <c r="A7139" s="105">
        <v>42306.166666666664</v>
      </c>
      <c r="B7139" s="13">
        <v>3.0866639999999999</v>
      </c>
      <c r="C7139" s="24">
        <v>10</v>
      </c>
      <c r="D7139" s="16">
        <f t="shared" si="111"/>
        <v>5.1547288799999995</v>
      </c>
    </row>
    <row r="7140" spans="1:4" ht="15" customHeight="1" x14ac:dyDescent="0.2">
      <c r="A7140" s="105">
        <v>42306.208333333336</v>
      </c>
      <c r="B7140" s="13">
        <v>4.6299960000000002</v>
      </c>
      <c r="C7140" s="24">
        <v>10</v>
      </c>
      <c r="D7140" s="16">
        <f t="shared" si="111"/>
        <v>7.7320933199999997</v>
      </c>
    </row>
    <row r="7141" spans="1:4" ht="15" customHeight="1" x14ac:dyDescent="0.2">
      <c r="A7141" s="105">
        <v>42306.25</v>
      </c>
      <c r="B7141" s="13">
        <v>2.057776</v>
      </c>
      <c r="C7141" s="24">
        <v>360</v>
      </c>
      <c r="D7141" s="16">
        <f t="shared" si="111"/>
        <v>3.43648592</v>
      </c>
    </row>
    <row r="7142" spans="1:4" ht="15" customHeight="1" x14ac:dyDescent="0.2">
      <c r="A7142" s="105">
        <v>42306.291666666664</v>
      </c>
      <c r="B7142" s="13">
        <v>3.601108</v>
      </c>
      <c r="C7142" s="24">
        <v>150</v>
      </c>
      <c r="D7142" s="16">
        <f t="shared" si="111"/>
        <v>6.0138503599999993</v>
      </c>
    </row>
    <row r="7143" spans="1:4" ht="15" customHeight="1" x14ac:dyDescent="0.2">
      <c r="A7143" s="105">
        <v>42306.333333333336</v>
      </c>
      <c r="B7143" s="13">
        <v>3.0866639999999999</v>
      </c>
      <c r="C7143" s="24">
        <v>150</v>
      </c>
      <c r="D7143" s="16">
        <f t="shared" si="111"/>
        <v>5.1547288799999995</v>
      </c>
    </row>
    <row r="7144" spans="1:4" ht="15" customHeight="1" x14ac:dyDescent="0.2">
      <c r="A7144" s="105">
        <v>42306.375</v>
      </c>
      <c r="B7144" s="13">
        <v>7.7166600000000001</v>
      </c>
      <c r="C7144" s="24">
        <v>200</v>
      </c>
      <c r="D7144" s="16">
        <f t="shared" si="111"/>
        <v>12.886822199999999</v>
      </c>
    </row>
    <row r="7145" spans="1:4" ht="15" customHeight="1" x14ac:dyDescent="0.2">
      <c r="A7145" s="105">
        <v>42306.416666666664</v>
      </c>
      <c r="B7145" s="13">
        <v>5.1444400000000003</v>
      </c>
      <c r="C7145" s="24">
        <v>190</v>
      </c>
      <c r="D7145" s="16">
        <f t="shared" si="111"/>
        <v>8.5912147999999995</v>
      </c>
    </row>
    <row r="7146" spans="1:4" ht="15" customHeight="1" x14ac:dyDescent="0.2">
      <c r="A7146" s="105">
        <v>42306.458333333336</v>
      </c>
      <c r="B7146" s="13">
        <v>3.0866639999999999</v>
      </c>
      <c r="C7146" s="24">
        <v>220</v>
      </c>
      <c r="D7146" s="16">
        <f t="shared" si="111"/>
        <v>5.1547288799999995</v>
      </c>
    </row>
    <row r="7147" spans="1:4" ht="15" customHeight="1" x14ac:dyDescent="0.2">
      <c r="A7147" s="105">
        <v>42306.5</v>
      </c>
      <c r="B7147" s="13">
        <v>4.1155520000000001</v>
      </c>
      <c r="C7147" s="24">
        <v>210</v>
      </c>
      <c r="D7147" s="16">
        <f t="shared" si="111"/>
        <v>6.8729718399999999</v>
      </c>
    </row>
    <row r="7148" spans="1:4" ht="15" customHeight="1" x14ac:dyDescent="0.2">
      <c r="A7148" s="105">
        <v>42306.541666666664</v>
      </c>
      <c r="B7148" s="13">
        <v>5.1444400000000003</v>
      </c>
      <c r="C7148" s="24">
        <v>220</v>
      </c>
      <c r="D7148" s="16">
        <f t="shared" si="111"/>
        <v>8.5912147999999995</v>
      </c>
    </row>
    <row r="7149" spans="1:4" ht="15" customHeight="1" x14ac:dyDescent="0.2">
      <c r="A7149" s="105">
        <v>42306.583333333336</v>
      </c>
      <c r="B7149" s="13">
        <v>5.6588840000000005</v>
      </c>
      <c r="C7149" s="24">
        <v>220</v>
      </c>
      <c r="D7149" s="16">
        <f t="shared" si="111"/>
        <v>9.4503362800000001</v>
      </c>
    </row>
    <row r="7150" spans="1:4" ht="15" customHeight="1" x14ac:dyDescent="0.2">
      <c r="A7150" s="105">
        <v>42306.625</v>
      </c>
      <c r="B7150" s="13">
        <v>7.7166600000000001</v>
      </c>
      <c r="C7150" s="24">
        <v>210</v>
      </c>
      <c r="D7150" s="16">
        <f t="shared" si="111"/>
        <v>12.886822199999999</v>
      </c>
    </row>
    <row r="7151" spans="1:4" ht="15" customHeight="1" x14ac:dyDescent="0.2">
      <c r="A7151" s="105">
        <v>42306.666666666664</v>
      </c>
      <c r="B7151" s="13">
        <v>8.2311040000000002</v>
      </c>
      <c r="C7151" s="24">
        <v>180</v>
      </c>
      <c r="D7151" s="16">
        <f t="shared" si="111"/>
        <v>13.74594368</v>
      </c>
    </row>
    <row r="7152" spans="1:4" ht="15" customHeight="1" x14ac:dyDescent="0.2">
      <c r="A7152" s="105">
        <v>42306.708333333336</v>
      </c>
      <c r="B7152" s="13">
        <v>9.2599920000000004</v>
      </c>
      <c r="C7152" s="24">
        <v>180</v>
      </c>
      <c r="D7152" s="16">
        <f t="shared" si="111"/>
        <v>15.464186639999999</v>
      </c>
    </row>
    <row r="7153" spans="1:4" ht="15" customHeight="1" x14ac:dyDescent="0.2">
      <c r="A7153" s="105">
        <v>42306.75</v>
      </c>
      <c r="B7153" s="13">
        <v>9.7744359999999997</v>
      </c>
      <c r="C7153" s="24">
        <v>200</v>
      </c>
      <c r="D7153" s="16">
        <f t="shared" si="111"/>
        <v>16.32330812</v>
      </c>
    </row>
    <row r="7154" spans="1:4" ht="15" customHeight="1" x14ac:dyDescent="0.2">
      <c r="A7154" s="105">
        <v>42306.791666666664</v>
      </c>
      <c r="B7154" s="13">
        <v>7.7166600000000001</v>
      </c>
      <c r="C7154" s="24">
        <v>200</v>
      </c>
      <c r="D7154" s="16">
        <f t="shared" si="111"/>
        <v>12.886822199999999</v>
      </c>
    </row>
    <row r="7155" spans="1:4" ht="15" customHeight="1" x14ac:dyDescent="0.2">
      <c r="A7155" s="105">
        <v>42306.833333333336</v>
      </c>
      <c r="B7155" s="13">
        <v>10.288880000000001</v>
      </c>
      <c r="C7155" s="24">
        <v>210</v>
      </c>
      <c r="D7155" s="16">
        <f t="shared" si="111"/>
        <v>17.182429599999999</v>
      </c>
    </row>
    <row r="7156" spans="1:4" ht="15" customHeight="1" x14ac:dyDescent="0.2">
      <c r="A7156" s="105">
        <v>42306.875</v>
      </c>
      <c r="B7156" s="13">
        <v>10.803324</v>
      </c>
      <c r="C7156" s="24">
        <v>210</v>
      </c>
      <c r="D7156" s="16">
        <f t="shared" si="111"/>
        <v>18.041551079999998</v>
      </c>
    </row>
    <row r="7157" spans="1:4" ht="15" customHeight="1" x14ac:dyDescent="0.2">
      <c r="A7157" s="105">
        <v>42306.916666666664</v>
      </c>
      <c r="B7157" s="13">
        <v>9.2599920000000004</v>
      </c>
      <c r="C7157" s="24">
        <v>210</v>
      </c>
      <c r="D7157" s="16">
        <f t="shared" si="111"/>
        <v>15.464186639999999</v>
      </c>
    </row>
    <row r="7158" spans="1:4" ht="15" customHeight="1" x14ac:dyDescent="0.2">
      <c r="A7158" s="105">
        <v>42306.958333333336</v>
      </c>
      <c r="B7158" s="13">
        <v>10.803324</v>
      </c>
      <c r="C7158" s="24">
        <v>210</v>
      </c>
      <c r="D7158" s="16">
        <f t="shared" si="111"/>
        <v>18.041551079999998</v>
      </c>
    </row>
    <row r="7159" spans="1:4" ht="15" customHeight="1" x14ac:dyDescent="0.2">
      <c r="A7159" s="105">
        <v>42307</v>
      </c>
      <c r="B7159" s="13">
        <v>8.2311040000000002</v>
      </c>
      <c r="C7159" s="24">
        <v>210</v>
      </c>
      <c r="D7159" s="16">
        <f t="shared" si="111"/>
        <v>13.74594368</v>
      </c>
    </row>
    <row r="7160" spans="1:4" ht="15" customHeight="1" x14ac:dyDescent="0.2">
      <c r="A7160" s="105">
        <v>42307.041666666664</v>
      </c>
      <c r="B7160" s="13">
        <v>7.7166600000000001</v>
      </c>
      <c r="C7160" s="24">
        <v>210</v>
      </c>
      <c r="D7160" s="16">
        <f t="shared" si="111"/>
        <v>12.886822199999999</v>
      </c>
    </row>
    <row r="7161" spans="1:4" ht="15" customHeight="1" x14ac:dyDescent="0.2">
      <c r="A7161" s="105">
        <v>42307.083333333336</v>
      </c>
      <c r="B7161" s="13">
        <v>7.202216</v>
      </c>
      <c r="C7161" s="24">
        <v>210</v>
      </c>
      <c r="D7161" s="16">
        <f t="shared" si="111"/>
        <v>12.027700719999999</v>
      </c>
    </row>
    <row r="7162" spans="1:4" ht="15" customHeight="1" x14ac:dyDescent="0.2">
      <c r="A7162" s="105">
        <v>42307.125</v>
      </c>
      <c r="B7162" s="13">
        <v>6.1733279999999997</v>
      </c>
      <c r="C7162" s="24">
        <v>200</v>
      </c>
      <c r="D7162" s="16">
        <f t="shared" si="111"/>
        <v>10.309457759999999</v>
      </c>
    </row>
    <row r="7163" spans="1:4" ht="15" customHeight="1" x14ac:dyDescent="0.2">
      <c r="A7163" s="105">
        <v>42307.166666666664</v>
      </c>
      <c r="B7163" s="13">
        <v>7.202216</v>
      </c>
      <c r="C7163" s="24">
        <v>220</v>
      </c>
      <c r="D7163" s="16">
        <f t="shared" si="111"/>
        <v>12.027700719999999</v>
      </c>
    </row>
    <row r="7164" spans="1:4" ht="15" customHeight="1" x14ac:dyDescent="0.2">
      <c r="A7164" s="105">
        <v>42307.208333333336</v>
      </c>
      <c r="B7164" s="13">
        <v>6.6877719999999998</v>
      </c>
      <c r="C7164" s="24">
        <v>210</v>
      </c>
      <c r="D7164" s="16">
        <f t="shared" si="111"/>
        <v>11.16857924</v>
      </c>
    </row>
    <row r="7165" spans="1:4" ht="15" customHeight="1" x14ac:dyDescent="0.2">
      <c r="A7165" s="105">
        <v>42307.25</v>
      </c>
      <c r="B7165" s="13">
        <v>7.202216</v>
      </c>
      <c r="C7165" s="24">
        <v>220</v>
      </c>
      <c r="D7165" s="16">
        <f t="shared" si="111"/>
        <v>12.027700719999999</v>
      </c>
    </row>
    <row r="7166" spans="1:4" ht="15" customHeight="1" x14ac:dyDescent="0.2">
      <c r="A7166" s="105">
        <v>42307.291666666664</v>
      </c>
      <c r="B7166" s="13">
        <v>7.202216</v>
      </c>
      <c r="C7166" s="24">
        <v>220</v>
      </c>
      <c r="D7166" s="16">
        <f t="shared" si="111"/>
        <v>12.027700719999999</v>
      </c>
    </row>
    <row r="7167" spans="1:4" ht="15" customHeight="1" x14ac:dyDescent="0.2">
      <c r="A7167" s="105">
        <v>42307.333333333336</v>
      </c>
      <c r="B7167" s="13">
        <v>6.1733279999999997</v>
      </c>
      <c r="C7167" s="24">
        <v>210</v>
      </c>
      <c r="D7167" s="16">
        <f t="shared" si="111"/>
        <v>10.309457759999999</v>
      </c>
    </row>
    <row r="7168" spans="1:4" ht="15" customHeight="1" x14ac:dyDescent="0.2">
      <c r="A7168" s="105">
        <v>42307.375</v>
      </c>
      <c r="B7168" s="13">
        <v>5.6588840000000005</v>
      </c>
      <c r="C7168" s="24">
        <v>200</v>
      </c>
      <c r="D7168" s="16">
        <f t="shared" si="111"/>
        <v>9.4503362800000001</v>
      </c>
    </row>
    <row r="7169" spans="1:4" ht="15" customHeight="1" x14ac:dyDescent="0.2">
      <c r="A7169" s="105">
        <v>42307.416666666664</v>
      </c>
      <c r="B7169" s="13">
        <v>5.6588840000000005</v>
      </c>
      <c r="C7169" s="24">
        <v>210</v>
      </c>
      <c r="D7169" s="16">
        <f t="shared" si="111"/>
        <v>9.4503362800000001</v>
      </c>
    </row>
    <row r="7170" spans="1:4" ht="15" customHeight="1" x14ac:dyDescent="0.2">
      <c r="A7170" s="105">
        <v>42307.458333333336</v>
      </c>
      <c r="B7170" s="13">
        <v>5.1444400000000003</v>
      </c>
      <c r="C7170" s="24">
        <v>170</v>
      </c>
      <c r="D7170" s="16">
        <f t="shared" si="111"/>
        <v>8.5912147999999995</v>
      </c>
    </row>
    <row r="7171" spans="1:4" ht="15" customHeight="1" x14ac:dyDescent="0.2">
      <c r="A7171" s="105">
        <v>42307.5</v>
      </c>
      <c r="B7171" s="13">
        <v>6.1733279999999997</v>
      </c>
      <c r="C7171" s="24">
        <v>150</v>
      </c>
      <c r="D7171" s="16">
        <f t="shared" si="111"/>
        <v>10.309457759999999</v>
      </c>
    </row>
    <row r="7172" spans="1:4" ht="15" customHeight="1" x14ac:dyDescent="0.2">
      <c r="A7172" s="105">
        <v>42307.541666666664</v>
      </c>
      <c r="B7172" s="13">
        <v>6.1733279999999997</v>
      </c>
      <c r="C7172" s="24">
        <v>140</v>
      </c>
      <c r="D7172" s="16">
        <f t="shared" ref="D7172:D7235" si="112">$B$1*B7172</f>
        <v>10.309457759999999</v>
      </c>
    </row>
    <row r="7173" spans="1:4" ht="15" customHeight="1" x14ac:dyDescent="0.2">
      <c r="A7173" s="105">
        <v>42307.583333333336</v>
      </c>
      <c r="B7173" s="13">
        <v>7.202216</v>
      </c>
      <c r="C7173" s="24">
        <v>140</v>
      </c>
      <c r="D7173" s="16">
        <f t="shared" si="112"/>
        <v>12.027700719999999</v>
      </c>
    </row>
    <row r="7174" spans="1:4" ht="15" customHeight="1" x14ac:dyDescent="0.2">
      <c r="A7174" s="105">
        <v>42307.625</v>
      </c>
      <c r="B7174" s="13">
        <v>6.1733279999999997</v>
      </c>
      <c r="C7174" s="24">
        <v>130</v>
      </c>
      <c r="D7174" s="16">
        <f t="shared" si="112"/>
        <v>10.309457759999999</v>
      </c>
    </row>
    <row r="7175" spans="1:4" ht="15" customHeight="1" x14ac:dyDescent="0.2">
      <c r="A7175" s="105">
        <v>42307.666666666664</v>
      </c>
      <c r="B7175" s="13">
        <v>3.601108</v>
      </c>
      <c r="C7175" s="24">
        <v>150</v>
      </c>
      <c r="D7175" s="16">
        <f t="shared" si="112"/>
        <v>6.0138503599999993</v>
      </c>
    </row>
    <row r="7176" spans="1:4" ht="15" customHeight="1" x14ac:dyDescent="0.2">
      <c r="A7176" s="105">
        <v>42307.708333333336</v>
      </c>
      <c r="B7176" s="13">
        <v>5.1444400000000003</v>
      </c>
      <c r="C7176" s="24">
        <v>130</v>
      </c>
      <c r="D7176" s="16">
        <f t="shared" si="112"/>
        <v>8.5912147999999995</v>
      </c>
    </row>
    <row r="7177" spans="1:4" ht="15" customHeight="1" x14ac:dyDescent="0.2">
      <c r="A7177" s="105">
        <v>42307.75</v>
      </c>
      <c r="B7177" s="13">
        <v>4.1155520000000001</v>
      </c>
      <c r="C7177" s="24">
        <v>120</v>
      </c>
      <c r="D7177" s="16">
        <f t="shared" si="112"/>
        <v>6.8729718399999999</v>
      </c>
    </row>
    <row r="7178" spans="1:4" ht="15" customHeight="1" x14ac:dyDescent="0.2">
      <c r="A7178" s="105">
        <v>42307.791666666664</v>
      </c>
      <c r="B7178" s="13">
        <v>3.601108</v>
      </c>
      <c r="C7178" s="24">
        <v>130</v>
      </c>
      <c r="D7178" s="16">
        <f t="shared" si="112"/>
        <v>6.0138503599999993</v>
      </c>
    </row>
    <row r="7179" spans="1:4" ht="15" customHeight="1" x14ac:dyDescent="0.2">
      <c r="A7179" s="105">
        <v>42307.833333333336</v>
      </c>
      <c r="B7179" s="13">
        <v>2.057776</v>
      </c>
      <c r="C7179" s="24">
        <v>160</v>
      </c>
      <c r="D7179" s="16">
        <f t="shared" si="112"/>
        <v>3.43648592</v>
      </c>
    </row>
    <row r="7180" spans="1:4" ht="15" customHeight="1" x14ac:dyDescent="0.2">
      <c r="A7180" s="105">
        <v>42307.875</v>
      </c>
      <c r="B7180" s="13">
        <v>4.1155520000000001</v>
      </c>
      <c r="C7180" s="24">
        <v>70</v>
      </c>
      <c r="D7180" s="16">
        <f t="shared" si="112"/>
        <v>6.8729718399999999</v>
      </c>
    </row>
    <row r="7181" spans="1:4" ht="15" customHeight="1" x14ac:dyDescent="0.2">
      <c r="A7181" s="105">
        <v>42307.916666666664</v>
      </c>
      <c r="B7181" s="13">
        <v>4.6299960000000002</v>
      </c>
      <c r="C7181" s="24">
        <v>80</v>
      </c>
      <c r="D7181" s="16">
        <f t="shared" si="112"/>
        <v>7.7320933199999997</v>
      </c>
    </row>
    <row r="7182" spans="1:4" ht="15" customHeight="1" x14ac:dyDescent="0.2">
      <c r="A7182" s="105">
        <v>42307.958333333336</v>
      </c>
      <c r="B7182" s="13">
        <v>2.057776</v>
      </c>
      <c r="C7182" s="24">
        <v>100</v>
      </c>
      <c r="D7182" s="16">
        <f t="shared" si="112"/>
        <v>3.43648592</v>
      </c>
    </row>
    <row r="7183" spans="1:4" ht="15" customHeight="1" x14ac:dyDescent="0.2">
      <c r="A7183" s="105">
        <v>42308</v>
      </c>
      <c r="B7183" s="13">
        <v>2.057776</v>
      </c>
      <c r="C7183" s="24">
        <v>110</v>
      </c>
      <c r="D7183" s="16">
        <f t="shared" si="112"/>
        <v>3.43648592</v>
      </c>
    </row>
    <row r="7184" spans="1:4" ht="15" customHeight="1" x14ac:dyDescent="0.2">
      <c r="A7184" s="105">
        <v>42308.041666666664</v>
      </c>
      <c r="B7184" s="13">
        <v>4.1155520000000001</v>
      </c>
      <c r="C7184" s="24">
        <v>100</v>
      </c>
      <c r="D7184" s="16">
        <f t="shared" si="112"/>
        <v>6.8729718399999999</v>
      </c>
    </row>
    <row r="7185" spans="1:4" ht="15" customHeight="1" x14ac:dyDescent="0.2">
      <c r="A7185" s="105">
        <v>42308.083333333336</v>
      </c>
      <c r="B7185" s="13">
        <v>4.1155520000000001</v>
      </c>
      <c r="C7185" s="24">
        <v>70</v>
      </c>
      <c r="D7185" s="16">
        <f t="shared" si="112"/>
        <v>6.8729718399999999</v>
      </c>
    </row>
    <row r="7186" spans="1:4" ht="15" customHeight="1" x14ac:dyDescent="0.2">
      <c r="A7186" s="105">
        <v>42308.125</v>
      </c>
      <c r="B7186" s="13">
        <v>2.5722200000000002</v>
      </c>
      <c r="C7186" s="24">
        <v>30</v>
      </c>
      <c r="D7186" s="16">
        <f t="shared" si="112"/>
        <v>4.2956073999999997</v>
      </c>
    </row>
    <row r="7187" spans="1:4" ht="15" customHeight="1" x14ac:dyDescent="0.2">
      <c r="A7187" s="105">
        <v>42308.166666666664</v>
      </c>
      <c r="B7187" s="13">
        <v>4.1155520000000001</v>
      </c>
      <c r="C7187" s="24">
        <v>50</v>
      </c>
      <c r="D7187" s="16">
        <f t="shared" si="112"/>
        <v>6.8729718399999999</v>
      </c>
    </row>
    <row r="7188" spans="1:4" ht="15" customHeight="1" x14ac:dyDescent="0.2">
      <c r="A7188" s="105">
        <v>42308.208333333336</v>
      </c>
      <c r="B7188" s="13">
        <v>4.6299960000000002</v>
      </c>
      <c r="C7188" s="24">
        <v>60</v>
      </c>
      <c r="D7188" s="16">
        <f t="shared" si="112"/>
        <v>7.7320933199999997</v>
      </c>
    </row>
    <row r="7189" spans="1:4" ht="15" customHeight="1" x14ac:dyDescent="0.2">
      <c r="A7189" s="105">
        <v>42308.25</v>
      </c>
      <c r="B7189" s="13">
        <v>4.6299960000000002</v>
      </c>
      <c r="C7189" s="24">
        <v>60</v>
      </c>
      <c r="D7189" s="16">
        <f t="shared" si="112"/>
        <v>7.7320933199999997</v>
      </c>
    </row>
    <row r="7190" spans="1:4" ht="15" customHeight="1" x14ac:dyDescent="0.2">
      <c r="A7190" s="105">
        <v>42308.291666666664</v>
      </c>
      <c r="B7190" s="13">
        <v>2.5722200000000002</v>
      </c>
      <c r="C7190" s="24">
        <v>20</v>
      </c>
      <c r="D7190" s="16">
        <f t="shared" si="112"/>
        <v>4.2956073999999997</v>
      </c>
    </row>
    <row r="7191" spans="1:4" ht="15" customHeight="1" x14ac:dyDescent="0.2">
      <c r="A7191" s="105">
        <v>42308.333333333336</v>
      </c>
      <c r="B7191" s="13">
        <v>1.028888</v>
      </c>
      <c r="C7191" s="24">
        <v>10</v>
      </c>
      <c r="D7191" s="16">
        <f t="shared" si="112"/>
        <v>1.71824296</v>
      </c>
    </row>
    <row r="7192" spans="1:4" ht="15" customHeight="1" x14ac:dyDescent="0.2">
      <c r="A7192" s="105">
        <v>42308.375</v>
      </c>
      <c r="B7192" s="13">
        <v>1.5433319999999999</v>
      </c>
      <c r="C7192" s="24">
        <v>360</v>
      </c>
      <c r="D7192" s="16">
        <f t="shared" si="112"/>
        <v>2.5773644399999998</v>
      </c>
    </row>
    <row r="7193" spans="1:4" ht="15" customHeight="1" x14ac:dyDescent="0.2">
      <c r="A7193" s="105">
        <v>42308.416666666664</v>
      </c>
      <c r="B7193" s="13">
        <v>3.0866639999999999</v>
      </c>
      <c r="C7193" s="24">
        <v>20</v>
      </c>
      <c r="D7193" s="16">
        <f t="shared" si="112"/>
        <v>5.1547288799999995</v>
      </c>
    </row>
    <row r="7194" spans="1:4" ht="15" customHeight="1" x14ac:dyDescent="0.2">
      <c r="A7194" s="105">
        <v>42308.458333333336</v>
      </c>
      <c r="B7194" s="13">
        <v>5.1444400000000003</v>
      </c>
      <c r="C7194" s="24">
        <v>30</v>
      </c>
      <c r="D7194" s="16">
        <f t="shared" si="112"/>
        <v>8.5912147999999995</v>
      </c>
    </row>
    <row r="7195" spans="1:4" ht="15" customHeight="1" x14ac:dyDescent="0.2">
      <c r="A7195" s="105">
        <v>42308.5</v>
      </c>
      <c r="B7195" s="13">
        <v>5.6588840000000005</v>
      </c>
      <c r="C7195" s="24">
        <v>30</v>
      </c>
      <c r="D7195" s="16">
        <f t="shared" si="112"/>
        <v>9.4503362800000001</v>
      </c>
    </row>
    <row r="7196" spans="1:4" ht="15" customHeight="1" x14ac:dyDescent="0.2">
      <c r="A7196" s="105">
        <v>42308.541666666664</v>
      </c>
      <c r="B7196" s="13">
        <v>6.6877719999999998</v>
      </c>
      <c r="C7196" s="24">
        <v>40</v>
      </c>
      <c r="D7196" s="16">
        <f t="shared" si="112"/>
        <v>11.16857924</v>
      </c>
    </row>
    <row r="7197" spans="1:4" ht="15" customHeight="1" x14ac:dyDescent="0.2">
      <c r="A7197" s="105">
        <v>42308.583333333336</v>
      </c>
      <c r="B7197" s="13">
        <v>6.6877719999999998</v>
      </c>
      <c r="C7197" s="24">
        <v>40</v>
      </c>
      <c r="D7197" s="16">
        <f t="shared" si="112"/>
        <v>11.16857924</v>
      </c>
    </row>
    <row r="7198" spans="1:4" ht="15" customHeight="1" x14ac:dyDescent="0.2">
      <c r="A7198" s="105">
        <v>42308.625</v>
      </c>
      <c r="B7198" s="13">
        <v>7.202216</v>
      </c>
      <c r="C7198" s="24">
        <v>40</v>
      </c>
      <c r="D7198" s="16">
        <f t="shared" si="112"/>
        <v>12.027700719999999</v>
      </c>
    </row>
    <row r="7199" spans="1:4" ht="15" customHeight="1" x14ac:dyDescent="0.2">
      <c r="A7199" s="105">
        <v>42308.666666666664</v>
      </c>
      <c r="B7199" s="13">
        <v>6.1733279999999997</v>
      </c>
      <c r="C7199" s="24">
        <v>30</v>
      </c>
      <c r="D7199" s="16">
        <f t="shared" si="112"/>
        <v>10.309457759999999</v>
      </c>
    </row>
    <row r="7200" spans="1:4" ht="15" customHeight="1" x14ac:dyDescent="0.2">
      <c r="A7200" s="105">
        <v>42308.708333333336</v>
      </c>
      <c r="B7200" s="13">
        <v>6.6877719999999998</v>
      </c>
      <c r="C7200" s="24">
        <v>40</v>
      </c>
      <c r="D7200" s="16">
        <f t="shared" si="112"/>
        <v>11.16857924</v>
      </c>
    </row>
    <row r="7201" spans="1:4" ht="15" customHeight="1" x14ac:dyDescent="0.2">
      <c r="A7201" s="105">
        <v>42308.75</v>
      </c>
      <c r="B7201" s="13">
        <v>5.1444400000000003</v>
      </c>
      <c r="C7201" s="24">
        <v>40</v>
      </c>
      <c r="D7201" s="16">
        <f t="shared" si="112"/>
        <v>8.5912147999999995</v>
      </c>
    </row>
    <row r="7202" spans="1:4" ht="15" customHeight="1" x14ac:dyDescent="0.2">
      <c r="A7202" s="105">
        <v>42308.791666666664</v>
      </c>
      <c r="B7202" s="13">
        <v>6.1733279999999997</v>
      </c>
      <c r="C7202" s="24">
        <v>60</v>
      </c>
      <c r="D7202" s="16">
        <f t="shared" si="112"/>
        <v>10.309457759999999</v>
      </c>
    </row>
    <row r="7203" spans="1:4" ht="15" customHeight="1" x14ac:dyDescent="0.2">
      <c r="A7203" s="105">
        <v>42308.833333333336</v>
      </c>
      <c r="B7203" s="13">
        <v>5.6588840000000005</v>
      </c>
      <c r="C7203" s="24">
        <v>40</v>
      </c>
      <c r="D7203" s="16">
        <f t="shared" si="112"/>
        <v>9.4503362800000001</v>
      </c>
    </row>
    <row r="7204" spans="1:4" ht="15" customHeight="1" x14ac:dyDescent="0.2">
      <c r="A7204" s="105">
        <v>42308.875</v>
      </c>
      <c r="B7204" s="13">
        <v>5.1444400000000003</v>
      </c>
      <c r="C7204" s="24">
        <v>50</v>
      </c>
      <c r="D7204" s="16">
        <f t="shared" si="112"/>
        <v>8.5912147999999995</v>
      </c>
    </row>
    <row r="7205" spans="1:4" ht="15" customHeight="1" x14ac:dyDescent="0.2">
      <c r="A7205" s="105">
        <v>42308.916666666664</v>
      </c>
      <c r="B7205" s="13">
        <v>5.1444400000000003</v>
      </c>
      <c r="C7205" s="24">
        <v>50</v>
      </c>
      <c r="D7205" s="16">
        <f t="shared" si="112"/>
        <v>8.5912147999999995</v>
      </c>
    </row>
    <row r="7206" spans="1:4" ht="15" customHeight="1" x14ac:dyDescent="0.2">
      <c r="A7206" s="105">
        <v>42308.958333333336</v>
      </c>
      <c r="B7206" s="13">
        <v>4.1155520000000001</v>
      </c>
      <c r="C7206" s="24">
        <v>50</v>
      </c>
      <c r="D7206" s="16">
        <f t="shared" si="112"/>
        <v>6.8729718399999999</v>
      </c>
    </row>
    <row r="7207" spans="1:4" ht="15" customHeight="1" x14ac:dyDescent="0.2">
      <c r="A7207" s="105">
        <v>42309.208333333336</v>
      </c>
      <c r="B7207" s="13">
        <v>3.0866639999999999</v>
      </c>
      <c r="C7207" s="24">
        <v>10</v>
      </c>
      <c r="D7207" s="16">
        <f t="shared" si="112"/>
        <v>5.1547288799999995</v>
      </c>
    </row>
    <row r="7208" spans="1:4" ht="15" customHeight="1" x14ac:dyDescent="0.2">
      <c r="A7208" s="105">
        <v>42309.25</v>
      </c>
      <c r="B7208" s="13">
        <v>4.6299960000000002</v>
      </c>
      <c r="C7208" s="24">
        <v>10</v>
      </c>
      <c r="D7208" s="16">
        <f t="shared" si="112"/>
        <v>7.7320933199999997</v>
      </c>
    </row>
    <row r="7209" spans="1:4" ht="15" customHeight="1" x14ac:dyDescent="0.2">
      <c r="A7209" s="105">
        <v>42309.291666666664</v>
      </c>
      <c r="B7209" s="13">
        <v>4.6299960000000002</v>
      </c>
      <c r="C7209" s="24">
        <v>20</v>
      </c>
      <c r="D7209" s="16">
        <f t="shared" si="112"/>
        <v>7.7320933199999997</v>
      </c>
    </row>
    <row r="7210" spans="1:4" ht="15" customHeight="1" x14ac:dyDescent="0.2">
      <c r="A7210" s="105">
        <v>42309.333333333336</v>
      </c>
      <c r="B7210" s="13">
        <v>2.057776</v>
      </c>
      <c r="C7210" s="24">
        <v>350</v>
      </c>
      <c r="D7210" s="16">
        <f t="shared" si="112"/>
        <v>3.43648592</v>
      </c>
    </row>
    <row r="7211" spans="1:4" ht="15" customHeight="1" x14ac:dyDescent="0.2">
      <c r="A7211" s="105">
        <v>42309.375</v>
      </c>
      <c r="B7211" s="13">
        <v>4.1155520000000001</v>
      </c>
      <c r="C7211" s="24">
        <v>20</v>
      </c>
      <c r="D7211" s="16">
        <f t="shared" si="112"/>
        <v>6.8729718399999999</v>
      </c>
    </row>
    <row r="7212" spans="1:4" ht="15" customHeight="1" x14ac:dyDescent="0.2">
      <c r="A7212" s="105">
        <v>42309.416666666664</v>
      </c>
      <c r="B7212" s="13">
        <v>4.6299960000000002</v>
      </c>
      <c r="C7212" s="24">
        <v>20</v>
      </c>
      <c r="D7212" s="16">
        <f t="shared" si="112"/>
        <v>7.7320933199999997</v>
      </c>
    </row>
    <row r="7213" spans="1:4" ht="15" customHeight="1" x14ac:dyDescent="0.2">
      <c r="A7213" s="105">
        <v>42309.458333333336</v>
      </c>
      <c r="B7213" s="13">
        <v>5.6588840000000005</v>
      </c>
      <c r="C7213" s="24">
        <v>10</v>
      </c>
      <c r="D7213" s="16">
        <f t="shared" si="112"/>
        <v>9.4503362800000001</v>
      </c>
    </row>
    <row r="7214" spans="1:4" ht="15" customHeight="1" x14ac:dyDescent="0.2">
      <c r="A7214" s="105">
        <v>42309.5</v>
      </c>
      <c r="B7214" s="13">
        <v>6.1733279999999997</v>
      </c>
      <c r="C7214" s="24">
        <v>360</v>
      </c>
      <c r="D7214" s="16">
        <f t="shared" si="112"/>
        <v>10.309457759999999</v>
      </c>
    </row>
    <row r="7215" spans="1:4" ht="15" customHeight="1" x14ac:dyDescent="0.2">
      <c r="A7215" s="105">
        <v>42309.541666666664</v>
      </c>
      <c r="B7215" s="13">
        <v>7.202216</v>
      </c>
      <c r="C7215" s="24">
        <v>10</v>
      </c>
      <c r="D7215" s="16">
        <f t="shared" si="112"/>
        <v>12.027700719999999</v>
      </c>
    </row>
    <row r="7216" spans="1:4" ht="15" customHeight="1" x14ac:dyDescent="0.2">
      <c r="A7216" s="105">
        <v>42309.583333333336</v>
      </c>
      <c r="B7216" s="13">
        <v>5.6588840000000005</v>
      </c>
      <c r="C7216" s="24">
        <v>20</v>
      </c>
      <c r="D7216" s="16">
        <f t="shared" si="112"/>
        <v>9.4503362800000001</v>
      </c>
    </row>
    <row r="7217" spans="1:4" ht="15" customHeight="1" x14ac:dyDescent="0.2">
      <c r="A7217" s="105">
        <v>42309.625</v>
      </c>
      <c r="B7217" s="13">
        <v>8.2311040000000002</v>
      </c>
      <c r="C7217" s="24">
        <v>60</v>
      </c>
      <c r="D7217" s="16">
        <f t="shared" si="112"/>
        <v>13.74594368</v>
      </c>
    </row>
    <row r="7218" spans="1:4" ht="15" customHeight="1" x14ac:dyDescent="0.2">
      <c r="A7218" s="105">
        <v>42309.666666666664</v>
      </c>
      <c r="B7218" s="13">
        <v>8.2311040000000002</v>
      </c>
      <c r="C7218" s="24">
        <v>40</v>
      </c>
      <c r="D7218" s="16">
        <f t="shared" si="112"/>
        <v>13.74594368</v>
      </c>
    </row>
    <row r="7219" spans="1:4" ht="15" customHeight="1" x14ac:dyDescent="0.2">
      <c r="A7219" s="105">
        <v>42309.708333333336</v>
      </c>
      <c r="B7219" s="13">
        <v>8.2311040000000002</v>
      </c>
      <c r="C7219" s="24">
        <v>40</v>
      </c>
      <c r="D7219" s="16">
        <f t="shared" si="112"/>
        <v>13.74594368</v>
      </c>
    </row>
    <row r="7220" spans="1:4" ht="15" customHeight="1" x14ac:dyDescent="0.2">
      <c r="A7220" s="105">
        <v>42309.75</v>
      </c>
      <c r="B7220" s="13">
        <v>9.2599920000000004</v>
      </c>
      <c r="C7220" s="24">
        <v>50</v>
      </c>
      <c r="D7220" s="16">
        <f t="shared" si="112"/>
        <v>15.464186639999999</v>
      </c>
    </row>
    <row r="7221" spans="1:4" ht="15" customHeight="1" x14ac:dyDescent="0.2">
      <c r="A7221" s="105">
        <v>42309.791666666664</v>
      </c>
      <c r="B7221" s="13">
        <v>9.7744359999999997</v>
      </c>
      <c r="C7221" s="24">
        <v>50</v>
      </c>
      <c r="D7221" s="16">
        <f t="shared" si="112"/>
        <v>16.32330812</v>
      </c>
    </row>
    <row r="7222" spans="1:4" ht="15" customHeight="1" x14ac:dyDescent="0.2">
      <c r="A7222" s="105">
        <v>42309.833333333336</v>
      </c>
      <c r="B7222" s="13">
        <v>8.2311040000000002</v>
      </c>
      <c r="C7222" s="24">
        <v>50</v>
      </c>
      <c r="D7222" s="16">
        <f t="shared" si="112"/>
        <v>13.74594368</v>
      </c>
    </row>
    <row r="7223" spans="1:4" ht="15" customHeight="1" x14ac:dyDescent="0.2">
      <c r="A7223" s="105">
        <v>42309.875</v>
      </c>
      <c r="B7223" s="13">
        <v>8.2311040000000002</v>
      </c>
      <c r="C7223" s="24">
        <v>50</v>
      </c>
      <c r="D7223" s="16">
        <f t="shared" si="112"/>
        <v>13.74594368</v>
      </c>
    </row>
    <row r="7224" spans="1:4" ht="15" customHeight="1" x14ac:dyDescent="0.2">
      <c r="A7224" s="105">
        <v>42309.916666666664</v>
      </c>
      <c r="B7224" s="13">
        <v>7.7166600000000001</v>
      </c>
      <c r="C7224" s="24">
        <v>50</v>
      </c>
      <c r="D7224" s="16">
        <f t="shared" si="112"/>
        <v>12.886822199999999</v>
      </c>
    </row>
    <row r="7225" spans="1:4" ht="15" customHeight="1" x14ac:dyDescent="0.2">
      <c r="A7225" s="105">
        <v>42309.958333333336</v>
      </c>
      <c r="B7225" s="13">
        <v>6.6877719999999998</v>
      </c>
      <c r="C7225" s="24">
        <v>20</v>
      </c>
      <c r="D7225" s="16">
        <f t="shared" si="112"/>
        <v>11.16857924</v>
      </c>
    </row>
    <row r="7226" spans="1:4" ht="15" customHeight="1" x14ac:dyDescent="0.2">
      <c r="A7226" s="105">
        <v>42310</v>
      </c>
      <c r="B7226" s="13">
        <v>3.601108</v>
      </c>
      <c r="C7226" s="24">
        <v>360</v>
      </c>
      <c r="D7226" s="16">
        <f t="shared" si="112"/>
        <v>6.0138503599999993</v>
      </c>
    </row>
    <row r="7227" spans="1:4" ht="15" customHeight="1" x14ac:dyDescent="0.2">
      <c r="A7227" s="105">
        <v>42310.041666666664</v>
      </c>
      <c r="B7227" s="13">
        <v>3.601108</v>
      </c>
      <c r="C7227" s="24">
        <v>360</v>
      </c>
      <c r="D7227" s="16">
        <f t="shared" si="112"/>
        <v>6.0138503599999993</v>
      </c>
    </row>
    <row r="7228" spans="1:4" ht="15" customHeight="1" x14ac:dyDescent="0.2">
      <c r="A7228" s="105">
        <v>42310.083333333336</v>
      </c>
      <c r="B7228" s="13">
        <v>4.1155520000000001</v>
      </c>
      <c r="C7228" s="24">
        <v>360</v>
      </c>
      <c r="D7228" s="16">
        <f t="shared" si="112"/>
        <v>6.8729718399999999</v>
      </c>
    </row>
    <row r="7229" spans="1:4" ht="15" customHeight="1" x14ac:dyDescent="0.2">
      <c r="A7229" s="105">
        <v>42310.125</v>
      </c>
      <c r="B7229" s="13">
        <v>2.057776</v>
      </c>
      <c r="C7229" s="24">
        <v>10</v>
      </c>
      <c r="D7229" s="16">
        <f t="shared" si="112"/>
        <v>3.43648592</v>
      </c>
    </row>
    <row r="7230" spans="1:4" ht="15" customHeight="1" x14ac:dyDescent="0.2">
      <c r="A7230" s="105">
        <v>42310.166666666664</v>
      </c>
      <c r="B7230" s="13">
        <v>4.1155520000000001</v>
      </c>
      <c r="C7230" s="24">
        <v>10</v>
      </c>
      <c r="D7230" s="16">
        <f t="shared" si="112"/>
        <v>6.8729718399999999</v>
      </c>
    </row>
    <row r="7231" spans="1:4" ht="15" customHeight="1" x14ac:dyDescent="0.2">
      <c r="A7231" s="105">
        <v>42310.208333333336</v>
      </c>
      <c r="B7231" s="13">
        <v>4.1155520000000001</v>
      </c>
      <c r="C7231" s="24">
        <v>360</v>
      </c>
      <c r="D7231" s="16">
        <f t="shared" si="112"/>
        <v>6.8729718399999999</v>
      </c>
    </row>
    <row r="7232" spans="1:4" ht="15" customHeight="1" x14ac:dyDescent="0.2">
      <c r="A7232" s="105">
        <v>42310.25</v>
      </c>
      <c r="B7232" s="13">
        <v>3.601108</v>
      </c>
      <c r="C7232" s="24">
        <v>30</v>
      </c>
      <c r="D7232" s="16">
        <f t="shared" si="112"/>
        <v>6.0138503599999993</v>
      </c>
    </row>
    <row r="7233" spans="1:4" ht="15" customHeight="1" x14ac:dyDescent="0.2">
      <c r="A7233" s="105">
        <v>42310.291666666664</v>
      </c>
      <c r="B7233" s="13">
        <v>3.601108</v>
      </c>
      <c r="C7233" s="24">
        <v>20</v>
      </c>
      <c r="D7233" s="16">
        <f t="shared" si="112"/>
        <v>6.0138503599999993</v>
      </c>
    </row>
    <row r="7234" spans="1:4" ht="15" customHeight="1" x14ac:dyDescent="0.2">
      <c r="A7234" s="105">
        <v>42310.333333333336</v>
      </c>
      <c r="B7234" s="13">
        <v>3.0866639999999999</v>
      </c>
      <c r="C7234" s="24">
        <v>20</v>
      </c>
      <c r="D7234" s="16">
        <f t="shared" si="112"/>
        <v>5.1547288799999995</v>
      </c>
    </row>
    <row r="7235" spans="1:4" ht="15" customHeight="1" x14ac:dyDescent="0.2">
      <c r="A7235" s="105">
        <v>42310.375</v>
      </c>
      <c r="B7235" s="13">
        <v>3.0866639999999999</v>
      </c>
      <c r="C7235" s="24">
        <v>30</v>
      </c>
      <c r="D7235" s="16">
        <f t="shared" si="112"/>
        <v>5.1547288799999995</v>
      </c>
    </row>
    <row r="7236" spans="1:4" ht="15" customHeight="1" x14ac:dyDescent="0.2">
      <c r="A7236" s="105">
        <v>42310.416666666664</v>
      </c>
      <c r="B7236" s="13">
        <v>4.6299960000000002</v>
      </c>
      <c r="C7236" s="24">
        <v>20</v>
      </c>
      <c r="D7236" s="16">
        <f t="shared" ref="D7236:D7299" si="113">$B$1*B7236</f>
        <v>7.7320933199999997</v>
      </c>
    </row>
    <row r="7237" spans="1:4" ht="15" customHeight="1" x14ac:dyDescent="0.2">
      <c r="A7237" s="105">
        <v>42310.458333333336</v>
      </c>
      <c r="B7237" s="13">
        <v>4.1155520000000001</v>
      </c>
      <c r="C7237" s="24">
        <v>360</v>
      </c>
      <c r="D7237" s="16">
        <f t="shared" si="113"/>
        <v>6.8729718399999999</v>
      </c>
    </row>
    <row r="7238" spans="1:4" ht="15" customHeight="1" x14ac:dyDescent="0.2">
      <c r="A7238" s="105">
        <v>42310.5</v>
      </c>
      <c r="B7238" s="13">
        <v>6.1733279999999997</v>
      </c>
      <c r="C7238" s="24">
        <v>10</v>
      </c>
      <c r="D7238" s="16">
        <f t="shared" si="113"/>
        <v>10.309457759999999</v>
      </c>
    </row>
    <row r="7239" spans="1:4" ht="15" customHeight="1" x14ac:dyDescent="0.2">
      <c r="A7239" s="105">
        <v>42310.541666666664</v>
      </c>
      <c r="B7239" s="13">
        <v>6.1733279999999997</v>
      </c>
      <c r="C7239" s="24">
        <v>30</v>
      </c>
      <c r="D7239" s="16">
        <f t="shared" si="113"/>
        <v>10.309457759999999</v>
      </c>
    </row>
    <row r="7240" spans="1:4" ht="15" customHeight="1" x14ac:dyDescent="0.2">
      <c r="A7240" s="105">
        <v>42310.583333333336</v>
      </c>
      <c r="B7240" s="13">
        <v>6.1733279999999997</v>
      </c>
      <c r="C7240" s="24">
        <v>60</v>
      </c>
      <c r="D7240" s="16">
        <f t="shared" si="113"/>
        <v>10.309457759999999</v>
      </c>
    </row>
    <row r="7241" spans="1:4" ht="15" customHeight="1" x14ac:dyDescent="0.2">
      <c r="A7241" s="105">
        <v>42310.625</v>
      </c>
      <c r="B7241" s="13">
        <v>8.7455479999999994</v>
      </c>
      <c r="C7241" s="24">
        <v>60</v>
      </c>
      <c r="D7241" s="16">
        <f t="shared" si="113"/>
        <v>14.605065159999999</v>
      </c>
    </row>
    <row r="7242" spans="1:4" ht="15" customHeight="1" x14ac:dyDescent="0.2">
      <c r="A7242" s="105">
        <v>42310.666666666664</v>
      </c>
      <c r="B7242" s="13">
        <v>9.2599920000000004</v>
      </c>
      <c r="C7242" s="24">
        <v>50</v>
      </c>
      <c r="D7242" s="16">
        <f t="shared" si="113"/>
        <v>15.464186639999999</v>
      </c>
    </row>
    <row r="7243" spans="1:4" ht="15" customHeight="1" x14ac:dyDescent="0.2">
      <c r="A7243" s="105">
        <v>42310.708333333336</v>
      </c>
      <c r="B7243" s="13">
        <v>9.2599920000000004</v>
      </c>
      <c r="C7243" s="24">
        <v>70</v>
      </c>
      <c r="D7243" s="16">
        <f t="shared" si="113"/>
        <v>15.464186639999999</v>
      </c>
    </row>
    <row r="7244" spans="1:4" ht="15" customHeight="1" x14ac:dyDescent="0.2">
      <c r="A7244" s="105">
        <v>42310.75</v>
      </c>
      <c r="B7244" s="13">
        <v>10.288880000000001</v>
      </c>
      <c r="C7244" s="24">
        <v>50</v>
      </c>
      <c r="D7244" s="16">
        <f t="shared" si="113"/>
        <v>17.182429599999999</v>
      </c>
    </row>
    <row r="7245" spans="1:4" ht="15" customHeight="1" x14ac:dyDescent="0.2">
      <c r="A7245" s="105">
        <v>42310.791666666664</v>
      </c>
      <c r="B7245" s="13">
        <v>10.288880000000001</v>
      </c>
      <c r="C7245" s="24">
        <v>40</v>
      </c>
      <c r="D7245" s="16">
        <f t="shared" si="113"/>
        <v>17.182429599999999</v>
      </c>
    </row>
    <row r="7246" spans="1:4" ht="15" customHeight="1" x14ac:dyDescent="0.2">
      <c r="A7246" s="105">
        <v>42310.833333333336</v>
      </c>
      <c r="B7246" s="13">
        <v>11.317768000000001</v>
      </c>
      <c r="C7246" s="24">
        <v>50</v>
      </c>
      <c r="D7246" s="16">
        <f t="shared" si="113"/>
        <v>18.90067256</v>
      </c>
    </row>
    <row r="7247" spans="1:4" ht="15" customHeight="1" x14ac:dyDescent="0.2">
      <c r="A7247" s="105">
        <v>42310.875</v>
      </c>
      <c r="B7247" s="13">
        <v>8.2311040000000002</v>
      </c>
      <c r="C7247" s="24">
        <v>50</v>
      </c>
      <c r="D7247" s="16">
        <f t="shared" si="113"/>
        <v>13.74594368</v>
      </c>
    </row>
    <row r="7248" spans="1:4" ht="15" customHeight="1" x14ac:dyDescent="0.2">
      <c r="A7248" s="105">
        <v>42310.916666666664</v>
      </c>
      <c r="B7248" s="13">
        <v>7.7166600000000001</v>
      </c>
      <c r="C7248" s="24">
        <v>40</v>
      </c>
      <c r="D7248" s="16">
        <f t="shared" si="113"/>
        <v>12.886822199999999</v>
      </c>
    </row>
    <row r="7249" spans="1:4" ht="15" customHeight="1" x14ac:dyDescent="0.2">
      <c r="A7249" s="105">
        <v>42310.958333333336</v>
      </c>
      <c r="B7249" s="13">
        <v>6.6877719999999998</v>
      </c>
      <c r="C7249" s="24">
        <v>30</v>
      </c>
      <c r="D7249" s="16">
        <f t="shared" si="113"/>
        <v>11.16857924</v>
      </c>
    </row>
    <row r="7250" spans="1:4" ht="15" customHeight="1" x14ac:dyDescent="0.2">
      <c r="A7250" s="105">
        <v>42311</v>
      </c>
      <c r="B7250" s="13">
        <v>3.601108</v>
      </c>
      <c r="C7250" s="24">
        <v>10</v>
      </c>
      <c r="D7250" s="16">
        <f t="shared" si="113"/>
        <v>6.0138503599999993</v>
      </c>
    </row>
    <row r="7251" spans="1:4" ht="15" customHeight="1" x14ac:dyDescent="0.2">
      <c r="A7251" s="105">
        <v>42311.041666666664</v>
      </c>
      <c r="B7251" s="13">
        <v>3.0866639999999999</v>
      </c>
      <c r="C7251" s="24">
        <v>350</v>
      </c>
      <c r="D7251" s="16">
        <f t="shared" si="113"/>
        <v>5.1547288799999995</v>
      </c>
    </row>
    <row r="7252" spans="1:4" ht="15" customHeight="1" x14ac:dyDescent="0.2">
      <c r="A7252" s="105">
        <v>42311.083333333336</v>
      </c>
      <c r="B7252" s="13">
        <v>2.057776</v>
      </c>
      <c r="C7252" s="24">
        <v>340</v>
      </c>
      <c r="D7252" s="16">
        <f t="shared" si="113"/>
        <v>3.43648592</v>
      </c>
    </row>
    <row r="7253" spans="1:4" ht="15" customHeight="1" x14ac:dyDescent="0.2">
      <c r="A7253" s="105">
        <v>42311.125</v>
      </c>
      <c r="B7253" s="13">
        <v>2.057776</v>
      </c>
      <c r="C7253" s="24">
        <v>350</v>
      </c>
      <c r="D7253" s="16">
        <f t="shared" si="113"/>
        <v>3.43648592</v>
      </c>
    </row>
    <row r="7254" spans="1:4" ht="15" customHeight="1" x14ac:dyDescent="0.2">
      <c r="A7254" s="105">
        <v>42311.166666666664</v>
      </c>
      <c r="B7254" s="13">
        <v>6.1733279999999997</v>
      </c>
      <c r="C7254" s="24">
        <v>20</v>
      </c>
      <c r="D7254" s="16">
        <f t="shared" si="113"/>
        <v>10.309457759999999</v>
      </c>
    </row>
    <row r="7255" spans="1:4" ht="15" customHeight="1" x14ac:dyDescent="0.2">
      <c r="A7255" s="105">
        <v>42311.208333333336</v>
      </c>
      <c r="B7255" s="13">
        <v>5.1444400000000003</v>
      </c>
      <c r="C7255" s="24">
        <v>10</v>
      </c>
      <c r="D7255" s="16">
        <f t="shared" si="113"/>
        <v>8.5912147999999995</v>
      </c>
    </row>
    <row r="7256" spans="1:4" ht="15" customHeight="1" x14ac:dyDescent="0.2">
      <c r="A7256" s="105">
        <v>42311.25</v>
      </c>
      <c r="B7256" s="13">
        <v>3.0866639999999999</v>
      </c>
      <c r="C7256" s="24">
        <v>360</v>
      </c>
      <c r="D7256" s="16">
        <f t="shared" si="113"/>
        <v>5.1547288799999995</v>
      </c>
    </row>
    <row r="7257" spans="1:4" ht="15" customHeight="1" x14ac:dyDescent="0.2">
      <c r="A7257" s="105">
        <v>42311.291666666664</v>
      </c>
      <c r="B7257" s="13">
        <v>5.1444400000000003</v>
      </c>
      <c r="C7257" s="24">
        <v>360</v>
      </c>
      <c r="D7257" s="16">
        <f t="shared" si="113"/>
        <v>8.5912147999999995</v>
      </c>
    </row>
    <row r="7258" spans="1:4" ht="15" customHeight="1" x14ac:dyDescent="0.2">
      <c r="A7258" s="105">
        <v>42311.333333333336</v>
      </c>
      <c r="B7258" s="13">
        <v>6.1733279999999997</v>
      </c>
      <c r="C7258" s="24">
        <v>20</v>
      </c>
      <c r="D7258" s="16">
        <f t="shared" si="113"/>
        <v>10.309457759999999</v>
      </c>
    </row>
    <row r="7259" spans="1:4" ht="15" customHeight="1" x14ac:dyDescent="0.2">
      <c r="A7259" s="105">
        <v>42311.375</v>
      </c>
      <c r="B7259" s="13">
        <v>5.6588840000000005</v>
      </c>
      <c r="C7259" s="24">
        <v>10</v>
      </c>
      <c r="D7259" s="16">
        <f t="shared" si="113"/>
        <v>9.4503362800000001</v>
      </c>
    </row>
    <row r="7260" spans="1:4" ht="15" customHeight="1" x14ac:dyDescent="0.2">
      <c r="A7260" s="105">
        <v>42311.416666666664</v>
      </c>
      <c r="B7260" s="13">
        <v>6.6877719999999998</v>
      </c>
      <c r="C7260" s="24">
        <v>360</v>
      </c>
      <c r="D7260" s="16">
        <f t="shared" si="113"/>
        <v>11.16857924</v>
      </c>
    </row>
    <row r="7261" spans="1:4" ht="15" customHeight="1" x14ac:dyDescent="0.2">
      <c r="A7261" s="105">
        <v>42311.458333333336</v>
      </c>
      <c r="B7261" s="13">
        <v>8.7455479999999994</v>
      </c>
      <c r="C7261" s="24">
        <v>10</v>
      </c>
      <c r="D7261" s="16">
        <f t="shared" si="113"/>
        <v>14.605065159999999</v>
      </c>
    </row>
    <row r="7262" spans="1:4" ht="15" customHeight="1" x14ac:dyDescent="0.2">
      <c r="A7262" s="105">
        <v>42311.5</v>
      </c>
      <c r="B7262" s="13">
        <v>8.7455479999999994</v>
      </c>
      <c r="C7262" s="24">
        <v>10</v>
      </c>
      <c r="D7262" s="16">
        <f t="shared" si="113"/>
        <v>14.605065159999999</v>
      </c>
    </row>
    <row r="7263" spans="1:4" ht="15" customHeight="1" x14ac:dyDescent="0.2">
      <c r="A7263" s="105">
        <v>42311.541666666664</v>
      </c>
      <c r="B7263" s="13">
        <v>6.6877719999999998</v>
      </c>
      <c r="C7263" s="24">
        <v>10</v>
      </c>
      <c r="D7263" s="16">
        <f t="shared" si="113"/>
        <v>11.16857924</v>
      </c>
    </row>
    <row r="7264" spans="1:4" ht="15" customHeight="1" x14ac:dyDescent="0.2">
      <c r="A7264" s="105">
        <v>42311.625</v>
      </c>
      <c r="B7264" s="13">
        <v>7.7166600000000001</v>
      </c>
      <c r="C7264" s="24">
        <v>360</v>
      </c>
      <c r="D7264" s="16">
        <f t="shared" si="113"/>
        <v>12.886822199999999</v>
      </c>
    </row>
    <row r="7265" spans="1:4" ht="15" customHeight="1" x14ac:dyDescent="0.2">
      <c r="A7265" s="105">
        <v>42311.666666666664</v>
      </c>
      <c r="B7265" s="13">
        <v>8.7455479999999994</v>
      </c>
      <c r="C7265" s="24">
        <v>50</v>
      </c>
      <c r="D7265" s="16">
        <f t="shared" si="113"/>
        <v>14.605065159999999</v>
      </c>
    </row>
    <row r="7266" spans="1:4" ht="15" customHeight="1" x14ac:dyDescent="0.2">
      <c r="A7266" s="105">
        <v>42311.708333333336</v>
      </c>
      <c r="B7266" s="13">
        <v>9.7744359999999997</v>
      </c>
      <c r="C7266" s="24">
        <v>50</v>
      </c>
      <c r="D7266" s="16">
        <f t="shared" si="113"/>
        <v>16.32330812</v>
      </c>
    </row>
    <row r="7267" spans="1:4" ht="15" customHeight="1" x14ac:dyDescent="0.2">
      <c r="A7267" s="105">
        <v>42311.75</v>
      </c>
      <c r="B7267" s="13">
        <v>9.2599920000000004</v>
      </c>
      <c r="C7267" s="24">
        <v>40</v>
      </c>
      <c r="D7267" s="16">
        <f t="shared" si="113"/>
        <v>15.464186639999999</v>
      </c>
    </row>
    <row r="7268" spans="1:4" ht="15" customHeight="1" x14ac:dyDescent="0.2">
      <c r="A7268" s="105">
        <v>42311.791666666664</v>
      </c>
      <c r="B7268" s="13">
        <v>10.288880000000001</v>
      </c>
      <c r="C7268" s="24">
        <v>40</v>
      </c>
      <c r="D7268" s="16">
        <f t="shared" si="113"/>
        <v>17.182429599999999</v>
      </c>
    </row>
    <row r="7269" spans="1:4" ht="15" customHeight="1" x14ac:dyDescent="0.2">
      <c r="A7269" s="105">
        <v>42311.833333333336</v>
      </c>
      <c r="B7269" s="13">
        <v>10.288880000000001</v>
      </c>
      <c r="C7269" s="24">
        <v>50</v>
      </c>
      <c r="D7269" s="16">
        <f t="shared" si="113"/>
        <v>17.182429599999999</v>
      </c>
    </row>
    <row r="7270" spans="1:4" ht="15" customHeight="1" x14ac:dyDescent="0.2">
      <c r="A7270" s="105">
        <v>42311.916666666664</v>
      </c>
      <c r="B7270" s="13">
        <v>6.6877719999999998</v>
      </c>
      <c r="C7270" s="24">
        <v>30</v>
      </c>
      <c r="D7270" s="16">
        <f t="shared" si="113"/>
        <v>11.16857924</v>
      </c>
    </row>
    <row r="7271" spans="1:4" ht="15" customHeight="1" x14ac:dyDescent="0.2">
      <c r="A7271" s="105">
        <v>42311.958333333336</v>
      </c>
      <c r="B7271" s="13">
        <v>6.1733279999999997</v>
      </c>
      <c r="C7271" s="24">
        <v>10</v>
      </c>
      <c r="D7271" s="16">
        <f t="shared" si="113"/>
        <v>10.309457759999999</v>
      </c>
    </row>
    <row r="7272" spans="1:4" ht="15" customHeight="1" x14ac:dyDescent="0.2">
      <c r="A7272" s="105">
        <v>42312</v>
      </c>
      <c r="B7272" s="13">
        <v>6.6877719999999998</v>
      </c>
      <c r="C7272" s="24">
        <v>10</v>
      </c>
      <c r="D7272" s="16">
        <f t="shared" si="113"/>
        <v>11.16857924</v>
      </c>
    </row>
    <row r="7273" spans="1:4" ht="15" customHeight="1" x14ac:dyDescent="0.2">
      <c r="A7273" s="105">
        <v>42312.041666666664</v>
      </c>
      <c r="B7273" s="13">
        <v>6.1733279999999997</v>
      </c>
      <c r="C7273" s="24">
        <v>10</v>
      </c>
      <c r="D7273" s="16">
        <f t="shared" si="113"/>
        <v>10.309457759999999</v>
      </c>
    </row>
    <row r="7274" spans="1:4" ht="15" customHeight="1" x14ac:dyDescent="0.2">
      <c r="A7274" s="105">
        <v>42312.083333333336</v>
      </c>
      <c r="B7274" s="13">
        <v>7.202216</v>
      </c>
      <c r="C7274" s="24">
        <v>10</v>
      </c>
      <c r="D7274" s="16">
        <f t="shared" si="113"/>
        <v>12.027700719999999</v>
      </c>
    </row>
    <row r="7275" spans="1:4" ht="15" customHeight="1" x14ac:dyDescent="0.2">
      <c r="A7275" s="105">
        <v>42312.125</v>
      </c>
      <c r="B7275" s="13">
        <v>6.6877719999999998</v>
      </c>
      <c r="C7275" s="24">
        <v>10</v>
      </c>
      <c r="D7275" s="16">
        <f t="shared" si="113"/>
        <v>11.16857924</v>
      </c>
    </row>
    <row r="7276" spans="1:4" ht="15" customHeight="1" x14ac:dyDescent="0.2">
      <c r="A7276" s="105">
        <v>42312.166666666664</v>
      </c>
      <c r="B7276" s="13">
        <v>7.202216</v>
      </c>
      <c r="C7276" s="24">
        <v>20</v>
      </c>
      <c r="D7276" s="16">
        <f t="shared" si="113"/>
        <v>12.027700719999999</v>
      </c>
    </row>
    <row r="7277" spans="1:4" ht="15" customHeight="1" x14ac:dyDescent="0.2">
      <c r="A7277" s="105">
        <v>42312.208333333336</v>
      </c>
      <c r="B7277" s="13">
        <v>6.1733279999999997</v>
      </c>
      <c r="C7277" s="24">
        <v>10</v>
      </c>
      <c r="D7277" s="16">
        <f t="shared" si="113"/>
        <v>10.309457759999999</v>
      </c>
    </row>
    <row r="7278" spans="1:4" ht="15" customHeight="1" x14ac:dyDescent="0.2">
      <c r="A7278" s="105">
        <v>42312.25</v>
      </c>
      <c r="B7278" s="13">
        <v>6.1733279999999997</v>
      </c>
      <c r="C7278" s="24">
        <v>30</v>
      </c>
      <c r="D7278" s="16">
        <f t="shared" si="113"/>
        <v>10.309457759999999</v>
      </c>
    </row>
    <row r="7279" spans="1:4" ht="15" customHeight="1" x14ac:dyDescent="0.2">
      <c r="A7279" s="105">
        <v>42312.291666666664</v>
      </c>
      <c r="B7279" s="13">
        <v>4.6299960000000002</v>
      </c>
      <c r="C7279" s="24">
        <v>10</v>
      </c>
      <c r="D7279" s="16">
        <f t="shared" si="113"/>
        <v>7.7320933199999997</v>
      </c>
    </row>
    <row r="7280" spans="1:4" ht="15" customHeight="1" x14ac:dyDescent="0.2">
      <c r="A7280" s="105">
        <v>42312.333333333336</v>
      </c>
      <c r="B7280" s="13">
        <v>4.1155520000000001</v>
      </c>
      <c r="C7280" s="24">
        <v>340</v>
      </c>
      <c r="D7280" s="16">
        <f t="shared" si="113"/>
        <v>6.8729718399999999</v>
      </c>
    </row>
    <row r="7281" spans="1:4" ht="15" customHeight="1" x14ac:dyDescent="0.2">
      <c r="A7281" s="105">
        <v>42312.375</v>
      </c>
      <c r="B7281" s="13">
        <v>5.6588840000000005</v>
      </c>
      <c r="C7281" s="24">
        <v>10</v>
      </c>
      <c r="D7281" s="16">
        <f t="shared" si="113"/>
        <v>9.4503362800000001</v>
      </c>
    </row>
    <row r="7282" spans="1:4" ht="15" customHeight="1" x14ac:dyDescent="0.2">
      <c r="A7282" s="105">
        <v>42312.416666666664</v>
      </c>
      <c r="B7282" s="13">
        <v>5.1444400000000003</v>
      </c>
      <c r="C7282" s="24">
        <v>10</v>
      </c>
      <c r="D7282" s="16">
        <f t="shared" si="113"/>
        <v>8.5912147999999995</v>
      </c>
    </row>
    <row r="7283" spans="1:4" ht="15" customHeight="1" x14ac:dyDescent="0.2">
      <c r="A7283" s="105">
        <v>42312.458333333336</v>
      </c>
      <c r="B7283" s="13">
        <v>6.6877719999999998</v>
      </c>
      <c r="C7283" s="24">
        <v>20</v>
      </c>
      <c r="D7283" s="16">
        <f t="shared" si="113"/>
        <v>11.16857924</v>
      </c>
    </row>
    <row r="7284" spans="1:4" ht="15" customHeight="1" x14ac:dyDescent="0.2">
      <c r="A7284" s="105">
        <v>42312.5</v>
      </c>
      <c r="B7284" s="13">
        <v>6.6877719999999998</v>
      </c>
      <c r="C7284" s="24">
        <v>20</v>
      </c>
      <c r="D7284" s="16">
        <f t="shared" si="113"/>
        <v>11.16857924</v>
      </c>
    </row>
    <row r="7285" spans="1:4" ht="15" customHeight="1" x14ac:dyDescent="0.2">
      <c r="A7285" s="105">
        <v>42312.541666666664</v>
      </c>
      <c r="B7285" s="13">
        <v>6.6877719999999998</v>
      </c>
      <c r="C7285" s="24">
        <v>20</v>
      </c>
      <c r="D7285" s="16">
        <f t="shared" si="113"/>
        <v>11.16857924</v>
      </c>
    </row>
    <row r="7286" spans="1:4" ht="15" customHeight="1" x14ac:dyDescent="0.2">
      <c r="A7286" s="105">
        <v>42312.583333333336</v>
      </c>
      <c r="B7286" s="13">
        <v>6.6877719999999998</v>
      </c>
      <c r="C7286" s="24">
        <v>20</v>
      </c>
      <c r="D7286" s="16">
        <f t="shared" si="113"/>
        <v>11.16857924</v>
      </c>
    </row>
    <row r="7287" spans="1:4" ht="15" customHeight="1" x14ac:dyDescent="0.2">
      <c r="A7287" s="105">
        <v>42312.625</v>
      </c>
      <c r="B7287" s="13">
        <v>6.1733279999999997</v>
      </c>
      <c r="C7287" s="24">
        <v>40</v>
      </c>
      <c r="D7287" s="16">
        <f t="shared" si="113"/>
        <v>10.309457759999999</v>
      </c>
    </row>
    <row r="7288" spans="1:4" ht="15" customHeight="1" x14ac:dyDescent="0.2">
      <c r="A7288" s="105">
        <v>42312.666666666664</v>
      </c>
      <c r="B7288" s="13">
        <v>7.7166600000000001</v>
      </c>
      <c r="C7288" s="24">
        <v>60</v>
      </c>
      <c r="D7288" s="16">
        <f t="shared" si="113"/>
        <v>12.886822199999999</v>
      </c>
    </row>
    <row r="7289" spans="1:4" ht="15" customHeight="1" x14ac:dyDescent="0.2">
      <c r="A7289" s="105">
        <v>42312.708333333336</v>
      </c>
      <c r="B7289" s="13">
        <v>8.7455479999999994</v>
      </c>
      <c r="C7289" s="24">
        <v>60</v>
      </c>
      <c r="D7289" s="16">
        <f t="shared" si="113"/>
        <v>14.605065159999999</v>
      </c>
    </row>
    <row r="7290" spans="1:4" ht="15" customHeight="1" x14ac:dyDescent="0.2">
      <c r="A7290" s="105">
        <v>42312.75</v>
      </c>
      <c r="B7290" s="13">
        <v>9.2599920000000004</v>
      </c>
      <c r="C7290" s="24">
        <v>50</v>
      </c>
      <c r="D7290" s="16">
        <f t="shared" si="113"/>
        <v>15.464186639999999</v>
      </c>
    </row>
    <row r="7291" spans="1:4" ht="15" customHeight="1" x14ac:dyDescent="0.2">
      <c r="A7291" s="105">
        <v>42312.791666666664</v>
      </c>
      <c r="B7291" s="13">
        <v>8.2311040000000002</v>
      </c>
      <c r="C7291" s="24">
        <v>50</v>
      </c>
      <c r="D7291" s="16">
        <f t="shared" si="113"/>
        <v>13.74594368</v>
      </c>
    </row>
    <row r="7292" spans="1:4" ht="15" customHeight="1" x14ac:dyDescent="0.2">
      <c r="A7292" s="105">
        <v>42312.833333333336</v>
      </c>
      <c r="B7292" s="13">
        <v>8.2311040000000002</v>
      </c>
      <c r="C7292" s="24">
        <v>50</v>
      </c>
      <c r="D7292" s="16">
        <f t="shared" si="113"/>
        <v>13.74594368</v>
      </c>
    </row>
    <row r="7293" spans="1:4" ht="15" customHeight="1" x14ac:dyDescent="0.2">
      <c r="A7293" s="105">
        <v>42312.875</v>
      </c>
      <c r="B7293" s="13">
        <v>8.7455479999999994</v>
      </c>
      <c r="C7293" s="24">
        <v>50</v>
      </c>
      <c r="D7293" s="16">
        <f t="shared" si="113"/>
        <v>14.605065159999999</v>
      </c>
    </row>
    <row r="7294" spans="1:4" ht="15" customHeight="1" x14ac:dyDescent="0.2">
      <c r="A7294" s="105">
        <v>42312.916666666664</v>
      </c>
      <c r="B7294" s="13">
        <v>4.6299960000000002</v>
      </c>
      <c r="C7294" s="24">
        <v>30</v>
      </c>
      <c r="D7294" s="16">
        <f t="shared" si="113"/>
        <v>7.7320933199999997</v>
      </c>
    </row>
    <row r="7295" spans="1:4" ht="15" customHeight="1" x14ac:dyDescent="0.2">
      <c r="A7295" s="105">
        <v>42312.958333333336</v>
      </c>
      <c r="B7295" s="13">
        <v>5.6588840000000005</v>
      </c>
      <c r="C7295" s="24">
        <v>30</v>
      </c>
      <c r="D7295" s="16">
        <f t="shared" si="113"/>
        <v>9.4503362800000001</v>
      </c>
    </row>
    <row r="7296" spans="1:4" ht="15" customHeight="1" x14ac:dyDescent="0.2">
      <c r="A7296" s="105">
        <v>42313</v>
      </c>
      <c r="B7296" s="13">
        <v>6.1733279999999997</v>
      </c>
      <c r="C7296" s="24">
        <v>20</v>
      </c>
      <c r="D7296" s="16">
        <f t="shared" si="113"/>
        <v>10.309457759999999</v>
      </c>
    </row>
    <row r="7297" spans="1:4" ht="15" customHeight="1" x14ac:dyDescent="0.2">
      <c r="A7297" s="105">
        <v>42313.041666666664</v>
      </c>
      <c r="B7297" s="13">
        <v>6.6877719999999998</v>
      </c>
      <c r="C7297" s="24">
        <v>30</v>
      </c>
      <c r="D7297" s="16">
        <f t="shared" si="113"/>
        <v>11.16857924</v>
      </c>
    </row>
    <row r="7298" spans="1:4" ht="15" customHeight="1" x14ac:dyDescent="0.2">
      <c r="A7298" s="105">
        <v>42313.083333333336</v>
      </c>
      <c r="B7298" s="13">
        <v>7.202216</v>
      </c>
      <c r="C7298" s="24">
        <v>30</v>
      </c>
      <c r="D7298" s="16">
        <f t="shared" si="113"/>
        <v>12.027700719999999</v>
      </c>
    </row>
    <row r="7299" spans="1:4" ht="15" customHeight="1" x14ac:dyDescent="0.2">
      <c r="A7299" s="105">
        <v>42313.125</v>
      </c>
      <c r="B7299" s="13">
        <v>7.202216</v>
      </c>
      <c r="C7299" s="24">
        <v>40</v>
      </c>
      <c r="D7299" s="16">
        <f t="shared" si="113"/>
        <v>12.027700719999999</v>
      </c>
    </row>
    <row r="7300" spans="1:4" ht="15" customHeight="1" x14ac:dyDescent="0.2">
      <c r="A7300" s="105">
        <v>42313.166666666664</v>
      </c>
      <c r="B7300" s="13">
        <v>7.202216</v>
      </c>
      <c r="C7300" s="24">
        <v>30</v>
      </c>
      <c r="D7300" s="16">
        <f t="shared" ref="D7300:D7363" si="114">$B$1*B7300</f>
        <v>12.027700719999999</v>
      </c>
    </row>
    <row r="7301" spans="1:4" ht="15" customHeight="1" x14ac:dyDescent="0.2">
      <c r="A7301" s="105">
        <v>42313.208333333336</v>
      </c>
      <c r="B7301" s="13">
        <v>6.6877719999999998</v>
      </c>
      <c r="C7301" s="24">
        <v>30</v>
      </c>
      <c r="D7301" s="16">
        <f t="shared" si="114"/>
        <v>11.16857924</v>
      </c>
    </row>
    <row r="7302" spans="1:4" ht="15" customHeight="1" x14ac:dyDescent="0.2">
      <c r="A7302" s="105">
        <v>42313.25</v>
      </c>
      <c r="B7302" s="13">
        <v>1.5433319999999999</v>
      </c>
      <c r="C7302" s="24">
        <v>50</v>
      </c>
      <c r="D7302" s="16">
        <f t="shared" si="114"/>
        <v>2.5773644399999998</v>
      </c>
    </row>
    <row r="7303" spans="1:4" ht="15" customHeight="1" x14ac:dyDescent="0.2">
      <c r="A7303" s="105">
        <v>42313.291666666664</v>
      </c>
      <c r="B7303" s="13">
        <v>3.601108</v>
      </c>
      <c r="C7303" s="24">
        <v>170</v>
      </c>
      <c r="D7303" s="16">
        <f t="shared" si="114"/>
        <v>6.0138503599999993</v>
      </c>
    </row>
    <row r="7304" spans="1:4" ht="15" customHeight="1" x14ac:dyDescent="0.2">
      <c r="A7304" s="105">
        <v>42313.333333333336</v>
      </c>
      <c r="B7304" s="13">
        <v>3.0866639999999999</v>
      </c>
      <c r="C7304" s="24">
        <v>170</v>
      </c>
      <c r="D7304" s="16">
        <f t="shared" si="114"/>
        <v>5.1547288799999995</v>
      </c>
    </row>
    <row r="7305" spans="1:4" ht="15" customHeight="1" x14ac:dyDescent="0.2">
      <c r="A7305" s="105">
        <v>42313.375</v>
      </c>
      <c r="B7305" s="13">
        <v>3.0866639999999999</v>
      </c>
      <c r="C7305" s="24">
        <v>130</v>
      </c>
      <c r="D7305" s="16">
        <f t="shared" si="114"/>
        <v>5.1547288799999995</v>
      </c>
    </row>
    <row r="7306" spans="1:4" ht="15" customHeight="1" x14ac:dyDescent="0.2">
      <c r="A7306" s="105">
        <v>42313.416666666664</v>
      </c>
      <c r="B7306" s="13">
        <v>3.0866639999999999</v>
      </c>
      <c r="C7306" s="24">
        <v>140</v>
      </c>
      <c r="D7306" s="16">
        <f t="shared" si="114"/>
        <v>5.1547288799999995</v>
      </c>
    </row>
    <row r="7307" spans="1:4" ht="15" customHeight="1" x14ac:dyDescent="0.2">
      <c r="A7307" s="105">
        <v>42313.458333333336</v>
      </c>
      <c r="B7307" s="13">
        <v>2.5722200000000002</v>
      </c>
      <c r="C7307" s="24">
        <v>150</v>
      </c>
      <c r="D7307" s="16">
        <f t="shared" si="114"/>
        <v>4.2956073999999997</v>
      </c>
    </row>
    <row r="7308" spans="1:4" ht="15" customHeight="1" x14ac:dyDescent="0.2">
      <c r="A7308" s="105">
        <v>42313.5</v>
      </c>
      <c r="B7308" s="13">
        <v>4.1155520000000001</v>
      </c>
      <c r="C7308" s="24">
        <v>150</v>
      </c>
      <c r="D7308" s="16">
        <f t="shared" si="114"/>
        <v>6.8729718399999999</v>
      </c>
    </row>
    <row r="7309" spans="1:4" ht="15" customHeight="1" x14ac:dyDescent="0.2">
      <c r="A7309" s="105">
        <v>42313.541666666664</v>
      </c>
      <c r="B7309" s="13">
        <v>4.6299960000000002</v>
      </c>
      <c r="C7309" s="24">
        <v>140</v>
      </c>
      <c r="D7309" s="16">
        <f t="shared" si="114"/>
        <v>7.7320933199999997</v>
      </c>
    </row>
    <row r="7310" spans="1:4" ht="15" customHeight="1" x14ac:dyDescent="0.2">
      <c r="A7310" s="105">
        <v>42313.583333333336</v>
      </c>
      <c r="B7310" s="13">
        <v>3.0866639999999999</v>
      </c>
      <c r="C7310" s="24">
        <v>80</v>
      </c>
      <c r="D7310" s="16">
        <f t="shared" si="114"/>
        <v>5.1547288799999995</v>
      </c>
    </row>
    <row r="7311" spans="1:4" ht="15" customHeight="1" x14ac:dyDescent="0.2">
      <c r="A7311" s="105">
        <v>42313.625</v>
      </c>
      <c r="B7311" s="13">
        <v>5.6588840000000005</v>
      </c>
      <c r="C7311" s="24">
        <v>60</v>
      </c>
      <c r="D7311" s="16">
        <f t="shared" si="114"/>
        <v>9.4503362800000001</v>
      </c>
    </row>
    <row r="7312" spans="1:4" ht="15" customHeight="1" x14ac:dyDescent="0.2">
      <c r="A7312" s="105">
        <v>42313.666666666664</v>
      </c>
      <c r="B7312" s="13">
        <v>6.1733279999999997</v>
      </c>
      <c r="C7312" s="24">
        <v>50</v>
      </c>
      <c r="D7312" s="16">
        <f t="shared" si="114"/>
        <v>10.309457759999999</v>
      </c>
    </row>
    <row r="7313" spans="1:4" ht="15" customHeight="1" x14ac:dyDescent="0.2">
      <c r="A7313" s="105">
        <v>42313.708333333336</v>
      </c>
      <c r="B7313" s="13">
        <v>6.1733279999999997</v>
      </c>
      <c r="C7313" s="24">
        <v>60</v>
      </c>
      <c r="D7313" s="16">
        <f t="shared" si="114"/>
        <v>10.309457759999999</v>
      </c>
    </row>
    <row r="7314" spans="1:4" ht="15" customHeight="1" x14ac:dyDescent="0.2">
      <c r="A7314" s="105">
        <v>42313.75</v>
      </c>
      <c r="B7314" s="13">
        <v>5.6588840000000005</v>
      </c>
      <c r="C7314" s="24">
        <v>70</v>
      </c>
      <c r="D7314" s="16">
        <f t="shared" si="114"/>
        <v>9.4503362800000001</v>
      </c>
    </row>
    <row r="7315" spans="1:4" ht="15" customHeight="1" x14ac:dyDescent="0.2">
      <c r="A7315" s="105">
        <v>42313.791666666664</v>
      </c>
      <c r="B7315" s="13">
        <v>6.1733279999999997</v>
      </c>
      <c r="C7315" s="24">
        <v>50</v>
      </c>
      <c r="D7315" s="16">
        <f t="shared" si="114"/>
        <v>10.309457759999999</v>
      </c>
    </row>
    <row r="7316" spans="1:4" ht="15" customHeight="1" x14ac:dyDescent="0.2">
      <c r="A7316" s="105">
        <v>42313.833333333336</v>
      </c>
      <c r="B7316" s="13">
        <v>5.1444400000000003</v>
      </c>
      <c r="C7316" s="24">
        <v>50</v>
      </c>
      <c r="D7316" s="16">
        <f t="shared" si="114"/>
        <v>8.5912147999999995</v>
      </c>
    </row>
    <row r="7317" spans="1:4" ht="15" customHeight="1" x14ac:dyDescent="0.2">
      <c r="A7317" s="105">
        <v>42313.875</v>
      </c>
      <c r="B7317" s="13">
        <v>4.1155520000000001</v>
      </c>
      <c r="C7317" s="24">
        <v>50</v>
      </c>
      <c r="D7317" s="16">
        <f t="shared" si="114"/>
        <v>6.8729718399999999</v>
      </c>
    </row>
    <row r="7318" spans="1:4" ht="15" customHeight="1" x14ac:dyDescent="0.2">
      <c r="A7318" s="105">
        <v>42313.916666666664</v>
      </c>
      <c r="B7318" s="13">
        <v>3.0866639999999999</v>
      </c>
      <c r="C7318" s="24">
        <v>60</v>
      </c>
      <c r="D7318" s="16">
        <f t="shared" si="114"/>
        <v>5.1547288799999995</v>
      </c>
    </row>
    <row r="7319" spans="1:4" ht="15" customHeight="1" x14ac:dyDescent="0.2">
      <c r="A7319" s="105">
        <v>42313.958333333336</v>
      </c>
      <c r="B7319" s="13">
        <v>4.1155520000000001</v>
      </c>
      <c r="C7319" s="24">
        <v>40</v>
      </c>
      <c r="D7319" s="16">
        <f t="shared" si="114"/>
        <v>6.8729718399999999</v>
      </c>
    </row>
    <row r="7320" spans="1:4" ht="15" customHeight="1" x14ac:dyDescent="0.2">
      <c r="A7320" s="105">
        <v>42314</v>
      </c>
      <c r="B7320" s="13">
        <v>5.1444400000000003</v>
      </c>
      <c r="C7320" s="24">
        <v>20</v>
      </c>
      <c r="D7320" s="16">
        <f t="shared" si="114"/>
        <v>8.5912147999999995</v>
      </c>
    </row>
    <row r="7321" spans="1:4" ht="15" customHeight="1" x14ac:dyDescent="0.2">
      <c r="A7321" s="105">
        <v>42314.041666666664</v>
      </c>
      <c r="B7321" s="13">
        <v>5.6588840000000005</v>
      </c>
      <c r="C7321" s="24">
        <v>20</v>
      </c>
      <c r="D7321" s="16">
        <f t="shared" si="114"/>
        <v>9.4503362800000001</v>
      </c>
    </row>
    <row r="7322" spans="1:4" ht="15" customHeight="1" x14ac:dyDescent="0.2">
      <c r="A7322" s="105">
        <v>42314.083333333336</v>
      </c>
      <c r="B7322" s="13">
        <v>3.601108</v>
      </c>
      <c r="C7322" s="24">
        <v>10</v>
      </c>
      <c r="D7322" s="16">
        <f t="shared" si="114"/>
        <v>6.0138503599999993</v>
      </c>
    </row>
    <row r="7323" spans="1:4" ht="15" customHeight="1" x14ac:dyDescent="0.2">
      <c r="A7323" s="105">
        <v>42314.125</v>
      </c>
      <c r="B7323" s="13">
        <v>2.5722200000000002</v>
      </c>
      <c r="C7323" s="24">
        <v>20</v>
      </c>
      <c r="D7323" s="16">
        <f t="shared" si="114"/>
        <v>4.2956073999999997</v>
      </c>
    </row>
    <row r="7324" spans="1:4" ht="15" customHeight="1" x14ac:dyDescent="0.2">
      <c r="A7324" s="105">
        <v>42314.166666666664</v>
      </c>
      <c r="B7324" s="13">
        <v>1.5433319999999999</v>
      </c>
      <c r="C7324" s="24">
        <v>70</v>
      </c>
      <c r="D7324" s="16">
        <f t="shared" si="114"/>
        <v>2.5773644399999998</v>
      </c>
    </row>
    <row r="7325" spans="1:4" ht="15" customHeight="1" x14ac:dyDescent="0.2">
      <c r="A7325" s="105">
        <v>42314.208333333336</v>
      </c>
      <c r="B7325" s="13">
        <v>1.028888</v>
      </c>
      <c r="C7325" s="24">
        <v>360</v>
      </c>
      <c r="D7325" s="16">
        <f t="shared" si="114"/>
        <v>1.71824296</v>
      </c>
    </row>
    <row r="7326" spans="1:4" ht="15" customHeight="1" x14ac:dyDescent="0.2">
      <c r="A7326" s="105">
        <v>42314.25</v>
      </c>
      <c r="B7326" s="13">
        <v>2.057776</v>
      </c>
      <c r="C7326" s="24">
        <v>350</v>
      </c>
      <c r="D7326" s="16">
        <f t="shared" si="114"/>
        <v>3.43648592</v>
      </c>
    </row>
    <row r="7327" spans="1:4" ht="15" customHeight="1" x14ac:dyDescent="0.2">
      <c r="A7327" s="105">
        <v>42314.291666666664</v>
      </c>
      <c r="B7327" s="13">
        <v>0</v>
      </c>
      <c r="C7327" s="24">
        <v>0</v>
      </c>
      <c r="D7327" s="16">
        <f t="shared" si="114"/>
        <v>0</v>
      </c>
    </row>
    <row r="7328" spans="1:4" ht="15" customHeight="1" x14ac:dyDescent="0.2">
      <c r="A7328" s="105">
        <v>42314.333333333336</v>
      </c>
      <c r="B7328" s="13">
        <v>0</v>
      </c>
      <c r="C7328" s="24">
        <v>0</v>
      </c>
      <c r="D7328" s="16">
        <f t="shared" si="114"/>
        <v>0</v>
      </c>
    </row>
    <row r="7329" spans="1:4" ht="15" customHeight="1" x14ac:dyDescent="0.2">
      <c r="A7329" s="105">
        <v>42314.375</v>
      </c>
      <c r="B7329" s="13">
        <v>1.5433319999999999</v>
      </c>
      <c r="C7329" s="24">
        <v>30</v>
      </c>
      <c r="D7329" s="16">
        <f t="shared" si="114"/>
        <v>2.5773644399999998</v>
      </c>
    </row>
    <row r="7330" spans="1:4" ht="15" customHeight="1" x14ac:dyDescent="0.2">
      <c r="A7330" s="105">
        <v>42314.416666666664</v>
      </c>
      <c r="B7330" s="13">
        <v>2.5722200000000002</v>
      </c>
      <c r="C7330" s="24">
        <v>340</v>
      </c>
      <c r="D7330" s="16">
        <f t="shared" si="114"/>
        <v>4.2956073999999997</v>
      </c>
    </row>
    <row r="7331" spans="1:4" ht="15" customHeight="1" x14ac:dyDescent="0.2">
      <c r="A7331" s="105">
        <v>42314.458333333336</v>
      </c>
      <c r="B7331" s="13">
        <v>2.5722200000000002</v>
      </c>
      <c r="C7331" s="24">
        <v>310</v>
      </c>
      <c r="D7331" s="16">
        <f t="shared" si="114"/>
        <v>4.2956073999999997</v>
      </c>
    </row>
    <row r="7332" spans="1:4" ht="15" customHeight="1" x14ac:dyDescent="0.2">
      <c r="A7332" s="105">
        <v>42314.5</v>
      </c>
      <c r="B7332" s="13">
        <v>2.057776</v>
      </c>
      <c r="C7332" s="24">
        <v>30</v>
      </c>
      <c r="D7332" s="16">
        <f t="shared" si="114"/>
        <v>3.43648592</v>
      </c>
    </row>
    <row r="7333" spans="1:4" ht="15" customHeight="1" x14ac:dyDescent="0.2">
      <c r="A7333" s="105">
        <v>42314.541666666664</v>
      </c>
      <c r="B7333" s="13">
        <v>1.5433319999999999</v>
      </c>
      <c r="C7333" s="24">
        <v>350</v>
      </c>
      <c r="D7333" s="16">
        <f t="shared" si="114"/>
        <v>2.5773644399999998</v>
      </c>
    </row>
    <row r="7334" spans="1:4" ht="15" customHeight="1" x14ac:dyDescent="0.2">
      <c r="A7334" s="105">
        <v>42314.583333333336</v>
      </c>
      <c r="B7334" s="13">
        <v>4.1155520000000001</v>
      </c>
      <c r="C7334" s="24">
        <v>150</v>
      </c>
      <c r="D7334" s="16">
        <f t="shared" si="114"/>
        <v>6.8729718399999999</v>
      </c>
    </row>
    <row r="7335" spans="1:4" ht="15" customHeight="1" x14ac:dyDescent="0.2">
      <c r="A7335" s="105">
        <v>42314.625</v>
      </c>
      <c r="B7335" s="13">
        <v>4.1155520000000001</v>
      </c>
      <c r="C7335" s="24">
        <v>150</v>
      </c>
      <c r="D7335" s="16">
        <f t="shared" si="114"/>
        <v>6.8729718399999999</v>
      </c>
    </row>
    <row r="7336" spans="1:4" ht="15" customHeight="1" x14ac:dyDescent="0.2">
      <c r="A7336" s="105">
        <v>42314.666666666664</v>
      </c>
      <c r="B7336" s="13">
        <v>5.1444400000000003</v>
      </c>
      <c r="C7336" s="24">
        <v>100</v>
      </c>
      <c r="D7336" s="16">
        <f t="shared" si="114"/>
        <v>8.5912147999999995</v>
      </c>
    </row>
    <row r="7337" spans="1:4" ht="15" customHeight="1" x14ac:dyDescent="0.2">
      <c r="A7337" s="105">
        <v>42314.708333333336</v>
      </c>
      <c r="B7337" s="13">
        <v>4.1155520000000001</v>
      </c>
      <c r="C7337" s="24">
        <v>110</v>
      </c>
      <c r="D7337" s="16">
        <f t="shared" si="114"/>
        <v>6.8729718399999999</v>
      </c>
    </row>
    <row r="7338" spans="1:4" ht="15" customHeight="1" x14ac:dyDescent="0.2">
      <c r="A7338" s="105">
        <v>42314.75</v>
      </c>
      <c r="B7338" s="13">
        <v>3.601108</v>
      </c>
      <c r="C7338" s="24">
        <v>110</v>
      </c>
      <c r="D7338" s="16">
        <f t="shared" si="114"/>
        <v>6.0138503599999993</v>
      </c>
    </row>
    <row r="7339" spans="1:4" ht="15" customHeight="1" x14ac:dyDescent="0.2">
      <c r="A7339" s="105">
        <v>42314.791666666664</v>
      </c>
      <c r="B7339" s="13">
        <v>3.601108</v>
      </c>
      <c r="C7339" s="24">
        <v>110</v>
      </c>
      <c r="D7339" s="16">
        <f t="shared" si="114"/>
        <v>6.0138503599999993</v>
      </c>
    </row>
    <row r="7340" spans="1:4" ht="15" customHeight="1" x14ac:dyDescent="0.2">
      <c r="A7340" s="105">
        <v>42314.833333333336</v>
      </c>
      <c r="B7340" s="13">
        <v>3.0866639999999999</v>
      </c>
      <c r="C7340" s="24">
        <v>70</v>
      </c>
      <c r="D7340" s="16">
        <f t="shared" si="114"/>
        <v>5.1547288799999995</v>
      </c>
    </row>
    <row r="7341" spans="1:4" ht="15" customHeight="1" x14ac:dyDescent="0.2">
      <c r="A7341" s="105">
        <v>42314.875</v>
      </c>
      <c r="B7341" s="13">
        <v>3.601108</v>
      </c>
      <c r="C7341" s="24">
        <v>50</v>
      </c>
      <c r="D7341" s="16">
        <f t="shared" si="114"/>
        <v>6.0138503599999993</v>
      </c>
    </row>
    <row r="7342" spans="1:4" ht="15" customHeight="1" x14ac:dyDescent="0.2">
      <c r="A7342" s="105">
        <v>42314.916666666664</v>
      </c>
      <c r="B7342" s="13">
        <v>2.5722200000000002</v>
      </c>
      <c r="C7342" s="24">
        <v>70</v>
      </c>
      <c r="D7342" s="16">
        <f t="shared" si="114"/>
        <v>4.2956073999999997</v>
      </c>
    </row>
    <row r="7343" spans="1:4" ht="15" customHeight="1" x14ac:dyDescent="0.2">
      <c r="A7343" s="105">
        <v>42314.958333333336</v>
      </c>
      <c r="B7343" s="13">
        <v>4.1155520000000001</v>
      </c>
      <c r="C7343" s="24">
        <v>20</v>
      </c>
      <c r="D7343" s="16">
        <f t="shared" si="114"/>
        <v>6.8729718399999999</v>
      </c>
    </row>
    <row r="7344" spans="1:4" ht="15" customHeight="1" x14ac:dyDescent="0.2">
      <c r="A7344" s="105">
        <v>42315</v>
      </c>
      <c r="B7344" s="13">
        <v>3.601108</v>
      </c>
      <c r="C7344" s="24">
        <v>30</v>
      </c>
      <c r="D7344" s="16">
        <f t="shared" si="114"/>
        <v>6.0138503599999993</v>
      </c>
    </row>
    <row r="7345" spans="1:4" ht="15" customHeight="1" x14ac:dyDescent="0.2">
      <c r="A7345" s="105">
        <v>42315.041666666664</v>
      </c>
      <c r="B7345" s="13">
        <v>4.1155520000000001</v>
      </c>
      <c r="C7345" s="24">
        <v>20</v>
      </c>
      <c r="D7345" s="16">
        <f t="shared" si="114"/>
        <v>6.8729718399999999</v>
      </c>
    </row>
    <row r="7346" spans="1:4" ht="15" customHeight="1" x14ac:dyDescent="0.2">
      <c r="A7346" s="105">
        <v>42315.083333333336</v>
      </c>
      <c r="B7346" s="13">
        <v>3.601108</v>
      </c>
      <c r="C7346" s="24">
        <v>10</v>
      </c>
      <c r="D7346" s="16">
        <f t="shared" si="114"/>
        <v>6.0138503599999993</v>
      </c>
    </row>
    <row r="7347" spans="1:4" ht="15" customHeight="1" x14ac:dyDescent="0.2">
      <c r="A7347" s="105">
        <v>42315.125</v>
      </c>
      <c r="B7347" s="13">
        <v>3.601108</v>
      </c>
      <c r="C7347" s="24">
        <v>30</v>
      </c>
      <c r="D7347" s="16">
        <f t="shared" si="114"/>
        <v>6.0138503599999993</v>
      </c>
    </row>
    <row r="7348" spans="1:4" ht="15" customHeight="1" x14ac:dyDescent="0.2">
      <c r="A7348" s="105">
        <v>42315.166666666664</v>
      </c>
      <c r="B7348" s="13">
        <v>2.057776</v>
      </c>
      <c r="C7348" s="24">
        <v>20</v>
      </c>
      <c r="D7348" s="16">
        <f t="shared" si="114"/>
        <v>3.43648592</v>
      </c>
    </row>
    <row r="7349" spans="1:4" ht="15" customHeight="1" x14ac:dyDescent="0.2">
      <c r="A7349" s="105">
        <v>42315.208333333336</v>
      </c>
      <c r="B7349" s="13">
        <v>2.057776</v>
      </c>
      <c r="C7349" s="24">
        <v>30</v>
      </c>
      <c r="D7349" s="16">
        <f t="shared" si="114"/>
        <v>3.43648592</v>
      </c>
    </row>
    <row r="7350" spans="1:4" ht="15" customHeight="1" x14ac:dyDescent="0.2">
      <c r="A7350" s="105">
        <v>42315.25</v>
      </c>
      <c r="B7350" s="13">
        <v>2.057776</v>
      </c>
      <c r="C7350" s="24">
        <v>40</v>
      </c>
      <c r="D7350" s="16">
        <f t="shared" si="114"/>
        <v>3.43648592</v>
      </c>
    </row>
    <row r="7351" spans="1:4" ht="15" customHeight="1" x14ac:dyDescent="0.2">
      <c r="A7351" s="105">
        <v>42315.291666666664</v>
      </c>
      <c r="B7351" s="13">
        <v>2.057776</v>
      </c>
      <c r="C7351" s="24">
        <v>10</v>
      </c>
      <c r="D7351" s="16">
        <f t="shared" si="114"/>
        <v>3.43648592</v>
      </c>
    </row>
    <row r="7352" spans="1:4" ht="15" customHeight="1" x14ac:dyDescent="0.2">
      <c r="A7352" s="105">
        <v>42315.333333333336</v>
      </c>
      <c r="B7352" s="13">
        <v>1.028888</v>
      </c>
      <c r="C7352" s="24">
        <v>360</v>
      </c>
      <c r="D7352" s="16">
        <f t="shared" si="114"/>
        <v>1.71824296</v>
      </c>
    </row>
    <row r="7353" spans="1:4" ht="15" customHeight="1" x14ac:dyDescent="0.2">
      <c r="A7353" s="105">
        <v>42315.375</v>
      </c>
      <c r="B7353" s="13">
        <v>1.028888</v>
      </c>
      <c r="C7353" s="24">
        <v>310</v>
      </c>
      <c r="D7353" s="16">
        <f t="shared" si="114"/>
        <v>1.71824296</v>
      </c>
    </row>
    <row r="7354" spans="1:4" ht="15" customHeight="1" x14ac:dyDescent="0.2">
      <c r="A7354" s="105">
        <v>42315.416666666664</v>
      </c>
      <c r="B7354" s="13">
        <v>4.6299960000000002</v>
      </c>
      <c r="C7354" s="24">
        <v>30</v>
      </c>
      <c r="D7354" s="16">
        <f t="shared" si="114"/>
        <v>7.7320933199999997</v>
      </c>
    </row>
    <row r="7355" spans="1:4" ht="15" customHeight="1" x14ac:dyDescent="0.2">
      <c r="A7355" s="105">
        <v>42315.458333333336</v>
      </c>
      <c r="B7355" s="13">
        <v>4.1155520000000001</v>
      </c>
      <c r="C7355" s="24">
        <v>10</v>
      </c>
      <c r="D7355" s="16">
        <f t="shared" si="114"/>
        <v>6.8729718399999999</v>
      </c>
    </row>
    <row r="7356" spans="1:4" ht="15" customHeight="1" x14ac:dyDescent="0.2">
      <c r="A7356" s="105">
        <v>42315.5</v>
      </c>
      <c r="B7356" s="13">
        <v>3.0866639999999999</v>
      </c>
      <c r="C7356" s="24">
        <v>360</v>
      </c>
      <c r="D7356" s="16">
        <f t="shared" si="114"/>
        <v>5.1547288799999995</v>
      </c>
    </row>
    <row r="7357" spans="1:4" ht="15" customHeight="1" x14ac:dyDescent="0.2">
      <c r="A7357" s="105">
        <v>42315.541666666664</v>
      </c>
      <c r="B7357" s="13">
        <v>5.1444400000000003</v>
      </c>
      <c r="C7357" s="24">
        <v>80</v>
      </c>
      <c r="D7357" s="16">
        <f t="shared" si="114"/>
        <v>8.5912147999999995</v>
      </c>
    </row>
    <row r="7358" spans="1:4" ht="15" customHeight="1" x14ac:dyDescent="0.2">
      <c r="A7358" s="105">
        <v>42315.583333333336</v>
      </c>
      <c r="B7358" s="13">
        <v>6.6877719999999998</v>
      </c>
      <c r="C7358" s="24">
        <v>60</v>
      </c>
      <c r="D7358" s="16">
        <f t="shared" si="114"/>
        <v>11.16857924</v>
      </c>
    </row>
    <row r="7359" spans="1:4" ht="15" customHeight="1" x14ac:dyDescent="0.2">
      <c r="A7359" s="105">
        <v>42315.625</v>
      </c>
      <c r="B7359" s="13">
        <v>7.202216</v>
      </c>
      <c r="C7359" s="24">
        <v>80</v>
      </c>
      <c r="D7359" s="16">
        <f t="shared" si="114"/>
        <v>12.027700719999999</v>
      </c>
    </row>
    <row r="7360" spans="1:4" ht="15" customHeight="1" x14ac:dyDescent="0.2">
      <c r="A7360" s="105">
        <v>42315.666666666664</v>
      </c>
      <c r="B7360" s="13">
        <v>7.202216</v>
      </c>
      <c r="C7360" s="24">
        <v>70</v>
      </c>
      <c r="D7360" s="16">
        <f t="shared" si="114"/>
        <v>12.027700719999999</v>
      </c>
    </row>
    <row r="7361" spans="1:4" ht="15" customHeight="1" x14ac:dyDescent="0.2">
      <c r="A7361" s="105">
        <v>42315.708333333336</v>
      </c>
      <c r="B7361" s="13">
        <v>8.2311040000000002</v>
      </c>
      <c r="C7361" s="24">
        <v>50</v>
      </c>
      <c r="D7361" s="16">
        <f t="shared" si="114"/>
        <v>13.74594368</v>
      </c>
    </row>
    <row r="7362" spans="1:4" ht="15" customHeight="1" x14ac:dyDescent="0.2">
      <c r="A7362" s="105">
        <v>42315.75</v>
      </c>
      <c r="B7362" s="13">
        <v>8.2311040000000002</v>
      </c>
      <c r="C7362" s="24">
        <v>60</v>
      </c>
      <c r="D7362" s="16">
        <f t="shared" si="114"/>
        <v>13.74594368</v>
      </c>
    </row>
    <row r="7363" spans="1:4" ht="15" customHeight="1" x14ac:dyDescent="0.2">
      <c r="A7363" s="105">
        <v>42315.791666666664</v>
      </c>
      <c r="B7363" s="13">
        <v>6.6877719999999998</v>
      </c>
      <c r="C7363" s="24">
        <v>50</v>
      </c>
      <c r="D7363" s="16">
        <f t="shared" si="114"/>
        <v>11.16857924</v>
      </c>
    </row>
    <row r="7364" spans="1:4" ht="15" customHeight="1" x14ac:dyDescent="0.2">
      <c r="A7364" s="105">
        <v>42315.833333333336</v>
      </c>
      <c r="B7364" s="13">
        <v>7.202216</v>
      </c>
      <c r="C7364" s="24">
        <v>50</v>
      </c>
      <c r="D7364" s="16">
        <f t="shared" ref="D7364:D7427" si="115">$B$1*B7364</f>
        <v>12.027700719999999</v>
      </c>
    </row>
    <row r="7365" spans="1:4" ht="15" customHeight="1" x14ac:dyDescent="0.2">
      <c r="A7365" s="105">
        <v>42315.875</v>
      </c>
      <c r="B7365" s="13">
        <v>7.7166600000000001</v>
      </c>
      <c r="C7365" s="24">
        <v>50</v>
      </c>
      <c r="D7365" s="16">
        <f t="shared" si="115"/>
        <v>12.886822199999999</v>
      </c>
    </row>
    <row r="7366" spans="1:4" ht="15" customHeight="1" x14ac:dyDescent="0.2">
      <c r="A7366" s="105">
        <v>42315.916666666664</v>
      </c>
      <c r="B7366" s="13">
        <v>7.202216</v>
      </c>
      <c r="C7366" s="24">
        <v>40</v>
      </c>
      <c r="D7366" s="16">
        <f t="shared" si="115"/>
        <v>12.027700719999999</v>
      </c>
    </row>
    <row r="7367" spans="1:4" ht="15" customHeight="1" x14ac:dyDescent="0.2">
      <c r="A7367" s="105">
        <v>42315.958333333336</v>
      </c>
      <c r="B7367" s="13">
        <v>5.1444400000000003</v>
      </c>
      <c r="C7367" s="24">
        <v>30</v>
      </c>
      <c r="D7367" s="16">
        <f t="shared" si="115"/>
        <v>8.5912147999999995</v>
      </c>
    </row>
    <row r="7368" spans="1:4" ht="15" customHeight="1" x14ac:dyDescent="0.2">
      <c r="A7368" s="105">
        <v>42316</v>
      </c>
      <c r="B7368" s="13">
        <v>4.1155520000000001</v>
      </c>
      <c r="C7368" s="24">
        <v>10</v>
      </c>
      <c r="D7368" s="16">
        <f t="shared" si="115"/>
        <v>6.8729718399999999</v>
      </c>
    </row>
    <row r="7369" spans="1:4" ht="15" customHeight="1" x14ac:dyDescent="0.2">
      <c r="A7369" s="105">
        <v>42316.041666666664</v>
      </c>
      <c r="B7369" s="13">
        <v>4.1155520000000001</v>
      </c>
      <c r="C7369" s="24">
        <v>20</v>
      </c>
      <c r="D7369" s="16">
        <f t="shared" si="115"/>
        <v>6.8729718399999999</v>
      </c>
    </row>
    <row r="7370" spans="1:4" ht="15" customHeight="1" x14ac:dyDescent="0.2">
      <c r="A7370" s="105">
        <v>42316.083333333336</v>
      </c>
      <c r="B7370" s="13">
        <v>3.601108</v>
      </c>
      <c r="C7370" s="24">
        <v>10</v>
      </c>
      <c r="D7370" s="16">
        <f t="shared" si="115"/>
        <v>6.0138503599999993</v>
      </c>
    </row>
    <row r="7371" spans="1:4" ht="15" customHeight="1" x14ac:dyDescent="0.2">
      <c r="A7371" s="105">
        <v>42316.125</v>
      </c>
      <c r="B7371" s="13">
        <v>2.057776</v>
      </c>
      <c r="C7371" s="24">
        <v>20</v>
      </c>
      <c r="D7371" s="16">
        <f t="shared" si="115"/>
        <v>3.43648592</v>
      </c>
    </row>
    <row r="7372" spans="1:4" ht="15" customHeight="1" x14ac:dyDescent="0.2">
      <c r="A7372" s="105">
        <v>42316.166666666664</v>
      </c>
      <c r="B7372" s="13">
        <v>1.5433319999999999</v>
      </c>
      <c r="C7372" s="24">
        <v>350</v>
      </c>
      <c r="D7372" s="16">
        <f t="shared" si="115"/>
        <v>2.5773644399999998</v>
      </c>
    </row>
    <row r="7373" spans="1:4" ht="15" customHeight="1" x14ac:dyDescent="0.2">
      <c r="A7373" s="105">
        <v>42316.208333333336</v>
      </c>
      <c r="B7373" s="13">
        <v>2.057776</v>
      </c>
      <c r="C7373" s="24">
        <v>360</v>
      </c>
      <c r="D7373" s="16">
        <f t="shared" si="115"/>
        <v>3.43648592</v>
      </c>
    </row>
    <row r="7374" spans="1:4" ht="15" customHeight="1" x14ac:dyDescent="0.2">
      <c r="A7374" s="105">
        <v>42316.25</v>
      </c>
      <c r="B7374" s="13">
        <v>1.028888</v>
      </c>
      <c r="C7374" s="24">
        <v>310</v>
      </c>
      <c r="D7374" s="16">
        <f t="shared" si="115"/>
        <v>1.71824296</v>
      </c>
    </row>
    <row r="7375" spans="1:4" ht="15" customHeight="1" x14ac:dyDescent="0.2">
      <c r="A7375" s="105">
        <v>42316.291666666664</v>
      </c>
      <c r="B7375" s="13">
        <v>1.5433319999999999</v>
      </c>
      <c r="C7375" s="24">
        <v>310</v>
      </c>
      <c r="D7375" s="16">
        <f t="shared" si="115"/>
        <v>2.5773644399999998</v>
      </c>
    </row>
    <row r="7376" spans="1:4" ht="15" customHeight="1" x14ac:dyDescent="0.2">
      <c r="A7376" s="105">
        <v>42316.333333333336</v>
      </c>
      <c r="B7376" s="13">
        <v>1.028888</v>
      </c>
      <c r="C7376" s="24">
        <v>320</v>
      </c>
      <c r="D7376" s="16">
        <f t="shared" si="115"/>
        <v>1.71824296</v>
      </c>
    </row>
    <row r="7377" spans="1:4" ht="15" customHeight="1" x14ac:dyDescent="0.2">
      <c r="A7377" s="105">
        <v>42316.375</v>
      </c>
      <c r="B7377" s="13">
        <v>0.51444400000000001</v>
      </c>
      <c r="C7377" s="24">
        <v>360</v>
      </c>
      <c r="D7377" s="16">
        <f t="shared" si="115"/>
        <v>0.85912147999999999</v>
      </c>
    </row>
    <row r="7378" spans="1:4" ht="15" customHeight="1" x14ac:dyDescent="0.2">
      <c r="A7378" s="105">
        <v>42316.416666666664</v>
      </c>
      <c r="B7378" s="13">
        <v>4.1155520000000001</v>
      </c>
      <c r="C7378" s="24">
        <v>10</v>
      </c>
      <c r="D7378" s="16">
        <f t="shared" si="115"/>
        <v>6.8729718399999999</v>
      </c>
    </row>
    <row r="7379" spans="1:4" ht="15" customHeight="1" x14ac:dyDescent="0.2">
      <c r="A7379" s="105">
        <v>42316.458333333336</v>
      </c>
      <c r="B7379" s="13">
        <v>4.1155520000000001</v>
      </c>
      <c r="C7379" s="24">
        <v>360</v>
      </c>
      <c r="D7379" s="16">
        <f t="shared" si="115"/>
        <v>6.8729718399999999</v>
      </c>
    </row>
    <row r="7380" spans="1:4" ht="15" customHeight="1" x14ac:dyDescent="0.2">
      <c r="A7380" s="105">
        <v>42316.5</v>
      </c>
      <c r="B7380" s="13">
        <v>4.6299960000000002</v>
      </c>
      <c r="C7380" s="24">
        <v>10</v>
      </c>
      <c r="D7380" s="16">
        <f t="shared" si="115"/>
        <v>7.7320933199999997</v>
      </c>
    </row>
    <row r="7381" spans="1:4" ht="15" customHeight="1" x14ac:dyDescent="0.2">
      <c r="A7381" s="105">
        <v>42316.541666666664</v>
      </c>
      <c r="B7381" s="13">
        <v>5.1444400000000003</v>
      </c>
      <c r="C7381" s="24">
        <v>60</v>
      </c>
      <c r="D7381" s="16">
        <f t="shared" si="115"/>
        <v>8.5912147999999995</v>
      </c>
    </row>
    <row r="7382" spans="1:4" ht="15" customHeight="1" x14ac:dyDescent="0.2">
      <c r="A7382" s="105">
        <v>42316.583333333336</v>
      </c>
      <c r="B7382" s="13">
        <v>6.1733279999999997</v>
      </c>
      <c r="C7382" s="24">
        <v>60</v>
      </c>
      <c r="D7382" s="16">
        <f t="shared" si="115"/>
        <v>10.309457759999999</v>
      </c>
    </row>
    <row r="7383" spans="1:4" ht="15" customHeight="1" x14ac:dyDescent="0.2">
      <c r="A7383" s="105">
        <v>42316.625</v>
      </c>
      <c r="B7383" s="13">
        <v>7.7166600000000001</v>
      </c>
      <c r="C7383" s="24">
        <v>50</v>
      </c>
      <c r="D7383" s="16">
        <f t="shared" si="115"/>
        <v>12.886822199999999</v>
      </c>
    </row>
    <row r="7384" spans="1:4" ht="15" customHeight="1" x14ac:dyDescent="0.2">
      <c r="A7384" s="105">
        <v>42316.666666666664</v>
      </c>
      <c r="B7384" s="13">
        <v>8.7455479999999994</v>
      </c>
      <c r="C7384" s="24">
        <v>60</v>
      </c>
      <c r="D7384" s="16">
        <f t="shared" si="115"/>
        <v>14.605065159999999</v>
      </c>
    </row>
    <row r="7385" spans="1:4" ht="15" customHeight="1" x14ac:dyDescent="0.2">
      <c r="A7385" s="105">
        <v>42316.708333333336</v>
      </c>
      <c r="B7385" s="13">
        <v>10.288880000000001</v>
      </c>
      <c r="C7385" s="24">
        <v>60</v>
      </c>
      <c r="D7385" s="16">
        <f t="shared" si="115"/>
        <v>17.182429599999999</v>
      </c>
    </row>
    <row r="7386" spans="1:4" ht="15" customHeight="1" x14ac:dyDescent="0.2">
      <c r="A7386" s="105">
        <v>42316.75</v>
      </c>
      <c r="B7386" s="13">
        <v>10.288880000000001</v>
      </c>
      <c r="C7386" s="24">
        <v>40</v>
      </c>
      <c r="D7386" s="16">
        <f t="shared" si="115"/>
        <v>17.182429599999999</v>
      </c>
    </row>
    <row r="7387" spans="1:4" ht="15" customHeight="1" x14ac:dyDescent="0.2">
      <c r="A7387" s="105">
        <v>42316.791666666664</v>
      </c>
      <c r="B7387" s="13">
        <v>10.288880000000001</v>
      </c>
      <c r="C7387" s="24">
        <v>60</v>
      </c>
      <c r="D7387" s="16">
        <f t="shared" si="115"/>
        <v>17.182429599999999</v>
      </c>
    </row>
    <row r="7388" spans="1:4" ht="15" customHeight="1" x14ac:dyDescent="0.2">
      <c r="A7388" s="105">
        <v>42316.833333333336</v>
      </c>
      <c r="B7388" s="13">
        <v>10.288880000000001</v>
      </c>
      <c r="C7388" s="24">
        <v>50</v>
      </c>
      <c r="D7388" s="16">
        <f t="shared" si="115"/>
        <v>17.182429599999999</v>
      </c>
    </row>
    <row r="7389" spans="1:4" ht="15" customHeight="1" x14ac:dyDescent="0.2">
      <c r="A7389" s="105">
        <v>42316.875</v>
      </c>
      <c r="B7389" s="13">
        <v>8.2311040000000002</v>
      </c>
      <c r="C7389" s="24">
        <v>40</v>
      </c>
      <c r="D7389" s="16">
        <f t="shared" si="115"/>
        <v>13.74594368</v>
      </c>
    </row>
    <row r="7390" spans="1:4" ht="15" customHeight="1" x14ac:dyDescent="0.2">
      <c r="A7390" s="105">
        <v>42316.916666666664</v>
      </c>
      <c r="B7390" s="13">
        <v>7.202216</v>
      </c>
      <c r="C7390" s="24">
        <v>40</v>
      </c>
      <c r="D7390" s="16">
        <f t="shared" si="115"/>
        <v>12.027700719999999</v>
      </c>
    </row>
    <row r="7391" spans="1:4" ht="15" customHeight="1" x14ac:dyDescent="0.2">
      <c r="A7391" s="105">
        <v>42316.958333333336</v>
      </c>
      <c r="B7391" s="13">
        <v>5.1444400000000003</v>
      </c>
      <c r="C7391" s="24">
        <v>50</v>
      </c>
      <c r="D7391" s="16">
        <f t="shared" si="115"/>
        <v>8.5912147999999995</v>
      </c>
    </row>
    <row r="7392" spans="1:4" ht="15" customHeight="1" x14ac:dyDescent="0.2">
      <c r="A7392" s="105">
        <v>42317</v>
      </c>
      <c r="B7392" s="13">
        <v>2.5722200000000002</v>
      </c>
      <c r="C7392" s="24">
        <v>10</v>
      </c>
      <c r="D7392" s="16">
        <f t="shared" si="115"/>
        <v>4.2956073999999997</v>
      </c>
    </row>
    <row r="7393" spans="1:4" ht="15" customHeight="1" x14ac:dyDescent="0.2">
      <c r="A7393" s="105">
        <v>42317.041666666664</v>
      </c>
      <c r="B7393" s="13">
        <v>2.057776</v>
      </c>
      <c r="C7393" s="24">
        <v>10</v>
      </c>
      <c r="D7393" s="16">
        <f t="shared" si="115"/>
        <v>3.43648592</v>
      </c>
    </row>
    <row r="7394" spans="1:4" ht="15" customHeight="1" x14ac:dyDescent="0.2">
      <c r="A7394" s="105">
        <v>42317.083333333336</v>
      </c>
      <c r="B7394" s="13">
        <v>4.1155520000000001</v>
      </c>
      <c r="C7394" s="24">
        <v>10</v>
      </c>
      <c r="D7394" s="16">
        <f t="shared" si="115"/>
        <v>6.8729718399999999</v>
      </c>
    </row>
    <row r="7395" spans="1:4" ht="15" customHeight="1" x14ac:dyDescent="0.2">
      <c r="A7395" s="105">
        <v>42317.125</v>
      </c>
      <c r="B7395" s="13">
        <v>1.5433319999999999</v>
      </c>
      <c r="C7395" s="24">
        <v>330</v>
      </c>
      <c r="D7395" s="16">
        <f t="shared" si="115"/>
        <v>2.5773644399999998</v>
      </c>
    </row>
    <row r="7396" spans="1:4" ht="15" customHeight="1" x14ac:dyDescent="0.2">
      <c r="A7396" s="105">
        <v>42317.166666666664</v>
      </c>
      <c r="B7396" s="13">
        <v>2.057776</v>
      </c>
      <c r="C7396" s="24">
        <v>320</v>
      </c>
      <c r="D7396" s="16">
        <f t="shared" si="115"/>
        <v>3.43648592</v>
      </c>
    </row>
    <row r="7397" spans="1:4" ht="15" customHeight="1" x14ac:dyDescent="0.2">
      <c r="A7397" s="105">
        <v>42317.208333333336</v>
      </c>
      <c r="B7397" s="13">
        <v>4.6299960000000002</v>
      </c>
      <c r="C7397" s="24">
        <v>330</v>
      </c>
      <c r="D7397" s="16">
        <f t="shared" si="115"/>
        <v>7.7320933199999997</v>
      </c>
    </row>
    <row r="7398" spans="1:4" ht="15" customHeight="1" x14ac:dyDescent="0.2">
      <c r="A7398" s="105">
        <v>42317.25</v>
      </c>
      <c r="B7398" s="13">
        <v>5.1444400000000003</v>
      </c>
      <c r="C7398" s="24">
        <v>20</v>
      </c>
      <c r="D7398" s="16">
        <f t="shared" si="115"/>
        <v>8.5912147999999995</v>
      </c>
    </row>
    <row r="7399" spans="1:4" ht="15" customHeight="1" x14ac:dyDescent="0.2">
      <c r="A7399" s="105">
        <v>42317.291666666664</v>
      </c>
      <c r="B7399" s="13">
        <v>4.1155520000000001</v>
      </c>
      <c r="C7399" s="24">
        <v>30</v>
      </c>
      <c r="D7399" s="16">
        <f t="shared" si="115"/>
        <v>6.8729718399999999</v>
      </c>
    </row>
    <row r="7400" spans="1:4" ht="15" customHeight="1" x14ac:dyDescent="0.2">
      <c r="A7400" s="105">
        <v>42317.333333333336</v>
      </c>
      <c r="B7400" s="13">
        <v>4.6299960000000002</v>
      </c>
      <c r="C7400" s="24">
        <v>30</v>
      </c>
      <c r="D7400" s="16">
        <f t="shared" si="115"/>
        <v>7.7320933199999997</v>
      </c>
    </row>
    <row r="7401" spans="1:4" ht="15" customHeight="1" x14ac:dyDescent="0.2">
      <c r="A7401" s="105">
        <v>42317.375</v>
      </c>
      <c r="B7401" s="13">
        <v>5.1444400000000003</v>
      </c>
      <c r="C7401" s="24">
        <v>30</v>
      </c>
      <c r="D7401" s="16">
        <f t="shared" si="115"/>
        <v>8.5912147999999995</v>
      </c>
    </row>
    <row r="7402" spans="1:4" ht="15" customHeight="1" x14ac:dyDescent="0.2">
      <c r="A7402" s="105">
        <v>42317.416666666664</v>
      </c>
      <c r="B7402" s="13">
        <v>5.1444400000000003</v>
      </c>
      <c r="C7402" s="24">
        <v>10</v>
      </c>
      <c r="D7402" s="16">
        <f t="shared" si="115"/>
        <v>8.5912147999999995</v>
      </c>
    </row>
    <row r="7403" spans="1:4" ht="15" customHeight="1" x14ac:dyDescent="0.2">
      <c r="A7403" s="105">
        <v>42317.458333333336</v>
      </c>
      <c r="B7403" s="13">
        <v>8.2311040000000002</v>
      </c>
      <c r="C7403" s="24">
        <v>10</v>
      </c>
      <c r="D7403" s="16">
        <f t="shared" si="115"/>
        <v>13.74594368</v>
      </c>
    </row>
    <row r="7404" spans="1:4" ht="15" customHeight="1" x14ac:dyDescent="0.2">
      <c r="A7404" s="105">
        <v>42317.5</v>
      </c>
      <c r="B7404" s="13">
        <v>9.2599920000000004</v>
      </c>
      <c r="C7404" s="24">
        <v>30</v>
      </c>
      <c r="D7404" s="16">
        <f t="shared" si="115"/>
        <v>15.464186639999999</v>
      </c>
    </row>
    <row r="7405" spans="1:4" ht="15" customHeight="1" x14ac:dyDescent="0.2">
      <c r="A7405" s="105">
        <v>42317.541666666664</v>
      </c>
      <c r="B7405" s="13">
        <v>9.2599920000000004</v>
      </c>
      <c r="C7405" s="24">
        <v>20</v>
      </c>
      <c r="D7405" s="16">
        <f t="shared" si="115"/>
        <v>15.464186639999999</v>
      </c>
    </row>
    <row r="7406" spans="1:4" ht="15" customHeight="1" x14ac:dyDescent="0.2">
      <c r="A7406" s="105">
        <v>42317.583333333336</v>
      </c>
      <c r="B7406" s="13">
        <v>7.7166600000000001</v>
      </c>
      <c r="C7406" s="24">
        <v>10</v>
      </c>
      <c r="D7406" s="16">
        <f t="shared" si="115"/>
        <v>12.886822199999999</v>
      </c>
    </row>
    <row r="7407" spans="1:4" ht="15" customHeight="1" x14ac:dyDescent="0.2">
      <c r="A7407" s="105">
        <v>42317.625</v>
      </c>
      <c r="B7407" s="13">
        <v>8.7455479999999994</v>
      </c>
      <c r="C7407" s="24">
        <v>70</v>
      </c>
      <c r="D7407" s="16">
        <f t="shared" si="115"/>
        <v>14.605065159999999</v>
      </c>
    </row>
    <row r="7408" spans="1:4" ht="15" customHeight="1" x14ac:dyDescent="0.2">
      <c r="A7408" s="105">
        <v>42317.666666666664</v>
      </c>
      <c r="B7408" s="13">
        <v>8.2311040000000002</v>
      </c>
      <c r="C7408" s="24">
        <v>50</v>
      </c>
      <c r="D7408" s="16">
        <f t="shared" si="115"/>
        <v>13.74594368</v>
      </c>
    </row>
    <row r="7409" spans="1:4" ht="15" customHeight="1" x14ac:dyDescent="0.2">
      <c r="A7409" s="105">
        <v>42317.708333333336</v>
      </c>
      <c r="B7409" s="13">
        <v>9.7744359999999997</v>
      </c>
      <c r="C7409" s="24">
        <v>50</v>
      </c>
      <c r="D7409" s="16">
        <f t="shared" si="115"/>
        <v>16.32330812</v>
      </c>
    </row>
    <row r="7410" spans="1:4" ht="15" customHeight="1" x14ac:dyDescent="0.2">
      <c r="A7410" s="105">
        <v>42317.75</v>
      </c>
      <c r="B7410" s="13">
        <v>8.7455479999999994</v>
      </c>
      <c r="C7410" s="24">
        <v>50</v>
      </c>
      <c r="D7410" s="16">
        <f t="shared" si="115"/>
        <v>14.605065159999999</v>
      </c>
    </row>
    <row r="7411" spans="1:4" ht="15" customHeight="1" x14ac:dyDescent="0.2">
      <c r="A7411" s="105">
        <v>42317.791666666664</v>
      </c>
      <c r="B7411" s="13">
        <v>8.2311040000000002</v>
      </c>
      <c r="C7411" s="24">
        <v>50</v>
      </c>
      <c r="D7411" s="16">
        <f t="shared" si="115"/>
        <v>13.74594368</v>
      </c>
    </row>
    <row r="7412" spans="1:4" ht="15" customHeight="1" x14ac:dyDescent="0.2">
      <c r="A7412" s="105">
        <v>42317.833333333336</v>
      </c>
      <c r="B7412" s="13">
        <v>5.1444400000000003</v>
      </c>
      <c r="C7412" s="24">
        <v>40</v>
      </c>
      <c r="D7412" s="16">
        <f t="shared" si="115"/>
        <v>8.5912147999999995</v>
      </c>
    </row>
    <row r="7413" spans="1:4" ht="15" customHeight="1" x14ac:dyDescent="0.2">
      <c r="A7413" s="105">
        <v>42317.875</v>
      </c>
      <c r="B7413" s="13">
        <v>5.6588840000000005</v>
      </c>
      <c r="C7413" s="24">
        <v>20</v>
      </c>
      <c r="D7413" s="16">
        <f t="shared" si="115"/>
        <v>9.4503362800000001</v>
      </c>
    </row>
    <row r="7414" spans="1:4" ht="15" customHeight="1" x14ac:dyDescent="0.2">
      <c r="A7414" s="105">
        <v>42317.916666666664</v>
      </c>
      <c r="B7414" s="13">
        <v>5.6588840000000005</v>
      </c>
      <c r="C7414" s="24">
        <v>40</v>
      </c>
      <c r="D7414" s="16">
        <f t="shared" si="115"/>
        <v>9.4503362800000001</v>
      </c>
    </row>
    <row r="7415" spans="1:4" ht="15" customHeight="1" x14ac:dyDescent="0.2">
      <c r="A7415" s="105">
        <v>42317.958333333336</v>
      </c>
      <c r="B7415" s="13">
        <v>5.1444400000000003</v>
      </c>
      <c r="C7415" s="24">
        <v>30</v>
      </c>
      <c r="D7415" s="16">
        <f t="shared" si="115"/>
        <v>8.5912147999999995</v>
      </c>
    </row>
    <row r="7416" spans="1:4" ht="15" customHeight="1" x14ac:dyDescent="0.2">
      <c r="A7416" s="105">
        <v>42318</v>
      </c>
      <c r="B7416" s="13">
        <v>4.1155520000000001</v>
      </c>
      <c r="C7416" s="24">
        <v>40</v>
      </c>
      <c r="D7416" s="16">
        <f t="shared" si="115"/>
        <v>6.8729718399999999</v>
      </c>
    </row>
    <row r="7417" spans="1:4" ht="15" customHeight="1" x14ac:dyDescent="0.2">
      <c r="A7417" s="105">
        <v>42318.041666666664</v>
      </c>
      <c r="B7417" s="13">
        <v>3.601108</v>
      </c>
      <c r="C7417" s="24">
        <v>10</v>
      </c>
      <c r="D7417" s="16">
        <f t="shared" si="115"/>
        <v>6.0138503599999993</v>
      </c>
    </row>
    <row r="7418" spans="1:4" ht="15" customHeight="1" x14ac:dyDescent="0.2">
      <c r="A7418" s="105">
        <v>42318.083333333336</v>
      </c>
      <c r="B7418" s="13">
        <v>4.6299960000000002</v>
      </c>
      <c r="C7418" s="24">
        <v>10</v>
      </c>
      <c r="D7418" s="16">
        <f t="shared" si="115"/>
        <v>7.7320933199999997</v>
      </c>
    </row>
    <row r="7419" spans="1:4" ht="15" customHeight="1" x14ac:dyDescent="0.2">
      <c r="A7419" s="105">
        <v>42318.125</v>
      </c>
      <c r="B7419" s="13">
        <v>3.601108</v>
      </c>
      <c r="C7419" s="24">
        <v>350</v>
      </c>
      <c r="D7419" s="16">
        <f t="shared" si="115"/>
        <v>6.0138503599999993</v>
      </c>
    </row>
    <row r="7420" spans="1:4" ht="15" customHeight="1" x14ac:dyDescent="0.2">
      <c r="A7420" s="105">
        <v>42318.166666666664</v>
      </c>
      <c r="B7420" s="13">
        <v>3.601108</v>
      </c>
      <c r="C7420" s="24">
        <v>360</v>
      </c>
      <c r="D7420" s="16">
        <f t="shared" si="115"/>
        <v>6.0138503599999993</v>
      </c>
    </row>
    <row r="7421" spans="1:4" ht="15" customHeight="1" x14ac:dyDescent="0.2">
      <c r="A7421" s="105">
        <v>42318.208333333336</v>
      </c>
      <c r="B7421" s="13">
        <v>4.1155520000000001</v>
      </c>
      <c r="C7421" s="24">
        <v>10</v>
      </c>
      <c r="D7421" s="16">
        <f t="shared" si="115"/>
        <v>6.8729718399999999</v>
      </c>
    </row>
    <row r="7422" spans="1:4" ht="15" customHeight="1" x14ac:dyDescent="0.2">
      <c r="A7422" s="105">
        <v>42318.25</v>
      </c>
      <c r="B7422" s="13">
        <v>3.601108</v>
      </c>
      <c r="C7422" s="24">
        <v>20</v>
      </c>
      <c r="D7422" s="16">
        <f t="shared" si="115"/>
        <v>6.0138503599999993</v>
      </c>
    </row>
    <row r="7423" spans="1:4" ht="15" customHeight="1" x14ac:dyDescent="0.2">
      <c r="A7423" s="105">
        <v>42318.291666666664</v>
      </c>
      <c r="B7423" s="13">
        <v>2.057776</v>
      </c>
      <c r="C7423" s="24">
        <v>350</v>
      </c>
      <c r="D7423" s="16">
        <f t="shared" si="115"/>
        <v>3.43648592</v>
      </c>
    </row>
    <row r="7424" spans="1:4" ht="15" customHeight="1" x14ac:dyDescent="0.2">
      <c r="A7424" s="105">
        <v>42318.333333333336</v>
      </c>
      <c r="B7424" s="13">
        <v>3.0866639999999999</v>
      </c>
      <c r="C7424" s="24">
        <v>10</v>
      </c>
      <c r="D7424" s="16">
        <f t="shared" si="115"/>
        <v>5.1547288799999995</v>
      </c>
    </row>
    <row r="7425" spans="1:4" ht="15" customHeight="1" x14ac:dyDescent="0.2">
      <c r="A7425" s="105">
        <v>42318.375</v>
      </c>
      <c r="B7425" s="13">
        <v>2.5722200000000002</v>
      </c>
      <c r="C7425" s="24">
        <v>10</v>
      </c>
      <c r="D7425" s="16">
        <f t="shared" si="115"/>
        <v>4.2956073999999997</v>
      </c>
    </row>
    <row r="7426" spans="1:4" ht="15" customHeight="1" x14ac:dyDescent="0.2">
      <c r="A7426" s="105">
        <v>42318.416666666664</v>
      </c>
      <c r="B7426" s="13">
        <v>4.6299960000000002</v>
      </c>
      <c r="C7426" s="24">
        <v>360</v>
      </c>
      <c r="D7426" s="16">
        <f t="shared" si="115"/>
        <v>7.7320933199999997</v>
      </c>
    </row>
    <row r="7427" spans="1:4" ht="15" customHeight="1" x14ac:dyDescent="0.2">
      <c r="A7427" s="105">
        <v>42318.458333333336</v>
      </c>
      <c r="B7427" s="13">
        <v>4.6299960000000002</v>
      </c>
      <c r="C7427" s="24">
        <v>360</v>
      </c>
      <c r="D7427" s="16">
        <f t="shared" si="115"/>
        <v>7.7320933199999997</v>
      </c>
    </row>
    <row r="7428" spans="1:4" ht="15" customHeight="1" x14ac:dyDescent="0.2">
      <c r="A7428" s="105">
        <v>42318.5</v>
      </c>
      <c r="B7428" s="13">
        <v>4.1155520000000001</v>
      </c>
      <c r="C7428" s="24">
        <v>20</v>
      </c>
      <c r="D7428" s="16">
        <f t="shared" ref="D7428:D7491" si="116">$B$1*B7428</f>
        <v>6.8729718399999999</v>
      </c>
    </row>
    <row r="7429" spans="1:4" ht="15" customHeight="1" x14ac:dyDescent="0.2">
      <c r="A7429" s="105">
        <v>42318.541666666664</v>
      </c>
      <c r="B7429" s="13">
        <v>6.6877719999999998</v>
      </c>
      <c r="C7429" s="24">
        <v>60</v>
      </c>
      <c r="D7429" s="16">
        <f t="shared" si="116"/>
        <v>11.16857924</v>
      </c>
    </row>
    <row r="7430" spans="1:4" ht="15" customHeight="1" x14ac:dyDescent="0.2">
      <c r="A7430" s="105">
        <v>42318.583333333336</v>
      </c>
      <c r="B7430" s="13">
        <v>7.202216</v>
      </c>
      <c r="C7430" s="24">
        <v>50</v>
      </c>
      <c r="D7430" s="16">
        <f t="shared" si="116"/>
        <v>12.027700719999999</v>
      </c>
    </row>
    <row r="7431" spans="1:4" ht="15" customHeight="1" x14ac:dyDescent="0.2">
      <c r="A7431" s="105">
        <v>42318.625</v>
      </c>
      <c r="B7431" s="13">
        <v>9.2599920000000004</v>
      </c>
      <c r="C7431" s="24">
        <v>60</v>
      </c>
      <c r="D7431" s="16">
        <f t="shared" si="116"/>
        <v>15.464186639999999</v>
      </c>
    </row>
    <row r="7432" spans="1:4" ht="15" customHeight="1" x14ac:dyDescent="0.2">
      <c r="A7432" s="105">
        <v>42318.666666666664</v>
      </c>
      <c r="B7432" s="13">
        <v>7.7166600000000001</v>
      </c>
      <c r="C7432" s="24">
        <v>60</v>
      </c>
      <c r="D7432" s="16">
        <f t="shared" si="116"/>
        <v>12.886822199999999</v>
      </c>
    </row>
    <row r="7433" spans="1:4" ht="15" customHeight="1" x14ac:dyDescent="0.2">
      <c r="A7433" s="105">
        <v>42318.708333333336</v>
      </c>
      <c r="B7433" s="13">
        <v>8.7455479999999994</v>
      </c>
      <c r="C7433" s="24">
        <v>50</v>
      </c>
      <c r="D7433" s="16">
        <f t="shared" si="116"/>
        <v>14.605065159999999</v>
      </c>
    </row>
    <row r="7434" spans="1:4" ht="15" customHeight="1" x14ac:dyDescent="0.2">
      <c r="A7434" s="105">
        <v>42318.75</v>
      </c>
      <c r="B7434" s="13">
        <v>8.7455479999999994</v>
      </c>
      <c r="C7434" s="24">
        <v>50</v>
      </c>
      <c r="D7434" s="16">
        <f t="shared" si="116"/>
        <v>14.605065159999999</v>
      </c>
    </row>
    <row r="7435" spans="1:4" ht="15" customHeight="1" x14ac:dyDescent="0.2">
      <c r="A7435" s="105">
        <v>42318.791666666664</v>
      </c>
      <c r="B7435" s="13">
        <v>8.2311040000000002</v>
      </c>
      <c r="C7435" s="24">
        <v>50</v>
      </c>
      <c r="D7435" s="16">
        <f t="shared" si="116"/>
        <v>13.74594368</v>
      </c>
    </row>
    <row r="7436" spans="1:4" ht="15" customHeight="1" x14ac:dyDescent="0.2">
      <c r="A7436" s="105">
        <v>42318.833333333336</v>
      </c>
      <c r="B7436" s="13">
        <v>7.7166600000000001</v>
      </c>
      <c r="C7436" s="24">
        <v>50</v>
      </c>
      <c r="D7436" s="16">
        <f t="shared" si="116"/>
        <v>12.886822199999999</v>
      </c>
    </row>
    <row r="7437" spans="1:4" ht="15" customHeight="1" x14ac:dyDescent="0.2">
      <c r="A7437" s="105">
        <v>42318.875</v>
      </c>
      <c r="B7437" s="13">
        <v>8.2311040000000002</v>
      </c>
      <c r="C7437" s="24">
        <v>50</v>
      </c>
      <c r="D7437" s="16">
        <f t="shared" si="116"/>
        <v>13.74594368</v>
      </c>
    </row>
    <row r="7438" spans="1:4" ht="15" customHeight="1" x14ac:dyDescent="0.2">
      <c r="A7438" s="105">
        <v>42318.916666666664</v>
      </c>
      <c r="B7438" s="13">
        <v>7.202216</v>
      </c>
      <c r="C7438" s="24">
        <v>40</v>
      </c>
      <c r="D7438" s="16">
        <f t="shared" si="116"/>
        <v>12.027700719999999</v>
      </c>
    </row>
    <row r="7439" spans="1:4" ht="15" customHeight="1" x14ac:dyDescent="0.2">
      <c r="A7439" s="105">
        <v>42318.958333333336</v>
      </c>
      <c r="B7439" s="13">
        <v>5.1444400000000003</v>
      </c>
      <c r="C7439" s="24">
        <v>30</v>
      </c>
      <c r="D7439" s="16">
        <f t="shared" si="116"/>
        <v>8.5912147999999995</v>
      </c>
    </row>
    <row r="7440" spans="1:4" ht="15" customHeight="1" x14ac:dyDescent="0.2">
      <c r="A7440" s="105">
        <v>42319</v>
      </c>
      <c r="B7440" s="13">
        <v>4.6299960000000002</v>
      </c>
      <c r="C7440" s="24">
        <v>20</v>
      </c>
      <c r="D7440" s="16">
        <f t="shared" si="116"/>
        <v>7.7320933199999997</v>
      </c>
    </row>
    <row r="7441" spans="1:4" ht="15" customHeight="1" x14ac:dyDescent="0.2">
      <c r="A7441" s="105">
        <v>42319.041666666664</v>
      </c>
      <c r="B7441" s="13">
        <v>3.601108</v>
      </c>
      <c r="C7441" s="24">
        <v>20</v>
      </c>
      <c r="D7441" s="16">
        <f t="shared" si="116"/>
        <v>6.0138503599999993</v>
      </c>
    </row>
    <row r="7442" spans="1:4" ht="15" customHeight="1" x14ac:dyDescent="0.2">
      <c r="A7442" s="105">
        <v>42319.083333333336</v>
      </c>
      <c r="B7442" s="13">
        <v>3.601108</v>
      </c>
      <c r="C7442" s="24">
        <v>20</v>
      </c>
      <c r="D7442" s="16">
        <f t="shared" si="116"/>
        <v>6.0138503599999993</v>
      </c>
    </row>
    <row r="7443" spans="1:4" ht="15" customHeight="1" x14ac:dyDescent="0.2">
      <c r="A7443" s="105">
        <v>42319.125</v>
      </c>
      <c r="B7443" s="13">
        <v>3.0866639999999999</v>
      </c>
      <c r="C7443" s="24">
        <v>360</v>
      </c>
      <c r="D7443" s="16">
        <f t="shared" si="116"/>
        <v>5.1547288799999995</v>
      </c>
    </row>
    <row r="7444" spans="1:4" ht="15" customHeight="1" x14ac:dyDescent="0.2">
      <c r="A7444" s="105">
        <v>42319.166666666664</v>
      </c>
      <c r="B7444" s="13">
        <v>3.0866639999999999</v>
      </c>
      <c r="C7444" s="24">
        <v>360</v>
      </c>
      <c r="D7444" s="16">
        <f t="shared" si="116"/>
        <v>5.1547288799999995</v>
      </c>
    </row>
    <row r="7445" spans="1:4" ht="15" customHeight="1" x14ac:dyDescent="0.2">
      <c r="A7445" s="105">
        <v>42319.208333333336</v>
      </c>
      <c r="B7445" s="13">
        <v>3.0866639999999999</v>
      </c>
      <c r="C7445" s="24">
        <v>10</v>
      </c>
      <c r="D7445" s="16">
        <f t="shared" si="116"/>
        <v>5.1547288799999995</v>
      </c>
    </row>
    <row r="7446" spans="1:4" ht="15" customHeight="1" x14ac:dyDescent="0.2">
      <c r="A7446" s="105">
        <v>42319.25</v>
      </c>
      <c r="B7446" s="13">
        <v>3.0866639999999999</v>
      </c>
      <c r="C7446" s="24">
        <v>20</v>
      </c>
      <c r="D7446" s="16">
        <f t="shared" si="116"/>
        <v>5.1547288799999995</v>
      </c>
    </row>
    <row r="7447" spans="1:4" ht="15" customHeight="1" x14ac:dyDescent="0.2">
      <c r="A7447" s="105">
        <v>42319.291666666664</v>
      </c>
      <c r="B7447" s="13">
        <v>2.5722200000000002</v>
      </c>
      <c r="C7447" s="24">
        <v>20</v>
      </c>
      <c r="D7447" s="16">
        <f t="shared" si="116"/>
        <v>4.2956073999999997</v>
      </c>
    </row>
    <row r="7448" spans="1:4" ht="15" customHeight="1" x14ac:dyDescent="0.2">
      <c r="A7448" s="105">
        <v>42319.333333333336</v>
      </c>
      <c r="B7448" s="13">
        <v>3.0866639999999999</v>
      </c>
      <c r="C7448" s="24">
        <v>10</v>
      </c>
      <c r="D7448" s="16">
        <f t="shared" si="116"/>
        <v>5.1547288799999995</v>
      </c>
    </row>
    <row r="7449" spans="1:4" ht="15" customHeight="1" x14ac:dyDescent="0.2">
      <c r="A7449" s="105">
        <v>42319.375</v>
      </c>
      <c r="B7449" s="13">
        <v>3.601108</v>
      </c>
      <c r="C7449" s="24">
        <v>20</v>
      </c>
      <c r="D7449" s="16">
        <f t="shared" si="116"/>
        <v>6.0138503599999993</v>
      </c>
    </row>
    <row r="7450" spans="1:4" ht="15" customHeight="1" x14ac:dyDescent="0.2">
      <c r="A7450" s="105">
        <v>42319.416666666664</v>
      </c>
      <c r="B7450" s="13">
        <v>5.1444400000000003</v>
      </c>
      <c r="C7450" s="24">
        <v>10</v>
      </c>
      <c r="D7450" s="16">
        <f t="shared" si="116"/>
        <v>8.5912147999999995</v>
      </c>
    </row>
    <row r="7451" spans="1:4" ht="15" customHeight="1" x14ac:dyDescent="0.2">
      <c r="A7451" s="105">
        <v>42319.458333333336</v>
      </c>
      <c r="B7451" s="13">
        <v>5.6588840000000005</v>
      </c>
      <c r="C7451" s="24">
        <v>360</v>
      </c>
      <c r="D7451" s="16">
        <f t="shared" si="116"/>
        <v>9.4503362800000001</v>
      </c>
    </row>
    <row r="7452" spans="1:4" ht="15" customHeight="1" x14ac:dyDescent="0.2">
      <c r="A7452" s="105">
        <v>42319.5</v>
      </c>
      <c r="B7452" s="13">
        <v>5.1444400000000003</v>
      </c>
      <c r="C7452" s="24">
        <v>60</v>
      </c>
      <c r="D7452" s="16">
        <f t="shared" si="116"/>
        <v>8.5912147999999995</v>
      </c>
    </row>
    <row r="7453" spans="1:4" ht="15" customHeight="1" x14ac:dyDescent="0.2">
      <c r="A7453" s="105">
        <v>42319.541666666664</v>
      </c>
      <c r="B7453" s="13">
        <v>5.6588840000000005</v>
      </c>
      <c r="C7453" s="24">
        <v>50</v>
      </c>
      <c r="D7453" s="16">
        <f t="shared" si="116"/>
        <v>9.4503362800000001</v>
      </c>
    </row>
    <row r="7454" spans="1:4" ht="15" customHeight="1" x14ac:dyDescent="0.2">
      <c r="A7454" s="105">
        <v>42319.583333333336</v>
      </c>
      <c r="B7454" s="13">
        <v>7.7166600000000001</v>
      </c>
      <c r="C7454" s="24">
        <v>60</v>
      </c>
      <c r="D7454" s="16">
        <f t="shared" si="116"/>
        <v>12.886822199999999</v>
      </c>
    </row>
    <row r="7455" spans="1:4" ht="15" customHeight="1" x14ac:dyDescent="0.2">
      <c r="A7455" s="105">
        <v>42319.625</v>
      </c>
      <c r="B7455" s="13">
        <v>8.2311040000000002</v>
      </c>
      <c r="C7455" s="24">
        <v>50</v>
      </c>
      <c r="D7455" s="16">
        <f t="shared" si="116"/>
        <v>13.74594368</v>
      </c>
    </row>
    <row r="7456" spans="1:4" ht="15" customHeight="1" x14ac:dyDescent="0.2">
      <c r="A7456" s="105">
        <v>42319.666666666664</v>
      </c>
      <c r="B7456" s="13">
        <v>8.2311040000000002</v>
      </c>
      <c r="C7456" s="24">
        <v>60</v>
      </c>
      <c r="D7456" s="16">
        <f t="shared" si="116"/>
        <v>13.74594368</v>
      </c>
    </row>
    <row r="7457" spans="1:4" ht="15" customHeight="1" x14ac:dyDescent="0.2">
      <c r="A7457" s="105">
        <v>42319.708333333336</v>
      </c>
      <c r="B7457" s="13">
        <v>8.7455479999999994</v>
      </c>
      <c r="C7457" s="24">
        <v>60</v>
      </c>
      <c r="D7457" s="16">
        <f t="shared" si="116"/>
        <v>14.605065159999999</v>
      </c>
    </row>
    <row r="7458" spans="1:4" ht="15" customHeight="1" x14ac:dyDescent="0.2">
      <c r="A7458" s="105">
        <v>42319.75</v>
      </c>
      <c r="B7458" s="13">
        <v>9.7744359999999997</v>
      </c>
      <c r="C7458" s="24">
        <v>60</v>
      </c>
      <c r="D7458" s="16">
        <f t="shared" si="116"/>
        <v>16.32330812</v>
      </c>
    </row>
    <row r="7459" spans="1:4" ht="15" customHeight="1" x14ac:dyDescent="0.2">
      <c r="A7459" s="105">
        <v>42319.791666666664</v>
      </c>
      <c r="B7459" s="13">
        <v>9.7744359999999997</v>
      </c>
      <c r="C7459" s="24">
        <v>50</v>
      </c>
      <c r="D7459" s="16">
        <f t="shared" si="116"/>
        <v>16.32330812</v>
      </c>
    </row>
    <row r="7460" spans="1:4" ht="15" customHeight="1" x14ac:dyDescent="0.2">
      <c r="A7460" s="105">
        <v>42319.833333333336</v>
      </c>
      <c r="B7460" s="13">
        <v>7.7166600000000001</v>
      </c>
      <c r="C7460" s="24">
        <v>50</v>
      </c>
      <c r="D7460" s="16">
        <f t="shared" si="116"/>
        <v>12.886822199999999</v>
      </c>
    </row>
    <row r="7461" spans="1:4" ht="15" customHeight="1" x14ac:dyDescent="0.2">
      <c r="A7461" s="105">
        <v>42319.875</v>
      </c>
      <c r="B7461" s="13">
        <v>6.1733279999999997</v>
      </c>
      <c r="C7461" s="24">
        <v>40</v>
      </c>
      <c r="D7461" s="16">
        <f t="shared" si="116"/>
        <v>10.309457759999999</v>
      </c>
    </row>
    <row r="7462" spans="1:4" ht="15" customHeight="1" x14ac:dyDescent="0.2">
      <c r="A7462" s="105">
        <v>42319.916666666664</v>
      </c>
      <c r="B7462" s="13">
        <v>5.1444400000000003</v>
      </c>
      <c r="C7462" s="24">
        <v>30</v>
      </c>
      <c r="D7462" s="16">
        <f t="shared" si="116"/>
        <v>8.5912147999999995</v>
      </c>
    </row>
    <row r="7463" spans="1:4" ht="15" customHeight="1" x14ac:dyDescent="0.2">
      <c r="A7463" s="105">
        <v>42319.958333333336</v>
      </c>
      <c r="B7463" s="13">
        <v>5.6588840000000005</v>
      </c>
      <c r="C7463" s="24">
        <v>30</v>
      </c>
      <c r="D7463" s="16">
        <f t="shared" si="116"/>
        <v>9.4503362800000001</v>
      </c>
    </row>
    <row r="7464" spans="1:4" ht="15" customHeight="1" x14ac:dyDescent="0.2">
      <c r="A7464" s="105">
        <v>42320</v>
      </c>
      <c r="B7464" s="13">
        <v>4.6299960000000002</v>
      </c>
      <c r="C7464" s="24">
        <v>10</v>
      </c>
      <c r="D7464" s="16">
        <f t="shared" si="116"/>
        <v>7.7320933199999997</v>
      </c>
    </row>
    <row r="7465" spans="1:4" ht="15" customHeight="1" x14ac:dyDescent="0.2">
      <c r="A7465" s="105">
        <v>42320.041666666664</v>
      </c>
      <c r="B7465" s="13">
        <v>5.1444400000000003</v>
      </c>
      <c r="C7465" s="24">
        <v>10</v>
      </c>
      <c r="D7465" s="16">
        <f t="shared" si="116"/>
        <v>8.5912147999999995</v>
      </c>
    </row>
    <row r="7466" spans="1:4" ht="15" customHeight="1" x14ac:dyDescent="0.2">
      <c r="A7466" s="105">
        <v>42320.083333333336</v>
      </c>
      <c r="B7466" s="13">
        <v>6.1733279999999997</v>
      </c>
      <c r="C7466" s="24">
        <v>30</v>
      </c>
      <c r="D7466" s="16">
        <f t="shared" si="116"/>
        <v>10.309457759999999</v>
      </c>
    </row>
    <row r="7467" spans="1:4" ht="15" customHeight="1" x14ac:dyDescent="0.2">
      <c r="A7467" s="105">
        <v>42320.125</v>
      </c>
      <c r="B7467" s="13">
        <v>5.6588840000000005</v>
      </c>
      <c r="C7467" s="24">
        <v>20</v>
      </c>
      <c r="D7467" s="16">
        <f t="shared" si="116"/>
        <v>9.4503362800000001</v>
      </c>
    </row>
    <row r="7468" spans="1:4" ht="15" customHeight="1" x14ac:dyDescent="0.2">
      <c r="A7468" s="105">
        <v>42320.166666666664</v>
      </c>
      <c r="B7468" s="13">
        <v>5.1444400000000003</v>
      </c>
      <c r="C7468" s="24">
        <v>30</v>
      </c>
      <c r="D7468" s="16">
        <f t="shared" si="116"/>
        <v>8.5912147999999995</v>
      </c>
    </row>
    <row r="7469" spans="1:4" ht="15" customHeight="1" x14ac:dyDescent="0.2">
      <c r="A7469" s="105">
        <v>42320.208333333336</v>
      </c>
      <c r="B7469" s="13">
        <v>6.1733279999999997</v>
      </c>
      <c r="C7469" s="24">
        <v>20</v>
      </c>
      <c r="D7469" s="16">
        <f t="shared" si="116"/>
        <v>10.309457759999999</v>
      </c>
    </row>
    <row r="7470" spans="1:4" ht="15" customHeight="1" x14ac:dyDescent="0.2">
      <c r="A7470" s="105">
        <v>42320.25</v>
      </c>
      <c r="B7470" s="13">
        <v>6.1733279999999997</v>
      </c>
      <c r="C7470" s="24">
        <v>10</v>
      </c>
      <c r="D7470" s="16">
        <f t="shared" si="116"/>
        <v>10.309457759999999</v>
      </c>
    </row>
    <row r="7471" spans="1:4" ht="15" customHeight="1" x14ac:dyDescent="0.2">
      <c r="A7471" s="105">
        <v>42320.291666666664</v>
      </c>
      <c r="B7471" s="13">
        <v>4.1155520000000001</v>
      </c>
      <c r="C7471" s="24">
        <v>20</v>
      </c>
      <c r="D7471" s="16">
        <f t="shared" si="116"/>
        <v>6.8729718399999999</v>
      </c>
    </row>
    <row r="7472" spans="1:4" ht="15" customHeight="1" x14ac:dyDescent="0.2">
      <c r="A7472" s="105">
        <v>42320.333333333336</v>
      </c>
      <c r="B7472" s="13">
        <v>4.1155520000000001</v>
      </c>
      <c r="C7472" s="24">
        <v>360</v>
      </c>
      <c r="D7472" s="16">
        <f t="shared" si="116"/>
        <v>6.8729718399999999</v>
      </c>
    </row>
    <row r="7473" spans="1:4" ht="15" customHeight="1" x14ac:dyDescent="0.2">
      <c r="A7473" s="105">
        <v>42320.375</v>
      </c>
      <c r="B7473" s="13">
        <v>5.1444400000000003</v>
      </c>
      <c r="C7473" s="24">
        <v>20</v>
      </c>
      <c r="D7473" s="16">
        <f t="shared" si="116"/>
        <v>8.5912147999999995</v>
      </c>
    </row>
    <row r="7474" spans="1:4" ht="15" customHeight="1" x14ac:dyDescent="0.2">
      <c r="A7474" s="105">
        <v>42320.416666666664</v>
      </c>
      <c r="B7474" s="13">
        <v>5.6588840000000005</v>
      </c>
      <c r="C7474" s="24">
        <v>10</v>
      </c>
      <c r="D7474" s="16">
        <f t="shared" si="116"/>
        <v>9.4503362800000001</v>
      </c>
    </row>
    <row r="7475" spans="1:4" ht="15" customHeight="1" x14ac:dyDescent="0.2">
      <c r="A7475" s="105">
        <v>42320.458333333336</v>
      </c>
      <c r="B7475" s="13">
        <v>6.6877719999999998</v>
      </c>
      <c r="C7475" s="24">
        <v>10</v>
      </c>
      <c r="D7475" s="16">
        <f t="shared" si="116"/>
        <v>11.16857924</v>
      </c>
    </row>
    <row r="7476" spans="1:4" ht="15" customHeight="1" x14ac:dyDescent="0.2">
      <c r="A7476" s="105">
        <v>42320.5</v>
      </c>
      <c r="B7476" s="13">
        <v>4.6299960000000002</v>
      </c>
      <c r="C7476" s="24">
        <v>20</v>
      </c>
      <c r="D7476" s="16">
        <f t="shared" si="116"/>
        <v>7.7320933199999997</v>
      </c>
    </row>
    <row r="7477" spans="1:4" ht="15" customHeight="1" x14ac:dyDescent="0.2">
      <c r="A7477" s="105">
        <v>42320.541666666664</v>
      </c>
      <c r="B7477" s="13">
        <v>5.6588840000000005</v>
      </c>
      <c r="C7477" s="24">
        <v>20</v>
      </c>
      <c r="D7477" s="16">
        <f t="shared" si="116"/>
        <v>9.4503362800000001</v>
      </c>
    </row>
    <row r="7478" spans="1:4" ht="15" customHeight="1" x14ac:dyDescent="0.2">
      <c r="A7478" s="105">
        <v>42320.583333333336</v>
      </c>
      <c r="B7478" s="13">
        <v>5.1444400000000003</v>
      </c>
      <c r="C7478" s="24">
        <v>10</v>
      </c>
      <c r="D7478" s="16">
        <f t="shared" si="116"/>
        <v>8.5912147999999995</v>
      </c>
    </row>
    <row r="7479" spans="1:4" ht="15" customHeight="1" x14ac:dyDescent="0.2">
      <c r="A7479" s="105">
        <v>42320.625</v>
      </c>
      <c r="B7479" s="13">
        <v>6.6877719999999998</v>
      </c>
      <c r="C7479" s="24">
        <v>70</v>
      </c>
      <c r="D7479" s="16">
        <f t="shared" si="116"/>
        <v>11.16857924</v>
      </c>
    </row>
    <row r="7480" spans="1:4" ht="15" customHeight="1" x14ac:dyDescent="0.2">
      <c r="A7480" s="105">
        <v>42320.666666666664</v>
      </c>
      <c r="B7480" s="13">
        <v>6.1733279999999997</v>
      </c>
      <c r="C7480" s="24">
        <v>80</v>
      </c>
      <c r="D7480" s="16">
        <f t="shared" si="116"/>
        <v>10.309457759999999</v>
      </c>
    </row>
    <row r="7481" spans="1:4" ht="15" customHeight="1" x14ac:dyDescent="0.2">
      <c r="A7481" s="105">
        <v>42320.708333333336</v>
      </c>
      <c r="B7481" s="13">
        <v>6.1733279999999997</v>
      </c>
      <c r="C7481" s="24">
        <v>80</v>
      </c>
      <c r="D7481" s="16">
        <f t="shared" si="116"/>
        <v>10.309457759999999</v>
      </c>
    </row>
    <row r="7482" spans="1:4" ht="15" customHeight="1" x14ac:dyDescent="0.2">
      <c r="A7482" s="105">
        <v>42320.75</v>
      </c>
      <c r="B7482" s="13">
        <v>5.6588840000000005</v>
      </c>
      <c r="C7482" s="24">
        <v>80</v>
      </c>
      <c r="D7482" s="16">
        <f t="shared" si="116"/>
        <v>9.4503362800000001</v>
      </c>
    </row>
    <row r="7483" spans="1:4" ht="15" customHeight="1" x14ac:dyDescent="0.2">
      <c r="A7483" s="105">
        <v>42320.791666666664</v>
      </c>
      <c r="B7483" s="13">
        <v>4.1155520000000001</v>
      </c>
      <c r="C7483" s="24">
        <v>60</v>
      </c>
      <c r="D7483" s="16">
        <f t="shared" si="116"/>
        <v>6.8729718399999999</v>
      </c>
    </row>
    <row r="7484" spans="1:4" ht="15" customHeight="1" x14ac:dyDescent="0.2">
      <c r="A7484" s="105">
        <v>42320.833333333336</v>
      </c>
      <c r="B7484" s="13">
        <v>4.6299960000000002</v>
      </c>
      <c r="C7484" s="24">
        <v>70</v>
      </c>
      <c r="D7484" s="16">
        <f t="shared" si="116"/>
        <v>7.7320933199999997</v>
      </c>
    </row>
    <row r="7485" spans="1:4" ht="15" customHeight="1" x14ac:dyDescent="0.2">
      <c r="A7485" s="105">
        <v>42320.875</v>
      </c>
      <c r="B7485" s="13">
        <v>5.1444400000000003</v>
      </c>
      <c r="C7485" s="24">
        <v>170</v>
      </c>
      <c r="D7485" s="16">
        <f t="shared" si="116"/>
        <v>8.5912147999999995</v>
      </c>
    </row>
    <row r="7486" spans="1:4" ht="15" customHeight="1" x14ac:dyDescent="0.2">
      <c r="A7486" s="105">
        <v>42320.916666666664</v>
      </c>
      <c r="B7486" s="13">
        <v>5.1444400000000003</v>
      </c>
      <c r="C7486" s="24">
        <v>190</v>
      </c>
      <c r="D7486" s="16">
        <f t="shared" si="116"/>
        <v>8.5912147999999995</v>
      </c>
    </row>
    <row r="7487" spans="1:4" ht="15" customHeight="1" x14ac:dyDescent="0.2">
      <c r="A7487" s="105">
        <v>42320.958333333336</v>
      </c>
      <c r="B7487" s="13">
        <v>6.1733279999999997</v>
      </c>
      <c r="C7487" s="24">
        <v>200</v>
      </c>
      <c r="D7487" s="16">
        <f t="shared" si="116"/>
        <v>10.309457759999999</v>
      </c>
    </row>
    <row r="7488" spans="1:4" ht="15" customHeight="1" x14ac:dyDescent="0.2">
      <c r="A7488" s="105">
        <v>42321</v>
      </c>
      <c r="B7488" s="13">
        <v>5.1444400000000003</v>
      </c>
      <c r="C7488" s="24">
        <v>190</v>
      </c>
      <c r="D7488" s="16">
        <f t="shared" si="116"/>
        <v>8.5912147999999995</v>
      </c>
    </row>
    <row r="7489" spans="1:4" ht="15" customHeight="1" x14ac:dyDescent="0.2">
      <c r="A7489" s="105">
        <v>42321.041666666664</v>
      </c>
      <c r="B7489" s="13">
        <v>5.1444400000000003</v>
      </c>
      <c r="C7489" s="24">
        <v>210</v>
      </c>
      <c r="D7489" s="16">
        <f t="shared" si="116"/>
        <v>8.5912147999999995</v>
      </c>
    </row>
    <row r="7490" spans="1:4" ht="15" customHeight="1" x14ac:dyDescent="0.2">
      <c r="A7490" s="105">
        <v>42321.083333333336</v>
      </c>
      <c r="B7490" s="13">
        <v>5.1444400000000003</v>
      </c>
      <c r="C7490" s="24">
        <v>210</v>
      </c>
      <c r="D7490" s="16">
        <f t="shared" si="116"/>
        <v>8.5912147999999995</v>
      </c>
    </row>
    <row r="7491" spans="1:4" ht="15" customHeight="1" x14ac:dyDescent="0.2">
      <c r="A7491" s="105">
        <v>42321.125</v>
      </c>
      <c r="B7491" s="13">
        <v>2.5722200000000002</v>
      </c>
      <c r="C7491" s="24">
        <v>230</v>
      </c>
      <c r="D7491" s="16">
        <f t="shared" si="116"/>
        <v>4.2956073999999997</v>
      </c>
    </row>
    <row r="7492" spans="1:4" ht="15" customHeight="1" x14ac:dyDescent="0.2">
      <c r="A7492" s="105">
        <v>42321.166666666664</v>
      </c>
      <c r="B7492" s="13">
        <v>3.0866639999999999</v>
      </c>
      <c r="C7492" s="24">
        <v>210</v>
      </c>
      <c r="D7492" s="16">
        <f t="shared" ref="D7492:D7555" si="117">$B$1*B7492</f>
        <v>5.1547288799999995</v>
      </c>
    </row>
    <row r="7493" spans="1:4" ht="15" customHeight="1" x14ac:dyDescent="0.2">
      <c r="A7493" s="105">
        <v>42321.208333333336</v>
      </c>
      <c r="B7493" s="13">
        <v>3.601108</v>
      </c>
      <c r="C7493" s="24">
        <v>200</v>
      </c>
      <c r="D7493" s="16">
        <f t="shared" si="117"/>
        <v>6.0138503599999993</v>
      </c>
    </row>
    <row r="7494" spans="1:4" ht="15" customHeight="1" x14ac:dyDescent="0.2">
      <c r="A7494" s="105">
        <v>42321.25</v>
      </c>
      <c r="B7494" s="13">
        <v>2.5722200000000002</v>
      </c>
      <c r="C7494" s="24">
        <v>200</v>
      </c>
      <c r="D7494" s="16">
        <f t="shared" si="117"/>
        <v>4.2956073999999997</v>
      </c>
    </row>
    <row r="7495" spans="1:4" ht="15" customHeight="1" x14ac:dyDescent="0.2">
      <c r="A7495" s="105">
        <v>42321.291666666664</v>
      </c>
      <c r="B7495" s="13">
        <v>1.028888</v>
      </c>
      <c r="C7495" s="24">
        <v>130</v>
      </c>
      <c r="D7495" s="16">
        <f t="shared" si="117"/>
        <v>1.71824296</v>
      </c>
    </row>
    <row r="7496" spans="1:4" ht="15" customHeight="1" x14ac:dyDescent="0.2">
      <c r="A7496" s="105">
        <v>42321.333333333336</v>
      </c>
      <c r="B7496" s="13">
        <v>2.5722200000000002</v>
      </c>
      <c r="C7496" s="24">
        <v>160</v>
      </c>
      <c r="D7496" s="16">
        <f t="shared" si="117"/>
        <v>4.2956073999999997</v>
      </c>
    </row>
    <row r="7497" spans="1:4" ht="15" customHeight="1" x14ac:dyDescent="0.2">
      <c r="A7497" s="105">
        <v>42321.375</v>
      </c>
      <c r="B7497" s="13">
        <v>1.028888</v>
      </c>
      <c r="C7497" s="24">
        <v>130</v>
      </c>
      <c r="D7497" s="16">
        <f t="shared" si="117"/>
        <v>1.71824296</v>
      </c>
    </row>
    <row r="7498" spans="1:4" ht="15" customHeight="1" x14ac:dyDescent="0.2">
      <c r="A7498" s="105">
        <v>42321.416666666664</v>
      </c>
      <c r="B7498" s="13">
        <v>1.5433319999999999</v>
      </c>
      <c r="C7498" s="24">
        <v>250</v>
      </c>
      <c r="D7498" s="16">
        <f t="shared" si="117"/>
        <v>2.5773644399999998</v>
      </c>
    </row>
    <row r="7499" spans="1:4" ht="15" customHeight="1" x14ac:dyDescent="0.2">
      <c r="A7499" s="105">
        <v>42321.458333333336</v>
      </c>
      <c r="B7499" s="13">
        <v>2.057776</v>
      </c>
      <c r="C7499" s="24">
        <v>270</v>
      </c>
      <c r="D7499" s="16">
        <f t="shared" si="117"/>
        <v>3.43648592</v>
      </c>
    </row>
    <row r="7500" spans="1:4" ht="15" customHeight="1" x14ac:dyDescent="0.2">
      <c r="A7500" s="105">
        <v>42321.5</v>
      </c>
      <c r="B7500" s="13">
        <v>2.5722200000000002</v>
      </c>
      <c r="C7500" s="24">
        <v>10</v>
      </c>
      <c r="D7500" s="16">
        <f t="shared" si="117"/>
        <v>4.2956073999999997</v>
      </c>
    </row>
    <row r="7501" spans="1:4" ht="15" customHeight="1" x14ac:dyDescent="0.2">
      <c r="A7501" s="105">
        <v>42321.541666666664</v>
      </c>
      <c r="B7501" s="13">
        <v>4.6299960000000002</v>
      </c>
      <c r="C7501" s="24">
        <v>140</v>
      </c>
      <c r="D7501" s="16">
        <f t="shared" si="117"/>
        <v>7.7320933199999997</v>
      </c>
    </row>
    <row r="7502" spans="1:4" ht="15" customHeight="1" x14ac:dyDescent="0.2">
      <c r="A7502" s="105">
        <v>42321.583333333336</v>
      </c>
      <c r="B7502" s="13">
        <v>5.6588840000000005</v>
      </c>
      <c r="C7502" s="24">
        <v>110</v>
      </c>
      <c r="D7502" s="16">
        <f t="shared" si="117"/>
        <v>9.4503362800000001</v>
      </c>
    </row>
    <row r="7503" spans="1:4" ht="15" customHeight="1" x14ac:dyDescent="0.2">
      <c r="A7503" s="105">
        <v>42321.625</v>
      </c>
      <c r="B7503" s="13">
        <v>4.6299960000000002</v>
      </c>
      <c r="C7503" s="24">
        <v>120</v>
      </c>
      <c r="D7503" s="16">
        <f t="shared" si="117"/>
        <v>7.7320933199999997</v>
      </c>
    </row>
    <row r="7504" spans="1:4" ht="15" customHeight="1" x14ac:dyDescent="0.2">
      <c r="A7504" s="105">
        <v>42321.666666666664</v>
      </c>
      <c r="B7504" s="13">
        <v>4.6299960000000002</v>
      </c>
      <c r="C7504" s="24">
        <v>100</v>
      </c>
      <c r="D7504" s="16">
        <f t="shared" si="117"/>
        <v>7.7320933199999997</v>
      </c>
    </row>
    <row r="7505" spans="1:4" ht="15" customHeight="1" x14ac:dyDescent="0.2">
      <c r="A7505" s="105">
        <v>42321.708333333336</v>
      </c>
      <c r="B7505" s="13">
        <v>6.1733279999999997</v>
      </c>
      <c r="C7505" s="24">
        <v>80</v>
      </c>
      <c r="D7505" s="16">
        <f t="shared" si="117"/>
        <v>10.309457759999999</v>
      </c>
    </row>
    <row r="7506" spans="1:4" ht="15" customHeight="1" x14ac:dyDescent="0.2">
      <c r="A7506" s="105">
        <v>42321.75</v>
      </c>
      <c r="B7506" s="13">
        <v>5.1444400000000003</v>
      </c>
      <c r="C7506" s="24">
        <v>60</v>
      </c>
      <c r="D7506" s="16">
        <f t="shared" si="117"/>
        <v>8.5912147999999995</v>
      </c>
    </row>
    <row r="7507" spans="1:4" ht="15" customHeight="1" x14ac:dyDescent="0.2">
      <c r="A7507" s="105">
        <v>42321.791666666664</v>
      </c>
      <c r="B7507" s="13">
        <v>4.6299960000000002</v>
      </c>
      <c r="C7507" s="24">
        <v>70</v>
      </c>
      <c r="D7507" s="16">
        <f t="shared" si="117"/>
        <v>7.7320933199999997</v>
      </c>
    </row>
    <row r="7508" spans="1:4" ht="15" customHeight="1" x14ac:dyDescent="0.2">
      <c r="A7508" s="105">
        <v>42321.833333333336</v>
      </c>
      <c r="B7508" s="13">
        <v>4.1155520000000001</v>
      </c>
      <c r="C7508" s="24">
        <v>60</v>
      </c>
      <c r="D7508" s="16">
        <f t="shared" si="117"/>
        <v>6.8729718399999999</v>
      </c>
    </row>
    <row r="7509" spans="1:4" ht="15" customHeight="1" x14ac:dyDescent="0.2">
      <c r="A7509" s="105">
        <v>42321.875</v>
      </c>
      <c r="B7509" s="13">
        <v>4.1155520000000001</v>
      </c>
      <c r="C7509" s="24">
        <v>60</v>
      </c>
      <c r="D7509" s="16">
        <f t="shared" si="117"/>
        <v>6.8729718399999999</v>
      </c>
    </row>
    <row r="7510" spans="1:4" ht="15" customHeight="1" x14ac:dyDescent="0.2">
      <c r="A7510" s="105">
        <v>42321.916666666664</v>
      </c>
      <c r="B7510" s="13">
        <v>3.601108</v>
      </c>
      <c r="C7510" s="24">
        <v>50</v>
      </c>
      <c r="D7510" s="16">
        <f t="shared" si="117"/>
        <v>6.0138503599999993</v>
      </c>
    </row>
    <row r="7511" spans="1:4" ht="15" customHeight="1" x14ac:dyDescent="0.2">
      <c r="A7511" s="105">
        <v>42321.958333333336</v>
      </c>
      <c r="B7511" s="13">
        <v>3.601108</v>
      </c>
      <c r="C7511" s="24">
        <v>20</v>
      </c>
      <c r="D7511" s="16">
        <f t="shared" si="117"/>
        <v>6.0138503599999993</v>
      </c>
    </row>
    <row r="7512" spans="1:4" ht="15" customHeight="1" x14ac:dyDescent="0.2">
      <c r="A7512" s="105">
        <v>42322</v>
      </c>
      <c r="B7512" s="13">
        <v>3.0866639999999999</v>
      </c>
      <c r="C7512" s="24">
        <v>20</v>
      </c>
      <c r="D7512" s="16">
        <f t="shared" si="117"/>
        <v>5.1547288799999995</v>
      </c>
    </row>
    <row r="7513" spans="1:4" ht="15" customHeight="1" x14ac:dyDescent="0.2">
      <c r="A7513" s="105">
        <v>42322.041666666664</v>
      </c>
      <c r="B7513" s="13">
        <v>4.6299960000000002</v>
      </c>
      <c r="C7513" s="24">
        <v>30</v>
      </c>
      <c r="D7513" s="16">
        <f t="shared" si="117"/>
        <v>7.7320933199999997</v>
      </c>
    </row>
    <row r="7514" spans="1:4" ht="15" customHeight="1" x14ac:dyDescent="0.2">
      <c r="A7514" s="105">
        <v>42322.083333333336</v>
      </c>
      <c r="B7514" s="13">
        <v>3.601108</v>
      </c>
      <c r="C7514" s="24">
        <v>30</v>
      </c>
      <c r="D7514" s="16">
        <f t="shared" si="117"/>
        <v>6.0138503599999993</v>
      </c>
    </row>
    <row r="7515" spans="1:4" ht="15" customHeight="1" x14ac:dyDescent="0.2">
      <c r="A7515" s="105">
        <v>42322.125</v>
      </c>
      <c r="B7515" s="13">
        <v>4.6299960000000002</v>
      </c>
      <c r="C7515" s="24">
        <v>20</v>
      </c>
      <c r="D7515" s="16">
        <f t="shared" si="117"/>
        <v>7.7320933199999997</v>
      </c>
    </row>
    <row r="7516" spans="1:4" ht="15" customHeight="1" x14ac:dyDescent="0.2">
      <c r="A7516" s="105">
        <v>42322.166666666664</v>
      </c>
      <c r="B7516" s="13">
        <v>4.6299960000000002</v>
      </c>
      <c r="C7516" s="24">
        <v>10</v>
      </c>
      <c r="D7516" s="16">
        <f t="shared" si="117"/>
        <v>7.7320933199999997</v>
      </c>
    </row>
    <row r="7517" spans="1:4" ht="15" customHeight="1" x14ac:dyDescent="0.2">
      <c r="A7517" s="105">
        <v>42322.208333333336</v>
      </c>
      <c r="B7517" s="13">
        <v>5.1444400000000003</v>
      </c>
      <c r="C7517" s="24">
        <v>30</v>
      </c>
      <c r="D7517" s="16">
        <f t="shared" si="117"/>
        <v>8.5912147999999995</v>
      </c>
    </row>
    <row r="7518" spans="1:4" ht="15" customHeight="1" x14ac:dyDescent="0.2">
      <c r="A7518" s="105">
        <v>42322.25</v>
      </c>
      <c r="B7518" s="13">
        <v>4.6299960000000002</v>
      </c>
      <c r="C7518" s="24">
        <v>30</v>
      </c>
      <c r="D7518" s="16">
        <f t="shared" si="117"/>
        <v>7.7320933199999997</v>
      </c>
    </row>
    <row r="7519" spans="1:4" ht="15" customHeight="1" x14ac:dyDescent="0.2">
      <c r="A7519" s="105">
        <v>42322.291666666664</v>
      </c>
      <c r="B7519" s="13">
        <v>5.1444400000000003</v>
      </c>
      <c r="C7519" s="24">
        <v>30</v>
      </c>
      <c r="D7519" s="16">
        <f t="shared" si="117"/>
        <v>8.5912147999999995</v>
      </c>
    </row>
    <row r="7520" spans="1:4" ht="15" customHeight="1" x14ac:dyDescent="0.2">
      <c r="A7520" s="105">
        <v>42322.333333333336</v>
      </c>
      <c r="B7520" s="13">
        <v>4.1155520000000001</v>
      </c>
      <c r="C7520" s="24">
        <v>20</v>
      </c>
      <c r="D7520" s="16">
        <f t="shared" si="117"/>
        <v>6.8729718399999999</v>
      </c>
    </row>
    <row r="7521" spans="1:4" ht="15" customHeight="1" x14ac:dyDescent="0.2">
      <c r="A7521" s="105">
        <v>42322.375</v>
      </c>
      <c r="B7521" s="13">
        <v>3.0866639999999999</v>
      </c>
      <c r="C7521" s="24">
        <v>50</v>
      </c>
      <c r="D7521" s="16">
        <f t="shared" si="117"/>
        <v>5.1547288799999995</v>
      </c>
    </row>
    <row r="7522" spans="1:4" ht="15" customHeight="1" x14ac:dyDescent="0.2">
      <c r="A7522" s="105">
        <v>42322.416666666664</v>
      </c>
      <c r="B7522" s="13">
        <v>5.1444400000000003</v>
      </c>
      <c r="C7522" s="24">
        <v>30</v>
      </c>
      <c r="D7522" s="16">
        <f t="shared" si="117"/>
        <v>8.5912147999999995</v>
      </c>
    </row>
    <row r="7523" spans="1:4" ht="15" customHeight="1" x14ac:dyDescent="0.2">
      <c r="A7523" s="105">
        <v>42322.458333333336</v>
      </c>
      <c r="B7523" s="13">
        <v>6.1733279999999997</v>
      </c>
      <c r="C7523" s="24">
        <v>30</v>
      </c>
      <c r="D7523" s="16">
        <f t="shared" si="117"/>
        <v>10.309457759999999</v>
      </c>
    </row>
    <row r="7524" spans="1:4" ht="15" customHeight="1" x14ac:dyDescent="0.2">
      <c r="A7524" s="105">
        <v>42322.5</v>
      </c>
      <c r="B7524" s="13">
        <v>5.6588840000000005</v>
      </c>
      <c r="C7524" s="24">
        <v>30</v>
      </c>
      <c r="D7524" s="16">
        <f t="shared" si="117"/>
        <v>9.4503362800000001</v>
      </c>
    </row>
    <row r="7525" spans="1:4" ht="15" customHeight="1" x14ac:dyDescent="0.2">
      <c r="A7525" s="105">
        <v>42322.541666666664</v>
      </c>
      <c r="B7525" s="13">
        <v>5.6588840000000005</v>
      </c>
      <c r="C7525" s="24">
        <v>30</v>
      </c>
      <c r="D7525" s="16">
        <f t="shared" si="117"/>
        <v>9.4503362800000001</v>
      </c>
    </row>
    <row r="7526" spans="1:4" ht="15" customHeight="1" x14ac:dyDescent="0.2">
      <c r="A7526" s="105">
        <v>42322.583333333336</v>
      </c>
      <c r="B7526" s="13">
        <v>6.6877719999999998</v>
      </c>
      <c r="C7526" s="24">
        <v>60</v>
      </c>
      <c r="D7526" s="16">
        <f t="shared" si="117"/>
        <v>11.16857924</v>
      </c>
    </row>
    <row r="7527" spans="1:4" ht="15" customHeight="1" x14ac:dyDescent="0.2">
      <c r="A7527" s="105">
        <v>42322.625</v>
      </c>
      <c r="B7527" s="13">
        <v>7.202216</v>
      </c>
      <c r="C7527" s="24">
        <v>60</v>
      </c>
      <c r="D7527" s="16">
        <f t="shared" si="117"/>
        <v>12.027700719999999</v>
      </c>
    </row>
    <row r="7528" spans="1:4" ht="15" customHeight="1" x14ac:dyDescent="0.2">
      <c r="A7528" s="105">
        <v>42322.666666666664</v>
      </c>
      <c r="B7528" s="13">
        <v>8.7455479999999994</v>
      </c>
      <c r="C7528" s="24">
        <v>60</v>
      </c>
      <c r="D7528" s="16">
        <f t="shared" si="117"/>
        <v>14.605065159999999</v>
      </c>
    </row>
    <row r="7529" spans="1:4" ht="15" customHeight="1" x14ac:dyDescent="0.2">
      <c r="A7529" s="105">
        <v>42322.708333333336</v>
      </c>
      <c r="B7529" s="13">
        <v>8.7455479999999994</v>
      </c>
      <c r="C7529" s="24">
        <v>60</v>
      </c>
      <c r="D7529" s="16">
        <f t="shared" si="117"/>
        <v>14.605065159999999</v>
      </c>
    </row>
    <row r="7530" spans="1:4" ht="15" customHeight="1" x14ac:dyDescent="0.2">
      <c r="A7530" s="105">
        <v>42322.75</v>
      </c>
      <c r="B7530" s="13">
        <v>8.2311040000000002</v>
      </c>
      <c r="C7530" s="24">
        <v>40</v>
      </c>
      <c r="D7530" s="16">
        <f t="shared" si="117"/>
        <v>13.74594368</v>
      </c>
    </row>
    <row r="7531" spans="1:4" ht="15" customHeight="1" x14ac:dyDescent="0.2">
      <c r="A7531" s="105">
        <v>42322.791666666664</v>
      </c>
      <c r="B7531" s="13">
        <v>8.2311040000000002</v>
      </c>
      <c r="C7531" s="24">
        <v>40</v>
      </c>
      <c r="D7531" s="16">
        <f t="shared" si="117"/>
        <v>13.74594368</v>
      </c>
    </row>
    <row r="7532" spans="1:4" ht="15" customHeight="1" x14ac:dyDescent="0.2">
      <c r="A7532" s="105">
        <v>42322.833333333336</v>
      </c>
      <c r="B7532" s="13">
        <v>8.2311040000000002</v>
      </c>
      <c r="C7532" s="24">
        <v>40</v>
      </c>
      <c r="D7532" s="16">
        <f t="shared" si="117"/>
        <v>13.74594368</v>
      </c>
    </row>
    <row r="7533" spans="1:4" ht="15" customHeight="1" x14ac:dyDescent="0.2">
      <c r="A7533" s="105">
        <v>42322.875</v>
      </c>
      <c r="B7533" s="13">
        <v>7.202216</v>
      </c>
      <c r="C7533" s="24">
        <v>40</v>
      </c>
      <c r="D7533" s="16">
        <f t="shared" si="117"/>
        <v>12.027700719999999</v>
      </c>
    </row>
    <row r="7534" spans="1:4" ht="15" customHeight="1" x14ac:dyDescent="0.2">
      <c r="A7534" s="105">
        <v>42322.916666666664</v>
      </c>
      <c r="B7534" s="13">
        <v>6.1733279999999997</v>
      </c>
      <c r="C7534" s="24">
        <v>30</v>
      </c>
      <c r="D7534" s="16">
        <f t="shared" si="117"/>
        <v>10.309457759999999</v>
      </c>
    </row>
    <row r="7535" spans="1:4" ht="15" customHeight="1" x14ac:dyDescent="0.2">
      <c r="A7535" s="105">
        <v>42322.958333333336</v>
      </c>
      <c r="B7535" s="13">
        <v>6.1733279999999997</v>
      </c>
      <c r="C7535" s="24">
        <v>20</v>
      </c>
      <c r="D7535" s="16">
        <f t="shared" si="117"/>
        <v>10.309457759999999</v>
      </c>
    </row>
    <row r="7536" spans="1:4" ht="15" customHeight="1" x14ac:dyDescent="0.2">
      <c r="A7536" s="105">
        <v>42323</v>
      </c>
      <c r="B7536" s="13">
        <v>5.1444400000000003</v>
      </c>
      <c r="C7536" s="24">
        <v>10</v>
      </c>
      <c r="D7536" s="16">
        <f t="shared" si="117"/>
        <v>8.5912147999999995</v>
      </c>
    </row>
    <row r="7537" spans="1:4" ht="15" customHeight="1" x14ac:dyDescent="0.2">
      <c r="A7537" s="105">
        <v>42323.041666666664</v>
      </c>
      <c r="B7537" s="13">
        <v>6.6877719999999998</v>
      </c>
      <c r="C7537" s="24">
        <v>30</v>
      </c>
      <c r="D7537" s="16">
        <f t="shared" si="117"/>
        <v>11.16857924</v>
      </c>
    </row>
    <row r="7538" spans="1:4" ht="15" customHeight="1" x14ac:dyDescent="0.2">
      <c r="A7538" s="105">
        <v>42323.083333333336</v>
      </c>
      <c r="B7538" s="13">
        <v>5.1444400000000003</v>
      </c>
      <c r="C7538" s="24">
        <v>30</v>
      </c>
      <c r="D7538" s="16">
        <f t="shared" si="117"/>
        <v>8.5912147999999995</v>
      </c>
    </row>
    <row r="7539" spans="1:4" ht="15" customHeight="1" x14ac:dyDescent="0.2">
      <c r="A7539" s="105">
        <v>42323.125</v>
      </c>
      <c r="B7539" s="13">
        <v>7.7166600000000001</v>
      </c>
      <c r="C7539" s="24">
        <v>30</v>
      </c>
      <c r="D7539" s="16">
        <f t="shared" si="117"/>
        <v>12.886822199999999</v>
      </c>
    </row>
    <row r="7540" spans="1:4" ht="15" customHeight="1" x14ac:dyDescent="0.2">
      <c r="A7540" s="105">
        <v>42323.166666666664</v>
      </c>
      <c r="B7540" s="13">
        <v>6.6877719999999998</v>
      </c>
      <c r="C7540" s="24">
        <v>20</v>
      </c>
      <c r="D7540" s="16">
        <f t="shared" si="117"/>
        <v>11.16857924</v>
      </c>
    </row>
    <row r="7541" spans="1:4" ht="15" customHeight="1" x14ac:dyDescent="0.2">
      <c r="A7541" s="105">
        <v>42323.208333333336</v>
      </c>
      <c r="B7541" s="13">
        <v>4.6299960000000002</v>
      </c>
      <c r="C7541" s="24">
        <v>10</v>
      </c>
      <c r="D7541" s="16">
        <f t="shared" si="117"/>
        <v>7.7320933199999997</v>
      </c>
    </row>
    <row r="7542" spans="1:4" ht="15" customHeight="1" x14ac:dyDescent="0.2">
      <c r="A7542" s="105">
        <v>42323.25</v>
      </c>
      <c r="B7542" s="13">
        <v>5.1444400000000003</v>
      </c>
      <c r="C7542" s="24">
        <v>20</v>
      </c>
      <c r="D7542" s="16">
        <f t="shared" si="117"/>
        <v>8.5912147999999995</v>
      </c>
    </row>
    <row r="7543" spans="1:4" ht="15" customHeight="1" x14ac:dyDescent="0.2">
      <c r="A7543" s="105">
        <v>42323.291666666664</v>
      </c>
      <c r="B7543" s="13">
        <v>6.6877719999999998</v>
      </c>
      <c r="C7543" s="24">
        <v>20</v>
      </c>
      <c r="D7543" s="16">
        <f t="shared" si="117"/>
        <v>11.16857924</v>
      </c>
    </row>
    <row r="7544" spans="1:4" ht="15" customHeight="1" x14ac:dyDescent="0.2">
      <c r="A7544" s="105">
        <v>42323.333333333336</v>
      </c>
      <c r="B7544" s="13">
        <v>5.6588840000000005</v>
      </c>
      <c r="C7544" s="24">
        <v>20</v>
      </c>
      <c r="D7544" s="16">
        <f t="shared" si="117"/>
        <v>9.4503362800000001</v>
      </c>
    </row>
    <row r="7545" spans="1:4" ht="15" customHeight="1" x14ac:dyDescent="0.2">
      <c r="A7545" s="105">
        <v>42323.375</v>
      </c>
      <c r="B7545" s="13">
        <v>6.6877719999999998</v>
      </c>
      <c r="C7545" s="24">
        <v>20</v>
      </c>
      <c r="D7545" s="16">
        <f t="shared" si="117"/>
        <v>11.16857924</v>
      </c>
    </row>
    <row r="7546" spans="1:4" ht="15" customHeight="1" x14ac:dyDescent="0.2">
      <c r="A7546" s="105">
        <v>42323.416666666664</v>
      </c>
      <c r="B7546" s="13">
        <v>4.6299960000000002</v>
      </c>
      <c r="C7546" s="24">
        <v>50</v>
      </c>
      <c r="D7546" s="16">
        <f t="shared" si="117"/>
        <v>7.7320933199999997</v>
      </c>
    </row>
    <row r="7547" spans="1:4" ht="15" customHeight="1" x14ac:dyDescent="0.2">
      <c r="A7547" s="105">
        <v>42323.458333333336</v>
      </c>
      <c r="B7547" s="13">
        <v>6.1733279999999997</v>
      </c>
      <c r="C7547" s="24">
        <v>50</v>
      </c>
      <c r="D7547" s="16">
        <f t="shared" si="117"/>
        <v>10.309457759999999</v>
      </c>
    </row>
    <row r="7548" spans="1:4" ht="15" customHeight="1" x14ac:dyDescent="0.2">
      <c r="A7548" s="105">
        <v>42323.5</v>
      </c>
      <c r="B7548" s="13">
        <v>7.202216</v>
      </c>
      <c r="C7548" s="24">
        <v>50</v>
      </c>
      <c r="D7548" s="16">
        <f t="shared" si="117"/>
        <v>12.027700719999999</v>
      </c>
    </row>
    <row r="7549" spans="1:4" ht="15" customHeight="1" x14ac:dyDescent="0.2">
      <c r="A7549" s="105">
        <v>42323.541666666664</v>
      </c>
      <c r="B7549" s="13">
        <v>6.6877719999999998</v>
      </c>
      <c r="C7549" s="24">
        <v>50</v>
      </c>
      <c r="D7549" s="16">
        <f t="shared" si="117"/>
        <v>11.16857924</v>
      </c>
    </row>
    <row r="7550" spans="1:4" ht="15" customHeight="1" x14ac:dyDescent="0.2">
      <c r="A7550" s="105">
        <v>42323.583333333336</v>
      </c>
      <c r="B7550" s="13">
        <v>6.1733279999999997</v>
      </c>
      <c r="C7550" s="24">
        <v>40</v>
      </c>
      <c r="D7550" s="16">
        <f t="shared" si="117"/>
        <v>10.309457759999999</v>
      </c>
    </row>
    <row r="7551" spans="1:4" ht="15" customHeight="1" x14ac:dyDescent="0.2">
      <c r="A7551" s="105">
        <v>42323.625</v>
      </c>
      <c r="B7551" s="13">
        <v>7.202216</v>
      </c>
      <c r="C7551" s="24">
        <v>20</v>
      </c>
      <c r="D7551" s="16">
        <f t="shared" si="117"/>
        <v>12.027700719999999</v>
      </c>
    </row>
    <row r="7552" spans="1:4" ht="15" customHeight="1" x14ac:dyDescent="0.2">
      <c r="A7552" s="105">
        <v>42323.666666666664</v>
      </c>
      <c r="B7552" s="13">
        <v>7.202216</v>
      </c>
      <c r="C7552" s="24">
        <v>60</v>
      </c>
      <c r="D7552" s="16">
        <f t="shared" si="117"/>
        <v>12.027700719999999</v>
      </c>
    </row>
    <row r="7553" spans="1:4" ht="15" customHeight="1" x14ac:dyDescent="0.2">
      <c r="A7553" s="105">
        <v>42323.708333333336</v>
      </c>
      <c r="B7553" s="13">
        <v>3.0866639999999999</v>
      </c>
      <c r="C7553" s="24">
        <v>80</v>
      </c>
      <c r="D7553" s="16">
        <f t="shared" si="117"/>
        <v>5.1547288799999995</v>
      </c>
    </row>
    <row r="7554" spans="1:4" ht="15" customHeight="1" x14ac:dyDescent="0.2">
      <c r="A7554" s="105">
        <v>42323.75</v>
      </c>
      <c r="B7554" s="13">
        <v>2.5722200000000002</v>
      </c>
      <c r="C7554" s="24">
        <v>180</v>
      </c>
      <c r="D7554" s="16">
        <f t="shared" si="117"/>
        <v>4.2956073999999997</v>
      </c>
    </row>
    <row r="7555" spans="1:4" ht="15" customHeight="1" x14ac:dyDescent="0.2">
      <c r="A7555" s="105">
        <v>42323.791666666664</v>
      </c>
      <c r="B7555" s="13">
        <v>2.057776</v>
      </c>
      <c r="C7555" s="24">
        <v>180</v>
      </c>
      <c r="D7555" s="16">
        <f t="shared" si="117"/>
        <v>3.43648592</v>
      </c>
    </row>
    <row r="7556" spans="1:4" ht="15" customHeight="1" x14ac:dyDescent="0.2">
      <c r="A7556" s="105">
        <v>42323.833333333336</v>
      </c>
      <c r="B7556" s="13">
        <v>3.0866639999999999</v>
      </c>
      <c r="C7556" s="24">
        <v>170</v>
      </c>
      <c r="D7556" s="16">
        <f t="shared" ref="D7556:D7619" si="118">$B$1*B7556</f>
        <v>5.1547288799999995</v>
      </c>
    </row>
    <row r="7557" spans="1:4" ht="15" customHeight="1" x14ac:dyDescent="0.2">
      <c r="A7557" s="105">
        <v>42323.875</v>
      </c>
      <c r="B7557" s="13">
        <v>4.1155520000000001</v>
      </c>
      <c r="C7557" s="24">
        <v>250</v>
      </c>
      <c r="D7557" s="16">
        <f t="shared" si="118"/>
        <v>6.8729718399999999</v>
      </c>
    </row>
    <row r="7558" spans="1:4" ht="15" customHeight="1" x14ac:dyDescent="0.2">
      <c r="A7558" s="105">
        <v>42323.916666666664</v>
      </c>
      <c r="B7558" s="13">
        <v>3.0866639999999999</v>
      </c>
      <c r="C7558" s="24">
        <v>240</v>
      </c>
      <c r="D7558" s="16">
        <f t="shared" si="118"/>
        <v>5.1547288799999995</v>
      </c>
    </row>
    <row r="7559" spans="1:4" ht="15" customHeight="1" x14ac:dyDescent="0.2">
      <c r="A7559" s="105">
        <v>42323.958333333336</v>
      </c>
      <c r="B7559" s="13">
        <v>4.6299960000000002</v>
      </c>
      <c r="C7559" s="24">
        <v>250</v>
      </c>
      <c r="D7559" s="16">
        <f t="shared" si="118"/>
        <v>7.7320933199999997</v>
      </c>
    </row>
    <row r="7560" spans="1:4" ht="15" customHeight="1" x14ac:dyDescent="0.2">
      <c r="A7560" s="105">
        <v>42324</v>
      </c>
      <c r="B7560" s="13">
        <v>4.6299960000000002</v>
      </c>
      <c r="C7560" s="24">
        <v>230</v>
      </c>
      <c r="D7560" s="16">
        <f t="shared" si="118"/>
        <v>7.7320933199999997</v>
      </c>
    </row>
    <row r="7561" spans="1:4" ht="15" customHeight="1" x14ac:dyDescent="0.2">
      <c r="A7561" s="105">
        <v>42324.041666666664</v>
      </c>
      <c r="B7561" s="13">
        <v>3.601108</v>
      </c>
      <c r="C7561" s="24">
        <v>230</v>
      </c>
      <c r="D7561" s="16">
        <f t="shared" si="118"/>
        <v>6.0138503599999993</v>
      </c>
    </row>
    <row r="7562" spans="1:4" ht="15" customHeight="1" x14ac:dyDescent="0.2">
      <c r="A7562" s="105">
        <v>42324.083333333336</v>
      </c>
      <c r="B7562" s="13">
        <v>3.0866639999999999</v>
      </c>
      <c r="C7562" s="24">
        <v>230</v>
      </c>
      <c r="D7562" s="16">
        <f t="shared" si="118"/>
        <v>5.1547288799999995</v>
      </c>
    </row>
    <row r="7563" spans="1:4" ht="15" customHeight="1" x14ac:dyDescent="0.2">
      <c r="A7563" s="105">
        <v>42324.125</v>
      </c>
      <c r="B7563" s="13">
        <v>2.5722200000000002</v>
      </c>
      <c r="C7563" s="24">
        <v>220</v>
      </c>
      <c r="D7563" s="16">
        <f t="shared" si="118"/>
        <v>4.2956073999999997</v>
      </c>
    </row>
    <row r="7564" spans="1:4" ht="15" customHeight="1" x14ac:dyDescent="0.2">
      <c r="A7564" s="105">
        <v>42324.166666666664</v>
      </c>
      <c r="B7564" s="13">
        <v>1.5433319999999999</v>
      </c>
      <c r="C7564" s="24">
        <v>170</v>
      </c>
      <c r="D7564" s="16">
        <f t="shared" si="118"/>
        <v>2.5773644399999998</v>
      </c>
    </row>
    <row r="7565" spans="1:4" ht="15" customHeight="1" x14ac:dyDescent="0.2">
      <c r="A7565" s="105">
        <v>42324.208333333336</v>
      </c>
      <c r="B7565" s="13">
        <v>3.0866639999999999</v>
      </c>
      <c r="C7565" s="24">
        <v>230</v>
      </c>
      <c r="D7565" s="16">
        <f t="shared" si="118"/>
        <v>5.1547288799999995</v>
      </c>
    </row>
    <row r="7566" spans="1:4" ht="15" customHeight="1" x14ac:dyDescent="0.2">
      <c r="A7566" s="105">
        <v>42324.25</v>
      </c>
      <c r="B7566" s="13">
        <v>2.057776</v>
      </c>
      <c r="C7566" s="24">
        <v>210</v>
      </c>
      <c r="D7566" s="16">
        <f t="shared" si="118"/>
        <v>3.43648592</v>
      </c>
    </row>
    <row r="7567" spans="1:4" ht="15" customHeight="1" x14ac:dyDescent="0.2">
      <c r="A7567" s="105">
        <v>42324.291666666664</v>
      </c>
      <c r="B7567" s="13">
        <v>1.5433319999999999</v>
      </c>
      <c r="C7567" s="24">
        <v>270</v>
      </c>
      <c r="D7567" s="16">
        <f t="shared" si="118"/>
        <v>2.5773644399999998</v>
      </c>
    </row>
    <row r="7568" spans="1:4" ht="15" customHeight="1" x14ac:dyDescent="0.2">
      <c r="A7568" s="105">
        <v>42324.333333333336</v>
      </c>
      <c r="B7568" s="13">
        <v>1.5433319999999999</v>
      </c>
      <c r="C7568" s="24">
        <v>170</v>
      </c>
      <c r="D7568" s="16">
        <f t="shared" si="118"/>
        <v>2.5773644399999998</v>
      </c>
    </row>
    <row r="7569" spans="1:4" ht="15" customHeight="1" x14ac:dyDescent="0.2">
      <c r="A7569" s="105">
        <v>42324.375</v>
      </c>
      <c r="B7569" s="13">
        <v>1.5433319999999999</v>
      </c>
      <c r="C7569" s="24">
        <v>150</v>
      </c>
      <c r="D7569" s="16">
        <f t="shared" si="118"/>
        <v>2.5773644399999998</v>
      </c>
    </row>
    <row r="7570" spans="1:4" ht="15" customHeight="1" x14ac:dyDescent="0.2">
      <c r="A7570" s="105">
        <v>42324.416666666664</v>
      </c>
      <c r="B7570" s="13">
        <v>3.0866639999999999</v>
      </c>
      <c r="C7570" s="24">
        <v>160</v>
      </c>
      <c r="D7570" s="16">
        <f t="shared" si="118"/>
        <v>5.1547288799999995</v>
      </c>
    </row>
    <row r="7571" spans="1:4" ht="15" customHeight="1" x14ac:dyDescent="0.2">
      <c r="A7571" s="105">
        <v>42324.458333333336</v>
      </c>
      <c r="B7571" s="13">
        <v>4.6299960000000002</v>
      </c>
      <c r="C7571" s="24">
        <v>190</v>
      </c>
      <c r="D7571" s="16">
        <f t="shared" si="118"/>
        <v>7.7320933199999997</v>
      </c>
    </row>
    <row r="7572" spans="1:4" ht="15" customHeight="1" x14ac:dyDescent="0.2">
      <c r="A7572" s="105">
        <v>42324.5</v>
      </c>
      <c r="B7572" s="13">
        <v>4.6299960000000002</v>
      </c>
      <c r="C7572" s="24">
        <v>210</v>
      </c>
      <c r="D7572" s="16">
        <f t="shared" si="118"/>
        <v>7.7320933199999997</v>
      </c>
    </row>
    <row r="7573" spans="1:4" ht="15" customHeight="1" x14ac:dyDescent="0.2">
      <c r="A7573" s="105">
        <v>42324.541666666664</v>
      </c>
      <c r="B7573" s="13">
        <v>2.5722200000000002</v>
      </c>
      <c r="C7573" s="24">
        <v>130</v>
      </c>
      <c r="D7573" s="16">
        <f t="shared" si="118"/>
        <v>4.2956073999999997</v>
      </c>
    </row>
    <row r="7574" spans="1:4" ht="15" customHeight="1" x14ac:dyDescent="0.2">
      <c r="A7574" s="105">
        <v>42324.583333333336</v>
      </c>
      <c r="B7574" s="13">
        <v>2.5722200000000002</v>
      </c>
      <c r="C7574" s="24">
        <v>150</v>
      </c>
      <c r="D7574" s="16">
        <f t="shared" si="118"/>
        <v>4.2956073999999997</v>
      </c>
    </row>
    <row r="7575" spans="1:4" ht="15" customHeight="1" x14ac:dyDescent="0.2">
      <c r="A7575" s="105">
        <v>42324.625</v>
      </c>
      <c r="B7575" s="13">
        <v>4.1155520000000001</v>
      </c>
      <c r="C7575" s="24">
        <v>130</v>
      </c>
      <c r="D7575" s="16">
        <f t="shared" si="118"/>
        <v>6.8729718399999999</v>
      </c>
    </row>
    <row r="7576" spans="1:4" ht="15" customHeight="1" x14ac:dyDescent="0.2">
      <c r="A7576" s="105">
        <v>42324.666666666664</v>
      </c>
      <c r="B7576" s="13">
        <v>5.6588840000000005</v>
      </c>
      <c r="C7576" s="24">
        <v>150</v>
      </c>
      <c r="D7576" s="16">
        <f t="shared" si="118"/>
        <v>9.4503362800000001</v>
      </c>
    </row>
    <row r="7577" spans="1:4" ht="15" customHeight="1" x14ac:dyDescent="0.2">
      <c r="A7577" s="105">
        <v>42324.708333333336</v>
      </c>
      <c r="B7577" s="13">
        <v>5.6588840000000005</v>
      </c>
      <c r="C7577" s="24">
        <v>160</v>
      </c>
      <c r="D7577" s="16">
        <f t="shared" si="118"/>
        <v>9.4503362800000001</v>
      </c>
    </row>
    <row r="7578" spans="1:4" ht="15" customHeight="1" x14ac:dyDescent="0.2">
      <c r="A7578" s="105">
        <v>42324.75</v>
      </c>
      <c r="B7578" s="13">
        <v>4.1155520000000001</v>
      </c>
      <c r="C7578" s="24">
        <v>150</v>
      </c>
      <c r="D7578" s="16">
        <f t="shared" si="118"/>
        <v>6.8729718399999999</v>
      </c>
    </row>
    <row r="7579" spans="1:4" ht="15" customHeight="1" x14ac:dyDescent="0.2">
      <c r="A7579" s="105">
        <v>42324.791666666664</v>
      </c>
      <c r="B7579" s="13">
        <v>3.601108</v>
      </c>
      <c r="C7579" s="24">
        <v>150</v>
      </c>
      <c r="D7579" s="16">
        <f t="shared" si="118"/>
        <v>6.0138503599999993</v>
      </c>
    </row>
    <row r="7580" spans="1:4" ht="15" customHeight="1" x14ac:dyDescent="0.2">
      <c r="A7580" s="105">
        <v>42324.833333333336</v>
      </c>
      <c r="B7580" s="13">
        <v>2.5722200000000002</v>
      </c>
      <c r="C7580" s="24">
        <v>170</v>
      </c>
      <c r="D7580" s="16">
        <f t="shared" si="118"/>
        <v>4.2956073999999997</v>
      </c>
    </row>
    <row r="7581" spans="1:4" ht="15" customHeight="1" x14ac:dyDescent="0.2">
      <c r="A7581" s="105">
        <v>42324.875</v>
      </c>
      <c r="B7581" s="13">
        <v>2.5722200000000002</v>
      </c>
      <c r="C7581" s="24">
        <v>170</v>
      </c>
      <c r="D7581" s="16">
        <f t="shared" si="118"/>
        <v>4.2956073999999997</v>
      </c>
    </row>
    <row r="7582" spans="1:4" ht="15" customHeight="1" x14ac:dyDescent="0.2">
      <c r="A7582" s="105">
        <v>42324.916666666664</v>
      </c>
      <c r="B7582" s="13">
        <v>2.5722200000000002</v>
      </c>
      <c r="C7582" s="24">
        <v>190</v>
      </c>
      <c r="D7582" s="16">
        <f t="shared" si="118"/>
        <v>4.2956073999999997</v>
      </c>
    </row>
    <row r="7583" spans="1:4" ht="15" customHeight="1" x14ac:dyDescent="0.2">
      <c r="A7583" s="105">
        <v>42324.958333333336</v>
      </c>
      <c r="B7583" s="13">
        <v>4.1155520000000001</v>
      </c>
      <c r="C7583" s="24">
        <v>210</v>
      </c>
      <c r="D7583" s="16">
        <f t="shared" si="118"/>
        <v>6.8729718399999999</v>
      </c>
    </row>
    <row r="7584" spans="1:4" ht="15" customHeight="1" x14ac:dyDescent="0.2">
      <c r="A7584" s="105">
        <v>42325</v>
      </c>
      <c r="B7584" s="13">
        <v>3.601108</v>
      </c>
      <c r="C7584" s="24">
        <v>220</v>
      </c>
      <c r="D7584" s="16">
        <f t="shared" si="118"/>
        <v>6.0138503599999993</v>
      </c>
    </row>
    <row r="7585" spans="1:4" ht="15" customHeight="1" x14ac:dyDescent="0.2">
      <c r="A7585" s="105">
        <v>42325.041666666664</v>
      </c>
      <c r="B7585" s="13">
        <v>2.5722200000000002</v>
      </c>
      <c r="C7585" s="24">
        <v>250</v>
      </c>
      <c r="D7585" s="16">
        <f t="shared" si="118"/>
        <v>4.2956073999999997</v>
      </c>
    </row>
    <row r="7586" spans="1:4" ht="15" customHeight="1" x14ac:dyDescent="0.2">
      <c r="A7586" s="105">
        <v>42325.083333333336</v>
      </c>
      <c r="B7586" s="13">
        <v>2.057776</v>
      </c>
      <c r="C7586" s="24">
        <v>270</v>
      </c>
      <c r="D7586" s="16">
        <f t="shared" si="118"/>
        <v>3.43648592</v>
      </c>
    </row>
    <row r="7587" spans="1:4" ht="15" customHeight="1" x14ac:dyDescent="0.2">
      <c r="A7587" s="105">
        <v>42325.125</v>
      </c>
      <c r="B7587" s="13">
        <v>1.5433319999999999</v>
      </c>
      <c r="C7587" s="24">
        <v>300</v>
      </c>
      <c r="D7587" s="16">
        <f t="shared" si="118"/>
        <v>2.5773644399999998</v>
      </c>
    </row>
    <row r="7588" spans="1:4" ht="15" customHeight="1" x14ac:dyDescent="0.2">
      <c r="A7588" s="105">
        <v>42325.166666666664</v>
      </c>
      <c r="B7588" s="13">
        <v>1.5433319999999999</v>
      </c>
      <c r="C7588" s="24">
        <v>310</v>
      </c>
      <c r="D7588" s="16">
        <f t="shared" si="118"/>
        <v>2.5773644399999998</v>
      </c>
    </row>
    <row r="7589" spans="1:4" ht="15" customHeight="1" x14ac:dyDescent="0.2">
      <c r="A7589" s="105">
        <v>42325.208333333336</v>
      </c>
      <c r="B7589" s="13">
        <v>1.5433319999999999</v>
      </c>
      <c r="C7589" s="24">
        <v>300</v>
      </c>
      <c r="D7589" s="16">
        <f t="shared" si="118"/>
        <v>2.5773644399999998</v>
      </c>
    </row>
    <row r="7590" spans="1:4" ht="15" customHeight="1" x14ac:dyDescent="0.2">
      <c r="A7590" s="105">
        <v>42325.291666666664</v>
      </c>
      <c r="B7590" s="13">
        <v>1.5433319999999999</v>
      </c>
      <c r="C7590" s="24">
        <v>290</v>
      </c>
      <c r="D7590" s="16">
        <f t="shared" si="118"/>
        <v>2.5773644399999998</v>
      </c>
    </row>
    <row r="7591" spans="1:4" ht="15" customHeight="1" x14ac:dyDescent="0.2">
      <c r="A7591" s="105">
        <v>42325.333333333336</v>
      </c>
      <c r="B7591" s="13">
        <v>2.057776</v>
      </c>
      <c r="C7591" s="24">
        <v>330</v>
      </c>
      <c r="D7591" s="16">
        <f t="shared" si="118"/>
        <v>3.43648592</v>
      </c>
    </row>
    <row r="7592" spans="1:4" ht="15" customHeight="1" x14ac:dyDescent="0.2">
      <c r="A7592" s="105">
        <v>42325.375</v>
      </c>
      <c r="B7592" s="13">
        <v>1.028888</v>
      </c>
      <c r="C7592" s="24">
        <v>300</v>
      </c>
      <c r="D7592" s="16">
        <f t="shared" si="118"/>
        <v>1.71824296</v>
      </c>
    </row>
    <row r="7593" spans="1:4" ht="15" customHeight="1" x14ac:dyDescent="0.2">
      <c r="A7593" s="105">
        <v>42325.416666666664</v>
      </c>
      <c r="B7593" s="13">
        <v>1.5433319999999999</v>
      </c>
      <c r="C7593" s="24">
        <v>290</v>
      </c>
      <c r="D7593" s="16">
        <f t="shared" si="118"/>
        <v>2.5773644399999998</v>
      </c>
    </row>
    <row r="7594" spans="1:4" ht="15" customHeight="1" x14ac:dyDescent="0.2">
      <c r="A7594" s="105">
        <v>42325.458333333336</v>
      </c>
      <c r="B7594" s="13">
        <v>2.057776</v>
      </c>
      <c r="C7594" s="24">
        <v>280</v>
      </c>
      <c r="D7594" s="16">
        <f t="shared" si="118"/>
        <v>3.43648592</v>
      </c>
    </row>
    <row r="7595" spans="1:4" ht="15" customHeight="1" x14ac:dyDescent="0.2">
      <c r="A7595" s="105">
        <v>42325.5</v>
      </c>
      <c r="B7595" s="13">
        <v>2.057776</v>
      </c>
      <c r="C7595" s="24">
        <v>310</v>
      </c>
      <c r="D7595" s="16">
        <f t="shared" si="118"/>
        <v>3.43648592</v>
      </c>
    </row>
    <row r="7596" spans="1:4" ht="15" customHeight="1" x14ac:dyDescent="0.2">
      <c r="A7596" s="105">
        <v>42325.541666666664</v>
      </c>
      <c r="B7596" s="13">
        <v>1.5433319999999999</v>
      </c>
      <c r="C7596" s="24">
        <v>30</v>
      </c>
      <c r="D7596" s="16">
        <f t="shared" si="118"/>
        <v>2.5773644399999998</v>
      </c>
    </row>
    <row r="7597" spans="1:4" ht="15" customHeight="1" x14ac:dyDescent="0.2">
      <c r="A7597" s="105">
        <v>42325.583333333336</v>
      </c>
      <c r="B7597" s="13">
        <v>2.5722200000000002</v>
      </c>
      <c r="C7597" s="24">
        <v>100</v>
      </c>
      <c r="D7597" s="16">
        <f t="shared" si="118"/>
        <v>4.2956073999999997</v>
      </c>
    </row>
    <row r="7598" spans="1:4" ht="15" customHeight="1" x14ac:dyDescent="0.2">
      <c r="A7598" s="105">
        <v>42325.625</v>
      </c>
      <c r="B7598" s="13">
        <v>2.5722200000000002</v>
      </c>
      <c r="C7598" s="24">
        <v>70</v>
      </c>
      <c r="D7598" s="16">
        <f t="shared" si="118"/>
        <v>4.2956073999999997</v>
      </c>
    </row>
    <row r="7599" spans="1:4" ht="15" customHeight="1" x14ac:dyDescent="0.2">
      <c r="A7599" s="105">
        <v>42325.666666666664</v>
      </c>
      <c r="B7599" s="13">
        <v>3.601108</v>
      </c>
      <c r="C7599" s="24">
        <v>80</v>
      </c>
      <c r="D7599" s="16">
        <f t="shared" si="118"/>
        <v>6.0138503599999993</v>
      </c>
    </row>
    <row r="7600" spans="1:4" ht="15" customHeight="1" x14ac:dyDescent="0.2">
      <c r="A7600" s="105">
        <v>42325.708333333336</v>
      </c>
      <c r="B7600" s="13">
        <v>3.601108</v>
      </c>
      <c r="C7600" s="24">
        <v>60</v>
      </c>
      <c r="D7600" s="16">
        <f t="shared" si="118"/>
        <v>6.0138503599999993</v>
      </c>
    </row>
    <row r="7601" spans="1:4" ht="15" customHeight="1" x14ac:dyDescent="0.2">
      <c r="A7601" s="105">
        <v>42325.75</v>
      </c>
      <c r="B7601" s="13">
        <v>3.0866639999999999</v>
      </c>
      <c r="C7601" s="24">
        <v>50</v>
      </c>
      <c r="D7601" s="16">
        <f t="shared" si="118"/>
        <v>5.1547288799999995</v>
      </c>
    </row>
    <row r="7602" spans="1:4" ht="15" customHeight="1" x14ac:dyDescent="0.2">
      <c r="A7602" s="105">
        <v>42325.791666666664</v>
      </c>
      <c r="B7602" s="13">
        <v>5.1444400000000003</v>
      </c>
      <c r="C7602" s="24">
        <v>60</v>
      </c>
      <c r="D7602" s="16">
        <f t="shared" si="118"/>
        <v>8.5912147999999995</v>
      </c>
    </row>
    <row r="7603" spans="1:4" ht="15" customHeight="1" x14ac:dyDescent="0.2">
      <c r="A7603" s="105">
        <v>42325.833333333336</v>
      </c>
      <c r="B7603" s="13">
        <v>4.1155520000000001</v>
      </c>
      <c r="C7603" s="24">
        <v>30</v>
      </c>
      <c r="D7603" s="16">
        <f t="shared" si="118"/>
        <v>6.8729718399999999</v>
      </c>
    </row>
    <row r="7604" spans="1:4" ht="15" customHeight="1" x14ac:dyDescent="0.2">
      <c r="A7604" s="105">
        <v>42325.875</v>
      </c>
      <c r="B7604" s="13">
        <v>1.028888</v>
      </c>
      <c r="C7604" s="24">
        <v>290</v>
      </c>
      <c r="D7604" s="16">
        <f t="shared" si="118"/>
        <v>1.71824296</v>
      </c>
    </row>
    <row r="7605" spans="1:4" ht="15" customHeight="1" x14ac:dyDescent="0.2">
      <c r="A7605" s="105">
        <v>42325.916666666664</v>
      </c>
      <c r="B7605" s="13">
        <v>1.5433319999999999</v>
      </c>
      <c r="C7605" s="24">
        <v>320</v>
      </c>
      <c r="D7605" s="16">
        <f t="shared" si="118"/>
        <v>2.5773644399999998</v>
      </c>
    </row>
    <row r="7606" spans="1:4" ht="15" customHeight="1" x14ac:dyDescent="0.2">
      <c r="A7606" s="105">
        <v>42325.958333333336</v>
      </c>
      <c r="B7606" s="13">
        <v>1.5433319999999999</v>
      </c>
      <c r="C7606" s="24">
        <v>270</v>
      </c>
      <c r="D7606" s="16">
        <f t="shared" si="118"/>
        <v>2.5773644399999998</v>
      </c>
    </row>
    <row r="7607" spans="1:4" ht="15" customHeight="1" x14ac:dyDescent="0.2">
      <c r="A7607" s="105">
        <v>42326.041666666664</v>
      </c>
      <c r="B7607" s="13">
        <v>1.5433319999999999</v>
      </c>
      <c r="C7607" s="24">
        <v>300</v>
      </c>
      <c r="D7607" s="16">
        <f t="shared" si="118"/>
        <v>2.5773644399999998</v>
      </c>
    </row>
    <row r="7608" spans="1:4" ht="15" customHeight="1" x14ac:dyDescent="0.2">
      <c r="A7608" s="105">
        <v>42326.083333333336</v>
      </c>
      <c r="B7608" s="13">
        <v>3.601108</v>
      </c>
      <c r="C7608" s="24">
        <v>20</v>
      </c>
      <c r="D7608" s="16">
        <f t="shared" si="118"/>
        <v>6.0138503599999993</v>
      </c>
    </row>
    <row r="7609" spans="1:4" ht="15" customHeight="1" x14ac:dyDescent="0.2">
      <c r="A7609" s="105">
        <v>42326.125</v>
      </c>
      <c r="B7609" s="13">
        <v>2.057776</v>
      </c>
      <c r="C7609" s="24">
        <v>340</v>
      </c>
      <c r="D7609" s="16">
        <f t="shared" si="118"/>
        <v>3.43648592</v>
      </c>
    </row>
    <row r="7610" spans="1:4" ht="15" customHeight="1" x14ac:dyDescent="0.2">
      <c r="A7610" s="105">
        <v>42326.166666666664</v>
      </c>
      <c r="B7610" s="13">
        <v>3.0866639999999999</v>
      </c>
      <c r="C7610" s="24">
        <v>20</v>
      </c>
      <c r="D7610" s="16">
        <f t="shared" si="118"/>
        <v>5.1547288799999995</v>
      </c>
    </row>
    <row r="7611" spans="1:4" ht="15" customHeight="1" x14ac:dyDescent="0.2">
      <c r="A7611" s="105">
        <v>42326.208333333336</v>
      </c>
      <c r="B7611" s="13">
        <v>2.5722200000000002</v>
      </c>
      <c r="C7611" s="24">
        <v>20</v>
      </c>
      <c r="D7611" s="16">
        <f t="shared" si="118"/>
        <v>4.2956073999999997</v>
      </c>
    </row>
    <row r="7612" spans="1:4" ht="15" customHeight="1" x14ac:dyDescent="0.2">
      <c r="A7612" s="105">
        <v>42326.25</v>
      </c>
      <c r="B7612" s="13">
        <v>2.057776</v>
      </c>
      <c r="C7612" s="24">
        <v>10</v>
      </c>
      <c r="D7612" s="16">
        <f t="shared" si="118"/>
        <v>3.43648592</v>
      </c>
    </row>
    <row r="7613" spans="1:4" ht="15" customHeight="1" x14ac:dyDescent="0.2">
      <c r="A7613" s="105">
        <v>42326.291666666664</v>
      </c>
      <c r="B7613" s="13">
        <v>3.601108</v>
      </c>
      <c r="C7613" s="24">
        <v>20</v>
      </c>
      <c r="D7613" s="16">
        <f t="shared" si="118"/>
        <v>6.0138503599999993</v>
      </c>
    </row>
    <row r="7614" spans="1:4" ht="15" customHeight="1" x14ac:dyDescent="0.2">
      <c r="A7614" s="105">
        <v>42326.333333333336</v>
      </c>
      <c r="B7614" s="13">
        <v>3.0866639999999999</v>
      </c>
      <c r="C7614" s="24">
        <v>360</v>
      </c>
      <c r="D7614" s="16">
        <f t="shared" si="118"/>
        <v>5.1547288799999995</v>
      </c>
    </row>
    <row r="7615" spans="1:4" ht="15" customHeight="1" x14ac:dyDescent="0.2">
      <c r="A7615" s="105">
        <v>42326.375</v>
      </c>
      <c r="B7615" s="13">
        <v>5.6588840000000005</v>
      </c>
      <c r="C7615" s="24">
        <v>20</v>
      </c>
      <c r="D7615" s="16">
        <f t="shared" si="118"/>
        <v>9.4503362800000001</v>
      </c>
    </row>
    <row r="7616" spans="1:4" ht="15" customHeight="1" x14ac:dyDescent="0.2">
      <c r="A7616" s="105">
        <v>42326.416666666664</v>
      </c>
      <c r="B7616" s="13">
        <v>3.0866639999999999</v>
      </c>
      <c r="C7616" s="24">
        <v>10</v>
      </c>
      <c r="D7616" s="16">
        <f t="shared" si="118"/>
        <v>5.1547288799999995</v>
      </c>
    </row>
    <row r="7617" spans="1:4" ht="15" customHeight="1" x14ac:dyDescent="0.2">
      <c r="A7617" s="105">
        <v>42326.458333333336</v>
      </c>
      <c r="B7617" s="13">
        <v>3.601108</v>
      </c>
      <c r="C7617" s="24">
        <v>360</v>
      </c>
      <c r="D7617" s="16">
        <f t="shared" si="118"/>
        <v>6.0138503599999993</v>
      </c>
    </row>
    <row r="7618" spans="1:4" ht="15" customHeight="1" x14ac:dyDescent="0.2">
      <c r="A7618" s="105">
        <v>42326.5</v>
      </c>
      <c r="B7618" s="13">
        <v>5.6588840000000005</v>
      </c>
      <c r="C7618" s="24">
        <v>360</v>
      </c>
      <c r="D7618" s="16">
        <f t="shared" si="118"/>
        <v>9.4503362800000001</v>
      </c>
    </row>
    <row r="7619" spans="1:4" ht="15" customHeight="1" x14ac:dyDescent="0.2">
      <c r="A7619" s="105">
        <v>42326.541666666664</v>
      </c>
      <c r="B7619" s="13">
        <v>5.6588840000000005</v>
      </c>
      <c r="C7619" s="24">
        <v>20</v>
      </c>
      <c r="D7619" s="16">
        <f t="shared" si="118"/>
        <v>9.4503362800000001</v>
      </c>
    </row>
    <row r="7620" spans="1:4" ht="15" customHeight="1" x14ac:dyDescent="0.2">
      <c r="A7620" s="105">
        <v>42326.583333333336</v>
      </c>
      <c r="B7620" s="13">
        <v>6.6877719999999998</v>
      </c>
      <c r="C7620" s="24">
        <v>30</v>
      </c>
      <c r="D7620" s="16">
        <f t="shared" ref="D7620:D7683" si="119">$B$1*B7620</f>
        <v>11.16857924</v>
      </c>
    </row>
    <row r="7621" spans="1:4" ht="15" customHeight="1" x14ac:dyDescent="0.2">
      <c r="A7621" s="105">
        <v>42326.625</v>
      </c>
      <c r="B7621" s="13">
        <v>7.202216</v>
      </c>
      <c r="C7621" s="24">
        <v>80</v>
      </c>
      <c r="D7621" s="16">
        <f t="shared" si="119"/>
        <v>12.027700719999999</v>
      </c>
    </row>
    <row r="7622" spans="1:4" ht="15" customHeight="1" x14ac:dyDescent="0.2">
      <c r="A7622" s="105">
        <v>42326.666666666664</v>
      </c>
      <c r="B7622" s="13">
        <v>6.6877719999999998</v>
      </c>
      <c r="C7622" s="24">
        <v>60</v>
      </c>
      <c r="D7622" s="16">
        <f t="shared" si="119"/>
        <v>11.16857924</v>
      </c>
    </row>
    <row r="7623" spans="1:4" ht="15" customHeight="1" x14ac:dyDescent="0.2">
      <c r="A7623" s="105">
        <v>42326.708333333336</v>
      </c>
      <c r="B7623" s="13">
        <v>8.7455479999999994</v>
      </c>
      <c r="C7623" s="24">
        <v>50</v>
      </c>
      <c r="D7623" s="16">
        <f t="shared" si="119"/>
        <v>14.605065159999999</v>
      </c>
    </row>
    <row r="7624" spans="1:4" ht="15" customHeight="1" x14ac:dyDescent="0.2">
      <c r="A7624" s="105">
        <v>42326.75</v>
      </c>
      <c r="B7624" s="13">
        <v>8.2311040000000002</v>
      </c>
      <c r="C7624" s="24">
        <v>50</v>
      </c>
      <c r="D7624" s="16">
        <f t="shared" si="119"/>
        <v>13.74594368</v>
      </c>
    </row>
    <row r="7625" spans="1:4" ht="15" customHeight="1" x14ac:dyDescent="0.2">
      <c r="A7625" s="105">
        <v>42326.791666666664</v>
      </c>
      <c r="B7625" s="13">
        <v>8.2311040000000002</v>
      </c>
      <c r="C7625" s="24">
        <v>50</v>
      </c>
      <c r="D7625" s="16">
        <f t="shared" si="119"/>
        <v>13.74594368</v>
      </c>
    </row>
    <row r="7626" spans="1:4" ht="15" customHeight="1" x14ac:dyDescent="0.2">
      <c r="A7626" s="105">
        <v>42326.833333333336</v>
      </c>
      <c r="B7626" s="13">
        <v>8.2311040000000002</v>
      </c>
      <c r="C7626" s="24">
        <v>40</v>
      </c>
      <c r="D7626" s="16">
        <f t="shared" si="119"/>
        <v>13.74594368</v>
      </c>
    </row>
    <row r="7627" spans="1:4" ht="15" customHeight="1" x14ac:dyDescent="0.2">
      <c r="A7627" s="105">
        <v>42326.875</v>
      </c>
      <c r="B7627" s="13">
        <v>8.7455479999999994</v>
      </c>
      <c r="C7627" s="24">
        <v>40</v>
      </c>
      <c r="D7627" s="16">
        <f t="shared" si="119"/>
        <v>14.605065159999999</v>
      </c>
    </row>
    <row r="7628" spans="1:4" ht="15" customHeight="1" x14ac:dyDescent="0.2">
      <c r="A7628" s="105">
        <v>42326.916666666664</v>
      </c>
      <c r="B7628" s="13">
        <v>7.202216</v>
      </c>
      <c r="C7628" s="24">
        <v>40</v>
      </c>
      <c r="D7628" s="16">
        <f t="shared" si="119"/>
        <v>12.027700719999999</v>
      </c>
    </row>
    <row r="7629" spans="1:4" ht="15" customHeight="1" x14ac:dyDescent="0.2">
      <c r="A7629" s="105">
        <v>42326.958333333336</v>
      </c>
      <c r="B7629" s="13">
        <v>4.1155520000000001</v>
      </c>
      <c r="C7629" s="24">
        <v>30</v>
      </c>
      <c r="D7629" s="16">
        <f t="shared" si="119"/>
        <v>6.8729718399999999</v>
      </c>
    </row>
    <row r="7630" spans="1:4" ht="15" customHeight="1" x14ac:dyDescent="0.2">
      <c r="A7630" s="105">
        <v>42327</v>
      </c>
      <c r="B7630" s="13">
        <v>4.6299960000000002</v>
      </c>
      <c r="C7630" s="24">
        <v>10</v>
      </c>
      <c r="D7630" s="16">
        <f t="shared" si="119"/>
        <v>7.7320933199999997</v>
      </c>
    </row>
    <row r="7631" spans="1:4" ht="15" customHeight="1" x14ac:dyDescent="0.2">
      <c r="A7631" s="105">
        <v>42327.041666666664</v>
      </c>
      <c r="B7631" s="13">
        <v>6.1733279999999997</v>
      </c>
      <c r="C7631" s="24">
        <v>20</v>
      </c>
      <c r="D7631" s="16">
        <f t="shared" si="119"/>
        <v>10.309457759999999</v>
      </c>
    </row>
    <row r="7632" spans="1:4" ht="15" customHeight="1" x14ac:dyDescent="0.2">
      <c r="A7632" s="105">
        <v>42327.083333333336</v>
      </c>
      <c r="B7632" s="13">
        <v>5.6588840000000005</v>
      </c>
      <c r="C7632" s="24">
        <v>30</v>
      </c>
      <c r="D7632" s="16">
        <f t="shared" si="119"/>
        <v>9.4503362800000001</v>
      </c>
    </row>
    <row r="7633" spans="1:4" ht="15" customHeight="1" x14ac:dyDescent="0.2">
      <c r="A7633" s="105">
        <v>42327.125</v>
      </c>
      <c r="B7633" s="13">
        <v>3.601108</v>
      </c>
      <c r="C7633" s="24">
        <v>10</v>
      </c>
      <c r="D7633" s="16">
        <f t="shared" si="119"/>
        <v>6.0138503599999993</v>
      </c>
    </row>
    <row r="7634" spans="1:4" ht="15" customHeight="1" x14ac:dyDescent="0.2">
      <c r="A7634" s="105">
        <v>42327.166666666664</v>
      </c>
      <c r="B7634" s="13">
        <v>4.1155520000000001</v>
      </c>
      <c r="C7634" s="24">
        <v>20</v>
      </c>
      <c r="D7634" s="16">
        <f t="shared" si="119"/>
        <v>6.8729718399999999</v>
      </c>
    </row>
    <row r="7635" spans="1:4" ht="15" customHeight="1" x14ac:dyDescent="0.2">
      <c r="A7635" s="105">
        <v>42327.208333333336</v>
      </c>
      <c r="B7635" s="13">
        <v>4.1155520000000001</v>
      </c>
      <c r="C7635" s="24">
        <v>10</v>
      </c>
      <c r="D7635" s="16">
        <f t="shared" si="119"/>
        <v>6.8729718399999999</v>
      </c>
    </row>
    <row r="7636" spans="1:4" ht="15" customHeight="1" x14ac:dyDescent="0.2">
      <c r="A7636" s="105">
        <v>42327.25</v>
      </c>
      <c r="B7636" s="13">
        <v>4.1155520000000001</v>
      </c>
      <c r="C7636" s="24">
        <v>50</v>
      </c>
      <c r="D7636" s="16">
        <f t="shared" si="119"/>
        <v>6.8729718399999999</v>
      </c>
    </row>
    <row r="7637" spans="1:4" ht="15" customHeight="1" x14ac:dyDescent="0.2">
      <c r="A7637" s="105">
        <v>42327.291666666664</v>
      </c>
      <c r="B7637" s="13">
        <v>5.1444400000000003</v>
      </c>
      <c r="C7637" s="24">
        <v>30</v>
      </c>
      <c r="D7637" s="16">
        <f t="shared" si="119"/>
        <v>8.5912147999999995</v>
      </c>
    </row>
    <row r="7638" spans="1:4" ht="15" customHeight="1" x14ac:dyDescent="0.2">
      <c r="A7638" s="105">
        <v>42327.333333333336</v>
      </c>
      <c r="B7638" s="13">
        <v>5.1444400000000003</v>
      </c>
      <c r="C7638" s="24">
        <v>10</v>
      </c>
      <c r="D7638" s="16">
        <f t="shared" si="119"/>
        <v>8.5912147999999995</v>
      </c>
    </row>
    <row r="7639" spans="1:4" ht="15" customHeight="1" x14ac:dyDescent="0.2">
      <c r="A7639" s="105">
        <v>42327.375</v>
      </c>
      <c r="B7639" s="13">
        <v>4.6299960000000002</v>
      </c>
      <c r="C7639" s="24">
        <v>40</v>
      </c>
      <c r="D7639" s="16">
        <f t="shared" si="119"/>
        <v>7.7320933199999997</v>
      </c>
    </row>
    <row r="7640" spans="1:4" ht="15" customHeight="1" x14ac:dyDescent="0.2">
      <c r="A7640" s="105">
        <v>42327.416666666664</v>
      </c>
      <c r="B7640" s="13">
        <v>5.1444400000000003</v>
      </c>
      <c r="C7640" s="24">
        <v>20</v>
      </c>
      <c r="D7640" s="16">
        <f t="shared" si="119"/>
        <v>8.5912147999999995</v>
      </c>
    </row>
    <row r="7641" spans="1:4" ht="15" customHeight="1" x14ac:dyDescent="0.2">
      <c r="A7641" s="105">
        <v>42327.458333333336</v>
      </c>
      <c r="B7641" s="13">
        <v>5.6588840000000005</v>
      </c>
      <c r="C7641" s="24">
        <v>20</v>
      </c>
      <c r="D7641" s="16">
        <f t="shared" si="119"/>
        <v>9.4503362800000001</v>
      </c>
    </row>
    <row r="7642" spans="1:4" ht="15" customHeight="1" x14ac:dyDescent="0.2">
      <c r="A7642" s="105">
        <v>42327.5</v>
      </c>
      <c r="B7642" s="13">
        <v>6.1733279999999997</v>
      </c>
      <c r="C7642" s="24">
        <v>20</v>
      </c>
      <c r="D7642" s="16">
        <f t="shared" si="119"/>
        <v>10.309457759999999</v>
      </c>
    </row>
    <row r="7643" spans="1:4" ht="15" customHeight="1" x14ac:dyDescent="0.2">
      <c r="A7643" s="105">
        <v>42327.541666666664</v>
      </c>
      <c r="B7643" s="13">
        <v>6.6877719999999998</v>
      </c>
      <c r="C7643" s="24">
        <v>20</v>
      </c>
      <c r="D7643" s="16">
        <f t="shared" si="119"/>
        <v>11.16857924</v>
      </c>
    </row>
    <row r="7644" spans="1:4" ht="15" customHeight="1" x14ac:dyDescent="0.2">
      <c r="A7644" s="105">
        <v>42327.583333333336</v>
      </c>
      <c r="B7644" s="13">
        <v>6.6877719999999998</v>
      </c>
      <c r="C7644" s="24">
        <v>30</v>
      </c>
      <c r="D7644" s="16">
        <f t="shared" si="119"/>
        <v>11.16857924</v>
      </c>
    </row>
    <row r="7645" spans="1:4" ht="15" customHeight="1" x14ac:dyDescent="0.2">
      <c r="A7645" s="105">
        <v>42327.625</v>
      </c>
      <c r="B7645" s="13">
        <v>6.1733279999999997</v>
      </c>
      <c r="C7645" s="24">
        <v>30</v>
      </c>
      <c r="D7645" s="16">
        <f t="shared" si="119"/>
        <v>10.309457759999999</v>
      </c>
    </row>
    <row r="7646" spans="1:4" ht="15" customHeight="1" x14ac:dyDescent="0.2">
      <c r="A7646" s="105">
        <v>42327.666666666664</v>
      </c>
      <c r="B7646" s="13">
        <v>8.2311040000000002</v>
      </c>
      <c r="C7646" s="24">
        <v>50</v>
      </c>
      <c r="D7646" s="16">
        <f t="shared" si="119"/>
        <v>13.74594368</v>
      </c>
    </row>
    <row r="7647" spans="1:4" ht="15" customHeight="1" x14ac:dyDescent="0.2">
      <c r="A7647" s="105">
        <v>42327.708333333336</v>
      </c>
      <c r="B7647" s="13">
        <v>8.7455479999999994</v>
      </c>
      <c r="C7647" s="24">
        <v>60</v>
      </c>
      <c r="D7647" s="16">
        <f t="shared" si="119"/>
        <v>14.605065159999999</v>
      </c>
    </row>
    <row r="7648" spans="1:4" ht="15" customHeight="1" x14ac:dyDescent="0.2">
      <c r="A7648" s="105">
        <v>42327.75</v>
      </c>
      <c r="B7648" s="13">
        <v>9.2599920000000004</v>
      </c>
      <c r="C7648" s="24">
        <v>50</v>
      </c>
      <c r="D7648" s="16">
        <f t="shared" si="119"/>
        <v>15.464186639999999</v>
      </c>
    </row>
    <row r="7649" spans="1:4" ht="15" customHeight="1" x14ac:dyDescent="0.2">
      <c r="A7649" s="105">
        <v>42327.791666666664</v>
      </c>
      <c r="B7649" s="13">
        <v>8.7455479999999994</v>
      </c>
      <c r="C7649" s="24">
        <v>40</v>
      </c>
      <c r="D7649" s="16">
        <f t="shared" si="119"/>
        <v>14.605065159999999</v>
      </c>
    </row>
    <row r="7650" spans="1:4" ht="15" customHeight="1" x14ac:dyDescent="0.2">
      <c r="A7650" s="105">
        <v>42327.833333333336</v>
      </c>
      <c r="B7650" s="13">
        <v>7.7166600000000001</v>
      </c>
      <c r="C7650" s="24">
        <v>40</v>
      </c>
      <c r="D7650" s="16">
        <f t="shared" si="119"/>
        <v>12.886822199999999</v>
      </c>
    </row>
    <row r="7651" spans="1:4" ht="15" customHeight="1" x14ac:dyDescent="0.2">
      <c r="A7651" s="105">
        <v>42327.875</v>
      </c>
      <c r="B7651" s="13">
        <v>7.202216</v>
      </c>
      <c r="C7651" s="24">
        <v>40</v>
      </c>
      <c r="D7651" s="16">
        <f t="shared" si="119"/>
        <v>12.027700719999999</v>
      </c>
    </row>
    <row r="7652" spans="1:4" ht="15" customHeight="1" x14ac:dyDescent="0.2">
      <c r="A7652" s="105">
        <v>42327.916666666664</v>
      </c>
      <c r="B7652" s="13">
        <v>6.6877719999999998</v>
      </c>
      <c r="C7652" s="24">
        <v>40</v>
      </c>
      <c r="D7652" s="16">
        <f t="shared" si="119"/>
        <v>11.16857924</v>
      </c>
    </row>
    <row r="7653" spans="1:4" ht="15" customHeight="1" x14ac:dyDescent="0.2">
      <c r="A7653" s="105">
        <v>42327.958333333336</v>
      </c>
      <c r="B7653" s="13">
        <v>5.1444400000000003</v>
      </c>
      <c r="C7653" s="24">
        <v>20</v>
      </c>
      <c r="D7653" s="16">
        <f t="shared" si="119"/>
        <v>8.5912147999999995</v>
      </c>
    </row>
    <row r="7654" spans="1:4" ht="15" customHeight="1" x14ac:dyDescent="0.2">
      <c r="A7654" s="105">
        <v>42328</v>
      </c>
      <c r="B7654" s="13">
        <v>5.1444400000000003</v>
      </c>
      <c r="C7654" s="24">
        <v>10</v>
      </c>
      <c r="D7654" s="16">
        <f t="shared" si="119"/>
        <v>8.5912147999999995</v>
      </c>
    </row>
    <row r="7655" spans="1:4" ht="15" customHeight="1" x14ac:dyDescent="0.2">
      <c r="A7655" s="105">
        <v>42328.041666666664</v>
      </c>
      <c r="B7655" s="13">
        <v>8.2311040000000002</v>
      </c>
      <c r="C7655" s="24">
        <v>40</v>
      </c>
      <c r="D7655" s="16">
        <f t="shared" si="119"/>
        <v>13.74594368</v>
      </c>
    </row>
    <row r="7656" spans="1:4" ht="15" customHeight="1" x14ac:dyDescent="0.2">
      <c r="A7656" s="105">
        <v>42328.083333333336</v>
      </c>
      <c r="B7656" s="13">
        <v>7.7166600000000001</v>
      </c>
      <c r="C7656" s="24">
        <v>40</v>
      </c>
      <c r="D7656" s="16">
        <f t="shared" si="119"/>
        <v>12.886822199999999</v>
      </c>
    </row>
    <row r="7657" spans="1:4" ht="15" customHeight="1" x14ac:dyDescent="0.2">
      <c r="A7657" s="105">
        <v>42328.125</v>
      </c>
      <c r="B7657" s="13">
        <v>6.6877719999999998</v>
      </c>
      <c r="C7657" s="24">
        <v>40</v>
      </c>
      <c r="D7657" s="16">
        <f t="shared" si="119"/>
        <v>11.16857924</v>
      </c>
    </row>
    <row r="7658" spans="1:4" ht="15" customHeight="1" x14ac:dyDescent="0.2">
      <c r="A7658" s="105">
        <v>42328.166666666664</v>
      </c>
      <c r="B7658" s="13">
        <v>6.1733279999999997</v>
      </c>
      <c r="C7658" s="24">
        <v>30</v>
      </c>
      <c r="D7658" s="16">
        <f t="shared" si="119"/>
        <v>10.309457759999999</v>
      </c>
    </row>
    <row r="7659" spans="1:4" ht="15" customHeight="1" x14ac:dyDescent="0.2">
      <c r="A7659" s="105">
        <v>42328.208333333336</v>
      </c>
      <c r="B7659" s="13">
        <v>7.202216</v>
      </c>
      <c r="C7659" s="24">
        <v>30</v>
      </c>
      <c r="D7659" s="16">
        <f t="shared" si="119"/>
        <v>12.027700719999999</v>
      </c>
    </row>
    <row r="7660" spans="1:4" ht="15" customHeight="1" x14ac:dyDescent="0.2">
      <c r="A7660" s="105">
        <v>42328.25</v>
      </c>
      <c r="B7660" s="13">
        <v>7.7166600000000001</v>
      </c>
      <c r="C7660" s="24">
        <v>30</v>
      </c>
      <c r="D7660" s="16">
        <f t="shared" si="119"/>
        <v>12.886822199999999</v>
      </c>
    </row>
    <row r="7661" spans="1:4" ht="15" customHeight="1" x14ac:dyDescent="0.2">
      <c r="A7661" s="105">
        <v>42328.291666666664</v>
      </c>
      <c r="B7661" s="13">
        <v>6.1733279999999997</v>
      </c>
      <c r="C7661" s="24">
        <v>30</v>
      </c>
      <c r="D7661" s="16">
        <f t="shared" si="119"/>
        <v>10.309457759999999</v>
      </c>
    </row>
    <row r="7662" spans="1:4" ht="15" customHeight="1" x14ac:dyDescent="0.2">
      <c r="A7662" s="105">
        <v>42328.333333333336</v>
      </c>
      <c r="B7662" s="13">
        <v>7.7166600000000001</v>
      </c>
      <c r="C7662" s="24">
        <v>30</v>
      </c>
      <c r="D7662" s="16">
        <f t="shared" si="119"/>
        <v>12.886822199999999</v>
      </c>
    </row>
    <row r="7663" spans="1:4" ht="15" customHeight="1" x14ac:dyDescent="0.2">
      <c r="A7663" s="105">
        <v>42328.375</v>
      </c>
      <c r="B7663" s="13">
        <v>6.6877719999999998</v>
      </c>
      <c r="C7663" s="24">
        <v>30</v>
      </c>
      <c r="D7663" s="16">
        <f t="shared" si="119"/>
        <v>11.16857924</v>
      </c>
    </row>
    <row r="7664" spans="1:4" ht="15" customHeight="1" x14ac:dyDescent="0.2">
      <c r="A7664" s="105">
        <v>42328.416666666664</v>
      </c>
      <c r="B7664" s="13">
        <v>6.6877719999999998</v>
      </c>
      <c r="C7664" s="24">
        <v>20</v>
      </c>
      <c r="D7664" s="16">
        <f t="shared" si="119"/>
        <v>11.16857924</v>
      </c>
    </row>
    <row r="7665" spans="1:4" ht="15" customHeight="1" x14ac:dyDescent="0.2">
      <c r="A7665" s="105">
        <v>42328.458333333336</v>
      </c>
      <c r="B7665" s="13">
        <v>6.1733279999999997</v>
      </c>
      <c r="C7665" s="24">
        <v>10</v>
      </c>
      <c r="D7665" s="16">
        <f t="shared" si="119"/>
        <v>10.309457759999999</v>
      </c>
    </row>
    <row r="7666" spans="1:4" ht="15" customHeight="1" x14ac:dyDescent="0.2">
      <c r="A7666" s="105">
        <v>42328.5</v>
      </c>
      <c r="B7666" s="13">
        <v>6.6877719999999998</v>
      </c>
      <c r="C7666" s="24">
        <v>30</v>
      </c>
      <c r="D7666" s="16">
        <f t="shared" si="119"/>
        <v>11.16857924</v>
      </c>
    </row>
    <row r="7667" spans="1:4" ht="15" customHeight="1" x14ac:dyDescent="0.2">
      <c r="A7667" s="105">
        <v>42328.541666666664</v>
      </c>
      <c r="B7667" s="13">
        <v>4.6299960000000002</v>
      </c>
      <c r="C7667" s="24">
        <v>30</v>
      </c>
      <c r="D7667" s="16">
        <f t="shared" si="119"/>
        <v>7.7320933199999997</v>
      </c>
    </row>
    <row r="7668" spans="1:4" ht="15" customHeight="1" x14ac:dyDescent="0.2">
      <c r="A7668" s="105">
        <v>42328.583333333336</v>
      </c>
      <c r="B7668" s="13">
        <v>6.1733279999999997</v>
      </c>
      <c r="C7668" s="24">
        <v>20</v>
      </c>
      <c r="D7668" s="16">
        <f t="shared" si="119"/>
        <v>10.309457759999999</v>
      </c>
    </row>
    <row r="7669" spans="1:4" ht="15" customHeight="1" x14ac:dyDescent="0.2">
      <c r="A7669" s="105">
        <v>42328.625</v>
      </c>
      <c r="B7669" s="13">
        <v>2.057776</v>
      </c>
      <c r="C7669" s="24">
        <v>350</v>
      </c>
      <c r="D7669" s="16">
        <f t="shared" si="119"/>
        <v>3.43648592</v>
      </c>
    </row>
    <row r="7670" spans="1:4" ht="15" customHeight="1" x14ac:dyDescent="0.2">
      <c r="A7670" s="105">
        <v>42328.666666666664</v>
      </c>
      <c r="B7670" s="13">
        <v>1.5433319999999999</v>
      </c>
      <c r="C7670" s="24">
        <v>120</v>
      </c>
      <c r="D7670" s="16">
        <f t="shared" si="119"/>
        <v>2.5773644399999998</v>
      </c>
    </row>
    <row r="7671" spans="1:4" ht="15" customHeight="1" x14ac:dyDescent="0.2">
      <c r="A7671" s="105">
        <v>42328.708333333336</v>
      </c>
      <c r="B7671" s="13">
        <v>4.1155520000000001</v>
      </c>
      <c r="C7671" s="24">
        <v>80</v>
      </c>
      <c r="D7671" s="16">
        <f t="shared" si="119"/>
        <v>6.8729718399999999</v>
      </c>
    </row>
    <row r="7672" spans="1:4" ht="15" customHeight="1" x14ac:dyDescent="0.2">
      <c r="A7672" s="105">
        <v>42328.75</v>
      </c>
      <c r="B7672" s="13">
        <v>6.1733279999999997</v>
      </c>
      <c r="C7672" s="24">
        <v>50</v>
      </c>
      <c r="D7672" s="16">
        <f t="shared" si="119"/>
        <v>10.309457759999999</v>
      </c>
    </row>
    <row r="7673" spans="1:4" ht="15" customHeight="1" x14ac:dyDescent="0.2">
      <c r="A7673" s="105">
        <v>42328.791666666664</v>
      </c>
      <c r="B7673" s="13">
        <v>7.7166600000000001</v>
      </c>
      <c r="C7673" s="24">
        <v>40</v>
      </c>
      <c r="D7673" s="16">
        <f t="shared" si="119"/>
        <v>12.886822199999999</v>
      </c>
    </row>
    <row r="7674" spans="1:4" ht="15" customHeight="1" x14ac:dyDescent="0.2">
      <c r="A7674" s="105">
        <v>42328.833333333336</v>
      </c>
      <c r="B7674" s="13">
        <v>7.202216</v>
      </c>
      <c r="C7674" s="24">
        <v>70</v>
      </c>
      <c r="D7674" s="16">
        <f t="shared" si="119"/>
        <v>12.027700719999999</v>
      </c>
    </row>
    <row r="7675" spans="1:4" ht="15" customHeight="1" x14ac:dyDescent="0.2">
      <c r="A7675" s="105">
        <v>42328.875</v>
      </c>
      <c r="B7675" s="13">
        <v>4.6299960000000002</v>
      </c>
      <c r="C7675" s="24">
        <v>30</v>
      </c>
      <c r="D7675" s="16">
        <f t="shared" si="119"/>
        <v>7.7320933199999997</v>
      </c>
    </row>
    <row r="7676" spans="1:4" ht="15" customHeight="1" x14ac:dyDescent="0.2">
      <c r="A7676" s="105">
        <v>42328.916666666664</v>
      </c>
      <c r="B7676" s="13">
        <v>5.1444400000000003</v>
      </c>
      <c r="C7676" s="24">
        <v>360</v>
      </c>
      <c r="D7676" s="16">
        <f t="shared" si="119"/>
        <v>8.5912147999999995</v>
      </c>
    </row>
    <row r="7677" spans="1:4" ht="15" customHeight="1" x14ac:dyDescent="0.2">
      <c r="A7677" s="105">
        <v>42328.958333333336</v>
      </c>
      <c r="B7677" s="13">
        <v>5.1444400000000003</v>
      </c>
      <c r="C7677" s="24">
        <v>20</v>
      </c>
      <c r="D7677" s="16">
        <f t="shared" si="119"/>
        <v>8.5912147999999995</v>
      </c>
    </row>
    <row r="7678" spans="1:4" ht="15" customHeight="1" x14ac:dyDescent="0.2">
      <c r="A7678" s="105">
        <v>42329</v>
      </c>
      <c r="B7678" s="13">
        <v>4.1155520000000001</v>
      </c>
      <c r="C7678" s="24">
        <v>10</v>
      </c>
      <c r="D7678" s="16">
        <f t="shared" si="119"/>
        <v>6.8729718399999999</v>
      </c>
    </row>
    <row r="7679" spans="1:4" ht="15" customHeight="1" x14ac:dyDescent="0.2">
      <c r="A7679" s="105">
        <v>42329.041666666664</v>
      </c>
      <c r="B7679" s="13">
        <v>6.6877719999999998</v>
      </c>
      <c r="C7679" s="24">
        <v>20</v>
      </c>
      <c r="D7679" s="16">
        <f t="shared" si="119"/>
        <v>11.16857924</v>
      </c>
    </row>
    <row r="7680" spans="1:4" ht="15" customHeight="1" x14ac:dyDescent="0.2">
      <c r="A7680" s="105">
        <v>42329.083333333336</v>
      </c>
      <c r="B7680" s="13">
        <v>6.1733279999999997</v>
      </c>
      <c r="C7680" s="24">
        <v>20</v>
      </c>
      <c r="D7680" s="16">
        <f t="shared" si="119"/>
        <v>10.309457759999999</v>
      </c>
    </row>
    <row r="7681" spans="1:4" ht="15" customHeight="1" x14ac:dyDescent="0.2">
      <c r="A7681" s="105">
        <v>42329.125</v>
      </c>
      <c r="B7681" s="13">
        <v>3.601108</v>
      </c>
      <c r="C7681" s="24">
        <v>10</v>
      </c>
      <c r="D7681" s="16">
        <f t="shared" si="119"/>
        <v>6.0138503599999993</v>
      </c>
    </row>
    <row r="7682" spans="1:4" ht="15" customHeight="1" x14ac:dyDescent="0.2">
      <c r="A7682" s="105">
        <v>42329.166666666664</v>
      </c>
      <c r="B7682" s="13">
        <v>4.1155520000000001</v>
      </c>
      <c r="C7682" s="24">
        <v>30</v>
      </c>
      <c r="D7682" s="16">
        <f t="shared" si="119"/>
        <v>6.8729718399999999</v>
      </c>
    </row>
    <row r="7683" spans="1:4" ht="15" customHeight="1" x14ac:dyDescent="0.2">
      <c r="A7683" s="105">
        <v>42329.208333333336</v>
      </c>
      <c r="B7683" s="13">
        <v>2.057776</v>
      </c>
      <c r="C7683" s="24">
        <v>20</v>
      </c>
      <c r="D7683" s="16">
        <f t="shared" si="119"/>
        <v>3.43648592</v>
      </c>
    </row>
    <row r="7684" spans="1:4" ht="15" customHeight="1" x14ac:dyDescent="0.2">
      <c r="A7684" s="105">
        <v>42329.25</v>
      </c>
      <c r="B7684" s="13">
        <v>2.057776</v>
      </c>
      <c r="C7684" s="24">
        <v>40</v>
      </c>
      <c r="D7684" s="16">
        <f t="shared" ref="D7684:D7747" si="120">$B$1*B7684</f>
        <v>3.43648592</v>
      </c>
    </row>
    <row r="7685" spans="1:4" ht="15" customHeight="1" x14ac:dyDescent="0.2">
      <c r="A7685" s="105">
        <v>42329.291666666664</v>
      </c>
      <c r="B7685" s="13">
        <v>4.6299960000000002</v>
      </c>
      <c r="C7685" s="24">
        <v>30</v>
      </c>
      <c r="D7685" s="16">
        <f t="shared" si="120"/>
        <v>7.7320933199999997</v>
      </c>
    </row>
    <row r="7686" spans="1:4" ht="15" customHeight="1" x14ac:dyDescent="0.2">
      <c r="A7686" s="105">
        <v>42329.333333333336</v>
      </c>
      <c r="B7686" s="13">
        <v>2.5722200000000002</v>
      </c>
      <c r="C7686" s="24">
        <v>350</v>
      </c>
      <c r="D7686" s="16">
        <f t="shared" si="120"/>
        <v>4.2956073999999997</v>
      </c>
    </row>
    <row r="7687" spans="1:4" ht="15" customHeight="1" x14ac:dyDescent="0.2">
      <c r="A7687" s="105">
        <v>42329.375</v>
      </c>
      <c r="B7687" s="13">
        <v>1.5433319999999999</v>
      </c>
      <c r="C7687" s="24">
        <v>350</v>
      </c>
      <c r="D7687" s="16">
        <f t="shared" si="120"/>
        <v>2.5773644399999998</v>
      </c>
    </row>
    <row r="7688" spans="1:4" ht="15" customHeight="1" x14ac:dyDescent="0.2">
      <c r="A7688" s="105">
        <v>42329.416666666664</v>
      </c>
      <c r="B7688" s="13">
        <v>2.5722200000000002</v>
      </c>
      <c r="C7688" s="24">
        <v>40</v>
      </c>
      <c r="D7688" s="16">
        <f t="shared" si="120"/>
        <v>4.2956073999999997</v>
      </c>
    </row>
    <row r="7689" spans="1:4" ht="15" customHeight="1" x14ac:dyDescent="0.2">
      <c r="A7689" s="105">
        <v>42329.458333333336</v>
      </c>
      <c r="B7689" s="13">
        <v>2.057776</v>
      </c>
      <c r="C7689" s="24">
        <v>310</v>
      </c>
      <c r="D7689" s="16">
        <f t="shared" si="120"/>
        <v>3.43648592</v>
      </c>
    </row>
    <row r="7690" spans="1:4" ht="15" customHeight="1" x14ac:dyDescent="0.2">
      <c r="A7690" s="105">
        <v>42329.5</v>
      </c>
      <c r="B7690" s="13">
        <v>2.5722200000000002</v>
      </c>
      <c r="C7690" s="24">
        <v>270</v>
      </c>
      <c r="D7690" s="16">
        <f t="shared" si="120"/>
        <v>4.2956073999999997</v>
      </c>
    </row>
    <row r="7691" spans="1:4" ht="15" customHeight="1" x14ac:dyDescent="0.2">
      <c r="A7691" s="105">
        <v>42329.541666666664</v>
      </c>
      <c r="B7691" s="13">
        <v>1.5433319999999999</v>
      </c>
      <c r="C7691" s="24">
        <v>250</v>
      </c>
      <c r="D7691" s="16">
        <f t="shared" si="120"/>
        <v>2.5773644399999998</v>
      </c>
    </row>
    <row r="7692" spans="1:4" ht="15" customHeight="1" x14ac:dyDescent="0.2">
      <c r="A7692" s="105">
        <v>42329.583333333336</v>
      </c>
      <c r="B7692" s="13">
        <v>4.1155520000000001</v>
      </c>
      <c r="C7692" s="24">
        <v>150</v>
      </c>
      <c r="D7692" s="16">
        <f t="shared" si="120"/>
        <v>6.8729718399999999</v>
      </c>
    </row>
    <row r="7693" spans="1:4" ht="15" customHeight="1" x14ac:dyDescent="0.2">
      <c r="A7693" s="105">
        <v>42329.625</v>
      </c>
      <c r="B7693" s="13">
        <v>5.6588840000000005</v>
      </c>
      <c r="C7693" s="24">
        <v>150</v>
      </c>
      <c r="D7693" s="16">
        <f t="shared" si="120"/>
        <v>9.4503362800000001</v>
      </c>
    </row>
    <row r="7694" spans="1:4" ht="15" customHeight="1" x14ac:dyDescent="0.2">
      <c r="A7694" s="105">
        <v>42329.666666666664</v>
      </c>
      <c r="B7694" s="13">
        <v>6.1733279999999997</v>
      </c>
      <c r="C7694" s="24">
        <v>150</v>
      </c>
      <c r="D7694" s="16">
        <f t="shared" si="120"/>
        <v>10.309457759999999</v>
      </c>
    </row>
    <row r="7695" spans="1:4" ht="15" customHeight="1" x14ac:dyDescent="0.2">
      <c r="A7695" s="105">
        <v>42329.708333333336</v>
      </c>
      <c r="B7695" s="13">
        <v>7.7166600000000001</v>
      </c>
      <c r="C7695" s="24">
        <v>160</v>
      </c>
      <c r="D7695" s="16">
        <f t="shared" si="120"/>
        <v>12.886822199999999</v>
      </c>
    </row>
    <row r="7696" spans="1:4" ht="15" customHeight="1" x14ac:dyDescent="0.2">
      <c r="A7696" s="105">
        <v>42329.75</v>
      </c>
      <c r="B7696" s="13">
        <v>7.202216</v>
      </c>
      <c r="C7696" s="24">
        <v>160</v>
      </c>
      <c r="D7696" s="16">
        <f t="shared" si="120"/>
        <v>12.027700719999999</v>
      </c>
    </row>
    <row r="7697" spans="1:4" ht="15" customHeight="1" x14ac:dyDescent="0.2">
      <c r="A7697" s="105">
        <v>42329.791666666664</v>
      </c>
      <c r="B7697" s="13">
        <v>7.202216</v>
      </c>
      <c r="C7697" s="24">
        <v>180</v>
      </c>
      <c r="D7697" s="16">
        <f t="shared" si="120"/>
        <v>12.027700719999999</v>
      </c>
    </row>
    <row r="7698" spans="1:4" ht="15" customHeight="1" x14ac:dyDescent="0.2">
      <c r="A7698" s="105">
        <v>42329.833333333336</v>
      </c>
      <c r="B7698" s="13">
        <v>11.832212</v>
      </c>
      <c r="C7698" s="24">
        <v>210</v>
      </c>
      <c r="D7698" s="16">
        <f t="shared" si="120"/>
        <v>19.759794039999999</v>
      </c>
    </row>
    <row r="7699" spans="1:4" ht="15" customHeight="1" x14ac:dyDescent="0.2">
      <c r="A7699" s="105">
        <v>42329.916666666664</v>
      </c>
      <c r="B7699" s="13">
        <v>10.288880000000001</v>
      </c>
      <c r="C7699" s="24">
        <v>220</v>
      </c>
      <c r="D7699" s="16">
        <f t="shared" si="120"/>
        <v>17.182429599999999</v>
      </c>
    </row>
    <row r="7700" spans="1:4" ht="15" customHeight="1" x14ac:dyDescent="0.2">
      <c r="A7700" s="105">
        <v>42329.958333333336</v>
      </c>
      <c r="B7700" s="13">
        <v>9.7744359999999997</v>
      </c>
      <c r="C7700" s="24">
        <v>220</v>
      </c>
      <c r="D7700" s="16">
        <f t="shared" si="120"/>
        <v>16.32330812</v>
      </c>
    </row>
    <row r="7701" spans="1:4" ht="15" customHeight="1" x14ac:dyDescent="0.2">
      <c r="A7701" s="105">
        <v>42330.041666666664</v>
      </c>
      <c r="B7701" s="13">
        <v>6.6877719999999998</v>
      </c>
      <c r="C7701" s="24">
        <v>220</v>
      </c>
      <c r="D7701" s="16">
        <f t="shared" si="120"/>
        <v>11.16857924</v>
      </c>
    </row>
    <row r="7702" spans="1:4" ht="15" customHeight="1" x14ac:dyDescent="0.2">
      <c r="A7702" s="105">
        <v>42330.125</v>
      </c>
      <c r="B7702" s="13">
        <v>5.6588840000000005</v>
      </c>
      <c r="C7702" s="24">
        <v>210</v>
      </c>
      <c r="D7702" s="16">
        <f t="shared" si="120"/>
        <v>9.4503362800000001</v>
      </c>
    </row>
    <row r="7703" spans="1:4" ht="15" customHeight="1" x14ac:dyDescent="0.2">
      <c r="A7703" s="105">
        <v>42330.166666666664</v>
      </c>
      <c r="B7703" s="13">
        <v>6.1733279999999997</v>
      </c>
      <c r="C7703" s="24">
        <v>200</v>
      </c>
      <c r="D7703" s="16">
        <f t="shared" si="120"/>
        <v>10.309457759999999</v>
      </c>
    </row>
    <row r="7704" spans="1:4" ht="15" customHeight="1" x14ac:dyDescent="0.2">
      <c r="A7704" s="105">
        <v>42330.208333333336</v>
      </c>
      <c r="B7704" s="13">
        <v>5.6588840000000005</v>
      </c>
      <c r="C7704" s="24">
        <v>220</v>
      </c>
      <c r="D7704" s="16">
        <f t="shared" si="120"/>
        <v>9.4503362800000001</v>
      </c>
    </row>
    <row r="7705" spans="1:4" ht="15" customHeight="1" x14ac:dyDescent="0.2">
      <c r="A7705" s="105">
        <v>42330.25</v>
      </c>
      <c r="B7705" s="13">
        <v>6.1733279999999997</v>
      </c>
      <c r="C7705" s="24">
        <v>210</v>
      </c>
      <c r="D7705" s="16">
        <f t="shared" si="120"/>
        <v>10.309457759999999</v>
      </c>
    </row>
    <row r="7706" spans="1:4" ht="15" customHeight="1" x14ac:dyDescent="0.2">
      <c r="A7706" s="105">
        <v>42330.291666666664</v>
      </c>
      <c r="B7706" s="13">
        <v>5.1444400000000003</v>
      </c>
      <c r="C7706" s="24">
        <v>220</v>
      </c>
      <c r="D7706" s="16">
        <f t="shared" si="120"/>
        <v>8.5912147999999995</v>
      </c>
    </row>
    <row r="7707" spans="1:4" ht="15" customHeight="1" x14ac:dyDescent="0.2">
      <c r="A7707" s="105">
        <v>42330.375</v>
      </c>
      <c r="B7707" s="13">
        <v>5.6588840000000005</v>
      </c>
      <c r="C7707" s="24">
        <v>210</v>
      </c>
      <c r="D7707" s="16">
        <f t="shared" si="120"/>
        <v>9.4503362800000001</v>
      </c>
    </row>
    <row r="7708" spans="1:4" ht="15" customHeight="1" x14ac:dyDescent="0.2">
      <c r="A7708" s="105">
        <v>42330.416666666664</v>
      </c>
      <c r="B7708" s="13">
        <v>3.601108</v>
      </c>
      <c r="C7708" s="24">
        <v>200</v>
      </c>
      <c r="D7708" s="16">
        <f t="shared" si="120"/>
        <v>6.0138503599999993</v>
      </c>
    </row>
    <row r="7709" spans="1:4" ht="15" customHeight="1" x14ac:dyDescent="0.2">
      <c r="A7709" s="105">
        <v>42330.458333333336</v>
      </c>
      <c r="B7709" s="13">
        <v>2.5722200000000002</v>
      </c>
      <c r="C7709" s="24">
        <v>240</v>
      </c>
      <c r="D7709" s="16">
        <f t="shared" si="120"/>
        <v>4.2956073999999997</v>
      </c>
    </row>
    <row r="7710" spans="1:4" ht="15" customHeight="1" x14ac:dyDescent="0.2">
      <c r="A7710" s="105">
        <v>42330.5</v>
      </c>
      <c r="B7710" s="13">
        <v>3.601108</v>
      </c>
      <c r="C7710" s="24">
        <v>230</v>
      </c>
      <c r="D7710" s="16">
        <f t="shared" si="120"/>
        <v>6.0138503599999993</v>
      </c>
    </row>
    <row r="7711" spans="1:4" ht="15" customHeight="1" x14ac:dyDescent="0.2">
      <c r="A7711" s="105">
        <v>42330.541666666664</v>
      </c>
      <c r="B7711" s="13">
        <v>3.601108</v>
      </c>
      <c r="C7711" s="24">
        <v>180</v>
      </c>
      <c r="D7711" s="16">
        <f t="shared" si="120"/>
        <v>6.0138503599999993</v>
      </c>
    </row>
    <row r="7712" spans="1:4" ht="15" customHeight="1" x14ac:dyDescent="0.2">
      <c r="A7712" s="105">
        <v>42330.583333333336</v>
      </c>
      <c r="B7712" s="13">
        <v>3.601108</v>
      </c>
      <c r="C7712" s="24">
        <v>190</v>
      </c>
      <c r="D7712" s="16">
        <f t="shared" si="120"/>
        <v>6.0138503599999993</v>
      </c>
    </row>
    <row r="7713" spans="1:4" ht="15" customHeight="1" x14ac:dyDescent="0.2">
      <c r="A7713" s="105">
        <v>42330.625</v>
      </c>
      <c r="B7713" s="13">
        <v>3.601108</v>
      </c>
      <c r="C7713" s="24">
        <v>160</v>
      </c>
      <c r="D7713" s="16">
        <f t="shared" si="120"/>
        <v>6.0138503599999993</v>
      </c>
    </row>
    <row r="7714" spans="1:4" ht="15" customHeight="1" x14ac:dyDescent="0.2">
      <c r="A7714" s="105">
        <v>42330.666666666664</v>
      </c>
      <c r="B7714" s="13">
        <v>5.1444400000000003</v>
      </c>
      <c r="C7714" s="24">
        <v>160</v>
      </c>
      <c r="D7714" s="16">
        <f t="shared" si="120"/>
        <v>8.5912147999999995</v>
      </c>
    </row>
    <row r="7715" spans="1:4" ht="15" customHeight="1" x14ac:dyDescent="0.2">
      <c r="A7715" s="105">
        <v>42330.708333333336</v>
      </c>
      <c r="B7715" s="13">
        <v>6.1733279999999997</v>
      </c>
      <c r="C7715" s="24">
        <v>160</v>
      </c>
      <c r="D7715" s="16">
        <f t="shared" si="120"/>
        <v>10.309457759999999</v>
      </c>
    </row>
    <row r="7716" spans="1:4" ht="15" customHeight="1" x14ac:dyDescent="0.2">
      <c r="A7716" s="105">
        <v>42330.75</v>
      </c>
      <c r="B7716" s="13">
        <v>5.6588840000000005</v>
      </c>
      <c r="C7716" s="24">
        <v>160</v>
      </c>
      <c r="D7716" s="16">
        <f t="shared" si="120"/>
        <v>9.4503362800000001</v>
      </c>
    </row>
    <row r="7717" spans="1:4" ht="15" customHeight="1" x14ac:dyDescent="0.2">
      <c r="A7717" s="105">
        <v>42330.791666666664</v>
      </c>
      <c r="B7717" s="13">
        <v>5.6588840000000005</v>
      </c>
      <c r="C7717" s="24">
        <v>160</v>
      </c>
      <c r="D7717" s="16">
        <f t="shared" si="120"/>
        <v>9.4503362800000001</v>
      </c>
    </row>
    <row r="7718" spans="1:4" ht="15" customHeight="1" x14ac:dyDescent="0.2">
      <c r="A7718" s="105">
        <v>42330.833333333336</v>
      </c>
      <c r="B7718" s="13">
        <v>5.6588840000000005</v>
      </c>
      <c r="C7718" s="24">
        <v>160</v>
      </c>
      <c r="D7718" s="16">
        <f t="shared" si="120"/>
        <v>9.4503362800000001</v>
      </c>
    </row>
    <row r="7719" spans="1:4" ht="15" customHeight="1" x14ac:dyDescent="0.2">
      <c r="A7719" s="105">
        <v>42330.875</v>
      </c>
      <c r="B7719" s="13">
        <v>4.1155520000000001</v>
      </c>
      <c r="C7719" s="24">
        <v>170</v>
      </c>
      <c r="D7719" s="16">
        <f t="shared" si="120"/>
        <v>6.8729718399999999</v>
      </c>
    </row>
    <row r="7720" spans="1:4" ht="15" customHeight="1" x14ac:dyDescent="0.2">
      <c r="A7720" s="105">
        <v>42330.916666666664</v>
      </c>
      <c r="B7720" s="13">
        <v>3.0866639999999999</v>
      </c>
      <c r="C7720" s="24">
        <v>160</v>
      </c>
      <c r="D7720" s="16">
        <f t="shared" si="120"/>
        <v>5.1547288799999995</v>
      </c>
    </row>
    <row r="7721" spans="1:4" ht="15" customHeight="1" x14ac:dyDescent="0.2">
      <c r="A7721" s="105">
        <v>42330.958333333336</v>
      </c>
      <c r="B7721" s="13">
        <v>2.057776</v>
      </c>
      <c r="C7721" s="24">
        <v>220</v>
      </c>
      <c r="D7721" s="16">
        <f t="shared" si="120"/>
        <v>3.43648592</v>
      </c>
    </row>
    <row r="7722" spans="1:4" ht="15" customHeight="1" x14ac:dyDescent="0.2">
      <c r="A7722" s="105">
        <v>42331</v>
      </c>
      <c r="B7722" s="13">
        <v>2.057776</v>
      </c>
      <c r="C7722" s="24">
        <v>230</v>
      </c>
      <c r="D7722" s="16">
        <f t="shared" si="120"/>
        <v>3.43648592</v>
      </c>
    </row>
    <row r="7723" spans="1:4" ht="15" customHeight="1" x14ac:dyDescent="0.2">
      <c r="A7723" s="105">
        <v>42331.041666666664</v>
      </c>
      <c r="B7723" s="13">
        <v>1.028888</v>
      </c>
      <c r="C7723" s="24">
        <v>330</v>
      </c>
      <c r="D7723" s="16">
        <f t="shared" si="120"/>
        <v>1.71824296</v>
      </c>
    </row>
    <row r="7724" spans="1:4" ht="15" customHeight="1" x14ac:dyDescent="0.2">
      <c r="A7724" s="105">
        <v>42331.083333333336</v>
      </c>
      <c r="B7724" s="13">
        <v>1.5433319999999999</v>
      </c>
      <c r="C7724" s="24">
        <v>310</v>
      </c>
      <c r="D7724" s="16">
        <f t="shared" si="120"/>
        <v>2.5773644399999998</v>
      </c>
    </row>
    <row r="7725" spans="1:4" ht="15" customHeight="1" x14ac:dyDescent="0.2">
      <c r="A7725" s="105">
        <v>42331.125</v>
      </c>
      <c r="B7725" s="13">
        <v>1.5433319999999999</v>
      </c>
      <c r="C7725" s="24">
        <v>300</v>
      </c>
      <c r="D7725" s="16">
        <f t="shared" si="120"/>
        <v>2.5773644399999998</v>
      </c>
    </row>
    <row r="7726" spans="1:4" ht="15" customHeight="1" x14ac:dyDescent="0.2">
      <c r="A7726" s="105">
        <v>42331.166666666664</v>
      </c>
      <c r="B7726" s="13">
        <v>1.028888</v>
      </c>
      <c r="C7726" s="24">
        <v>310</v>
      </c>
      <c r="D7726" s="16">
        <f t="shared" si="120"/>
        <v>1.71824296</v>
      </c>
    </row>
    <row r="7727" spans="1:4" ht="15" customHeight="1" x14ac:dyDescent="0.2">
      <c r="A7727" s="105">
        <v>42331.208333333336</v>
      </c>
      <c r="B7727" s="13">
        <v>0</v>
      </c>
      <c r="C7727" s="24">
        <v>0</v>
      </c>
      <c r="D7727" s="16">
        <f t="shared" si="120"/>
        <v>0</v>
      </c>
    </row>
    <row r="7728" spans="1:4" ht="15" customHeight="1" x14ac:dyDescent="0.2">
      <c r="A7728" s="105">
        <v>42331.25</v>
      </c>
      <c r="B7728" s="13">
        <v>1.5433319999999999</v>
      </c>
      <c r="C7728" s="24">
        <v>350</v>
      </c>
      <c r="D7728" s="16">
        <f t="shared" si="120"/>
        <v>2.5773644399999998</v>
      </c>
    </row>
    <row r="7729" spans="1:4" ht="15" customHeight="1" x14ac:dyDescent="0.2">
      <c r="A7729" s="105">
        <v>42331.291666666664</v>
      </c>
      <c r="B7729" s="13">
        <v>1.5433319999999999</v>
      </c>
      <c r="C7729" s="24">
        <v>360</v>
      </c>
      <c r="D7729" s="16">
        <f t="shared" si="120"/>
        <v>2.5773644399999998</v>
      </c>
    </row>
    <row r="7730" spans="1:4" ht="15" customHeight="1" x14ac:dyDescent="0.2">
      <c r="A7730" s="105">
        <v>42331.333333333336</v>
      </c>
      <c r="B7730" s="13">
        <v>0</v>
      </c>
      <c r="C7730" s="24">
        <v>0</v>
      </c>
      <c r="D7730" s="16">
        <f t="shared" si="120"/>
        <v>0</v>
      </c>
    </row>
    <row r="7731" spans="1:4" ht="15" customHeight="1" x14ac:dyDescent="0.2">
      <c r="A7731" s="105">
        <v>42331.375</v>
      </c>
      <c r="B7731" s="13">
        <v>1.5433319999999999</v>
      </c>
      <c r="C7731" s="24">
        <v>260</v>
      </c>
      <c r="D7731" s="16">
        <f t="shared" si="120"/>
        <v>2.5773644399999998</v>
      </c>
    </row>
    <row r="7732" spans="1:4" ht="15" customHeight="1" x14ac:dyDescent="0.2">
      <c r="A7732" s="105">
        <v>42331.416666666664</v>
      </c>
      <c r="B7732" s="13">
        <v>1.5433319999999999</v>
      </c>
      <c r="C7732" s="24">
        <v>350</v>
      </c>
      <c r="D7732" s="16">
        <f t="shared" si="120"/>
        <v>2.5773644399999998</v>
      </c>
    </row>
    <row r="7733" spans="1:4" ht="15" customHeight="1" x14ac:dyDescent="0.2">
      <c r="A7733" s="105">
        <v>42331.458333333336</v>
      </c>
      <c r="B7733" s="13">
        <v>1.028888</v>
      </c>
      <c r="C7733" s="24">
        <v>340</v>
      </c>
      <c r="D7733" s="16">
        <f t="shared" si="120"/>
        <v>1.71824296</v>
      </c>
    </row>
    <row r="7734" spans="1:4" ht="15" customHeight="1" x14ac:dyDescent="0.2">
      <c r="A7734" s="105">
        <v>42331.5</v>
      </c>
      <c r="B7734" s="13">
        <v>2.057776</v>
      </c>
      <c r="C7734" s="24">
        <v>20</v>
      </c>
      <c r="D7734" s="16">
        <f t="shared" si="120"/>
        <v>3.43648592</v>
      </c>
    </row>
    <row r="7735" spans="1:4" ht="15" customHeight="1" x14ac:dyDescent="0.2">
      <c r="A7735" s="105">
        <v>42331.541666666664</v>
      </c>
      <c r="B7735" s="13">
        <v>2.5722200000000002</v>
      </c>
      <c r="C7735" s="24">
        <v>70</v>
      </c>
      <c r="D7735" s="16">
        <f t="shared" si="120"/>
        <v>4.2956073999999997</v>
      </c>
    </row>
    <row r="7736" spans="1:4" ht="15" customHeight="1" x14ac:dyDescent="0.2">
      <c r="A7736" s="105">
        <v>42331.583333333336</v>
      </c>
      <c r="B7736" s="13">
        <v>5.1444400000000003</v>
      </c>
      <c r="C7736" s="24">
        <v>40</v>
      </c>
      <c r="D7736" s="16">
        <f t="shared" si="120"/>
        <v>8.5912147999999995</v>
      </c>
    </row>
    <row r="7737" spans="1:4" ht="15" customHeight="1" x14ac:dyDescent="0.2">
      <c r="A7737" s="105">
        <v>42331.625</v>
      </c>
      <c r="B7737" s="13">
        <v>6.1733279999999997</v>
      </c>
      <c r="C7737" s="24">
        <v>90</v>
      </c>
      <c r="D7737" s="16">
        <f t="shared" si="120"/>
        <v>10.309457759999999</v>
      </c>
    </row>
    <row r="7738" spans="1:4" ht="15" customHeight="1" x14ac:dyDescent="0.2">
      <c r="A7738" s="105">
        <v>42331.666666666664</v>
      </c>
      <c r="B7738" s="13">
        <v>4.1155520000000001</v>
      </c>
      <c r="C7738" s="24">
        <v>80</v>
      </c>
      <c r="D7738" s="16">
        <f t="shared" si="120"/>
        <v>6.8729718399999999</v>
      </c>
    </row>
    <row r="7739" spans="1:4" ht="15" customHeight="1" x14ac:dyDescent="0.2">
      <c r="A7739" s="105">
        <v>42331.708333333336</v>
      </c>
      <c r="B7739" s="13">
        <v>4.6299960000000002</v>
      </c>
      <c r="C7739" s="24">
        <v>50</v>
      </c>
      <c r="D7739" s="16">
        <f t="shared" si="120"/>
        <v>7.7320933199999997</v>
      </c>
    </row>
    <row r="7740" spans="1:4" ht="15" customHeight="1" x14ac:dyDescent="0.2">
      <c r="A7740" s="105">
        <v>42331.75</v>
      </c>
      <c r="B7740" s="13">
        <v>5.1444400000000003</v>
      </c>
      <c r="C7740" s="24">
        <v>60</v>
      </c>
      <c r="D7740" s="16">
        <f t="shared" si="120"/>
        <v>8.5912147999999995</v>
      </c>
    </row>
    <row r="7741" spans="1:4" ht="15" customHeight="1" x14ac:dyDescent="0.2">
      <c r="A7741" s="105">
        <v>42331.791666666664</v>
      </c>
      <c r="B7741" s="13">
        <v>5.1444400000000003</v>
      </c>
      <c r="C7741" s="24">
        <v>80</v>
      </c>
      <c r="D7741" s="16">
        <f t="shared" si="120"/>
        <v>8.5912147999999995</v>
      </c>
    </row>
    <row r="7742" spans="1:4" ht="15" customHeight="1" x14ac:dyDescent="0.2">
      <c r="A7742" s="105">
        <v>42331.833333333336</v>
      </c>
      <c r="B7742" s="13">
        <v>5.1444400000000003</v>
      </c>
      <c r="C7742" s="24">
        <v>60</v>
      </c>
      <c r="D7742" s="16">
        <f t="shared" si="120"/>
        <v>8.5912147999999995</v>
      </c>
    </row>
    <row r="7743" spans="1:4" ht="15" customHeight="1" x14ac:dyDescent="0.2">
      <c r="A7743" s="105">
        <v>42331.875</v>
      </c>
      <c r="B7743" s="13">
        <v>4.1155520000000001</v>
      </c>
      <c r="C7743" s="24">
        <v>50</v>
      </c>
      <c r="D7743" s="16">
        <f t="shared" si="120"/>
        <v>6.8729718399999999</v>
      </c>
    </row>
    <row r="7744" spans="1:4" ht="15" customHeight="1" x14ac:dyDescent="0.2">
      <c r="A7744" s="105">
        <v>42331.916666666664</v>
      </c>
      <c r="B7744" s="13">
        <v>3.601108</v>
      </c>
      <c r="C7744" s="24">
        <v>40</v>
      </c>
      <c r="D7744" s="16">
        <f t="shared" si="120"/>
        <v>6.0138503599999993</v>
      </c>
    </row>
    <row r="7745" spans="1:4" ht="15" customHeight="1" x14ac:dyDescent="0.2">
      <c r="A7745" s="105">
        <v>42331.958333333336</v>
      </c>
      <c r="B7745" s="13">
        <v>3.0866639999999999</v>
      </c>
      <c r="C7745" s="24">
        <v>40</v>
      </c>
      <c r="D7745" s="16">
        <f t="shared" si="120"/>
        <v>5.1547288799999995</v>
      </c>
    </row>
    <row r="7746" spans="1:4" ht="15" customHeight="1" x14ac:dyDescent="0.2">
      <c r="A7746" s="105">
        <v>42332</v>
      </c>
      <c r="B7746" s="13">
        <v>2.5722200000000002</v>
      </c>
      <c r="C7746" s="24">
        <v>40</v>
      </c>
      <c r="D7746" s="16">
        <f t="shared" si="120"/>
        <v>4.2956073999999997</v>
      </c>
    </row>
    <row r="7747" spans="1:4" ht="15" customHeight="1" x14ac:dyDescent="0.2">
      <c r="A7747" s="105">
        <v>42332.041666666664</v>
      </c>
      <c r="B7747" s="13">
        <v>2.5722200000000002</v>
      </c>
      <c r="C7747" s="24">
        <v>10</v>
      </c>
      <c r="D7747" s="16">
        <f t="shared" si="120"/>
        <v>4.2956073999999997</v>
      </c>
    </row>
    <row r="7748" spans="1:4" ht="15" customHeight="1" x14ac:dyDescent="0.2">
      <c r="A7748" s="105">
        <v>42332.083333333336</v>
      </c>
      <c r="B7748" s="13">
        <v>3.0866639999999999</v>
      </c>
      <c r="C7748" s="24">
        <v>360</v>
      </c>
      <c r="D7748" s="16">
        <f t="shared" ref="D7748:D7811" si="121">$B$1*B7748</f>
        <v>5.1547288799999995</v>
      </c>
    </row>
    <row r="7749" spans="1:4" ht="15" customHeight="1" x14ac:dyDescent="0.2">
      <c r="A7749" s="105">
        <v>42332.125</v>
      </c>
      <c r="B7749" s="13">
        <v>2.057776</v>
      </c>
      <c r="C7749" s="24">
        <v>300</v>
      </c>
      <c r="D7749" s="16">
        <f t="shared" si="121"/>
        <v>3.43648592</v>
      </c>
    </row>
    <row r="7750" spans="1:4" ht="15" customHeight="1" x14ac:dyDescent="0.2">
      <c r="A7750" s="105">
        <v>42332.166666666664</v>
      </c>
      <c r="B7750" s="13">
        <v>2.057776</v>
      </c>
      <c r="C7750" s="24">
        <v>220</v>
      </c>
      <c r="D7750" s="16">
        <f t="shared" si="121"/>
        <v>3.43648592</v>
      </c>
    </row>
    <row r="7751" spans="1:4" ht="15" customHeight="1" x14ac:dyDescent="0.2">
      <c r="A7751" s="105">
        <v>42332.208333333336</v>
      </c>
      <c r="B7751" s="13">
        <v>1.5433319999999999</v>
      </c>
      <c r="C7751" s="24">
        <v>70</v>
      </c>
      <c r="D7751" s="16">
        <f t="shared" si="121"/>
        <v>2.5773644399999998</v>
      </c>
    </row>
    <row r="7752" spans="1:4" ht="15" customHeight="1" x14ac:dyDescent="0.2">
      <c r="A7752" s="105">
        <v>42332.25</v>
      </c>
      <c r="B7752" s="13">
        <v>2.057776</v>
      </c>
      <c r="C7752" s="24">
        <v>40</v>
      </c>
      <c r="D7752" s="16">
        <f t="shared" si="121"/>
        <v>3.43648592</v>
      </c>
    </row>
    <row r="7753" spans="1:4" ht="15" customHeight="1" x14ac:dyDescent="0.2">
      <c r="A7753" s="105">
        <v>42332.291666666664</v>
      </c>
      <c r="B7753" s="13">
        <v>1.5433319999999999</v>
      </c>
      <c r="C7753" s="24">
        <v>360</v>
      </c>
      <c r="D7753" s="16">
        <f t="shared" si="121"/>
        <v>2.5773644399999998</v>
      </c>
    </row>
    <row r="7754" spans="1:4" ht="15" customHeight="1" x14ac:dyDescent="0.2">
      <c r="A7754" s="105">
        <v>42332.333333333336</v>
      </c>
      <c r="B7754" s="13">
        <v>2.5722200000000002</v>
      </c>
      <c r="C7754" s="24">
        <v>350</v>
      </c>
      <c r="D7754" s="16">
        <f t="shared" si="121"/>
        <v>4.2956073999999997</v>
      </c>
    </row>
    <row r="7755" spans="1:4" ht="15" customHeight="1" x14ac:dyDescent="0.2">
      <c r="A7755" s="105">
        <v>42332.375</v>
      </c>
      <c r="B7755" s="13">
        <v>1.5433319999999999</v>
      </c>
      <c r="C7755" s="24">
        <v>240</v>
      </c>
      <c r="D7755" s="16">
        <f t="shared" si="121"/>
        <v>2.5773644399999998</v>
      </c>
    </row>
    <row r="7756" spans="1:4" ht="15" customHeight="1" x14ac:dyDescent="0.2">
      <c r="A7756" s="105">
        <v>42332.416666666664</v>
      </c>
      <c r="B7756" s="13">
        <v>1.5433319999999999</v>
      </c>
      <c r="C7756" s="24">
        <v>10</v>
      </c>
      <c r="D7756" s="16">
        <f t="shared" si="121"/>
        <v>2.5773644399999998</v>
      </c>
    </row>
    <row r="7757" spans="1:4" ht="15" customHeight="1" x14ac:dyDescent="0.2">
      <c r="A7757" s="105">
        <v>42332.458333333336</v>
      </c>
      <c r="B7757" s="13">
        <v>5.1444400000000003</v>
      </c>
      <c r="C7757" s="24">
        <v>30</v>
      </c>
      <c r="D7757" s="16">
        <f t="shared" si="121"/>
        <v>8.5912147999999995</v>
      </c>
    </row>
    <row r="7758" spans="1:4" ht="15" customHeight="1" x14ac:dyDescent="0.2">
      <c r="A7758" s="105">
        <v>42332.5</v>
      </c>
      <c r="B7758" s="13">
        <v>4.6299960000000002</v>
      </c>
      <c r="C7758" s="24">
        <v>20</v>
      </c>
      <c r="D7758" s="16">
        <f t="shared" si="121"/>
        <v>7.7320933199999997</v>
      </c>
    </row>
    <row r="7759" spans="1:4" ht="15" customHeight="1" x14ac:dyDescent="0.2">
      <c r="A7759" s="105">
        <v>42332.541666666664</v>
      </c>
      <c r="B7759" s="13">
        <v>4.1155520000000001</v>
      </c>
      <c r="C7759" s="24">
        <v>50</v>
      </c>
      <c r="D7759" s="16">
        <f t="shared" si="121"/>
        <v>6.8729718399999999</v>
      </c>
    </row>
    <row r="7760" spans="1:4" ht="15" customHeight="1" x14ac:dyDescent="0.2">
      <c r="A7760" s="105">
        <v>42332.583333333336</v>
      </c>
      <c r="B7760" s="13">
        <v>3.601108</v>
      </c>
      <c r="C7760" s="24">
        <v>30</v>
      </c>
      <c r="D7760" s="16">
        <f t="shared" si="121"/>
        <v>6.0138503599999993</v>
      </c>
    </row>
    <row r="7761" spans="1:4" ht="15" customHeight="1" x14ac:dyDescent="0.2">
      <c r="A7761" s="105">
        <v>42332.625</v>
      </c>
      <c r="B7761" s="13">
        <v>4.1155520000000001</v>
      </c>
      <c r="C7761" s="24">
        <v>50</v>
      </c>
      <c r="D7761" s="16">
        <f t="shared" si="121"/>
        <v>6.8729718399999999</v>
      </c>
    </row>
    <row r="7762" spans="1:4" ht="15" customHeight="1" x14ac:dyDescent="0.2">
      <c r="A7762" s="105">
        <v>42332.666666666664</v>
      </c>
      <c r="B7762" s="13">
        <v>6.1733279999999997</v>
      </c>
      <c r="C7762" s="24">
        <v>40</v>
      </c>
      <c r="D7762" s="16">
        <f t="shared" si="121"/>
        <v>10.309457759999999</v>
      </c>
    </row>
    <row r="7763" spans="1:4" ht="15" customHeight="1" x14ac:dyDescent="0.2">
      <c r="A7763" s="105">
        <v>42332.708333333336</v>
      </c>
      <c r="B7763" s="13">
        <v>6.1733279999999997</v>
      </c>
      <c r="C7763" s="24">
        <v>50</v>
      </c>
      <c r="D7763" s="16">
        <f t="shared" si="121"/>
        <v>10.309457759999999</v>
      </c>
    </row>
    <row r="7764" spans="1:4" ht="15" customHeight="1" x14ac:dyDescent="0.2">
      <c r="A7764" s="105">
        <v>42332.75</v>
      </c>
      <c r="B7764" s="13">
        <v>7.7166600000000001</v>
      </c>
      <c r="C7764" s="24">
        <v>40</v>
      </c>
      <c r="D7764" s="16">
        <f t="shared" si="121"/>
        <v>12.886822199999999</v>
      </c>
    </row>
    <row r="7765" spans="1:4" ht="15" customHeight="1" x14ac:dyDescent="0.2">
      <c r="A7765" s="105">
        <v>42332.791666666664</v>
      </c>
      <c r="B7765" s="13">
        <v>6.1733279999999997</v>
      </c>
      <c r="C7765" s="24">
        <v>50</v>
      </c>
      <c r="D7765" s="16">
        <f t="shared" si="121"/>
        <v>10.309457759999999</v>
      </c>
    </row>
    <row r="7766" spans="1:4" ht="15" customHeight="1" x14ac:dyDescent="0.2">
      <c r="A7766" s="105">
        <v>42332.833333333336</v>
      </c>
      <c r="B7766" s="13">
        <v>7.202216</v>
      </c>
      <c r="C7766" s="24">
        <v>50</v>
      </c>
      <c r="D7766" s="16">
        <f t="shared" si="121"/>
        <v>12.027700719999999</v>
      </c>
    </row>
    <row r="7767" spans="1:4" ht="15" customHeight="1" x14ac:dyDescent="0.2">
      <c r="A7767" s="105">
        <v>42332.875</v>
      </c>
      <c r="B7767" s="13">
        <v>6.1733279999999997</v>
      </c>
      <c r="C7767" s="24">
        <v>40</v>
      </c>
      <c r="D7767" s="16">
        <f t="shared" si="121"/>
        <v>10.309457759999999</v>
      </c>
    </row>
    <row r="7768" spans="1:4" ht="15" customHeight="1" x14ac:dyDescent="0.2">
      <c r="A7768" s="105">
        <v>42332.916666666664</v>
      </c>
      <c r="B7768" s="13">
        <v>2.5722200000000002</v>
      </c>
      <c r="C7768" s="24">
        <v>30</v>
      </c>
      <c r="D7768" s="16">
        <f t="shared" si="121"/>
        <v>4.2956073999999997</v>
      </c>
    </row>
    <row r="7769" spans="1:4" ht="15" customHeight="1" x14ac:dyDescent="0.2">
      <c r="A7769" s="105">
        <v>42332.958333333336</v>
      </c>
      <c r="B7769" s="13">
        <v>0</v>
      </c>
      <c r="C7769" s="24">
        <v>0</v>
      </c>
      <c r="D7769" s="16">
        <f t="shared" si="121"/>
        <v>0</v>
      </c>
    </row>
    <row r="7770" spans="1:4" ht="15" customHeight="1" x14ac:dyDescent="0.2">
      <c r="A7770" s="105">
        <v>42333</v>
      </c>
      <c r="B7770" s="13">
        <v>2.057776</v>
      </c>
      <c r="C7770" s="24">
        <v>70</v>
      </c>
      <c r="D7770" s="16">
        <f t="shared" si="121"/>
        <v>3.43648592</v>
      </c>
    </row>
    <row r="7771" spans="1:4" ht="15" customHeight="1" x14ac:dyDescent="0.2">
      <c r="A7771" s="105">
        <v>42333.041666666664</v>
      </c>
      <c r="B7771" s="13">
        <v>2.5722200000000002</v>
      </c>
      <c r="C7771" s="24">
        <v>50</v>
      </c>
      <c r="D7771" s="16">
        <f t="shared" si="121"/>
        <v>4.2956073999999997</v>
      </c>
    </row>
    <row r="7772" spans="1:4" ht="15" customHeight="1" x14ac:dyDescent="0.2">
      <c r="A7772" s="105">
        <v>42333.083333333336</v>
      </c>
      <c r="B7772" s="13">
        <v>1.5433319999999999</v>
      </c>
      <c r="C7772" s="24">
        <v>340</v>
      </c>
      <c r="D7772" s="16">
        <f t="shared" si="121"/>
        <v>2.5773644399999998</v>
      </c>
    </row>
    <row r="7773" spans="1:4" ht="15" customHeight="1" x14ac:dyDescent="0.2">
      <c r="A7773" s="105">
        <v>42333.125</v>
      </c>
      <c r="B7773" s="13">
        <v>1.5433319999999999</v>
      </c>
      <c r="C7773" s="24">
        <v>270</v>
      </c>
      <c r="D7773" s="16">
        <f t="shared" si="121"/>
        <v>2.5773644399999998</v>
      </c>
    </row>
    <row r="7774" spans="1:4" ht="15" customHeight="1" x14ac:dyDescent="0.2">
      <c r="A7774" s="105">
        <v>42333.166666666664</v>
      </c>
      <c r="B7774" s="13">
        <v>0</v>
      </c>
      <c r="C7774" s="24">
        <v>0</v>
      </c>
      <c r="D7774" s="16">
        <f t="shared" si="121"/>
        <v>0</v>
      </c>
    </row>
    <row r="7775" spans="1:4" ht="15" customHeight="1" x14ac:dyDescent="0.2">
      <c r="A7775" s="105">
        <v>42333.208333333336</v>
      </c>
      <c r="B7775" s="13">
        <v>0</v>
      </c>
      <c r="C7775" s="24">
        <v>0</v>
      </c>
      <c r="D7775" s="16">
        <f t="shared" si="121"/>
        <v>0</v>
      </c>
    </row>
    <row r="7776" spans="1:4" ht="15" customHeight="1" x14ac:dyDescent="0.2">
      <c r="A7776" s="105">
        <v>42333.25</v>
      </c>
      <c r="B7776" s="13">
        <v>0</v>
      </c>
      <c r="C7776" s="24">
        <v>0</v>
      </c>
      <c r="D7776" s="16">
        <f t="shared" si="121"/>
        <v>0</v>
      </c>
    </row>
    <row r="7777" spans="1:4" ht="15" customHeight="1" x14ac:dyDescent="0.2">
      <c r="A7777" s="105">
        <v>42333.291666666664</v>
      </c>
      <c r="B7777" s="13">
        <v>1.5433319999999999</v>
      </c>
      <c r="C7777" s="24">
        <v>40</v>
      </c>
      <c r="D7777" s="16">
        <f t="shared" si="121"/>
        <v>2.5773644399999998</v>
      </c>
    </row>
    <row r="7778" spans="1:4" ht="15" customHeight="1" x14ac:dyDescent="0.2">
      <c r="A7778" s="105">
        <v>42333.333333333336</v>
      </c>
      <c r="B7778" s="13">
        <v>1.028888</v>
      </c>
      <c r="C7778" s="24">
        <v>300</v>
      </c>
      <c r="D7778" s="16">
        <f t="shared" si="121"/>
        <v>1.71824296</v>
      </c>
    </row>
    <row r="7779" spans="1:4" ht="15" customHeight="1" x14ac:dyDescent="0.2">
      <c r="A7779" s="105">
        <v>42333.375</v>
      </c>
      <c r="B7779" s="13">
        <v>0</v>
      </c>
      <c r="C7779" s="24">
        <v>0</v>
      </c>
      <c r="D7779" s="16">
        <f t="shared" si="121"/>
        <v>0</v>
      </c>
    </row>
    <row r="7780" spans="1:4" ht="15" customHeight="1" x14ac:dyDescent="0.2">
      <c r="A7780" s="105">
        <v>42333.416666666664</v>
      </c>
      <c r="B7780" s="13">
        <v>6.6877719999999998</v>
      </c>
      <c r="C7780" s="24">
        <v>200</v>
      </c>
      <c r="D7780" s="16">
        <f t="shared" si="121"/>
        <v>11.16857924</v>
      </c>
    </row>
    <row r="7781" spans="1:4" ht="15" customHeight="1" x14ac:dyDescent="0.2">
      <c r="A7781" s="105">
        <v>42333.458333333336</v>
      </c>
      <c r="B7781" s="13">
        <v>5.6588840000000005</v>
      </c>
      <c r="C7781" s="24">
        <v>200</v>
      </c>
      <c r="D7781" s="16">
        <f t="shared" si="121"/>
        <v>9.4503362800000001</v>
      </c>
    </row>
    <row r="7782" spans="1:4" ht="15" customHeight="1" x14ac:dyDescent="0.2">
      <c r="A7782" s="105">
        <v>42333.5</v>
      </c>
      <c r="B7782" s="13">
        <v>3.601108</v>
      </c>
      <c r="C7782" s="24">
        <v>180</v>
      </c>
      <c r="D7782" s="16">
        <f t="shared" si="121"/>
        <v>6.0138503599999993</v>
      </c>
    </row>
    <row r="7783" spans="1:4" ht="15" customHeight="1" x14ac:dyDescent="0.2">
      <c r="A7783" s="105">
        <v>42333.541666666664</v>
      </c>
      <c r="B7783" s="13">
        <v>5.1444400000000003</v>
      </c>
      <c r="C7783" s="24">
        <v>150</v>
      </c>
      <c r="D7783" s="16">
        <f t="shared" si="121"/>
        <v>8.5912147999999995</v>
      </c>
    </row>
    <row r="7784" spans="1:4" ht="15" customHeight="1" x14ac:dyDescent="0.2">
      <c r="A7784" s="105">
        <v>42333.583333333336</v>
      </c>
      <c r="B7784" s="13">
        <v>6.1733279999999997</v>
      </c>
      <c r="C7784" s="24">
        <v>160</v>
      </c>
      <c r="D7784" s="16">
        <f t="shared" si="121"/>
        <v>10.309457759999999</v>
      </c>
    </row>
    <row r="7785" spans="1:4" ht="15" customHeight="1" x14ac:dyDescent="0.2">
      <c r="A7785" s="105">
        <v>42333.625</v>
      </c>
      <c r="B7785" s="13">
        <v>5.6588840000000005</v>
      </c>
      <c r="C7785" s="24">
        <v>150</v>
      </c>
      <c r="D7785" s="16">
        <f t="shared" si="121"/>
        <v>9.4503362800000001</v>
      </c>
    </row>
    <row r="7786" spans="1:4" ht="15" customHeight="1" x14ac:dyDescent="0.2">
      <c r="A7786" s="105">
        <v>42333.666666666664</v>
      </c>
      <c r="B7786" s="13">
        <v>6.1733279999999997</v>
      </c>
      <c r="C7786" s="24">
        <v>150</v>
      </c>
      <c r="D7786" s="16">
        <f t="shared" si="121"/>
        <v>10.309457759999999</v>
      </c>
    </row>
    <row r="7787" spans="1:4" ht="15" customHeight="1" x14ac:dyDescent="0.2">
      <c r="A7787" s="105">
        <v>42333.708333333336</v>
      </c>
      <c r="B7787" s="13">
        <v>7.202216</v>
      </c>
      <c r="C7787" s="24">
        <v>150</v>
      </c>
      <c r="D7787" s="16">
        <f t="shared" si="121"/>
        <v>12.027700719999999</v>
      </c>
    </row>
    <row r="7788" spans="1:4" ht="15" customHeight="1" x14ac:dyDescent="0.2">
      <c r="A7788" s="105">
        <v>42333.75</v>
      </c>
      <c r="B7788" s="13">
        <v>5.6588840000000005</v>
      </c>
      <c r="C7788" s="24">
        <v>140</v>
      </c>
      <c r="D7788" s="16">
        <f t="shared" si="121"/>
        <v>9.4503362800000001</v>
      </c>
    </row>
    <row r="7789" spans="1:4" ht="15" customHeight="1" x14ac:dyDescent="0.2">
      <c r="A7789" s="105">
        <v>42333.791666666664</v>
      </c>
      <c r="B7789" s="13">
        <v>6.1733279999999997</v>
      </c>
      <c r="C7789" s="24">
        <v>160</v>
      </c>
      <c r="D7789" s="16">
        <f t="shared" si="121"/>
        <v>10.309457759999999</v>
      </c>
    </row>
    <row r="7790" spans="1:4" ht="15" customHeight="1" x14ac:dyDescent="0.2">
      <c r="A7790" s="105">
        <v>42333.833333333336</v>
      </c>
      <c r="B7790" s="13">
        <v>5.6588840000000005</v>
      </c>
      <c r="C7790" s="24">
        <v>160</v>
      </c>
      <c r="D7790" s="16">
        <f t="shared" si="121"/>
        <v>9.4503362800000001</v>
      </c>
    </row>
    <row r="7791" spans="1:4" ht="15" customHeight="1" x14ac:dyDescent="0.2">
      <c r="A7791" s="105">
        <v>42333.875</v>
      </c>
      <c r="B7791" s="13">
        <v>4.1155520000000001</v>
      </c>
      <c r="C7791" s="24">
        <v>160</v>
      </c>
      <c r="D7791" s="16">
        <f t="shared" si="121"/>
        <v>6.8729718399999999</v>
      </c>
    </row>
    <row r="7792" spans="1:4" ht="15" customHeight="1" x14ac:dyDescent="0.2">
      <c r="A7792" s="105">
        <v>42333.916666666664</v>
      </c>
      <c r="B7792" s="13">
        <v>4.1155520000000001</v>
      </c>
      <c r="C7792" s="24">
        <v>180</v>
      </c>
      <c r="D7792" s="16">
        <f t="shared" si="121"/>
        <v>6.8729718399999999</v>
      </c>
    </row>
    <row r="7793" spans="1:4" ht="15" customHeight="1" x14ac:dyDescent="0.2">
      <c r="A7793" s="105">
        <v>42333.958333333336</v>
      </c>
      <c r="B7793" s="13">
        <v>2.5722200000000002</v>
      </c>
      <c r="C7793" s="24">
        <v>180</v>
      </c>
      <c r="D7793" s="16">
        <f t="shared" si="121"/>
        <v>4.2956073999999997</v>
      </c>
    </row>
    <row r="7794" spans="1:4" ht="15" customHeight="1" x14ac:dyDescent="0.2">
      <c r="A7794" s="105">
        <v>42334</v>
      </c>
      <c r="B7794" s="13">
        <v>1.5433319999999999</v>
      </c>
      <c r="C7794" s="24">
        <v>230</v>
      </c>
      <c r="D7794" s="16">
        <f t="shared" si="121"/>
        <v>2.5773644399999998</v>
      </c>
    </row>
    <row r="7795" spans="1:4" ht="15" customHeight="1" x14ac:dyDescent="0.2">
      <c r="A7795" s="105">
        <v>42334.041666666664</v>
      </c>
      <c r="B7795" s="13">
        <v>4.1155520000000001</v>
      </c>
      <c r="C7795" s="24">
        <v>210</v>
      </c>
      <c r="D7795" s="16">
        <f t="shared" si="121"/>
        <v>6.8729718399999999</v>
      </c>
    </row>
    <row r="7796" spans="1:4" ht="15" customHeight="1" x14ac:dyDescent="0.2">
      <c r="A7796" s="105">
        <v>42334.083333333336</v>
      </c>
      <c r="B7796" s="13">
        <v>4.6299960000000002</v>
      </c>
      <c r="C7796" s="24">
        <v>210</v>
      </c>
      <c r="D7796" s="16">
        <f t="shared" si="121"/>
        <v>7.7320933199999997</v>
      </c>
    </row>
    <row r="7797" spans="1:4" ht="15" customHeight="1" x14ac:dyDescent="0.2">
      <c r="A7797" s="105">
        <v>42334.125</v>
      </c>
      <c r="B7797" s="13">
        <v>2.057776</v>
      </c>
      <c r="C7797" s="24">
        <v>240</v>
      </c>
      <c r="D7797" s="16">
        <f t="shared" si="121"/>
        <v>3.43648592</v>
      </c>
    </row>
    <row r="7798" spans="1:4" ht="15" customHeight="1" x14ac:dyDescent="0.2">
      <c r="A7798" s="105">
        <v>42334.166666666664</v>
      </c>
      <c r="B7798" s="13">
        <v>2.057776</v>
      </c>
      <c r="C7798" s="24">
        <v>250</v>
      </c>
      <c r="D7798" s="16">
        <f t="shared" si="121"/>
        <v>3.43648592</v>
      </c>
    </row>
    <row r="7799" spans="1:4" ht="15" customHeight="1" x14ac:dyDescent="0.2">
      <c r="A7799" s="105">
        <v>42334.208333333336</v>
      </c>
      <c r="B7799" s="13">
        <v>1.028888</v>
      </c>
      <c r="C7799" s="24">
        <v>180</v>
      </c>
      <c r="D7799" s="16">
        <f t="shared" si="121"/>
        <v>1.71824296</v>
      </c>
    </row>
    <row r="7800" spans="1:4" ht="15" customHeight="1" x14ac:dyDescent="0.2">
      <c r="A7800" s="105">
        <v>42334.25</v>
      </c>
      <c r="B7800" s="13">
        <v>3.601108</v>
      </c>
      <c r="C7800" s="24">
        <v>210</v>
      </c>
      <c r="D7800" s="16">
        <f t="shared" si="121"/>
        <v>6.0138503599999993</v>
      </c>
    </row>
    <row r="7801" spans="1:4" ht="15" customHeight="1" x14ac:dyDescent="0.2">
      <c r="A7801" s="105">
        <v>42334.291666666664</v>
      </c>
      <c r="B7801" s="13">
        <v>3.601108</v>
      </c>
      <c r="C7801" s="24">
        <v>230</v>
      </c>
      <c r="D7801" s="16">
        <f t="shared" si="121"/>
        <v>6.0138503599999993</v>
      </c>
    </row>
    <row r="7802" spans="1:4" ht="15" customHeight="1" x14ac:dyDescent="0.2">
      <c r="A7802" s="105">
        <v>42334.333333333336</v>
      </c>
      <c r="B7802" s="13">
        <v>3.0866639999999999</v>
      </c>
      <c r="C7802" s="24">
        <v>210</v>
      </c>
      <c r="D7802" s="16">
        <f t="shared" si="121"/>
        <v>5.1547288799999995</v>
      </c>
    </row>
    <row r="7803" spans="1:4" ht="15" customHeight="1" x14ac:dyDescent="0.2">
      <c r="A7803" s="105">
        <v>42334.375</v>
      </c>
      <c r="B7803" s="13">
        <v>3.0866639999999999</v>
      </c>
      <c r="C7803" s="24">
        <v>190</v>
      </c>
      <c r="D7803" s="16">
        <f t="shared" si="121"/>
        <v>5.1547288799999995</v>
      </c>
    </row>
    <row r="7804" spans="1:4" ht="15" customHeight="1" x14ac:dyDescent="0.2">
      <c r="A7804" s="105">
        <v>42334.416666666664</v>
      </c>
      <c r="B7804" s="13">
        <v>1.028888</v>
      </c>
      <c r="C7804" s="24">
        <v>230</v>
      </c>
      <c r="D7804" s="16">
        <f t="shared" si="121"/>
        <v>1.71824296</v>
      </c>
    </row>
    <row r="7805" spans="1:4" ht="15" customHeight="1" x14ac:dyDescent="0.2">
      <c r="A7805" s="105">
        <v>42334.458333333336</v>
      </c>
      <c r="B7805" s="13">
        <v>1.5433319999999999</v>
      </c>
      <c r="C7805" s="24">
        <v>300</v>
      </c>
      <c r="D7805" s="16">
        <f t="shared" si="121"/>
        <v>2.5773644399999998</v>
      </c>
    </row>
    <row r="7806" spans="1:4" ht="15" customHeight="1" x14ac:dyDescent="0.2">
      <c r="A7806" s="105">
        <v>42334.541666666664</v>
      </c>
      <c r="B7806" s="13">
        <v>4.6299960000000002</v>
      </c>
      <c r="C7806" s="24">
        <v>170</v>
      </c>
      <c r="D7806" s="16">
        <f t="shared" si="121"/>
        <v>7.7320933199999997</v>
      </c>
    </row>
    <row r="7807" spans="1:4" ht="15" customHeight="1" x14ac:dyDescent="0.2">
      <c r="A7807" s="105">
        <v>42334.583333333336</v>
      </c>
      <c r="B7807" s="13">
        <v>4.1155520000000001</v>
      </c>
      <c r="C7807" s="24">
        <v>230</v>
      </c>
      <c r="D7807" s="16">
        <f t="shared" si="121"/>
        <v>6.8729718399999999</v>
      </c>
    </row>
    <row r="7808" spans="1:4" ht="15" customHeight="1" x14ac:dyDescent="0.2">
      <c r="A7808" s="105">
        <v>42334.625</v>
      </c>
      <c r="B7808" s="13">
        <v>2.5722200000000002</v>
      </c>
      <c r="C7808" s="24">
        <v>160</v>
      </c>
      <c r="D7808" s="16">
        <f t="shared" si="121"/>
        <v>4.2956073999999997</v>
      </c>
    </row>
    <row r="7809" spans="1:4" ht="15" customHeight="1" x14ac:dyDescent="0.2">
      <c r="A7809" s="105">
        <v>42334.666666666664</v>
      </c>
      <c r="B7809" s="13">
        <v>3.601108</v>
      </c>
      <c r="C7809" s="24">
        <v>170</v>
      </c>
      <c r="D7809" s="16">
        <f t="shared" si="121"/>
        <v>6.0138503599999993</v>
      </c>
    </row>
    <row r="7810" spans="1:4" ht="15" customHeight="1" x14ac:dyDescent="0.2">
      <c r="A7810" s="105">
        <v>42334.708333333336</v>
      </c>
      <c r="B7810" s="13">
        <v>5.6588840000000005</v>
      </c>
      <c r="C7810" s="24">
        <v>180</v>
      </c>
      <c r="D7810" s="16">
        <f t="shared" si="121"/>
        <v>9.4503362800000001</v>
      </c>
    </row>
    <row r="7811" spans="1:4" ht="15" customHeight="1" x14ac:dyDescent="0.2">
      <c r="A7811" s="105">
        <v>42334.833333333336</v>
      </c>
      <c r="B7811" s="13">
        <v>3.601108</v>
      </c>
      <c r="C7811" s="24">
        <v>190</v>
      </c>
      <c r="D7811" s="16">
        <f t="shared" si="121"/>
        <v>6.0138503599999993</v>
      </c>
    </row>
    <row r="7812" spans="1:4" ht="15" customHeight="1" x14ac:dyDescent="0.2">
      <c r="A7812" s="105">
        <v>42334.875</v>
      </c>
      <c r="B7812" s="13">
        <v>2.057776</v>
      </c>
      <c r="C7812" s="24">
        <v>180</v>
      </c>
      <c r="D7812" s="16">
        <f t="shared" ref="D7812:D7875" si="122">$B$1*B7812</f>
        <v>3.43648592</v>
      </c>
    </row>
    <row r="7813" spans="1:4" ht="15" customHeight="1" x14ac:dyDescent="0.2">
      <c r="A7813" s="105">
        <v>42334.916666666664</v>
      </c>
      <c r="B7813" s="13">
        <v>2.5722200000000002</v>
      </c>
      <c r="C7813" s="24">
        <v>210</v>
      </c>
      <c r="D7813" s="16">
        <f t="shared" si="122"/>
        <v>4.2956073999999997</v>
      </c>
    </row>
    <row r="7814" spans="1:4" ht="15" customHeight="1" x14ac:dyDescent="0.2">
      <c r="A7814" s="105">
        <v>42334.958333333336</v>
      </c>
      <c r="B7814" s="13">
        <v>4.1155520000000001</v>
      </c>
      <c r="C7814" s="24">
        <v>180</v>
      </c>
      <c r="D7814" s="16">
        <f t="shared" si="122"/>
        <v>6.8729718399999999</v>
      </c>
    </row>
    <row r="7815" spans="1:4" ht="15" customHeight="1" x14ac:dyDescent="0.2">
      <c r="A7815" s="105">
        <v>42335</v>
      </c>
      <c r="B7815" s="13">
        <v>2.5722200000000002</v>
      </c>
      <c r="C7815" s="24">
        <v>190</v>
      </c>
      <c r="D7815" s="16">
        <f t="shared" si="122"/>
        <v>4.2956073999999997</v>
      </c>
    </row>
    <row r="7816" spans="1:4" ht="15" customHeight="1" x14ac:dyDescent="0.2">
      <c r="A7816" s="105">
        <v>42335.041666666664</v>
      </c>
      <c r="B7816" s="13">
        <v>1.028888</v>
      </c>
      <c r="C7816" s="24">
        <v>240</v>
      </c>
      <c r="D7816" s="16">
        <f t="shared" si="122"/>
        <v>1.71824296</v>
      </c>
    </row>
    <row r="7817" spans="1:4" ht="15" customHeight="1" x14ac:dyDescent="0.2">
      <c r="A7817" s="105">
        <v>42335.083333333336</v>
      </c>
      <c r="B7817" s="13">
        <v>2.5722200000000002</v>
      </c>
      <c r="C7817" s="24">
        <v>230</v>
      </c>
      <c r="D7817" s="16">
        <f t="shared" si="122"/>
        <v>4.2956073999999997</v>
      </c>
    </row>
    <row r="7818" spans="1:4" ht="15" customHeight="1" x14ac:dyDescent="0.2">
      <c r="A7818" s="105">
        <v>42335.125</v>
      </c>
      <c r="B7818" s="13">
        <v>2.057776</v>
      </c>
      <c r="C7818" s="24">
        <v>240</v>
      </c>
      <c r="D7818" s="16">
        <f t="shared" si="122"/>
        <v>3.43648592</v>
      </c>
    </row>
    <row r="7819" spans="1:4" ht="15" customHeight="1" x14ac:dyDescent="0.2">
      <c r="A7819" s="105">
        <v>42335.166666666664</v>
      </c>
      <c r="B7819" s="13">
        <v>2.057776</v>
      </c>
      <c r="C7819" s="24">
        <v>250</v>
      </c>
      <c r="D7819" s="16">
        <f t="shared" si="122"/>
        <v>3.43648592</v>
      </c>
    </row>
    <row r="7820" spans="1:4" ht="15" customHeight="1" x14ac:dyDescent="0.2">
      <c r="A7820" s="105">
        <v>42335.208333333336</v>
      </c>
      <c r="B7820" s="13">
        <v>5.6588840000000005</v>
      </c>
      <c r="C7820" s="24">
        <v>160</v>
      </c>
      <c r="D7820" s="16">
        <f t="shared" si="122"/>
        <v>9.4503362800000001</v>
      </c>
    </row>
    <row r="7821" spans="1:4" ht="15" customHeight="1" x14ac:dyDescent="0.2">
      <c r="A7821" s="105">
        <v>42335.25</v>
      </c>
      <c r="B7821" s="13">
        <v>1.028888</v>
      </c>
      <c r="C7821" s="24">
        <v>150</v>
      </c>
      <c r="D7821" s="16">
        <f t="shared" si="122"/>
        <v>1.71824296</v>
      </c>
    </row>
    <row r="7822" spans="1:4" ht="15" customHeight="1" x14ac:dyDescent="0.2">
      <c r="A7822" s="105">
        <v>42335.291666666664</v>
      </c>
      <c r="B7822" s="13">
        <v>2.5722200000000002</v>
      </c>
      <c r="C7822" s="24">
        <v>200</v>
      </c>
      <c r="D7822" s="16">
        <f t="shared" si="122"/>
        <v>4.2956073999999997</v>
      </c>
    </row>
    <row r="7823" spans="1:4" ht="15" customHeight="1" x14ac:dyDescent="0.2">
      <c r="A7823" s="105">
        <v>42335.333333333336</v>
      </c>
      <c r="B7823" s="13">
        <v>1.5433319999999999</v>
      </c>
      <c r="C7823" s="24">
        <v>280</v>
      </c>
      <c r="D7823" s="16">
        <f t="shared" si="122"/>
        <v>2.5773644399999998</v>
      </c>
    </row>
    <row r="7824" spans="1:4" ht="15" customHeight="1" x14ac:dyDescent="0.2">
      <c r="A7824" s="105">
        <v>42335.375</v>
      </c>
      <c r="B7824" s="13">
        <v>2.057776</v>
      </c>
      <c r="C7824" s="24">
        <v>320</v>
      </c>
      <c r="D7824" s="16">
        <f t="shared" si="122"/>
        <v>3.43648592</v>
      </c>
    </row>
    <row r="7825" spans="1:4" ht="15" customHeight="1" x14ac:dyDescent="0.2">
      <c r="A7825" s="105">
        <v>42335.416666666664</v>
      </c>
      <c r="B7825" s="13">
        <v>1.5433319999999999</v>
      </c>
      <c r="C7825" s="24">
        <v>310</v>
      </c>
      <c r="D7825" s="16">
        <f t="shared" si="122"/>
        <v>2.5773644399999998</v>
      </c>
    </row>
    <row r="7826" spans="1:4" ht="15" customHeight="1" x14ac:dyDescent="0.2">
      <c r="A7826" s="105">
        <v>42335.458333333336</v>
      </c>
      <c r="B7826" s="13">
        <v>2.5722200000000002</v>
      </c>
      <c r="C7826" s="24">
        <v>260</v>
      </c>
      <c r="D7826" s="16">
        <f t="shared" si="122"/>
        <v>4.2956073999999997</v>
      </c>
    </row>
    <row r="7827" spans="1:4" ht="15" customHeight="1" x14ac:dyDescent="0.2">
      <c r="A7827" s="105">
        <v>42335.5</v>
      </c>
      <c r="B7827" s="13">
        <v>3.601108</v>
      </c>
      <c r="C7827" s="24">
        <v>180</v>
      </c>
      <c r="D7827" s="16">
        <f t="shared" si="122"/>
        <v>6.0138503599999993</v>
      </c>
    </row>
    <row r="7828" spans="1:4" ht="15" customHeight="1" x14ac:dyDescent="0.2">
      <c r="A7828" s="105">
        <v>42335.541666666664</v>
      </c>
      <c r="B7828" s="13">
        <v>4.1155520000000001</v>
      </c>
      <c r="C7828" s="24">
        <v>160</v>
      </c>
      <c r="D7828" s="16">
        <f t="shared" si="122"/>
        <v>6.8729718399999999</v>
      </c>
    </row>
    <row r="7829" spans="1:4" ht="15" customHeight="1" x14ac:dyDescent="0.2">
      <c r="A7829" s="105">
        <v>42335.583333333336</v>
      </c>
      <c r="B7829" s="13">
        <v>4.6299960000000002</v>
      </c>
      <c r="C7829" s="24">
        <v>160</v>
      </c>
      <c r="D7829" s="16">
        <f t="shared" si="122"/>
        <v>7.7320933199999997</v>
      </c>
    </row>
    <row r="7830" spans="1:4" ht="15" customHeight="1" x14ac:dyDescent="0.2">
      <c r="A7830" s="105">
        <v>42335.625</v>
      </c>
      <c r="B7830" s="13">
        <v>5.1444400000000003</v>
      </c>
      <c r="C7830" s="24">
        <v>150</v>
      </c>
      <c r="D7830" s="16">
        <f t="shared" si="122"/>
        <v>8.5912147999999995</v>
      </c>
    </row>
    <row r="7831" spans="1:4" ht="15" customHeight="1" x14ac:dyDescent="0.2">
      <c r="A7831" s="105">
        <v>42335.666666666664</v>
      </c>
      <c r="B7831" s="13">
        <v>5.1444400000000003</v>
      </c>
      <c r="C7831" s="24">
        <v>120</v>
      </c>
      <c r="D7831" s="16">
        <f t="shared" si="122"/>
        <v>8.5912147999999995</v>
      </c>
    </row>
    <row r="7832" spans="1:4" ht="15" customHeight="1" x14ac:dyDescent="0.2">
      <c r="A7832" s="105">
        <v>42335.708333333336</v>
      </c>
      <c r="B7832" s="13">
        <v>4.1155520000000001</v>
      </c>
      <c r="C7832" s="24">
        <v>130</v>
      </c>
      <c r="D7832" s="16">
        <f t="shared" si="122"/>
        <v>6.8729718399999999</v>
      </c>
    </row>
    <row r="7833" spans="1:4" ht="15" customHeight="1" x14ac:dyDescent="0.2">
      <c r="A7833" s="105">
        <v>42335.75</v>
      </c>
      <c r="B7833" s="13">
        <v>3.0866639999999999</v>
      </c>
      <c r="C7833" s="24">
        <v>110</v>
      </c>
      <c r="D7833" s="16">
        <f t="shared" si="122"/>
        <v>5.1547288799999995</v>
      </c>
    </row>
    <row r="7834" spans="1:4" ht="15" customHeight="1" x14ac:dyDescent="0.2">
      <c r="A7834" s="105">
        <v>42335.791666666664</v>
      </c>
      <c r="B7834" s="13">
        <v>3.601108</v>
      </c>
      <c r="C7834" s="24">
        <v>120</v>
      </c>
      <c r="D7834" s="16">
        <f t="shared" si="122"/>
        <v>6.0138503599999993</v>
      </c>
    </row>
    <row r="7835" spans="1:4" ht="15" customHeight="1" x14ac:dyDescent="0.2">
      <c r="A7835" s="105">
        <v>42335.833333333336</v>
      </c>
      <c r="B7835" s="13">
        <v>3.601108</v>
      </c>
      <c r="C7835" s="24">
        <v>120</v>
      </c>
      <c r="D7835" s="16">
        <f t="shared" si="122"/>
        <v>6.0138503599999993</v>
      </c>
    </row>
    <row r="7836" spans="1:4" ht="15" customHeight="1" x14ac:dyDescent="0.2">
      <c r="A7836" s="105">
        <v>42335.875</v>
      </c>
      <c r="B7836" s="13">
        <v>3.0866639999999999</v>
      </c>
      <c r="C7836" s="24">
        <v>90</v>
      </c>
      <c r="D7836" s="16">
        <f t="shared" si="122"/>
        <v>5.1547288799999995</v>
      </c>
    </row>
    <row r="7837" spans="1:4" ht="15" customHeight="1" x14ac:dyDescent="0.2">
      <c r="A7837" s="105">
        <v>42335.916666666664</v>
      </c>
      <c r="B7837" s="13">
        <v>2.5722200000000002</v>
      </c>
      <c r="C7837" s="24">
        <v>100</v>
      </c>
      <c r="D7837" s="16">
        <f t="shared" si="122"/>
        <v>4.2956073999999997</v>
      </c>
    </row>
    <row r="7838" spans="1:4" ht="15" customHeight="1" x14ac:dyDescent="0.2">
      <c r="A7838" s="105">
        <v>42335.958333333336</v>
      </c>
      <c r="B7838" s="13">
        <v>2.057776</v>
      </c>
      <c r="C7838" s="24">
        <v>320</v>
      </c>
      <c r="D7838" s="16">
        <f t="shared" si="122"/>
        <v>3.43648592</v>
      </c>
    </row>
    <row r="7839" spans="1:4" ht="15" customHeight="1" x14ac:dyDescent="0.2">
      <c r="A7839" s="105">
        <v>42336</v>
      </c>
      <c r="B7839" s="13">
        <v>2.5722200000000002</v>
      </c>
      <c r="C7839" s="24">
        <v>270</v>
      </c>
      <c r="D7839" s="16">
        <f t="shared" si="122"/>
        <v>4.2956073999999997</v>
      </c>
    </row>
    <row r="7840" spans="1:4" ht="15" customHeight="1" x14ac:dyDescent="0.2">
      <c r="A7840" s="105">
        <v>42336.041666666664</v>
      </c>
      <c r="B7840" s="13">
        <v>3.0866639999999999</v>
      </c>
      <c r="C7840" s="24">
        <v>280</v>
      </c>
      <c r="D7840" s="16">
        <f t="shared" si="122"/>
        <v>5.1547288799999995</v>
      </c>
    </row>
    <row r="7841" spans="1:4" ht="15" customHeight="1" x14ac:dyDescent="0.2">
      <c r="A7841" s="105">
        <v>42336.083333333336</v>
      </c>
      <c r="B7841" s="13">
        <v>2.057776</v>
      </c>
      <c r="C7841" s="24">
        <v>270</v>
      </c>
      <c r="D7841" s="16">
        <f t="shared" si="122"/>
        <v>3.43648592</v>
      </c>
    </row>
    <row r="7842" spans="1:4" ht="15" customHeight="1" x14ac:dyDescent="0.2">
      <c r="A7842" s="105">
        <v>42336.125</v>
      </c>
      <c r="B7842" s="13">
        <v>1.5433319999999999</v>
      </c>
      <c r="C7842" s="24">
        <v>300</v>
      </c>
      <c r="D7842" s="16">
        <f t="shared" si="122"/>
        <v>2.5773644399999998</v>
      </c>
    </row>
    <row r="7843" spans="1:4" ht="15" customHeight="1" x14ac:dyDescent="0.2">
      <c r="A7843" s="105">
        <v>42336.166666666664</v>
      </c>
      <c r="B7843" s="13">
        <v>1.028888</v>
      </c>
      <c r="C7843" s="24">
        <v>310</v>
      </c>
      <c r="D7843" s="16">
        <f t="shared" si="122"/>
        <v>1.71824296</v>
      </c>
    </row>
    <row r="7844" spans="1:4" ht="15" customHeight="1" x14ac:dyDescent="0.2">
      <c r="A7844" s="105">
        <v>42336.208333333336</v>
      </c>
      <c r="B7844" s="13">
        <v>1.028888</v>
      </c>
      <c r="C7844" s="24">
        <v>340</v>
      </c>
      <c r="D7844" s="16">
        <f t="shared" si="122"/>
        <v>1.71824296</v>
      </c>
    </row>
    <row r="7845" spans="1:4" ht="15" customHeight="1" x14ac:dyDescent="0.2">
      <c r="A7845" s="105">
        <v>42336.25</v>
      </c>
      <c r="B7845" s="13">
        <v>1.028888</v>
      </c>
      <c r="C7845" s="24">
        <v>310</v>
      </c>
      <c r="D7845" s="16">
        <f t="shared" si="122"/>
        <v>1.71824296</v>
      </c>
    </row>
    <row r="7846" spans="1:4" ht="15" customHeight="1" x14ac:dyDescent="0.2">
      <c r="A7846" s="105">
        <v>42336.291666666664</v>
      </c>
      <c r="B7846" s="13">
        <v>1.028888</v>
      </c>
      <c r="C7846" s="24">
        <v>340</v>
      </c>
      <c r="D7846" s="16">
        <f t="shared" si="122"/>
        <v>1.71824296</v>
      </c>
    </row>
    <row r="7847" spans="1:4" ht="15" customHeight="1" x14ac:dyDescent="0.2">
      <c r="A7847" s="105">
        <v>42336.333333333336</v>
      </c>
      <c r="B7847" s="13">
        <v>1.028888</v>
      </c>
      <c r="C7847" s="24">
        <v>350</v>
      </c>
      <c r="D7847" s="16">
        <f t="shared" si="122"/>
        <v>1.71824296</v>
      </c>
    </row>
    <row r="7848" spans="1:4" ht="15" customHeight="1" x14ac:dyDescent="0.2">
      <c r="A7848" s="105">
        <v>42336.375</v>
      </c>
      <c r="B7848" s="13">
        <v>1.5433319999999999</v>
      </c>
      <c r="C7848" s="24">
        <v>330</v>
      </c>
      <c r="D7848" s="16">
        <f t="shared" si="122"/>
        <v>2.5773644399999998</v>
      </c>
    </row>
    <row r="7849" spans="1:4" ht="15" customHeight="1" x14ac:dyDescent="0.2">
      <c r="A7849" s="105">
        <v>42336.416666666664</v>
      </c>
      <c r="B7849" s="13">
        <v>2.057776</v>
      </c>
      <c r="C7849" s="24">
        <v>320</v>
      </c>
      <c r="D7849" s="16">
        <f t="shared" si="122"/>
        <v>3.43648592</v>
      </c>
    </row>
    <row r="7850" spans="1:4" ht="15" customHeight="1" x14ac:dyDescent="0.2">
      <c r="A7850" s="105">
        <v>42336.458333333336</v>
      </c>
      <c r="B7850" s="13">
        <v>5.1444400000000003</v>
      </c>
      <c r="C7850" s="24">
        <v>10</v>
      </c>
      <c r="D7850" s="16">
        <f t="shared" si="122"/>
        <v>8.5912147999999995</v>
      </c>
    </row>
    <row r="7851" spans="1:4" ht="15" customHeight="1" x14ac:dyDescent="0.2">
      <c r="A7851" s="105">
        <v>42336.5</v>
      </c>
      <c r="B7851" s="13">
        <v>3.0866639999999999</v>
      </c>
      <c r="C7851" s="24">
        <v>50</v>
      </c>
      <c r="D7851" s="16">
        <f t="shared" si="122"/>
        <v>5.1547288799999995</v>
      </c>
    </row>
    <row r="7852" spans="1:4" ht="15" customHeight="1" x14ac:dyDescent="0.2">
      <c r="A7852" s="105">
        <v>42336.541666666664</v>
      </c>
      <c r="B7852" s="13">
        <v>6.1733279999999997</v>
      </c>
      <c r="C7852" s="24">
        <v>40</v>
      </c>
      <c r="D7852" s="16">
        <f t="shared" si="122"/>
        <v>10.309457759999999</v>
      </c>
    </row>
    <row r="7853" spans="1:4" ht="15" customHeight="1" x14ac:dyDescent="0.2">
      <c r="A7853" s="105">
        <v>42336.583333333336</v>
      </c>
      <c r="B7853" s="13">
        <v>7.202216</v>
      </c>
      <c r="C7853" s="24">
        <v>60</v>
      </c>
      <c r="D7853" s="16">
        <f t="shared" si="122"/>
        <v>12.027700719999999</v>
      </c>
    </row>
    <row r="7854" spans="1:4" ht="15" customHeight="1" x14ac:dyDescent="0.2">
      <c r="A7854" s="105">
        <v>42336.625</v>
      </c>
      <c r="B7854" s="13">
        <v>7.202216</v>
      </c>
      <c r="C7854" s="24">
        <v>60</v>
      </c>
      <c r="D7854" s="16">
        <f t="shared" si="122"/>
        <v>12.027700719999999</v>
      </c>
    </row>
    <row r="7855" spans="1:4" ht="15" customHeight="1" x14ac:dyDescent="0.2">
      <c r="A7855" s="105">
        <v>42336.666666666664</v>
      </c>
      <c r="B7855" s="13">
        <v>7.202216</v>
      </c>
      <c r="C7855" s="24">
        <v>50</v>
      </c>
      <c r="D7855" s="16">
        <f t="shared" si="122"/>
        <v>12.027700719999999</v>
      </c>
    </row>
    <row r="7856" spans="1:4" ht="15" customHeight="1" x14ac:dyDescent="0.2">
      <c r="A7856" s="105">
        <v>42336.708333333336</v>
      </c>
      <c r="B7856" s="13">
        <v>8.7455479999999994</v>
      </c>
      <c r="C7856" s="24">
        <v>60</v>
      </c>
      <c r="D7856" s="16">
        <f t="shared" si="122"/>
        <v>14.605065159999999</v>
      </c>
    </row>
    <row r="7857" spans="1:4" ht="15" customHeight="1" x14ac:dyDescent="0.2">
      <c r="A7857" s="105">
        <v>42336.75</v>
      </c>
      <c r="B7857" s="13">
        <v>7.202216</v>
      </c>
      <c r="C7857" s="24">
        <v>50</v>
      </c>
      <c r="D7857" s="16">
        <f t="shared" si="122"/>
        <v>12.027700719999999</v>
      </c>
    </row>
    <row r="7858" spans="1:4" ht="15" customHeight="1" x14ac:dyDescent="0.2">
      <c r="A7858" s="105">
        <v>42336.791666666664</v>
      </c>
      <c r="B7858" s="13">
        <v>8.2311040000000002</v>
      </c>
      <c r="C7858" s="24">
        <v>50</v>
      </c>
      <c r="D7858" s="16">
        <f t="shared" si="122"/>
        <v>13.74594368</v>
      </c>
    </row>
    <row r="7859" spans="1:4" ht="15" customHeight="1" x14ac:dyDescent="0.2">
      <c r="A7859" s="105">
        <v>42336.833333333336</v>
      </c>
      <c r="B7859" s="13">
        <v>8.7455479999999994</v>
      </c>
      <c r="C7859" s="24">
        <v>60</v>
      </c>
      <c r="D7859" s="16">
        <f t="shared" si="122"/>
        <v>14.605065159999999</v>
      </c>
    </row>
    <row r="7860" spans="1:4" ht="15" customHeight="1" x14ac:dyDescent="0.2">
      <c r="A7860" s="105">
        <v>42336.875</v>
      </c>
      <c r="B7860" s="13">
        <v>7.202216</v>
      </c>
      <c r="C7860" s="24">
        <v>50</v>
      </c>
      <c r="D7860" s="16">
        <f t="shared" si="122"/>
        <v>12.027700719999999</v>
      </c>
    </row>
    <row r="7861" spans="1:4" ht="15" customHeight="1" x14ac:dyDescent="0.2">
      <c r="A7861" s="105">
        <v>42336.916666666664</v>
      </c>
      <c r="B7861" s="13">
        <v>6.1733279999999997</v>
      </c>
      <c r="C7861" s="24">
        <v>40</v>
      </c>
      <c r="D7861" s="16">
        <f t="shared" si="122"/>
        <v>10.309457759999999</v>
      </c>
    </row>
    <row r="7862" spans="1:4" ht="15" customHeight="1" x14ac:dyDescent="0.2">
      <c r="A7862" s="105">
        <v>42336.958333333336</v>
      </c>
      <c r="B7862" s="13">
        <v>6.6877719999999998</v>
      </c>
      <c r="C7862" s="24">
        <v>40</v>
      </c>
      <c r="D7862" s="16">
        <f t="shared" si="122"/>
        <v>11.16857924</v>
      </c>
    </row>
    <row r="7863" spans="1:4" ht="15" customHeight="1" x14ac:dyDescent="0.2">
      <c r="A7863" s="105">
        <v>42337</v>
      </c>
      <c r="B7863" s="13">
        <v>6.1733279999999997</v>
      </c>
      <c r="C7863" s="24">
        <v>30</v>
      </c>
      <c r="D7863" s="16">
        <f t="shared" si="122"/>
        <v>10.309457759999999</v>
      </c>
    </row>
    <row r="7864" spans="1:4" ht="15" customHeight="1" x14ac:dyDescent="0.2">
      <c r="A7864" s="105">
        <v>42337.041666666664</v>
      </c>
      <c r="B7864" s="13">
        <v>5.6588840000000005</v>
      </c>
      <c r="C7864" s="24">
        <v>20</v>
      </c>
      <c r="D7864" s="16">
        <f t="shared" si="122"/>
        <v>9.4503362800000001</v>
      </c>
    </row>
    <row r="7865" spans="1:4" ht="15" customHeight="1" x14ac:dyDescent="0.2">
      <c r="A7865" s="105">
        <v>42337.083333333336</v>
      </c>
      <c r="B7865" s="13">
        <v>5.1444400000000003</v>
      </c>
      <c r="C7865" s="24">
        <v>20</v>
      </c>
      <c r="D7865" s="16">
        <f t="shared" si="122"/>
        <v>8.5912147999999995</v>
      </c>
    </row>
    <row r="7866" spans="1:4" ht="15" customHeight="1" x14ac:dyDescent="0.2">
      <c r="A7866" s="105">
        <v>42337.125</v>
      </c>
      <c r="B7866" s="13">
        <v>5.1444400000000003</v>
      </c>
      <c r="C7866" s="24">
        <v>10</v>
      </c>
      <c r="D7866" s="16">
        <f t="shared" si="122"/>
        <v>8.5912147999999995</v>
      </c>
    </row>
    <row r="7867" spans="1:4" ht="15" customHeight="1" x14ac:dyDescent="0.2">
      <c r="A7867" s="105">
        <v>42337.166666666664</v>
      </c>
      <c r="B7867" s="13">
        <v>3.601108</v>
      </c>
      <c r="C7867" s="24">
        <v>350</v>
      </c>
      <c r="D7867" s="16">
        <f t="shared" si="122"/>
        <v>6.0138503599999993</v>
      </c>
    </row>
    <row r="7868" spans="1:4" ht="15" customHeight="1" x14ac:dyDescent="0.2">
      <c r="A7868" s="105">
        <v>42337.208333333336</v>
      </c>
      <c r="B7868" s="13">
        <v>3.0866639999999999</v>
      </c>
      <c r="C7868" s="24">
        <v>10</v>
      </c>
      <c r="D7868" s="16">
        <f t="shared" si="122"/>
        <v>5.1547288799999995</v>
      </c>
    </row>
    <row r="7869" spans="1:4" ht="15" customHeight="1" x14ac:dyDescent="0.2">
      <c r="A7869" s="105">
        <v>42337.25</v>
      </c>
      <c r="B7869" s="13">
        <v>4.1155520000000001</v>
      </c>
      <c r="C7869" s="24">
        <v>340</v>
      </c>
      <c r="D7869" s="16">
        <f t="shared" si="122"/>
        <v>6.8729718399999999</v>
      </c>
    </row>
    <row r="7870" spans="1:4" ht="15" customHeight="1" x14ac:dyDescent="0.2">
      <c r="A7870" s="105">
        <v>42337.291666666664</v>
      </c>
      <c r="B7870" s="13">
        <v>4.6299960000000002</v>
      </c>
      <c r="C7870" s="24">
        <v>10</v>
      </c>
      <c r="D7870" s="16">
        <f t="shared" si="122"/>
        <v>7.7320933199999997</v>
      </c>
    </row>
    <row r="7871" spans="1:4" ht="15" customHeight="1" x14ac:dyDescent="0.2">
      <c r="A7871" s="105">
        <v>42337.333333333336</v>
      </c>
      <c r="B7871" s="13">
        <v>4.1155520000000001</v>
      </c>
      <c r="C7871" s="24">
        <v>30</v>
      </c>
      <c r="D7871" s="16">
        <f t="shared" si="122"/>
        <v>6.8729718399999999</v>
      </c>
    </row>
    <row r="7872" spans="1:4" ht="15" customHeight="1" x14ac:dyDescent="0.2">
      <c r="A7872" s="105">
        <v>42337.375</v>
      </c>
      <c r="B7872" s="13">
        <v>4.1155520000000001</v>
      </c>
      <c r="C7872" s="24">
        <v>20</v>
      </c>
      <c r="D7872" s="16">
        <f t="shared" si="122"/>
        <v>6.8729718399999999</v>
      </c>
    </row>
    <row r="7873" spans="1:4" ht="15" customHeight="1" x14ac:dyDescent="0.2">
      <c r="A7873" s="105">
        <v>42337.416666666664</v>
      </c>
      <c r="B7873" s="13">
        <v>4.6299960000000002</v>
      </c>
      <c r="C7873" s="24">
        <v>360</v>
      </c>
      <c r="D7873" s="16">
        <f t="shared" si="122"/>
        <v>7.7320933199999997</v>
      </c>
    </row>
    <row r="7874" spans="1:4" ht="15" customHeight="1" x14ac:dyDescent="0.2">
      <c r="A7874" s="105">
        <v>42337.458333333336</v>
      </c>
      <c r="B7874" s="13">
        <v>6.6877719999999998</v>
      </c>
      <c r="C7874" s="24">
        <v>360</v>
      </c>
      <c r="D7874" s="16">
        <f t="shared" si="122"/>
        <v>11.16857924</v>
      </c>
    </row>
    <row r="7875" spans="1:4" ht="15" customHeight="1" x14ac:dyDescent="0.2">
      <c r="A7875" s="105">
        <v>42337.5</v>
      </c>
      <c r="B7875" s="13">
        <v>7.7166600000000001</v>
      </c>
      <c r="C7875" s="24">
        <v>10</v>
      </c>
      <c r="D7875" s="16">
        <f t="shared" si="122"/>
        <v>12.886822199999999</v>
      </c>
    </row>
    <row r="7876" spans="1:4" ht="15" customHeight="1" x14ac:dyDescent="0.2">
      <c r="A7876" s="105">
        <v>42337.541666666664</v>
      </c>
      <c r="B7876" s="13">
        <v>6.1733279999999997</v>
      </c>
      <c r="C7876" s="24">
        <v>20</v>
      </c>
      <c r="D7876" s="16">
        <f t="shared" ref="D7876:D7939" si="123">$B$1*B7876</f>
        <v>10.309457759999999</v>
      </c>
    </row>
    <row r="7877" spans="1:4" ht="15" customHeight="1" x14ac:dyDescent="0.2">
      <c r="A7877" s="105">
        <v>42337.583333333336</v>
      </c>
      <c r="B7877" s="13">
        <v>5.6588840000000005</v>
      </c>
      <c r="C7877" s="24">
        <v>10</v>
      </c>
      <c r="D7877" s="16">
        <f t="shared" si="123"/>
        <v>9.4503362800000001</v>
      </c>
    </row>
    <row r="7878" spans="1:4" ht="15" customHeight="1" x14ac:dyDescent="0.2">
      <c r="A7878" s="105">
        <v>42337.625</v>
      </c>
      <c r="B7878" s="13">
        <v>7.7166600000000001</v>
      </c>
      <c r="C7878" s="24">
        <v>60</v>
      </c>
      <c r="D7878" s="16">
        <f t="shared" si="123"/>
        <v>12.886822199999999</v>
      </c>
    </row>
    <row r="7879" spans="1:4" ht="15" customHeight="1" x14ac:dyDescent="0.2">
      <c r="A7879" s="105">
        <v>42337.666666666664</v>
      </c>
      <c r="B7879" s="13">
        <v>9.2599920000000004</v>
      </c>
      <c r="C7879" s="24">
        <v>60</v>
      </c>
      <c r="D7879" s="16">
        <f t="shared" si="123"/>
        <v>15.464186639999999</v>
      </c>
    </row>
    <row r="7880" spans="1:4" ht="15" customHeight="1" x14ac:dyDescent="0.2">
      <c r="A7880" s="105">
        <v>42337.708333333336</v>
      </c>
      <c r="B7880" s="13">
        <v>9.7744359999999997</v>
      </c>
      <c r="C7880" s="24">
        <v>50</v>
      </c>
      <c r="D7880" s="16">
        <f t="shared" si="123"/>
        <v>16.32330812</v>
      </c>
    </row>
    <row r="7881" spans="1:4" ht="15" customHeight="1" x14ac:dyDescent="0.2">
      <c r="A7881" s="105">
        <v>42337.75</v>
      </c>
      <c r="B7881" s="13">
        <v>9.2599920000000004</v>
      </c>
      <c r="C7881" s="24">
        <v>50</v>
      </c>
      <c r="D7881" s="16">
        <f t="shared" si="123"/>
        <v>15.464186639999999</v>
      </c>
    </row>
    <row r="7882" spans="1:4" ht="15" customHeight="1" x14ac:dyDescent="0.2">
      <c r="A7882" s="105">
        <v>42337.791666666664</v>
      </c>
      <c r="B7882" s="13">
        <v>9.2599920000000004</v>
      </c>
      <c r="C7882" s="24">
        <v>50</v>
      </c>
      <c r="D7882" s="16">
        <f t="shared" si="123"/>
        <v>15.464186639999999</v>
      </c>
    </row>
    <row r="7883" spans="1:4" ht="15" customHeight="1" x14ac:dyDescent="0.2">
      <c r="A7883" s="105">
        <v>42337.833333333336</v>
      </c>
      <c r="B7883" s="13">
        <v>9.7744359999999997</v>
      </c>
      <c r="C7883" s="24">
        <v>50</v>
      </c>
      <c r="D7883" s="16">
        <f t="shared" si="123"/>
        <v>16.32330812</v>
      </c>
    </row>
    <row r="7884" spans="1:4" ht="15" customHeight="1" x14ac:dyDescent="0.2">
      <c r="A7884" s="105">
        <v>42337.875</v>
      </c>
      <c r="B7884" s="13">
        <v>7.7166600000000001</v>
      </c>
      <c r="C7884" s="24">
        <v>40</v>
      </c>
      <c r="D7884" s="16">
        <f t="shared" si="123"/>
        <v>12.886822199999999</v>
      </c>
    </row>
    <row r="7885" spans="1:4" ht="15" customHeight="1" x14ac:dyDescent="0.2">
      <c r="A7885" s="105">
        <v>42337.916666666664</v>
      </c>
      <c r="B7885" s="13">
        <v>7.7166600000000001</v>
      </c>
      <c r="C7885" s="24">
        <v>40</v>
      </c>
      <c r="D7885" s="16">
        <f t="shared" si="123"/>
        <v>12.886822199999999</v>
      </c>
    </row>
    <row r="7886" spans="1:4" ht="15" customHeight="1" x14ac:dyDescent="0.2">
      <c r="A7886" s="105">
        <v>42337.958333333336</v>
      </c>
      <c r="B7886" s="13">
        <v>6.1733279999999997</v>
      </c>
      <c r="C7886" s="24">
        <v>40</v>
      </c>
      <c r="D7886" s="16">
        <f t="shared" si="123"/>
        <v>10.309457759999999</v>
      </c>
    </row>
    <row r="7887" spans="1:4" ht="15" customHeight="1" x14ac:dyDescent="0.2">
      <c r="A7887" s="105">
        <v>42338</v>
      </c>
      <c r="B7887" s="13">
        <v>5.1444400000000003</v>
      </c>
      <c r="C7887" s="24">
        <v>30</v>
      </c>
      <c r="D7887" s="16">
        <f t="shared" si="123"/>
        <v>8.5912147999999995</v>
      </c>
    </row>
    <row r="7888" spans="1:4" ht="15" customHeight="1" x14ac:dyDescent="0.2">
      <c r="A7888" s="105">
        <v>42338.041666666664</v>
      </c>
      <c r="B7888" s="13">
        <v>5.1444400000000003</v>
      </c>
      <c r="C7888" s="24">
        <v>20</v>
      </c>
      <c r="D7888" s="16">
        <f t="shared" si="123"/>
        <v>8.5912147999999995</v>
      </c>
    </row>
    <row r="7889" spans="1:4" ht="15" customHeight="1" x14ac:dyDescent="0.2">
      <c r="A7889" s="105">
        <v>42338.083333333336</v>
      </c>
      <c r="B7889" s="13">
        <v>3.0866639999999999</v>
      </c>
      <c r="C7889" s="24">
        <v>20</v>
      </c>
      <c r="D7889" s="16">
        <f t="shared" si="123"/>
        <v>5.1547288799999995</v>
      </c>
    </row>
    <row r="7890" spans="1:4" ht="15" customHeight="1" x14ac:dyDescent="0.2">
      <c r="A7890" s="105">
        <v>42338.125</v>
      </c>
      <c r="B7890" s="13">
        <v>2.5722200000000002</v>
      </c>
      <c r="C7890" s="24">
        <v>360</v>
      </c>
      <c r="D7890" s="16">
        <f t="shared" si="123"/>
        <v>4.2956073999999997</v>
      </c>
    </row>
    <row r="7891" spans="1:4" ht="15" customHeight="1" x14ac:dyDescent="0.2">
      <c r="A7891" s="105">
        <v>42338.166666666664</v>
      </c>
      <c r="B7891" s="13">
        <v>3.0866639999999999</v>
      </c>
      <c r="C7891" s="24">
        <v>20</v>
      </c>
      <c r="D7891" s="16">
        <f t="shared" si="123"/>
        <v>5.1547288799999995</v>
      </c>
    </row>
    <row r="7892" spans="1:4" ht="15" customHeight="1" x14ac:dyDescent="0.2">
      <c r="A7892" s="105">
        <v>42338.208333333336</v>
      </c>
      <c r="B7892" s="13">
        <v>3.601108</v>
      </c>
      <c r="C7892" s="24">
        <v>20</v>
      </c>
      <c r="D7892" s="16">
        <f t="shared" si="123"/>
        <v>6.0138503599999993</v>
      </c>
    </row>
    <row r="7893" spans="1:4" ht="15" customHeight="1" x14ac:dyDescent="0.2">
      <c r="A7893" s="105">
        <v>42338.25</v>
      </c>
      <c r="B7893" s="13">
        <v>1.5433319999999999</v>
      </c>
      <c r="C7893" s="24">
        <v>30</v>
      </c>
      <c r="D7893" s="16">
        <f t="shared" si="123"/>
        <v>2.5773644399999998</v>
      </c>
    </row>
    <row r="7894" spans="1:4" ht="15" customHeight="1" x14ac:dyDescent="0.2">
      <c r="A7894" s="105">
        <v>42338.291666666664</v>
      </c>
      <c r="B7894" s="13">
        <v>2.5722200000000002</v>
      </c>
      <c r="C7894" s="24">
        <v>20</v>
      </c>
      <c r="D7894" s="16">
        <f t="shared" si="123"/>
        <v>4.2956073999999997</v>
      </c>
    </row>
    <row r="7895" spans="1:4" ht="15" customHeight="1" x14ac:dyDescent="0.2">
      <c r="A7895" s="105">
        <v>42338.333333333336</v>
      </c>
      <c r="B7895" s="13">
        <v>1.5433319999999999</v>
      </c>
      <c r="C7895" s="24">
        <v>330</v>
      </c>
      <c r="D7895" s="16">
        <f t="shared" si="123"/>
        <v>2.5773644399999998</v>
      </c>
    </row>
    <row r="7896" spans="1:4" ht="15" customHeight="1" x14ac:dyDescent="0.2">
      <c r="A7896" s="105">
        <v>42338.375</v>
      </c>
      <c r="B7896" s="13">
        <v>4.1155520000000001</v>
      </c>
      <c r="C7896" s="24">
        <v>20</v>
      </c>
      <c r="D7896" s="16">
        <f t="shared" si="123"/>
        <v>6.8729718399999999</v>
      </c>
    </row>
    <row r="7897" spans="1:4" ht="15" customHeight="1" x14ac:dyDescent="0.2">
      <c r="A7897" s="105">
        <v>42338.416666666664</v>
      </c>
      <c r="B7897" s="13">
        <v>0</v>
      </c>
      <c r="C7897" s="24">
        <v>0</v>
      </c>
      <c r="D7897" s="16">
        <f t="shared" si="123"/>
        <v>0</v>
      </c>
    </row>
    <row r="7898" spans="1:4" ht="15" customHeight="1" x14ac:dyDescent="0.2">
      <c r="A7898" s="105">
        <v>42338.458333333336</v>
      </c>
      <c r="B7898" s="13">
        <v>2.057776</v>
      </c>
      <c r="C7898" s="24">
        <v>340</v>
      </c>
      <c r="D7898" s="16">
        <f t="shared" si="123"/>
        <v>3.43648592</v>
      </c>
    </row>
    <row r="7899" spans="1:4" ht="15" customHeight="1" x14ac:dyDescent="0.2">
      <c r="A7899" s="105">
        <v>42338.5</v>
      </c>
      <c r="B7899" s="13">
        <v>6.1733279999999997</v>
      </c>
      <c r="C7899" s="24">
        <v>20</v>
      </c>
      <c r="D7899" s="16">
        <f t="shared" si="123"/>
        <v>10.309457759999999</v>
      </c>
    </row>
    <row r="7900" spans="1:4" ht="15" customHeight="1" x14ac:dyDescent="0.2">
      <c r="A7900" s="105">
        <v>42338.541666666664</v>
      </c>
      <c r="B7900" s="13">
        <v>5.6588840000000005</v>
      </c>
      <c r="C7900" s="24">
        <v>10</v>
      </c>
      <c r="D7900" s="16">
        <f t="shared" si="123"/>
        <v>9.4503362800000001</v>
      </c>
    </row>
    <row r="7901" spans="1:4" ht="15" customHeight="1" x14ac:dyDescent="0.2">
      <c r="A7901" s="105">
        <v>42338.583333333336</v>
      </c>
      <c r="B7901" s="13">
        <v>5.6588840000000005</v>
      </c>
      <c r="C7901" s="24">
        <v>20</v>
      </c>
      <c r="D7901" s="16">
        <f t="shared" si="123"/>
        <v>9.4503362800000001</v>
      </c>
    </row>
    <row r="7902" spans="1:4" ht="15" customHeight="1" x14ac:dyDescent="0.2">
      <c r="A7902" s="105">
        <v>42338.625</v>
      </c>
      <c r="B7902" s="13">
        <v>6.6877719999999998</v>
      </c>
      <c r="C7902" s="24">
        <v>60</v>
      </c>
      <c r="D7902" s="16">
        <f t="shared" si="123"/>
        <v>11.16857924</v>
      </c>
    </row>
    <row r="7903" spans="1:4" ht="15" customHeight="1" x14ac:dyDescent="0.2">
      <c r="A7903" s="105">
        <v>42338.666666666664</v>
      </c>
      <c r="B7903" s="13">
        <v>7.7166600000000001</v>
      </c>
      <c r="C7903" s="24">
        <v>50</v>
      </c>
      <c r="D7903" s="16">
        <f t="shared" si="123"/>
        <v>12.886822199999999</v>
      </c>
    </row>
    <row r="7904" spans="1:4" ht="15" customHeight="1" x14ac:dyDescent="0.2">
      <c r="A7904" s="105">
        <v>42338.708333333336</v>
      </c>
      <c r="B7904" s="13">
        <v>8.7455479999999994</v>
      </c>
      <c r="C7904" s="24">
        <v>60</v>
      </c>
      <c r="D7904" s="16">
        <f t="shared" si="123"/>
        <v>14.605065159999999</v>
      </c>
    </row>
    <row r="7905" spans="1:4" ht="15" customHeight="1" x14ac:dyDescent="0.2">
      <c r="A7905" s="105">
        <v>42338.75</v>
      </c>
      <c r="B7905" s="13">
        <v>9.2599920000000004</v>
      </c>
      <c r="C7905" s="24">
        <v>60</v>
      </c>
      <c r="D7905" s="16">
        <f t="shared" si="123"/>
        <v>15.464186639999999</v>
      </c>
    </row>
    <row r="7906" spans="1:4" ht="15" customHeight="1" x14ac:dyDescent="0.2">
      <c r="A7906" s="105">
        <v>42338.791666666664</v>
      </c>
      <c r="B7906" s="13">
        <v>8.7455479999999994</v>
      </c>
      <c r="C7906" s="24">
        <v>50</v>
      </c>
      <c r="D7906" s="16">
        <f t="shared" si="123"/>
        <v>14.605065159999999</v>
      </c>
    </row>
    <row r="7907" spans="1:4" ht="15" customHeight="1" x14ac:dyDescent="0.2">
      <c r="A7907" s="105">
        <v>42338.833333333336</v>
      </c>
      <c r="B7907" s="13">
        <v>7.7166600000000001</v>
      </c>
      <c r="C7907" s="24">
        <v>50</v>
      </c>
      <c r="D7907" s="16">
        <f t="shared" si="123"/>
        <v>12.886822199999999</v>
      </c>
    </row>
    <row r="7908" spans="1:4" ht="15" customHeight="1" x14ac:dyDescent="0.2">
      <c r="A7908" s="105">
        <v>42338.875</v>
      </c>
      <c r="B7908" s="13">
        <v>6.1733279999999997</v>
      </c>
      <c r="C7908" s="24">
        <v>40</v>
      </c>
      <c r="D7908" s="16">
        <f t="shared" si="123"/>
        <v>10.309457759999999</v>
      </c>
    </row>
    <row r="7909" spans="1:4" ht="15" customHeight="1" x14ac:dyDescent="0.2">
      <c r="A7909" s="105">
        <v>42338.916666666664</v>
      </c>
      <c r="B7909" s="13">
        <v>6.1733279999999997</v>
      </c>
      <c r="C7909" s="24">
        <v>30</v>
      </c>
      <c r="D7909" s="16">
        <f t="shared" si="123"/>
        <v>10.309457759999999</v>
      </c>
    </row>
    <row r="7910" spans="1:4" ht="15" customHeight="1" x14ac:dyDescent="0.2">
      <c r="A7910" s="105">
        <v>42338.958333333336</v>
      </c>
      <c r="B7910" s="13">
        <v>5.1444400000000003</v>
      </c>
      <c r="C7910" s="24">
        <v>40</v>
      </c>
      <c r="D7910" s="16">
        <f t="shared" si="123"/>
        <v>8.5912147999999995</v>
      </c>
    </row>
    <row r="7911" spans="1:4" ht="15" customHeight="1" x14ac:dyDescent="0.2">
      <c r="A7911" s="105">
        <v>42339</v>
      </c>
      <c r="B7911" s="13">
        <v>5.1444400000000003</v>
      </c>
      <c r="C7911" s="24">
        <v>30</v>
      </c>
      <c r="D7911" s="16">
        <f t="shared" si="123"/>
        <v>8.5912147999999995</v>
      </c>
    </row>
    <row r="7912" spans="1:4" ht="15" customHeight="1" x14ac:dyDescent="0.2">
      <c r="A7912" s="105">
        <v>42339.041666666664</v>
      </c>
      <c r="B7912" s="13">
        <v>4.1155520000000001</v>
      </c>
      <c r="C7912" s="24">
        <v>20</v>
      </c>
      <c r="D7912" s="16">
        <f t="shared" si="123"/>
        <v>6.8729718399999999</v>
      </c>
    </row>
    <row r="7913" spans="1:4" ht="15" customHeight="1" x14ac:dyDescent="0.2">
      <c r="A7913" s="105">
        <v>42339.083333333336</v>
      </c>
      <c r="B7913" s="13">
        <v>3.0866639999999999</v>
      </c>
      <c r="C7913" s="24">
        <v>30</v>
      </c>
      <c r="D7913" s="16">
        <f t="shared" si="123"/>
        <v>5.1547288799999995</v>
      </c>
    </row>
    <row r="7914" spans="1:4" ht="15" customHeight="1" x14ac:dyDescent="0.2">
      <c r="A7914" s="105">
        <v>42339.125</v>
      </c>
      <c r="B7914" s="13">
        <v>2.057776</v>
      </c>
      <c r="C7914" s="24">
        <v>40</v>
      </c>
      <c r="D7914" s="16">
        <f t="shared" si="123"/>
        <v>3.43648592</v>
      </c>
    </row>
    <row r="7915" spans="1:4" ht="15" customHeight="1" x14ac:dyDescent="0.2">
      <c r="A7915" s="105">
        <v>42339.166666666664</v>
      </c>
      <c r="B7915" s="13">
        <v>0.51444400000000001</v>
      </c>
      <c r="C7915" s="24">
        <v>30</v>
      </c>
      <c r="D7915" s="16">
        <f t="shared" si="123"/>
        <v>0.85912147999999999</v>
      </c>
    </row>
    <row r="7916" spans="1:4" ht="15" customHeight="1" x14ac:dyDescent="0.2">
      <c r="A7916" s="105">
        <v>42339.208333333336</v>
      </c>
      <c r="B7916" s="13">
        <v>1.5433319999999999</v>
      </c>
      <c r="C7916" s="24">
        <v>30</v>
      </c>
      <c r="D7916" s="16">
        <f t="shared" si="123"/>
        <v>2.5773644399999998</v>
      </c>
    </row>
    <row r="7917" spans="1:4" ht="15" customHeight="1" x14ac:dyDescent="0.2">
      <c r="A7917" s="105">
        <v>42339.25</v>
      </c>
      <c r="B7917" s="13">
        <v>0.51444400000000001</v>
      </c>
      <c r="C7917" s="24">
        <v>290</v>
      </c>
      <c r="D7917" s="16">
        <f t="shared" si="123"/>
        <v>0.85912147999999999</v>
      </c>
    </row>
    <row r="7918" spans="1:4" ht="15" customHeight="1" x14ac:dyDescent="0.2">
      <c r="A7918" s="105">
        <v>42339.291666666664</v>
      </c>
      <c r="B7918" s="13">
        <v>1.028888</v>
      </c>
      <c r="C7918" s="24">
        <v>330</v>
      </c>
      <c r="D7918" s="16">
        <f t="shared" si="123"/>
        <v>1.71824296</v>
      </c>
    </row>
    <row r="7919" spans="1:4" ht="15" customHeight="1" x14ac:dyDescent="0.2">
      <c r="A7919" s="105">
        <v>42339.333333333336</v>
      </c>
      <c r="B7919" s="13">
        <v>1.028888</v>
      </c>
      <c r="C7919" s="24">
        <v>300</v>
      </c>
      <c r="D7919" s="16">
        <f t="shared" si="123"/>
        <v>1.71824296</v>
      </c>
    </row>
    <row r="7920" spans="1:4" ht="15" customHeight="1" x14ac:dyDescent="0.2">
      <c r="A7920" s="105">
        <v>42339.375</v>
      </c>
      <c r="B7920" s="13">
        <v>1.028888</v>
      </c>
      <c r="C7920" s="24">
        <v>320</v>
      </c>
      <c r="D7920" s="16">
        <f t="shared" si="123"/>
        <v>1.71824296</v>
      </c>
    </row>
    <row r="7921" spans="1:4" ht="15" customHeight="1" x14ac:dyDescent="0.2">
      <c r="A7921" s="105">
        <v>42339.416666666664</v>
      </c>
      <c r="B7921" s="13">
        <v>3.0866639999999999</v>
      </c>
      <c r="C7921" s="24">
        <v>150</v>
      </c>
      <c r="D7921" s="16">
        <f t="shared" si="123"/>
        <v>5.1547288799999995</v>
      </c>
    </row>
    <row r="7922" spans="1:4" ht="15" customHeight="1" x14ac:dyDescent="0.2">
      <c r="A7922" s="105">
        <v>42339.458333333336</v>
      </c>
      <c r="B7922" s="13">
        <v>4.6299960000000002</v>
      </c>
      <c r="C7922" s="24">
        <v>150</v>
      </c>
      <c r="D7922" s="16">
        <f t="shared" si="123"/>
        <v>7.7320933199999997</v>
      </c>
    </row>
    <row r="7923" spans="1:4" ht="15" customHeight="1" x14ac:dyDescent="0.2">
      <c r="A7923" s="105">
        <v>42339.5</v>
      </c>
      <c r="B7923" s="13">
        <v>6.6877719999999998</v>
      </c>
      <c r="C7923" s="24">
        <v>150</v>
      </c>
      <c r="D7923" s="16">
        <f t="shared" si="123"/>
        <v>11.16857924</v>
      </c>
    </row>
    <row r="7924" spans="1:4" ht="15" customHeight="1" x14ac:dyDescent="0.2">
      <c r="A7924" s="105">
        <v>42339.541666666664</v>
      </c>
      <c r="B7924" s="13">
        <v>7.202216</v>
      </c>
      <c r="C7924" s="24">
        <v>160</v>
      </c>
      <c r="D7924" s="16">
        <f t="shared" si="123"/>
        <v>12.027700719999999</v>
      </c>
    </row>
    <row r="7925" spans="1:4" ht="15" customHeight="1" x14ac:dyDescent="0.2">
      <c r="A7925" s="105">
        <v>42339.583333333336</v>
      </c>
      <c r="B7925" s="13">
        <v>6.6877719999999998</v>
      </c>
      <c r="C7925" s="24">
        <v>160</v>
      </c>
      <c r="D7925" s="16">
        <f t="shared" si="123"/>
        <v>11.16857924</v>
      </c>
    </row>
    <row r="7926" spans="1:4" ht="15" customHeight="1" x14ac:dyDescent="0.2">
      <c r="A7926" s="105">
        <v>42339.625</v>
      </c>
      <c r="B7926" s="13">
        <v>7.202216</v>
      </c>
      <c r="C7926" s="24">
        <v>170</v>
      </c>
      <c r="D7926" s="16">
        <f t="shared" si="123"/>
        <v>12.027700719999999</v>
      </c>
    </row>
    <row r="7927" spans="1:4" ht="15" customHeight="1" x14ac:dyDescent="0.2">
      <c r="A7927" s="105">
        <v>42339.666666666664</v>
      </c>
      <c r="B7927" s="13">
        <v>6.1733279999999997</v>
      </c>
      <c r="C7927" s="24">
        <v>170</v>
      </c>
      <c r="D7927" s="16">
        <f t="shared" si="123"/>
        <v>10.309457759999999</v>
      </c>
    </row>
    <row r="7928" spans="1:4" ht="15" customHeight="1" x14ac:dyDescent="0.2">
      <c r="A7928" s="105">
        <v>42339.708333333336</v>
      </c>
      <c r="B7928" s="13">
        <v>7.202216</v>
      </c>
      <c r="C7928" s="24">
        <v>160</v>
      </c>
      <c r="D7928" s="16">
        <f t="shared" si="123"/>
        <v>12.027700719999999</v>
      </c>
    </row>
    <row r="7929" spans="1:4" ht="15" customHeight="1" x14ac:dyDescent="0.2">
      <c r="A7929" s="105">
        <v>42339.75</v>
      </c>
      <c r="B7929" s="13">
        <v>6.6877719999999998</v>
      </c>
      <c r="C7929" s="24">
        <v>160</v>
      </c>
      <c r="D7929" s="16">
        <f t="shared" si="123"/>
        <v>11.16857924</v>
      </c>
    </row>
    <row r="7930" spans="1:4" ht="15" customHeight="1" x14ac:dyDescent="0.2">
      <c r="A7930" s="105">
        <v>42339.791666666664</v>
      </c>
      <c r="B7930" s="13">
        <v>6.1733279999999997</v>
      </c>
      <c r="C7930" s="24">
        <v>150</v>
      </c>
      <c r="D7930" s="16">
        <f t="shared" si="123"/>
        <v>10.309457759999999</v>
      </c>
    </row>
    <row r="7931" spans="1:4" ht="15" customHeight="1" x14ac:dyDescent="0.2">
      <c r="A7931" s="105">
        <v>42339.833333333336</v>
      </c>
      <c r="B7931" s="13">
        <v>5.6588840000000005</v>
      </c>
      <c r="C7931" s="24">
        <v>150</v>
      </c>
      <c r="D7931" s="16">
        <f t="shared" si="123"/>
        <v>9.4503362800000001</v>
      </c>
    </row>
    <row r="7932" spans="1:4" ht="15" customHeight="1" x14ac:dyDescent="0.2">
      <c r="A7932" s="105">
        <v>42339.875</v>
      </c>
      <c r="B7932" s="13">
        <v>5.6588840000000005</v>
      </c>
      <c r="C7932" s="24">
        <v>170</v>
      </c>
      <c r="D7932" s="16">
        <f t="shared" si="123"/>
        <v>9.4503362800000001</v>
      </c>
    </row>
    <row r="7933" spans="1:4" ht="15" customHeight="1" x14ac:dyDescent="0.2">
      <c r="A7933" s="105">
        <v>42339.916666666664</v>
      </c>
      <c r="B7933" s="13">
        <v>4.6299960000000002</v>
      </c>
      <c r="C7933" s="24">
        <v>170</v>
      </c>
      <c r="D7933" s="16">
        <f t="shared" si="123"/>
        <v>7.7320933199999997</v>
      </c>
    </row>
    <row r="7934" spans="1:4" ht="15" customHeight="1" x14ac:dyDescent="0.2">
      <c r="A7934" s="105">
        <v>42339.958333333336</v>
      </c>
      <c r="B7934" s="13">
        <v>3.0866639999999999</v>
      </c>
      <c r="C7934" s="24">
        <v>190</v>
      </c>
      <c r="D7934" s="16">
        <f t="shared" si="123"/>
        <v>5.1547288799999995</v>
      </c>
    </row>
    <row r="7935" spans="1:4" ht="15" customHeight="1" x14ac:dyDescent="0.2">
      <c r="A7935" s="105">
        <v>42340</v>
      </c>
      <c r="B7935" s="13">
        <v>2.5722200000000002</v>
      </c>
      <c r="C7935" s="24">
        <v>200</v>
      </c>
      <c r="D7935" s="16">
        <f t="shared" si="123"/>
        <v>4.2956073999999997</v>
      </c>
    </row>
    <row r="7936" spans="1:4" ht="15" customHeight="1" x14ac:dyDescent="0.2">
      <c r="A7936" s="105">
        <v>42340.041666666664</v>
      </c>
      <c r="B7936" s="13">
        <v>3.601108</v>
      </c>
      <c r="C7936" s="24">
        <v>200</v>
      </c>
      <c r="D7936" s="16">
        <f t="shared" si="123"/>
        <v>6.0138503599999993</v>
      </c>
    </row>
    <row r="7937" spans="1:4" ht="15" customHeight="1" x14ac:dyDescent="0.2">
      <c r="A7937" s="105">
        <v>42340.083333333336</v>
      </c>
      <c r="B7937" s="13">
        <v>2.057776</v>
      </c>
      <c r="C7937" s="24">
        <v>200</v>
      </c>
      <c r="D7937" s="16">
        <f t="shared" si="123"/>
        <v>3.43648592</v>
      </c>
    </row>
    <row r="7938" spans="1:4" ht="15" customHeight="1" x14ac:dyDescent="0.2">
      <c r="A7938" s="105">
        <v>42340.125</v>
      </c>
      <c r="B7938" s="13">
        <v>1.5433319999999999</v>
      </c>
      <c r="C7938" s="24">
        <v>150</v>
      </c>
      <c r="D7938" s="16">
        <f t="shared" si="123"/>
        <v>2.5773644399999998</v>
      </c>
    </row>
    <row r="7939" spans="1:4" ht="15" customHeight="1" x14ac:dyDescent="0.2">
      <c r="A7939" s="105">
        <v>42340.166666666664</v>
      </c>
      <c r="B7939" s="13">
        <v>1.028888</v>
      </c>
      <c r="C7939" s="24">
        <v>130</v>
      </c>
      <c r="D7939" s="16">
        <f t="shared" si="123"/>
        <v>1.71824296</v>
      </c>
    </row>
    <row r="7940" spans="1:4" ht="15" customHeight="1" x14ac:dyDescent="0.2">
      <c r="A7940" s="105">
        <v>42340.208333333336</v>
      </c>
      <c r="B7940" s="13">
        <v>1.028888</v>
      </c>
      <c r="C7940" s="24">
        <v>300</v>
      </c>
      <c r="D7940" s="16">
        <f t="shared" ref="D7940:D8003" si="124">$B$1*B7940</f>
        <v>1.71824296</v>
      </c>
    </row>
    <row r="7941" spans="1:4" ht="15" customHeight="1" x14ac:dyDescent="0.2">
      <c r="A7941" s="105">
        <v>42340.25</v>
      </c>
      <c r="B7941" s="13">
        <v>1.028888</v>
      </c>
      <c r="C7941" s="24">
        <v>310</v>
      </c>
      <c r="D7941" s="16">
        <f t="shared" si="124"/>
        <v>1.71824296</v>
      </c>
    </row>
    <row r="7942" spans="1:4" ht="15" customHeight="1" x14ac:dyDescent="0.2">
      <c r="A7942" s="105">
        <v>42340.291666666664</v>
      </c>
      <c r="B7942" s="13">
        <v>1.028888</v>
      </c>
      <c r="C7942" s="24">
        <v>320</v>
      </c>
      <c r="D7942" s="16">
        <f t="shared" si="124"/>
        <v>1.71824296</v>
      </c>
    </row>
    <row r="7943" spans="1:4" ht="15" customHeight="1" x14ac:dyDescent="0.2">
      <c r="A7943" s="105">
        <v>42340.333333333336</v>
      </c>
      <c r="B7943" s="13">
        <v>1.028888</v>
      </c>
      <c r="C7943" s="24">
        <v>130</v>
      </c>
      <c r="D7943" s="16">
        <f t="shared" si="124"/>
        <v>1.71824296</v>
      </c>
    </row>
    <row r="7944" spans="1:4" ht="15" customHeight="1" x14ac:dyDescent="0.2">
      <c r="A7944" s="105">
        <v>42340.375</v>
      </c>
      <c r="B7944" s="13">
        <v>0</v>
      </c>
      <c r="C7944" s="24">
        <v>0</v>
      </c>
      <c r="D7944" s="16">
        <f t="shared" si="124"/>
        <v>0</v>
      </c>
    </row>
    <row r="7945" spans="1:4" ht="15" customHeight="1" x14ac:dyDescent="0.2">
      <c r="A7945" s="105">
        <v>42340.416666666664</v>
      </c>
      <c r="B7945" s="13">
        <v>1.028888</v>
      </c>
      <c r="C7945" s="24">
        <v>340</v>
      </c>
      <c r="D7945" s="16">
        <f t="shared" si="124"/>
        <v>1.71824296</v>
      </c>
    </row>
    <row r="7946" spans="1:4" ht="15" customHeight="1" x14ac:dyDescent="0.2">
      <c r="A7946" s="105">
        <v>42340.458333333336</v>
      </c>
      <c r="B7946" s="13">
        <v>2.057776</v>
      </c>
      <c r="C7946" s="24">
        <v>300</v>
      </c>
      <c r="D7946" s="16">
        <f t="shared" si="124"/>
        <v>3.43648592</v>
      </c>
    </row>
    <row r="7947" spans="1:4" ht="15" customHeight="1" x14ac:dyDescent="0.2">
      <c r="A7947" s="105">
        <v>42340.5</v>
      </c>
      <c r="B7947" s="13">
        <v>1.5433319999999999</v>
      </c>
      <c r="C7947" s="24">
        <v>340</v>
      </c>
      <c r="D7947" s="16">
        <f t="shared" si="124"/>
        <v>2.5773644399999998</v>
      </c>
    </row>
    <row r="7948" spans="1:4" ht="15" customHeight="1" x14ac:dyDescent="0.2">
      <c r="A7948" s="105">
        <v>42340.541666666664</v>
      </c>
      <c r="B7948" s="13">
        <v>4.1155520000000001</v>
      </c>
      <c r="C7948" s="24">
        <v>110</v>
      </c>
      <c r="D7948" s="16">
        <f t="shared" si="124"/>
        <v>6.8729718399999999</v>
      </c>
    </row>
    <row r="7949" spans="1:4" ht="15" customHeight="1" x14ac:dyDescent="0.2">
      <c r="A7949" s="105">
        <v>42340.583333333336</v>
      </c>
      <c r="B7949" s="13">
        <v>5.1444400000000003</v>
      </c>
      <c r="C7949" s="24">
        <v>120</v>
      </c>
      <c r="D7949" s="16">
        <f t="shared" si="124"/>
        <v>8.5912147999999995</v>
      </c>
    </row>
    <row r="7950" spans="1:4" ht="15" customHeight="1" x14ac:dyDescent="0.2">
      <c r="A7950" s="105">
        <v>42340.625</v>
      </c>
      <c r="B7950" s="13">
        <v>6.1733279999999997</v>
      </c>
      <c r="C7950" s="24">
        <v>150</v>
      </c>
      <c r="D7950" s="16">
        <f t="shared" si="124"/>
        <v>10.309457759999999</v>
      </c>
    </row>
    <row r="7951" spans="1:4" ht="15" customHeight="1" x14ac:dyDescent="0.2">
      <c r="A7951" s="105">
        <v>42340.666666666664</v>
      </c>
      <c r="B7951" s="13">
        <v>7.7166600000000001</v>
      </c>
      <c r="C7951" s="24">
        <v>170</v>
      </c>
      <c r="D7951" s="16">
        <f t="shared" si="124"/>
        <v>12.886822199999999</v>
      </c>
    </row>
    <row r="7952" spans="1:4" ht="15" customHeight="1" x14ac:dyDescent="0.2">
      <c r="A7952" s="105">
        <v>42340.708333333336</v>
      </c>
      <c r="B7952" s="13">
        <v>5.6588840000000005</v>
      </c>
      <c r="C7952" s="24">
        <v>160</v>
      </c>
      <c r="D7952" s="16">
        <f t="shared" si="124"/>
        <v>9.4503362800000001</v>
      </c>
    </row>
    <row r="7953" spans="1:4" ht="15" customHeight="1" x14ac:dyDescent="0.2">
      <c r="A7953" s="105">
        <v>42340.75</v>
      </c>
      <c r="B7953" s="13">
        <v>4.1155520000000001</v>
      </c>
      <c r="C7953" s="24">
        <v>150</v>
      </c>
      <c r="D7953" s="16">
        <f t="shared" si="124"/>
        <v>6.8729718399999999</v>
      </c>
    </row>
    <row r="7954" spans="1:4" ht="15" customHeight="1" x14ac:dyDescent="0.2">
      <c r="A7954" s="105">
        <v>42340.791666666664</v>
      </c>
      <c r="B7954" s="13">
        <v>2.5722200000000002</v>
      </c>
      <c r="C7954" s="24">
        <v>140</v>
      </c>
      <c r="D7954" s="16">
        <f t="shared" si="124"/>
        <v>4.2956073999999997</v>
      </c>
    </row>
    <row r="7955" spans="1:4" ht="15" customHeight="1" x14ac:dyDescent="0.2">
      <c r="A7955" s="105">
        <v>42340.833333333336</v>
      </c>
      <c r="B7955" s="13">
        <v>2.057776</v>
      </c>
      <c r="C7955" s="24">
        <v>150</v>
      </c>
      <c r="D7955" s="16">
        <f t="shared" si="124"/>
        <v>3.43648592</v>
      </c>
    </row>
    <row r="7956" spans="1:4" ht="15" customHeight="1" x14ac:dyDescent="0.2">
      <c r="A7956" s="105">
        <v>42340.875</v>
      </c>
      <c r="B7956" s="13">
        <v>2.057776</v>
      </c>
      <c r="C7956" s="24">
        <v>150</v>
      </c>
      <c r="D7956" s="16">
        <f t="shared" si="124"/>
        <v>3.43648592</v>
      </c>
    </row>
    <row r="7957" spans="1:4" ht="15" customHeight="1" x14ac:dyDescent="0.2">
      <c r="A7957" s="105">
        <v>42340.916666666664</v>
      </c>
      <c r="B7957" s="13">
        <v>1.5433319999999999</v>
      </c>
      <c r="C7957" s="24">
        <v>170</v>
      </c>
      <c r="D7957" s="16">
        <f t="shared" si="124"/>
        <v>2.5773644399999998</v>
      </c>
    </row>
    <row r="7958" spans="1:4" ht="15" customHeight="1" x14ac:dyDescent="0.2">
      <c r="A7958" s="105">
        <v>42340.958333333336</v>
      </c>
      <c r="B7958" s="13">
        <v>1.5433319999999999</v>
      </c>
      <c r="C7958" s="24">
        <v>150</v>
      </c>
      <c r="D7958" s="16">
        <f t="shared" si="124"/>
        <v>2.5773644399999998</v>
      </c>
    </row>
    <row r="7959" spans="1:4" ht="15" customHeight="1" x14ac:dyDescent="0.2">
      <c r="A7959" s="105">
        <v>42341</v>
      </c>
      <c r="B7959" s="13">
        <v>2.057776</v>
      </c>
      <c r="C7959" s="24">
        <v>170</v>
      </c>
      <c r="D7959" s="16">
        <f t="shared" si="124"/>
        <v>3.43648592</v>
      </c>
    </row>
    <row r="7960" spans="1:4" ht="15" customHeight="1" x14ac:dyDescent="0.2">
      <c r="A7960" s="105">
        <v>42341.041666666664</v>
      </c>
      <c r="B7960" s="13">
        <v>1.028888</v>
      </c>
      <c r="C7960" s="24">
        <v>210</v>
      </c>
      <c r="D7960" s="16">
        <f t="shared" si="124"/>
        <v>1.71824296</v>
      </c>
    </row>
    <row r="7961" spans="1:4" ht="15" customHeight="1" x14ac:dyDescent="0.2">
      <c r="A7961" s="105">
        <v>42341.083333333336</v>
      </c>
      <c r="B7961" s="13">
        <v>1.5433319999999999</v>
      </c>
      <c r="C7961" s="24">
        <v>330</v>
      </c>
      <c r="D7961" s="16">
        <f t="shared" si="124"/>
        <v>2.5773644399999998</v>
      </c>
    </row>
    <row r="7962" spans="1:4" ht="15" customHeight="1" x14ac:dyDescent="0.2">
      <c r="A7962" s="105">
        <v>42341.125</v>
      </c>
      <c r="B7962" s="13">
        <v>1.028888</v>
      </c>
      <c r="C7962" s="24">
        <v>270</v>
      </c>
      <c r="D7962" s="16">
        <f t="shared" si="124"/>
        <v>1.71824296</v>
      </c>
    </row>
    <row r="7963" spans="1:4" ht="15" customHeight="1" x14ac:dyDescent="0.2">
      <c r="A7963" s="105">
        <v>42341.166666666664</v>
      </c>
      <c r="B7963" s="13">
        <v>1.028888</v>
      </c>
      <c r="C7963" s="24">
        <v>310</v>
      </c>
      <c r="D7963" s="16">
        <f t="shared" si="124"/>
        <v>1.71824296</v>
      </c>
    </row>
    <row r="7964" spans="1:4" ht="15" customHeight="1" x14ac:dyDescent="0.2">
      <c r="A7964" s="105">
        <v>42341.208333333336</v>
      </c>
      <c r="B7964" s="13">
        <v>0</v>
      </c>
      <c r="C7964" s="24">
        <v>0</v>
      </c>
      <c r="D7964" s="16">
        <f t="shared" si="124"/>
        <v>0</v>
      </c>
    </row>
    <row r="7965" spans="1:4" ht="15" customHeight="1" x14ac:dyDescent="0.2">
      <c r="A7965" s="105">
        <v>42341.25</v>
      </c>
      <c r="B7965" s="13">
        <v>1.028888</v>
      </c>
      <c r="C7965" s="24">
        <v>320</v>
      </c>
      <c r="D7965" s="16">
        <f t="shared" si="124"/>
        <v>1.71824296</v>
      </c>
    </row>
    <row r="7966" spans="1:4" ht="15" customHeight="1" x14ac:dyDescent="0.2">
      <c r="A7966" s="105">
        <v>42341.291666666664</v>
      </c>
      <c r="B7966" s="13">
        <v>0</v>
      </c>
      <c r="C7966" s="24">
        <v>0</v>
      </c>
      <c r="D7966" s="16">
        <f t="shared" si="124"/>
        <v>0</v>
      </c>
    </row>
    <row r="7967" spans="1:4" ht="15" customHeight="1" x14ac:dyDescent="0.2">
      <c r="A7967" s="105">
        <v>42341.333333333336</v>
      </c>
      <c r="B7967" s="13">
        <v>0.51444400000000001</v>
      </c>
      <c r="C7967" s="24">
        <v>20</v>
      </c>
      <c r="D7967" s="16">
        <f t="shared" si="124"/>
        <v>0.85912147999999999</v>
      </c>
    </row>
    <row r="7968" spans="1:4" ht="15" customHeight="1" x14ac:dyDescent="0.2">
      <c r="A7968" s="105">
        <v>42341.375</v>
      </c>
      <c r="B7968" s="13">
        <v>1.028888</v>
      </c>
      <c r="C7968" s="24">
        <v>340</v>
      </c>
      <c r="D7968" s="16">
        <f t="shared" si="124"/>
        <v>1.71824296</v>
      </c>
    </row>
    <row r="7969" spans="1:4" ht="15" customHeight="1" x14ac:dyDescent="0.2">
      <c r="A7969" s="105">
        <v>42341.416666666664</v>
      </c>
      <c r="B7969" s="13">
        <v>1.028888</v>
      </c>
      <c r="C7969" s="24">
        <v>300</v>
      </c>
      <c r="D7969" s="16">
        <f t="shared" si="124"/>
        <v>1.71824296</v>
      </c>
    </row>
    <row r="7970" spans="1:4" ht="15" customHeight="1" x14ac:dyDescent="0.2">
      <c r="A7970" s="105">
        <v>42341.458333333336</v>
      </c>
      <c r="B7970" s="13">
        <v>1.028888</v>
      </c>
      <c r="C7970" s="24">
        <v>290</v>
      </c>
      <c r="D7970" s="16">
        <f t="shared" si="124"/>
        <v>1.71824296</v>
      </c>
    </row>
    <row r="7971" spans="1:4" ht="15" customHeight="1" x14ac:dyDescent="0.2">
      <c r="A7971" s="105">
        <v>42341.5</v>
      </c>
      <c r="B7971" s="13">
        <v>2.057776</v>
      </c>
      <c r="C7971" s="24">
        <v>270</v>
      </c>
      <c r="D7971" s="16">
        <f t="shared" si="124"/>
        <v>3.43648592</v>
      </c>
    </row>
    <row r="7972" spans="1:4" ht="15" customHeight="1" x14ac:dyDescent="0.2">
      <c r="A7972" s="105">
        <v>42341.541666666664</v>
      </c>
      <c r="B7972" s="13">
        <v>1.028888</v>
      </c>
      <c r="C7972" s="24">
        <v>140</v>
      </c>
      <c r="D7972" s="16">
        <f t="shared" si="124"/>
        <v>1.71824296</v>
      </c>
    </row>
    <row r="7973" spans="1:4" ht="15" customHeight="1" x14ac:dyDescent="0.2">
      <c r="A7973" s="105">
        <v>42341.583333333336</v>
      </c>
      <c r="B7973" s="13">
        <v>5.1444400000000003</v>
      </c>
      <c r="C7973" s="24">
        <v>140</v>
      </c>
      <c r="D7973" s="16">
        <f t="shared" si="124"/>
        <v>8.5912147999999995</v>
      </c>
    </row>
    <row r="7974" spans="1:4" ht="15" customHeight="1" x14ac:dyDescent="0.2">
      <c r="A7974" s="105">
        <v>42341.625</v>
      </c>
      <c r="B7974" s="13">
        <v>6.6877719999999998</v>
      </c>
      <c r="C7974" s="24">
        <v>160</v>
      </c>
      <c r="D7974" s="16">
        <f t="shared" si="124"/>
        <v>11.16857924</v>
      </c>
    </row>
    <row r="7975" spans="1:4" ht="15" customHeight="1" x14ac:dyDescent="0.2">
      <c r="A7975" s="105">
        <v>42341.666666666664</v>
      </c>
      <c r="B7975" s="13">
        <v>5.6588840000000005</v>
      </c>
      <c r="C7975" s="24">
        <v>160</v>
      </c>
      <c r="D7975" s="16">
        <f t="shared" si="124"/>
        <v>9.4503362800000001</v>
      </c>
    </row>
    <row r="7976" spans="1:4" ht="15" customHeight="1" x14ac:dyDescent="0.2">
      <c r="A7976" s="105">
        <v>42341.708333333336</v>
      </c>
      <c r="B7976" s="13">
        <v>5.6588840000000005</v>
      </c>
      <c r="C7976" s="24">
        <v>160</v>
      </c>
      <c r="D7976" s="16">
        <f t="shared" si="124"/>
        <v>9.4503362800000001</v>
      </c>
    </row>
    <row r="7977" spans="1:4" ht="15" customHeight="1" x14ac:dyDescent="0.2">
      <c r="A7977" s="105">
        <v>42341.75</v>
      </c>
      <c r="B7977" s="13">
        <v>4.6299960000000002</v>
      </c>
      <c r="C7977" s="24">
        <v>170</v>
      </c>
      <c r="D7977" s="16">
        <f t="shared" si="124"/>
        <v>7.7320933199999997</v>
      </c>
    </row>
    <row r="7978" spans="1:4" ht="15" customHeight="1" x14ac:dyDescent="0.2">
      <c r="A7978" s="105">
        <v>42341.791666666664</v>
      </c>
      <c r="B7978" s="13">
        <v>4.1155520000000001</v>
      </c>
      <c r="C7978" s="24">
        <v>170</v>
      </c>
      <c r="D7978" s="16">
        <f t="shared" si="124"/>
        <v>6.8729718399999999</v>
      </c>
    </row>
    <row r="7979" spans="1:4" ht="15" customHeight="1" x14ac:dyDescent="0.2">
      <c r="A7979" s="105">
        <v>42341.833333333336</v>
      </c>
      <c r="B7979" s="13">
        <v>2.057776</v>
      </c>
      <c r="C7979" s="24">
        <v>190</v>
      </c>
      <c r="D7979" s="16">
        <f t="shared" si="124"/>
        <v>3.43648592</v>
      </c>
    </row>
    <row r="7980" spans="1:4" ht="15" customHeight="1" x14ac:dyDescent="0.2">
      <c r="A7980" s="105">
        <v>42341.875</v>
      </c>
      <c r="B7980" s="13">
        <v>2.057776</v>
      </c>
      <c r="C7980" s="24">
        <v>220</v>
      </c>
      <c r="D7980" s="16">
        <f t="shared" si="124"/>
        <v>3.43648592</v>
      </c>
    </row>
    <row r="7981" spans="1:4" ht="15" customHeight="1" x14ac:dyDescent="0.2">
      <c r="A7981" s="105">
        <v>42341.916666666664</v>
      </c>
      <c r="B7981" s="13">
        <v>1.5433319999999999</v>
      </c>
      <c r="C7981" s="24">
        <v>280</v>
      </c>
      <c r="D7981" s="16">
        <f t="shared" si="124"/>
        <v>2.5773644399999998</v>
      </c>
    </row>
    <row r="7982" spans="1:4" ht="15" customHeight="1" x14ac:dyDescent="0.2">
      <c r="A7982" s="105">
        <v>42341.958333333336</v>
      </c>
      <c r="B7982" s="13">
        <v>1.028888</v>
      </c>
      <c r="C7982" s="24">
        <v>340</v>
      </c>
      <c r="D7982" s="16">
        <f t="shared" si="124"/>
        <v>1.71824296</v>
      </c>
    </row>
    <row r="7983" spans="1:4" ht="15" customHeight="1" x14ac:dyDescent="0.2">
      <c r="A7983" s="105">
        <v>42342</v>
      </c>
      <c r="B7983" s="13">
        <v>1.028888</v>
      </c>
      <c r="C7983" s="24">
        <v>350</v>
      </c>
      <c r="D7983" s="16">
        <f t="shared" si="124"/>
        <v>1.71824296</v>
      </c>
    </row>
    <row r="7984" spans="1:4" ht="15" customHeight="1" x14ac:dyDescent="0.2">
      <c r="A7984" s="105">
        <v>42342.041666666664</v>
      </c>
      <c r="B7984" s="13">
        <v>1.028888</v>
      </c>
      <c r="C7984" s="24">
        <v>300</v>
      </c>
      <c r="D7984" s="16">
        <f t="shared" si="124"/>
        <v>1.71824296</v>
      </c>
    </row>
    <row r="7985" spans="1:4" ht="15" customHeight="1" x14ac:dyDescent="0.2">
      <c r="A7985" s="105">
        <v>42342.083333333336</v>
      </c>
      <c r="B7985" s="13">
        <v>1.028888</v>
      </c>
      <c r="C7985" s="24">
        <v>260</v>
      </c>
      <c r="D7985" s="16">
        <f t="shared" si="124"/>
        <v>1.71824296</v>
      </c>
    </row>
    <row r="7986" spans="1:4" ht="15" customHeight="1" x14ac:dyDescent="0.2">
      <c r="A7986" s="105">
        <v>42342.125</v>
      </c>
      <c r="B7986" s="13">
        <v>1.028888</v>
      </c>
      <c r="C7986" s="24">
        <v>350</v>
      </c>
      <c r="D7986" s="16">
        <f t="shared" si="124"/>
        <v>1.71824296</v>
      </c>
    </row>
    <row r="7987" spans="1:4" ht="15" customHeight="1" x14ac:dyDescent="0.2">
      <c r="A7987" s="105">
        <v>42342.166666666664</v>
      </c>
      <c r="B7987" s="13">
        <v>1.5433319999999999</v>
      </c>
      <c r="C7987" s="24">
        <v>290</v>
      </c>
      <c r="D7987" s="16">
        <f t="shared" si="124"/>
        <v>2.5773644399999998</v>
      </c>
    </row>
    <row r="7988" spans="1:4" ht="15" customHeight="1" x14ac:dyDescent="0.2">
      <c r="A7988" s="105">
        <v>42342.208333333336</v>
      </c>
      <c r="B7988" s="13">
        <v>1.028888</v>
      </c>
      <c r="C7988" s="24">
        <v>330</v>
      </c>
      <c r="D7988" s="16">
        <f t="shared" si="124"/>
        <v>1.71824296</v>
      </c>
    </row>
    <row r="7989" spans="1:4" ht="15" customHeight="1" x14ac:dyDescent="0.2">
      <c r="A7989" s="105">
        <v>42342.25</v>
      </c>
      <c r="B7989" s="13">
        <v>1.5433319999999999</v>
      </c>
      <c r="C7989" s="24">
        <v>270</v>
      </c>
      <c r="D7989" s="16">
        <f t="shared" si="124"/>
        <v>2.5773644399999998</v>
      </c>
    </row>
    <row r="7990" spans="1:4" ht="15" customHeight="1" x14ac:dyDescent="0.2">
      <c r="A7990" s="105">
        <v>42342.291666666664</v>
      </c>
      <c r="B7990" s="13">
        <v>1.5433319999999999</v>
      </c>
      <c r="C7990" s="24">
        <v>290</v>
      </c>
      <c r="D7990" s="16">
        <f t="shared" si="124"/>
        <v>2.5773644399999998</v>
      </c>
    </row>
    <row r="7991" spans="1:4" ht="15" customHeight="1" x14ac:dyDescent="0.2">
      <c r="A7991" s="105">
        <v>42342.333333333336</v>
      </c>
      <c r="B7991" s="13">
        <v>1.028888</v>
      </c>
      <c r="C7991" s="24">
        <v>310</v>
      </c>
      <c r="D7991" s="16">
        <f t="shared" si="124"/>
        <v>1.71824296</v>
      </c>
    </row>
    <row r="7992" spans="1:4" ht="15" customHeight="1" x14ac:dyDescent="0.2">
      <c r="A7992" s="105">
        <v>42342.375</v>
      </c>
      <c r="B7992" s="13">
        <v>1.028888</v>
      </c>
      <c r="C7992" s="24">
        <v>180</v>
      </c>
      <c r="D7992" s="16">
        <f t="shared" si="124"/>
        <v>1.71824296</v>
      </c>
    </row>
    <row r="7993" spans="1:4" ht="15" customHeight="1" x14ac:dyDescent="0.2">
      <c r="A7993" s="105">
        <v>42342.416666666664</v>
      </c>
      <c r="B7993" s="13">
        <v>1.5433319999999999</v>
      </c>
      <c r="C7993" s="24">
        <v>260</v>
      </c>
      <c r="D7993" s="16">
        <f t="shared" si="124"/>
        <v>2.5773644399999998</v>
      </c>
    </row>
    <row r="7994" spans="1:4" ht="15" customHeight="1" x14ac:dyDescent="0.2">
      <c r="A7994" s="105">
        <v>42342.458333333336</v>
      </c>
      <c r="B7994" s="13">
        <v>1.028888</v>
      </c>
      <c r="C7994" s="24">
        <v>140</v>
      </c>
      <c r="D7994" s="16">
        <f t="shared" si="124"/>
        <v>1.71824296</v>
      </c>
    </row>
    <row r="7995" spans="1:4" ht="15" customHeight="1" x14ac:dyDescent="0.2">
      <c r="A7995" s="105">
        <v>42342.5</v>
      </c>
      <c r="B7995" s="13">
        <v>2.5722200000000002</v>
      </c>
      <c r="C7995" s="24">
        <v>150</v>
      </c>
      <c r="D7995" s="16">
        <f t="shared" si="124"/>
        <v>4.2956073999999997</v>
      </c>
    </row>
    <row r="7996" spans="1:4" ht="15" customHeight="1" x14ac:dyDescent="0.2">
      <c r="A7996" s="105">
        <v>42342.541666666664</v>
      </c>
      <c r="B7996" s="13">
        <v>2.057776</v>
      </c>
      <c r="C7996" s="24">
        <v>110</v>
      </c>
      <c r="D7996" s="16">
        <f t="shared" si="124"/>
        <v>3.43648592</v>
      </c>
    </row>
    <row r="7997" spans="1:4" ht="15" customHeight="1" x14ac:dyDescent="0.2">
      <c r="A7997" s="105">
        <v>42342.583333333336</v>
      </c>
      <c r="B7997" s="13">
        <v>5.1444400000000003</v>
      </c>
      <c r="C7997" s="24">
        <v>160</v>
      </c>
      <c r="D7997" s="16">
        <f t="shared" si="124"/>
        <v>8.5912147999999995</v>
      </c>
    </row>
    <row r="7998" spans="1:4" ht="15" customHeight="1" x14ac:dyDescent="0.2">
      <c r="A7998" s="105">
        <v>42342.625</v>
      </c>
      <c r="B7998" s="13">
        <v>7.202216</v>
      </c>
      <c r="C7998" s="24">
        <v>160</v>
      </c>
      <c r="D7998" s="16">
        <f t="shared" si="124"/>
        <v>12.027700719999999</v>
      </c>
    </row>
    <row r="7999" spans="1:4" ht="15" customHeight="1" x14ac:dyDescent="0.2">
      <c r="A7999" s="105">
        <v>42342.666666666664</v>
      </c>
      <c r="B7999" s="13">
        <v>6.1733279999999997</v>
      </c>
      <c r="C7999" s="24">
        <v>160</v>
      </c>
      <c r="D7999" s="16">
        <f t="shared" si="124"/>
        <v>10.309457759999999</v>
      </c>
    </row>
    <row r="8000" spans="1:4" ht="15" customHeight="1" x14ac:dyDescent="0.2">
      <c r="A8000" s="105">
        <v>42342.708333333336</v>
      </c>
      <c r="B8000" s="13">
        <v>7.202216</v>
      </c>
      <c r="C8000" s="24">
        <v>160</v>
      </c>
      <c r="D8000" s="16">
        <f t="shared" si="124"/>
        <v>12.027700719999999</v>
      </c>
    </row>
    <row r="8001" spans="1:4" ht="15" customHeight="1" x14ac:dyDescent="0.2">
      <c r="A8001" s="105">
        <v>42342.75</v>
      </c>
      <c r="B8001" s="13">
        <v>6.6877719999999998</v>
      </c>
      <c r="C8001" s="24">
        <v>150</v>
      </c>
      <c r="D8001" s="16">
        <f t="shared" si="124"/>
        <v>11.16857924</v>
      </c>
    </row>
    <row r="8002" spans="1:4" ht="15" customHeight="1" x14ac:dyDescent="0.2">
      <c r="A8002" s="105">
        <v>42342.791666666664</v>
      </c>
      <c r="B8002" s="13">
        <v>6.1733279999999997</v>
      </c>
      <c r="C8002" s="24">
        <v>160</v>
      </c>
      <c r="D8002" s="16">
        <f t="shared" si="124"/>
        <v>10.309457759999999</v>
      </c>
    </row>
    <row r="8003" spans="1:4" ht="15" customHeight="1" x14ac:dyDescent="0.2">
      <c r="A8003" s="105">
        <v>42342.833333333336</v>
      </c>
      <c r="B8003" s="13">
        <v>6.1733279999999997</v>
      </c>
      <c r="C8003" s="24">
        <v>160</v>
      </c>
      <c r="D8003" s="16">
        <f t="shared" si="124"/>
        <v>10.309457759999999</v>
      </c>
    </row>
    <row r="8004" spans="1:4" ht="15" customHeight="1" x14ac:dyDescent="0.2">
      <c r="A8004" s="105">
        <v>42342.875</v>
      </c>
      <c r="B8004" s="13">
        <v>5.1444400000000003</v>
      </c>
      <c r="C8004" s="24">
        <v>170</v>
      </c>
      <c r="D8004" s="16">
        <f t="shared" ref="D8004:D8067" si="125">$B$1*B8004</f>
        <v>8.5912147999999995</v>
      </c>
    </row>
    <row r="8005" spans="1:4" ht="15" customHeight="1" x14ac:dyDescent="0.2">
      <c r="A8005" s="105">
        <v>42342.916666666664</v>
      </c>
      <c r="B8005" s="13">
        <v>2.057776</v>
      </c>
      <c r="C8005" s="24">
        <v>150</v>
      </c>
      <c r="D8005" s="16">
        <f t="shared" si="125"/>
        <v>3.43648592</v>
      </c>
    </row>
    <row r="8006" spans="1:4" ht="15" customHeight="1" x14ac:dyDescent="0.2">
      <c r="A8006" s="105">
        <v>42342.958333333336</v>
      </c>
      <c r="B8006" s="13">
        <v>1.5433319999999999</v>
      </c>
      <c r="C8006" s="24">
        <v>150</v>
      </c>
      <c r="D8006" s="16">
        <f t="shared" si="125"/>
        <v>2.5773644399999998</v>
      </c>
    </row>
    <row r="8007" spans="1:4" ht="15" customHeight="1" x14ac:dyDescent="0.2">
      <c r="A8007" s="105">
        <v>42343</v>
      </c>
      <c r="B8007" s="13">
        <v>1.028888</v>
      </c>
      <c r="C8007" s="24">
        <v>160</v>
      </c>
      <c r="D8007" s="16">
        <f t="shared" si="125"/>
        <v>1.71824296</v>
      </c>
    </row>
    <row r="8008" spans="1:4" ht="15" customHeight="1" x14ac:dyDescent="0.2">
      <c r="A8008" s="105">
        <v>42343.041666666664</v>
      </c>
      <c r="B8008" s="13">
        <v>1.028888</v>
      </c>
      <c r="C8008" s="24">
        <v>300</v>
      </c>
      <c r="D8008" s="16">
        <f t="shared" si="125"/>
        <v>1.71824296</v>
      </c>
    </row>
    <row r="8009" spans="1:4" ht="15" customHeight="1" x14ac:dyDescent="0.2">
      <c r="A8009" s="105">
        <v>42343.083333333336</v>
      </c>
      <c r="B8009" s="13">
        <v>1.5433319999999999</v>
      </c>
      <c r="C8009" s="24">
        <v>320</v>
      </c>
      <c r="D8009" s="16">
        <f t="shared" si="125"/>
        <v>2.5773644399999998</v>
      </c>
    </row>
    <row r="8010" spans="1:4" ht="15" customHeight="1" x14ac:dyDescent="0.2">
      <c r="A8010" s="105">
        <v>42343.125</v>
      </c>
      <c r="B8010" s="13">
        <v>1.028888</v>
      </c>
      <c r="C8010" s="24">
        <v>310</v>
      </c>
      <c r="D8010" s="16">
        <f t="shared" si="125"/>
        <v>1.71824296</v>
      </c>
    </row>
    <row r="8011" spans="1:4" ht="15" customHeight="1" x14ac:dyDescent="0.2">
      <c r="A8011" s="105">
        <v>42343.166666666664</v>
      </c>
      <c r="B8011" s="13">
        <v>1.5433319999999999</v>
      </c>
      <c r="C8011" s="24">
        <v>340</v>
      </c>
      <c r="D8011" s="16">
        <f t="shared" si="125"/>
        <v>2.5773644399999998</v>
      </c>
    </row>
    <row r="8012" spans="1:4" ht="15" customHeight="1" x14ac:dyDescent="0.2">
      <c r="A8012" s="105">
        <v>42343.208333333336</v>
      </c>
      <c r="B8012" s="13">
        <v>1.5433319999999999</v>
      </c>
      <c r="C8012" s="24">
        <v>320</v>
      </c>
      <c r="D8012" s="16">
        <f t="shared" si="125"/>
        <v>2.5773644399999998</v>
      </c>
    </row>
    <row r="8013" spans="1:4" ht="15" customHeight="1" x14ac:dyDescent="0.2">
      <c r="A8013" s="105">
        <v>42343.25</v>
      </c>
      <c r="B8013" s="13">
        <v>1.028888</v>
      </c>
      <c r="C8013" s="24">
        <v>50</v>
      </c>
      <c r="D8013" s="16">
        <f t="shared" si="125"/>
        <v>1.71824296</v>
      </c>
    </row>
    <row r="8014" spans="1:4" ht="15" customHeight="1" x14ac:dyDescent="0.2">
      <c r="A8014" s="105">
        <v>42343.291666666664</v>
      </c>
      <c r="B8014" s="13">
        <v>1.028888</v>
      </c>
      <c r="C8014" s="24">
        <v>280</v>
      </c>
      <c r="D8014" s="16">
        <f t="shared" si="125"/>
        <v>1.71824296</v>
      </c>
    </row>
    <row r="8015" spans="1:4" ht="15" customHeight="1" x14ac:dyDescent="0.2">
      <c r="A8015" s="105">
        <v>42343.333333333336</v>
      </c>
      <c r="B8015" s="13">
        <v>0</v>
      </c>
      <c r="C8015" s="24">
        <v>0</v>
      </c>
      <c r="D8015" s="16">
        <f t="shared" si="125"/>
        <v>0</v>
      </c>
    </row>
    <row r="8016" spans="1:4" ht="15" customHeight="1" x14ac:dyDescent="0.2">
      <c r="A8016" s="105">
        <v>42343.375</v>
      </c>
      <c r="B8016" s="13">
        <v>2.057776</v>
      </c>
      <c r="C8016" s="24">
        <v>20</v>
      </c>
      <c r="D8016" s="16">
        <f t="shared" si="125"/>
        <v>3.43648592</v>
      </c>
    </row>
    <row r="8017" spans="1:4" ht="15" customHeight="1" x14ac:dyDescent="0.2">
      <c r="A8017" s="105">
        <v>42343.416666666664</v>
      </c>
      <c r="B8017" s="13">
        <v>1.5433319999999999</v>
      </c>
      <c r="C8017" s="24">
        <v>30</v>
      </c>
      <c r="D8017" s="16">
        <f t="shared" si="125"/>
        <v>2.5773644399999998</v>
      </c>
    </row>
    <row r="8018" spans="1:4" ht="15" customHeight="1" x14ac:dyDescent="0.2">
      <c r="A8018" s="105">
        <v>42343.458333333336</v>
      </c>
      <c r="B8018" s="13">
        <v>2.5722200000000002</v>
      </c>
      <c r="C8018" s="24">
        <v>360</v>
      </c>
      <c r="D8018" s="16">
        <f t="shared" si="125"/>
        <v>4.2956073999999997</v>
      </c>
    </row>
    <row r="8019" spans="1:4" ht="15" customHeight="1" x14ac:dyDescent="0.2">
      <c r="A8019" s="105">
        <v>42343.5</v>
      </c>
      <c r="B8019" s="13">
        <v>7.202216</v>
      </c>
      <c r="C8019" s="24">
        <v>20</v>
      </c>
      <c r="D8019" s="16">
        <f t="shared" si="125"/>
        <v>12.027700719999999</v>
      </c>
    </row>
    <row r="8020" spans="1:4" ht="15" customHeight="1" x14ac:dyDescent="0.2">
      <c r="A8020" s="105">
        <v>42343.541666666664</v>
      </c>
      <c r="B8020" s="13">
        <v>6.1733279999999997</v>
      </c>
      <c r="C8020" s="24">
        <v>10</v>
      </c>
      <c r="D8020" s="16">
        <f t="shared" si="125"/>
        <v>10.309457759999999</v>
      </c>
    </row>
    <row r="8021" spans="1:4" ht="15" customHeight="1" x14ac:dyDescent="0.2">
      <c r="A8021" s="105">
        <v>42343.583333333336</v>
      </c>
      <c r="B8021" s="13">
        <v>5.1444400000000003</v>
      </c>
      <c r="C8021" s="24">
        <v>360</v>
      </c>
      <c r="D8021" s="16">
        <f t="shared" si="125"/>
        <v>8.5912147999999995</v>
      </c>
    </row>
    <row r="8022" spans="1:4" ht="15" customHeight="1" x14ac:dyDescent="0.2">
      <c r="A8022" s="105">
        <v>42343.625</v>
      </c>
      <c r="B8022" s="13">
        <v>5.1444400000000003</v>
      </c>
      <c r="C8022" s="24">
        <v>350</v>
      </c>
      <c r="D8022" s="16">
        <f t="shared" si="125"/>
        <v>8.5912147999999995</v>
      </c>
    </row>
    <row r="8023" spans="1:4" ht="15" customHeight="1" x14ac:dyDescent="0.2">
      <c r="A8023" s="105">
        <v>42343.666666666664</v>
      </c>
      <c r="B8023" s="13">
        <v>6.6877719999999998</v>
      </c>
      <c r="C8023" s="24">
        <v>70</v>
      </c>
      <c r="D8023" s="16">
        <f t="shared" si="125"/>
        <v>11.16857924</v>
      </c>
    </row>
    <row r="8024" spans="1:4" ht="15" customHeight="1" x14ac:dyDescent="0.2">
      <c r="A8024" s="105">
        <v>42343.708333333336</v>
      </c>
      <c r="B8024" s="13">
        <v>8.2311040000000002</v>
      </c>
      <c r="C8024" s="24">
        <v>70</v>
      </c>
      <c r="D8024" s="16">
        <f t="shared" si="125"/>
        <v>13.74594368</v>
      </c>
    </row>
    <row r="8025" spans="1:4" ht="15" customHeight="1" x14ac:dyDescent="0.2">
      <c r="A8025" s="105">
        <v>42343.75</v>
      </c>
      <c r="B8025" s="13">
        <v>9.2599920000000004</v>
      </c>
      <c r="C8025" s="24">
        <v>60</v>
      </c>
      <c r="D8025" s="16">
        <f t="shared" si="125"/>
        <v>15.464186639999999</v>
      </c>
    </row>
    <row r="8026" spans="1:4" ht="15" customHeight="1" x14ac:dyDescent="0.2">
      <c r="A8026" s="105">
        <v>42343.791666666664</v>
      </c>
      <c r="B8026" s="13">
        <v>10.288880000000001</v>
      </c>
      <c r="C8026" s="24">
        <v>50</v>
      </c>
      <c r="D8026" s="16">
        <f t="shared" si="125"/>
        <v>17.182429599999999</v>
      </c>
    </row>
    <row r="8027" spans="1:4" ht="15" customHeight="1" x14ac:dyDescent="0.2">
      <c r="A8027" s="105">
        <v>42343.833333333336</v>
      </c>
      <c r="B8027" s="13">
        <v>9.2599920000000004</v>
      </c>
      <c r="C8027" s="24">
        <v>40</v>
      </c>
      <c r="D8027" s="16">
        <f t="shared" si="125"/>
        <v>15.464186639999999</v>
      </c>
    </row>
    <row r="8028" spans="1:4" ht="15" customHeight="1" x14ac:dyDescent="0.2">
      <c r="A8028" s="105">
        <v>42343.875</v>
      </c>
      <c r="B8028" s="13">
        <v>7.202216</v>
      </c>
      <c r="C8028" s="24">
        <v>40</v>
      </c>
      <c r="D8028" s="16">
        <f t="shared" si="125"/>
        <v>12.027700719999999</v>
      </c>
    </row>
    <row r="8029" spans="1:4" ht="15" customHeight="1" x14ac:dyDescent="0.2">
      <c r="A8029" s="105">
        <v>42343.916666666664</v>
      </c>
      <c r="B8029" s="13">
        <v>4.6299960000000002</v>
      </c>
      <c r="C8029" s="24">
        <v>40</v>
      </c>
      <c r="D8029" s="16">
        <f t="shared" si="125"/>
        <v>7.7320933199999997</v>
      </c>
    </row>
    <row r="8030" spans="1:4" ht="15" customHeight="1" x14ac:dyDescent="0.2">
      <c r="A8030" s="105">
        <v>42343.958333333336</v>
      </c>
      <c r="B8030" s="13">
        <v>5.1444400000000003</v>
      </c>
      <c r="C8030" s="24">
        <v>40</v>
      </c>
      <c r="D8030" s="16">
        <f t="shared" si="125"/>
        <v>8.5912147999999995</v>
      </c>
    </row>
    <row r="8031" spans="1:4" ht="15" customHeight="1" x14ac:dyDescent="0.2">
      <c r="A8031" s="105">
        <v>42344</v>
      </c>
      <c r="B8031" s="13">
        <v>8.2311040000000002</v>
      </c>
      <c r="C8031" s="24">
        <v>30</v>
      </c>
      <c r="D8031" s="16">
        <f t="shared" si="125"/>
        <v>13.74594368</v>
      </c>
    </row>
    <row r="8032" spans="1:4" ht="15" customHeight="1" x14ac:dyDescent="0.2">
      <c r="A8032" s="105">
        <v>42344.041666666664</v>
      </c>
      <c r="B8032" s="13">
        <v>6.1733279999999997</v>
      </c>
      <c r="C8032" s="24">
        <v>30</v>
      </c>
      <c r="D8032" s="16">
        <f t="shared" si="125"/>
        <v>10.309457759999999</v>
      </c>
    </row>
    <row r="8033" spans="1:4" ht="15" customHeight="1" x14ac:dyDescent="0.2">
      <c r="A8033" s="105">
        <v>42344.083333333336</v>
      </c>
      <c r="B8033" s="13">
        <v>2.5722200000000002</v>
      </c>
      <c r="C8033" s="24">
        <v>10</v>
      </c>
      <c r="D8033" s="16">
        <f t="shared" si="125"/>
        <v>4.2956073999999997</v>
      </c>
    </row>
    <row r="8034" spans="1:4" ht="15" customHeight="1" x14ac:dyDescent="0.2">
      <c r="A8034" s="105">
        <v>42344.125</v>
      </c>
      <c r="B8034" s="13">
        <v>4.6299960000000002</v>
      </c>
      <c r="C8034" s="24">
        <v>40</v>
      </c>
      <c r="D8034" s="16">
        <f t="shared" si="125"/>
        <v>7.7320933199999997</v>
      </c>
    </row>
    <row r="8035" spans="1:4" ht="15" customHeight="1" x14ac:dyDescent="0.2">
      <c r="A8035" s="105">
        <v>42344.166666666664</v>
      </c>
      <c r="B8035" s="13">
        <v>2.5722200000000002</v>
      </c>
      <c r="C8035" s="24">
        <v>350</v>
      </c>
      <c r="D8035" s="16">
        <f t="shared" si="125"/>
        <v>4.2956073999999997</v>
      </c>
    </row>
    <row r="8036" spans="1:4" ht="15" customHeight="1" x14ac:dyDescent="0.2">
      <c r="A8036" s="105">
        <v>42344.208333333336</v>
      </c>
      <c r="B8036" s="13">
        <v>3.601108</v>
      </c>
      <c r="C8036" s="24">
        <v>330</v>
      </c>
      <c r="D8036" s="16">
        <f t="shared" si="125"/>
        <v>6.0138503599999993</v>
      </c>
    </row>
    <row r="8037" spans="1:4" ht="15" customHeight="1" x14ac:dyDescent="0.2">
      <c r="A8037" s="105">
        <v>42344.25</v>
      </c>
      <c r="B8037" s="13">
        <v>2.057776</v>
      </c>
      <c r="C8037" s="24">
        <v>340</v>
      </c>
      <c r="D8037" s="16">
        <f t="shared" si="125"/>
        <v>3.43648592</v>
      </c>
    </row>
    <row r="8038" spans="1:4" ht="15" customHeight="1" x14ac:dyDescent="0.2">
      <c r="A8038" s="105">
        <v>42344.291666666664</v>
      </c>
      <c r="B8038" s="13">
        <v>3.0866639999999999</v>
      </c>
      <c r="C8038" s="24">
        <v>20</v>
      </c>
      <c r="D8038" s="16">
        <f t="shared" si="125"/>
        <v>5.1547288799999995</v>
      </c>
    </row>
    <row r="8039" spans="1:4" ht="15" customHeight="1" x14ac:dyDescent="0.2">
      <c r="A8039" s="105">
        <v>42344.333333333336</v>
      </c>
      <c r="B8039" s="13">
        <v>1.5433319999999999</v>
      </c>
      <c r="C8039" s="24">
        <v>340</v>
      </c>
      <c r="D8039" s="16">
        <f t="shared" si="125"/>
        <v>2.5773644399999998</v>
      </c>
    </row>
    <row r="8040" spans="1:4" ht="15" customHeight="1" x14ac:dyDescent="0.2">
      <c r="A8040" s="105">
        <v>42344.375</v>
      </c>
      <c r="B8040" s="13">
        <v>1.028888</v>
      </c>
      <c r="C8040" s="24">
        <v>320</v>
      </c>
      <c r="D8040" s="16">
        <f t="shared" si="125"/>
        <v>1.71824296</v>
      </c>
    </row>
    <row r="8041" spans="1:4" ht="15" customHeight="1" x14ac:dyDescent="0.2">
      <c r="A8041" s="105">
        <v>42344.416666666664</v>
      </c>
      <c r="B8041" s="13">
        <v>3.601108</v>
      </c>
      <c r="C8041" s="24">
        <v>340</v>
      </c>
      <c r="D8041" s="16">
        <f t="shared" si="125"/>
        <v>6.0138503599999993</v>
      </c>
    </row>
    <row r="8042" spans="1:4" ht="15" customHeight="1" x14ac:dyDescent="0.2">
      <c r="A8042" s="105">
        <v>42344.458333333336</v>
      </c>
      <c r="B8042" s="13">
        <v>4.1155520000000001</v>
      </c>
      <c r="C8042" s="24">
        <v>310</v>
      </c>
      <c r="D8042" s="16">
        <f t="shared" si="125"/>
        <v>6.8729718399999999</v>
      </c>
    </row>
    <row r="8043" spans="1:4" ht="15" customHeight="1" x14ac:dyDescent="0.2">
      <c r="A8043" s="105">
        <v>42344.5</v>
      </c>
      <c r="B8043" s="13">
        <v>2.5722200000000002</v>
      </c>
      <c r="C8043" s="24">
        <v>340</v>
      </c>
      <c r="D8043" s="16">
        <f t="shared" si="125"/>
        <v>4.2956073999999997</v>
      </c>
    </row>
    <row r="8044" spans="1:4" ht="15" customHeight="1" x14ac:dyDescent="0.2">
      <c r="A8044" s="105">
        <v>42344.541666666664</v>
      </c>
      <c r="B8044" s="13">
        <v>4.6299960000000002</v>
      </c>
      <c r="C8044" s="24">
        <v>20</v>
      </c>
      <c r="D8044" s="16">
        <f t="shared" si="125"/>
        <v>7.7320933199999997</v>
      </c>
    </row>
    <row r="8045" spans="1:4" ht="15" customHeight="1" x14ac:dyDescent="0.2">
      <c r="A8045" s="105">
        <v>42344.583333333336</v>
      </c>
      <c r="B8045" s="13">
        <v>3.601108</v>
      </c>
      <c r="C8045" s="24">
        <v>320</v>
      </c>
      <c r="D8045" s="16">
        <f t="shared" si="125"/>
        <v>6.0138503599999993</v>
      </c>
    </row>
    <row r="8046" spans="1:4" ht="15" customHeight="1" x14ac:dyDescent="0.2">
      <c r="A8046" s="105">
        <v>42344.625</v>
      </c>
      <c r="B8046" s="13">
        <v>4.6299960000000002</v>
      </c>
      <c r="C8046" s="24">
        <v>330</v>
      </c>
      <c r="D8046" s="16">
        <f t="shared" si="125"/>
        <v>7.7320933199999997</v>
      </c>
    </row>
    <row r="8047" spans="1:4" ht="15" customHeight="1" x14ac:dyDescent="0.2">
      <c r="A8047" s="105">
        <v>42344.666666666664</v>
      </c>
      <c r="B8047" s="13">
        <v>6.1733279999999997</v>
      </c>
      <c r="C8047" s="24">
        <v>310</v>
      </c>
      <c r="D8047" s="16">
        <f t="shared" si="125"/>
        <v>10.309457759999999</v>
      </c>
    </row>
    <row r="8048" spans="1:4" ht="15" customHeight="1" x14ac:dyDescent="0.2">
      <c r="A8048" s="105">
        <v>42344.708333333336</v>
      </c>
      <c r="B8048" s="13">
        <v>6.1733279999999997</v>
      </c>
      <c r="C8048" s="24">
        <v>340</v>
      </c>
      <c r="D8048" s="16">
        <f t="shared" si="125"/>
        <v>10.309457759999999</v>
      </c>
    </row>
    <row r="8049" spans="1:4" ht="15" customHeight="1" x14ac:dyDescent="0.2">
      <c r="A8049" s="105">
        <v>42344.75</v>
      </c>
      <c r="B8049" s="13">
        <v>4.6299960000000002</v>
      </c>
      <c r="C8049" s="24">
        <v>340</v>
      </c>
      <c r="D8049" s="16">
        <f t="shared" si="125"/>
        <v>7.7320933199999997</v>
      </c>
    </row>
    <row r="8050" spans="1:4" ht="15" customHeight="1" x14ac:dyDescent="0.2">
      <c r="A8050" s="105">
        <v>42344.791666666664</v>
      </c>
      <c r="B8050" s="13">
        <v>5.6588840000000005</v>
      </c>
      <c r="C8050" s="24">
        <v>160</v>
      </c>
      <c r="D8050" s="16">
        <f t="shared" si="125"/>
        <v>9.4503362800000001</v>
      </c>
    </row>
    <row r="8051" spans="1:4" ht="15" customHeight="1" x14ac:dyDescent="0.2">
      <c r="A8051" s="105">
        <v>42344.833333333336</v>
      </c>
      <c r="B8051" s="13">
        <v>3.601108</v>
      </c>
      <c r="C8051" s="24">
        <v>190</v>
      </c>
      <c r="D8051" s="16">
        <f t="shared" si="125"/>
        <v>6.0138503599999993</v>
      </c>
    </row>
    <row r="8052" spans="1:4" ht="15" customHeight="1" x14ac:dyDescent="0.2">
      <c r="A8052" s="105">
        <v>42344.875</v>
      </c>
      <c r="B8052" s="13">
        <v>4.1155520000000001</v>
      </c>
      <c r="C8052" s="24">
        <v>70</v>
      </c>
      <c r="D8052" s="16">
        <f t="shared" si="125"/>
        <v>6.8729718399999999</v>
      </c>
    </row>
    <row r="8053" spans="1:4" ht="15" customHeight="1" x14ac:dyDescent="0.2">
      <c r="A8053" s="105">
        <v>42344.916666666664</v>
      </c>
      <c r="B8053" s="13">
        <v>2.057776</v>
      </c>
      <c r="C8053" s="24">
        <v>40</v>
      </c>
      <c r="D8053" s="16">
        <f t="shared" si="125"/>
        <v>3.43648592</v>
      </c>
    </row>
    <row r="8054" spans="1:4" ht="15" customHeight="1" x14ac:dyDescent="0.2">
      <c r="A8054" s="105">
        <v>42344.958333333336</v>
      </c>
      <c r="B8054" s="13">
        <v>2.057776</v>
      </c>
      <c r="C8054" s="24">
        <v>260</v>
      </c>
      <c r="D8054" s="16">
        <f t="shared" si="125"/>
        <v>3.43648592</v>
      </c>
    </row>
    <row r="8055" spans="1:4" ht="15" customHeight="1" x14ac:dyDescent="0.2">
      <c r="A8055" s="105">
        <v>42345</v>
      </c>
      <c r="B8055" s="13">
        <v>2.057776</v>
      </c>
      <c r="C8055" s="24">
        <v>220</v>
      </c>
      <c r="D8055" s="16">
        <f t="shared" si="125"/>
        <v>3.43648592</v>
      </c>
    </row>
    <row r="8056" spans="1:4" ht="15" customHeight="1" x14ac:dyDescent="0.2">
      <c r="A8056" s="105">
        <v>42345.041666666664</v>
      </c>
      <c r="B8056" s="13">
        <v>1.028888</v>
      </c>
      <c r="C8056" s="24">
        <v>70</v>
      </c>
      <c r="D8056" s="16">
        <f t="shared" si="125"/>
        <v>1.71824296</v>
      </c>
    </row>
    <row r="8057" spans="1:4" ht="15" customHeight="1" x14ac:dyDescent="0.2">
      <c r="A8057" s="105">
        <v>42345.083333333336</v>
      </c>
      <c r="B8057" s="13">
        <v>3.0866639999999999</v>
      </c>
      <c r="C8057" s="24">
        <v>140</v>
      </c>
      <c r="D8057" s="16">
        <f t="shared" si="125"/>
        <v>5.1547288799999995</v>
      </c>
    </row>
    <row r="8058" spans="1:4" ht="15" customHeight="1" x14ac:dyDescent="0.2">
      <c r="A8058" s="105">
        <v>42345.125</v>
      </c>
      <c r="B8058" s="13">
        <v>2.5722200000000002</v>
      </c>
      <c r="C8058" s="24">
        <v>160</v>
      </c>
      <c r="D8058" s="16">
        <f t="shared" si="125"/>
        <v>4.2956073999999997</v>
      </c>
    </row>
    <row r="8059" spans="1:4" ht="15" customHeight="1" x14ac:dyDescent="0.2">
      <c r="A8059" s="105">
        <v>42345.166666666664</v>
      </c>
      <c r="B8059" s="13">
        <v>2.057776</v>
      </c>
      <c r="C8059" s="24">
        <v>170</v>
      </c>
      <c r="D8059" s="16">
        <f t="shared" si="125"/>
        <v>3.43648592</v>
      </c>
    </row>
    <row r="8060" spans="1:4" ht="15" customHeight="1" x14ac:dyDescent="0.2">
      <c r="A8060" s="105">
        <v>42345.208333333336</v>
      </c>
      <c r="B8060" s="13">
        <v>0</v>
      </c>
      <c r="C8060" s="24">
        <v>0</v>
      </c>
      <c r="D8060" s="16">
        <f t="shared" si="125"/>
        <v>0</v>
      </c>
    </row>
    <row r="8061" spans="1:4" ht="15" customHeight="1" x14ac:dyDescent="0.2">
      <c r="A8061" s="105">
        <v>42345.25</v>
      </c>
      <c r="B8061" s="13">
        <v>1.5433319999999999</v>
      </c>
      <c r="C8061" s="24">
        <v>270</v>
      </c>
      <c r="D8061" s="16">
        <f t="shared" si="125"/>
        <v>2.5773644399999998</v>
      </c>
    </row>
    <row r="8062" spans="1:4" ht="15" customHeight="1" x14ac:dyDescent="0.2">
      <c r="A8062" s="105">
        <v>42345.291666666664</v>
      </c>
      <c r="B8062" s="13">
        <v>1.5433319999999999</v>
      </c>
      <c r="C8062" s="24">
        <v>320</v>
      </c>
      <c r="D8062" s="16">
        <f t="shared" si="125"/>
        <v>2.5773644399999998</v>
      </c>
    </row>
    <row r="8063" spans="1:4" ht="15" customHeight="1" x14ac:dyDescent="0.2">
      <c r="A8063" s="105">
        <v>42345.333333333336</v>
      </c>
      <c r="B8063" s="13">
        <v>2.057776</v>
      </c>
      <c r="C8063" s="24">
        <v>250</v>
      </c>
      <c r="D8063" s="16">
        <f t="shared" si="125"/>
        <v>3.43648592</v>
      </c>
    </row>
    <row r="8064" spans="1:4" ht="15" customHeight="1" x14ac:dyDescent="0.2">
      <c r="A8064" s="105">
        <v>42345.375</v>
      </c>
      <c r="B8064" s="13">
        <v>1.5433319999999999</v>
      </c>
      <c r="C8064" s="24">
        <v>340</v>
      </c>
      <c r="D8064" s="16">
        <f t="shared" si="125"/>
        <v>2.5773644399999998</v>
      </c>
    </row>
    <row r="8065" spans="1:4" ht="15" customHeight="1" x14ac:dyDescent="0.2">
      <c r="A8065" s="105">
        <v>42345.416666666664</v>
      </c>
      <c r="B8065" s="13">
        <v>2.5722200000000002</v>
      </c>
      <c r="C8065" s="24">
        <v>360</v>
      </c>
      <c r="D8065" s="16">
        <f t="shared" si="125"/>
        <v>4.2956073999999997</v>
      </c>
    </row>
    <row r="8066" spans="1:4" ht="15" customHeight="1" x14ac:dyDescent="0.2">
      <c r="A8066" s="105">
        <v>42345.458333333336</v>
      </c>
      <c r="B8066" s="13">
        <v>1.028888</v>
      </c>
      <c r="C8066" s="24">
        <v>190</v>
      </c>
      <c r="D8066" s="16">
        <f t="shared" si="125"/>
        <v>1.71824296</v>
      </c>
    </row>
    <row r="8067" spans="1:4" ht="15" customHeight="1" x14ac:dyDescent="0.2">
      <c r="A8067" s="105">
        <v>42345.5</v>
      </c>
      <c r="B8067" s="13">
        <v>5.1444400000000003</v>
      </c>
      <c r="C8067" s="24">
        <v>160</v>
      </c>
      <c r="D8067" s="16">
        <f t="shared" si="125"/>
        <v>8.5912147999999995</v>
      </c>
    </row>
    <row r="8068" spans="1:4" ht="15" customHeight="1" x14ac:dyDescent="0.2">
      <c r="A8068" s="105">
        <v>42345.541666666664</v>
      </c>
      <c r="B8068" s="13">
        <v>4.6299960000000002</v>
      </c>
      <c r="C8068" s="24">
        <v>160</v>
      </c>
      <c r="D8068" s="16">
        <f t="shared" ref="D8068:D8131" si="126">$B$1*B8068</f>
        <v>7.7320933199999997</v>
      </c>
    </row>
    <row r="8069" spans="1:4" ht="15" customHeight="1" x14ac:dyDescent="0.2">
      <c r="A8069" s="105">
        <v>42345.583333333336</v>
      </c>
      <c r="B8069" s="13">
        <v>3.601108</v>
      </c>
      <c r="C8069" s="24">
        <v>180</v>
      </c>
      <c r="D8069" s="16">
        <f t="shared" si="126"/>
        <v>6.0138503599999993</v>
      </c>
    </row>
    <row r="8070" spans="1:4" ht="15" customHeight="1" x14ac:dyDescent="0.2">
      <c r="A8070" s="105">
        <v>42345.625</v>
      </c>
      <c r="B8070" s="13">
        <v>5.6588840000000005</v>
      </c>
      <c r="C8070" s="24">
        <v>180</v>
      </c>
      <c r="D8070" s="16">
        <f t="shared" si="126"/>
        <v>9.4503362800000001</v>
      </c>
    </row>
    <row r="8071" spans="1:4" ht="15" customHeight="1" x14ac:dyDescent="0.2">
      <c r="A8071" s="105">
        <v>42345.666666666664</v>
      </c>
      <c r="B8071" s="13">
        <v>6.1733279999999997</v>
      </c>
      <c r="C8071" s="24">
        <v>160</v>
      </c>
      <c r="D8071" s="16">
        <f t="shared" si="126"/>
        <v>10.309457759999999</v>
      </c>
    </row>
    <row r="8072" spans="1:4" ht="15" customHeight="1" x14ac:dyDescent="0.2">
      <c r="A8072" s="105">
        <v>42345.708333333336</v>
      </c>
      <c r="B8072" s="13">
        <v>6.1733279999999997</v>
      </c>
      <c r="C8072" s="24">
        <v>160</v>
      </c>
      <c r="D8072" s="16">
        <f t="shared" si="126"/>
        <v>10.309457759999999</v>
      </c>
    </row>
    <row r="8073" spans="1:4" ht="15" customHeight="1" x14ac:dyDescent="0.2">
      <c r="A8073" s="106">
        <v>42345.75</v>
      </c>
      <c r="B8073" s="107">
        <v>10.288880000000001</v>
      </c>
      <c r="C8073" s="28">
        <v>180</v>
      </c>
      <c r="D8073" s="16">
        <f t="shared" si="126"/>
        <v>17.182429599999999</v>
      </c>
    </row>
    <row r="8074" spans="1:4" ht="15" customHeight="1" x14ac:dyDescent="0.2">
      <c r="A8074" s="105">
        <v>42345.791666666664</v>
      </c>
      <c r="B8074" s="13">
        <v>3.0866639999999999</v>
      </c>
      <c r="C8074" s="24">
        <v>200</v>
      </c>
      <c r="D8074" s="16">
        <f t="shared" si="126"/>
        <v>5.1547288799999995</v>
      </c>
    </row>
    <row r="8075" spans="1:4" ht="15" customHeight="1" x14ac:dyDescent="0.2">
      <c r="A8075" s="105">
        <v>42345.875</v>
      </c>
      <c r="B8075" s="13">
        <v>8.2311040000000002</v>
      </c>
      <c r="C8075" s="24">
        <v>210</v>
      </c>
      <c r="D8075" s="16">
        <f t="shared" si="126"/>
        <v>13.74594368</v>
      </c>
    </row>
    <row r="8076" spans="1:4" ht="15" customHeight="1" x14ac:dyDescent="0.2">
      <c r="A8076" s="105">
        <v>42345.916666666664</v>
      </c>
      <c r="B8076" s="13">
        <v>6.6877719999999998</v>
      </c>
      <c r="C8076" s="24">
        <v>210</v>
      </c>
      <c r="D8076" s="16">
        <f t="shared" si="126"/>
        <v>11.16857924</v>
      </c>
    </row>
    <row r="8077" spans="1:4" ht="15" customHeight="1" x14ac:dyDescent="0.2">
      <c r="A8077" s="105">
        <v>42345.958333333336</v>
      </c>
      <c r="B8077" s="13">
        <v>6.1733279999999997</v>
      </c>
      <c r="C8077" s="24">
        <v>200</v>
      </c>
      <c r="D8077" s="16">
        <f t="shared" si="126"/>
        <v>10.309457759999999</v>
      </c>
    </row>
    <row r="8078" spans="1:4" ht="15" customHeight="1" x14ac:dyDescent="0.2">
      <c r="A8078" s="105">
        <v>42346</v>
      </c>
      <c r="B8078" s="13">
        <v>4.6299960000000002</v>
      </c>
      <c r="C8078" s="24">
        <v>210</v>
      </c>
      <c r="D8078" s="16">
        <f t="shared" si="126"/>
        <v>7.7320933199999997</v>
      </c>
    </row>
    <row r="8079" spans="1:4" ht="15" customHeight="1" x14ac:dyDescent="0.2">
      <c r="A8079" s="105">
        <v>42346.083333333336</v>
      </c>
      <c r="B8079" s="13">
        <v>5.1444400000000003</v>
      </c>
      <c r="C8079" s="24">
        <v>230</v>
      </c>
      <c r="D8079" s="16">
        <f t="shared" si="126"/>
        <v>8.5912147999999995</v>
      </c>
    </row>
    <row r="8080" spans="1:4" ht="15" customHeight="1" x14ac:dyDescent="0.2">
      <c r="A8080" s="105">
        <v>42346.125</v>
      </c>
      <c r="B8080" s="13">
        <v>2.5722200000000002</v>
      </c>
      <c r="C8080" s="24">
        <v>250</v>
      </c>
      <c r="D8080" s="16">
        <f t="shared" si="126"/>
        <v>4.2956073999999997</v>
      </c>
    </row>
    <row r="8081" spans="1:4" ht="15" customHeight="1" x14ac:dyDescent="0.2">
      <c r="A8081" s="105">
        <v>42346.166666666664</v>
      </c>
      <c r="B8081" s="13">
        <v>2.5722200000000002</v>
      </c>
      <c r="C8081" s="24">
        <v>230</v>
      </c>
      <c r="D8081" s="16">
        <f t="shared" si="126"/>
        <v>4.2956073999999997</v>
      </c>
    </row>
    <row r="8082" spans="1:4" ht="15" customHeight="1" x14ac:dyDescent="0.2">
      <c r="A8082" s="105">
        <v>42346.208333333336</v>
      </c>
      <c r="B8082" s="13">
        <v>2.5722200000000002</v>
      </c>
      <c r="C8082" s="24">
        <v>250</v>
      </c>
      <c r="D8082" s="16">
        <f t="shared" si="126"/>
        <v>4.2956073999999997</v>
      </c>
    </row>
    <row r="8083" spans="1:4" ht="15" customHeight="1" x14ac:dyDescent="0.2">
      <c r="A8083" s="105">
        <v>42346.25</v>
      </c>
      <c r="B8083" s="13">
        <v>3.0866639999999999</v>
      </c>
      <c r="C8083" s="24">
        <v>220</v>
      </c>
      <c r="D8083" s="16">
        <f t="shared" si="126"/>
        <v>5.1547288799999995</v>
      </c>
    </row>
    <row r="8084" spans="1:4" ht="15" customHeight="1" x14ac:dyDescent="0.2">
      <c r="A8084" s="105">
        <v>42346.291666666664</v>
      </c>
      <c r="B8084" s="13">
        <v>2.5722200000000002</v>
      </c>
      <c r="C8084" s="24">
        <v>260</v>
      </c>
      <c r="D8084" s="16">
        <f t="shared" si="126"/>
        <v>4.2956073999999997</v>
      </c>
    </row>
    <row r="8085" spans="1:4" ht="15" customHeight="1" x14ac:dyDescent="0.2">
      <c r="A8085" s="105">
        <v>42346.333333333336</v>
      </c>
      <c r="B8085" s="13">
        <v>2.5722200000000002</v>
      </c>
      <c r="C8085" s="24">
        <v>160</v>
      </c>
      <c r="D8085" s="16">
        <f t="shared" si="126"/>
        <v>4.2956073999999997</v>
      </c>
    </row>
    <row r="8086" spans="1:4" ht="15" customHeight="1" x14ac:dyDescent="0.2">
      <c r="A8086" s="105">
        <v>42346.375</v>
      </c>
      <c r="B8086" s="13">
        <v>2.057776</v>
      </c>
      <c r="C8086" s="24">
        <v>200</v>
      </c>
      <c r="D8086" s="16">
        <f t="shared" si="126"/>
        <v>3.43648592</v>
      </c>
    </row>
    <row r="8087" spans="1:4" ht="15" customHeight="1" x14ac:dyDescent="0.2">
      <c r="A8087" s="105">
        <v>42346.416666666664</v>
      </c>
      <c r="B8087" s="13">
        <v>2.057776</v>
      </c>
      <c r="C8087" s="24">
        <v>10</v>
      </c>
      <c r="D8087" s="16">
        <f t="shared" si="126"/>
        <v>3.43648592</v>
      </c>
    </row>
    <row r="8088" spans="1:4" ht="15" customHeight="1" x14ac:dyDescent="0.2">
      <c r="A8088" s="105">
        <v>42346.458333333336</v>
      </c>
      <c r="B8088" s="13">
        <v>1.5433319999999999</v>
      </c>
      <c r="C8088" s="24">
        <v>310</v>
      </c>
      <c r="D8088" s="16">
        <f t="shared" si="126"/>
        <v>2.5773644399999998</v>
      </c>
    </row>
    <row r="8089" spans="1:4" ht="15" customHeight="1" x14ac:dyDescent="0.2">
      <c r="A8089" s="105">
        <v>42346.5</v>
      </c>
      <c r="B8089" s="13">
        <v>1.5433319999999999</v>
      </c>
      <c r="C8089" s="24">
        <v>270</v>
      </c>
      <c r="D8089" s="16">
        <f t="shared" si="126"/>
        <v>2.5773644399999998</v>
      </c>
    </row>
    <row r="8090" spans="1:4" ht="15" customHeight="1" x14ac:dyDescent="0.2">
      <c r="A8090" s="105">
        <v>42346.541666666664</v>
      </c>
      <c r="B8090" s="13">
        <v>2.057776</v>
      </c>
      <c r="C8090" s="24">
        <v>270</v>
      </c>
      <c r="D8090" s="16">
        <f t="shared" si="126"/>
        <v>3.43648592</v>
      </c>
    </row>
    <row r="8091" spans="1:4" ht="15" customHeight="1" x14ac:dyDescent="0.2">
      <c r="A8091" s="105">
        <v>42346.583333333336</v>
      </c>
      <c r="B8091" s="13">
        <v>1.5433319999999999</v>
      </c>
      <c r="C8091" s="24">
        <v>170</v>
      </c>
      <c r="D8091" s="16">
        <f t="shared" si="126"/>
        <v>2.5773644399999998</v>
      </c>
    </row>
    <row r="8092" spans="1:4" ht="15" customHeight="1" x14ac:dyDescent="0.2">
      <c r="A8092" s="105">
        <v>42346.625</v>
      </c>
      <c r="B8092" s="13">
        <v>3.0866639999999999</v>
      </c>
      <c r="C8092" s="24">
        <v>150</v>
      </c>
      <c r="D8092" s="16">
        <f t="shared" si="126"/>
        <v>5.1547288799999995</v>
      </c>
    </row>
    <row r="8093" spans="1:4" ht="15" customHeight="1" x14ac:dyDescent="0.2">
      <c r="A8093" s="105">
        <v>42346.666666666664</v>
      </c>
      <c r="B8093" s="13">
        <v>2.057776</v>
      </c>
      <c r="C8093" s="24">
        <v>140</v>
      </c>
      <c r="D8093" s="16">
        <f t="shared" si="126"/>
        <v>3.43648592</v>
      </c>
    </row>
    <row r="8094" spans="1:4" ht="15" customHeight="1" x14ac:dyDescent="0.2">
      <c r="A8094" s="105">
        <v>42346.708333333336</v>
      </c>
      <c r="B8094" s="13">
        <v>4.1155520000000001</v>
      </c>
      <c r="C8094" s="24">
        <v>160</v>
      </c>
      <c r="D8094" s="16">
        <f t="shared" si="126"/>
        <v>6.8729718399999999</v>
      </c>
    </row>
    <row r="8095" spans="1:4" ht="15" customHeight="1" x14ac:dyDescent="0.2">
      <c r="A8095" s="105">
        <v>42346.75</v>
      </c>
      <c r="B8095" s="13">
        <v>4.6299960000000002</v>
      </c>
      <c r="C8095" s="24">
        <v>160</v>
      </c>
      <c r="D8095" s="16">
        <f t="shared" si="126"/>
        <v>7.7320933199999997</v>
      </c>
    </row>
    <row r="8096" spans="1:4" ht="15" customHeight="1" x14ac:dyDescent="0.2">
      <c r="A8096" s="105">
        <v>42346.791666666664</v>
      </c>
      <c r="B8096" s="13">
        <v>3.601108</v>
      </c>
      <c r="C8096" s="24">
        <v>160</v>
      </c>
      <c r="D8096" s="16">
        <f t="shared" si="126"/>
        <v>6.0138503599999993</v>
      </c>
    </row>
    <row r="8097" spans="1:4" ht="15" customHeight="1" x14ac:dyDescent="0.2">
      <c r="A8097" s="105">
        <v>42346.833333333336</v>
      </c>
      <c r="B8097" s="13">
        <v>3.601108</v>
      </c>
      <c r="C8097" s="24">
        <v>160</v>
      </c>
      <c r="D8097" s="16">
        <f t="shared" si="126"/>
        <v>6.0138503599999993</v>
      </c>
    </row>
    <row r="8098" spans="1:4" ht="15" customHeight="1" x14ac:dyDescent="0.2">
      <c r="A8098" s="105">
        <v>42346.875</v>
      </c>
      <c r="B8098" s="13">
        <v>2.057776</v>
      </c>
      <c r="C8098" s="24">
        <v>160</v>
      </c>
      <c r="D8098" s="16">
        <f t="shared" si="126"/>
        <v>3.43648592</v>
      </c>
    </row>
    <row r="8099" spans="1:4" ht="15" customHeight="1" x14ac:dyDescent="0.2">
      <c r="A8099" s="105">
        <v>42346.916666666664</v>
      </c>
      <c r="B8099" s="13">
        <v>1.5433319999999999</v>
      </c>
      <c r="C8099" s="24">
        <v>180</v>
      </c>
      <c r="D8099" s="16">
        <f t="shared" si="126"/>
        <v>2.5773644399999998</v>
      </c>
    </row>
    <row r="8100" spans="1:4" ht="15" customHeight="1" x14ac:dyDescent="0.2">
      <c r="A8100" s="105">
        <v>42346.958333333336</v>
      </c>
      <c r="B8100" s="13">
        <v>1.028888</v>
      </c>
      <c r="C8100" s="24">
        <v>260</v>
      </c>
      <c r="D8100" s="16">
        <f t="shared" si="126"/>
        <v>1.71824296</v>
      </c>
    </row>
    <row r="8101" spans="1:4" ht="15" customHeight="1" x14ac:dyDescent="0.2">
      <c r="A8101" s="105">
        <v>42347</v>
      </c>
      <c r="B8101" s="13">
        <v>1.028888</v>
      </c>
      <c r="C8101" s="24">
        <v>310</v>
      </c>
      <c r="D8101" s="16">
        <f t="shared" si="126"/>
        <v>1.71824296</v>
      </c>
    </row>
    <row r="8102" spans="1:4" ht="15" customHeight="1" x14ac:dyDescent="0.2">
      <c r="A8102" s="105">
        <v>42347.041666666664</v>
      </c>
      <c r="B8102" s="13">
        <v>1.5433319999999999</v>
      </c>
      <c r="C8102" s="24">
        <v>310</v>
      </c>
      <c r="D8102" s="16">
        <f t="shared" si="126"/>
        <v>2.5773644399999998</v>
      </c>
    </row>
    <row r="8103" spans="1:4" ht="15" customHeight="1" x14ac:dyDescent="0.2">
      <c r="A8103" s="105">
        <v>42347.083333333336</v>
      </c>
      <c r="B8103" s="13">
        <v>1.5433319999999999</v>
      </c>
      <c r="C8103" s="24">
        <v>300</v>
      </c>
      <c r="D8103" s="16">
        <f t="shared" si="126"/>
        <v>2.5773644399999998</v>
      </c>
    </row>
    <row r="8104" spans="1:4" ht="15" customHeight="1" x14ac:dyDescent="0.2">
      <c r="A8104" s="105">
        <v>42347.125</v>
      </c>
      <c r="B8104" s="13">
        <v>2.057776</v>
      </c>
      <c r="C8104" s="24">
        <v>270</v>
      </c>
      <c r="D8104" s="16">
        <f t="shared" si="126"/>
        <v>3.43648592</v>
      </c>
    </row>
    <row r="8105" spans="1:4" ht="15" customHeight="1" x14ac:dyDescent="0.2">
      <c r="A8105" s="105">
        <v>42347.166666666664</v>
      </c>
      <c r="B8105" s="13">
        <v>1.028888</v>
      </c>
      <c r="C8105" s="24">
        <v>10</v>
      </c>
      <c r="D8105" s="16">
        <f t="shared" si="126"/>
        <v>1.71824296</v>
      </c>
    </row>
    <row r="8106" spans="1:4" ht="15" customHeight="1" x14ac:dyDescent="0.2">
      <c r="A8106" s="105">
        <v>42347.208333333336</v>
      </c>
      <c r="B8106" s="13">
        <v>1.028888</v>
      </c>
      <c r="C8106" s="24">
        <v>20</v>
      </c>
      <c r="D8106" s="16">
        <f t="shared" si="126"/>
        <v>1.71824296</v>
      </c>
    </row>
    <row r="8107" spans="1:4" ht="15" customHeight="1" x14ac:dyDescent="0.2">
      <c r="A8107" s="105">
        <v>42347.25</v>
      </c>
      <c r="B8107" s="13">
        <v>2.057776</v>
      </c>
      <c r="C8107" s="24">
        <v>250</v>
      </c>
      <c r="D8107" s="16">
        <f t="shared" si="126"/>
        <v>3.43648592</v>
      </c>
    </row>
    <row r="8108" spans="1:4" ht="15" customHeight="1" x14ac:dyDescent="0.2">
      <c r="A8108" s="105">
        <v>42347.291666666664</v>
      </c>
      <c r="B8108" s="13">
        <v>1.028888</v>
      </c>
      <c r="C8108" s="24">
        <v>300</v>
      </c>
      <c r="D8108" s="16">
        <f t="shared" si="126"/>
        <v>1.71824296</v>
      </c>
    </row>
    <row r="8109" spans="1:4" ht="15" customHeight="1" x14ac:dyDescent="0.2">
      <c r="A8109" s="105">
        <v>42347.333333333336</v>
      </c>
      <c r="B8109" s="13">
        <v>2.057776</v>
      </c>
      <c r="C8109" s="24">
        <v>340</v>
      </c>
      <c r="D8109" s="16">
        <f t="shared" si="126"/>
        <v>3.43648592</v>
      </c>
    </row>
    <row r="8110" spans="1:4" ht="15" customHeight="1" x14ac:dyDescent="0.2">
      <c r="A8110" s="105">
        <v>42347.375</v>
      </c>
      <c r="B8110" s="13">
        <v>0</v>
      </c>
      <c r="C8110" s="24">
        <v>0</v>
      </c>
      <c r="D8110" s="16">
        <f t="shared" si="126"/>
        <v>0</v>
      </c>
    </row>
    <row r="8111" spans="1:4" ht="15" customHeight="1" x14ac:dyDescent="0.2">
      <c r="A8111" s="105">
        <v>42347.416666666664</v>
      </c>
      <c r="B8111" s="13">
        <v>1.028888</v>
      </c>
      <c r="C8111" s="24">
        <v>280</v>
      </c>
      <c r="D8111" s="16">
        <f t="shared" si="126"/>
        <v>1.71824296</v>
      </c>
    </row>
    <row r="8112" spans="1:4" ht="15" customHeight="1" x14ac:dyDescent="0.2">
      <c r="A8112" s="105">
        <v>42347.458333333336</v>
      </c>
      <c r="B8112" s="13">
        <v>1.5433319999999999</v>
      </c>
      <c r="C8112" s="24">
        <v>360</v>
      </c>
      <c r="D8112" s="16">
        <f t="shared" si="126"/>
        <v>2.5773644399999998</v>
      </c>
    </row>
    <row r="8113" spans="1:4" ht="15" customHeight="1" x14ac:dyDescent="0.2">
      <c r="A8113" s="105">
        <v>42347.5</v>
      </c>
      <c r="B8113" s="13">
        <v>3.601108</v>
      </c>
      <c r="C8113" s="24">
        <v>10</v>
      </c>
      <c r="D8113" s="16">
        <f t="shared" si="126"/>
        <v>6.0138503599999993</v>
      </c>
    </row>
    <row r="8114" spans="1:4" ht="15" customHeight="1" x14ac:dyDescent="0.2">
      <c r="A8114" s="105">
        <v>42347.541666666664</v>
      </c>
      <c r="B8114" s="13">
        <v>5.1444400000000003</v>
      </c>
      <c r="C8114" s="24">
        <v>40</v>
      </c>
      <c r="D8114" s="16">
        <f t="shared" si="126"/>
        <v>8.5912147999999995</v>
      </c>
    </row>
    <row r="8115" spans="1:4" ht="15" customHeight="1" x14ac:dyDescent="0.2">
      <c r="A8115" s="105">
        <v>42347.583333333336</v>
      </c>
      <c r="B8115" s="13">
        <v>4.6299960000000002</v>
      </c>
      <c r="C8115" s="24">
        <v>50</v>
      </c>
      <c r="D8115" s="16">
        <f t="shared" si="126"/>
        <v>7.7320933199999997</v>
      </c>
    </row>
    <row r="8116" spans="1:4" ht="15" customHeight="1" x14ac:dyDescent="0.2">
      <c r="A8116" s="105">
        <v>42347.625</v>
      </c>
      <c r="B8116" s="13">
        <v>5.6588840000000005</v>
      </c>
      <c r="C8116" s="24">
        <v>70</v>
      </c>
      <c r="D8116" s="16">
        <f t="shared" si="126"/>
        <v>9.4503362800000001</v>
      </c>
    </row>
    <row r="8117" spans="1:4" ht="15" customHeight="1" x14ac:dyDescent="0.2">
      <c r="A8117" s="105">
        <v>42347.666666666664</v>
      </c>
      <c r="B8117" s="13">
        <v>5.6588840000000005</v>
      </c>
      <c r="C8117" s="24">
        <v>50</v>
      </c>
      <c r="D8117" s="16">
        <f t="shared" si="126"/>
        <v>9.4503362800000001</v>
      </c>
    </row>
    <row r="8118" spans="1:4" ht="15" customHeight="1" x14ac:dyDescent="0.2">
      <c r="A8118" s="105">
        <v>42347.708333333336</v>
      </c>
      <c r="B8118" s="13">
        <v>7.202216</v>
      </c>
      <c r="C8118" s="24">
        <v>50</v>
      </c>
      <c r="D8118" s="16">
        <f t="shared" si="126"/>
        <v>12.027700719999999</v>
      </c>
    </row>
    <row r="8119" spans="1:4" ht="15" customHeight="1" x14ac:dyDescent="0.2">
      <c r="A8119" s="105">
        <v>42347.75</v>
      </c>
      <c r="B8119" s="13">
        <v>6.1733279999999997</v>
      </c>
      <c r="C8119" s="24">
        <v>30</v>
      </c>
      <c r="D8119" s="16">
        <f t="shared" si="126"/>
        <v>10.309457759999999</v>
      </c>
    </row>
    <row r="8120" spans="1:4" ht="15" customHeight="1" x14ac:dyDescent="0.2">
      <c r="A8120" s="105">
        <v>42347.791666666664</v>
      </c>
      <c r="B8120" s="13">
        <v>5.1444400000000003</v>
      </c>
      <c r="C8120" s="24">
        <v>50</v>
      </c>
      <c r="D8120" s="16">
        <f t="shared" si="126"/>
        <v>8.5912147999999995</v>
      </c>
    </row>
    <row r="8121" spans="1:4" ht="15" customHeight="1" x14ac:dyDescent="0.2">
      <c r="A8121" s="105">
        <v>42347.833333333336</v>
      </c>
      <c r="B8121" s="13">
        <v>4.6299960000000002</v>
      </c>
      <c r="C8121" s="24">
        <v>40</v>
      </c>
      <c r="D8121" s="16">
        <f t="shared" si="126"/>
        <v>7.7320933199999997</v>
      </c>
    </row>
    <row r="8122" spans="1:4" ht="15" customHeight="1" x14ac:dyDescent="0.2">
      <c r="A8122" s="105">
        <v>42347.875</v>
      </c>
      <c r="B8122" s="13">
        <v>5.1444400000000003</v>
      </c>
      <c r="C8122" s="24">
        <v>30</v>
      </c>
      <c r="D8122" s="16">
        <f t="shared" si="126"/>
        <v>8.5912147999999995</v>
      </c>
    </row>
    <row r="8123" spans="1:4" ht="15" customHeight="1" x14ac:dyDescent="0.2">
      <c r="A8123" s="105">
        <v>42347.916666666664</v>
      </c>
      <c r="B8123" s="13">
        <v>5.1444400000000003</v>
      </c>
      <c r="C8123" s="24">
        <v>40</v>
      </c>
      <c r="D8123" s="16">
        <f t="shared" si="126"/>
        <v>8.5912147999999995</v>
      </c>
    </row>
    <row r="8124" spans="1:4" ht="15" customHeight="1" x14ac:dyDescent="0.2">
      <c r="A8124" s="105">
        <v>42347.958333333336</v>
      </c>
      <c r="B8124" s="13">
        <v>5.1444400000000003</v>
      </c>
      <c r="C8124" s="24">
        <v>40</v>
      </c>
      <c r="D8124" s="16">
        <f t="shared" si="126"/>
        <v>8.5912147999999995</v>
      </c>
    </row>
    <row r="8125" spans="1:4" ht="15" customHeight="1" x14ac:dyDescent="0.2">
      <c r="A8125" s="105">
        <v>42348</v>
      </c>
      <c r="B8125" s="13">
        <v>4.1155520000000001</v>
      </c>
      <c r="C8125" s="24">
        <v>20</v>
      </c>
      <c r="D8125" s="16">
        <f t="shared" si="126"/>
        <v>6.8729718399999999</v>
      </c>
    </row>
    <row r="8126" spans="1:4" ht="15" customHeight="1" x14ac:dyDescent="0.2">
      <c r="A8126" s="105">
        <v>42348.041666666664</v>
      </c>
      <c r="B8126" s="13">
        <v>1.028888</v>
      </c>
      <c r="C8126" s="24">
        <v>350</v>
      </c>
      <c r="D8126" s="16">
        <f t="shared" si="126"/>
        <v>1.71824296</v>
      </c>
    </row>
    <row r="8127" spans="1:4" ht="15" customHeight="1" x14ac:dyDescent="0.2">
      <c r="A8127" s="105">
        <v>42348.083333333336</v>
      </c>
      <c r="B8127" s="13">
        <v>2.5722200000000002</v>
      </c>
      <c r="C8127" s="24">
        <v>360</v>
      </c>
      <c r="D8127" s="16">
        <f t="shared" si="126"/>
        <v>4.2956073999999997</v>
      </c>
    </row>
    <row r="8128" spans="1:4" ht="15" customHeight="1" x14ac:dyDescent="0.2">
      <c r="A8128" s="105">
        <v>42348.125</v>
      </c>
      <c r="B8128" s="13">
        <v>3.0866639999999999</v>
      </c>
      <c r="C8128" s="24">
        <v>360</v>
      </c>
      <c r="D8128" s="16">
        <f t="shared" si="126"/>
        <v>5.1547288799999995</v>
      </c>
    </row>
    <row r="8129" spans="1:4" ht="15" customHeight="1" x14ac:dyDescent="0.2">
      <c r="A8129" s="105">
        <v>42348.166666666664</v>
      </c>
      <c r="B8129" s="13">
        <v>3.601108</v>
      </c>
      <c r="C8129" s="24">
        <v>20</v>
      </c>
      <c r="D8129" s="16">
        <f t="shared" si="126"/>
        <v>6.0138503599999993</v>
      </c>
    </row>
    <row r="8130" spans="1:4" ht="15" customHeight="1" x14ac:dyDescent="0.2">
      <c r="A8130" s="105">
        <v>42348.208333333336</v>
      </c>
      <c r="B8130" s="13">
        <v>3.601108</v>
      </c>
      <c r="C8130" s="24">
        <v>10</v>
      </c>
      <c r="D8130" s="16">
        <f t="shared" si="126"/>
        <v>6.0138503599999993</v>
      </c>
    </row>
    <row r="8131" spans="1:4" ht="15" customHeight="1" x14ac:dyDescent="0.2">
      <c r="A8131" s="105">
        <v>42348.25</v>
      </c>
      <c r="B8131" s="13">
        <v>5.1444400000000003</v>
      </c>
      <c r="C8131" s="24">
        <v>20</v>
      </c>
      <c r="D8131" s="16">
        <f t="shared" si="126"/>
        <v>8.5912147999999995</v>
      </c>
    </row>
    <row r="8132" spans="1:4" ht="15" customHeight="1" x14ac:dyDescent="0.2">
      <c r="A8132" s="105">
        <v>42348.291666666664</v>
      </c>
      <c r="B8132" s="13">
        <v>4.6299960000000002</v>
      </c>
      <c r="C8132" s="24">
        <v>10</v>
      </c>
      <c r="D8132" s="16">
        <f t="shared" ref="D8132:D8195" si="127">$B$1*B8132</f>
        <v>7.7320933199999997</v>
      </c>
    </row>
    <row r="8133" spans="1:4" ht="15" customHeight="1" x14ac:dyDescent="0.2">
      <c r="A8133" s="105">
        <v>42348.333333333336</v>
      </c>
      <c r="B8133" s="13">
        <v>5.1444400000000003</v>
      </c>
      <c r="C8133" s="24">
        <v>10</v>
      </c>
      <c r="D8133" s="16">
        <f t="shared" si="127"/>
        <v>8.5912147999999995</v>
      </c>
    </row>
    <row r="8134" spans="1:4" ht="15" customHeight="1" x14ac:dyDescent="0.2">
      <c r="A8134" s="105">
        <v>42348.375</v>
      </c>
      <c r="B8134" s="13">
        <v>6.1733279999999997</v>
      </c>
      <c r="C8134" s="24">
        <v>40</v>
      </c>
      <c r="D8134" s="16">
        <f t="shared" si="127"/>
        <v>10.309457759999999</v>
      </c>
    </row>
    <row r="8135" spans="1:4" ht="15" customHeight="1" x14ac:dyDescent="0.2">
      <c r="A8135" s="105">
        <v>42348.416666666664</v>
      </c>
      <c r="B8135" s="13">
        <v>7.202216</v>
      </c>
      <c r="C8135" s="24">
        <v>20</v>
      </c>
      <c r="D8135" s="16">
        <f t="shared" si="127"/>
        <v>12.027700719999999</v>
      </c>
    </row>
    <row r="8136" spans="1:4" ht="15" customHeight="1" x14ac:dyDescent="0.2">
      <c r="A8136" s="105">
        <v>42348.458333333336</v>
      </c>
      <c r="B8136" s="13">
        <v>7.202216</v>
      </c>
      <c r="C8136" s="24">
        <v>10</v>
      </c>
      <c r="D8136" s="16">
        <f t="shared" si="127"/>
        <v>12.027700719999999</v>
      </c>
    </row>
    <row r="8137" spans="1:4" ht="15" customHeight="1" x14ac:dyDescent="0.2">
      <c r="A8137" s="105">
        <v>42348.5</v>
      </c>
      <c r="B8137" s="13">
        <v>6.6877719999999998</v>
      </c>
      <c r="C8137" s="24">
        <v>20</v>
      </c>
      <c r="D8137" s="16">
        <f t="shared" si="127"/>
        <v>11.16857924</v>
      </c>
    </row>
    <row r="8138" spans="1:4" ht="15" customHeight="1" x14ac:dyDescent="0.2">
      <c r="A8138" s="105">
        <v>42348.541666666664</v>
      </c>
      <c r="B8138" s="13">
        <v>6.6877719999999998</v>
      </c>
      <c r="C8138" s="24">
        <v>20</v>
      </c>
      <c r="D8138" s="16">
        <f t="shared" si="127"/>
        <v>11.16857924</v>
      </c>
    </row>
    <row r="8139" spans="1:4" ht="15" customHeight="1" x14ac:dyDescent="0.2">
      <c r="A8139" s="105">
        <v>42348.583333333336</v>
      </c>
      <c r="B8139" s="13">
        <v>7.202216</v>
      </c>
      <c r="C8139" s="24">
        <v>20</v>
      </c>
      <c r="D8139" s="16">
        <f t="shared" si="127"/>
        <v>12.027700719999999</v>
      </c>
    </row>
    <row r="8140" spans="1:4" ht="15" customHeight="1" x14ac:dyDescent="0.2">
      <c r="A8140" s="105">
        <v>42348.625</v>
      </c>
      <c r="B8140" s="13">
        <v>6.6877719999999998</v>
      </c>
      <c r="C8140" s="24">
        <v>20</v>
      </c>
      <c r="D8140" s="16">
        <f t="shared" si="127"/>
        <v>11.16857924</v>
      </c>
    </row>
    <row r="8141" spans="1:4" ht="15" customHeight="1" x14ac:dyDescent="0.2">
      <c r="A8141" s="106">
        <v>42348.666666666664</v>
      </c>
      <c r="B8141" s="107">
        <v>6.1733279999999997</v>
      </c>
      <c r="C8141" s="28">
        <v>70</v>
      </c>
      <c r="D8141" s="16">
        <f t="shared" si="127"/>
        <v>10.309457759999999</v>
      </c>
    </row>
    <row r="8142" spans="1:4" ht="15" customHeight="1" x14ac:dyDescent="0.2">
      <c r="A8142" s="105">
        <v>42348.708333333336</v>
      </c>
      <c r="B8142" s="13">
        <v>8.7455479999999994</v>
      </c>
      <c r="C8142" s="24">
        <v>50</v>
      </c>
      <c r="D8142" s="16">
        <f t="shared" si="127"/>
        <v>14.605065159999999</v>
      </c>
    </row>
    <row r="8143" spans="1:4" ht="15" customHeight="1" x14ac:dyDescent="0.2">
      <c r="A8143" s="105">
        <v>42348.75</v>
      </c>
      <c r="B8143" s="13">
        <v>9.7744359999999997</v>
      </c>
      <c r="C8143" s="24">
        <v>50</v>
      </c>
      <c r="D8143" s="16">
        <f t="shared" si="127"/>
        <v>16.32330812</v>
      </c>
    </row>
    <row r="8144" spans="1:4" ht="15" customHeight="1" x14ac:dyDescent="0.2">
      <c r="A8144" s="105">
        <v>42348.791666666664</v>
      </c>
      <c r="B8144" s="13">
        <v>7.202216</v>
      </c>
      <c r="C8144" s="24">
        <v>60</v>
      </c>
      <c r="D8144" s="16">
        <f t="shared" si="127"/>
        <v>12.027700719999999</v>
      </c>
    </row>
    <row r="8145" spans="1:4" ht="15" customHeight="1" x14ac:dyDescent="0.2">
      <c r="A8145" s="105">
        <v>42348.875</v>
      </c>
      <c r="B8145" s="13">
        <v>7.7166600000000001</v>
      </c>
      <c r="C8145" s="24">
        <v>40</v>
      </c>
      <c r="D8145" s="16">
        <f t="shared" si="127"/>
        <v>12.886822199999999</v>
      </c>
    </row>
    <row r="8146" spans="1:4" ht="15" customHeight="1" x14ac:dyDescent="0.2">
      <c r="A8146" s="105">
        <v>42348.916666666664</v>
      </c>
      <c r="B8146" s="13">
        <v>7.7166600000000001</v>
      </c>
      <c r="C8146" s="24">
        <v>50</v>
      </c>
      <c r="D8146" s="16">
        <f t="shared" si="127"/>
        <v>12.886822199999999</v>
      </c>
    </row>
    <row r="8147" spans="1:4" ht="15" customHeight="1" x14ac:dyDescent="0.2">
      <c r="A8147" s="105">
        <v>42348.958333333336</v>
      </c>
      <c r="B8147" s="13">
        <v>2.057776</v>
      </c>
      <c r="C8147" s="24">
        <v>240</v>
      </c>
      <c r="D8147" s="16">
        <f t="shared" si="127"/>
        <v>3.43648592</v>
      </c>
    </row>
    <row r="8148" spans="1:4" ht="15" customHeight="1" x14ac:dyDescent="0.2">
      <c r="A8148" s="105">
        <v>42349</v>
      </c>
      <c r="B8148" s="13">
        <v>5.1444400000000003</v>
      </c>
      <c r="C8148" s="24">
        <v>20</v>
      </c>
      <c r="D8148" s="16">
        <f t="shared" si="127"/>
        <v>8.5912147999999995</v>
      </c>
    </row>
    <row r="8149" spans="1:4" ht="15" customHeight="1" x14ac:dyDescent="0.2">
      <c r="A8149" s="105">
        <v>42349.041666666664</v>
      </c>
      <c r="B8149" s="13">
        <v>5.1444400000000003</v>
      </c>
      <c r="C8149" s="24">
        <v>20</v>
      </c>
      <c r="D8149" s="16">
        <f t="shared" si="127"/>
        <v>8.5912147999999995</v>
      </c>
    </row>
    <row r="8150" spans="1:4" ht="15" customHeight="1" x14ac:dyDescent="0.2">
      <c r="A8150" s="105">
        <v>42349.083333333336</v>
      </c>
      <c r="B8150" s="13">
        <v>5.1444400000000003</v>
      </c>
      <c r="C8150" s="24">
        <v>40</v>
      </c>
      <c r="D8150" s="16">
        <f t="shared" si="127"/>
        <v>8.5912147999999995</v>
      </c>
    </row>
    <row r="8151" spans="1:4" ht="15" customHeight="1" x14ac:dyDescent="0.2">
      <c r="A8151" s="105">
        <v>42349.125</v>
      </c>
      <c r="B8151" s="13">
        <v>5.6588840000000005</v>
      </c>
      <c r="C8151" s="24">
        <v>40</v>
      </c>
      <c r="D8151" s="16">
        <f t="shared" si="127"/>
        <v>9.4503362800000001</v>
      </c>
    </row>
    <row r="8152" spans="1:4" ht="15" customHeight="1" x14ac:dyDescent="0.2">
      <c r="A8152" s="105">
        <v>42349.166666666664</v>
      </c>
      <c r="B8152" s="13">
        <v>3.601108</v>
      </c>
      <c r="C8152" s="24">
        <v>10</v>
      </c>
      <c r="D8152" s="16">
        <f t="shared" si="127"/>
        <v>6.0138503599999993</v>
      </c>
    </row>
    <row r="8153" spans="1:4" ht="15" customHeight="1" x14ac:dyDescent="0.2">
      <c r="A8153" s="105">
        <v>42349.208333333336</v>
      </c>
      <c r="B8153" s="13">
        <v>1.5433319999999999</v>
      </c>
      <c r="C8153" s="24">
        <v>330</v>
      </c>
      <c r="D8153" s="16">
        <f t="shared" si="127"/>
        <v>2.5773644399999998</v>
      </c>
    </row>
    <row r="8154" spans="1:4" ht="15" customHeight="1" x14ac:dyDescent="0.2">
      <c r="A8154" s="105">
        <v>42349.25</v>
      </c>
      <c r="B8154" s="13">
        <v>1.5433319999999999</v>
      </c>
      <c r="C8154" s="24">
        <v>10</v>
      </c>
      <c r="D8154" s="16">
        <f t="shared" si="127"/>
        <v>2.5773644399999998</v>
      </c>
    </row>
    <row r="8155" spans="1:4" ht="15" customHeight="1" x14ac:dyDescent="0.2">
      <c r="A8155" s="105">
        <v>42349.291666666664</v>
      </c>
      <c r="B8155" s="13">
        <v>1.028888</v>
      </c>
      <c r="C8155" s="24">
        <v>10</v>
      </c>
      <c r="D8155" s="16">
        <f t="shared" si="127"/>
        <v>1.71824296</v>
      </c>
    </row>
    <row r="8156" spans="1:4" ht="15" customHeight="1" x14ac:dyDescent="0.2">
      <c r="A8156" s="105">
        <v>42349.333333333336</v>
      </c>
      <c r="B8156" s="13">
        <v>2.057776</v>
      </c>
      <c r="C8156" s="24">
        <v>40</v>
      </c>
      <c r="D8156" s="16">
        <f t="shared" si="127"/>
        <v>3.43648592</v>
      </c>
    </row>
    <row r="8157" spans="1:4" ht="15" customHeight="1" x14ac:dyDescent="0.2">
      <c r="A8157" s="105">
        <v>42349.375</v>
      </c>
      <c r="B8157" s="13">
        <v>1.028888</v>
      </c>
      <c r="C8157" s="24">
        <v>30</v>
      </c>
      <c r="D8157" s="16">
        <f t="shared" si="127"/>
        <v>1.71824296</v>
      </c>
    </row>
    <row r="8158" spans="1:4" ht="15" customHeight="1" x14ac:dyDescent="0.2">
      <c r="A8158" s="105">
        <v>42349.416666666664</v>
      </c>
      <c r="B8158" s="13">
        <v>3.0866639999999999</v>
      </c>
      <c r="C8158" s="24">
        <v>40</v>
      </c>
      <c r="D8158" s="16">
        <f t="shared" si="127"/>
        <v>5.1547288799999995</v>
      </c>
    </row>
    <row r="8159" spans="1:4" ht="15" customHeight="1" x14ac:dyDescent="0.2">
      <c r="A8159" s="105">
        <v>42349.458333333336</v>
      </c>
      <c r="B8159" s="13">
        <v>1.5433319999999999</v>
      </c>
      <c r="C8159" s="24">
        <v>40</v>
      </c>
      <c r="D8159" s="16">
        <f t="shared" si="127"/>
        <v>2.5773644399999998</v>
      </c>
    </row>
    <row r="8160" spans="1:4" ht="15" customHeight="1" x14ac:dyDescent="0.2">
      <c r="A8160" s="105">
        <v>42349.5</v>
      </c>
      <c r="B8160" s="13">
        <v>1.5433319999999999</v>
      </c>
      <c r="C8160" s="24">
        <v>350</v>
      </c>
      <c r="D8160" s="16">
        <f t="shared" si="127"/>
        <v>2.5773644399999998</v>
      </c>
    </row>
    <row r="8161" spans="1:4" ht="15" customHeight="1" x14ac:dyDescent="0.2">
      <c r="A8161" s="105">
        <v>42349.541666666664</v>
      </c>
      <c r="B8161" s="13">
        <v>1.5433319999999999</v>
      </c>
      <c r="C8161" s="24">
        <v>170</v>
      </c>
      <c r="D8161" s="16">
        <f t="shared" si="127"/>
        <v>2.5773644399999998</v>
      </c>
    </row>
    <row r="8162" spans="1:4" ht="15" customHeight="1" x14ac:dyDescent="0.2">
      <c r="A8162" s="105">
        <v>42349.583333333336</v>
      </c>
      <c r="B8162" s="13">
        <v>1.028888</v>
      </c>
      <c r="C8162" s="24">
        <v>150</v>
      </c>
      <c r="D8162" s="16">
        <f t="shared" si="127"/>
        <v>1.71824296</v>
      </c>
    </row>
    <row r="8163" spans="1:4" ht="15" customHeight="1" x14ac:dyDescent="0.2">
      <c r="A8163" s="105">
        <v>42349.625</v>
      </c>
      <c r="B8163" s="13">
        <v>3.0866639999999999</v>
      </c>
      <c r="C8163" s="24">
        <v>160</v>
      </c>
      <c r="D8163" s="16">
        <f t="shared" si="127"/>
        <v>5.1547288799999995</v>
      </c>
    </row>
    <row r="8164" spans="1:4" ht="15" customHeight="1" x14ac:dyDescent="0.2">
      <c r="A8164" s="105">
        <v>42349.666666666664</v>
      </c>
      <c r="B8164" s="13">
        <v>2.057776</v>
      </c>
      <c r="C8164" s="24">
        <v>140</v>
      </c>
      <c r="D8164" s="16">
        <f t="shared" si="127"/>
        <v>3.43648592</v>
      </c>
    </row>
    <row r="8165" spans="1:4" ht="15" customHeight="1" x14ac:dyDescent="0.2">
      <c r="A8165" s="105">
        <v>42349.708333333336</v>
      </c>
      <c r="B8165" s="13">
        <v>1.028888</v>
      </c>
      <c r="C8165" s="24">
        <v>330</v>
      </c>
      <c r="D8165" s="16">
        <f t="shared" si="127"/>
        <v>1.71824296</v>
      </c>
    </row>
    <row r="8166" spans="1:4" ht="15" customHeight="1" x14ac:dyDescent="0.2">
      <c r="A8166" s="105">
        <v>42349.75</v>
      </c>
      <c r="B8166" s="13">
        <v>2.5722200000000002</v>
      </c>
      <c r="C8166" s="24">
        <v>170</v>
      </c>
      <c r="D8166" s="16">
        <f t="shared" si="127"/>
        <v>4.2956073999999997</v>
      </c>
    </row>
    <row r="8167" spans="1:4" ht="15" customHeight="1" x14ac:dyDescent="0.2">
      <c r="A8167" s="105">
        <v>42349.791666666664</v>
      </c>
      <c r="B8167" s="13">
        <v>2.5722200000000002</v>
      </c>
      <c r="C8167" s="24">
        <v>60</v>
      </c>
      <c r="D8167" s="16">
        <f t="shared" si="127"/>
        <v>4.2956073999999997</v>
      </c>
    </row>
    <row r="8168" spans="1:4" ht="15" customHeight="1" x14ac:dyDescent="0.2">
      <c r="A8168" s="105">
        <v>42349.833333333336</v>
      </c>
      <c r="B8168" s="13">
        <v>2.5722200000000002</v>
      </c>
      <c r="C8168" s="24">
        <v>50</v>
      </c>
      <c r="D8168" s="16">
        <f t="shared" si="127"/>
        <v>4.2956073999999997</v>
      </c>
    </row>
    <row r="8169" spans="1:4" ht="15" customHeight="1" x14ac:dyDescent="0.2">
      <c r="A8169" s="105">
        <v>42349.875</v>
      </c>
      <c r="B8169" s="13">
        <v>3.601108</v>
      </c>
      <c r="C8169" s="24">
        <v>50</v>
      </c>
      <c r="D8169" s="16">
        <f t="shared" si="127"/>
        <v>6.0138503599999993</v>
      </c>
    </row>
    <row r="8170" spans="1:4" ht="15" customHeight="1" x14ac:dyDescent="0.2">
      <c r="A8170" s="105">
        <v>42349.916666666664</v>
      </c>
      <c r="B8170" s="13">
        <v>2.057776</v>
      </c>
      <c r="C8170" s="24">
        <v>50</v>
      </c>
      <c r="D8170" s="16">
        <f t="shared" si="127"/>
        <v>3.43648592</v>
      </c>
    </row>
    <row r="8171" spans="1:4" ht="15" customHeight="1" x14ac:dyDescent="0.2">
      <c r="A8171" s="105">
        <v>42349.958333333336</v>
      </c>
      <c r="B8171" s="13">
        <v>2.057776</v>
      </c>
      <c r="C8171" s="24">
        <v>40</v>
      </c>
      <c r="D8171" s="16">
        <f t="shared" si="127"/>
        <v>3.43648592</v>
      </c>
    </row>
    <row r="8172" spans="1:4" ht="15" customHeight="1" x14ac:dyDescent="0.2">
      <c r="A8172" s="105">
        <v>42350</v>
      </c>
      <c r="B8172" s="13">
        <v>1.028888</v>
      </c>
      <c r="C8172" s="24">
        <v>20</v>
      </c>
      <c r="D8172" s="16">
        <f t="shared" si="127"/>
        <v>1.71824296</v>
      </c>
    </row>
    <row r="8173" spans="1:4" ht="15" customHeight="1" x14ac:dyDescent="0.2">
      <c r="A8173" s="105">
        <v>42350.041666666664</v>
      </c>
      <c r="B8173" s="13">
        <v>1.5433319999999999</v>
      </c>
      <c r="C8173" s="24">
        <v>340</v>
      </c>
      <c r="D8173" s="16">
        <f t="shared" si="127"/>
        <v>2.5773644399999998</v>
      </c>
    </row>
    <row r="8174" spans="1:4" ht="15" customHeight="1" x14ac:dyDescent="0.2">
      <c r="A8174" s="105">
        <v>42350.083333333336</v>
      </c>
      <c r="B8174" s="13">
        <v>2.057776</v>
      </c>
      <c r="C8174" s="24">
        <v>270</v>
      </c>
      <c r="D8174" s="16">
        <f t="shared" si="127"/>
        <v>3.43648592</v>
      </c>
    </row>
    <row r="8175" spans="1:4" ht="15" customHeight="1" x14ac:dyDescent="0.2">
      <c r="A8175" s="105">
        <v>42350.125</v>
      </c>
      <c r="B8175" s="13">
        <v>2.057776</v>
      </c>
      <c r="C8175" s="24">
        <v>120</v>
      </c>
      <c r="D8175" s="16">
        <f t="shared" si="127"/>
        <v>3.43648592</v>
      </c>
    </row>
    <row r="8176" spans="1:4" ht="15" customHeight="1" x14ac:dyDescent="0.2">
      <c r="A8176" s="105">
        <v>42350.166666666664</v>
      </c>
      <c r="B8176" s="13">
        <v>1.5433319999999999</v>
      </c>
      <c r="C8176" s="24">
        <v>130</v>
      </c>
      <c r="D8176" s="16">
        <f t="shared" si="127"/>
        <v>2.5773644399999998</v>
      </c>
    </row>
    <row r="8177" spans="1:4" ht="15" customHeight="1" x14ac:dyDescent="0.2">
      <c r="A8177" s="105">
        <v>42350.208333333336</v>
      </c>
      <c r="B8177" s="13">
        <v>0.51444400000000001</v>
      </c>
      <c r="C8177" s="24">
        <v>20</v>
      </c>
      <c r="D8177" s="16">
        <f t="shared" si="127"/>
        <v>0.85912147999999999</v>
      </c>
    </row>
    <row r="8178" spans="1:4" ht="15" customHeight="1" x14ac:dyDescent="0.2">
      <c r="A8178" s="105">
        <v>42350.25</v>
      </c>
      <c r="B8178" s="13">
        <v>1.5433319999999999</v>
      </c>
      <c r="C8178" s="24">
        <v>300</v>
      </c>
      <c r="D8178" s="16">
        <f t="shared" si="127"/>
        <v>2.5773644399999998</v>
      </c>
    </row>
    <row r="8179" spans="1:4" ht="15" customHeight="1" x14ac:dyDescent="0.2">
      <c r="A8179" s="105">
        <v>42350.291666666664</v>
      </c>
      <c r="B8179" s="13">
        <v>1.5433319999999999</v>
      </c>
      <c r="C8179" s="24">
        <v>340</v>
      </c>
      <c r="D8179" s="16">
        <f t="shared" si="127"/>
        <v>2.5773644399999998</v>
      </c>
    </row>
    <row r="8180" spans="1:4" ht="15" customHeight="1" x14ac:dyDescent="0.2">
      <c r="A8180" s="105">
        <v>42350.333333333336</v>
      </c>
      <c r="B8180" s="13">
        <v>1.5433319999999999</v>
      </c>
      <c r="C8180" s="24">
        <v>340</v>
      </c>
      <c r="D8180" s="16">
        <f t="shared" si="127"/>
        <v>2.5773644399999998</v>
      </c>
    </row>
    <row r="8181" spans="1:4" ht="15" customHeight="1" x14ac:dyDescent="0.2">
      <c r="A8181" s="105">
        <v>42350.375</v>
      </c>
      <c r="B8181" s="13">
        <v>3.0866639999999999</v>
      </c>
      <c r="C8181" s="24">
        <v>30</v>
      </c>
      <c r="D8181" s="16">
        <f t="shared" si="127"/>
        <v>5.1547288799999995</v>
      </c>
    </row>
    <row r="8182" spans="1:4" ht="15" customHeight="1" x14ac:dyDescent="0.2">
      <c r="A8182" s="105">
        <v>42350.416666666664</v>
      </c>
      <c r="B8182" s="13">
        <v>4.1155520000000001</v>
      </c>
      <c r="C8182" s="24">
        <v>20</v>
      </c>
      <c r="D8182" s="16">
        <f t="shared" si="127"/>
        <v>6.8729718399999999</v>
      </c>
    </row>
    <row r="8183" spans="1:4" ht="15" customHeight="1" x14ac:dyDescent="0.2">
      <c r="A8183" s="105">
        <v>42350.458333333336</v>
      </c>
      <c r="B8183" s="13">
        <v>5.1444400000000003</v>
      </c>
      <c r="C8183" s="24">
        <v>10</v>
      </c>
      <c r="D8183" s="16">
        <f t="shared" si="127"/>
        <v>8.5912147999999995</v>
      </c>
    </row>
    <row r="8184" spans="1:4" ht="15" customHeight="1" x14ac:dyDescent="0.2">
      <c r="A8184" s="105">
        <v>42350.5</v>
      </c>
      <c r="B8184" s="13">
        <v>5.1444400000000003</v>
      </c>
      <c r="C8184" s="24">
        <v>10</v>
      </c>
      <c r="D8184" s="16">
        <f t="shared" si="127"/>
        <v>8.5912147999999995</v>
      </c>
    </row>
    <row r="8185" spans="1:4" ht="15" customHeight="1" x14ac:dyDescent="0.2">
      <c r="A8185" s="105">
        <v>42350.541666666664</v>
      </c>
      <c r="B8185" s="13">
        <v>6.1733279999999997</v>
      </c>
      <c r="C8185" s="24">
        <v>360</v>
      </c>
      <c r="D8185" s="16">
        <f t="shared" si="127"/>
        <v>10.309457759999999</v>
      </c>
    </row>
    <row r="8186" spans="1:4" ht="15" customHeight="1" x14ac:dyDescent="0.2">
      <c r="A8186" s="105">
        <v>42350.583333333336</v>
      </c>
      <c r="B8186" s="13">
        <v>7.7166600000000001</v>
      </c>
      <c r="C8186" s="24">
        <v>20</v>
      </c>
      <c r="D8186" s="16">
        <f t="shared" si="127"/>
        <v>12.886822199999999</v>
      </c>
    </row>
    <row r="8187" spans="1:4" ht="15" customHeight="1" x14ac:dyDescent="0.2">
      <c r="A8187" s="105">
        <v>42350.625</v>
      </c>
      <c r="B8187" s="13">
        <v>6.6877719999999998</v>
      </c>
      <c r="C8187" s="24">
        <v>360</v>
      </c>
      <c r="D8187" s="16">
        <f t="shared" si="127"/>
        <v>11.16857924</v>
      </c>
    </row>
    <row r="8188" spans="1:4" ht="15" customHeight="1" x14ac:dyDescent="0.2">
      <c r="A8188" s="105">
        <v>42350.666666666664</v>
      </c>
      <c r="B8188" s="13">
        <v>6.6877719999999998</v>
      </c>
      <c r="C8188" s="24">
        <v>60</v>
      </c>
      <c r="D8188" s="16">
        <f t="shared" si="127"/>
        <v>11.16857924</v>
      </c>
    </row>
    <row r="8189" spans="1:4" ht="15" customHeight="1" x14ac:dyDescent="0.2">
      <c r="A8189" s="105">
        <v>42350.708333333336</v>
      </c>
      <c r="B8189" s="13">
        <v>6.1733279999999997</v>
      </c>
      <c r="C8189" s="24">
        <v>50</v>
      </c>
      <c r="D8189" s="16">
        <f t="shared" si="127"/>
        <v>10.309457759999999</v>
      </c>
    </row>
    <row r="8190" spans="1:4" ht="15" customHeight="1" x14ac:dyDescent="0.2">
      <c r="A8190" s="105">
        <v>42350.75</v>
      </c>
      <c r="B8190" s="13">
        <v>6.6877719999999998</v>
      </c>
      <c r="C8190" s="24">
        <v>40</v>
      </c>
      <c r="D8190" s="16">
        <f t="shared" si="127"/>
        <v>11.16857924</v>
      </c>
    </row>
    <row r="8191" spans="1:4" ht="15" customHeight="1" x14ac:dyDescent="0.2">
      <c r="A8191" s="105">
        <v>42350.833333333336</v>
      </c>
      <c r="B8191" s="13">
        <v>9.2599920000000004</v>
      </c>
      <c r="C8191" s="24">
        <v>40</v>
      </c>
      <c r="D8191" s="16">
        <f t="shared" si="127"/>
        <v>15.464186639999999</v>
      </c>
    </row>
    <row r="8192" spans="1:4" ht="15" customHeight="1" x14ac:dyDescent="0.2">
      <c r="A8192" s="105">
        <v>42350.875</v>
      </c>
      <c r="B8192" s="13">
        <v>9.2599920000000004</v>
      </c>
      <c r="C8192" s="24">
        <v>50</v>
      </c>
      <c r="D8192" s="16">
        <f t="shared" si="127"/>
        <v>15.464186639999999</v>
      </c>
    </row>
    <row r="8193" spans="1:4" ht="15" customHeight="1" x14ac:dyDescent="0.2">
      <c r="A8193" s="105">
        <v>42350.916666666664</v>
      </c>
      <c r="B8193" s="13">
        <v>7.7166600000000001</v>
      </c>
      <c r="C8193" s="24">
        <v>40</v>
      </c>
      <c r="D8193" s="16">
        <f t="shared" si="127"/>
        <v>12.886822199999999</v>
      </c>
    </row>
    <row r="8194" spans="1:4" ht="15" customHeight="1" x14ac:dyDescent="0.2">
      <c r="A8194" s="105">
        <v>42350.958333333336</v>
      </c>
      <c r="B8194" s="13">
        <v>9.2599920000000004</v>
      </c>
      <c r="C8194" s="24">
        <v>40</v>
      </c>
      <c r="D8194" s="16">
        <f t="shared" si="127"/>
        <v>15.464186639999999</v>
      </c>
    </row>
    <row r="8195" spans="1:4" ht="15" customHeight="1" x14ac:dyDescent="0.2">
      <c r="A8195" s="105">
        <v>42351</v>
      </c>
      <c r="B8195" s="13">
        <v>5.6588840000000005</v>
      </c>
      <c r="C8195" s="24">
        <v>30</v>
      </c>
      <c r="D8195" s="16">
        <f t="shared" si="127"/>
        <v>9.4503362800000001</v>
      </c>
    </row>
    <row r="8196" spans="1:4" ht="15" customHeight="1" x14ac:dyDescent="0.2">
      <c r="A8196" s="105">
        <v>42351.041666666664</v>
      </c>
      <c r="B8196" s="13">
        <v>5.1444400000000003</v>
      </c>
      <c r="C8196" s="24">
        <v>20</v>
      </c>
      <c r="D8196" s="16">
        <f t="shared" ref="D8196:D8259" si="128">$B$1*B8196</f>
        <v>8.5912147999999995</v>
      </c>
    </row>
    <row r="8197" spans="1:4" ht="15" customHeight="1" x14ac:dyDescent="0.2">
      <c r="A8197" s="105">
        <v>42351.083333333336</v>
      </c>
      <c r="B8197" s="13">
        <v>4.6299960000000002</v>
      </c>
      <c r="C8197" s="24">
        <v>10</v>
      </c>
      <c r="D8197" s="16">
        <f t="shared" si="128"/>
        <v>7.7320933199999997</v>
      </c>
    </row>
    <row r="8198" spans="1:4" ht="15" customHeight="1" x14ac:dyDescent="0.2">
      <c r="A8198" s="105">
        <v>42351.125</v>
      </c>
      <c r="B8198" s="13">
        <v>3.0866639999999999</v>
      </c>
      <c r="C8198" s="24">
        <v>10</v>
      </c>
      <c r="D8198" s="16">
        <f t="shared" si="128"/>
        <v>5.1547288799999995</v>
      </c>
    </row>
    <row r="8199" spans="1:4" ht="15" customHeight="1" x14ac:dyDescent="0.2">
      <c r="A8199" s="105">
        <v>42351.166666666664</v>
      </c>
      <c r="B8199" s="13">
        <v>3.0866639999999999</v>
      </c>
      <c r="C8199" s="24">
        <v>10</v>
      </c>
      <c r="D8199" s="16">
        <f t="shared" si="128"/>
        <v>5.1547288799999995</v>
      </c>
    </row>
    <row r="8200" spans="1:4" ht="15" customHeight="1" x14ac:dyDescent="0.2">
      <c r="A8200" s="105">
        <v>42351.208333333336</v>
      </c>
      <c r="B8200" s="13">
        <v>3.0866639999999999</v>
      </c>
      <c r="C8200" s="24">
        <v>10</v>
      </c>
      <c r="D8200" s="16">
        <f t="shared" si="128"/>
        <v>5.1547288799999995</v>
      </c>
    </row>
    <row r="8201" spans="1:4" ht="15" customHeight="1" x14ac:dyDescent="0.2">
      <c r="A8201" s="105">
        <v>42351.25</v>
      </c>
      <c r="B8201" s="13">
        <v>3.601108</v>
      </c>
      <c r="C8201" s="24">
        <v>20</v>
      </c>
      <c r="D8201" s="16">
        <f t="shared" si="128"/>
        <v>6.0138503599999993</v>
      </c>
    </row>
    <row r="8202" spans="1:4" ht="15" customHeight="1" x14ac:dyDescent="0.2">
      <c r="A8202" s="105">
        <v>42351.291666666664</v>
      </c>
      <c r="B8202" s="13">
        <v>3.601108</v>
      </c>
      <c r="C8202" s="24">
        <v>10</v>
      </c>
      <c r="D8202" s="16">
        <f t="shared" si="128"/>
        <v>6.0138503599999993</v>
      </c>
    </row>
    <row r="8203" spans="1:4" ht="15" customHeight="1" x14ac:dyDescent="0.2">
      <c r="A8203" s="105">
        <v>42351.333333333336</v>
      </c>
      <c r="B8203" s="13">
        <v>3.601108</v>
      </c>
      <c r="C8203" s="24">
        <v>10</v>
      </c>
      <c r="D8203" s="16">
        <f t="shared" si="128"/>
        <v>6.0138503599999993</v>
      </c>
    </row>
    <row r="8204" spans="1:4" ht="15" customHeight="1" x14ac:dyDescent="0.2">
      <c r="A8204" s="105">
        <v>42351.375</v>
      </c>
      <c r="B8204" s="13">
        <v>2.057776</v>
      </c>
      <c r="C8204" s="24">
        <v>350</v>
      </c>
      <c r="D8204" s="16">
        <f t="shared" si="128"/>
        <v>3.43648592</v>
      </c>
    </row>
    <row r="8205" spans="1:4" ht="15" customHeight="1" x14ac:dyDescent="0.2">
      <c r="A8205" s="105">
        <v>42351.416666666664</v>
      </c>
      <c r="B8205" s="13">
        <v>4.6299960000000002</v>
      </c>
      <c r="C8205" s="24">
        <v>20</v>
      </c>
      <c r="D8205" s="16">
        <f t="shared" si="128"/>
        <v>7.7320933199999997</v>
      </c>
    </row>
    <row r="8206" spans="1:4" ht="15" customHeight="1" x14ac:dyDescent="0.2">
      <c r="A8206" s="105">
        <v>42351.458333333336</v>
      </c>
      <c r="B8206" s="13">
        <v>5.1444400000000003</v>
      </c>
      <c r="C8206" s="24">
        <v>360</v>
      </c>
      <c r="D8206" s="16">
        <f t="shared" si="128"/>
        <v>8.5912147999999995</v>
      </c>
    </row>
    <row r="8207" spans="1:4" ht="15" customHeight="1" x14ac:dyDescent="0.2">
      <c r="A8207" s="105">
        <v>42351.5</v>
      </c>
      <c r="B8207" s="13">
        <v>7.202216</v>
      </c>
      <c r="C8207" s="24">
        <v>10</v>
      </c>
      <c r="D8207" s="16">
        <f t="shared" si="128"/>
        <v>12.027700719999999</v>
      </c>
    </row>
    <row r="8208" spans="1:4" ht="15" customHeight="1" x14ac:dyDescent="0.2">
      <c r="A8208" s="105">
        <v>42351.541666666664</v>
      </c>
      <c r="B8208" s="13">
        <v>6.6877719999999998</v>
      </c>
      <c r="C8208" s="24">
        <v>10</v>
      </c>
      <c r="D8208" s="16">
        <f t="shared" si="128"/>
        <v>11.16857924</v>
      </c>
    </row>
    <row r="8209" spans="1:4" ht="15" customHeight="1" x14ac:dyDescent="0.2">
      <c r="A8209" s="105">
        <v>42351.583333333336</v>
      </c>
      <c r="B8209" s="13">
        <v>6.6877719999999998</v>
      </c>
      <c r="C8209" s="24">
        <v>60</v>
      </c>
      <c r="D8209" s="16">
        <f t="shared" si="128"/>
        <v>11.16857924</v>
      </c>
    </row>
    <row r="8210" spans="1:4" ht="15" customHeight="1" x14ac:dyDescent="0.2">
      <c r="A8210" s="105">
        <v>42351.625</v>
      </c>
      <c r="B8210" s="13">
        <v>7.202216</v>
      </c>
      <c r="C8210" s="24">
        <v>50</v>
      </c>
      <c r="D8210" s="16">
        <f t="shared" si="128"/>
        <v>12.027700719999999</v>
      </c>
    </row>
    <row r="8211" spans="1:4" ht="15" customHeight="1" x14ac:dyDescent="0.2">
      <c r="A8211" s="105">
        <v>42351.666666666664</v>
      </c>
      <c r="B8211" s="13">
        <v>8.2311040000000002</v>
      </c>
      <c r="C8211" s="24">
        <v>50</v>
      </c>
      <c r="D8211" s="16">
        <f t="shared" si="128"/>
        <v>13.74594368</v>
      </c>
    </row>
    <row r="8212" spans="1:4" ht="15" customHeight="1" x14ac:dyDescent="0.2">
      <c r="A8212" s="105">
        <v>42351.708333333336</v>
      </c>
      <c r="B8212" s="13">
        <v>7.7166600000000001</v>
      </c>
      <c r="C8212" s="24">
        <v>40</v>
      </c>
      <c r="D8212" s="16">
        <f t="shared" si="128"/>
        <v>12.886822199999999</v>
      </c>
    </row>
    <row r="8213" spans="1:4" ht="15" customHeight="1" x14ac:dyDescent="0.2">
      <c r="A8213" s="105">
        <v>42351.75</v>
      </c>
      <c r="B8213" s="13">
        <v>9.7744359999999997</v>
      </c>
      <c r="C8213" s="24">
        <v>50</v>
      </c>
      <c r="D8213" s="16">
        <f t="shared" si="128"/>
        <v>16.32330812</v>
      </c>
    </row>
    <row r="8214" spans="1:4" ht="15" customHeight="1" x14ac:dyDescent="0.2">
      <c r="A8214" s="105">
        <v>42351.791666666664</v>
      </c>
      <c r="B8214" s="13">
        <v>10.288880000000001</v>
      </c>
      <c r="C8214" s="24">
        <v>50</v>
      </c>
      <c r="D8214" s="16">
        <f t="shared" si="128"/>
        <v>17.182429599999999</v>
      </c>
    </row>
    <row r="8215" spans="1:4" ht="15" customHeight="1" x14ac:dyDescent="0.2">
      <c r="A8215" s="105">
        <v>42351.833333333336</v>
      </c>
      <c r="B8215" s="13">
        <v>8.2311040000000002</v>
      </c>
      <c r="C8215" s="24">
        <v>50</v>
      </c>
      <c r="D8215" s="16">
        <f t="shared" si="128"/>
        <v>13.74594368</v>
      </c>
    </row>
    <row r="8216" spans="1:4" ht="15" customHeight="1" x14ac:dyDescent="0.2">
      <c r="A8216" s="105">
        <v>42351.875</v>
      </c>
      <c r="B8216" s="13">
        <v>8.2311040000000002</v>
      </c>
      <c r="C8216" s="24">
        <v>50</v>
      </c>
      <c r="D8216" s="16">
        <f t="shared" si="128"/>
        <v>13.74594368</v>
      </c>
    </row>
    <row r="8217" spans="1:4" ht="15" customHeight="1" x14ac:dyDescent="0.2">
      <c r="A8217" s="105">
        <v>42351.916666666664</v>
      </c>
      <c r="B8217" s="13">
        <v>6.1733279999999997</v>
      </c>
      <c r="C8217" s="24">
        <v>40</v>
      </c>
      <c r="D8217" s="16">
        <f t="shared" si="128"/>
        <v>10.309457759999999</v>
      </c>
    </row>
    <row r="8218" spans="1:4" ht="15" customHeight="1" x14ac:dyDescent="0.2">
      <c r="A8218" s="105">
        <v>42351.958333333336</v>
      </c>
      <c r="B8218" s="13">
        <v>6.6877719999999998</v>
      </c>
      <c r="C8218" s="24">
        <v>30</v>
      </c>
      <c r="D8218" s="16">
        <f t="shared" si="128"/>
        <v>11.16857924</v>
      </c>
    </row>
    <row r="8219" spans="1:4" ht="15" customHeight="1" x14ac:dyDescent="0.2">
      <c r="A8219" s="105">
        <v>42352</v>
      </c>
      <c r="B8219" s="13">
        <v>2.057776</v>
      </c>
      <c r="C8219" s="24">
        <v>290</v>
      </c>
      <c r="D8219" s="16">
        <f t="shared" si="128"/>
        <v>3.43648592</v>
      </c>
    </row>
    <row r="8220" spans="1:4" ht="15" customHeight="1" x14ac:dyDescent="0.2">
      <c r="A8220" s="105">
        <v>42352.041666666664</v>
      </c>
      <c r="B8220" s="13">
        <v>1.028888</v>
      </c>
      <c r="C8220" s="24">
        <v>300</v>
      </c>
      <c r="D8220" s="16">
        <f t="shared" si="128"/>
        <v>1.71824296</v>
      </c>
    </row>
    <row r="8221" spans="1:4" ht="15" customHeight="1" x14ac:dyDescent="0.2">
      <c r="A8221" s="105">
        <v>42352.083333333336</v>
      </c>
      <c r="B8221" s="13">
        <v>1.5433319999999999</v>
      </c>
      <c r="C8221" s="24">
        <v>320</v>
      </c>
      <c r="D8221" s="16">
        <f t="shared" si="128"/>
        <v>2.5773644399999998</v>
      </c>
    </row>
    <row r="8222" spans="1:4" ht="15" customHeight="1" x14ac:dyDescent="0.2">
      <c r="A8222" s="105">
        <v>42352.125</v>
      </c>
      <c r="B8222" s="13">
        <v>3.0866639999999999</v>
      </c>
      <c r="C8222" s="24">
        <v>320</v>
      </c>
      <c r="D8222" s="16">
        <f t="shared" si="128"/>
        <v>5.1547288799999995</v>
      </c>
    </row>
    <row r="8223" spans="1:4" ht="15" customHeight="1" x14ac:dyDescent="0.2">
      <c r="A8223" s="105">
        <v>42352.166666666664</v>
      </c>
      <c r="B8223" s="13">
        <v>2.057776</v>
      </c>
      <c r="C8223" s="24">
        <v>10</v>
      </c>
      <c r="D8223" s="16">
        <f t="shared" si="128"/>
        <v>3.43648592</v>
      </c>
    </row>
    <row r="8224" spans="1:4" ht="15" customHeight="1" x14ac:dyDescent="0.2">
      <c r="A8224" s="105">
        <v>42352.208333333336</v>
      </c>
      <c r="B8224" s="13">
        <v>3.0866639999999999</v>
      </c>
      <c r="C8224" s="24">
        <v>20</v>
      </c>
      <c r="D8224" s="16">
        <f t="shared" si="128"/>
        <v>5.1547288799999995</v>
      </c>
    </row>
    <row r="8225" spans="1:4" ht="15" customHeight="1" x14ac:dyDescent="0.2">
      <c r="A8225" s="105">
        <v>42352.25</v>
      </c>
      <c r="B8225" s="13">
        <v>3.0866639999999999</v>
      </c>
      <c r="C8225" s="24">
        <v>10</v>
      </c>
      <c r="D8225" s="16">
        <f t="shared" si="128"/>
        <v>5.1547288799999995</v>
      </c>
    </row>
    <row r="8226" spans="1:4" ht="15" customHeight="1" x14ac:dyDescent="0.2">
      <c r="A8226" s="105">
        <v>42352.291666666664</v>
      </c>
      <c r="B8226" s="13">
        <v>3.0866639999999999</v>
      </c>
      <c r="C8226" s="24">
        <v>20</v>
      </c>
      <c r="D8226" s="16">
        <f t="shared" si="128"/>
        <v>5.1547288799999995</v>
      </c>
    </row>
    <row r="8227" spans="1:4" ht="15" customHeight="1" x14ac:dyDescent="0.2">
      <c r="A8227" s="105">
        <v>42352.333333333336</v>
      </c>
      <c r="B8227" s="13">
        <v>3.0866639999999999</v>
      </c>
      <c r="C8227" s="24">
        <v>20</v>
      </c>
      <c r="D8227" s="16">
        <f t="shared" si="128"/>
        <v>5.1547288799999995</v>
      </c>
    </row>
    <row r="8228" spans="1:4" ht="15" customHeight="1" x14ac:dyDescent="0.2">
      <c r="A8228" s="105">
        <v>42352.375</v>
      </c>
      <c r="B8228" s="13">
        <v>3.601108</v>
      </c>
      <c r="C8228" s="24">
        <v>10</v>
      </c>
      <c r="D8228" s="16">
        <f t="shared" si="128"/>
        <v>6.0138503599999993</v>
      </c>
    </row>
    <row r="8229" spans="1:4" ht="15" customHeight="1" x14ac:dyDescent="0.2">
      <c r="A8229" s="105">
        <v>42352.416666666664</v>
      </c>
      <c r="B8229" s="13">
        <v>5.1444400000000003</v>
      </c>
      <c r="C8229" s="24">
        <v>10</v>
      </c>
      <c r="D8229" s="16">
        <f t="shared" si="128"/>
        <v>8.5912147999999995</v>
      </c>
    </row>
    <row r="8230" spans="1:4" ht="15" customHeight="1" x14ac:dyDescent="0.2">
      <c r="A8230" s="105">
        <v>42352.458333333336</v>
      </c>
      <c r="B8230" s="13">
        <v>5.6588840000000005</v>
      </c>
      <c r="C8230" s="24">
        <v>360</v>
      </c>
      <c r="D8230" s="16">
        <f t="shared" si="128"/>
        <v>9.4503362800000001</v>
      </c>
    </row>
    <row r="8231" spans="1:4" ht="15" customHeight="1" x14ac:dyDescent="0.2">
      <c r="A8231" s="105">
        <v>42352.5</v>
      </c>
      <c r="B8231" s="13">
        <v>5.6588840000000005</v>
      </c>
      <c r="C8231" s="24">
        <v>350</v>
      </c>
      <c r="D8231" s="16">
        <f t="shared" si="128"/>
        <v>9.4503362800000001</v>
      </c>
    </row>
    <row r="8232" spans="1:4" ht="15" customHeight="1" x14ac:dyDescent="0.2">
      <c r="A8232" s="105">
        <v>42352.541666666664</v>
      </c>
      <c r="B8232" s="13">
        <v>5.6588840000000005</v>
      </c>
      <c r="C8232" s="24">
        <v>360</v>
      </c>
      <c r="D8232" s="16">
        <f t="shared" si="128"/>
        <v>9.4503362800000001</v>
      </c>
    </row>
    <row r="8233" spans="1:4" ht="15" customHeight="1" x14ac:dyDescent="0.2">
      <c r="A8233" s="105">
        <v>42352.583333333336</v>
      </c>
      <c r="B8233" s="13">
        <v>6.1733279999999997</v>
      </c>
      <c r="C8233" s="24">
        <v>50</v>
      </c>
      <c r="D8233" s="16">
        <f t="shared" si="128"/>
        <v>10.309457759999999</v>
      </c>
    </row>
    <row r="8234" spans="1:4" ht="15" customHeight="1" x14ac:dyDescent="0.2">
      <c r="A8234" s="105">
        <v>42352.625</v>
      </c>
      <c r="B8234" s="13">
        <v>7.202216</v>
      </c>
      <c r="C8234" s="24">
        <v>50</v>
      </c>
      <c r="D8234" s="16">
        <f t="shared" si="128"/>
        <v>12.027700719999999</v>
      </c>
    </row>
    <row r="8235" spans="1:4" ht="15" customHeight="1" x14ac:dyDescent="0.2">
      <c r="A8235" s="105">
        <v>42352.666666666664</v>
      </c>
      <c r="B8235" s="13">
        <v>9.2599920000000004</v>
      </c>
      <c r="C8235" s="24">
        <v>50</v>
      </c>
      <c r="D8235" s="16">
        <f t="shared" si="128"/>
        <v>15.464186639999999</v>
      </c>
    </row>
    <row r="8236" spans="1:4" ht="15" customHeight="1" x14ac:dyDescent="0.2">
      <c r="A8236" s="105">
        <v>42352.708333333336</v>
      </c>
      <c r="B8236" s="13">
        <v>8.2311040000000002</v>
      </c>
      <c r="C8236" s="24">
        <v>60</v>
      </c>
      <c r="D8236" s="16">
        <f t="shared" si="128"/>
        <v>13.74594368</v>
      </c>
    </row>
    <row r="8237" spans="1:4" ht="15" customHeight="1" x14ac:dyDescent="0.2">
      <c r="A8237" s="105">
        <v>42352.75</v>
      </c>
      <c r="B8237" s="13">
        <v>9.2599920000000004</v>
      </c>
      <c r="C8237" s="24">
        <v>50</v>
      </c>
      <c r="D8237" s="16">
        <f t="shared" si="128"/>
        <v>15.464186639999999</v>
      </c>
    </row>
    <row r="8238" spans="1:4" ht="15" customHeight="1" x14ac:dyDescent="0.2">
      <c r="A8238" s="105">
        <v>42352.791666666664</v>
      </c>
      <c r="B8238" s="13">
        <v>8.7455479999999994</v>
      </c>
      <c r="C8238" s="24">
        <v>50</v>
      </c>
      <c r="D8238" s="16">
        <f t="shared" si="128"/>
        <v>14.605065159999999</v>
      </c>
    </row>
    <row r="8239" spans="1:4" ht="15" customHeight="1" x14ac:dyDescent="0.2">
      <c r="A8239" s="105">
        <v>42352.833333333336</v>
      </c>
      <c r="B8239" s="13">
        <v>9.2599920000000004</v>
      </c>
      <c r="C8239" s="24">
        <v>50</v>
      </c>
      <c r="D8239" s="16">
        <f t="shared" si="128"/>
        <v>15.464186639999999</v>
      </c>
    </row>
    <row r="8240" spans="1:4" ht="15" customHeight="1" x14ac:dyDescent="0.2">
      <c r="A8240" s="105">
        <v>42352.875</v>
      </c>
      <c r="B8240" s="13">
        <v>9.2599920000000004</v>
      </c>
      <c r="C8240" s="24">
        <v>40</v>
      </c>
      <c r="D8240" s="16">
        <f t="shared" si="128"/>
        <v>15.464186639999999</v>
      </c>
    </row>
    <row r="8241" spans="1:4" ht="15" customHeight="1" x14ac:dyDescent="0.2">
      <c r="A8241" s="105">
        <v>42352.916666666664</v>
      </c>
      <c r="B8241" s="13">
        <v>8.7455479999999994</v>
      </c>
      <c r="C8241" s="24">
        <v>50</v>
      </c>
      <c r="D8241" s="16">
        <f t="shared" si="128"/>
        <v>14.605065159999999</v>
      </c>
    </row>
    <row r="8242" spans="1:4" ht="15" customHeight="1" x14ac:dyDescent="0.2">
      <c r="A8242" s="105">
        <v>42352.958333333336</v>
      </c>
      <c r="B8242" s="13">
        <v>6.6877719999999998</v>
      </c>
      <c r="C8242" s="24">
        <v>40</v>
      </c>
      <c r="D8242" s="16">
        <f t="shared" si="128"/>
        <v>11.16857924</v>
      </c>
    </row>
    <row r="8243" spans="1:4" ht="15" customHeight="1" x14ac:dyDescent="0.2">
      <c r="A8243" s="105">
        <v>42353</v>
      </c>
      <c r="B8243" s="13">
        <v>3.0866639999999999</v>
      </c>
      <c r="C8243" s="24">
        <v>10</v>
      </c>
      <c r="D8243" s="16">
        <f t="shared" si="128"/>
        <v>5.1547288799999995</v>
      </c>
    </row>
    <row r="8244" spans="1:4" ht="15" customHeight="1" x14ac:dyDescent="0.2">
      <c r="A8244" s="105">
        <v>42353.041666666664</v>
      </c>
      <c r="B8244" s="13">
        <v>3.601108</v>
      </c>
      <c r="C8244" s="24">
        <v>360</v>
      </c>
      <c r="D8244" s="16">
        <f t="shared" si="128"/>
        <v>6.0138503599999993</v>
      </c>
    </row>
    <row r="8245" spans="1:4" ht="15" customHeight="1" x14ac:dyDescent="0.2">
      <c r="A8245" s="105">
        <v>42353.083333333336</v>
      </c>
      <c r="B8245" s="13">
        <v>2.5722200000000002</v>
      </c>
      <c r="C8245" s="24">
        <v>350</v>
      </c>
      <c r="D8245" s="16">
        <f t="shared" si="128"/>
        <v>4.2956073999999997</v>
      </c>
    </row>
    <row r="8246" spans="1:4" ht="15" customHeight="1" x14ac:dyDescent="0.2">
      <c r="A8246" s="105">
        <v>42353.125</v>
      </c>
      <c r="B8246" s="13">
        <v>2.057776</v>
      </c>
      <c r="C8246" s="24">
        <v>350</v>
      </c>
      <c r="D8246" s="16">
        <f t="shared" si="128"/>
        <v>3.43648592</v>
      </c>
    </row>
    <row r="8247" spans="1:4" ht="15" customHeight="1" x14ac:dyDescent="0.2">
      <c r="A8247" s="105">
        <v>42353.166666666664</v>
      </c>
      <c r="B8247" s="13">
        <v>3.0866639999999999</v>
      </c>
      <c r="C8247" s="24">
        <v>360</v>
      </c>
      <c r="D8247" s="16">
        <f t="shared" si="128"/>
        <v>5.1547288799999995</v>
      </c>
    </row>
    <row r="8248" spans="1:4" ht="15" customHeight="1" x14ac:dyDescent="0.2">
      <c r="A8248" s="105">
        <v>42353.208333333336</v>
      </c>
      <c r="B8248" s="13">
        <v>3.0866639999999999</v>
      </c>
      <c r="C8248" s="24">
        <v>360</v>
      </c>
      <c r="D8248" s="16">
        <f t="shared" si="128"/>
        <v>5.1547288799999995</v>
      </c>
    </row>
    <row r="8249" spans="1:4" ht="15" customHeight="1" x14ac:dyDescent="0.2">
      <c r="A8249" s="105">
        <v>42353.25</v>
      </c>
      <c r="B8249" s="13">
        <v>3.601108</v>
      </c>
      <c r="C8249" s="24">
        <v>360</v>
      </c>
      <c r="D8249" s="16">
        <f t="shared" si="128"/>
        <v>6.0138503599999993</v>
      </c>
    </row>
    <row r="8250" spans="1:4" ht="15" customHeight="1" x14ac:dyDescent="0.2">
      <c r="A8250" s="105">
        <v>42353.291666666664</v>
      </c>
      <c r="B8250" s="13">
        <v>2.057776</v>
      </c>
      <c r="C8250" s="24">
        <v>330</v>
      </c>
      <c r="D8250" s="16">
        <f t="shared" si="128"/>
        <v>3.43648592</v>
      </c>
    </row>
    <row r="8251" spans="1:4" ht="15" customHeight="1" x14ac:dyDescent="0.2">
      <c r="A8251" s="105">
        <v>42353.333333333336</v>
      </c>
      <c r="B8251" s="13">
        <v>1.028888</v>
      </c>
      <c r="C8251" s="24">
        <v>10</v>
      </c>
      <c r="D8251" s="16">
        <f t="shared" si="128"/>
        <v>1.71824296</v>
      </c>
    </row>
    <row r="8252" spans="1:4" ht="15" customHeight="1" x14ac:dyDescent="0.2">
      <c r="A8252" s="105">
        <v>42353.375</v>
      </c>
      <c r="B8252" s="13">
        <v>1.5433319999999999</v>
      </c>
      <c r="C8252" s="24">
        <v>350</v>
      </c>
      <c r="D8252" s="16">
        <f t="shared" si="128"/>
        <v>2.5773644399999998</v>
      </c>
    </row>
    <row r="8253" spans="1:4" ht="15" customHeight="1" x14ac:dyDescent="0.2">
      <c r="A8253" s="105">
        <v>42353.416666666664</v>
      </c>
      <c r="B8253" s="13">
        <v>4.6299960000000002</v>
      </c>
      <c r="C8253" s="24">
        <v>20</v>
      </c>
      <c r="D8253" s="16">
        <f t="shared" si="128"/>
        <v>7.7320933199999997</v>
      </c>
    </row>
    <row r="8254" spans="1:4" ht="15" customHeight="1" x14ac:dyDescent="0.2">
      <c r="A8254" s="105">
        <v>42353.458333333336</v>
      </c>
      <c r="B8254" s="13">
        <v>4.1155520000000001</v>
      </c>
      <c r="C8254" s="24">
        <v>360</v>
      </c>
      <c r="D8254" s="16">
        <f t="shared" si="128"/>
        <v>6.8729718399999999</v>
      </c>
    </row>
    <row r="8255" spans="1:4" ht="15" customHeight="1" x14ac:dyDescent="0.2">
      <c r="A8255" s="105">
        <v>42353.5</v>
      </c>
      <c r="B8255" s="13">
        <v>6.6877719999999998</v>
      </c>
      <c r="C8255" s="24">
        <v>30</v>
      </c>
      <c r="D8255" s="16">
        <f t="shared" si="128"/>
        <v>11.16857924</v>
      </c>
    </row>
    <row r="8256" spans="1:4" ht="15" customHeight="1" x14ac:dyDescent="0.2">
      <c r="A8256" s="105">
        <v>42353.541666666664</v>
      </c>
      <c r="B8256" s="13">
        <v>5.6588840000000005</v>
      </c>
      <c r="C8256" s="24">
        <v>30</v>
      </c>
      <c r="D8256" s="16">
        <f t="shared" si="128"/>
        <v>9.4503362800000001</v>
      </c>
    </row>
    <row r="8257" spans="1:4" ht="15" customHeight="1" x14ac:dyDescent="0.2">
      <c r="A8257" s="105">
        <v>42353.583333333336</v>
      </c>
      <c r="B8257" s="13">
        <v>6.6877719999999998</v>
      </c>
      <c r="C8257" s="24">
        <v>50</v>
      </c>
      <c r="D8257" s="16">
        <f t="shared" si="128"/>
        <v>11.16857924</v>
      </c>
    </row>
    <row r="8258" spans="1:4" ht="15" customHeight="1" x14ac:dyDescent="0.2">
      <c r="A8258" s="105">
        <v>42353.625</v>
      </c>
      <c r="B8258" s="13">
        <v>8.2311040000000002</v>
      </c>
      <c r="C8258" s="24">
        <v>60</v>
      </c>
      <c r="D8258" s="16">
        <f t="shared" si="128"/>
        <v>13.74594368</v>
      </c>
    </row>
    <row r="8259" spans="1:4" ht="15" customHeight="1" x14ac:dyDescent="0.2">
      <c r="A8259" s="105">
        <v>42353.666666666664</v>
      </c>
      <c r="B8259" s="13">
        <v>8.2311040000000002</v>
      </c>
      <c r="C8259" s="24">
        <v>60</v>
      </c>
      <c r="D8259" s="16">
        <f t="shared" si="128"/>
        <v>13.74594368</v>
      </c>
    </row>
    <row r="8260" spans="1:4" ht="15" customHeight="1" x14ac:dyDescent="0.2">
      <c r="A8260" s="105">
        <v>42353.708333333336</v>
      </c>
      <c r="B8260" s="13">
        <v>9.7744359999999997</v>
      </c>
      <c r="C8260" s="24">
        <v>60</v>
      </c>
      <c r="D8260" s="16">
        <f t="shared" ref="D8260:D8323" si="129">$B$1*B8260</f>
        <v>16.32330812</v>
      </c>
    </row>
    <row r="8261" spans="1:4" ht="15" customHeight="1" x14ac:dyDescent="0.2">
      <c r="A8261" s="105">
        <v>42353.75</v>
      </c>
      <c r="B8261" s="13">
        <v>8.2311040000000002</v>
      </c>
      <c r="C8261" s="24">
        <v>50</v>
      </c>
      <c r="D8261" s="16">
        <f t="shared" si="129"/>
        <v>13.74594368</v>
      </c>
    </row>
    <row r="8262" spans="1:4" ht="15" customHeight="1" x14ac:dyDescent="0.2">
      <c r="A8262" s="105">
        <v>42353.791666666664</v>
      </c>
      <c r="B8262" s="13">
        <v>8.7455479999999994</v>
      </c>
      <c r="C8262" s="24">
        <v>50</v>
      </c>
      <c r="D8262" s="16">
        <f t="shared" si="129"/>
        <v>14.605065159999999</v>
      </c>
    </row>
    <row r="8263" spans="1:4" ht="15" customHeight="1" x14ac:dyDescent="0.2">
      <c r="A8263" s="105">
        <v>42353.833333333336</v>
      </c>
      <c r="B8263" s="13">
        <v>9.2599920000000004</v>
      </c>
      <c r="C8263" s="24">
        <v>40</v>
      </c>
      <c r="D8263" s="16">
        <f t="shared" si="129"/>
        <v>15.464186639999999</v>
      </c>
    </row>
    <row r="8264" spans="1:4" ht="15" customHeight="1" x14ac:dyDescent="0.2">
      <c r="A8264" s="105">
        <v>42353.875</v>
      </c>
      <c r="B8264" s="13">
        <v>8.7455479999999994</v>
      </c>
      <c r="C8264" s="24">
        <v>50</v>
      </c>
      <c r="D8264" s="16">
        <f t="shared" si="129"/>
        <v>14.605065159999999</v>
      </c>
    </row>
    <row r="8265" spans="1:4" ht="15" customHeight="1" x14ac:dyDescent="0.2">
      <c r="A8265" s="105">
        <v>42353.916666666664</v>
      </c>
      <c r="B8265" s="13">
        <v>6.1733279999999997</v>
      </c>
      <c r="C8265" s="24">
        <v>40</v>
      </c>
      <c r="D8265" s="16">
        <f t="shared" si="129"/>
        <v>10.309457759999999</v>
      </c>
    </row>
    <row r="8266" spans="1:4" ht="15" customHeight="1" x14ac:dyDescent="0.2">
      <c r="A8266" s="105">
        <v>42353.958333333336</v>
      </c>
      <c r="B8266" s="13">
        <v>7.7166600000000001</v>
      </c>
      <c r="C8266" s="24">
        <v>40</v>
      </c>
      <c r="D8266" s="16">
        <f t="shared" si="129"/>
        <v>12.886822199999999</v>
      </c>
    </row>
    <row r="8267" spans="1:4" ht="15" customHeight="1" x14ac:dyDescent="0.2">
      <c r="A8267" s="105">
        <v>42354</v>
      </c>
      <c r="B8267" s="13">
        <v>7.7166600000000001</v>
      </c>
      <c r="C8267" s="24">
        <v>40</v>
      </c>
      <c r="D8267" s="16">
        <f t="shared" si="129"/>
        <v>12.886822199999999</v>
      </c>
    </row>
    <row r="8268" spans="1:4" ht="15" customHeight="1" x14ac:dyDescent="0.2">
      <c r="A8268" s="105">
        <v>42354.041666666664</v>
      </c>
      <c r="B8268" s="13">
        <v>5.1444400000000003</v>
      </c>
      <c r="C8268" s="24">
        <v>20</v>
      </c>
      <c r="D8268" s="16">
        <f t="shared" si="129"/>
        <v>8.5912147999999995</v>
      </c>
    </row>
    <row r="8269" spans="1:4" ht="15" customHeight="1" x14ac:dyDescent="0.2">
      <c r="A8269" s="105">
        <v>42354.083333333336</v>
      </c>
      <c r="B8269" s="13">
        <v>5.6588840000000005</v>
      </c>
      <c r="C8269" s="24">
        <v>20</v>
      </c>
      <c r="D8269" s="16">
        <f t="shared" si="129"/>
        <v>9.4503362800000001</v>
      </c>
    </row>
    <row r="8270" spans="1:4" ht="15" customHeight="1" x14ac:dyDescent="0.2">
      <c r="A8270" s="105">
        <v>42354.125</v>
      </c>
      <c r="B8270" s="13">
        <v>3.601108</v>
      </c>
      <c r="C8270" s="24">
        <v>360</v>
      </c>
      <c r="D8270" s="16">
        <f t="shared" si="129"/>
        <v>6.0138503599999993</v>
      </c>
    </row>
    <row r="8271" spans="1:4" ht="15" customHeight="1" x14ac:dyDescent="0.2">
      <c r="A8271" s="105">
        <v>42354.166666666664</v>
      </c>
      <c r="B8271" s="13">
        <v>3.0866639999999999</v>
      </c>
      <c r="C8271" s="24">
        <v>60</v>
      </c>
      <c r="D8271" s="16">
        <f t="shared" si="129"/>
        <v>5.1547288799999995</v>
      </c>
    </row>
    <row r="8272" spans="1:4" ht="15" customHeight="1" x14ac:dyDescent="0.2">
      <c r="A8272" s="105">
        <v>42354.208333333336</v>
      </c>
      <c r="B8272" s="13">
        <v>2.057776</v>
      </c>
      <c r="C8272" s="24">
        <v>10</v>
      </c>
      <c r="D8272" s="16">
        <f t="shared" si="129"/>
        <v>3.43648592</v>
      </c>
    </row>
    <row r="8273" spans="1:4" ht="15" customHeight="1" x14ac:dyDescent="0.2">
      <c r="A8273" s="105">
        <v>42354.25</v>
      </c>
      <c r="B8273" s="13">
        <v>1.5433319999999999</v>
      </c>
      <c r="C8273" s="24">
        <v>350</v>
      </c>
      <c r="D8273" s="16">
        <f t="shared" si="129"/>
        <v>2.5773644399999998</v>
      </c>
    </row>
    <row r="8274" spans="1:4" ht="15" customHeight="1" x14ac:dyDescent="0.2">
      <c r="A8274" s="105">
        <v>42354.291666666664</v>
      </c>
      <c r="B8274" s="13">
        <v>3.0866639999999999</v>
      </c>
      <c r="C8274" s="24">
        <v>360</v>
      </c>
      <c r="D8274" s="16">
        <f t="shared" si="129"/>
        <v>5.1547288799999995</v>
      </c>
    </row>
    <row r="8275" spans="1:4" ht="15" customHeight="1" x14ac:dyDescent="0.2">
      <c r="A8275" s="105">
        <v>42354.333333333336</v>
      </c>
      <c r="B8275" s="13">
        <v>2.057776</v>
      </c>
      <c r="C8275" s="24">
        <v>340</v>
      </c>
      <c r="D8275" s="16">
        <f t="shared" si="129"/>
        <v>3.43648592</v>
      </c>
    </row>
    <row r="8276" spans="1:4" ht="15" customHeight="1" x14ac:dyDescent="0.2">
      <c r="A8276" s="105">
        <v>42354.375</v>
      </c>
      <c r="B8276" s="13">
        <v>2.057776</v>
      </c>
      <c r="C8276" s="24">
        <v>310</v>
      </c>
      <c r="D8276" s="16">
        <f t="shared" si="129"/>
        <v>3.43648592</v>
      </c>
    </row>
    <row r="8277" spans="1:4" ht="15" customHeight="1" x14ac:dyDescent="0.2">
      <c r="A8277" s="105">
        <v>42354.416666666664</v>
      </c>
      <c r="B8277" s="13">
        <v>4.1155520000000001</v>
      </c>
      <c r="C8277" s="24">
        <v>10</v>
      </c>
      <c r="D8277" s="16">
        <f t="shared" si="129"/>
        <v>6.8729718399999999</v>
      </c>
    </row>
    <row r="8278" spans="1:4" ht="15" customHeight="1" x14ac:dyDescent="0.2">
      <c r="A8278" s="105">
        <v>42354.458333333336</v>
      </c>
      <c r="B8278" s="13">
        <v>4.6299960000000002</v>
      </c>
      <c r="C8278" s="24">
        <v>10</v>
      </c>
      <c r="D8278" s="16">
        <f t="shared" si="129"/>
        <v>7.7320933199999997</v>
      </c>
    </row>
    <row r="8279" spans="1:4" ht="15" customHeight="1" x14ac:dyDescent="0.2">
      <c r="A8279" s="105">
        <v>42354.5</v>
      </c>
      <c r="B8279" s="13">
        <v>5.6588840000000005</v>
      </c>
      <c r="C8279" s="24">
        <v>20</v>
      </c>
      <c r="D8279" s="16">
        <f t="shared" si="129"/>
        <v>9.4503362800000001</v>
      </c>
    </row>
    <row r="8280" spans="1:4" ht="15" customHeight="1" x14ac:dyDescent="0.2">
      <c r="A8280" s="105">
        <v>42354.541666666664</v>
      </c>
      <c r="B8280" s="13">
        <v>4.6299960000000002</v>
      </c>
      <c r="C8280" s="24">
        <v>20</v>
      </c>
      <c r="D8280" s="16">
        <f t="shared" si="129"/>
        <v>7.7320933199999997</v>
      </c>
    </row>
    <row r="8281" spans="1:4" ht="15" customHeight="1" x14ac:dyDescent="0.2">
      <c r="A8281" s="105">
        <v>42354.583333333336</v>
      </c>
      <c r="B8281" s="13">
        <v>4.6299960000000002</v>
      </c>
      <c r="C8281" s="24">
        <v>10</v>
      </c>
      <c r="D8281" s="16">
        <f t="shared" si="129"/>
        <v>7.7320933199999997</v>
      </c>
    </row>
    <row r="8282" spans="1:4" ht="15" customHeight="1" x14ac:dyDescent="0.2">
      <c r="A8282" s="105">
        <v>42354.625</v>
      </c>
      <c r="B8282" s="13">
        <v>6.6877719999999998</v>
      </c>
      <c r="C8282" s="24">
        <v>50</v>
      </c>
      <c r="D8282" s="16">
        <f t="shared" si="129"/>
        <v>11.16857924</v>
      </c>
    </row>
    <row r="8283" spans="1:4" ht="15" customHeight="1" x14ac:dyDescent="0.2">
      <c r="A8283" s="105">
        <v>42354.666666666664</v>
      </c>
      <c r="B8283" s="13">
        <v>8.7455479999999994</v>
      </c>
      <c r="C8283" s="24">
        <v>70</v>
      </c>
      <c r="D8283" s="16">
        <f t="shared" si="129"/>
        <v>14.605065159999999</v>
      </c>
    </row>
    <row r="8284" spans="1:4" ht="15" customHeight="1" x14ac:dyDescent="0.2">
      <c r="A8284" s="105">
        <v>42354.708333333336</v>
      </c>
      <c r="B8284" s="13">
        <v>8.2311040000000002</v>
      </c>
      <c r="C8284" s="24">
        <v>50</v>
      </c>
      <c r="D8284" s="16">
        <f t="shared" si="129"/>
        <v>13.74594368</v>
      </c>
    </row>
    <row r="8285" spans="1:4" ht="15" customHeight="1" x14ac:dyDescent="0.2">
      <c r="A8285" s="105">
        <v>42354.75</v>
      </c>
      <c r="B8285" s="13">
        <v>9.2599920000000004</v>
      </c>
      <c r="C8285" s="24">
        <v>60</v>
      </c>
      <c r="D8285" s="16">
        <f t="shared" si="129"/>
        <v>15.464186639999999</v>
      </c>
    </row>
    <row r="8286" spans="1:4" ht="15" customHeight="1" x14ac:dyDescent="0.2">
      <c r="A8286" s="105">
        <v>42354.791666666664</v>
      </c>
      <c r="B8286" s="13">
        <v>8.2311040000000002</v>
      </c>
      <c r="C8286" s="24">
        <v>50</v>
      </c>
      <c r="D8286" s="16">
        <f t="shared" si="129"/>
        <v>13.74594368</v>
      </c>
    </row>
    <row r="8287" spans="1:4" ht="15" customHeight="1" x14ac:dyDescent="0.2">
      <c r="A8287" s="105">
        <v>42354.833333333336</v>
      </c>
      <c r="B8287" s="13">
        <v>7.202216</v>
      </c>
      <c r="C8287" s="24">
        <v>40</v>
      </c>
      <c r="D8287" s="16">
        <f t="shared" si="129"/>
        <v>12.027700719999999</v>
      </c>
    </row>
    <row r="8288" spans="1:4" ht="15" customHeight="1" x14ac:dyDescent="0.2">
      <c r="A8288" s="105">
        <v>42354.875</v>
      </c>
      <c r="B8288" s="13">
        <v>6.1733279999999997</v>
      </c>
      <c r="C8288" s="24">
        <v>50</v>
      </c>
      <c r="D8288" s="16">
        <f t="shared" si="129"/>
        <v>10.309457759999999</v>
      </c>
    </row>
    <row r="8289" spans="1:4" ht="15" customHeight="1" x14ac:dyDescent="0.2">
      <c r="A8289" s="105">
        <v>42354.916666666664</v>
      </c>
      <c r="B8289" s="13">
        <v>5.1444400000000003</v>
      </c>
      <c r="C8289" s="24">
        <v>50</v>
      </c>
      <c r="D8289" s="16">
        <f t="shared" si="129"/>
        <v>8.5912147999999995</v>
      </c>
    </row>
    <row r="8290" spans="1:4" ht="15" customHeight="1" x14ac:dyDescent="0.2">
      <c r="A8290" s="105">
        <v>42354.958333333336</v>
      </c>
      <c r="B8290" s="13">
        <v>5.1444400000000003</v>
      </c>
      <c r="C8290" s="24">
        <v>10</v>
      </c>
      <c r="D8290" s="16">
        <f t="shared" si="129"/>
        <v>8.5912147999999995</v>
      </c>
    </row>
    <row r="8291" spans="1:4" ht="15" customHeight="1" x14ac:dyDescent="0.2">
      <c r="A8291" s="105">
        <v>42355</v>
      </c>
      <c r="B8291" s="13">
        <v>3.601108</v>
      </c>
      <c r="C8291" s="24">
        <v>30</v>
      </c>
      <c r="D8291" s="16">
        <f t="shared" si="129"/>
        <v>6.0138503599999993</v>
      </c>
    </row>
    <row r="8292" spans="1:4" ht="15" customHeight="1" x14ac:dyDescent="0.2">
      <c r="A8292" s="105">
        <v>42355.041666666664</v>
      </c>
      <c r="B8292" s="13">
        <v>3.601108</v>
      </c>
      <c r="C8292" s="24">
        <v>30</v>
      </c>
      <c r="D8292" s="16">
        <f t="shared" si="129"/>
        <v>6.0138503599999993</v>
      </c>
    </row>
    <row r="8293" spans="1:4" ht="15" customHeight="1" x14ac:dyDescent="0.2">
      <c r="A8293" s="105">
        <v>42355.083333333336</v>
      </c>
      <c r="B8293" s="13">
        <v>3.601108</v>
      </c>
      <c r="C8293" s="24">
        <v>10</v>
      </c>
      <c r="D8293" s="16">
        <f t="shared" si="129"/>
        <v>6.0138503599999993</v>
      </c>
    </row>
    <row r="8294" spans="1:4" ht="15" customHeight="1" x14ac:dyDescent="0.2">
      <c r="A8294" s="105">
        <v>42355.125</v>
      </c>
      <c r="B8294" s="13">
        <v>2.5722200000000002</v>
      </c>
      <c r="C8294" s="24">
        <v>360</v>
      </c>
      <c r="D8294" s="16">
        <f t="shared" si="129"/>
        <v>4.2956073999999997</v>
      </c>
    </row>
    <row r="8295" spans="1:4" ht="15" customHeight="1" x14ac:dyDescent="0.2">
      <c r="A8295" s="105">
        <v>42355.166666666664</v>
      </c>
      <c r="B8295" s="13">
        <v>2.5722200000000002</v>
      </c>
      <c r="C8295" s="24">
        <v>20</v>
      </c>
      <c r="D8295" s="16">
        <f t="shared" si="129"/>
        <v>4.2956073999999997</v>
      </c>
    </row>
    <row r="8296" spans="1:4" ht="15" customHeight="1" x14ac:dyDescent="0.2">
      <c r="A8296" s="105">
        <v>42355.208333333336</v>
      </c>
      <c r="B8296" s="13">
        <v>2.5722200000000002</v>
      </c>
      <c r="C8296" s="24">
        <v>20</v>
      </c>
      <c r="D8296" s="16">
        <f t="shared" si="129"/>
        <v>4.2956073999999997</v>
      </c>
    </row>
    <row r="8297" spans="1:4" ht="15" customHeight="1" x14ac:dyDescent="0.2">
      <c r="A8297" s="105">
        <v>42355.25</v>
      </c>
      <c r="B8297" s="13">
        <v>2.057776</v>
      </c>
      <c r="C8297" s="24">
        <v>360</v>
      </c>
      <c r="D8297" s="16">
        <f t="shared" si="129"/>
        <v>3.43648592</v>
      </c>
    </row>
    <row r="8298" spans="1:4" ht="15" customHeight="1" x14ac:dyDescent="0.2">
      <c r="A8298" s="105">
        <v>42355.291666666664</v>
      </c>
      <c r="B8298" s="13">
        <v>1.028888</v>
      </c>
      <c r="C8298" s="24">
        <v>350</v>
      </c>
      <c r="D8298" s="16">
        <f t="shared" si="129"/>
        <v>1.71824296</v>
      </c>
    </row>
    <row r="8299" spans="1:4" ht="15" customHeight="1" x14ac:dyDescent="0.2">
      <c r="A8299" s="105">
        <v>42355.333333333336</v>
      </c>
      <c r="B8299" s="13">
        <v>1.5433319999999999</v>
      </c>
      <c r="C8299" s="24">
        <v>310</v>
      </c>
      <c r="D8299" s="16">
        <f t="shared" si="129"/>
        <v>2.5773644399999998</v>
      </c>
    </row>
    <row r="8300" spans="1:4" ht="15" customHeight="1" x14ac:dyDescent="0.2">
      <c r="A8300" s="105">
        <v>42355.375</v>
      </c>
      <c r="B8300" s="13">
        <v>1.028888</v>
      </c>
      <c r="C8300" s="24">
        <v>270</v>
      </c>
      <c r="D8300" s="16">
        <f t="shared" si="129"/>
        <v>1.71824296</v>
      </c>
    </row>
    <row r="8301" spans="1:4" ht="15" customHeight="1" x14ac:dyDescent="0.2">
      <c r="A8301" s="105">
        <v>42355.416666666664</v>
      </c>
      <c r="B8301" s="13">
        <v>1.5433319999999999</v>
      </c>
      <c r="C8301" s="24">
        <v>330</v>
      </c>
      <c r="D8301" s="16">
        <f t="shared" si="129"/>
        <v>2.5773644399999998</v>
      </c>
    </row>
    <row r="8302" spans="1:4" ht="15" customHeight="1" x14ac:dyDescent="0.2">
      <c r="A8302" s="105">
        <v>42355.458333333336</v>
      </c>
      <c r="B8302" s="13">
        <v>2.057776</v>
      </c>
      <c r="C8302" s="24">
        <v>10</v>
      </c>
      <c r="D8302" s="16">
        <f t="shared" si="129"/>
        <v>3.43648592</v>
      </c>
    </row>
    <row r="8303" spans="1:4" ht="15" customHeight="1" x14ac:dyDescent="0.2">
      <c r="A8303" s="105">
        <v>42355.5</v>
      </c>
      <c r="B8303" s="13">
        <v>5.6588840000000005</v>
      </c>
      <c r="C8303" s="24">
        <v>10</v>
      </c>
      <c r="D8303" s="16">
        <f t="shared" si="129"/>
        <v>9.4503362800000001</v>
      </c>
    </row>
    <row r="8304" spans="1:4" ht="15" customHeight="1" x14ac:dyDescent="0.2">
      <c r="A8304" s="105">
        <v>42355.541666666664</v>
      </c>
      <c r="B8304" s="13">
        <v>5.1444400000000003</v>
      </c>
      <c r="C8304" s="24">
        <v>10</v>
      </c>
      <c r="D8304" s="16">
        <f t="shared" si="129"/>
        <v>8.5912147999999995</v>
      </c>
    </row>
    <row r="8305" spans="1:4" ht="15" customHeight="1" x14ac:dyDescent="0.2">
      <c r="A8305" s="105">
        <v>42355.583333333336</v>
      </c>
      <c r="B8305" s="13">
        <v>6.1733279999999997</v>
      </c>
      <c r="C8305" s="24">
        <v>50</v>
      </c>
      <c r="D8305" s="16">
        <f t="shared" si="129"/>
        <v>10.309457759999999</v>
      </c>
    </row>
    <row r="8306" spans="1:4" ht="15" customHeight="1" x14ac:dyDescent="0.2">
      <c r="A8306" s="105">
        <v>42355.625</v>
      </c>
      <c r="B8306" s="13">
        <v>7.202216</v>
      </c>
      <c r="C8306" s="24">
        <v>70</v>
      </c>
      <c r="D8306" s="16">
        <f t="shared" si="129"/>
        <v>12.027700719999999</v>
      </c>
    </row>
    <row r="8307" spans="1:4" ht="15" customHeight="1" x14ac:dyDescent="0.2">
      <c r="A8307" s="105">
        <v>42355.666666666664</v>
      </c>
      <c r="B8307" s="13">
        <v>8.2311040000000002</v>
      </c>
      <c r="C8307" s="24">
        <v>60</v>
      </c>
      <c r="D8307" s="16">
        <f t="shared" si="129"/>
        <v>13.74594368</v>
      </c>
    </row>
    <row r="8308" spans="1:4" ht="15" customHeight="1" x14ac:dyDescent="0.2">
      <c r="A8308" s="105">
        <v>42355.708333333336</v>
      </c>
      <c r="B8308" s="13">
        <v>10.288880000000001</v>
      </c>
      <c r="C8308" s="24">
        <v>60</v>
      </c>
      <c r="D8308" s="16">
        <f t="shared" si="129"/>
        <v>17.182429599999999</v>
      </c>
    </row>
    <row r="8309" spans="1:4" ht="15" customHeight="1" x14ac:dyDescent="0.2">
      <c r="A8309" s="105">
        <v>42355.75</v>
      </c>
      <c r="B8309" s="13">
        <v>9.2599920000000004</v>
      </c>
      <c r="C8309" s="24">
        <v>60</v>
      </c>
      <c r="D8309" s="16">
        <f t="shared" si="129"/>
        <v>15.464186639999999</v>
      </c>
    </row>
    <row r="8310" spans="1:4" ht="15" customHeight="1" x14ac:dyDescent="0.2">
      <c r="A8310" s="105">
        <v>42355.791666666664</v>
      </c>
      <c r="B8310" s="13">
        <v>6.6877719999999998</v>
      </c>
      <c r="C8310" s="24">
        <v>60</v>
      </c>
      <c r="D8310" s="16">
        <f t="shared" si="129"/>
        <v>11.16857924</v>
      </c>
    </row>
    <row r="8311" spans="1:4" ht="15" customHeight="1" x14ac:dyDescent="0.2">
      <c r="A8311" s="105">
        <v>42355.833333333336</v>
      </c>
      <c r="B8311" s="13">
        <v>7.202216</v>
      </c>
      <c r="C8311" s="24">
        <v>50</v>
      </c>
      <c r="D8311" s="16">
        <f t="shared" si="129"/>
        <v>12.027700719999999</v>
      </c>
    </row>
    <row r="8312" spans="1:4" ht="15" customHeight="1" x14ac:dyDescent="0.2">
      <c r="A8312" s="105">
        <v>42355.875</v>
      </c>
      <c r="B8312" s="13">
        <v>5.6588840000000005</v>
      </c>
      <c r="C8312" s="24">
        <v>50</v>
      </c>
      <c r="D8312" s="16">
        <f t="shared" si="129"/>
        <v>9.4503362800000001</v>
      </c>
    </row>
    <row r="8313" spans="1:4" ht="15" customHeight="1" x14ac:dyDescent="0.2">
      <c r="A8313" s="105">
        <v>42355.916666666664</v>
      </c>
      <c r="B8313" s="13">
        <v>5.1444400000000003</v>
      </c>
      <c r="C8313" s="24">
        <v>40</v>
      </c>
      <c r="D8313" s="16">
        <f t="shared" si="129"/>
        <v>8.5912147999999995</v>
      </c>
    </row>
    <row r="8314" spans="1:4" ht="15" customHeight="1" x14ac:dyDescent="0.2">
      <c r="A8314" s="105">
        <v>42355.958333333336</v>
      </c>
      <c r="B8314" s="13">
        <v>4.6299960000000002</v>
      </c>
      <c r="C8314" s="24">
        <v>50</v>
      </c>
      <c r="D8314" s="16">
        <f t="shared" si="129"/>
        <v>7.7320933199999997</v>
      </c>
    </row>
    <row r="8315" spans="1:4" ht="15" customHeight="1" x14ac:dyDescent="0.2">
      <c r="A8315" s="105">
        <v>42356</v>
      </c>
      <c r="B8315" s="13">
        <v>4.6299960000000002</v>
      </c>
      <c r="C8315" s="24">
        <v>30</v>
      </c>
      <c r="D8315" s="16">
        <f t="shared" si="129"/>
        <v>7.7320933199999997</v>
      </c>
    </row>
    <row r="8316" spans="1:4" ht="15" customHeight="1" x14ac:dyDescent="0.2">
      <c r="A8316" s="105">
        <v>42356.041666666664</v>
      </c>
      <c r="B8316" s="13">
        <v>2.5722200000000002</v>
      </c>
      <c r="C8316" s="24">
        <v>360</v>
      </c>
      <c r="D8316" s="16">
        <f t="shared" si="129"/>
        <v>4.2956073999999997</v>
      </c>
    </row>
    <row r="8317" spans="1:4" ht="15" customHeight="1" x14ac:dyDescent="0.2">
      <c r="A8317" s="105">
        <v>42356.083333333336</v>
      </c>
      <c r="B8317" s="13">
        <v>3.0866639999999999</v>
      </c>
      <c r="C8317" s="24">
        <v>360</v>
      </c>
      <c r="D8317" s="16">
        <f t="shared" si="129"/>
        <v>5.1547288799999995</v>
      </c>
    </row>
    <row r="8318" spans="1:4" ht="15" customHeight="1" x14ac:dyDescent="0.2">
      <c r="A8318" s="105">
        <v>42356.125</v>
      </c>
      <c r="B8318" s="13">
        <v>3.0866639999999999</v>
      </c>
      <c r="C8318" s="24">
        <v>360</v>
      </c>
      <c r="D8318" s="16">
        <f t="shared" si="129"/>
        <v>5.1547288799999995</v>
      </c>
    </row>
    <row r="8319" spans="1:4" ht="15" customHeight="1" x14ac:dyDescent="0.2">
      <c r="A8319" s="105">
        <v>42356.166666666664</v>
      </c>
      <c r="B8319" s="13">
        <v>3.0866639999999999</v>
      </c>
      <c r="C8319" s="24">
        <v>10</v>
      </c>
      <c r="D8319" s="16">
        <f t="shared" si="129"/>
        <v>5.1547288799999995</v>
      </c>
    </row>
    <row r="8320" spans="1:4" ht="15" customHeight="1" x14ac:dyDescent="0.2">
      <c r="A8320" s="105">
        <v>42356.208333333336</v>
      </c>
      <c r="B8320" s="13">
        <v>3.601108</v>
      </c>
      <c r="C8320" s="24">
        <v>10</v>
      </c>
      <c r="D8320" s="16">
        <f t="shared" si="129"/>
        <v>6.0138503599999993</v>
      </c>
    </row>
    <row r="8321" spans="1:4" ht="15" customHeight="1" x14ac:dyDescent="0.2">
      <c r="A8321" s="105">
        <v>42356.25</v>
      </c>
      <c r="B8321" s="13">
        <v>3.601108</v>
      </c>
      <c r="C8321" s="24">
        <v>20</v>
      </c>
      <c r="D8321" s="16">
        <f t="shared" si="129"/>
        <v>6.0138503599999993</v>
      </c>
    </row>
    <row r="8322" spans="1:4" ht="15" customHeight="1" x14ac:dyDescent="0.2">
      <c r="A8322" s="105">
        <v>42356.291666666664</v>
      </c>
      <c r="B8322" s="13">
        <v>3.0866639999999999</v>
      </c>
      <c r="C8322" s="24">
        <v>30</v>
      </c>
      <c r="D8322" s="16">
        <f t="shared" si="129"/>
        <v>5.1547288799999995</v>
      </c>
    </row>
    <row r="8323" spans="1:4" ht="15" customHeight="1" x14ac:dyDescent="0.2">
      <c r="A8323" s="105">
        <v>42356.333333333336</v>
      </c>
      <c r="B8323" s="13">
        <v>3.601108</v>
      </c>
      <c r="C8323" s="24">
        <v>40</v>
      </c>
      <c r="D8323" s="16">
        <f t="shared" si="129"/>
        <v>6.0138503599999993</v>
      </c>
    </row>
    <row r="8324" spans="1:4" ht="15" customHeight="1" x14ac:dyDescent="0.2">
      <c r="A8324" s="105">
        <v>42356.375</v>
      </c>
      <c r="B8324" s="13">
        <v>4.1155520000000001</v>
      </c>
      <c r="C8324" s="24">
        <v>20</v>
      </c>
      <c r="D8324" s="16">
        <f t="shared" ref="D8324:D8387" si="130">$B$1*B8324</f>
        <v>6.8729718399999999</v>
      </c>
    </row>
    <row r="8325" spans="1:4" ht="15" customHeight="1" x14ac:dyDescent="0.2">
      <c r="A8325" s="105">
        <v>42356.416666666664</v>
      </c>
      <c r="B8325" s="13">
        <v>5.1444400000000003</v>
      </c>
      <c r="C8325" s="24">
        <v>30</v>
      </c>
      <c r="D8325" s="16">
        <f t="shared" si="130"/>
        <v>8.5912147999999995</v>
      </c>
    </row>
    <row r="8326" spans="1:4" ht="15" customHeight="1" x14ac:dyDescent="0.2">
      <c r="A8326" s="105">
        <v>42356.458333333336</v>
      </c>
      <c r="B8326" s="13">
        <v>4.1155520000000001</v>
      </c>
      <c r="C8326" s="24">
        <v>360</v>
      </c>
      <c r="D8326" s="16">
        <f t="shared" si="130"/>
        <v>6.8729718399999999</v>
      </c>
    </row>
    <row r="8327" spans="1:4" ht="15" customHeight="1" x14ac:dyDescent="0.2">
      <c r="A8327" s="105">
        <v>42356.5</v>
      </c>
      <c r="B8327" s="13">
        <v>6.1733279999999997</v>
      </c>
      <c r="C8327" s="24">
        <v>20</v>
      </c>
      <c r="D8327" s="16">
        <f t="shared" si="130"/>
        <v>10.309457759999999</v>
      </c>
    </row>
    <row r="8328" spans="1:4" ht="15" customHeight="1" x14ac:dyDescent="0.2">
      <c r="A8328" s="105">
        <v>42356.541666666664</v>
      </c>
      <c r="B8328" s="13">
        <v>7.7166600000000001</v>
      </c>
      <c r="C8328" s="24">
        <v>60</v>
      </c>
      <c r="D8328" s="16">
        <f t="shared" si="130"/>
        <v>12.886822199999999</v>
      </c>
    </row>
    <row r="8329" spans="1:4" ht="15" customHeight="1" x14ac:dyDescent="0.2">
      <c r="A8329" s="105">
        <v>42356.583333333336</v>
      </c>
      <c r="B8329" s="13">
        <v>8.7455479999999994</v>
      </c>
      <c r="C8329" s="24">
        <v>60</v>
      </c>
      <c r="D8329" s="16">
        <f t="shared" si="130"/>
        <v>14.605065159999999</v>
      </c>
    </row>
    <row r="8330" spans="1:4" ht="15" customHeight="1" x14ac:dyDescent="0.2">
      <c r="A8330" s="105">
        <v>42356.625</v>
      </c>
      <c r="B8330" s="13">
        <v>8.7455479999999994</v>
      </c>
      <c r="C8330" s="24">
        <v>50</v>
      </c>
      <c r="D8330" s="16">
        <f t="shared" si="130"/>
        <v>14.605065159999999</v>
      </c>
    </row>
    <row r="8331" spans="1:4" ht="15" customHeight="1" x14ac:dyDescent="0.2">
      <c r="A8331" s="105">
        <v>42356.666666666664</v>
      </c>
      <c r="B8331" s="13">
        <v>9.2599920000000004</v>
      </c>
      <c r="C8331" s="24">
        <v>50</v>
      </c>
      <c r="D8331" s="16">
        <f t="shared" si="130"/>
        <v>15.464186639999999</v>
      </c>
    </row>
    <row r="8332" spans="1:4" ht="15" customHeight="1" x14ac:dyDescent="0.2">
      <c r="A8332" s="105">
        <v>42356.708333333336</v>
      </c>
      <c r="B8332" s="13">
        <v>9.2599920000000004</v>
      </c>
      <c r="C8332" s="24">
        <v>50</v>
      </c>
      <c r="D8332" s="16">
        <f t="shared" si="130"/>
        <v>15.464186639999999</v>
      </c>
    </row>
    <row r="8333" spans="1:4" ht="15" customHeight="1" x14ac:dyDescent="0.2">
      <c r="A8333" s="105">
        <v>42356.75</v>
      </c>
      <c r="B8333" s="13">
        <v>10.288880000000001</v>
      </c>
      <c r="C8333" s="24">
        <v>50</v>
      </c>
      <c r="D8333" s="16">
        <f t="shared" si="130"/>
        <v>17.182429599999999</v>
      </c>
    </row>
    <row r="8334" spans="1:4" ht="15" customHeight="1" x14ac:dyDescent="0.2">
      <c r="A8334" s="105">
        <v>42356.791666666664</v>
      </c>
      <c r="B8334" s="13">
        <v>9.2599920000000004</v>
      </c>
      <c r="C8334" s="24">
        <v>50</v>
      </c>
      <c r="D8334" s="16">
        <f t="shared" si="130"/>
        <v>15.464186639999999</v>
      </c>
    </row>
    <row r="8335" spans="1:4" ht="15" customHeight="1" x14ac:dyDescent="0.2">
      <c r="A8335" s="105">
        <v>42356.833333333336</v>
      </c>
      <c r="B8335" s="13">
        <v>9.7744359999999997</v>
      </c>
      <c r="C8335" s="24">
        <v>40</v>
      </c>
      <c r="D8335" s="16">
        <f t="shared" si="130"/>
        <v>16.32330812</v>
      </c>
    </row>
    <row r="8336" spans="1:4" ht="15" customHeight="1" x14ac:dyDescent="0.2">
      <c r="A8336" s="105">
        <v>42356.875</v>
      </c>
      <c r="B8336" s="13">
        <v>11.317768000000001</v>
      </c>
      <c r="C8336" s="24">
        <v>50</v>
      </c>
      <c r="D8336" s="16">
        <f t="shared" si="130"/>
        <v>18.90067256</v>
      </c>
    </row>
    <row r="8337" spans="1:4" ht="15" customHeight="1" x14ac:dyDescent="0.2">
      <c r="A8337" s="105">
        <v>42356.916666666664</v>
      </c>
      <c r="B8337" s="13">
        <v>9.2599920000000004</v>
      </c>
      <c r="C8337" s="24">
        <v>40</v>
      </c>
      <c r="D8337" s="16">
        <f t="shared" si="130"/>
        <v>15.464186639999999</v>
      </c>
    </row>
    <row r="8338" spans="1:4" ht="15" customHeight="1" x14ac:dyDescent="0.2">
      <c r="A8338" s="105">
        <v>42356.958333333336</v>
      </c>
      <c r="B8338" s="13">
        <v>6.1733279999999997</v>
      </c>
      <c r="C8338" s="24">
        <v>30</v>
      </c>
      <c r="D8338" s="16">
        <f t="shared" si="130"/>
        <v>10.309457759999999</v>
      </c>
    </row>
    <row r="8339" spans="1:4" ht="15" customHeight="1" x14ac:dyDescent="0.2">
      <c r="A8339" s="105">
        <v>42357</v>
      </c>
      <c r="B8339" s="13">
        <v>5.1444400000000003</v>
      </c>
      <c r="C8339" s="24">
        <v>20</v>
      </c>
      <c r="D8339" s="16">
        <f t="shared" si="130"/>
        <v>8.5912147999999995</v>
      </c>
    </row>
    <row r="8340" spans="1:4" ht="15" customHeight="1" x14ac:dyDescent="0.2">
      <c r="A8340" s="105">
        <v>42357.041666666664</v>
      </c>
      <c r="B8340" s="13">
        <v>4.1155520000000001</v>
      </c>
      <c r="C8340" s="24">
        <v>10</v>
      </c>
      <c r="D8340" s="16">
        <f t="shared" si="130"/>
        <v>6.8729718399999999</v>
      </c>
    </row>
    <row r="8341" spans="1:4" ht="15" customHeight="1" x14ac:dyDescent="0.2">
      <c r="A8341" s="105">
        <v>42357.083333333336</v>
      </c>
      <c r="B8341" s="13">
        <v>3.0866639999999999</v>
      </c>
      <c r="C8341" s="24">
        <v>10</v>
      </c>
      <c r="D8341" s="16">
        <f t="shared" si="130"/>
        <v>5.1547288799999995</v>
      </c>
    </row>
    <row r="8342" spans="1:4" ht="15" customHeight="1" x14ac:dyDescent="0.2">
      <c r="A8342" s="105">
        <v>42357.125</v>
      </c>
      <c r="B8342" s="13">
        <v>4.6299960000000002</v>
      </c>
      <c r="C8342" s="24">
        <v>350</v>
      </c>
      <c r="D8342" s="16">
        <f t="shared" si="130"/>
        <v>7.7320933199999997</v>
      </c>
    </row>
    <row r="8343" spans="1:4" ht="15" customHeight="1" x14ac:dyDescent="0.2">
      <c r="A8343" s="105">
        <v>42357.166666666664</v>
      </c>
      <c r="B8343" s="13">
        <v>3.601108</v>
      </c>
      <c r="C8343" s="24">
        <v>340</v>
      </c>
      <c r="D8343" s="16">
        <f t="shared" si="130"/>
        <v>6.0138503599999993</v>
      </c>
    </row>
    <row r="8344" spans="1:4" ht="15" customHeight="1" x14ac:dyDescent="0.2">
      <c r="A8344" s="105">
        <v>42357.208333333336</v>
      </c>
      <c r="B8344" s="13">
        <v>4.1155520000000001</v>
      </c>
      <c r="C8344" s="24">
        <v>360</v>
      </c>
      <c r="D8344" s="16">
        <f t="shared" si="130"/>
        <v>6.8729718399999999</v>
      </c>
    </row>
    <row r="8345" spans="1:4" ht="15" customHeight="1" x14ac:dyDescent="0.2">
      <c r="A8345" s="105">
        <v>42357.25</v>
      </c>
      <c r="B8345" s="13">
        <v>3.601108</v>
      </c>
      <c r="C8345" s="24">
        <v>10</v>
      </c>
      <c r="D8345" s="16">
        <f t="shared" si="130"/>
        <v>6.0138503599999993</v>
      </c>
    </row>
    <row r="8346" spans="1:4" ht="15" customHeight="1" x14ac:dyDescent="0.2">
      <c r="A8346" s="105">
        <v>42357.291666666664</v>
      </c>
      <c r="B8346" s="13">
        <v>3.0866639999999999</v>
      </c>
      <c r="C8346" s="24">
        <v>20</v>
      </c>
      <c r="D8346" s="16">
        <f t="shared" si="130"/>
        <v>5.1547288799999995</v>
      </c>
    </row>
    <row r="8347" spans="1:4" ht="15" customHeight="1" x14ac:dyDescent="0.2">
      <c r="A8347" s="105">
        <v>42357.333333333336</v>
      </c>
      <c r="B8347" s="13">
        <v>4.6299960000000002</v>
      </c>
      <c r="C8347" s="24">
        <v>40</v>
      </c>
      <c r="D8347" s="16">
        <f t="shared" si="130"/>
        <v>7.7320933199999997</v>
      </c>
    </row>
    <row r="8348" spans="1:4" ht="15" customHeight="1" x14ac:dyDescent="0.2">
      <c r="A8348" s="105">
        <v>42357.375</v>
      </c>
      <c r="B8348" s="13">
        <v>6.1733279999999997</v>
      </c>
      <c r="C8348" s="24">
        <v>30</v>
      </c>
      <c r="D8348" s="16">
        <f t="shared" si="130"/>
        <v>10.309457759999999</v>
      </c>
    </row>
    <row r="8349" spans="1:4" ht="15" customHeight="1" x14ac:dyDescent="0.2">
      <c r="A8349" s="105">
        <v>42357.416666666664</v>
      </c>
      <c r="B8349" s="13">
        <v>5.1444400000000003</v>
      </c>
      <c r="C8349" s="24">
        <v>10</v>
      </c>
      <c r="D8349" s="16">
        <f t="shared" si="130"/>
        <v>8.5912147999999995</v>
      </c>
    </row>
    <row r="8350" spans="1:4" ht="15" customHeight="1" x14ac:dyDescent="0.2">
      <c r="A8350" s="105">
        <v>42357.458333333336</v>
      </c>
      <c r="B8350" s="13">
        <v>6.1733279999999997</v>
      </c>
      <c r="C8350" s="24">
        <v>350</v>
      </c>
      <c r="D8350" s="16">
        <f t="shared" si="130"/>
        <v>10.309457759999999</v>
      </c>
    </row>
    <row r="8351" spans="1:4" ht="15" customHeight="1" x14ac:dyDescent="0.2">
      <c r="A8351" s="105">
        <v>42357.5</v>
      </c>
      <c r="B8351" s="13">
        <v>8.2311040000000002</v>
      </c>
      <c r="C8351" s="24">
        <v>20</v>
      </c>
      <c r="D8351" s="16">
        <f t="shared" si="130"/>
        <v>13.74594368</v>
      </c>
    </row>
    <row r="8352" spans="1:4" ht="15" customHeight="1" x14ac:dyDescent="0.2">
      <c r="A8352" s="105">
        <v>42357.541666666664</v>
      </c>
      <c r="B8352" s="13">
        <v>7.7166600000000001</v>
      </c>
      <c r="C8352" s="24">
        <v>10</v>
      </c>
      <c r="D8352" s="16">
        <f t="shared" si="130"/>
        <v>12.886822199999999</v>
      </c>
    </row>
    <row r="8353" spans="1:4" ht="15" customHeight="1" x14ac:dyDescent="0.2">
      <c r="A8353" s="105">
        <v>42357.583333333336</v>
      </c>
      <c r="B8353" s="13">
        <v>7.7166600000000001</v>
      </c>
      <c r="C8353" s="24">
        <v>30</v>
      </c>
      <c r="D8353" s="16">
        <f t="shared" si="130"/>
        <v>12.886822199999999</v>
      </c>
    </row>
    <row r="8354" spans="1:4" ht="15" customHeight="1" x14ac:dyDescent="0.2">
      <c r="A8354" s="105">
        <v>42357.625</v>
      </c>
      <c r="B8354" s="13">
        <v>9.2599920000000004</v>
      </c>
      <c r="C8354" s="24">
        <v>50</v>
      </c>
      <c r="D8354" s="16">
        <f t="shared" si="130"/>
        <v>15.464186639999999</v>
      </c>
    </row>
    <row r="8355" spans="1:4" ht="15" customHeight="1" x14ac:dyDescent="0.2">
      <c r="A8355" s="105">
        <v>42357.666666666664</v>
      </c>
      <c r="B8355" s="13">
        <v>9.7744359999999997</v>
      </c>
      <c r="C8355" s="24">
        <v>50</v>
      </c>
      <c r="D8355" s="16">
        <f t="shared" si="130"/>
        <v>16.32330812</v>
      </c>
    </row>
    <row r="8356" spans="1:4" ht="15" customHeight="1" x14ac:dyDescent="0.2">
      <c r="A8356" s="105">
        <v>42357.708333333336</v>
      </c>
      <c r="B8356" s="13">
        <v>10.288880000000001</v>
      </c>
      <c r="C8356" s="24">
        <v>40</v>
      </c>
      <c r="D8356" s="16">
        <f t="shared" si="130"/>
        <v>17.182429599999999</v>
      </c>
    </row>
    <row r="8357" spans="1:4" ht="15" customHeight="1" x14ac:dyDescent="0.2">
      <c r="A8357" s="105">
        <v>42357.75</v>
      </c>
      <c r="B8357" s="13">
        <v>10.803324</v>
      </c>
      <c r="C8357" s="24">
        <v>50</v>
      </c>
      <c r="D8357" s="16">
        <f t="shared" si="130"/>
        <v>18.041551079999998</v>
      </c>
    </row>
    <row r="8358" spans="1:4" ht="15" customHeight="1" x14ac:dyDescent="0.2">
      <c r="A8358" s="105">
        <v>42357.791666666664</v>
      </c>
      <c r="B8358" s="13">
        <v>10.803324</v>
      </c>
      <c r="C8358" s="24">
        <v>50</v>
      </c>
      <c r="D8358" s="16">
        <f t="shared" si="130"/>
        <v>18.041551079999998</v>
      </c>
    </row>
    <row r="8359" spans="1:4" ht="15" customHeight="1" x14ac:dyDescent="0.2">
      <c r="A8359" s="105">
        <v>42357.833333333336</v>
      </c>
      <c r="B8359" s="13">
        <v>10.288880000000001</v>
      </c>
      <c r="C8359" s="24">
        <v>50</v>
      </c>
      <c r="D8359" s="16">
        <f t="shared" si="130"/>
        <v>17.182429599999999</v>
      </c>
    </row>
    <row r="8360" spans="1:4" ht="15" customHeight="1" x14ac:dyDescent="0.2">
      <c r="A8360" s="105">
        <v>42357.875</v>
      </c>
      <c r="B8360" s="13">
        <v>10.288880000000001</v>
      </c>
      <c r="C8360" s="24">
        <v>50</v>
      </c>
      <c r="D8360" s="16">
        <f t="shared" si="130"/>
        <v>17.182429599999999</v>
      </c>
    </row>
    <row r="8361" spans="1:4" ht="15" customHeight="1" x14ac:dyDescent="0.2">
      <c r="A8361" s="105">
        <v>42357.916666666664</v>
      </c>
      <c r="B8361" s="13">
        <v>9.2599920000000004</v>
      </c>
      <c r="C8361" s="24">
        <v>50</v>
      </c>
      <c r="D8361" s="16">
        <f t="shared" si="130"/>
        <v>15.464186639999999</v>
      </c>
    </row>
    <row r="8362" spans="1:4" ht="15" customHeight="1" x14ac:dyDescent="0.2">
      <c r="A8362" s="105">
        <v>42357.958333333336</v>
      </c>
      <c r="B8362" s="13">
        <v>4.6299960000000002</v>
      </c>
      <c r="C8362" s="24">
        <v>40</v>
      </c>
      <c r="D8362" s="16">
        <f t="shared" si="130"/>
        <v>7.7320933199999997</v>
      </c>
    </row>
    <row r="8363" spans="1:4" ht="15" customHeight="1" x14ac:dyDescent="0.2">
      <c r="A8363" s="105">
        <v>42358</v>
      </c>
      <c r="B8363" s="13">
        <v>3.601108</v>
      </c>
      <c r="C8363" s="24">
        <v>20</v>
      </c>
      <c r="D8363" s="16">
        <f t="shared" si="130"/>
        <v>6.0138503599999993</v>
      </c>
    </row>
    <row r="8364" spans="1:4" ht="15" customHeight="1" x14ac:dyDescent="0.2">
      <c r="A8364" s="105">
        <v>42358.041666666664</v>
      </c>
      <c r="B8364" s="13">
        <v>4.1155520000000001</v>
      </c>
      <c r="C8364" s="24">
        <v>360</v>
      </c>
      <c r="D8364" s="16">
        <f t="shared" si="130"/>
        <v>6.8729718399999999</v>
      </c>
    </row>
    <row r="8365" spans="1:4" ht="15" customHeight="1" x14ac:dyDescent="0.2">
      <c r="A8365" s="105">
        <v>42358.083333333336</v>
      </c>
      <c r="B8365" s="13">
        <v>3.0866639999999999</v>
      </c>
      <c r="C8365" s="24">
        <v>360</v>
      </c>
      <c r="D8365" s="16">
        <f t="shared" si="130"/>
        <v>5.1547288799999995</v>
      </c>
    </row>
    <row r="8366" spans="1:4" ht="15" customHeight="1" x14ac:dyDescent="0.2">
      <c r="A8366" s="105">
        <v>42358.125</v>
      </c>
      <c r="B8366" s="13">
        <v>3.601108</v>
      </c>
      <c r="C8366" s="24">
        <v>10</v>
      </c>
      <c r="D8366" s="16">
        <f t="shared" si="130"/>
        <v>6.0138503599999993</v>
      </c>
    </row>
    <row r="8367" spans="1:4" ht="15" customHeight="1" x14ac:dyDescent="0.2">
      <c r="A8367" s="105">
        <v>42358.166666666664</v>
      </c>
      <c r="B8367" s="13">
        <v>3.601108</v>
      </c>
      <c r="C8367" s="24">
        <v>10</v>
      </c>
      <c r="D8367" s="16">
        <f t="shared" si="130"/>
        <v>6.0138503599999993</v>
      </c>
    </row>
    <row r="8368" spans="1:4" ht="15" customHeight="1" x14ac:dyDescent="0.2">
      <c r="A8368" s="105">
        <v>42358.208333333336</v>
      </c>
      <c r="B8368" s="13">
        <v>5.1444400000000003</v>
      </c>
      <c r="C8368" s="24">
        <v>360</v>
      </c>
      <c r="D8368" s="16">
        <f t="shared" si="130"/>
        <v>8.5912147999999995</v>
      </c>
    </row>
    <row r="8369" spans="1:4" ht="15" customHeight="1" x14ac:dyDescent="0.2">
      <c r="A8369" s="105">
        <v>42358.25</v>
      </c>
      <c r="B8369" s="13">
        <v>4.1155520000000001</v>
      </c>
      <c r="C8369" s="24">
        <v>10</v>
      </c>
      <c r="D8369" s="16">
        <f t="shared" si="130"/>
        <v>6.8729718399999999</v>
      </c>
    </row>
    <row r="8370" spans="1:4" ht="15" customHeight="1" x14ac:dyDescent="0.2">
      <c r="A8370" s="105">
        <v>42358.291666666664</v>
      </c>
      <c r="B8370" s="13">
        <v>3.601108</v>
      </c>
      <c r="C8370" s="24">
        <v>10</v>
      </c>
      <c r="D8370" s="16">
        <f t="shared" si="130"/>
        <v>6.0138503599999993</v>
      </c>
    </row>
    <row r="8371" spans="1:4" ht="15" customHeight="1" x14ac:dyDescent="0.2">
      <c r="A8371" s="105">
        <v>42358.333333333336</v>
      </c>
      <c r="B8371" s="13">
        <v>4.1155520000000001</v>
      </c>
      <c r="C8371" s="24">
        <v>20</v>
      </c>
      <c r="D8371" s="16">
        <f t="shared" si="130"/>
        <v>6.8729718399999999</v>
      </c>
    </row>
    <row r="8372" spans="1:4" ht="15" customHeight="1" x14ac:dyDescent="0.2">
      <c r="A8372" s="105">
        <v>42358.375</v>
      </c>
      <c r="B8372" s="13">
        <v>1.5433319999999999</v>
      </c>
      <c r="C8372" s="24">
        <v>200</v>
      </c>
      <c r="D8372" s="16">
        <f t="shared" si="130"/>
        <v>2.5773644399999998</v>
      </c>
    </row>
    <row r="8373" spans="1:4" ht="15" customHeight="1" x14ac:dyDescent="0.2">
      <c r="A8373" s="105">
        <v>42358.416666666664</v>
      </c>
      <c r="B8373" s="13">
        <v>4.1155520000000001</v>
      </c>
      <c r="C8373" s="24">
        <v>10</v>
      </c>
      <c r="D8373" s="16">
        <f t="shared" si="130"/>
        <v>6.8729718399999999</v>
      </c>
    </row>
    <row r="8374" spans="1:4" ht="15" customHeight="1" x14ac:dyDescent="0.2">
      <c r="A8374" s="105">
        <v>42358.458333333336</v>
      </c>
      <c r="B8374" s="13">
        <v>5.6588840000000005</v>
      </c>
      <c r="C8374" s="24">
        <v>340</v>
      </c>
      <c r="D8374" s="16">
        <f t="shared" si="130"/>
        <v>9.4503362800000001</v>
      </c>
    </row>
    <row r="8375" spans="1:4" ht="15" customHeight="1" x14ac:dyDescent="0.2">
      <c r="A8375" s="105">
        <v>42358.5</v>
      </c>
      <c r="B8375" s="13">
        <v>6.1733279999999997</v>
      </c>
      <c r="C8375" s="24">
        <v>100</v>
      </c>
      <c r="D8375" s="16">
        <f t="shared" si="130"/>
        <v>10.309457759999999</v>
      </c>
    </row>
    <row r="8376" spans="1:4" ht="15" customHeight="1" x14ac:dyDescent="0.2">
      <c r="A8376" s="105">
        <v>42358.541666666664</v>
      </c>
      <c r="B8376" s="13">
        <v>7.202216</v>
      </c>
      <c r="C8376" s="24">
        <v>30</v>
      </c>
      <c r="D8376" s="16">
        <f t="shared" si="130"/>
        <v>12.027700719999999</v>
      </c>
    </row>
    <row r="8377" spans="1:4" ht="15" customHeight="1" x14ac:dyDescent="0.2">
      <c r="A8377" s="105">
        <v>42358.583333333336</v>
      </c>
      <c r="B8377" s="13">
        <v>4.6299960000000002</v>
      </c>
      <c r="C8377" s="24">
        <v>340</v>
      </c>
      <c r="D8377" s="16">
        <f t="shared" si="130"/>
        <v>7.7320933199999997</v>
      </c>
    </row>
    <row r="8378" spans="1:4" ht="15" customHeight="1" x14ac:dyDescent="0.2">
      <c r="A8378" s="105">
        <v>42358.625</v>
      </c>
      <c r="B8378" s="13">
        <v>7.202216</v>
      </c>
      <c r="C8378" s="24">
        <v>50</v>
      </c>
      <c r="D8378" s="16">
        <f t="shared" si="130"/>
        <v>12.027700719999999</v>
      </c>
    </row>
    <row r="8379" spans="1:4" ht="15" customHeight="1" x14ac:dyDescent="0.2">
      <c r="A8379" s="105">
        <v>42358.666666666664</v>
      </c>
      <c r="B8379" s="13">
        <v>6.6877719999999998</v>
      </c>
      <c r="C8379" s="24">
        <v>60</v>
      </c>
      <c r="D8379" s="16">
        <f t="shared" si="130"/>
        <v>11.16857924</v>
      </c>
    </row>
    <row r="8380" spans="1:4" ht="15" customHeight="1" x14ac:dyDescent="0.2">
      <c r="A8380" s="105">
        <v>42358.708333333336</v>
      </c>
      <c r="B8380" s="13">
        <v>8.7455479999999994</v>
      </c>
      <c r="C8380" s="24">
        <v>70</v>
      </c>
      <c r="D8380" s="16">
        <f t="shared" si="130"/>
        <v>14.605065159999999</v>
      </c>
    </row>
    <row r="8381" spans="1:4" ht="15" customHeight="1" x14ac:dyDescent="0.2">
      <c r="A8381" s="105">
        <v>42358.75</v>
      </c>
      <c r="B8381" s="13">
        <v>9.7744359999999997</v>
      </c>
      <c r="C8381" s="24">
        <v>50</v>
      </c>
      <c r="D8381" s="16">
        <f t="shared" si="130"/>
        <v>16.32330812</v>
      </c>
    </row>
    <row r="8382" spans="1:4" ht="15" customHeight="1" x14ac:dyDescent="0.2">
      <c r="A8382" s="105">
        <v>42358.791666666664</v>
      </c>
      <c r="B8382" s="13">
        <v>9.2599920000000004</v>
      </c>
      <c r="C8382" s="24">
        <v>50</v>
      </c>
      <c r="D8382" s="16">
        <f t="shared" si="130"/>
        <v>15.464186639999999</v>
      </c>
    </row>
    <row r="8383" spans="1:4" ht="15" customHeight="1" x14ac:dyDescent="0.2">
      <c r="A8383" s="105">
        <v>42358.833333333336</v>
      </c>
      <c r="B8383" s="13">
        <v>10.288880000000001</v>
      </c>
      <c r="C8383" s="24">
        <v>50</v>
      </c>
      <c r="D8383" s="16">
        <f t="shared" si="130"/>
        <v>17.182429599999999</v>
      </c>
    </row>
    <row r="8384" spans="1:4" ht="15" customHeight="1" x14ac:dyDescent="0.2">
      <c r="A8384" s="105">
        <v>42358.875</v>
      </c>
      <c r="B8384" s="13">
        <v>9.2599920000000004</v>
      </c>
      <c r="C8384" s="24">
        <v>50</v>
      </c>
      <c r="D8384" s="16">
        <f t="shared" si="130"/>
        <v>15.464186639999999</v>
      </c>
    </row>
    <row r="8385" spans="1:4" ht="15" customHeight="1" x14ac:dyDescent="0.2">
      <c r="A8385" s="105">
        <v>42358.916666666664</v>
      </c>
      <c r="B8385" s="13">
        <v>6.1733279999999997</v>
      </c>
      <c r="C8385" s="24">
        <v>20</v>
      </c>
      <c r="D8385" s="16">
        <f t="shared" si="130"/>
        <v>10.309457759999999</v>
      </c>
    </row>
    <row r="8386" spans="1:4" ht="15" customHeight="1" x14ac:dyDescent="0.2">
      <c r="A8386" s="105">
        <v>42358.958333333336</v>
      </c>
      <c r="B8386" s="13">
        <v>5.1444400000000003</v>
      </c>
      <c r="C8386" s="24">
        <v>40</v>
      </c>
      <c r="D8386" s="16">
        <f t="shared" si="130"/>
        <v>8.5912147999999995</v>
      </c>
    </row>
    <row r="8387" spans="1:4" ht="15" customHeight="1" x14ac:dyDescent="0.2">
      <c r="A8387" s="105">
        <v>42359</v>
      </c>
      <c r="B8387" s="13">
        <v>3.601108</v>
      </c>
      <c r="C8387" s="24">
        <v>20</v>
      </c>
      <c r="D8387" s="16">
        <f t="shared" si="130"/>
        <v>6.0138503599999993</v>
      </c>
    </row>
    <row r="8388" spans="1:4" ht="15" customHeight="1" x14ac:dyDescent="0.2">
      <c r="A8388" s="105">
        <v>42359.041666666664</v>
      </c>
      <c r="B8388" s="13">
        <v>2.5722200000000002</v>
      </c>
      <c r="C8388" s="24">
        <v>10</v>
      </c>
      <c r="D8388" s="16">
        <f t="shared" ref="D8388:D8451" si="131">$B$1*B8388</f>
        <v>4.2956073999999997</v>
      </c>
    </row>
    <row r="8389" spans="1:4" ht="15" customHeight="1" x14ac:dyDescent="0.2">
      <c r="A8389" s="105">
        <v>42359.083333333336</v>
      </c>
      <c r="B8389" s="13">
        <v>2.057776</v>
      </c>
      <c r="C8389" s="24">
        <v>360</v>
      </c>
      <c r="D8389" s="16">
        <f t="shared" si="131"/>
        <v>3.43648592</v>
      </c>
    </row>
    <row r="8390" spans="1:4" ht="15" customHeight="1" x14ac:dyDescent="0.2">
      <c r="A8390" s="105">
        <v>42359.125</v>
      </c>
      <c r="B8390" s="13">
        <v>2.057776</v>
      </c>
      <c r="C8390" s="24">
        <v>350</v>
      </c>
      <c r="D8390" s="16">
        <f t="shared" si="131"/>
        <v>3.43648592</v>
      </c>
    </row>
    <row r="8391" spans="1:4" ht="15" customHeight="1" x14ac:dyDescent="0.2">
      <c r="A8391" s="105">
        <v>42359.166666666664</v>
      </c>
      <c r="B8391" s="13">
        <v>2.057776</v>
      </c>
      <c r="C8391" s="24">
        <v>350</v>
      </c>
      <c r="D8391" s="16">
        <f t="shared" si="131"/>
        <v>3.43648592</v>
      </c>
    </row>
    <row r="8392" spans="1:4" ht="15" customHeight="1" x14ac:dyDescent="0.2">
      <c r="A8392" s="105">
        <v>42359.208333333336</v>
      </c>
      <c r="B8392" s="13">
        <v>2.5722200000000002</v>
      </c>
      <c r="C8392" s="24">
        <v>360</v>
      </c>
      <c r="D8392" s="16">
        <f t="shared" si="131"/>
        <v>4.2956073999999997</v>
      </c>
    </row>
    <row r="8393" spans="1:4" ht="15" customHeight="1" x14ac:dyDescent="0.2">
      <c r="A8393" s="105">
        <v>42359.25</v>
      </c>
      <c r="B8393" s="13">
        <v>2.5722200000000002</v>
      </c>
      <c r="C8393" s="24">
        <v>360</v>
      </c>
      <c r="D8393" s="16">
        <f t="shared" si="131"/>
        <v>4.2956073999999997</v>
      </c>
    </row>
    <row r="8394" spans="1:4" ht="15" customHeight="1" x14ac:dyDescent="0.2">
      <c r="A8394" s="105">
        <v>42359.291666666664</v>
      </c>
      <c r="B8394" s="13">
        <v>2.057776</v>
      </c>
      <c r="C8394" s="24">
        <v>340</v>
      </c>
      <c r="D8394" s="16">
        <f t="shared" si="131"/>
        <v>3.43648592</v>
      </c>
    </row>
    <row r="8395" spans="1:4" ht="15" customHeight="1" x14ac:dyDescent="0.2">
      <c r="A8395" s="105">
        <v>42359.333333333336</v>
      </c>
      <c r="B8395" s="13">
        <v>2.057776</v>
      </c>
      <c r="C8395" s="24">
        <v>350</v>
      </c>
      <c r="D8395" s="16">
        <f t="shared" si="131"/>
        <v>3.43648592</v>
      </c>
    </row>
    <row r="8396" spans="1:4" ht="15" customHeight="1" x14ac:dyDescent="0.2">
      <c r="A8396" s="105">
        <v>42359.375</v>
      </c>
      <c r="B8396" s="13">
        <v>2.5722200000000002</v>
      </c>
      <c r="C8396" s="24">
        <v>360</v>
      </c>
      <c r="D8396" s="16">
        <f t="shared" si="131"/>
        <v>4.2956073999999997</v>
      </c>
    </row>
    <row r="8397" spans="1:4" ht="15" customHeight="1" x14ac:dyDescent="0.2">
      <c r="A8397" s="105">
        <v>42359.416666666664</v>
      </c>
      <c r="B8397" s="13">
        <v>4.6299960000000002</v>
      </c>
      <c r="C8397" s="24">
        <v>10</v>
      </c>
      <c r="D8397" s="16">
        <f t="shared" si="131"/>
        <v>7.7320933199999997</v>
      </c>
    </row>
    <row r="8398" spans="1:4" ht="15" customHeight="1" x14ac:dyDescent="0.2">
      <c r="A8398" s="105">
        <v>42359.458333333336</v>
      </c>
      <c r="B8398" s="13">
        <v>6.1733279999999997</v>
      </c>
      <c r="C8398" s="24">
        <v>10</v>
      </c>
      <c r="D8398" s="16">
        <f t="shared" si="131"/>
        <v>10.309457759999999</v>
      </c>
    </row>
    <row r="8399" spans="1:4" ht="15" customHeight="1" x14ac:dyDescent="0.2">
      <c r="A8399" s="105">
        <v>42359.5</v>
      </c>
      <c r="B8399" s="13">
        <v>6.1733279999999997</v>
      </c>
      <c r="C8399" s="24">
        <v>10</v>
      </c>
      <c r="D8399" s="16">
        <f t="shared" si="131"/>
        <v>10.309457759999999</v>
      </c>
    </row>
    <row r="8400" spans="1:4" ht="15" customHeight="1" x14ac:dyDescent="0.2">
      <c r="A8400" s="105">
        <v>42359.541666666664</v>
      </c>
      <c r="B8400" s="13">
        <v>5.6588840000000005</v>
      </c>
      <c r="C8400" s="24">
        <v>20</v>
      </c>
      <c r="D8400" s="16">
        <f t="shared" si="131"/>
        <v>9.4503362800000001</v>
      </c>
    </row>
    <row r="8401" spans="1:4" ht="15" customHeight="1" x14ac:dyDescent="0.2">
      <c r="A8401" s="105">
        <v>42359.583333333336</v>
      </c>
      <c r="B8401" s="13">
        <v>5.1444400000000003</v>
      </c>
      <c r="C8401" s="24">
        <v>70</v>
      </c>
      <c r="D8401" s="16">
        <f t="shared" si="131"/>
        <v>8.5912147999999995</v>
      </c>
    </row>
    <row r="8402" spans="1:4" ht="15" customHeight="1" x14ac:dyDescent="0.2">
      <c r="A8402" s="105">
        <v>42359.625</v>
      </c>
      <c r="B8402" s="13">
        <v>7.7166600000000001</v>
      </c>
      <c r="C8402" s="24">
        <v>70</v>
      </c>
      <c r="D8402" s="16">
        <f t="shared" si="131"/>
        <v>12.886822199999999</v>
      </c>
    </row>
    <row r="8403" spans="1:4" ht="15" customHeight="1" x14ac:dyDescent="0.2">
      <c r="A8403" s="105">
        <v>42359.666666666664</v>
      </c>
      <c r="B8403" s="13">
        <v>9.7744359999999997</v>
      </c>
      <c r="C8403" s="24">
        <v>70</v>
      </c>
      <c r="D8403" s="16">
        <f t="shared" si="131"/>
        <v>16.32330812</v>
      </c>
    </row>
    <row r="8404" spans="1:4" ht="15" customHeight="1" x14ac:dyDescent="0.2">
      <c r="A8404" s="105">
        <v>42359.708333333336</v>
      </c>
      <c r="B8404" s="13">
        <v>9.2599920000000004</v>
      </c>
      <c r="C8404" s="24">
        <v>70</v>
      </c>
      <c r="D8404" s="16">
        <f t="shared" si="131"/>
        <v>15.464186639999999</v>
      </c>
    </row>
    <row r="8405" spans="1:4" ht="15" customHeight="1" x14ac:dyDescent="0.2">
      <c r="A8405" s="105">
        <v>42359.75</v>
      </c>
      <c r="B8405" s="13">
        <v>7.7166600000000001</v>
      </c>
      <c r="C8405" s="24">
        <v>60</v>
      </c>
      <c r="D8405" s="16">
        <f t="shared" si="131"/>
        <v>12.886822199999999</v>
      </c>
    </row>
    <row r="8406" spans="1:4" ht="15" customHeight="1" x14ac:dyDescent="0.2">
      <c r="A8406" s="105">
        <v>42359.791666666664</v>
      </c>
      <c r="B8406" s="13">
        <v>8.2311040000000002</v>
      </c>
      <c r="C8406" s="24">
        <v>60</v>
      </c>
      <c r="D8406" s="16">
        <f t="shared" si="131"/>
        <v>13.74594368</v>
      </c>
    </row>
    <row r="8407" spans="1:4" ht="15" customHeight="1" x14ac:dyDescent="0.2">
      <c r="A8407" s="105">
        <v>42359.833333333336</v>
      </c>
      <c r="B8407" s="13">
        <v>9.2599920000000004</v>
      </c>
      <c r="C8407" s="24">
        <v>50</v>
      </c>
      <c r="D8407" s="16">
        <f t="shared" si="131"/>
        <v>15.464186639999999</v>
      </c>
    </row>
    <row r="8408" spans="1:4" ht="15" customHeight="1" x14ac:dyDescent="0.2">
      <c r="A8408" s="105">
        <v>42359.875</v>
      </c>
      <c r="B8408" s="13">
        <v>8.7455479999999994</v>
      </c>
      <c r="C8408" s="24">
        <v>40</v>
      </c>
      <c r="D8408" s="16">
        <f t="shared" si="131"/>
        <v>14.605065159999999</v>
      </c>
    </row>
    <row r="8409" spans="1:4" ht="15" customHeight="1" x14ac:dyDescent="0.2">
      <c r="A8409" s="105">
        <v>42359.916666666664</v>
      </c>
      <c r="B8409" s="13">
        <v>6.6877719999999998</v>
      </c>
      <c r="C8409" s="24">
        <v>40</v>
      </c>
      <c r="D8409" s="16">
        <f t="shared" si="131"/>
        <v>11.16857924</v>
      </c>
    </row>
    <row r="8410" spans="1:4" ht="15" customHeight="1" x14ac:dyDescent="0.2">
      <c r="A8410" s="105">
        <v>42359.958333333336</v>
      </c>
      <c r="B8410" s="13">
        <v>7.202216</v>
      </c>
      <c r="C8410" s="24">
        <v>40</v>
      </c>
      <c r="D8410" s="16">
        <f t="shared" si="131"/>
        <v>12.027700719999999</v>
      </c>
    </row>
    <row r="8411" spans="1:4" ht="15" customHeight="1" x14ac:dyDescent="0.2">
      <c r="A8411" s="105">
        <v>42360</v>
      </c>
      <c r="B8411" s="13">
        <v>5.1444400000000003</v>
      </c>
      <c r="C8411" s="24">
        <v>30</v>
      </c>
      <c r="D8411" s="16">
        <f t="shared" si="131"/>
        <v>8.5912147999999995</v>
      </c>
    </row>
    <row r="8412" spans="1:4" ht="15" customHeight="1" x14ac:dyDescent="0.2">
      <c r="A8412" s="105">
        <v>42360.041666666664</v>
      </c>
      <c r="B8412" s="13">
        <v>3.0866639999999999</v>
      </c>
      <c r="C8412" s="24">
        <v>10</v>
      </c>
      <c r="D8412" s="16">
        <f t="shared" si="131"/>
        <v>5.1547288799999995</v>
      </c>
    </row>
    <row r="8413" spans="1:4" ht="15" customHeight="1" x14ac:dyDescent="0.2">
      <c r="A8413" s="105">
        <v>42360.083333333336</v>
      </c>
      <c r="B8413" s="13">
        <v>2.5722200000000002</v>
      </c>
      <c r="C8413" s="24">
        <v>350</v>
      </c>
      <c r="D8413" s="16">
        <f t="shared" si="131"/>
        <v>4.2956073999999997</v>
      </c>
    </row>
    <row r="8414" spans="1:4" ht="15" customHeight="1" x14ac:dyDescent="0.2">
      <c r="A8414" s="105">
        <v>42360.125</v>
      </c>
      <c r="B8414" s="13">
        <v>2.5722200000000002</v>
      </c>
      <c r="C8414" s="24">
        <v>360</v>
      </c>
      <c r="D8414" s="16">
        <f t="shared" si="131"/>
        <v>4.2956073999999997</v>
      </c>
    </row>
    <row r="8415" spans="1:4" ht="15" customHeight="1" x14ac:dyDescent="0.2">
      <c r="A8415" s="105">
        <v>42360.166666666664</v>
      </c>
      <c r="B8415" s="13">
        <v>2.057776</v>
      </c>
      <c r="C8415" s="24">
        <v>360</v>
      </c>
      <c r="D8415" s="16">
        <f t="shared" si="131"/>
        <v>3.43648592</v>
      </c>
    </row>
    <row r="8416" spans="1:4" ht="15" customHeight="1" x14ac:dyDescent="0.2">
      <c r="A8416" s="105">
        <v>42360.208333333336</v>
      </c>
      <c r="B8416" s="13">
        <v>2.5722200000000002</v>
      </c>
      <c r="C8416" s="24">
        <v>360</v>
      </c>
      <c r="D8416" s="16">
        <f t="shared" si="131"/>
        <v>4.2956073999999997</v>
      </c>
    </row>
    <row r="8417" spans="1:4" ht="15" customHeight="1" x14ac:dyDescent="0.2">
      <c r="A8417" s="105">
        <v>42360.25</v>
      </c>
      <c r="B8417" s="13">
        <v>2.5722200000000002</v>
      </c>
      <c r="C8417" s="24">
        <v>10</v>
      </c>
      <c r="D8417" s="16">
        <f t="shared" si="131"/>
        <v>4.2956073999999997</v>
      </c>
    </row>
    <row r="8418" spans="1:4" ht="15" customHeight="1" x14ac:dyDescent="0.2">
      <c r="A8418" s="105">
        <v>42360.291666666664</v>
      </c>
      <c r="B8418" s="13">
        <v>2.5722200000000002</v>
      </c>
      <c r="C8418" s="24">
        <v>10</v>
      </c>
      <c r="D8418" s="16">
        <f t="shared" si="131"/>
        <v>4.2956073999999997</v>
      </c>
    </row>
    <row r="8419" spans="1:4" ht="15" customHeight="1" x14ac:dyDescent="0.2">
      <c r="A8419" s="105">
        <v>42360.333333333336</v>
      </c>
      <c r="B8419" s="13">
        <v>1.5433319999999999</v>
      </c>
      <c r="C8419" s="24">
        <v>360</v>
      </c>
      <c r="D8419" s="16">
        <f t="shared" si="131"/>
        <v>2.5773644399999998</v>
      </c>
    </row>
    <row r="8420" spans="1:4" ht="15" customHeight="1" x14ac:dyDescent="0.2">
      <c r="A8420" s="105">
        <v>42360.375</v>
      </c>
      <c r="B8420" s="13">
        <v>1.5433319999999999</v>
      </c>
      <c r="C8420" s="24">
        <v>320</v>
      </c>
      <c r="D8420" s="16">
        <f t="shared" si="131"/>
        <v>2.5773644399999998</v>
      </c>
    </row>
    <row r="8421" spans="1:4" ht="15" customHeight="1" x14ac:dyDescent="0.2">
      <c r="A8421" s="105">
        <v>42360.416666666664</v>
      </c>
      <c r="B8421" s="13">
        <v>3.0866639999999999</v>
      </c>
      <c r="C8421" s="24">
        <v>340</v>
      </c>
      <c r="D8421" s="16">
        <f t="shared" si="131"/>
        <v>5.1547288799999995</v>
      </c>
    </row>
    <row r="8422" spans="1:4" ht="15" customHeight="1" x14ac:dyDescent="0.2">
      <c r="A8422" s="105">
        <v>42360.458333333336</v>
      </c>
      <c r="B8422" s="13">
        <v>4.1155520000000001</v>
      </c>
      <c r="C8422" s="24">
        <v>360</v>
      </c>
      <c r="D8422" s="16">
        <f t="shared" si="131"/>
        <v>6.8729718399999999</v>
      </c>
    </row>
    <row r="8423" spans="1:4" ht="15" customHeight="1" x14ac:dyDescent="0.2">
      <c r="A8423" s="105">
        <v>42360.5</v>
      </c>
      <c r="B8423" s="13">
        <v>4.6299960000000002</v>
      </c>
      <c r="C8423" s="24">
        <v>20</v>
      </c>
      <c r="D8423" s="16">
        <f t="shared" si="131"/>
        <v>7.7320933199999997</v>
      </c>
    </row>
    <row r="8424" spans="1:4" ht="15" customHeight="1" x14ac:dyDescent="0.2">
      <c r="A8424" s="105">
        <v>42360.541666666664</v>
      </c>
      <c r="B8424" s="13">
        <v>6.1733279999999997</v>
      </c>
      <c r="C8424" s="24">
        <v>60</v>
      </c>
      <c r="D8424" s="16">
        <f t="shared" si="131"/>
        <v>10.309457759999999</v>
      </c>
    </row>
    <row r="8425" spans="1:4" ht="15" customHeight="1" x14ac:dyDescent="0.2">
      <c r="A8425" s="105">
        <v>42360.583333333336</v>
      </c>
      <c r="B8425" s="13">
        <v>6.6877719999999998</v>
      </c>
      <c r="C8425" s="24">
        <v>70</v>
      </c>
      <c r="D8425" s="16">
        <f t="shared" si="131"/>
        <v>11.16857924</v>
      </c>
    </row>
    <row r="8426" spans="1:4" ht="15" customHeight="1" x14ac:dyDescent="0.2">
      <c r="A8426" s="105">
        <v>42360.625</v>
      </c>
      <c r="B8426" s="13">
        <v>9.2599920000000004</v>
      </c>
      <c r="C8426" s="24">
        <v>70</v>
      </c>
      <c r="D8426" s="16">
        <f t="shared" si="131"/>
        <v>15.464186639999999</v>
      </c>
    </row>
    <row r="8427" spans="1:4" ht="15" customHeight="1" x14ac:dyDescent="0.2">
      <c r="A8427" s="105">
        <v>42360.666666666664</v>
      </c>
      <c r="B8427" s="13">
        <v>9.2599920000000004</v>
      </c>
      <c r="C8427" s="24">
        <v>70</v>
      </c>
      <c r="D8427" s="16">
        <f t="shared" si="131"/>
        <v>15.464186639999999</v>
      </c>
    </row>
    <row r="8428" spans="1:4" ht="15" customHeight="1" x14ac:dyDescent="0.2">
      <c r="A8428" s="105">
        <v>42360.708333333336</v>
      </c>
      <c r="B8428" s="13">
        <v>8.7455479999999994</v>
      </c>
      <c r="C8428" s="24">
        <v>70</v>
      </c>
      <c r="D8428" s="16">
        <f t="shared" si="131"/>
        <v>14.605065159999999</v>
      </c>
    </row>
    <row r="8429" spans="1:4" ht="15" customHeight="1" x14ac:dyDescent="0.2">
      <c r="A8429" s="105">
        <v>42360.75</v>
      </c>
      <c r="B8429" s="13">
        <v>9.7744359999999997</v>
      </c>
      <c r="C8429" s="24">
        <v>50</v>
      </c>
      <c r="D8429" s="16">
        <f t="shared" si="131"/>
        <v>16.32330812</v>
      </c>
    </row>
    <row r="8430" spans="1:4" ht="15" customHeight="1" x14ac:dyDescent="0.2">
      <c r="A8430" s="105">
        <v>42360.791666666664</v>
      </c>
      <c r="B8430" s="13">
        <v>8.7455479999999994</v>
      </c>
      <c r="C8430" s="24">
        <v>70</v>
      </c>
      <c r="D8430" s="16">
        <f t="shared" si="131"/>
        <v>14.605065159999999</v>
      </c>
    </row>
    <row r="8431" spans="1:4" ht="15" customHeight="1" x14ac:dyDescent="0.2">
      <c r="A8431" s="105">
        <v>42360.833333333336</v>
      </c>
      <c r="B8431" s="13">
        <v>8.2311040000000002</v>
      </c>
      <c r="C8431" s="24">
        <v>50</v>
      </c>
      <c r="D8431" s="16">
        <f t="shared" si="131"/>
        <v>13.74594368</v>
      </c>
    </row>
    <row r="8432" spans="1:4" ht="15" customHeight="1" x14ac:dyDescent="0.2">
      <c r="A8432" s="105">
        <v>42360.875</v>
      </c>
      <c r="B8432" s="13">
        <v>6.6877719999999998</v>
      </c>
      <c r="C8432" s="24">
        <v>40</v>
      </c>
      <c r="D8432" s="16">
        <f t="shared" si="131"/>
        <v>11.16857924</v>
      </c>
    </row>
    <row r="8433" spans="1:4" ht="15" customHeight="1" x14ac:dyDescent="0.2">
      <c r="A8433" s="105">
        <v>42360.916666666664</v>
      </c>
      <c r="B8433" s="13">
        <v>4.6299960000000002</v>
      </c>
      <c r="C8433" s="24">
        <v>40</v>
      </c>
      <c r="D8433" s="16">
        <f t="shared" si="131"/>
        <v>7.7320933199999997</v>
      </c>
    </row>
    <row r="8434" spans="1:4" ht="15" customHeight="1" x14ac:dyDescent="0.2">
      <c r="A8434" s="105">
        <v>42360.958333333336</v>
      </c>
      <c r="B8434" s="13">
        <v>4.6299960000000002</v>
      </c>
      <c r="C8434" s="24">
        <v>50</v>
      </c>
      <c r="D8434" s="16">
        <f t="shared" si="131"/>
        <v>7.7320933199999997</v>
      </c>
    </row>
    <row r="8435" spans="1:4" ht="15" customHeight="1" x14ac:dyDescent="0.2">
      <c r="A8435" s="105">
        <v>42361</v>
      </c>
      <c r="B8435" s="13">
        <v>3.601108</v>
      </c>
      <c r="C8435" s="24">
        <v>20</v>
      </c>
      <c r="D8435" s="16">
        <f t="shared" si="131"/>
        <v>6.0138503599999993</v>
      </c>
    </row>
    <row r="8436" spans="1:4" ht="15" customHeight="1" x14ac:dyDescent="0.2">
      <c r="A8436" s="105">
        <v>42361.041666666664</v>
      </c>
      <c r="B8436" s="13">
        <v>3.0866639999999999</v>
      </c>
      <c r="C8436" s="24">
        <v>10</v>
      </c>
      <c r="D8436" s="16">
        <f t="shared" si="131"/>
        <v>5.1547288799999995</v>
      </c>
    </row>
    <row r="8437" spans="1:4" ht="15" customHeight="1" x14ac:dyDescent="0.2">
      <c r="A8437" s="105">
        <v>42361.083333333336</v>
      </c>
      <c r="B8437" s="13">
        <v>3.0866639999999999</v>
      </c>
      <c r="C8437" s="24">
        <v>10</v>
      </c>
      <c r="D8437" s="16">
        <f t="shared" si="131"/>
        <v>5.1547288799999995</v>
      </c>
    </row>
    <row r="8438" spans="1:4" ht="15" customHeight="1" x14ac:dyDescent="0.2">
      <c r="A8438" s="105">
        <v>42361.125</v>
      </c>
      <c r="B8438" s="13">
        <v>2.057776</v>
      </c>
      <c r="C8438" s="24">
        <v>350</v>
      </c>
      <c r="D8438" s="16">
        <f t="shared" si="131"/>
        <v>3.43648592</v>
      </c>
    </row>
    <row r="8439" spans="1:4" ht="15" customHeight="1" x14ac:dyDescent="0.2">
      <c r="A8439" s="105">
        <v>42361.166666666664</v>
      </c>
      <c r="B8439" s="13">
        <v>2.5722200000000002</v>
      </c>
      <c r="C8439" s="24">
        <v>340</v>
      </c>
      <c r="D8439" s="16">
        <f t="shared" si="131"/>
        <v>4.2956073999999997</v>
      </c>
    </row>
    <row r="8440" spans="1:4" ht="15" customHeight="1" x14ac:dyDescent="0.2">
      <c r="A8440" s="105">
        <v>42361.208333333336</v>
      </c>
      <c r="B8440" s="13">
        <v>2.5722200000000002</v>
      </c>
      <c r="C8440" s="24">
        <v>330</v>
      </c>
      <c r="D8440" s="16">
        <f t="shared" si="131"/>
        <v>4.2956073999999997</v>
      </c>
    </row>
    <row r="8441" spans="1:4" ht="15" customHeight="1" x14ac:dyDescent="0.2">
      <c r="A8441" s="105">
        <v>42361.25</v>
      </c>
      <c r="B8441" s="13">
        <v>1.5433319999999999</v>
      </c>
      <c r="C8441" s="24">
        <v>350</v>
      </c>
      <c r="D8441" s="16">
        <f t="shared" si="131"/>
        <v>2.5773644399999998</v>
      </c>
    </row>
    <row r="8442" spans="1:4" ht="15" customHeight="1" x14ac:dyDescent="0.2">
      <c r="A8442" s="105">
        <v>42361.291666666664</v>
      </c>
      <c r="B8442" s="13">
        <v>0</v>
      </c>
      <c r="C8442" s="24">
        <v>0</v>
      </c>
      <c r="D8442" s="16">
        <f t="shared" si="131"/>
        <v>0</v>
      </c>
    </row>
    <row r="8443" spans="1:4" ht="15" customHeight="1" x14ac:dyDescent="0.2">
      <c r="A8443" s="105">
        <v>42361.333333333336</v>
      </c>
      <c r="B8443" s="13">
        <v>1.028888</v>
      </c>
      <c r="C8443" s="24">
        <v>360</v>
      </c>
      <c r="D8443" s="16">
        <f t="shared" si="131"/>
        <v>1.71824296</v>
      </c>
    </row>
    <row r="8444" spans="1:4" ht="15" customHeight="1" x14ac:dyDescent="0.2">
      <c r="A8444" s="105">
        <v>42361.375</v>
      </c>
      <c r="B8444" s="13">
        <v>1.5433319999999999</v>
      </c>
      <c r="C8444" s="24">
        <v>320</v>
      </c>
      <c r="D8444" s="16">
        <f t="shared" si="131"/>
        <v>2.5773644399999998</v>
      </c>
    </row>
    <row r="8445" spans="1:4" ht="15" customHeight="1" x14ac:dyDescent="0.2">
      <c r="A8445" s="105">
        <v>42361.416666666664</v>
      </c>
      <c r="B8445" s="13">
        <v>2.5722200000000002</v>
      </c>
      <c r="C8445" s="24">
        <v>350</v>
      </c>
      <c r="D8445" s="16">
        <f t="shared" si="131"/>
        <v>4.2956073999999997</v>
      </c>
    </row>
    <row r="8446" spans="1:4" ht="15" customHeight="1" x14ac:dyDescent="0.2">
      <c r="A8446" s="105">
        <v>42361.458333333336</v>
      </c>
      <c r="B8446" s="13">
        <v>1.5433319999999999</v>
      </c>
      <c r="C8446" s="24">
        <v>300</v>
      </c>
      <c r="D8446" s="16">
        <f t="shared" si="131"/>
        <v>2.5773644399999998</v>
      </c>
    </row>
    <row r="8447" spans="1:4" ht="15" customHeight="1" x14ac:dyDescent="0.2">
      <c r="A8447" s="105">
        <v>42361.5</v>
      </c>
      <c r="B8447" s="13">
        <v>3.0866639999999999</v>
      </c>
      <c r="C8447" s="24">
        <v>350</v>
      </c>
      <c r="D8447" s="16">
        <f t="shared" si="131"/>
        <v>5.1547288799999995</v>
      </c>
    </row>
    <row r="8448" spans="1:4" ht="15" customHeight="1" x14ac:dyDescent="0.2">
      <c r="A8448" s="105">
        <v>42361.541666666664</v>
      </c>
      <c r="B8448" s="13">
        <v>5.6588840000000005</v>
      </c>
      <c r="C8448" s="24">
        <v>40</v>
      </c>
      <c r="D8448" s="16">
        <f t="shared" si="131"/>
        <v>9.4503362800000001</v>
      </c>
    </row>
    <row r="8449" spans="1:4" ht="15" customHeight="1" x14ac:dyDescent="0.2">
      <c r="A8449" s="105">
        <v>42361.583333333336</v>
      </c>
      <c r="B8449" s="13">
        <v>6.1733279999999997</v>
      </c>
      <c r="C8449" s="24">
        <v>40</v>
      </c>
      <c r="D8449" s="16">
        <f t="shared" si="131"/>
        <v>10.309457759999999</v>
      </c>
    </row>
    <row r="8450" spans="1:4" ht="15" customHeight="1" x14ac:dyDescent="0.2">
      <c r="A8450" s="105">
        <v>42361.625</v>
      </c>
      <c r="B8450" s="13">
        <v>6.1733279999999997</v>
      </c>
      <c r="C8450" s="24">
        <v>70</v>
      </c>
      <c r="D8450" s="16">
        <f t="shared" si="131"/>
        <v>10.309457759999999</v>
      </c>
    </row>
    <row r="8451" spans="1:4" ht="15" customHeight="1" x14ac:dyDescent="0.2">
      <c r="A8451" s="105">
        <v>42361.666666666664</v>
      </c>
      <c r="B8451" s="13">
        <v>7.202216</v>
      </c>
      <c r="C8451" s="24">
        <v>80</v>
      </c>
      <c r="D8451" s="16">
        <f t="shared" si="131"/>
        <v>12.027700719999999</v>
      </c>
    </row>
    <row r="8452" spans="1:4" ht="15" customHeight="1" x14ac:dyDescent="0.2">
      <c r="A8452" s="105">
        <v>42361.708333333336</v>
      </c>
      <c r="B8452" s="13">
        <v>7.7166600000000001</v>
      </c>
      <c r="C8452" s="24">
        <v>60</v>
      </c>
      <c r="D8452" s="16">
        <f t="shared" ref="D8452:D8515" si="132">$B$1*B8452</f>
        <v>12.886822199999999</v>
      </c>
    </row>
    <row r="8453" spans="1:4" ht="15" customHeight="1" x14ac:dyDescent="0.2">
      <c r="A8453" s="105">
        <v>42361.75</v>
      </c>
      <c r="B8453" s="13">
        <v>7.7166600000000001</v>
      </c>
      <c r="C8453" s="24">
        <v>60</v>
      </c>
      <c r="D8453" s="16">
        <f t="shared" si="132"/>
        <v>12.886822199999999</v>
      </c>
    </row>
    <row r="8454" spans="1:4" ht="15" customHeight="1" x14ac:dyDescent="0.2">
      <c r="A8454" s="105">
        <v>42361.791666666664</v>
      </c>
      <c r="B8454" s="13">
        <v>9.7744359999999997</v>
      </c>
      <c r="C8454" s="24">
        <v>70</v>
      </c>
      <c r="D8454" s="16">
        <f t="shared" si="132"/>
        <v>16.32330812</v>
      </c>
    </row>
    <row r="8455" spans="1:4" ht="15" customHeight="1" x14ac:dyDescent="0.2">
      <c r="A8455" s="105">
        <v>42361.833333333336</v>
      </c>
      <c r="B8455" s="13">
        <v>7.7166600000000001</v>
      </c>
      <c r="C8455" s="24">
        <v>50</v>
      </c>
      <c r="D8455" s="16">
        <f t="shared" si="132"/>
        <v>12.886822199999999</v>
      </c>
    </row>
    <row r="8456" spans="1:4" ht="15" customHeight="1" x14ac:dyDescent="0.2">
      <c r="A8456" s="105">
        <v>42361.875</v>
      </c>
      <c r="B8456" s="13">
        <v>6.6877719999999998</v>
      </c>
      <c r="C8456" s="24">
        <v>60</v>
      </c>
      <c r="D8456" s="16">
        <f t="shared" si="132"/>
        <v>11.16857924</v>
      </c>
    </row>
    <row r="8457" spans="1:4" ht="15" customHeight="1" x14ac:dyDescent="0.2">
      <c r="A8457" s="105">
        <v>42361.916666666664</v>
      </c>
      <c r="B8457" s="13">
        <v>4.6299960000000002</v>
      </c>
      <c r="C8457" s="24">
        <v>40</v>
      </c>
      <c r="D8457" s="16">
        <f t="shared" si="132"/>
        <v>7.7320933199999997</v>
      </c>
    </row>
    <row r="8458" spans="1:4" ht="15" customHeight="1" x14ac:dyDescent="0.2">
      <c r="A8458" s="105">
        <v>42361.958333333336</v>
      </c>
      <c r="B8458" s="13">
        <v>4.1155520000000001</v>
      </c>
      <c r="C8458" s="24">
        <v>40</v>
      </c>
      <c r="D8458" s="16">
        <f t="shared" si="132"/>
        <v>6.8729718399999999</v>
      </c>
    </row>
    <row r="8459" spans="1:4" ht="15" customHeight="1" x14ac:dyDescent="0.2">
      <c r="A8459" s="105">
        <v>42362</v>
      </c>
      <c r="B8459" s="13">
        <v>4.6299960000000002</v>
      </c>
      <c r="C8459" s="24">
        <v>30</v>
      </c>
      <c r="D8459" s="16">
        <f t="shared" si="132"/>
        <v>7.7320933199999997</v>
      </c>
    </row>
    <row r="8460" spans="1:4" ht="15" customHeight="1" x14ac:dyDescent="0.2">
      <c r="A8460" s="105">
        <v>42362.041666666664</v>
      </c>
      <c r="B8460" s="13">
        <v>3.0866639999999999</v>
      </c>
      <c r="C8460" s="24">
        <v>20</v>
      </c>
      <c r="D8460" s="16">
        <f t="shared" si="132"/>
        <v>5.1547288799999995</v>
      </c>
    </row>
    <row r="8461" spans="1:4" ht="15" customHeight="1" x14ac:dyDescent="0.2">
      <c r="A8461" s="105">
        <v>42362.083333333336</v>
      </c>
      <c r="B8461" s="13">
        <v>1.5433319999999999</v>
      </c>
      <c r="C8461" s="24">
        <v>350</v>
      </c>
      <c r="D8461" s="16">
        <f t="shared" si="132"/>
        <v>2.5773644399999998</v>
      </c>
    </row>
    <row r="8462" spans="1:4" ht="15" customHeight="1" x14ac:dyDescent="0.2">
      <c r="A8462" s="105">
        <v>42362.125</v>
      </c>
      <c r="B8462" s="13">
        <v>2.057776</v>
      </c>
      <c r="C8462" s="24">
        <v>10</v>
      </c>
      <c r="D8462" s="16">
        <f t="shared" si="132"/>
        <v>3.43648592</v>
      </c>
    </row>
    <row r="8463" spans="1:4" ht="15" customHeight="1" x14ac:dyDescent="0.2">
      <c r="A8463" s="105">
        <v>42362.166666666664</v>
      </c>
      <c r="B8463" s="13">
        <v>3.0866639999999999</v>
      </c>
      <c r="C8463" s="24">
        <v>20</v>
      </c>
      <c r="D8463" s="16">
        <f t="shared" si="132"/>
        <v>5.1547288799999995</v>
      </c>
    </row>
    <row r="8464" spans="1:4" ht="15" customHeight="1" x14ac:dyDescent="0.2">
      <c r="A8464" s="105">
        <v>42362.208333333336</v>
      </c>
      <c r="B8464" s="13">
        <v>2.057776</v>
      </c>
      <c r="C8464" s="24">
        <v>350</v>
      </c>
      <c r="D8464" s="16">
        <f t="shared" si="132"/>
        <v>3.43648592</v>
      </c>
    </row>
    <row r="8465" spans="1:4" ht="15" customHeight="1" x14ac:dyDescent="0.2">
      <c r="A8465" s="105">
        <v>42362.25</v>
      </c>
      <c r="B8465" s="13">
        <v>2.057776</v>
      </c>
      <c r="C8465" s="24">
        <v>330</v>
      </c>
      <c r="D8465" s="16">
        <f t="shared" si="132"/>
        <v>3.43648592</v>
      </c>
    </row>
    <row r="8466" spans="1:4" ht="15" customHeight="1" x14ac:dyDescent="0.2">
      <c r="A8466" s="105">
        <v>42362.291666666664</v>
      </c>
      <c r="B8466" s="13">
        <v>1.5433319999999999</v>
      </c>
      <c r="C8466" s="24">
        <v>300</v>
      </c>
      <c r="D8466" s="16">
        <f t="shared" si="132"/>
        <v>2.5773644399999998</v>
      </c>
    </row>
    <row r="8467" spans="1:4" ht="15" customHeight="1" x14ac:dyDescent="0.2">
      <c r="A8467" s="105">
        <v>42362.333333333336</v>
      </c>
      <c r="B8467" s="13">
        <v>1.5433319999999999</v>
      </c>
      <c r="C8467" s="24">
        <v>320</v>
      </c>
      <c r="D8467" s="16">
        <f t="shared" si="132"/>
        <v>2.5773644399999998</v>
      </c>
    </row>
    <row r="8468" spans="1:4" ht="15" customHeight="1" x14ac:dyDescent="0.2">
      <c r="A8468" s="105">
        <v>42362.375</v>
      </c>
      <c r="B8468" s="13">
        <v>0</v>
      </c>
      <c r="C8468" s="24">
        <v>0</v>
      </c>
      <c r="D8468" s="16">
        <f t="shared" si="132"/>
        <v>0</v>
      </c>
    </row>
    <row r="8469" spans="1:4" ht="15" customHeight="1" x14ac:dyDescent="0.2">
      <c r="A8469" s="105">
        <v>42362.416666666664</v>
      </c>
      <c r="B8469" s="13">
        <v>3.601108</v>
      </c>
      <c r="C8469" s="24">
        <v>350</v>
      </c>
      <c r="D8469" s="16">
        <f t="shared" si="132"/>
        <v>6.0138503599999993</v>
      </c>
    </row>
    <row r="8470" spans="1:4" ht="15" customHeight="1" x14ac:dyDescent="0.2">
      <c r="A8470" s="105">
        <v>42362.458333333336</v>
      </c>
      <c r="B8470" s="13">
        <v>5.6588840000000005</v>
      </c>
      <c r="C8470" s="24">
        <v>360</v>
      </c>
      <c r="D8470" s="16">
        <f t="shared" si="132"/>
        <v>9.4503362800000001</v>
      </c>
    </row>
    <row r="8471" spans="1:4" ht="15" customHeight="1" x14ac:dyDescent="0.2">
      <c r="A8471" s="105">
        <v>42362.5</v>
      </c>
      <c r="B8471" s="13">
        <v>5.1444400000000003</v>
      </c>
      <c r="C8471" s="24">
        <v>360</v>
      </c>
      <c r="D8471" s="16">
        <f t="shared" si="132"/>
        <v>8.5912147999999995</v>
      </c>
    </row>
    <row r="8472" spans="1:4" ht="15" customHeight="1" x14ac:dyDescent="0.2">
      <c r="A8472" s="105">
        <v>42362.541666666664</v>
      </c>
      <c r="B8472" s="13">
        <v>7.7166600000000001</v>
      </c>
      <c r="C8472" s="24">
        <v>20</v>
      </c>
      <c r="D8472" s="16">
        <f t="shared" si="132"/>
        <v>12.886822199999999</v>
      </c>
    </row>
    <row r="8473" spans="1:4" ht="15" customHeight="1" x14ac:dyDescent="0.2">
      <c r="A8473" s="105">
        <v>42362.583333333336</v>
      </c>
      <c r="B8473" s="13">
        <v>6.6877719999999998</v>
      </c>
      <c r="C8473" s="24">
        <v>50</v>
      </c>
      <c r="D8473" s="16">
        <f t="shared" si="132"/>
        <v>11.16857924</v>
      </c>
    </row>
    <row r="8474" spans="1:4" ht="15" customHeight="1" x14ac:dyDescent="0.2">
      <c r="A8474" s="105">
        <v>42362.625</v>
      </c>
      <c r="B8474" s="13">
        <v>10.288880000000001</v>
      </c>
      <c r="C8474" s="24">
        <v>60</v>
      </c>
      <c r="D8474" s="16">
        <f t="shared" si="132"/>
        <v>17.182429599999999</v>
      </c>
    </row>
    <row r="8475" spans="1:4" ht="15" customHeight="1" x14ac:dyDescent="0.2">
      <c r="A8475" s="105">
        <v>42362.666666666664</v>
      </c>
      <c r="B8475" s="13">
        <v>10.803324</v>
      </c>
      <c r="C8475" s="24">
        <v>60</v>
      </c>
      <c r="D8475" s="16">
        <f t="shared" si="132"/>
        <v>18.041551079999998</v>
      </c>
    </row>
    <row r="8476" spans="1:4" ht="15" customHeight="1" x14ac:dyDescent="0.2">
      <c r="A8476" s="105">
        <v>42362.708333333336</v>
      </c>
      <c r="B8476" s="13">
        <v>11.317768000000001</v>
      </c>
      <c r="C8476" s="24">
        <v>50</v>
      </c>
      <c r="D8476" s="16">
        <f t="shared" si="132"/>
        <v>18.90067256</v>
      </c>
    </row>
    <row r="8477" spans="1:4" ht="15" customHeight="1" x14ac:dyDescent="0.2">
      <c r="A8477" s="105">
        <v>42362.75</v>
      </c>
      <c r="B8477" s="13">
        <v>10.288880000000001</v>
      </c>
      <c r="C8477" s="24">
        <v>50</v>
      </c>
      <c r="D8477" s="16">
        <f t="shared" si="132"/>
        <v>17.182429599999999</v>
      </c>
    </row>
    <row r="8478" spans="1:4" ht="15" customHeight="1" x14ac:dyDescent="0.2">
      <c r="A8478" s="105">
        <v>42362.791666666664</v>
      </c>
      <c r="B8478" s="13">
        <v>10.288880000000001</v>
      </c>
      <c r="C8478" s="24">
        <v>60</v>
      </c>
      <c r="D8478" s="16">
        <f t="shared" si="132"/>
        <v>17.182429599999999</v>
      </c>
    </row>
    <row r="8479" spans="1:4" ht="15" customHeight="1" x14ac:dyDescent="0.2">
      <c r="A8479" s="105">
        <v>42362.833333333336</v>
      </c>
      <c r="B8479" s="13">
        <v>9.2599920000000004</v>
      </c>
      <c r="C8479" s="24">
        <v>50</v>
      </c>
      <c r="D8479" s="16">
        <f t="shared" si="132"/>
        <v>15.464186639999999</v>
      </c>
    </row>
    <row r="8480" spans="1:4" ht="15" customHeight="1" x14ac:dyDescent="0.2">
      <c r="A8480" s="105">
        <v>42362.875</v>
      </c>
      <c r="B8480" s="13">
        <v>8.7455479999999994</v>
      </c>
      <c r="C8480" s="24">
        <v>50</v>
      </c>
      <c r="D8480" s="16">
        <f t="shared" si="132"/>
        <v>14.605065159999999</v>
      </c>
    </row>
    <row r="8481" spans="1:4" ht="15" customHeight="1" x14ac:dyDescent="0.2">
      <c r="A8481" s="105">
        <v>42362.916666666664</v>
      </c>
      <c r="B8481" s="13">
        <v>7.202216</v>
      </c>
      <c r="C8481" s="24">
        <v>50</v>
      </c>
      <c r="D8481" s="16">
        <f t="shared" si="132"/>
        <v>12.027700719999999</v>
      </c>
    </row>
    <row r="8482" spans="1:4" ht="15" customHeight="1" x14ac:dyDescent="0.2">
      <c r="A8482" s="105">
        <v>42362.958333333336</v>
      </c>
      <c r="B8482" s="13">
        <v>6.1733279999999997</v>
      </c>
      <c r="C8482" s="24">
        <v>40</v>
      </c>
      <c r="D8482" s="16">
        <f t="shared" si="132"/>
        <v>10.309457759999999</v>
      </c>
    </row>
    <row r="8483" spans="1:4" ht="15" customHeight="1" x14ac:dyDescent="0.2">
      <c r="A8483" s="105">
        <v>42363</v>
      </c>
      <c r="B8483" s="13">
        <v>4.1155520000000001</v>
      </c>
      <c r="C8483" s="24">
        <v>20</v>
      </c>
      <c r="D8483" s="16">
        <f t="shared" si="132"/>
        <v>6.8729718399999999</v>
      </c>
    </row>
    <row r="8484" spans="1:4" ht="15" customHeight="1" x14ac:dyDescent="0.2">
      <c r="A8484" s="105">
        <v>42363.041666666664</v>
      </c>
      <c r="B8484" s="13">
        <v>2.5722200000000002</v>
      </c>
      <c r="C8484" s="24">
        <v>340</v>
      </c>
      <c r="D8484" s="16">
        <f t="shared" si="132"/>
        <v>4.2956073999999997</v>
      </c>
    </row>
    <row r="8485" spans="1:4" ht="15" customHeight="1" x14ac:dyDescent="0.2">
      <c r="A8485" s="105">
        <v>42363.083333333336</v>
      </c>
      <c r="B8485" s="13">
        <v>2.5722200000000002</v>
      </c>
      <c r="C8485" s="24">
        <v>340</v>
      </c>
      <c r="D8485" s="16">
        <f t="shared" si="132"/>
        <v>4.2956073999999997</v>
      </c>
    </row>
    <row r="8486" spans="1:4" ht="15" customHeight="1" x14ac:dyDescent="0.2">
      <c r="A8486" s="105">
        <v>42363.125</v>
      </c>
      <c r="B8486" s="13">
        <v>2.5722200000000002</v>
      </c>
      <c r="C8486" s="24">
        <v>360</v>
      </c>
      <c r="D8486" s="16">
        <f t="shared" si="132"/>
        <v>4.2956073999999997</v>
      </c>
    </row>
    <row r="8487" spans="1:4" ht="15" customHeight="1" x14ac:dyDescent="0.2">
      <c r="A8487" s="105">
        <v>42363.166666666664</v>
      </c>
      <c r="B8487" s="13">
        <v>3.0866639999999999</v>
      </c>
      <c r="C8487" s="24">
        <v>10</v>
      </c>
      <c r="D8487" s="16">
        <f t="shared" si="132"/>
        <v>5.1547288799999995</v>
      </c>
    </row>
    <row r="8488" spans="1:4" ht="15" customHeight="1" x14ac:dyDescent="0.2">
      <c r="A8488" s="105">
        <v>42363.208333333336</v>
      </c>
      <c r="B8488" s="13">
        <v>2.5722200000000002</v>
      </c>
      <c r="C8488" s="24">
        <v>350</v>
      </c>
      <c r="D8488" s="16">
        <f t="shared" si="132"/>
        <v>4.2956073999999997</v>
      </c>
    </row>
    <row r="8489" spans="1:4" ht="15" customHeight="1" x14ac:dyDescent="0.2">
      <c r="A8489" s="105">
        <v>42363.25</v>
      </c>
      <c r="B8489" s="13">
        <v>3.0866639999999999</v>
      </c>
      <c r="C8489" s="24">
        <v>360</v>
      </c>
      <c r="D8489" s="16">
        <f t="shared" si="132"/>
        <v>5.1547288799999995</v>
      </c>
    </row>
    <row r="8490" spans="1:4" ht="15" customHeight="1" x14ac:dyDescent="0.2">
      <c r="A8490" s="105">
        <v>42363.291666666664</v>
      </c>
      <c r="B8490" s="13">
        <v>3.601108</v>
      </c>
      <c r="C8490" s="24">
        <v>360</v>
      </c>
      <c r="D8490" s="16">
        <f t="shared" si="132"/>
        <v>6.0138503599999993</v>
      </c>
    </row>
    <row r="8491" spans="1:4" ht="15" customHeight="1" x14ac:dyDescent="0.2">
      <c r="A8491" s="105">
        <v>42363.333333333336</v>
      </c>
      <c r="B8491" s="13">
        <v>3.601108</v>
      </c>
      <c r="C8491" s="24">
        <v>10</v>
      </c>
      <c r="D8491" s="16">
        <f t="shared" si="132"/>
        <v>6.0138503599999993</v>
      </c>
    </row>
    <row r="8492" spans="1:4" ht="15" customHeight="1" x14ac:dyDescent="0.2">
      <c r="A8492" s="105">
        <v>42363.375</v>
      </c>
      <c r="B8492" s="13">
        <v>2.5722200000000002</v>
      </c>
      <c r="C8492" s="24">
        <v>20</v>
      </c>
      <c r="D8492" s="16">
        <f t="shared" si="132"/>
        <v>4.2956073999999997</v>
      </c>
    </row>
    <row r="8493" spans="1:4" ht="15" customHeight="1" x14ac:dyDescent="0.2">
      <c r="A8493" s="105">
        <v>42363.416666666664</v>
      </c>
      <c r="B8493" s="13">
        <v>4.6299960000000002</v>
      </c>
      <c r="C8493" s="24">
        <v>360</v>
      </c>
      <c r="D8493" s="16">
        <f t="shared" si="132"/>
        <v>7.7320933199999997</v>
      </c>
    </row>
    <row r="8494" spans="1:4" ht="15" customHeight="1" x14ac:dyDescent="0.2">
      <c r="A8494" s="105">
        <v>42363.458333333336</v>
      </c>
      <c r="B8494" s="13">
        <v>5.1444400000000003</v>
      </c>
      <c r="C8494" s="24">
        <v>360</v>
      </c>
      <c r="D8494" s="16">
        <f t="shared" si="132"/>
        <v>8.5912147999999995</v>
      </c>
    </row>
    <row r="8495" spans="1:4" ht="15" customHeight="1" x14ac:dyDescent="0.2">
      <c r="A8495" s="105">
        <v>42363.5</v>
      </c>
      <c r="B8495" s="13">
        <v>7.202216</v>
      </c>
      <c r="C8495" s="24">
        <v>20</v>
      </c>
      <c r="D8495" s="16">
        <f t="shared" si="132"/>
        <v>12.027700719999999</v>
      </c>
    </row>
    <row r="8496" spans="1:4" ht="15" customHeight="1" x14ac:dyDescent="0.2">
      <c r="A8496" s="105">
        <v>42363.541666666664</v>
      </c>
      <c r="B8496" s="13">
        <v>7.202216</v>
      </c>
      <c r="C8496" s="24">
        <v>20</v>
      </c>
      <c r="D8496" s="16">
        <f t="shared" si="132"/>
        <v>12.027700719999999</v>
      </c>
    </row>
    <row r="8497" spans="1:4" ht="15" customHeight="1" x14ac:dyDescent="0.2">
      <c r="A8497" s="105">
        <v>42363.583333333336</v>
      </c>
      <c r="B8497" s="13">
        <v>6.1733279999999997</v>
      </c>
      <c r="C8497" s="24">
        <v>360</v>
      </c>
      <c r="D8497" s="16">
        <f t="shared" si="132"/>
        <v>10.309457759999999</v>
      </c>
    </row>
    <row r="8498" spans="1:4" ht="15" customHeight="1" x14ac:dyDescent="0.2">
      <c r="A8498" s="105">
        <v>42363.625</v>
      </c>
      <c r="B8498" s="13">
        <v>5.1444400000000003</v>
      </c>
      <c r="C8498" s="24">
        <v>340</v>
      </c>
      <c r="D8498" s="16">
        <f t="shared" si="132"/>
        <v>8.5912147999999995</v>
      </c>
    </row>
    <row r="8499" spans="1:4" ht="15" customHeight="1" x14ac:dyDescent="0.2">
      <c r="A8499" s="105">
        <v>42363.666666666664</v>
      </c>
      <c r="B8499" s="13">
        <v>8.7455479999999994</v>
      </c>
      <c r="C8499" s="24">
        <v>80</v>
      </c>
      <c r="D8499" s="16">
        <f t="shared" si="132"/>
        <v>14.605065159999999</v>
      </c>
    </row>
    <row r="8500" spans="1:4" ht="15" customHeight="1" x14ac:dyDescent="0.2">
      <c r="A8500" s="105">
        <v>42363.708333333336</v>
      </c>
      <c r="B8500" s="13">
        <v>7.7166600000000001</v>
      </c>
      <c r="C8500" s="24">
        <v>70</v>
      </c>
      <c r="D8500" s="16">
        <f t="shared" si="132"/>
        <v>12.886822199999999</v>
      </c>
    </row>
    <row r="8501" spans="1:4" ht="15" customHeight="1" x14ac:dyDescent="0.2">
      <c r="A8501" s="105">
        <v>42363.75</v>
      </c>
      <c r="B8501" s="13">
        <v>8.7455479999999994</v>
      </c>
      <c r="C8501" s="24">
        <v>50</v>
      </c>
      <c r="D8501" s="16">
        <f t="shared" si="132"/>
        <v>14.605065159999999</v>
      </c>
    </row>
    <row r="8502" spans="1:4" ht="15" customHeight="1" x14ac:dyDescent="0.2">
      <c r="A8502" s="105">
        <v>42363.791666666664</v>
      </c>
      <c r="B8502" s="13">
        <v>8.2311040000000002</v>
      </c>
      <c r="C8502" s="24">
        <v>40</v>
      </c>
      <c r="D8502" s="16">
        <f t="shared" si="132"/>
        <v>13.74594368</v>
      </c>
    </row>
    <row r="8503" spans="1:4" ht="15" customHeight="1" x14ac:dyDescent="0.2">
      <c r="A8503" s="105">
        <v>42363.833333333336</v>
      </c>
      <c r="B8503" s="13">
        <v>9.7744359999999997</v>
      </c>
      <c r="C8503" s="24">
        <v>50</v>
      </c>
      <c r="D8503" s="16">
        <f t="shared" si="132"/>
        <v>16.32330812</v>
      </c>
    </row>
    <row r="8504" spans="1:4" ht="15" customHeight="1" x14ac:dyDescent="0.2">
      <c r="A8504" s="105">
        <v>42363.875</v>
      </c>
      <c r="B8504" s="13">
        <v>7.7166600000000001</v>
      </c>
      <c r="C8504" s="24">
        <v>40</v>
      </c>
      <c r="D8504" s="16">
        <f t="shared" si="132"/>
        <v>12.886822199999999</v>
      </c>
    </row>
    <row r="8505" spans="1:4" ht="15" customHeight="1" x14ac:dyDescent="0.2">
      <c r="A8505" s="105">
        <v>42363.916666666664</v>
      </c>
      <c r="B8505" s="13">
        <v>7.202216</v>
      </c>
      <c r="C8505" s="24">
        <v>50</v>
      </c>
      <c r="D8505" s="16">
        <f t="shared" si="132"/>
        <v>12.027700719999999</v>
      </c>
    </row>
    <row r="8506" spans="1:4" ht="15" customHeight="1" x14ac:dyDescent="0.2">
      <c r="A8506" s="105">
        <v>42363.958333333336</v>
      </c>
      <c r="B8506" s="13">
        <v>6.6877719999999998</v>
      </c>
      <c r="C8506" s="24">
        <v>40</v>
      </c>
      <c r="D8506" s="16">
        <f t="shared" si="132"/>
        <v>11.16857924</v>
      </c>
    </row>
    <row r="8507" spans="1:4" ht="15" customHeight="1" x14ac:dyDescent="0.2">
      <c r="A8507" s="105">
        <v>42364</v>
      </c>
      <c r="B8507" s="13">
        <v>4.1155520000000001</v>
      </c>
      <c r="C8507" s="24">
        <v>30</v>
      </c>
      <c r="D8507" s="16">
        <f t="shared" si="132"/>
        <v>6.8729718399999999</v>
      </c>
    </row>
    <row r="8508" spans="1:4" ht="15" customHeight="1" x14ac:dyDescent="0.2">
      <c r="A8508" s="105">
        <v>42364.041666666664</v>
      </c>
      <c r="B8508" s="13">
        <v>7.7166600000000001</v>
      </c>
      <c r="C8508" s="24">
        <v>360</v>
      </c>
      <c r="D8508" s="16">
        <f t="shared" si="132"/>
        <v>12.886822199999999</v>
      </c>
    </row>
    <row r="8509" spans="1:4" ht="15" customHeight="1" x14ac:dyDescent="0.2">
      <c r="A8509" s="105">
        <v>42364.083333333336</v>
      </c>
      <c r="B8509" s="13">
        <v>4.1155520000000001</v>
      </c>
      <c r="C8509" s="24">
        <v>340</v>
      </c>
      <c r="D8509" s="16">
        <f t="shared" si="132"/>
        <v>6.8729718399999999</v>
      </c>
    </row>
    <row r="8510" spans="1:4" ht="15" customHeight="1" x14ac:dyDescent="0.2">
      <c r="A8510" s="105">
        <v>42364.125</v>
      </c>
      <c r="B8510" s="13">
        <v>6.1733279999999997</v>
      </c>
      <c r="C8510" s="24">
        <v>20</v>
      </c>
      <c r="D8510" s="16">
        <f t="shared" si="132"/>
        <v>10.309457759999999</v>
      </c>
    </row>
    <row r="8511" spans="1:4" ht="15" customHeight="1" x14ac:dyDescent="0.2">
      <c r="A8511" s="105">
        <v>42364.166666666664</v>
      </c>
      <c r="B8511" s="13">
        <v>1.5433319999999999</v>
      </c>
      <c r="C8511" s="24">
        <v>360</v>
      </c>
      <c r="D8511" s="16">
        <f t="shared" si="132"/>
        <v>2.5773644399999998</v>
      </c>
    </row>
    <row r="8512" spans="1:4" ht="15" customHeight="1" x14ac:dyDescent="0.2">
      <c r="A8512" s="105">
        <v>42364.208333333336</v>
      </c>
      <c r="B8512" s="13">
        <v>2.5722200000000002</v>
      </c>
      <c r="C8512" s="24">
        <v>330</v>
      </c>
      <c r="D8512" s="16">
        <f t="shared" si="132"/>
        <v>4.2956073999999997</v>
      </c>
    </row>
    <row r="8513" spans="1:4" ht="15" customHeight="1" x14ac:dyDescent="0.2">
      <c r="A8513" s="105">
        <v>42364.25</v>
      </c>
      <c r="B8513" s="13">
        <v>2.5722200000000002</v>
      </c>
      <c r="C8513" s="24">
        <v>320</v>
      </c>
      <c r="D8513" s="16">
        <f t="shared" si="132"/>
        <v>4.2956073999999997</v>
      </c>
    </row>
    <row r="8514" spans="1:4" ht="15" customHeight="1" x14ac:dyDescent="0.2">
      <c r="A8514" s="105">
        <v>42364.291666666664</v>
      </c>
      <c r="B8514" s="13">
        <v>1.5433319999999999</v>
      </c>
      <c r="C8514" s="24">
        <v>270</v>
      </c>
      <c r="D8514" s="16">
        <f t="shared" si="132"/>
        <v>2.5773644399999998</v>
      </c>
    </row>
    <row r="8515" spans="1:4" ht="15" customHeight="1" x14ac:dyDescent="0.2">
      <c r="A8515" s="105">
        <v>42364.333333333336</v>
      </c>
      <c r="B8515" s="13">
        <v>1.028888</v>
      </c>
      <c r="C8515" s="24">
        <v>330</v>
      </c>
      <c r="D8515" s="16">
        <f t="shared" si="132"/>
        <v>1.71824296</v>
      </c>
    </row>
    <row r="8516" spans="1:4" ht="15" customHeight="1" x14ac:dyDescent="0.2">
      <c r="A8516" s="105">
        <v>42364.375</v>
      </c>
      <c r="B8516" s="13">
        <v>3.601108</v>
      </c>
      <c r="C8516" s="24">
        <v>10</v>
      </c>
      <c r="D8516" s="16">
        <f t="shared" ref="D8516:D8579" si="133">$B$1*B8516</f>
        <v>6.0138503599999993</v>
      </c>
    </row>
    <row r="8517" spans="1:4" ht="15" customHeight="1" x14ac:dyDescent="0.2">
      <c r="A8517" s="105">
        <v>42364.416666666664</v>
      </c>
      <c r="B8517" s="13">
        <v>4.6299960000000002</v>
      </c>
      <c r="C8517" s="24">
        <v>20</v>
      </c>
      <c r="D8517" s="16">
        <f t="shared" si="133"/>
        <v>7.7320933199999997</v>
      </c>
    </row>
    <row r="8518" spans="1:4" ht="15" customHeight="1" x14ac:dyDescent="0.2">
      <c r="A8518" s="105">
        <v>42364.458333333336</v>
      </c>
      <c r="B8518" s="13">
        <v>4.6299960000000002</v>
      </c>
      <c r="C8518" s="24">
        <v>360</v>
      </c>
      <c r="D8518" s="16">
        <f t="shared" si="133"/>
        <v>7.7320933199999997</v>
      </c>
    </row>
    <row r="8519" spans="1:4" ht="15" customHeight="1" x14ac:dyDescent="0.2">
      <c r="A8519" s="105">
        <v>42364.5</v>
      </c>
      <c r="B8519" s="13">
        <v>6.1733279999999997</v>
      </c>
      <c r="C8519" s="24">
        <v>360</v>
      </c>
      <c r="D8519" s="16">
        <f t="shared" si="133"/>
        <v>10.309457759999999</v>
      </c>
    </row>
    <row r="8520" spans="1:4" ht="15" customHeight="1" x14ac:dyDescent="0.2">
      <c r="A8520" s="105">
        <v>42364.541666666664</v>
      </c>
      <c r="B8520" s="13">
        <v>6.1733279999999997</v>
      </c>
      <c r="C8520" s="24">
        <v>360</v>
      </c>
      <c r="D8520" s="16">
        <f t="shared" si="133"/>
        <v>10.309457759999999</v>
      </c>
    </row>
    <row r="8521" spans="1:4" ht="15" customHeight="1" x14ac:dyDescent="0.2">
      <c r="A8521" s="105">
        <v>42364.583333333336</v>
      </c>
      <c r="B8521" s="13">
        <v>6.6877719999999998</v>
      </c>
      <c r="C8521" s="24">
        <v>10</v>
      </c>
      <c r="D8521" s="16">
        <f t="shared" si="133"/>
        <v>11.16857924</v>
      </c>
    </row>
    <row r="8522" spans="1:4" ht="15" customHeight="1" x14ac:dyDescent="0.2">
      <c r="A8522" s="105">
        <v>42364.625</v>
      </c>
      <c r="B8522" s="13">
        <v>8.2311040000000002</v>
      </c>
      <c r="C8522" s="24">
        <v>60</v>
      </c>
      <c r="D8522" s="16">
        <f t="shared" si="133"/>
        <v>13.74594368</v>
      </c>
    </row>
    <row r="8523" spans="1:4" ht="15" customHeight="1" x14ac:dyDescent="0.2">
      <c r="A8523" s="105">
        <v>42364.666666666664</v>
      </c>
      <c r="B8523" s="13">
        <v>8.7455479999999994</v>
      </c>
      <c r="C8523" s="24">
        <v>50</v>
      </c>
      <c r="D8523" s="16">
        <f t="shared" si="133"/>
        <v>14.605065159999999</v>
      </c>
    </row>
    <row r="8524" spans="1:4" ht="15" customHeight="1" x14ac:dyDescent="0.2">
      <c r="A8524" s="105">
        <v>42364.708333333336</v>
      </c>
      <c r="B8524" s="13">
        <v>8.2311040000000002</v>
      </c>
      <c r="C8524" s="24">
        <v>60</v>
      </c>
      <c r="D8524" s="16">
        <f t="shared" si="133"/>
        <v>13.74594368</v>
      </c>
    </row>
    <row r="8525" spans="1:4" ht="15" customHeight="1" x14ac:dyDescent="0.2">
      <c r="A8525" s="105">
        <v>42364.75</v>
      </c>
      <c r="B8525" s="13">
        <v>9.2599920000000004</v>
      </c>
      <c r="C8525" s="24">
        <v>50</v>
      </c>
      <c r="D8525" s="16">
        <f t="shared" si="133"/>
        <v>15.464186639999999</v>
      </c>
    </row>
    <row r="8526" spans="1:4" ht="15" customHeight="1" x14ac:dyDescent="0.2">
      <c r="A8526" s="105">
        <v>42364.791666666664</v>
      </c>
      <c r="B8526" s="13">
        <v>8.7455479999999994</v>
      </c>
      <c r="C8526" s="24">
        <v>50</v>
      </c>
      <c r="D8526" s="16">
        <f t="shared" si="133"/>
        <v>14.605065159999999</v>
      </c>
    </row>
    <row r="8527" spans="1:4" ht="15" customHeight="1" x14ac:dyDescent="0.2">
      <c r="A8527" s="105">
        <v>42364.833333333336</v>
      </c>
      <c r="B8527" s="13">
        <v>8.7455479999999994</v>
      </c>
      <c r="C8527" s="24">
        <v>50</v>
      </c>
      <c r="D8527" s="16">
        <f t="shared" si="133"/>
        <v>14.605065159999999</v>
      </c>
    </row>
    <row r="8528" spans="1:4" ht="15" customHeight="1" x14ac:dyDescent="0.2">
      <c r="A8528" s="105">
        <v>42364.875</v>
      </c>
      <c r="B8528" s="13">
        <v>10.288880000000001</v>
      </c>
      <c r="C8528" s="24">
        <v>50</v>
      </c>
      <c r="D8528" s="16">
        <f t="shared" si="133"/>
        <v>17.182429599999999</v>
      </c>
    </row>
    <row r="8529" spans="1:4" ht="15" customHeight="1" x14ac:dyDescent="0.2">
      <c r="A8529" s="105">
        <v>42364.916666666664</v>
      </c>
      <c r="B8529" s="13">
        <v>8.2311040000000002</v>
      </c>
      <c r="C8529" s="24">
        <v>40</v>
      </c>
      <c r="D8529" s="16">
        <f t="shared" si="133"/>
        <v>13.74594368</v>
      </c>
    </row>
    <row r="8530" spans="1:4" ht="15" customHeight="1" x14ac:dyDescent="0.2">
      <c r="A8530" s="105">
        <v>42364.958333333336</v>
      </c>
      <c r="B8530" s="13">
        <v>6.6877719999999998</v>
      </c>
      <c r="C8530" s="24">
        <v>40</v>
      </c>
      <c r="D8530" s="16">
        <f t="shared" si="133"/>
        <v>11.16857924</v>
      </c>
    </row>
    <row r="8531" spans="1:4" ht="15" customHeight="1" x14ac:dyDescent="0.2">
      <c r="A8531" s="105">
        <v>42365</v>
      </c>
      <c r="B8531" s="13">
        <v>5.6588840000000005</v>
      </c>
      <c r="C8531" s="24">
        <v>30</v>
      </c>
      <c r="D8531" s="16">
        <f t="shared" si="133"/>
        <v>9.4503362800000001</v>
      </c>
    </row>
    <row r="8532" spans="1:4" ht="15" customHeight="1" x14ac:dyDescent="0.2">
      <c r="A8532" s="105">
        <v>42365.041666666664</v>
      </c>
      <c r="B8532" s="13">
        <v>2.057776</v>
      </c>
      <c r="C8532" s="24">
        <v>340</v>
      </c>
      <c r="D8532" s="16">
        <f t="shared" si="133"/>
        <v>3.43648592</v>
      </c>
    </row>
    <row r="8533" spans="1:4" ht="15" customHeight="1" x14ac:dyDescent="0.2">
      <c r="A8533" s="105">
        <v>42365.083333333336</v>
      </c>
      <c r="B8533" s="13">
        <v>2.5722200000000002</v>
      </c>
      <c r="C8533" s="24">
        <v>350</v>
      </c>
      <c r="D8533" s="16">
        <f t="shared" si="133"/>
        <v>4.2956073999999997</v>
      </c>
    </row>
    <row r="8534" spans="1:4" ht="15" customHeight="1" x14ac:dyDescent="0.2">
      <c r="A8534" s="105">
        <v>42365.125</v>
      </c>
      <c r="B8534" s="13">
        <v>6.1733279999999997</v>
      </c>
      <c r="C8534" s="24">
        <v>360</v>
      </c>
      <c r="D8534" s="16">
        <f t="shared" si="133"/>
        <v>10.309457759999999</v>
      </c>
    </row>
    <row r="8535" spans="1:4" ht="15" customHeight="1" x14ac:dyDescent="0.2">
      <c r="A8535" s="105">
        <v>42365.166666666664</v>
      </c>
      <c r="B8535" s="13">
        <v>6.6877719999999998</v>
      </c>
      <c r="C8535" s="24">
        <v>10</v>
      </c>
      <c r="D8535" s="16">
        <f t="shared" si="133"/>
        <v>11.16857924</v>
      </c>
    </row>
    <row r="8536" spans="1:4" ht="15" customHeight="1" x14ac:dyDescent="0.2">
      <c r="A8536" s="105">
        <v>42365.208333333336</v>
      </c>
      <c r="B8536" s="13">
        <v>5.1444400000000003</v>
      </c>
      <c r="C8536" s="24">
        <v>360</v>
      </c>
      <c r="D8536" s="16">
        <f t="shared" si="133"/>
        <v>8.5912147999999995</v>
      </c>
    </row>
    <row r="8537" spans="1:4" ht="15" customHeight="1" x14ac:dyDescent="0.2">
      <c r="A8537" s="105">
        <v>42365.25</v>
      </c>
      <c r="B8537" s="13">
        <v>5.1444400000000003</v>
      </c>
      <c r="C8537" s="24">
        <v>20</v>
      </c>
      <c r="D8537" s="16">
        <f t="shared" si="133"/>
        <v>8.5912147999999995</v>
      </c>
    </row>
    <row r="8538" spans="1:4" ht="15" customHeight="1" x14ac:dyDescent="0.2">
      <c r="A8538" s="105">
        <v>42365.291666666664</v>
      </c>
      <c r="B8538" s="13">
        <v>5.1444400000000003</v>
      </c>
      <c r="C8538" s="24">
        <v>360</v>
      </c>
      <c r="D8538" s="16">
        <f t="shared" si="133"/>
        <v>8.5912147999999995</v>
      </c>
    </row>
    <row r="8539" spans="1:4" ht="15" customHeight="1" x14ac:dyDescent="0.2">
      <c r="A8539" s="105">
        <v>42365.333333333336</v>
      </c>
      <c r="B8539" s="13">
        <v>5.1444400000000003</v>
      </c>
      <c r="C8539" s="24">
        <v>360</v>
      </c>
      <c r="D8539" s="16">
        <f t="shared" si="133"/>
        <v>8.5912147999999995</v>
      </c>
    </row>
    <row r="8540" spans="1:4" ht="15" customHeight="1" x14ac:dyDescent="0.2">
      <c r="A8540" s="105">
        <v>42365.375</v>
      </c>
      <c r="B8540" s="13">
        <v>5.1444400000000003</v>
      </c>
      <c r="C8540" s="24">
        <v>360</v>
      </c>
      <c r="D8540" s="16">
        <f t="shared" si="133"/>
        <v>8.5912147999999995</v>
      </c>
    </row>
    <row r="8541" spans="1:4" ht="15" customHeight="1" x14ac:dyDescent="0.2">
      <c r="A8541" s="105">
        <v>42365.416666666664</v>
      </c>
      <c r="B8541" s="13">
        <v>5.6588840000000005</v>
      </c>
      <c r="C8541" s="24">
        <v>350</v>
      </c>
      <c r="D8541" s="16">
        <f t="shared" si="133"/>
        <v>9.4503362800000001</v>
      </c>
    </row>
    <row r="8542" spans="1:4" ht="15" customHeight="1" x14ac:dyDescent="0.2">
      <c r="A8542" s="105">
        <v>42365.458333333336</v>
      </c>
      <c r="B8542" s="13">
        <v>7.202216</v>
      </c>
      <c r="C8542" s="24">
        <v>10</v>
      </c>
      <c r="D8542" s="16">
        <f t="shared" si="133"/>
        <v>12.027700719999999</v>
      </c>
    </row>
    <row r="8543" spans="1:4" ht="15" customHeight="1" x14ac:dyDescent="0.2">
      <c r="A8543" s="105">
        <v>42365.5</v>
      </c>
      <c r="B8543" s="13">
        <v>8.2311040000000002</v>
      </c>
      <c r="C8543" s="24">
        <v>10</v>
      </c>
      <c r="D8543" s="16">
        <f t="shared" si="133"/>
        <v>13.74594368</v>
      </c>
    </row>
    <row r="8544" spans="1:4" ht="15" customHeight="1" x14ac:dyDescent="0.2">
      <c r="A8544" s="105">
        <v>42365.541666666664</v>
      </c>
      <c r="B8544" s="13">
        <v>9.2599920000000004</v>
      </c>
      <c r="C8544" s="24">
        <v>10</v>
      </c>
      <c r="D8544" s="16">
        <f t="shared" si="133"/>
        <v>15.464186639999999</v>
      </c>
    </row>
    <row r="8545" spans="1:4" ht="15" customHeight="1" x14ac:dyDescent="0.2">
      <c r="A8545" s="105">
        <v>42365.583333333336</v>
      </c>
      <c r="B8545" s="13">
        <v>6.6877719999999998</v>
      </c>
      <c r="C8545" s="24">
        <v>360</v>
      </c>
      <c r="D8545" s="16">
        <f t="shared" si="133"/>
        <v>11.16857924</v>
      </c>
    </row>
    <row r="8546" spans="1:4" ht="15" customHeight="1" x14ac:dyDescent="0.2">
      <c r="A8546" s="105">
        <v>42365.625</v>
      </c>
      <c r="B8546" s="13">
        <v>10.288880000000001</v>
      </c>
      <c r="C8546" s="24">
        <v>60</v>
      </c>
      <c r="D8546" s="16">
        <f t="shared" si="133"/>
        <v>17.182429599999999</v>
      </c>
    </row>
    <row r="8547" spans="1:4" ht="15" customHeight="1" x14ac:dyDescent="0.2">
      <c r="A8547" s="105">
        <v>42365.666666666664</v>
      </c>
      <c r="B8547" s="13">
        <v>9.7744359999999997</v>
      </c>
      <c r="C8547" s="24">
        <v>50</v>
      </c>
      <c r="D8547" s="16">
        <f t="shared" si="133"/>
        <v>16.32330812</v>
      </c>
    </row>
    <row r="8548" spans="1:4" ht="15" customHeight="1" x14ac:dyDescent="0.2">
      <c r="A8548" s="105">
        <v>42365.708333333336</v>
      </c>
      <c r="B8548" s="13">
        <v>10.803324</v>
      </c>
      <c r="C8548" s="24">
        <v>40</v>
      </c>
      <c r="D8548" s="16">
        <f t="shared" si="133"/>
        <v>18.041551079999998</v>
      </c>
    </row>
    <row r="8549" spans="1:4" ht="15" customHeight="1" x14ac:dyDescent="0.2">
      <c r="A8549" s="105">
        <v>42365.75</v>
      </c>
      <c r="B8549" s="13">
        <v>10.803324</v>
      </c>
      <c r="C8549" s="24">
        <v>50</v>
      </c>
      <c r="D8549" s="16">
        <f t="shared" si="133"/>
        <v>18.041551079999998</v>
      </c>
    </row>
    <row r="8550" spans="1:4" ht="15" customHeight="1" x14ac:dyDescent="0.2">
      <c r="A8550" s="105">
        <v>42365.791666666664</v>
      </c>
      <c r="B8550" s="13">
        <v>10.803324</v>
      </c>
      <c r="C8550" s="24">
        <v>40</v>
      </c>
      <c r="D8550" s="16">
        <f t="shared" si="133"/>
        <v>18.041551079999998</v>
      </c>
    </row>
    <row r="8551" spans="1:4" ht="15" customHeight="1" x14ac:dyDescent="0.2">
      <c r="A8551" s="105">
        <v>42365.833333333336</v>
      </c>
      <c r="B8551" s="13">
        <v>10.803324</v>
      </c>
      <c r="C8551" s="24">
        <v>50</v>
      </c>
      <c r="D8551" s="16">
        <f t="shared" si="133"/>
        <v>18.041551079999998</v>
      </c>
    </row>
    <row r="8552" spans="1:4" ht="15" customHeight="1" x14ac:dyDescent="0.2">
      <c r="A8552" s="105">
        <v>42365.875</v>
      </c>
      <c r="B8552" s="13">
        <v>8.7455479999999994</v>
      </c>
      <c r="C8552" s="24">
        <v>50</v>
      </c>
      <c r="D8552" s="16">
        <f t="shared" si="133"/>
        <v>14.605065159999999</v>
      </c>
    </row>
    <row r="8553" spans="1:4" ht="15" customHeight="1" x14ac:dyDescent="0.2">
      <c r="A8553" s="105">
        <v>42365.916666666664</v>
      </c>
      <c r="B8553" s="13">
        <v>9.2599920000000004</v>
      </c>
      <c r="C8553" s="24">
        <v>40</v>
      </c>
      <c r="D8553" s="16">
        <f t="shared" si="133"/>
        <v>15.464186639999999</v>
      </c>
    </row>
    <row r="8554" spans="1:4" ht="15" customHeight="1" x14ac:dyDescent="0.2">
      <c r="A8554" s="105">
        <v>42365.958333333336</v>
      </c>
      <c r="B8554" s="13">
        <v>7.202216</v>
      </c>
      <c r="C8554" s="24">
        <v>30</v>
      </c>
      <c r="D8554" s="16">
        <f t="shared" si="133"/>
        <v>12.027700719999999</v>
      </c>
    </row>
    <row r="8555" spans="1:4" ht="15" customHeight="1" x14ac:dyDescent="0.2">
      <c r="A8555" s="105">
        <v>42366</v>
      </c>
      <c r="B8555" s="13">
        <v>5.1444400000000003</v>
      </c>
      <c r="C8555" s="24">
        <v>10</v>
      </c>
      <c r="D8555" s="16">
        <f t="shared" si="133"/>
        <v>8.5912147999999995</v>
      </c>
    </row>
    <row r="8556" spans="1:4" ht="15" customHeight="1" x14ac:dyDescent="0.2">
      <c r="A8556" s="105">
        <v>42366.041666666664</v>
      </c>
      <c r="B8556" s="13">
        <v>5.1444400000000003</v>
      </c>
      <c r="C8556" s="24">
        <v>10</v>
      </c>
      <c r="D8556" s="16">
        <f t="shared" si="133"/>
        <v>8.5912147999999995</v>
      </c>
    </row>
    <row r="8557" spans="1:4" ht="15" customHeight="1" x14ac:dyDescent="0.2">
      <c r="A8557" s="105">
        <v>42366.083333333336</v>
      </c>
      <c r="B8557" s="13">
        <v>4.1155520000000001</v>
      </c>
      <c r="C8557" s="24">
        <v>360</v>
      </c>
      <c r="D8557" s="16">
        <f t="shared" si="133"/>
        <v>6.8729718399999999</v>
      </c>
    </row>
    <row r="8558" spans="1:4" ht="15" customHeight="1" x14ac:dyDescent="0.2">
      <c r="A8558" s="105">
        <v>42366.125</v>
      </c>
      <c r="B8558" s="13">
        <v>6.1733279999999997</v>
      </c>
      <c r="C8558" s="24">
        <v>20</v>
      </c>
      <c r="D8558" s="16">
        <f t="shared" si="133"/>
        <v>10.309457759999999</v>
      </c>
    </row>
    <row r="8559" spans="1:4" ht="15" customHeight="1" x14ac:dyDescent="0.2">
      <c r="A8559" s="105">
        <v>42366.166666666664</v>
      </c>
      <c r="B8559" s="13">
        <v>6.6877719999999998</v>
      </c>
      <c r="C8559" s="24">
        <v>20</v>
      </c>
      <c r="D8559" s="16">
        <f t="shared" si="133"/>
        <v>11.16857924</v>
      </c>
    </row>
    <row r="8560" spans="1:4" ht="15" customHeight="1" x14ac:dyDescent="0.2">
      <c r="A8560" s="105">
        <v>42366.208333333336</v>
      </c>
      <c r="B8560" s="13">
        <v>4.1155520000000001</v>
      </c>
      <c r="C8560" s="24">
        <v>340</v>
      </c>
      <c r="D8560" s="16">
        <f t="shared" si="133"/>
        <v>6.8729718399999999</v>
      </c>
    </row>
    <row r="8561" spans="1:4" ht="15" customHeight="1" x14ac:dyDescent="0.2">
      <c r="A8561" s="105">
        <v>42366.25</v>
      </c>
      <c r="B8561" s="13">
        <v>4.1155520000000001</v>
      </c>
      <c r="C8561" s="24">
        <v>350</v>
      </c>
      <c r="D8561" s="16">
        <f t="shared" si="133"/>
        <v>6.8729718399999999</v>
      </c>
    </row>
    <row r="8562" spans="1:4" ht="15" customHeight="1" x14ac:dyDescent="0.2">
      <c r="A8562" s="105">
        <v>42366.291666666664</v>
      </c>
      <c r="B8562" s="13">
        <v>5.6588840000000005</v>
      </c>
      <c r="C8562" s="24">
        <v>10</v>
      </c>
      <c r="D8562" s="16">
        <f t="shared" si="133"/>
        <v>9.4503362800000001</v>
      </c>
    </row>
    <row r="8563" spans="1:4" ht="15" customHeight="1" x14ac:dyDescent="0.2">
      <c r="A8563" s="105">
        <v>42366.333333333336</v>
      </c>
      <c r="B8563" s="13">
        <v>7.202216</v>
      </c>
      <c r="C8563" s="24">
        <v>20</v>
      </c>
      <c r="D8563" s="16">
        <f t="shared" si="133"/>
        <v>12.027700719999999</v>
      </c>
    </row>
    <row r="8564" spans="1:4" ht="15" customHeight="1" x14ac:dyDescent="0.2">
      <c r="A8564" s="105">
        <v>42366.375</v>
      </c>
      <c r="B8564" s="13">
        <v>8.2311040000000002</v>
      </c>
      <c r="C8564" s="24">
        <v>20</v>
      </c>
      <c r="D8564" s="16">
        <f t="shared" si="133"/>
        <v>13.74594368</v>
      </c>
    </row>
    <row r="8565" spans="1:4" ht="15" customHeight="1" x14ac:dyDescent="0.2">
      <c r="A8565" s="105">
        <v>42366.416666666664</v>
      </c>
      <c r="B8565" s="13">
        <v>8.2311040000000002</v>
      </c>
      <c r="C8565" s="24">
        <v>20</v>
      </c>
      <c r="D8565" s="16">
        <f t="shared" si="133"/>
        <v>13.74594368</v>
      </c>
    </row>
    <row r="8566" spans="1:4" ht="15" customHeight="1" x14ac:dyDescent="0.2">
      <c r="A8566" s="105">
        <v>42366.458333333336</v>
      </c>
      <c r="B8566" s="13">
        <v>6.6877719999999998</v>
      </c>
      <c r="C8566" s="24">
        <v>20</v>
      </c>
      <c r="D8566" s="16">
        <f t="shared" si="133"/>
        <v>11.16857924</v>
      </c>
    </row>
    <row r="8567" spans="1:4" ht="15" customHeight="1" x14ac:dyDescent="0.2">
      <c r="A8567" s="105">
        <v>42366.5</v>
      </c>
      <c r="B8567" s="13">
        <v>7.7166600000000001</v>
      </c>
      <c r="C8567" s="24">
        <v>20</v>
      </c>
      <c r="D8567" s="16">
        <f t="shared" si="133"/>
        <v>12.886822199999999</v>
      </c>
    </row>
    <row r="8568" spans="1:4" ht="15" customHeight="1" x14ac:dyDescent="0.2">
      <c r="A8568" s="105">
        <v>42366.541666666664</v>
      </c>
      <c r="B8568" s="13">
        <v>8.2311040000000002</v>
      </c>
      <c r="C8568" s="24">
        <v>10</v>
      </c>
      <c r="D8568" s="16">
        <f t="shared" si="133"/>
        <v>13.74594368</v>
      </c>
    </row>
    <row r="8569" spans="1:4" ht="15" customHeight="1" x14ac:dyDescent="0.2">
      <c r="A8569" s="105">
        <v>42366.583333333336</v>
      </c>
      <c r="B8569" s="13">
        <v>6.6877719999999998</v>
      </c>
      <c r="C8569" s="24">
        <v>10</v>
      </c>
      <c r="D8569" s="16">
        <f t="shared" si="133"/>
        <v>11.16857924</v>
      </c>
    </row>
    <row r="8570" spans="1:4" ht="15" customHeight="1" x14ac:dyDescent="0.2">
      <c r="A8570" s="105">
        <v>42366.625</v>
      </c>
      <c r="B8570" s="13">
        <v>7.7166600000000001</v>
      </c>
      <c r="C8570" s="24">
        <v>60</v>
      </c>
      <c r="D8570" s="16">
        <f t="shared" si="133"/>
        <v>12.886822199999999</v>
      </c>
    </row>
    <row r="8571" spans="1:4" ht="15" customHeight="1" x14ac:dyDescent="0.2">
      <c r="A8571" s="105">
        <v>42366.666666666664</v>
      </c>
      <c r="B8571" s="13">
        <v>8.2311040000000002</v>
      </c>
      <c r="C8571" s="24">
        <v>60</v>
      </c>
      <c r="D8571" s="16">
        <f t="shared" si="133"/>
        <v>13.74594368</v>
      </c>
    </row>
    <row r="8572" spans="1:4" ht="15" customHeight="1" x14ac:dyDescent="0.2">
      <c r="A8572" s="105">
        <v>42366.708333333336</v>
      </c>
      <c r="B8572" s="13">
        <v>9.2599920000000004</v>
      </c>
      <c r="C8572" s="24">
        <v>50</v>
      </c>
      <c r="D8572" s="16">
        <f t="shared" si="133"/>
        <v>15.464186639999999</v>
      </c>
    </row>
    <row r="8573" spans="1:4" ht="15" customHeight="1" x14ac:dyDescent="0.2">
      <c r="A8573" s="105">
        <v>42366.75</v>
      </c>
      <c r="B8573" s="13">
        <v>10.803324</v>
      </c>
      <c r="C8573" s="24">
        <v>40</v>
      </c>
      <c r="D8573" s="16">
        <f t="shared" si="133"/>
        <v>18.041551079999998</v>
      </c>
    </row>
    <row r="8574" spans="1:4" ht="15" customHeight="1" x14ac:dyDescent="0.2">
      <c r="A8574" s="105">
        <v>42366.791666666664</v>
      </c>
      <c r="B8574" s="13">
        <v>9.7744359999999997</v>
      </c>
      <c r="C8574" s="24">
        <v>40</v>
      </c>
      <c r="D8574" s="16">
        <f t="shared" si="133"/>
        <v>16.32330812</v>
      </c>
    </row>
    <row r="8575" spans="1:4" ht="15" customHeight="1" x14ac:dyDescent="0.2">
      <c r="A8575" s="105">
        <v>42366.833333333336</v>
      </c>
      <c r="B8575" s="13">
        <v>9.7744359999999997</v>
      </c>
      <c r="C8575" s="24">
        <v>40</v>
      </c>
      <c r="D8575" s="16">
        <f t="shared" si="133"/>
        <v>16.32330812</v>
      </c>
    </row>
    <row r="8576" spans="1:4" ht="15" customHeight="1" x14ac:dyDescent="0.2">
      <c r="A8576" s="105">
        <v>42366.875</v>
      </c>
      <c r="B8576" s="13">
        <v>1.028888</v>
      </c>
      <c r="C8576" s="24">
        <v>40</v>
      </c>
      <c r="D8576" s="16">
        <f t="shared" si="133"/>
        <v>1.71824296</v>
      </c>
    </row>
    <row r="8577" spans="1:4" ht="15" customHeight="1" x14ac:dyDescent="0.2">
      <c r="A8577" s="105">
        <v>42366.916666666664</v>
      </c>
      <c r="B8577" s="13">
        <v>7.7166600000000001</v>
      </c>
      <c r="C8577" s="24">
        <v>40</v>
      </c>
      <c r="D8577" s="16">
        <f t="shared" si="133"/>
        <v>12.886822199999999</v>
      </c>
    </row>
    <row r="8578" spans="1:4" ht="15" customHeight="1" x14ac:dyDescent="0.2">
      <c r="A8578" s="105">
        <v>42366.958333333336</v>
      </c>
      <c r="B8578" s="13">
        <v>2.057776</v>
      </c>
      <c r="C8578" s="24">
        <v>330</v>
      </c>
      <c r="D8578" s="16">
        <f t="shared" si="133"/>
        <v>3.43648592</v>
      </c>
    </row>
    <row r="8579" spans="1:4" ht="15" customHeight="1" x14ac:dyDescent="0.2">
      <c r="A8579" s="105">
        <v>42367</v>
      </c>
      <c r="B8579" s="13">
        <v>1.028888</v>
      </c>
      <c r="C8579" s="24">
        <v>340</v>
      </c>
      <c r="D8579" s="16">
        <f t="shared" si="133"/>
        <v>1.71824296</v>
      </c>
    </row>
    <row r="8580" spans="1:4" ht="15" customHeight="1" x14ac:dyDescent="0.2">
      <c r="A8580" s="105">
        <v>42367.041666666664</v>
      </c>
      <c r="B8580" s="13">
        <v>4.1155520000000001</v>
      </c>
      <c r="C8580" s="24">
        <v>10</v>
      </c>
      <c r="D8580" s="16">
        <f t="shared" ref="D8580:D8643" si="134">$B$1*B8580</f>
        <v>6.8729718399999999</v>
      </c>
    </row>
    <row r="8581" spans="1:4" ht="15" customHeight="1" x14ac:dyDescent="0.2">
      <c r="A8581" s="105">
        <v>42367.083333333336</v>
      </c>
      <c r="B8581" s="13">
        <v>6.1733279999999997</v>
      </c>
      <c r="C8581" s="24">
        <v>360</v>
      </c>
      <c r="D8581" s="16">
        <f t="shared" si="134"/>
        <v>10.309457759999999</v>
      </c>
    </row>
    <row r="8582" spans="1:4" ht="15" customHeight="1" x14ac:dyDescent="0.2">
      <c r="A8582" s="105">
        <v>42367.125</v>
      </c>
      <c r="B8582" s="13">
        <v>3.601108</v>
      </c>
      <c r="C8582" s="24">
        <v>10</v>
      </c>
      <c r="D8582" s="16">
        <f t="shared" si="134"/>
        <v>6.0138503599999993</v>
      </c>
    </row>
    <row r="8583" spans="1:4" ht="15" customHeight="1" x14ac:dyDescent="0.2">
      <c r="A8583" s="105">
        <v>42367.166666666664</v>
      </c>
      <c r="B8583" s="13">
        <v>3.601108</v>
      </c>
      <c r="C8583" s="24">
        <v>360</v>
      </c>
      <c r="D8583" s="16">
        <f t="shared" si="134"/>
        <v>6.0138503599999993</v>
      </c>
    </row>
    <row r="8584" spans="1:4" ht="15" customHeight="1" x14ac:dyDescent="0.2">
      <c r="A8584" s="105">
        <v>42367.208333333336</v>
      </c>
      <c r="B8584" s="13">
        <v>6.1733279999999997</v>
      </c>
      <c r="C8584" s="24">
        <v>30</v>
      </c>
      <c r="D8584" s="16">
        <f t="shared" si="134"/>
        <v>10.309457759999999</v>
      </c>
    </row>
    <row r="8585" spans="1:4" ht="15" customHeight="1" x14ac:dyDescent="0.2">
      <c r="A8585" s="105">
        <v>42367.25</v>
      </c>
      <c r="B8585" s="13">
        <v>5.1444400000000003</v>
      </c>
      <c r="C8585" s="24">
        <v>20</v>
      </c>
      <c r="D8585" s="16">
        <f t="shared" si="134"/>
        <v>8.5912147999999995</v>
      </c>
    </row>
    <row r="8586" spans="1:4" ht="15" customHeight="1" x14ac:dyDescent="0.2">
      <c r="A8586" s="105">
        <v>42367.291666666664</v>
      </c>
      <c r="B8586" s="13">
        <v>4.1155520000000001</v>
      </c>
      <c r="C8586" s="24">
        <v>20</v>
      </c>
      <c r="D8586" s="16">
        <f t="shared" si="134"/>
        <v>6.8729718399999999</v>
      </c>
    </row>
    <row r="8587" spans="1:4" ht="15" customHeight="1" x14ac:dyDescent="0.2">
      <c r="A8587" s="105">
        <v>42367.333333333336</v>
      </c>
      <c r="B8587" s="13">
        <v>4.6299960000000002</v>
      </c>
      <c r="C8587" s="24">
        <v>20</v>
      </c>
      <c r="D8587" s="16">
        <f t="shared" si="134"/>
        <v>7.7320933199999997</v>
      </c>
    </row>
    <row r="8588" spans="1:4" ht="15" customHeight="1" x14ac:dyDescent="0.2">
      <c r="A8588" s="105">
        <v>42367.375</v>
      </c>
      <c r="B8588" s="13">
        <v>5.1444400000000003</v>
      </c>
      <c r="C8588" s="24">
        <v>20</v>
      </c>
      <c r="D8588" s="16">
        <f t="shared" si="134"/>
        <v>8.5912147999999995</v>
      </c>
    </row>
    <row r="8589" spans="1:4" ht="15" customHeight="1" x14ac:dyDescent="0.2">
      <c r="A8589" s="105">
        <v>42367.416666666664</v>
      </c>
      <c r="B8589" s="13">
        <v>4.6299960000000002</v>
      </c>
      <c r="C8589" s="24">
        <v>360</v>
      </c>
      <c r="D8589" s="16">
        <f t="shared" si="134"/>
        <v>7.7320933199999997</v>
      </c>
    </row>
    <row r="8590" spans="1:4" ht="15" customHeight="1" x14ac:dyDescent="0.2">
      <c r="A8590" s="105">
        <v>42367.458333333336</v>
      </c>
      <c r="B8590" s="13">
        <v>6.6877719999999998</v>
      </c>
      <c r="C8590" s="24">
        <v>10</v>
      </c>
      <c r="D8590" s="16">
        <f t="shared" si="134"/>
        <v>11.16857924</v>
      </c>
    </row>
    <row r="8591" spans="1:4" ht="15" customHeight="1" x14ac:dyDescent="0.2">
      <c r="A8591" s="105">
        <v>42367.5</v>
      </c>
      <c r="B8591" s="13">
        <v>5.6588840000000005</v>
      </c>
      <c r="C8591" s="24">
        <v>360</v>
      </c>
      <c r="D8591" s="16">
        <f t="shared" si="134"/>
        <v>9.4503362800000001</v>
      </c>
    </row>
    <row r="8592" spans="1:4" ht="15" customHeight="1" x14ac:dyDescent="0.2">
      <c r="A8592" s="105">
        <v>42367.541666666664</v>
      </c>
      <c r="B8592" s="13">
        <v>6.6877719999999998</v>
      </c>
      <c r="C8592" s="24">
        <v>20</v>
      </c>
      <c r="D8592" s="16">
        <f t="shared" si="134"/>
        <v>11.16857924</v>
      </c>
    </row>
    <row r="8593" spans="1:4" ht="15" customHeight="1" x14ac:dyDescent="0.2">
      <c r="A8593" s="105">
        <v>42367.583333333336</v>
      </c>
      <c r="B8593" s="13">
        <v>6.1733279999999997</v>
      </c>
      <c r="C8593" s="24">
        <v>30</v>
      </c>
      <c r="D8593" s="16">
        <f t="shared" si="134"/>
        <v>10.309457759999999</v>
      </c>
    </row>
    <row r="8594" spans="1:4" ht="15" customHeight="1" x14ac:dyDescent="0.2">
      <c r="A8594" s="105">
        <v>42367.625</v>
      </c>
      <c r="B8594" s="13">
        <v>8.2311040000000002</v>
      </c>
      <c r="C8594" s="24">
        <v>60</v>
      </c>
      <c r="D8594" s="16">
        <f t="shared" si="134"/>
        <v>13.74594368</v>
      </c>
    </row>
    <row r="8595" spans="1:4" ht="15" customHeight="1" x14ac:dyDescent="0.2">
      <c r="A8595" s="105">
        <v>42367.666666666664</v>
      </c>
      <c r="B8595" s="13">
        <v>5.6588840000000005</v>
      </c>
      <c r="C8595" s="24">
        <v>50</v>
      </c>
      <c r="D8595" s="16">
        <f t="shared" si="134"/>
        <v>9.4503362800000001</v>
      </c>
    </row>
    <row r="8596" spans="1:4" ht="15" customHeight="1" x14ac:dyDescent="0.2">
      <c r="A8596" s="105">
        <v>42367.708333333336</v>
      </c>
      <c r="B8596" s="13">
        <v>6.6877719999999998</v>
      </c>
      <c r="C8596" s="24">
        <v>50</v>
      </c>
      <c r="D8596" s="16">
        <f t="shared" si="134"/>
        <v>11.16857924</v>
      </c>
    </row>
    <row r="8597" spans="1:4" ht="15" customHeight="1" x14ac:dyDescent="0.2">
      <c r="A8597" s="105">
        <v>42367.75</v>
      </c>
      <c r="B8597" s="13">
        <v>9.2599920000000004</v>
      </c>
      <c r="C8597" s="24">
        <v>50</v>
      </c>
      <c r="D8597" s="16">
        <f t="shared" si="134"/>
        <v>15.464186639999999</v>
      </c>
    </row>
    <row r="8598" spans="1:4" ht="15" customHeight="1" x14ac:dyDescent="0.2">
      <c r="A8598" s="105">
        <v>42367.791666666664</v>
      </c>
      <c r="B8598" s="13">
        <v>7.7166600000000001</v>
      </c>
      <c r="C8598" s="24">
        <v>40</v>
      </c>
      <c r="D8598" s="16">
        <f t="shared" si="134"/>
        <v>12.886822199999999</v>
      </c>
    </row>
    <row r="8599" spans="1:4" ht="15" customHeight="1" x14ac:dyDescent="0.2">
      <c r="A8599" s="105">
        <v>42367.833333333336</v>
      </c>
      <c r="B8599" s="13">
        <v>7.7166600000000001</v>
      </c>
      <c r="C8599" s="24">
        <v>40</v>
      </c>
      <c r="D8599" s="16">
        <f t="shared" si="134"/>
        <v>12.886822199999999</v>
      </c>
    </row>
    <row r="8600" spans="1:4" ht="15" customHeight="1" x14ac:dyDescent="0.2">
      <c r="A8600" s="105">
        <v>42367.875</v>
      </c>
      <c r="B8600" s="13">
        <v>8.7455479999999994</v>
      </c>
      <c r="C8600" s="24">
        <v>50</v>
      </c>
      <c r="D8600" s="16">
        <f t="shared" si="134"/>
        <v>14.605065159999999</v>
      </c>
    </row>
    <row r="8601" spans="1:4" ht="15" customHeight="1" x14ac:dyDescent="0.2">
      <c r="A8601" s="105">
        <v>42367.916666666664</v>
      </c>
      <c r="B8601" s="13">
        <v>7.202216</v>
      </c>
      <c r="C8601" s="24">
        <v>40</v>
      </c>
      <c r="D8601" s="16">
        <f t="shared" si="134"/>
        <v>12.027700719999999</v>
      </c>
    </row>
    <row r="8602" spans="1:4" ht="15" customHeight="1" x14ac:dyDescent="0.2">
      <c r="A8602" s="105">
        <v>42367.958333333336</v>
      </c>
      <c r="B8602" s="13">
        <v>5.6588840000000005</v>
      </c>
      <c r="C8602" s="24">
        <v>30</v>
      </c>
      <c r="D8602" s="16">
        <f t="shared" si="134"/>
        <v>9.4503362800000001</v>
      </c>
    </row>
    <row r="8603" spans="1:4" ht="15" customHeight="1" x14ac:dyDescent="0.2">
      <c r="A8603" s="105">
        <v>42368</v>
      </c>
      <c r="B8603" s="13">
        <v>4.6299960000000002</v>
      </c>
      <c r="C8603" s="24">
        <v>20</v>
      </c>
      <c r="D8603" s="16">
        <f t="shared" si="134"/>
        <v>7.7320933199999997</v>
      </c>
    </row>
    <row r="8604" spans="1:4" ht="15" customHeight="1" x14ac:dyDescent="0.2">
      <c r="A8604" s="105">
        <v>42368.041666666664</v>
      </c>
      <c r="B8604" s="13">
        <v>3.601108</v>
      </c>
      <c r="C8604" s="24">
        <v>20</v>
      </c>
      <c r="D8604" s="16">
        <f t="shared" si="134"/>
        <v>6.0138503599999993</v>
      </c>
    </row>
    <row r="8605" spans="1:4" ht="15" customHeight="1" x14ac:dyDescent="0.2">
      <c r="A8605" s="105">
        <v>42368.083333333336</v>
      </c>
      <c r="B8605" s="13">
        <v>4.6299960000000002</v>
      </c>
      <c r="C8605" s="24">
        <v>10</v>
      </c>
      <c r="D8605" s="16">
        <f t="shared" si="134"/>
        <v>7.7320933199999997</v>
      </c>
    </row>
    <row r="8606" spans="1:4" ht="15" customHeight="1" x14ac:dyDescent="0.2">
      <c r="A8606" s="105">
        <v>42368.125</v>
      </c>
      <c r="B8606" s="13">
        <v>4.1155520000000001</v>
      </c>
      <c r="C8606" s="24">
        <v>10</v>
      </c>
      <c r="D8606" s="16">
        <f t="shared" si="134"/>
        <v>6.8729718399999999</v>
      </c>
    </row>
    <row r="8607" spans="1:4" ht="15" customHeight="1" x14ac:dyDescent="0.2">
      <c r="A8607" s="105">
        <v>42368.166666666664</v>
      </c>
      <c r="B8607" s="13">
        <v>2.057776</v>
      </c>
      <c r="C8607" s="24">
        <v>350</v>
      </c>
      <c r="D8607" s="16">
        <f t="shared" si="134"/>
        <v>3.43648592</v>
      </c>
    </row>
    <row r="8608" spans="1:4" ht="15" customHeight="1" x14ac:dyDescent="0.2">
      <c r="A8608" s="105">
        <v>42368.208333333336</v>
      </c>
      <c r="B8608" s="13">
        <v>3.0866639999999999</v>
      </c>
      <c r="C8608" s="24">
        <v>20</v>
      </c>
      <c r="D8608" s="16">
        <f t="shared" si="134"/>
        <v>5.1547288799999995</v>
      </c>
    </row>
    <row r="8609" spans="1:4" ht="15" customHeight="1" x14ac:dyDescent="0.2">
      <c r="A8609" s="105">
        <v>42368.25</v>
      </c>
      <c r="B8609" s="13">
        <v>4.1155520000000001</v>
      </c>
      <c r="C8609" s="24">
        <v>20</v>
      </c>
      <c r="D8609" s="16">
        <f t="shared" si="134"/>
        <v>6.8729718399999999</v>
      </c>
    </row>
    <row r="8610" spans="1:4" ht="15" customHeight="1" x14ac:dyDescent="0.2">
      <c r="A8610" s="105">
        <v>42368.291666666664</v>
      </c>
      <c r="B8610" s="13">
        <v>3.601108</v>
      </c>
      <c r="C8610" s="24">
        <v>20</v>
      </c>
      <c r="D8610" s="16">
        <f t="shared" si="134"/>
        <v>6.0138503599999993</v>
      </c>
    </row>
    <row r="8611" spans="1:4" ht="15" customHeight="1" x14ac:dyDescent="0.2">
      <c r="A8611" s="105">
        <v>42368.333333333336</v>
      </c>
      <c r="B8611" s="13">
        <v>4.1155520000000001</v>
      </c>
      <c r="C8611" s="24">
        <v>20</v>
      </c>
      <c r="D8611" s="16">
        <f t="shared" si="134"/>
        <v>6.8729718399999999</v>
      </c>
    </row>
    <row r="8612" spans="1:4" ht="15" customHeight="1" x14ac:dyDescent="0.2">
      <c r="A8612" s="105">
        <v>42368.375</v>
      </c>
      <c r="B8612" s="13">
        <v>4.6299960000000002</v>
      </c>
      <c r="C8612" s="24">
        <v>20</v>
      </c>
      <c r="D8612" s="16">
        <f t="shared" si="134"/>
        <v>7.7320933199999997</v>
      </c>
    </row>
    <row r="8613" spans="1:4" ht="15" customHeight="1" x14ac:dyDescent="0.2">
      <c r="A8613" s="105">
        <v>42368.416666666664</v>
      </c>
      <c r="B8613" s="13">
        <v>5.1444400000000003</v>
      </c>
      <c r="C8613" s="24">
        <v>20</v>
      </c>
      <c r="D8613" s="16">
        <f t="shared" si="134"/>
        <v>8.5912147999999995</v>
      </c>
    </row>
    <row r="8614" spans="1:4" ht="15" customHeight="1" x14ac:dyDescent="0.2">
      <c r="A8614" s="105">
        <v>42368.458333333336</v>
      </c>
      <c r="B8614" s="13">
        <v>5.6588840000000005</v>
      </c>
      <c r="C8614" s="24">
        <v>20</v>
      </c>
      <c r="D8614" s="16">
        <f t="shared" si="134"/>
        <v>9.4503362800000001</v>
      </c>
    </row>
    <row r="8615" spans="1:4" ht="15" customHeight="1" x14ac:dyDescent="0.2">
      <c r="A8615" s="105">
        <v>42368.5</v>
      </c>
      <c r="B8615" s="13">
        <v>5.6588840000000005</v>
      </c>
      <c r="C8615" s="24">
        <v>360</v>
      </c>
      <c r="D8615" s="16">
        <f t="shared" si="134"/>
        <v>9.4503362800000001</v>
      </c>
    </row>
    <row r="8616" spans="1:4" ht="15" customHeight="1" x14ac:dyDescent="0.2">
      <c r="A8616" s="105">
        <v>42368.541666666664</v>
      </c>
      <c r="B8616" s="13">
        <v>5.6588840000000005</v>
      </c>
      <c r="C8616" s="24">
        <v>350</v>
      </c>
      <c r="D8616" s="16">
        <f t="shared" si="134"/>
        <v>9.4503362800000001</v>
      </c>
    </row>
    <row r="8617" spans="1:4" ht="15" customHeight="1" x14ac:dyDescent="0.2">
      <c r="A8617" s="105">
        <v>42368.583333333336</v>
      </c>
      <c r="B8617" s="13">
        <v>5.1444400000000003</v>
      </c>
      <c r="C8617" s="24">
        <v>30</v>
      </c>
      <c r="D8617" s="16">
        <f t="shared" si="134"/>
        <v>8.5912147999999995</v>
      </c>
    </row>
    <row r="8618" spans="1:4" ht="15" customHeight="1" x14ac:dyDescent="0.2">
      <c r="A8618" s="105">
        <v>42368.625</v>
      </c>
      <c r="B8618" s="13">
        <v>7.7166600000000001</v>
      </c>
      <c r="C8618" s="24">
        <v>60</v>
      </c>
      <c r="D8618" s="16">
        <f t="shared" si="134"/>
        <v>12.886822199999999</v>
      </c>
    </row>
    <row r="8619" spans="1:4" ht="15" customHeight="1" x14ac:dyDescent="0.2">
      <c r="A8619" s="105">
        <v>42368.666666666664</v>
      </c>
      <c r="B8619" s="13">
        <v>7.7166600000000001</v>
      </c>
      <c r="C8619" s="24">
        <v>50</v>
      </c>
      <c r="D8619" s="16">
        <f t="shared" si="134"/>
        <v>12.886822199999999</v>
      </c>
    </row>
    <row r="8620" spans="1:4" ht="15" customHeight="1" x14ac:dyDescent="0.2">
      <c r="A8620" s="105">
        <v>42368.708333333336</v>
      </c>
      <c r="B8620" s="13">
        <v>8.7455479999999994</v>
      </c>
      <c r="C8620" s="24">
        <v>50</v>
      </c>
      <c r="D8620" s="16">
        <f t="shared" si="134"/>
        <v>14.605065159999999</v>
      </c>
    </row>
    <row r="8621" spans="1:4" ht="15" customHeight="1" x14ac:dyDescent="0.2">
      <c r="A8621" s="105">
        <v>42368.75</v>
      </c>
      <c r="B8621" s="13">
        <v>9.7744359999999997</v>
      </c>
      <c r="C8621" s="24">
        <v>50</v>
      </c>
      <c r="D8621" s="16">
        <f t="shared" si="134"/>
        <v>16.32330812</v>
      </c>
    </row>
    <row r="8622" spans="1:4" ht="15" customHeight="1" x14ac:dyDescent="0.2">
      <c r="A8622" s="105">
        <v>42368.791666666664</v>
      </c>
      <c r="B8622" s="13">
        <v>10.288880000000001</v>
      </c>
      <c r="C8622" s="24">
        <v>50</v>
      </c>
      <c r="D8622" s="16">
        <f t="shared" si="134"/>
        <v>17.182429599999999</v>
      </c>
    </row>
    <row r="8623" spans="1:4" ht="15" customHeight="1" x14ac:dyDescent="0.2">
      <c r="A8623" s="105">
        <v>42368.833333333336</v>
      </c>
      <c r="B8623" s="13">
        <v>9.7744359999999997</v>
      </c>
      <c r="C8623" s="24">
        <v>50</v>
      </c>
      <c r="D8623" s="16">
        <f t="shared" si="134"/>
        <v>16.32330812</v>
      </c>
    </row>
    <row r="8624" spans="1:4" ht="15" customHeight="1" x14ac:dyDescent="0.2">
      <c r="A8624" s="105">
        <v>42368.875</v>
      </c>
      <c r="B8624" s="13">
        <v>8.7455479999999994</v>
      </c>
      <c r="C8624" s="24">
        <v>40</v>
      </c>
      <c r="D8624" s="16">
        <f t="shared" si="134"/>
        <v>14.605065159999999</v>
      </c>
    </row>
    <row r="8625" spans="1:4" ht="15" customHeight="1" x14ac:dyDescent="0.2">
      <c r="A8625" s="105">
        <v>42368.916666666664</v>
      </c>
      <c r="B8625" s="13">
        <v>8.7455479999999994</v>
      </c>
      <c r="C8625" s="24">
        <v>50</v>
      </c>
      <c r="D8625" s="16">
        <f t="shared" si="134"/>
        <v>14.605065159999999</v>
      </c>
    </row>
    <row r="8626" spans="1:4" ht="15" customHeight="1" x14ac:dyDescent="0.2">
      <c r="A8626" s="105">
        <v>42368.958333333336</v>
      </c>
      <c r="B8626" s="13">
        <v>6.6877719999999998</v>
      </c>
      <c r="C8626" s="24">
        <v>40</v>
      </c>
      <c r="D8626" s="16">
        <f t="shared" si="134"/>
        <v>11.16857924</v>
      </c>
    </row>
    <row r="8627" spans="1:4" ht="15" customHeight="1" x14ac:dyDescent="0.2">
      <c r="A8627" s="105">
        <v>42369</v>
      </c>
      <c r="B8627" s="13">
        <v>6.1733279999999997</v>
      </c>
      <c r="C8627" s="24">
        <v>30</v>
      </c>
      <c r="D8627" s="16">
        <f t="shared" si="134"/>
        <v>10.309457759999999</v>
      </c>
    </row>
    <row r="8628" spans="1:4" ht="15" customHeight="1" x14ac:dyDescent="0.2">
      <c r="A8628" s="105">
        <v>42369.041666666664</v>
      </c>
      <c r="B8628" s="13">
        <v>6.1733279999999997</v>
      </c>
      <c r="C8628" s="24">
        <v>20</v>
      </c>
      <c r="D8628" s="16">
        <f t="shared" si="134"/>
        <v>10.309457759999999</v>
      </c>
    </row>
    <row r="8629" spans="1:4" ht="15" customHeight="1" x14ac:dyDescent="0.2">
      <c r="A8629" s="105">
        <v>42369.083333333336</v>
      </c>
      <c r="B8629" s="13">
        <v>4.6299960000000002</v>
      </c>
      <c r="C8629" s="24">
        <v>10</v>
      </c>
      <c r="D8629" s="16">
        <f t="shared" si="134"/>
        <v>7.7320933199999997</v>
      </c>
    </row>
    <row r="8630" spans="1:4" ht="15" customHeight="1" x14ac:dyDescent="0.2">
      <c r="A8630" s="105">
        <v>42369.125</v>
      </c>
      <c r="B8630" s="13">
        <v>5.1444400000000003</v>
      </c>
      <c r="C8630" s="24">
        <v>10</v>
      </c>
      <c r="D8630" s="16">
        <f t="shared" si="134"/>
        <v>8.5912147999999995</v>
      </c>
    </row>
    <row r="8631" spans="1:4" ht="15" customHeight="1" x14ac:dyDescent="0.2">
      <c r="A8631" s="105">
        <v>42369.166666666664</v>
      </c>
      <c r="B8631" s="13">
        <v>3.601108</v>
      </c>
      <c r="C8631" s="24">
        <v>20</v>
      </c>
      <c r="D8631" s="16">
        <f t="shared" si="134"/>
        <v>6.0138503599999993</v>
      </c>
    </row>
    <row r="8632" spans="1:4" ht="15" customHeight="1" x14ac:dyDescent="0.2">
      <c r="A8632" s="105">
        <v>42369.208333333336</v>
      </c>
      <c r="B8632" s="13">
        <v>5.1444400000000003</v>
      </c>
      <c r="C8632" s="24">
        <v>20</v>
      </c>
      <c r="D8632" s="16">
        <f t="shared" si="134"/>
        <v>8.5912147999999995</v>
      </c>
    </row>
    <row r="8633" spans="1:4" ht="15" customHeight="1" x14ac:dyDescent="0.2">
      <c r="A8633" s="105">
        <v>42369.25</v>
      </c>
      <c r="B8633" s="13">
        <v>4.6299960000000002</v>
      </c>
      <c r="C8633" s="24">
        <v>360</v>
      </c>
      <c r="D8633" s="16">
        <f t="shared" si="134"/>
        <v>7.7320933199999997</v>
      </c>
    </row>
    <row r="8634" spans="1:4" ht="15" customHeight="1" x14ac:dyDescent="0.2">
      <c r="A8634" s="105">
        <v>42369.291666666664</v>
      </c>
      <c r="B8634" s="13">
        <v>4.1155520000000001</v>
      </c>
      <c r="C8634" s="24">
        <v>10</v>
      </c>
      <c r="D8634" s="16">
        <f t="shared" si="134"/>
        <v>6.8729718399999999</v>
      </c>
    </row>
    <row r="8635" spans="1:4" ht="15" customHeight="1" x14ac:dyDescent="0.2">
      <c r="A8635" s="105">
        <v>42369.333333333336</v>
      </c>
      <c r="B8635" s="13">
        <v>2.5722200000000002</v>
      </c>
      <c r="C8635" s="24">
        <v>360</v>
      </c>
      <c r="D8635" s="16">
        <f t="shared" si="134"/>
        <v>4.2956073999999997</v>
      </c>
    </row>
    <row r="8636" spans="1:4" ht="15" customHeight="1" x14ac:dyDescent="0.2">
      <c r="A8636" s="105">
        <v>42369.375</v>
      </c>
      <c r="B8636" s="13">
        <v>3.0866639999999999</v>
      </c>
      <c r="C8636" s="24">
        <v>360</v>
      </c>
      <c r="D8636" s="16">
        <f t="shared" si="134"/>
        <v>5.1547288799999995</v>
      </c>
    </row>
    <row r="8637" spans="1:4" ht="15" customHeight="1" x14ac:dyDescent="0.2">
      <c r="A8637" s="105">
        <v>42369.416666666664</v>
      </c>
      <c r="B8637" s="13">
        <v>2.5722200000000002</v>
      </c>
      <c r="C8637" s="24">
        <v>360</v>
      </c>
      <c r="D8637" s="16">
        <f t="shared" si="134"/>
        <v>4.2956073999999997</v>
      </c>
    </row>
    <row r="8638" spans="1:4" ht="15" customHeight="1" x14ac:dyDescent="0.2">
      <c r="A8638" s="105">
        <v>42369.458333333336</v>
      </c>
      <c r="B8638" s="13">
        <v>5.6588840000000005</v>
      </c>
      <c r="C8638" s="24">
        <v>10</v>
      </c>
      <c r="D8638" s="16">
        <f t="shared" si="134"/>
        <v>9.4503362800000001</v>
      </c>
    </row>
    <row r="8639" spans="1:4" ht="15" customHeight="1" x14ac:dyDescent="0.2">
      <c r="A8639" s="105">
        <v>42369.5</v>
      </c>
      <c r="B8639" s="13">
        <v>7.202216</v>
      </c>
      <c r="C8639" s="24">
        <v>10</v>
      </c>
      <c r="D8639" s="16">
        <f t="shared" si="134"/>
        <v>12.027700719999999</v>
      </c>
    </row>
    <row r="8640" spans="1:4" ht="15" customHeight="1" x14ac:dyDescent="0.2">
      <c r="A8640" s="105">
        <v>42369.541666666664</v>
      </c>
      <c r="B8640" s="13">
        <v>6.6877719999999998</v>
      </c>
      <c r="C8640" s="24">
        <v>20</v>
      </c>
      <c r="D8640" s="16">
        <f t="shared" si="134"/>
        <v>11.16857924</v>
      </c>
    </row>
    <row r="8641" spans="1:4" ht="15" customHeight="1" x14ac:dyDescent="0.2">
      <c r="A8641" s="105">
        <v>42369.583333333336</v>
      </c>
      <c r="B8641" s="13">
        <v>6.1733279999999997</v>
      </c>
      <c r="C8641" s="24">
        <v>10</v>
      </c>
      <c r="D8641" s="16">
        <f t="shared" si="134"/>
        <v>10.309457759999999</v>
      </c>
    </row>
    <row r="8642" spans="1:4" ht="15" customHeight="1" x14ac:dyDescent="0.2">
      <c r="A8642" s="105">
        <v>42369.625</v>
      </c>
      <c r="B8642" s="13">
        <v>9.2599920000000004</v>
      </c>
      <c r="C8642" s="24">
        <v>60</v>
      </c>
      <c r="D8642" s="16">
        <f t="shared" si="134"/>
        <v>15.464186639999999</v>
      </c>
    </row>
    <row r="8643" spans="1:4" ht="15" customHeight="1" x14ac:dyDescent="0.2">
      <c r="A8643" s="105">
        <v>42369.666666666664</v>
      </c>
      <c r="B8643" s="13">
        <v>9.2599920000000004</v>
      </c>
      <c r="C8643" s="24">
        <v>50</v>
      </c>
      <c r="D8643" s="16">
        <f t="shared" si="134"/>
        <v>15.464186639999999</v>
      </c>
    </row>
    <row r="8644" spans="1:4" ht="15" customHeight="1" x14ac:dyDescent="0.2">
      <c r="A8644" s="105">
        <v>42369.708333333336</v>
      </c>
      <c r="B8644" s="13">
        <v>9.2599920000000004</v>
      </c>
      <c r="C8644" s="24">
        <v>50</v>
      </c>
      <c r="D8644" s="16">
        <f t="shared" ref="D8644:D8649" si="135">$B$1*B8644</f>
        <v>15.464186639999999</v>
      </c>
    </row>
    <row r="8645" spans="1:4" ht="15" customHeight="1" x14ac:dyDescent="0.2">
      <c r="A8645" s="105">
        <v>42369.75</v>
      </c>
      <c r="B8645" s="13">
        <v>10.803324</v>
      </c>
      <c r="C8645" s="24">
        <v>50</v>
      </c>
      <c r="D8645" s="16">
        <f t="shared" si="135"/>
        <v>18.041551079999998</v>
      </c>
    </row>
    <row r="8646" spans="1:4" ht="15" customHeight="1" x14ac:dyDescent="0.2">
      <c r="A8646" s="105">
        <v>42369.791666666664</v>
      </c>
      <c r="B8646" s="13">
        <v>9.7744359999999997</v>
      </c>
      <c r="C8646" s="24">
        <v>50</v>
      </c>
      <c r="D8646" s="16">
        <f t="shared" si="135"/>
        <v>16.32330812</v>
      </c>
    </row>
    <row r="8647" spans="1:4" ht="15" customHeight="1" x14ac:dyDescent="0.2">
      <c r="A8647" s="105">
        <v>42369.833333333336</v>
      </c>
      <c r="B8647" s="13">
        <v>9.7744359999999997</v>
      </c>
      <c r="C8647" s="24">
        <v>40</v>
      </c>
      <c r="D8647" s="16">
        <f t="shared" si="135"/>
        <v>16.32330812</v>
      </c>
    </row>
    <row r="8648" spans="1:4" ht="15" customHeight="1" x14ac:dyDescent="0.2">
      <c r="A8648" s="105">
        <v>42369.875</v>
      </c>
      <c r="B8648" s="13">
        <v>8.2311040000000002</v>
      </c>
      <c r="C8648" s="24">
        <v>40</v>
      </c>
      <c r="D8648" s="16">
        <f t="shared" si="135"/>
        <v>13.74594368</v>
      </c>
    </row>
    <row r="8649" spans="1:4" ht="15" customHeight="1" x14ac:dyDescent="0.2">
      <c r="A8649" s="105">
        <v>42369.916666666664</v>
      </c>
      <c r="B8649" s="13">
        <v>10.288880000000001</v>
      </c>
      <c r="C8649" s="24">
        <v>40</v>
      </c>
      <c r="D8649" s="16">
        <f t="shared" si="135"/>
        <v>17.182429599999999</v>
      </c>
    </row>
    <row r="8650" spans="1:4" ht="15" customHeight="1" x14ac:dyDescent="0.2">
      <c r="A8650" s="105">
        <v>42369.958333333336</v>
      </c>
      <c r="B8650" s="13">
        <v>6.6877719999999998</v>
      </c>
      <c r="C8650" s="24">
        <v>40</v>
      </c>
      <c r="D8650" s="16">
        <f>$B$1*B8650</f>
        <v>11.16857924</v>
      </c>
    </row>
  </sheetData>
  <sheetProtection password="B056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9"/>
  <sheetViews>
    <sheetView workbookViewId="0">
      <selection activeCell="I22" sqref="I22"/>
    </sheetView>
  </sheetViews>
  <sheetFormatPr defaultColWidth="9.33203125" defaultRowHeight="11.25" x14ac:dyDescent="0.2"/>
  <cols>
    <col min="1" max="1" width="21.83203125" style="2" bestFit="1" customWidth="1"/>
    <col min="2" max="2" width="25.1640625" style="2" bestFit="1" customWidth="1"/>
    <col min="3" max="3" width="9.33203125" style="2"/>
    <col min="4" max="4" width="14" style="2" customWidth="1"/>
    <col min="5" max="5" width="15.1640625" style="2" bestFit="1" customWidth="1"/>
    <col min="6" max="16384" width="9.33203125" style="2"/>
  </cols>
  <sheetData>
    <row r="2" spans="1:5" ht="15" customHeight="1" x14ac:dyDescent="0.2">
      <c r="A2" s="88" t="s">
        <v>56</v>
      </c>
      <c r="B2" s="41" t="s">
        <v>57</v>
      </c>
      <c r="D2" s="160" t="s">
        <v>0</v>
      </c>
      <c r="E2" s="161" t="s">
        <v>10</v>
      </c>
    </row>
    <row r="3" spans="1:5" ht="15" customHeight="1" x14ac:dyDescent="0.2">
      <c r="A3" s="108">
        <v>42005</v>
      </c>
      <c r="B3" s="10">
        <v>16.32330812</v>
      </c>
      <c r="D3" s="85">
        <v>42005</v>
      </c>
      <c r="E3" s="25">
        <v>16.32330812</v>
      </c>
    </row>
    <row r="4" spans="1:5" ht="15" customHeight="1" x14ac:dyDescent="0.2">
      <c r="A4" s="108">
        <v>42006</v>
      </c>
      <c r="B4" s="10">
        <v>16.32330812</v>
      </c>
      <c r="D4" s="85">
        <v>42006</v>
      </c>
      <c r="E4" s="25">
        <v>16.32330812</v>
      </c>
    </row>
    <row r="5" spans="1:5" ht="15" customHeight="1" x14ac:dyDescent="0.2">
      <c r="A5" s="108">
        <v>42007</v>
      </c>
      <c r="B5" s="10">
        <v>14.605065159999999</v>
      </c>
      <c r="D5" s="85">
        <v>42007</v>
      </c>
      <c r="E5" s="25">
        <v>14.605065159999999</v>
      </c>
    </row>
    <row r="6" spans="1:5" ht="15" customHeight="1" x14ac:dyDescent="0.2">
      <c r="A6" s="108">
        <v>42008</v>
      </c>
      <c r="B6" s="10">
        <v>15.464186639999999</v>
      </c>
      <c r="D6" s="85">
        <v>42008</v>
      </c>
      <c r="E6" s="25">
        <v>15.464186639999999</v>
      </c>
    </row>
    <row r="7" spans="1:5" ht="15" customHeight="1" x14ac:dyDescent="0.2">
      <c r="A7" s="108">
        <v>42009</v>
      </c>
      <c r="B7" s="10">
        <v>14.605065159999999</v>
      </c>
      <c r="D7" s="85">
        <v>42009</v>
      </c>
      <c r="E7" s="25">
        <v>14.605065159999999</v>
      </c>
    </row>
    <row r="8" spans="1:5" ht="15" customHeight="1" x14ac:dyDescent="0.2">
      <c r="A8" s="108">
        <v>42010</v>
      </c>
      <c r="B8" s="10">
        <v>12.886822199999999</v>
      </c>
      <c r="D8" s="85">
        <v>42010</v>
      </c>
      <c r="E8" s="25">
        <v>12.886822199999999</v>
      </c>
    </row>
    <row r="9" spans="1:5" ht="15" customHeight="1" x14ac:dyDescent="0.2">
      <c r="A9" s="108">
        <v>42011</v>
      </c>
      <c r="B9" s="10">
        <v>13.74594368</v>
      </c>
      <c r="D9" s="85">
        <v>42011</v>
      </c>
      <c r="E9" s="25">
        <v>13.74594368</v>
      </c>
    </row>
    <row r="10" spans="1:5" ht="15" customHeight="1" x14ac:dyDescent="0.2">
      <c r="A10" s="108">
        <v>42012</v>
      </c>
      <c r="B10" s="10">
        <v>14.605065159999999</v>
      </c>
      <c r="D10" s="85">
        <v>42012</v>
      </c>
      <c r="E10" s="25">
        <v>14.605065159999999</v>
      </c>
    </row>
    <row r="11" spans="1:5" ht="15" customHeight="1" x14ac:dyDescent="0.2">
      <c r="A11" s="108">
        <v>42013</v>
      </c>
      <c r="B11" s="10">
        <v>14.605065159999999</v>
      </c>
      <c r="D11" s="85">
        <v>42013</v>
      </c>
      <c r="E11" s="25">
        <v>14.605065159999999</v>
      </c>
    </row>
    <row r="12" spans="1:5" ht="15" customHeight="1" x14ac:dyDescent="0.2">
      <c r="A12" s="108">
        <v>42014</v>
      </c>
      <c r="B12" s="10">
        <v>17.182429599999999</v>
      </c>
      <c r="D12" s="85">
        <v>42014</v>
      </c>
      <c r="E12" s="25">
        <v>17.182429599999999</v>
      </c>
    </row>
    <row r="13" spans="1:5" ht="15" customHeight="1" x14ac:dyDescent="0.2">
      <c r="A13" s="108">
        <v>42015</v>
      </c>
      <c r="B13" s="10">
        <v>19.759794039999999</v>
      </c>
      <c r="D13" s="85">
        <v>42015</v>
      </c>
      <c r="E13" s="25">
        <v>19.759794039999999</v>
      </c>
    </row>
    <row r="14" spans="1:5" ht="15" customHeight="1" x14ac:dyDescent="0.2">
      <c r="A14" s="108">
        <v>42016</v>
      </c>
      <c r="B14" s="10">
        <v>18.90067256</v>
      </c>
      <c r="D14" s="85">
        <v>42016</v>
      </c>
      <c r="E14" s="25">
        <v>18.90067256</v>
      </c>
    </row>
    <row r="15" spans="1:5" ht="15" customHeight="1" x14ac:dyDescent="0.2">
      <c r="A15" s="108">
        <v>42017</v>
      </c>
      <c r="B15" s="10">
        <v>17.182429599999999</v>
      </c>
      <c r="D15" s="85">
        <v>42017</v>
      </c>
      <c r="E15" s="25">
        <v>17.182429599999999</v>
      </c>
    </row>
    <row r="16" spans="1:5" ht="15" customHeight="1" x14ac:dyDescent="0.2">
      <c r="A16" s="108">
        <v>42018</v>
      </c>
      <c r="B16" s="10">
        <v>16.32330812</v>
      </c>
      <c r="D16" s="85">
        <v>42018</v>
      </c>
      <c r="E16" s="25">
        <v>16.32330812</v>
      </c>
    </row>
    <row r="17" spans="1:5" ht="15" customHeight="1" x14ac:dyDescent="0.2">
      <c r="A17" s="108">
        <v>42019</v>
      </c>
      <c r="B17" s="10">
        <v>17.182429599999999</v>
      </c>
      <c r="D17" s="85">
        <v>42019</v>
      </c>
      <c r="E17" s="25">
        <v>17.182429599999999</v>
      </c>
    </row>
    <row r="18" spans="1:5" ht="15" customHeight="1" x14ac:dyDescent="0.2">
      <c r="A18" s="108">
        <v>42020</v>
      </c>
      <c r="B18" s="10">
        <v>15.464186639999999</v>
      </c>
      <c r="D18" s="85">
        <v>42020</v>
      </c>
      <c r="E18" s="25">
        <v>15.464186639999999</v>
      </c>
    </row>
    <row r="19" spans="1:5" ht="15" customHeight="1" x14ac:dyDescent="0.2">
      <c r="A19" s="108">
        <v>42021</v>
      </c>
      <c r="B19" s="10">
        <v>17.182429599999999</v>
      </c>
      <c r="D19" s="85">
        <v>42021</v>
      </c>
      <c r="E19" s="25">
        <v>17.182429599999999</v>
      </c>
    </row>
    <row r="20" spans="1:5" ht="15" customHeight="1" x14ac:dyDescent="0.2">
      <c r="A20" s="108">
        <v>42022</v>
      </c>
      <c r="B20" s="10">
        <v>18.90067256</v>
      </c>
      <c r="D20" s="85">
        <v>42022</v>
      </c>
      <c r="E20" s="25">
        <v>18.90067256</v>
      </c>
    </row>
    <row r="21" spans="1:5" ht="15" customHeight="1" x14ac:dyDescent="0.2">
      <c r="A21" s="108">
        <v>42023</v>
      </c>
      <c r="B21" s="10">
        <v>15.464186639999999</v>
      </c>
      <c r="D21" s="85">
        <v>42023</v>
      </c>
      <c r="E21" s="25">
        <v>15.464186639999999</v>
      </c>
    </row>
    <row r="22" spans="1:5" ht="15" customHeight="1" x14ac:dyDescent="0.2">
      <c r="A22" s="108">
        <v>42024</v>
      </c>
      <c r="B22" s="10">
        <v>18.041551079999998</v>
      </c>
      <c r="D22" s="85">
        <v>42024</v>
      </c>
      <c r="E22" s="25">
        <v>18.041551079999998</v>
      </c>
    </row>
    <row r="23" spans="1:5" ht="15" customHeight="1" x14ac:dyDescent="0.2">
      <c r="A23" s="108">
        <v>42025</v>
      </c>
      <c r="B23" s="10">
        <v>17.182429599999999</v>
      </c>
      <c r="D23" s="85">
        <v>42025</v>
      </c>
      <c r="E23" s="25">
        <v>17.182429599999999</v>
      </c>
    </row>
    <row r="24" spans="1:5" ht="15" customHeight="1" x14ac:dyDescent="0.2">
      <c r="A24" s="108">
        <v>42026</v>
      </c>
      <c r="B24" s="10">
        <v>16.32330812</v>
      </c>
      <c r="D24" s="85">
        <v>42026</v>
      </c>
      <c r="E24" s="25">
        <v>16.32330812</v>
      </c>
    </row>
    <row r="25" spans="1:5" ht="15" customHeight="1" x14ac:dyDescent="0.2">
      <c r="A25" s="108">
        <v>42027</v>
      </c>
      <c r="B25" s="10">
        <v>15.464186639999999</v>
      </c>
      <c r="D25" s="85">
        <v>42027</v>
      </c>
      <c r="E25" s="25">
        <v>15.464186639999999</v>
      </c>
    </row>
    <row r="26" spans="1:5" ht="15" customHeight="1" x14ac:dyDescent="0.2">
      <c r="A26" s="108">
        <v>42028</v>
      </c>
      <c r="B26" s="10">
        <v>14.605065159999999</v>
      </c>
      <c r="D26" s="85">
        <v>42028</v>
      </c>
      <c r="E26" s="25">
        <v>14.605065159999999</v>
      </c>
    </row>
    <row r="27" spans="1:5" ht="15" customHeight="1" x14ac:dyDescent="0.2">
      <c r="A27" s="108">
        <v>42029</v>
      </c>
      <c r="B27" s="10">
        <v>14.605065159999999</v>
      </c>
      <c r="D27" s="85">
        <v>42029</v>
      </c>
      <c r="E27" s="25">
        <v>14.605065159999999</v>
      </c>
    </row>
    <row r="28" spans="1:5" ht="15" customHeight="1" x14ac:dyDescent="0.2">
      <c r="A28" s="108">
        <v>42030</v>
      </c>
      <c r="B28" s="10">
        <v>16.32330812</v>
      </c>
      <c r="D28" s="85">
        <v>42030</v>
      </c>
      <c r="E28" s="25">
        <v>16.32330812</v>
      </c>
    </row>
    <row r="29" spans="1:5" ht="15" customHeight="1" x14ac:dyDescent="0.2">
      <c r="A29" s="108">
        <v>42031</v>
      </c>
      <c r="B29" s="10">
        <v>15.464186639999999</v>
      </c>
      <c r="D29" s="85">
        <v>42031</v>
      </c>
      <c r="E29" s="25">
        <v>15.464186639999999</v>
      </c>
    </row>
    <row r="30" spans="1:5" ht="15" customHeight="1" x14ac:dyDescent="0.2">
      <c r="A30" s="108">
        <v>42032</v>
      </c>
      <c r="B30" s="10">
        <v>17.182429599999999</v>
      </c>
      <c r="D30" s="85">
        <v>42032</v>
      </c>
      <c r="E30" s="25">
        <v>17.182429599999999</v>
      </c>
    </row>
    <row r="31" spans="1:5" ht="15" customHeight="1" x14ac:dyDescent="0.2">
      <c r="A31" s="108">
        <v>42033</v>
      </c>
      <c r="B31" s="10">
        <v>15.464186639999999</v>
      </c>
      <c r="D31" s="85">
        <v>42033</v>
      </c>
      <c r="E31" s="25">
        <v>15.464186639999999</v>
      </c>
    </row>
    <row r="32" spans="1:5" ht="15" customHeight="1" x14ac:dyDescent="0.2">
      <c r="A32" s="108">
        <v>42034</v>
      </c>
      <c r="B32" s="10">
        <v>15.464186639999999</v>
      </c>
      <c r="D32" s="85">
        <v>42034</v>
      </c>
      <c r="E32" s="25">
        <v>15.464186639999999</v>
      </c>
    </row>
    <row r="33" spans="1:5" ht="15" customHeight="1" x14ac:dyDescent="0.2">
      <c r="A33" s="108">
        <v>42035</v>
      </c>
      <c r="B33" s="10">
        <v>13.74594368</v>
      </c>
      <c r="D33" s="85">
        <v>42035</v>
      </c>
      <c r="E33" s="25">
        <v>13.74594368</v>
      </c>
    </row>
    <row r="34" spans="1:5" ht="15" customHeight="1" x14ac:dyDescent="0.2">
      <c r="A34" s="108">
        <v>42036</v>
      </c>
      <c r="B34" s="10">
        <v>15.464186639999999</v>
      </c>
      <c r="D34" s="85">
        <v>42036</v>
      </c>
      <c r="E34" s="25">
        <v>15.464186639999999</v>
      </c>
    </row>
    <row r="35" spans="1:5" ht="15" customHeight="1" x14ac:dyDescent="0.2">
      <c r="A35" s="108">
        <v>42037</v>
      </c>
      <c r="B35" s="10">
        <v>19.759794039999999</v>
      </c>
      <c r="D35" s="85">
        <v>42037</v>
      </c>
      <c r="E35" s="25">
        <v>19.759794039999999</v>
      </c>
    </row>
    <row r="36" spans="1:5" ht="15" customHeight="1" x14ac:dyDescent="0.2">
      <c r="A36" s="108">
        <v>42038</v>
      </c>
      <c r="B36" s="10">
        <v>16.32330812</v>
      </c>
      <c r="D36" s="85">
        <v>42038</v>
      </c>
      <c r="E36" s="25">
        <v>16.32330812</v>
      </c>
    </row>
    <row r="37" spans="1:5" ht="15" customHeight="1" x14ac:dyDescent="0.2">
      <c r="A37" s="108">
        <v>42039</v>
      </c>
      <c r="B37" s="10">
        <v>16.32330812</v>
      </c>
      <c r="D37" s="85">
        <v>42039</v>
      </c>
      <c r="E37" s="25">
        <v>16.32330812</v>
      </c>
    </row>
    <row r="38" spans="1:5" ht="15" customHeight="1" x14ac:dyDescent="0.2">
      <c r="A38" s="108">
        <v>42040</v>
      </c>
      <c r="B38" s="10">
        <v>10.309457759999999</v>
      </c>
      <c r="D38" s="85">
        <v>42040</v>
      </c>
      <c r="E38" s="25">
        <v>10.309457759999999</v>
      </c>
    </row>
    <row r="39" spans="1:5" ht="15" customHeight="1" x14ac:dyDescent="0.2">
      <c r="A39" s="108">
        <v>42041</v>
      </c>
      <c r="B39" s="10">
        <v>13.74594368</v>
      </c>
      <c r="D39" s="85">
        <v>42041</v>
      </c>
      <c r="E39" s="25">
        <v>13.74594368</v>
      </c>
    </row>
    <row r="40" spans="1:5" ht="15" customHeight="1" x14ac:dyDescent="0.2">
      <c r="A40" s="108">
        <v>42042</v>
      </c>
      <c r="B40" s="10">
        <v>12.886822199999999</v>
      </c>
      <c r="D40" s="85">
        <v>42042</v>
      </c>
      <c r="E40" s="25">
        <v>12.886822199999999</v>
      </c>
    </row>
    <row r="41" spans="1:5" ht="15" customHeight="1" x14ac:dyDescent="0.2">
      <c r="A41" s="108">
        <v>42043</v>
      </c>
      <c r="B41" s="10">
        <v>10.309457759999999</v>
      </c>
      <c r="D41" s="85">
        <v>42043</v>
      </c>
      <c r="E41" s="25">
        <v>10.309457759999999</v>
      </c>
    </row>
    <row r="42" spans="1:5" ht="15" customHeight="1" x14ac:dyDescent="0.2">
      <c r="A42" s="108">
        <v>42044</v>
      </c>
      <c r="B42" s="10">
        <v>14.605065159999999</v>
      </c>
      <c r="D42" s="85">
        <v>42044</v>
      </c>
      <c r="E42" s="25">
        <v>14.605065159999999</v>
      </c>
    </row>
    <row r="43" spans="1:5" ht="15" customHeight="1" x14ac:dyDescent="0.2">
      <c r="A43" s="108">
        <v>42045</v>
      </c>
      <c r="B43" s="10">
        <v>13.74594368</v>
      </c>
      <c r="D43" s="85">
        <v>42045</v>
      </c>
      <c r="E43" s="25">
        <v>13.74594368</v>
      </c>
    </row>
    <row r="44" spans="1:5" ht="15" customHeight="1" x14ac:dyDescent="0.2">
      <c r="A44" s="108">
        <v>42046</v>
      </c>
      <c r="B44" s="10">
        <v>13.74594368</v>
      </c>
      <c r="D44" s="85">
        <v>42046</v>
      </c>
      <c r="E44" s="25">
        <v>13.74594368</v>
      </c>
    </row>
    <row r="45" spans="1:5" ht="15" customHeight="1" x14ac:dyDescent="0.2">
      <c r="A45" s="108">
        <v>42047</v>
      </c>
      <c r="B45" s="10">
        <v>14.605065159999999</v>
      </c>
      <c r="D45" s="85">
        <v>42047</v>
      </c>
      <c r="E45" s="25">
        <v>14.605065159999999</v>
      </c>
    </row>
    <row r="46" spans="1:5" ht="15" customHeight="1" x14ac:dyDescent="0.2">
      <c r="A46" s="108">
        <v>42048</v>
      </c>
      <c r="B46" s="10">
        <v>15.464186639999999</v>
      </c>
      <c r="D46" s="85">
        <v>42048</v>
      </c>
      <c r="E46" s="25">
        <v>15.464186639999999</v>
      </c>
    </row>
    <row r="47" spans="1:5" ht="15" customHeight="1" x14ac:dyDescent="0.2">
      <c r="A47" s="108">
        <v>42049</v>
      </c>
      <c r="B47" s="10">
        <v>17.182429599999999</v>
      </c>
      <c r="D47" s="85">
        <v>42049</v>
      </c>
      <c r="E47" s="25">
        <v>17.182429599999999</v>
      </c>
    </row>
    <row r="48" spans="1:5" ht="15" customHeight="1" x14ac:dyDescent="0.2">
      <c r="A48" s="108">
        <v>42050</v>
      </c>
      <c r="B48" s="10">
        <v>17.182429599999999</v>
      </c>
      <c r="D48" s="85">
        <v>42050</v>
      </c>
      <c r="E48" s="25">
        <v>17.182429599999999</v>
      </c>
    </row>
    <row r="49" spans="1:5" ht="15" customHeight="1" x14ac:dyDescent="0.2">
      <c r="A49" s="108">
        <v>42051</v>
      </c>
      <c r="B49" s="10">
        <v>14.605065159999999</v>
      </c>
      <c r="D49" s="85">
        <v>42051</v>
      </c>
      <c r="E49" s="25">
        <v>14.605065159999999</v>
      </c>
    </row>
    <row r="50" spans="1:5" ht="15" customHeight="1" x14ac:dyDescent="0.2">
      <c r="A50" s="108">
        <v>42052</v>
      </c>
      <c r="B50" s="10">
        <v>18.041551079999998</v>
      </c>
      <c r="D50" s="85">
        <v>42052</v>
      </c>
      <c r="E50" s="25">
        <v>18.041551079999998</v>
      </c>
    </row>
    <row r="51" spans="1:5" ht="15" customHeight="1" x14ac:dyDescent="0.2">
      <c r="A51" s="108">
        <v>42053</v>
      </c>
      <c r="B51" s="10">
        <v>17.182429599999999</v>
      </c>
      <c r="D51" s="85">
        <v>42053</v>
      </c>
      <c r="E51" s="25">
        <v>17.182429599999999</v>
      </c>
    </row>
    <row r="52" spans="1:5" ht="15" customHeight="1" x14ac:dyDescent="0.2">
      <c r="A52" s="108">
        <v>42054</v>
      </c>
      <c r="B52" s="10">
        <v>15.464186639999999</v>
      </c>
      <c r="D52" s="85">
        <v>42054</v>
      </c>
      <c r="E52" s="25">
        <v>15.464186639999999</v>
      </c>
    </row>
    <row r="53" spans="1:5" ht="15" customHeight="1" x14ac:dyDescent="0.2">
      <c r="A53" s="108">
        <v>42055</v>
      </c>
      <c r="B53" s="10">
        <v>14.605065159999999</v>
      </c>
      <c r="D53" s="85">
        <v>42055</v>
      </c>
      <c r="E53" s="25">
        <v>14.605065159999999</v>
      </c>
    </row>
    <row r="54" spans="1:5" ht="15" customHeight="1" x14ac:dyDescent="0.2">
      <c r="A54" s="108">
        <v>42056</v>
      </c>
      <c r="B54" s="10">
        <v>10.309457759999999</v>
      </c>
      <c r="D54" s="85">
        <v>42056</v>
      </c>
      <c r="E54" s="25">
        <v>10.309457759999999</v>
      </c>
    </row>
    <row r="55" spans="1:5" ht="15" customHeight="1" x14ac:dyDescent="0.2">
      <c r="A55" s="108">
        <v>42057</v>
      </c>
      <c r="B55" s="10">
        <v>10.309457759999999</v>
      </c>
      <c r="D55" s="85">
        <v>42057</v>
      </c>
      <c r="E55" s="25">
        <v>10.309457759999999</v>
      </c>
    </row>
    <row r="56" spans="1:5" ht="15" customHeight="1" x14ac:dyDescent="0.2">
      <c r="A56" s="108">
        <v>42058</v>
      </c>
      <c r="B56" s="10">
        <v>10.309457759999999</v>
      </c>
      <c r="D56" s="85">
        <v>42058</v>
      </c>
      <c r="E56" s="25">
        <v>10.309457759999999</v>
      </c>
    </row>
    <row r="57" spans="1:5" ht="15" customHeight="1" x14ac:dyDescent="0.2">
      <c r="A57" s="108">
        <v>42059</v>
      </c>
      <c r="B57" s="10">
        <v>10.309457759999999</v>
      </c>
      <c r="D57" s="85">
        <v>42059</v>
      </c>
      <c r="E57" s="25">
        <v>10.309457759999999</v>
      </c>
    </row>
    <row r="58" spans="1:5" ht="15" customHeight="1" x14ac:dyDescent="0.2">
      <c r="A58" s="108">
        <v>42060</v>
      </c>
      <c r="B58" s="10">
        <v>14.605065159999999</v>
      </c>
      <c r="D58" s="85">
        <v>42060</v>
      </c>
      <c r="E58" s="25">
        <v>14.605065159999999</v>
      </c>
    </row>
    <row r="59" spans="1:5" ht="15" customHeight="1" x14ac:dyDescent="0.2">
      <c r="A59" s="108">
        <v>42061</v>
      </c>
      <c r="B59" s="10">
        <v>12.886822199999999</v>
      </c>
      <c r="D59" s="85">
        <v>42061</v>
      </c>
      <c r="E59" s="25">
        <v>12.886822199999999</v>
      </c>
    </row>
    <row r="60" spans="1:5" ht="15" customHeight="1" x14ac:dyDescent="0.2">
      <c r="A60" s="108">
        <v>42062</v>
      </c>
      <c r="B60" s="10">
        <v>9.4503362800000001</v>
      </c>
      <c r="D60" s="85">
        <v>42062</v>
      </c>
      <c r="E60" s="25">
        <v>9.4503362800000001</v>
      </c>
    </row>
    <row r="61" spans="1:5" ht="15" customHeight="1" x14ac:dyDescent="0.2">
      <c r="A61" s="108">
        <v>42063</v>
      </c>
      <c r="B61" s="10">
        <v>11.16857924</v>
      </c>
      <c r="D61" s="85">
        <v>42063</v>
      </c>
      <c r="E61" s="25">
        <v>11.16857924</v>
      </c>
    </row>
    <row r="62" spans="1:5" ht="15" customHeight="1" x14ac:dyDescent="0.2">
      <c r="A62" s="108">
        <v>42064</v>
      </c>
      <c r="B62" s="10">
        <v>12.027700719999999</v>
      </c>
      <c r="D62" s="85">
        <v>42064</v>
      </c>
      <c r="E62" s="25">
        <v>12.027700719999999</v>
      </c>
    </row>
    <row r="63" spans="1:5" ht="15" customHeight="1" x14ac:dyDescent="0.2">
      <c r="A63" s="108">
        <v>42065</v>
      </c>
      <c r="B63" s="10">
        <v>12.886822199999999</v>
      </c>
      <c r="D63" s="85">
        <v>42065</v>
      </c>
      <c r="E63" s="25">
        <v>12.886822199999999</v>
      </c>
    </row>
    <row r="64" spans="1:5" ht="15" customHeight="1" x14ac:dyDescent="0.2">
      <c r="A64" s="108">
        <v>42066</v>
      </c>
      <c r="B64" s="10">
        <v>9.4503362800000001</v>
      </c>
      <c r="D64" s="85">
        <v>42066</v>
      </c>
      <c r="E64" s="25">
        <v>9.4503362800000001</v>
      </c>
    </row>
    <row r="65" spans="1:5" ht="15" customHeight="1" x14ac:dyDescent="0.2">
      <c r="A65" s="108">
        <v>42067</v>
      </c>
      <c r="B65" s="10">
        <v>10.309457759999999</v>
      </c>
      <c r="D65" s="85">
        <v>42067</v>
      </c>
      <c r="E65" s="25">
        <v>10.309457759999999</v>
      </c>
    </row>
    <row r="66" spans="1:5" ht="15" customHeight="1" x14ac:dyDescent="0.2">
      <c r="A66" s="108">
        <v>42068</v>
      </c>
      <c r="B66" s="10">
        <v>8.5912147999999995</v>
      </c>
      <c r="D66" s="85">
        <v>42068</v>
      </c>
      <c r="E66" s="25">
        <v>8.5912147999999995</v>
      </c>
    </row>
    <row r="67" spans="1:5" ht="15" customHeight="1" x14ac:dyDescent="0.2">
      <c r="A67" s="108">
        <v>42069</v>
      </c>
      <c r="B67" s="10">
        <v>15.464186639999999</v>
      </c>
      <c r="D67" s="85">
        <v>42069</v>
      </c>
      <c r="E67" s="25">
        <v>15.464186639999999</v>
      </c>
    </row>
    <row r="68" spans="1:5" ht="15" customHeight="1" x14ac:dyDescent="0.2">
      <c r="A68" s="108">
        <v>42070</v>
      </c>
      <c r="B68" s="10">
        <v>16.32330812</v>
      </c>
      <c r="D68" s="85">
        <v>42070</v>
      </c>
      <c r="E68" s="25">
        <v>16.32330812</v>
      </c>
    </row>
    <row r="69" spans="1:5" ht="15" customHeight="1" x14ac:dyDescent="0.2">
      <c r="A69" s="108">
        <v>42071</v>
      </c>
      <c r="B69" s="10">
        <v>15.464186639999999</v>
      </c>
      <c r="D69" s="85">
        <v>42071</v>
      </c>
      <c r="E69" s="25">
        <v>15.464186639999999</v>
      </c>
    </row>
    <row r="70" spans="1:5" ht="15" customHeight="1" x14ac:dyDescent="0.2">
      <c r="A70" s="108">
        <v>42072</v>
      </c>
      <c r="B70" s="10">
        <v>16.32330812</v>
      </c>
      <c r="D70" s="85">
        <v>42072</v>
      </c>
      <c r="E70" s="25">
        <v>16.32330812</v>
      </c>
    </row>
    <row r="71" spans="1:5" ht="15" customHeight="1" x14ac:dyDescent="0.2">
      <c r="A71" s="108">
        <v>42073</v>
      </c>
      <c r="B71" s="10">
        <v>13.74594368</v>
      </c>
      <c r="D71" s="85">
        <v>42073</v>
      </c>
      <c r="E71" s="25">
        <v>13.74594368</v>
      </c>
    </row>
    <row r="72" spans="1:5" ht="15" customHeight="1" x14ac:dyDescent="0.2">
      <c r="A72" s="108">
        <v>42074</v>
      </c>
      <c r="B72" s="10">
        <v>15.464186639999999</v>
      </c>
      <c r="D72" s="85">
        <v>42074</v>
      </c>
      <c r="E72" s="25">
        <v>15.464186639999999</v>
      </c>
    </row>
    <row r="73" spans="1:5" ht="15" customHeight="1" x14ac:dyDescent="0.2">
      <c r="A73" s="108">
        <v>42075</v>
      </c>
      <c r="B73" s="10">
        <v>14.605065159999999</v>
      </c>
      <c r="D73" s="85">
        <v>42075</v>
      </c>
      <c r="E73" s="25">
        <v>14.605065159999999</v>
      </c>
    </row>
    <row r="74" spans="1:5" ht="15" customHeight="1" x14ac:dyDescent="0.2">
      <c r="A74" s="108">
        <v>42076</v>
      </c>
      <c r="B74" s="10">
        <v>12.886822199999999</v>
      </c>
      <c r="D74" s="85">
        <v>42076</v>
      </c>
      <c r="E74" s="25">
        <v>12.886822199999999</v>
      </c>
    </row>
    <row r="75" spans="1:5" ht="15" customHeight="1" x14ac:dyDescent="0.2">
      <c r="A75" s="108">
        <v>42077</v>
      </c>
      <c r="B75" s="10">
        <v>12.886822199999999</v>
      </c>
      <c r="D75" s="85">
        <v>42077</v>
      </c>
      <c r="E75" s="25">
        <v>12.886822199999999</v>
      </c>
    </row>
    <row r="76" spans="1:5" ht="15" customHeight="1" x14ac:dyDescent="0.2">
      <c r="A76" s="108">
        <v>42078</v>
      </c>
      <c r="B76" s="10">
        <v>12.027700719999999</v>
      </c>
      <c r="D76" s="85">
        <v>42078</v>
      </c>
      <c r="E76" s="25">
        <v>12.027700719999999</v>
      </c>
    </row>
    <row r="77" spans="1:5" ht="15" customHeight="1" x14ac:dyDescent="0.2">
      <c r="A77" s="108">
        <v>42079</v>
      </c>
      <c r="B77" s="10">
        <v>12.027700719999999</v>
      </c>
      <c r="D77" s="85">
        <v>42079</v>
      </c>
      <c r="E77" s="25">
        <v>12.027700719999999</v>
      </c>
    </row>
    <row r="78" spans="1:5" ht="15" customHeight="1" x14ac:dyDescent="0.2">
      <c r="A78" s="108">
        <v>42080</v>
      </c>
      <c r="B78" s="10">
        <v>13.74594368</v>
      </c>
      <c r="D78" s="85">
        <v>42080</v>
      </c>
      <c r="E78" s="25">
        <v>13.74594368</v>
      </c>
    </row>
    <row r="79" spans="1:5" ht="15" customHeight="1" x14ac:dyDescent="0.2">
      <c r="A79" s="108">
        <v>42081</v>
      </c>
      <c r="B79" s="10">
        <v>12.027700719999999</v>
      </c>
      <c r="D79" s="85">
        <v>42081</v>
      </c>
      <c r="E79" s="25">
        <v>12.027700719999999</v>
      </c>
    </row>
    <row r="80" spans="1:5" ht="15" customHeight="1" x14ac:dyDescent="0.2">
      <c r="A80" s="108">
        <v>42082</v>
      </c>
      <c r="B80" s="10">
        <v>12.027700719999999</v>
      </c>
      <c r="D80" s="85">
        <v>42082</v>
      </c>
      <c r="E80" s="25">
        <v>12.027700719999999</v>
      </c>
    </row>
    <row r="81" spans="1:5" ht="15" customHeight="1" x14ac:dyDescent="0.2">
      <c r="A81" s="108">
        <v>42083</v>
      </c>
      <c r="B81" s="10">
        <v>11.16857924</v>
      </c>
      <c r="D81" s="85">
        <v>42083</v>
      </c>
      <c r="E81" s="25">
        <v>11.16857924</v>
      </c>
    </row>
    <row r="82" spans="1:5" ht="15" customHeight="1" x14ac:dyDescent="0.2">
      <c r="A82" s="108">
        <v>42084</v>
      </c>
      <c r="B82" s="10">
        <v>12.886822199999999</v>
      </c>
      <c r="D82" s="85">
        <v>42084</v>
      </c>
      <c r="E82" s="25">
        <v>12.886822199999999</v>
      </c>
    </row>
    <row r="83" spans="1:5" ht="15" customHeight="1" x14ac:dyDescent="0.2">
      <c r="A83" s="108">
        <v>42085</v>
      </c>
      <c r="B83" s="10">
        <v>12.027700719999999</v>
      </c>
      <c r="D83" s="85">
        <v>42085</v>
      </c>
      <c r="E83" s="25">
        <v>12.027700719999999</v>
      </c>
    </row>
    <row r="84" spans="1:5" ht="15" customHeight="1" x14ac:dyDescent="0.2">
      <c r="A84" s="108">
        <v>42086</v>
      </c>
      <c r="B84" s="10">
        <v>11.16857924</v>
      </c>
      <c r="D84" s="85">
        <v>42086</v>
      </c>
      <c r="E84" s="25">
        <v>11.16857924</v>
      </c>
    </row>
    <row r="85" spans="1:5" ht="15" customHeight="1" x14ac:dyDescent="0.2">
      <c r="A85" s="108">
        <v>42087</v>
      </c>
      <c r="B85" s="10">
        <v>12.886822199999999</v>
      </c>
      <c r="D85" s="85">
        <v>42087</v>
      </c>
      <c r="E85" s="25">
        <v>12.886822199999999</v>
      </c>
    </row>
    <row r="86" spans="1:5" ht="15" customHeight="1" x14ac:dyDescent="0.2">
      <c r="A86" s="108">
        <v>42088</v>
      </c>
      <c r="B86" s="10">
        <v>14.605065159999999</v>
      </c>
      <c r="D86" s="85">
        <v>42088</v>
      </c>
      <c r="E86" s="25">
        <v>14.605065159999999</v>
      </c>
    </row>
    <row r="87" spans="1:5" ht="15" customHeight="1" x14ac:dyDescent="0.2">
      <c r="A87" s="108">
        <v>42089</v>
      </c>
      <c r="B87" s="10">
        <v>10.309457759999999</v>
      </c>
      <c r="D87" s="85">
        <v>42089</v>
      </c>
      <c r="E87" s="25">
        <v>10.309457759999999</v>
      </c>
    </row>
    <row r="88" spans="1:5" ht="15" customHeight="1" x14ac:dyDescent="0.2">
      <c r="A88" s="108">
        <v>42090</v>
      </c>
      <c r="B88" s="10">
        <v>8.5912147999999995</v>
      </c>
      <c r="D88" s="85">
        <v>42090</v>
      </c>
      <c r="E88" s="25">
        <v>8.5912147999999995</v>
      </c>
    </row>
    <row r="89" spans="1:5" ht="15" customHeight="1" x14ac:dyDescent="0.2">
      <c r="A89" s="108">
        <v>42091</v>
      </c>
      <c r="B89" s="10">
        <v>9.4503362800000001</v>
      </c>
      <c r="D89" s="85">
        <v>42091</v>
      </c>
      <c r="E89" s="25">
        <v>9.4503362800000001</v>
      </c>
    </row>
    <row r="90" spans="1:5" ht="15" customHeight="1" x14ac:dyDescent="0.2">
      <c r="A90" s="108">
        <v>42092</v>
      </c>
      <c r="B90" s="10">
        <v>12.027700719999999</v>
      </c>
      <c r="D90" s="85">
        <v>42092</v>
      </c>
      <c r="E90" s="25">
        <v>12.027700719999999</v>
      </c>
    </row>
    <row r="91" spans="1:5" ht="15" customHeight="1" x14ac:dyDescent="0.2">
      <c r="A91" s="108">
        <v>42093</v>
      </c>
      <c r="B91" s="10">
        <v>14.605065159999999</v>
      </c>
      <c r="D91" s="85">
        <v>42093</v>
      </c>
      <c r="E91" s="25">
        <v>14.605065159999999</v>
      </c>
    </row>
    <row r="92" spans="1:5" ht="15" customHeight="1" x14ac:dyDescent="0.2">
      <c r="A92" s="108">
        <v>42094</v>
      </c>
      <c r="B92" s="10">
        <v>10.309457759999999</v>
      </c>
      <c r="D92" s="85">
        <v>42094</v>
      </c>
      <c r="E92" s="25">
        <v>10.309457759999999</v>
      </c>
    </row>
    <row r="93" spans="1:5" ht="15" customHeight="1" x14ac:dyDescent="0.2">
      <c r="A93" s="108">
        <v>42095</v>
      </c>
      <c r="B93" s="10">
        <v>12.886822199999999</v>
      </c>
      <c r="D93" s="85">
        <v>42095</v>
      </c>
      <c r="E93" s="25">
        <v>12.886822199999999</v>
      </c>
    </row>
    <row r="94" spans="1:5" ht="15" customHeight="1" x14ac:dyDescent="0.2">
      <c r="A94" s="108">
        <v>42096</v>
      </c>
      <c r="B94" s="10">
        <v>12.886822199999999</v>
      </c>
      <c r="D94" s="85">
        <v>42096</v>
      </c>
      <c r="E94" s="25">
        <v>12.886822199999999</v>
      </c>
    </row>
    <row r="95" spans="1:5" ht="15" customHeight="1" x14ac:dyDescent="0.2">
      <c r="A95" s="108">
        <v>42097</v>
      </c>
      <c r="B95" s="10">
        <v>12.886822199999999</v>
      </c>
      <c r="D95" s="85">
        <v>42097</v>
      </c>
      <c r="E95" s="25">
        <v>12.886822199999999</v>
      </c>
    </row>
    <row r="96" spans="1:5" ht="15" customHeight="1" x14ac:dyDescent="0.2">
      <c r="A96" s="108">
        <v>42098</v>
      </c>
      <c r="B96" s="10">
        <v>9.4503362800000001</v>
      </c>
      <c r="D96" s="85">
        <v>42098</v>
      </c>
      <c r="E96" s="25">
        <v>9.4503362800000001</v>
      </c>
    </row>
    <row r="97" spans="1:5" ht="15" customHeight="1" x14ac:dyDescent="0.2">
      <c r="A97" s="108">
        <v>42099</v>
      </c>
      <c r="B97" s="10">
        <v>12.027700719999999</v>
      </c>
      <c r="D97" s="85">
        <v>42099</v>
      </c>
      <c r="E97" s="25">
        <v>12.027700719999999</v>
      </c>
    </row>
    <row r="98" spans="1:5" ht="15" customHeight="1" x14ac:dyDescent="0.2">
      <c r="A98" s="108">
        <v>42100</v>
      </c>
      <c r="B98" s="10">
        <v>8.5912147999999995</v>
      </c>
      <c r="D98" s="85">
        <v>42100</v>
      </c>
      <c r="E98" s="25">
        <v>8.5912147999999995</v>
      </c>
    </row>
    <row r="99" spans="1:5" ht="15" customHeight="1" x14ac:dyDescent="0.2">
      <c r="A99" s="108">
        <v>42101</v>
      </c>
      <c r="B99" s="10">
        <v>19.759794039999999</v>
      </c>
      <c r="D99" s="85">
        <v>42101</v>
      </c>
      <c r="E99" s="25">
        <v>19.759794039999999</v>
      </c>
    </row>
    <row r="100" spans="1:5" ht="15" customHeight="1" x14ac:dyDescent="0.2">
      <c r="A100" s="108">
        <v>42102</v>
      </c>
      <c r="B100" s="10">
        <v>11.16857924</v>
      </c>
      <c r="D100" s="85">
        <v>42102</v>
      </c>
      <c r="E100" s="25">
        <v>11.16857924</v>
      </c>
    </row>
    <row r="101" spans="1:5" ht="15" customHeight="1" x14ac:dyDescent="0.2">
      <c r="A101" s="108">
        <v>42103</v>
      </c>
      <c r="B101" s="10">
        <v>12.027700719999999</v>
      </c>
      <c r="D101" s="85">
        <v>42103</v>
      </c>
      <c r="E101" s="25">
        <v>12.027700719999999</v>
      </c>
    </row>
    <row r="102" spans="1:5" ht="15" customHeight="1" x14ac:dyDescent="0.2">
      <c r="A102" s="108">
        <v>42104</v>
      </c>
      <c r="B102" s="10">
        <v>8.5912147999999995</v>
      </c>
      <c r="D102" s="85">
        <v>42104</v>
      </c>
      <c r="E102" s="25">
        <v>8.5912147999999995</v>
      </c>
    </row>
    <row r="103" spans="1:5" ht="15" customHeight="1" x14ac:dyDescent="0.2">
      <c r="A103" s="108">
        <v>42105</v>
      </c>
      <c r="B103" s="10">
        <v>9.4503362800000001</v>
      </c>
      <c r="D103" s="85">
        <v>42105</v>
      </c>
      <c r="E103" s="25">
        <v>9.4503362800000001</v>
      </c>
    </row>
    <row r="104" spans="1:5" ht="15" customHeight="1" x14ac:dyDescent="0.2">
      <c r="A104" s="108">
        <v>42106</v>
      </c>
      <c r="B104" s="10">
        <v>9.4503362800000001</v>
      </c>
      <c r="D104" s="85">
        <v>42106</v>
      </c>
      <c r="E104" s="25">
        <v>9.4503362800000001</v>
      </c>
    </row>
    <row r="105" spans="1:5" ht="15" customHeight="1" x14ac:dyDescent="0.2">
      <c r="A105" s="108">
        <v>42107</v>
      </c>
      <c r="B105" s="10">
        <v>8.5912147999999995</v>
      </c>
      <c r="D105" s="85">
        <v>42107</v>
      </c>
      <c r="E105" s="25">
        <v>8.5912147999999995</v>
      </c>
    </row>
    <row r="106" spans="1:5" ht="15" customHeight="1" x14ac:dyDescent="0.2">
      <c r="A106" s="108">
        <v>42108</v>
      </c>
      <c r="B106" s="10">
        <v>7.7320933199999997</v>
      </c>
      <c r="D106" s="85">
        <v>42108</v>
      </c>
      <c r="E106" s="25">
        <v>7.7320933199999997</v>
      </c>
    </row>
    <row r="107" spans="1:5" ht="15" customHeight="1" x14ac:dyDescent="0.2">
      <c r="A107" s="108">
        <v>42109</v>
      </c>
      <c r="B107" s="10">
        <v>12.886822199999999</v>
      </c>
      <c r="D107" s="85">
        <v>42109</v>
      </c>
      <c r="E107" s="25">
        <v>12.886822199999999</v>
      </c>
    </row>
    <row r="108" spans="1:5" ht="15" customHeight="1" x14ac:dyDescent="0.2">
      <c r="A108" s="108">
        <v>42110</v>
      </c>
      <c r="B108" s="10">
        <v>12.027700719999999</v>
      </c>
      <c r="D108" s="85">
        <v>42110</v>
      </c>
      <c r="E108" s="25">
        <v>12.027700719999999</v>
      </c>
    </row>
    <row r="109" spans="1:5" ht="15" customHeight="1" x14ac:dyDescent="0.2">
      <c r="A109" s="108">
        <v>42111</v>
      </c>
      <c r="B109" s="10">
        <v>10.309457759999999</v>
      </c>
      <c r="D109" s="85">
        <v>42111</v>
      </c>
      <c r="E109" s="25">
        <v>10.309457759999999</v>
      </c>
    </row>
    <row r="110" spans="1:5" ht="15" customHeight="1" x14ac:dyDescent="0.2">
      <c r="A110" s="108">
        <v>42112</v>
      </c>
      <c r="B110" s="10">
        <v>12.886822199999999</v>
      </c>
      <c r="D110" s="85">
        <v>42112</v>
      </c>
      <c r="E110" s="25">
        <v>12.886822199999999</v>
      </c>
    </row>
    <row r="111" spans="1:5" ht="15" customHeight="1" x14ac:dyDescent="0.2">
      <c r="A111" s="108">
        <v>42113</v>
      </c>
      <c r="B111" s="10">
        <v>8.5912147999999995</v>
      </c>
      <c r="D111" s="85">
        <v>42113</v>
      </c>
      <c r="E111" s="25">
        <v>8.5912147999999995</v>
      </c>
    </row>
    <row r="112" spans="1:5" ht="15" customHeight="1" x14ac:dyDescent="0.2">
      <c r="A112" s="108">
        <v>42114</v>
      </c>
      <c r="B112" s="10">
        <v>10.309457759999999</v>
      </c>
      <c r="D112" s="85">
        <v>42114</v>
      </c>
      <c r="E112" s="25">
        <v>10.309457759999999</v>
      </c>
    </row>
    <row r="113" spans="1:5" ht="15" customHeight="1" x14ac:dyDescent="0.2">
      <c r="A113" s="108">
        <v>42115</v>
      </c>
      <c r="B113" s="10">
        <v>11.16857924</v>
      </c>
      <c r="D113" s="85">
        <v>42115</v>
      </c>
      <c r="E113" s="25">
        <v>11.16857924</v>
      </c>
    </row>
    <row r="114" spans="1:5" ht="15" customHeight="1" x14ac:dyDescent="0.2">
      <c r="A114" s="108">
        <v>42116</v>
      </c>
      <c r="B114" s="10">
        <v>13.74594368</v>
      </c>
      <c r="D114" s="85">
        <v>42116</v>
      </c>
      <c r="E114" s="25">
        <v>13.74594368</v>
      </c>
    </row>
    <row r="115" spans="1:5" ht="15" customHeight="1" x14ac:dyDescent="0.2">
      <c r="A115" s="108">
        <v>42117</v>
      </c>
      <c r="B115" s="10">
        <v>10.309457759999999</v>
      </c>
      <c r="D115" s="85">
        <v>42117</v>
      </c>
      <c r="E115" s="25">
        <v>10.309457759999999</v>
      </c>
    </row>
    <row r="116" spans="1:5" ht="15" customHeight="1" x14ac:dyDescent="0.2">
      <c r="A116" s="108">
        <v>42118</v>
      </c>
      <c r="B116" s="10">
        <v>8.5912147999999995</v>
      </c>
      <c r="D116" s="85">
        <v>42118</v>
      </c>
      <c r="E116" s="25">
        <v>8.5912147999999995</v>
      </c>
    </row>
    <row r="117" spans="1:5" ht="15" customHeight="1" x14ac:dyDescent="0.2">
      <c r="A117" s="108">
        <v>42119</v>
      </c>
      <c r="B117" s="10">
        <v>25.773644399999998</v>
      </c>
      <c r="D117" s="85">
        <v>42119</v>
      </c>
      <c r="E117" s="25">
        <v>25.773644399999998</v>
      </c>
    </row>
    <row r="118" spans="1:5" ht="15" customHeight="1" x14ac:dyDescent="0.2">
      <c r="A118" s="108">
        <v>42120</v>
      </c>
      <c r="B118" s="10">
        <v>15.464186639999999</v>
      </c>
      <c r="D118" s="85">
        <v>42120</v>
      </c>
      <c r="E118" s="25">
        <v>15.464186639999999</v>
      </c>
    </row>
    <row r="119" spans="1:5" ht="15" customHeight="1" x14ac:dyDescent="0.2">
      <c r="A119" s="108">
        <v>42121</v>
      </c>
      <c r="B119" s="10">
        <v>10.309457759999999</v>
      </c>
      <c r="D119" s="85">
        <v>42121</v>
      </c>
      <c r="E119" s="25">
        <v>10.309457759999999</v>
      </c>
    </row>
    <row r="120" spans="1:5" ht="15" customHeight="1" x14ac:dyDescent="0.2">
      <c r="A120" s="108">
        <v>42122</v>
      </c>
      <c r="B120" s="10">
        <v>11.16857924</v>
      </c>
      <c r="D120" s="85">
        <v>42122</v>
      </c>
      <c r="E120" s="25">
        <v>11.16857924</v>
      </c>
    </row>
    <row r="121" spans="1:5" ht="15" customHeight="1" x14ac:dyDescent="0.2">
      <c r="A121" s="108">
        <v>42123</v>
      </c>
      <c r="B121" s="10">
        <v>10.309457759999999</v>
      </c>
      <c r="D121" s="85">
        <v>42123</v>
      </c>
      <c r="E121" s="25">
        <v>10.309457759999999</v>
      </c>
    </row>
    <row r="122" spans="1:5" ht="15" customHeight="1" x14ac:dyDescent="0.2">
      <c r="A122" s="108">
        <v>42124</v>
      </c>
      <c r="B122" s="10">
        <v>13.74594368</v>
      </c>
      <c r="D122" s="85">
        <v>42124</v>
      </c>
      <c r="E122" s="25">
        <v>13.74594368</v>
      </c>
    </row>
    <row r="123" spans="1:5" ht="15" customHeight="1" x14ac:dyDescent="0.2">
      <c r="A123" s="108">
        <v>42125</v>
      </c>
      <c r="B123" s="10">
        <v>12.027700719999999</v>
      </c>
      <c r="D123" s="85">
        <v>42125</v>
      </c>
      <c r="E123" s="25">
        <v>12.027700719999999</v>
      </c>
    </row>
    <row r="124" spans="1:5" ht="15" customHeight="1" x14ac:dyDescent="0.2">
      <c r="A124" s="108">
        <v>42126</v>
      </c>
      <c r="B124" s="10">
        <v>8.5912147999999995</v>
      </c>
      <c r="D124" s="85">
        <v>42126</v>
      </c>
      <c r="E124" s="25">
        <v>8.5912147999999995</v>
      </c>
    </row>
    <row r="125" spans="1:5" ht="15" customHeight="1" x14ac:dyDescent="0.2">
      <c r="A125" s="108">
        <v>42127</v>
      </c>
      <c r="B125" s="10">
        <v>12.886822199999999</v>
      </c>
      <c r="D125" s="85">
        <v>42127</v>
      </c>
      <c r="E125" s="25">
        <v>12.886822199999999</v>
      </c>
    </row>
    <row r="126" spans="1:5" ht="15" customHeight="1" x14ac:dyDescent="0.2">
      <c r="A126" s="108">
        <v>42128</v>
      </c>
      <c r="B126" s="10">
        <v>12.886822199999999</v>
      </c>
      <c r="D126" s="85">
        <v>42128</v>
      </c>
      <c r="E126" s="25">
        <v>12.886822199999999</v>
      </c>
    </row>
    <row r="127" spans="1:5" ht="15" customHeight="1" x14ac:dyDescent="0.2">
      <c r="A127" s="108">
        <v>42129</v>
      </c>
      <c r="B127" s="10">
        <v>14.605065159999999</v>
      </c>
      <c r="D127" s="85">
        <v>42129</v>
      </c>
      <c r="E127" s="25">
        <v>14.605065159999999</v>
      </c>
    </row>
    <row r="128" spans="1:5" ht="15" customHeight="1" x14ac:dyDescent="0.2">
      <c r="A128" s="108">
        <v>42130</v>
      </c>
      <c r="B128" s="10">
        <v>11.16857924</v>
      </c>
      <c r="D128" s="85">
        <v>42130</v>
      </c>
      <c r="E128" s="25">
        <v>11.16857924</v>
      </c>
    </row>
    <row r="129" spans="1:5" ht="15" customHeight="1" x14ac:dyDescent="0.2">
      <c r="A129" s="108">
        <v>42131</v>
      </c>
      <c r="B129" s="10">
        <v>10.309457759999999</v>
      </c>
      <c r="D129" s="85">
        <v>42131</v>
      </c>
      <c r="E129" s="25">
        <v>10.309457759999999</v>
      </c>
    </row>
    <row r="130" spans="1:5" ht="15" customHeight="1" x14ac:dyDescent="0.2">
      <c r="A130" s="108">
        <v>42132</v>
      </c>
      <c r="B130" s="10">
        <v>14.605065159999999</v>
      </c>
      <c r="D130" s="85">
        <v>42132</v>
      </c>
      <c r="E130" s="25">
        <v>14.605065159999999</v>
      </c>
    </row>
    <row r="131" spans="1:5" ht="15" customHeight="1" x14ac:dyDescent="0.2">
      <c r="A131" s="108">
        <v>42133</v>
      </c>
      <c r="B131" s="10">
        <v>7.7320933199999997</v>
      </c>
      <c r="D131" s="85">
        <v>42133</v>
      </c>
      <c r="E131" s="25">
        <v>7.7320933199999997</v>
      </c>
    </row>
    <row r="132" spans="1:5" ht="15" customHeight="1" x14ac:dyDescent="0.2">
      <c r="A132" s="108">
        <v>42134</v>
      </c>
      <c r="B132" s="10">
        <v>8.5912147999999995</v>
      </c>
      <c r="D132" s="85">
        <v>42134</v>
      </c>
      <c r="E132" s="25">
        <v>8.5912147999999995</v>
      </c>
    </row>
    <row r="133" spans="1:5" ht="15" customHeight="1" x14ac:dyDescent="0.2">
      <c r="A133" s="108">
        <v>42135</v>
      </c>
      <c r="B133" s="10">
        <v>10.309457759999999</v>
      </c>
      <c r="D133" s="85">
        <v>42135</v>
      </c>
      <c r="E133" s="25">
        <v>10.309457759999999</v>
      </c>
    </row>
    <row r="134" spans="1:5" ht="15" customHeight="1" x14ac:dyDescent="0.2">
      <c r="A134" s="108">
        <v>42136</v>
      </c>
      <c r="B134" s="10">
        <v>9.4503362800000001</v>
      </c>
      <c r="D134" s="85">
        <v>42136</v>
      </c>
      <c r="E134" s="25">
        <v>9.4503362800000001</v>
      </c>
    </row>
    <row r="135" spans="1:5" ht="15" customHeight="1" x14ac:dyDescent="0.2">
      <c r="A135" s="108">
        <v>42137</v>
      </c>
      <c r="B135" s="10">
        <v>15.464186639999999</v>
      </c>
      <c r="D135" s="85">
        <v>42137</v>
      </c>
      <c r="E135" s="25">
        <v>15.464186639999999</v>
      </c>
    </row>
    <row r="136" spans="1:5" ht="15" customHeight="1" x14ac:dyDescent="0.2">
      <c r="A136" s="108">
        <v>42138</v>
      </c>
      <c r="B136" s="10">
        <v>10.309457759999999</v>
      </c>
      <c r="D136" s="85">
        <v>42138</v>
      </c>
      <c r="E136" s="25">
        <v>10.309457759999999</v>
      </c>
    </row>
    <row r="137" spans="1:5" ht="15" customHeight="1" x14ac:dyDescent="0.2">
      <c r="A137" s="108">
        <v>42139</v>
      </c>
      <c r="B137" s="10">
        <v>12.027700719999999</v>
      </c>
      <c r="D137" s="85">
        <v>42139</v>
      </c>
      <c r="E137" s="25">
        <v>12.027700719999999</v>
      </c>
    </row>
    <row r="138" spans="1:5" ht="15" customHeight="1" x14ac:dyDescent="0.2">
      <c r="A138" s="108">
        <v>42140</v>
      </c>
      <c r="B138" s="10">
        <v>8.5912147999999995</v>
      </c>
      <c r="D138" s="85">
        <v>42140</v>
      </c>
      <c r="E138" s="25">
        <v>8.5912147999999995</v>
      </c>
    </row>
    <row r="139" spans="1:5" ht="15" customHeight="1" x14ac:dyDescent="0.2">
      <c r="A139" s="108">
        <v>42141</v>
      </c>
      <c r="B139" s="10">
        <v>6.8729718399999999</v>
      </c>
      <c r="D139" s="85">
        <v>42141</v>
      </c>
      <c r="E139" s="25">
        <v>6.8729718399999999</v>
      </c>
    </row>
    <row r="140" spans="1:5" ht="15" customHeight="1" x14ac:dyDescent="0.2">
      <c r="A140" s="108">
        <v>42142</v>
      </c>
      <c r="B140" s="10">
        <v>6.8729718399999999</v>
      </c>
      <c r="D140" s="85">
        <v>42142</v>
      </c>
      <c r="E140" s="25">
        <v>6.8729718399999999</v>
      </c>
    </row>
    <row r="141" spans="1:5" ht="15" customHeight="1" x14ac:dyDescent="0.2">
      <c r="A141" s="108">
        <v>42143</v>
      </c>
      <c r="B141" s="10">
        <v>8.5912147999999995</v>
      </c>
      <c r="D141" s="85">
        <v>42143</v>
      </c>
      <c r="E141" s="25">
        <v>8.5912147999999995</v>
      </c>
    </row>
    <row r="142" spans="1:5" ht="15" customHeight="1" x14ac:dyDescent="0.2">
      <c r="A142" s="108">
        <v>42144</v>
      </c>
      <c r="B142" s="10">
        <v>6.0138503599999993</v>
      </c>
      <c r="D142" s="85">
        <v>42144</v>
      </c>
      <c r="E142" s="25">
        <v>6.0138503599999993</v>
      </c>
    </row>
    <row r="143" spans="1:5" ht="15" customHeight="1" x14ac:dyDescent="0.2">
      <c r="A143" s="108">
        <v>42145</v>
      </c>
      <c r="B143" s="10">
        <v>6.8729718399999999</v>
      </c>
      <c r="D143" s="85">
        <v>42145</v>
      </c>
      <c r="E143" s="25">
        <v>6.8729718399999999</v>
      </c>
    </row>
    <row r="144" spans="1:5" ht="15" customHeight="1" x14ac:dyDescent="0.2">
      <c r="A144" s="108">
        <v>42146</v>
      </c>
      <c r="B144" s="10">
        <v>8.5912147999999995</v>
      </c>
      <c r="D144" s="85">
        <v>42146</v>
      </c>
      <c r="E144" s="25">
        <v>8.5912147999999995</v>
      </c>
    </row>
    <row r="145" spans="1:5" ht="15" customHeight="1" x14ac:dyDescent="0.2">
      <c r="A145" s="108">
        <v>42147</v>
      </c>
      <c r="B145" s="10">
        <v>8.5912147999999995</v>
      </c>
      <c r="D145" s="85">
        <v>42147</v>
      </c>
      <c r="E145" s="25">
        <v>8.5912147999999995</v>
      </c>
    </row>
    <row r="146" spans="1:5" ht="15" customHeight="1" x14ac:dyDescent="0.2">
      <c r="A146" s="108">
        <v>42148</v>
      </c>
      <c r="B146" s="10">
        <v>11.16857924</v>
      </c>
      <c r="D146" s="85">
        <v>42148</v>
      </c>
      <c r="E146" s="25">
        <v>11.16857924</v>
      </c>
    </row>
    <row r="147" spans="1:5" ht="15" customHeight="1" x14ac:dyDescent="0.2">
      <c r="A147" s="108">
        <v>42149</v>
      </c>
      <c r="B147" s="10">
        <v>9.4503362800000001</v>
      </c>
      <c r="D147" s="85">
        <v>42149</v>
      </c>
      <c r="E147" s="25">
        <v>9.4503362800000001</v>
      </c>
    </row>
    <row r="148" spans="1:5" ht="15" customHeight="1" x14ac:dyDescent="0.2">
      <c r="A148" s="108">
        <v>42150</v>
      </c>
      <c r="B148" s="10">
        <v>6.8729718399999999</v>
      </c>
      <c r="D148" s="85">
        <v>42150</v>
      </c>
      <c r="E148" s="25">
        <v>6.8729718399999999</v>
      </c>
    </row>
    <row r="149" spans="1:5" ht="15" customHeight="1" x14ac:dyDescent="0.2">
      <c r="A149" s="108">
        <v>42151</v>
      </c>
      <c r="B149" s="10">
        <v>10.309457759999999</v>
      </c>
      <c r="D149" s="85">
        <v>42151</v>
      </c>
      <c r="E149" s="25">
        <v>10.309457759999999</v>
      </c>
    </row>
    <row r="150" spans="1:5" ht="15" customHeight="1" x14ac:dyDescent="0.2">
      <c r="A150" s="108">
        <v>42152</v>
      </c>
      <c r="B150" s="10">
        <v>12.886822199999999</v>
      </c>
      <c r="D150" s="85">
        <v>42152</v>
      </c>
      <c r="E150" s="25">
        <v>12.886822199999999</v>
      </c>
    </row>
    <row r="151" spans="1:5" ht="15" customHeight="1" x14ac:dyDescent="0.2">
      <c r="A151" s="108">
        <v>42153</v>
      </c>
      <c r="B151" s="10">
        <v>16.32330812</v>
      </c>
      <c r="D151" s="85">
        <v>42153</v>
      </c>
      <c r="E151" s="25">
        <v>16.32330812</v>
      </c>
    </row>
    <row r="152" spans="1:5" ht="15" customHeight="1" x14ac:dyDescent="0.2">
      <c r="A152" s="108">
        <v>42154</v>
      </c>
      <c r="B152" s="10">
        <v>9.4503362800000001</v>
      </c>
      <c r="D152" s="85">
        <v>42154</v>
      </c>
      <c r="E152" s="25">
        <v>9.4503362800000001</v>
      </c>
    </row>
    <row r="153" spans="1:5" ht="15" customHeight="1" x14ac:dyDescent="0.2">
      <c r="A153" s="108">
        <v>42155</v>
      </c>
      <c r="B153" s="10">
        <v>6.8729718399999999</v>
      </c>
      <c r="D153" s="85">
        <v>42155</v>
      </c>
      <c r="E153" s="25">
        <v>6.8729718399999999</v>
      </c>
    </row>
    <row r="154" spans="1:5" ht="15" customHeight="1" x14ac:dyDescent="0.2">
      <c r="A154" s="108">
        <v>42156</v>
      </c>
      <c r="B154" s="10">
        <v>12.027700719999999</v>
      </c>
      <c r="D154" s="85">
        <v>42156</v>
      </c>
      <c r="E154" s="25">
        <v>12.027700719999999</v>
      </c>
    </row>
    <row r="155" spans="1:5" ht="15" customHeight="1" x14ac:dyDescent="0.2">
      <c r="A155" s="108">
        <v>42157</v>
      </c>
      <c r="B155" s="10">
        <v>10.309457759999999</v>
      </c>
      <c r="D155" s="85">
        <v>42157</v>
      </c>
      <c r="E155" s="25">
        <v>10.309457759999999</v>
      </c>
    </row>
    <row r="156" spans="1:5" ht="15" customHeight="1" x14ac:dyDescent="0.2">
      <c r="A156" s="108">
        <v>42158</v>
      </c>
      <c r="B156" s="10">
        <v>8.5912147999999995</v>
      </c>
      <c r="D156" s="85">
        <v>42158</v>
      </c>
      <c r="E156" s="25">
        <v>8.5912147999999995</v>
      </c>
    </row>
    <row r="157" spans="1:5" ht="15" customHeight="1" x14ac:dyDescent="0.2">
      <c r="A157" s="108">
        <v>42159</v>
      </c>
      <c r="B157" s="10">
        <v>8.5912147999999995</v>
      </c>
      <c r="D157" s="85">
        <v>42159</v>
      </c>
      <c r="E157" s="25">
        <v>8.5912147999999995</v>
      </c>
    </row>
    <row r="158" spans="1:5" ht="15" customHeight="1" x14ac:dyDescent="0.2">
      <c r="A158" s="108">
        <v>42160</v>
      </c>
      <c r="B158" s="10">
        <v>6.8729718399999999</v>
      </c>
      <c r="D158" s="85">
        <v>42160</v>
      </c>
      <c r="E158" s="25">
        <v>6.8729718399999999</v>
      </c>
    </row>
    <row r="159" spans="1:5" ht="15" customHeight="1" x14ac:dyDescent="0.2">
      <c r="A159" s="108">
        <v>42161</v>
      </c>
      <c r="B159" s="10">
        <v>8.5912147999999995</v>
      </c>
      <c r="D159" s="85">
        <v>42161</v>
      </c>
      <c r="E159" s="25">
        <v>8.5912147999999995</v>
      </c>
    </row>
    <row r="160" spans="1:5" ht="15" customHeight="1" x14ac:dyDescent="0.2">
      <c r="A160" s="108">
        <v>42162</v>
      </c>
      <c r="B160" s="10">
        <v>9.4503362800000001</v>
      </c>
      <c r="D160" s="85">
        <v>42162</v>
      </c>
      <c r="E160" s="25">
        <v>9.4503362800000001</v>
      </c>
    </row>
    <row r="161" spans="1:5" ht="15" customHeight="1" x14ac:dyDescent="0.2">
      <c r="A161" s="108">
        <v>42163</v>
      </c>
      <c r="B161" s="10">
        <v>8.5912147999999995</v>
      </c>
      <c r="D161" s="85">
        <v>42163</v>
      </c>
      <c r="E161" s="25">
        <v>8.5912147999999995</v>
      </c>
    </row>
    <row r="162" spans="1:5" ht="15" customHeight="1" x14ac:dyDescent="0.2">
      <c r="A162" s="108">
        <v>42164</v>
      </c>
      <c r="B162" s="10">
        <v>10.309457759999999</v>
      </c>
      <c r="D162" s="85">
        <v>42164</v>
      </c>
      <c r="E162" s="25">
        <v>10.309457759999999</v>
      </c>
    </row>
    <row r="163" spans="1:5" ht="15" customHeight="1" x14ac:dyDescent="0.2">
      <c r="A163" s="108">
        <v>42165</v>
      </c>
      <c r="B163" s="10">
        <v>11.16857924</v>
      </c>
      <c r="D163" s="85">
        <v>42165</v>
      </c>
      <c r="E163" s="25">
        <v>11.16857924</v>
      </c>
    </row>
    <row r="164" spans="1:5" ht="15" customHeight="1" x14ac:dyDescent="0.2">
      <c r="A164" s="108">
        <v>42166</v>
      </c>
      <c r="B164" s="10">
        <v>12.027700719999999</v>
      </c>
      <c r="D164" s="85">
        <v>42166</v>
      </c>
      <c r="E164" s="25">
        <v>12.027700719999999</v>
      </c>
    </row>
    <row r="165" spans="1:5" ht="15" customHeight="1" x14ac:dyDescent="0.2">
      <c r="A165" s="108">
        <v>42167</v>
      </c>
      <c r="B165" s="10">
        <v>7.7320933199999997</v>
      </c>
      <c r="D165" s="85">
        <v>42167</v>
      </c>
      <c r="E165" s="25">
        <v>7.7320933199999997</v>
      </c>
    </row>
    <row r="166" spans="1:5" ht="15" customHeight="1" x14ac:dyDescent="0.2">
      <c r="A166" s="108">
        <v>42168</v>
      </c>
      <c r="B166" s="10">
        <v>11.16857924</v>
      </c>
      <c r="D166" s="85">
        <v>42168</v>
      </c>
      <c r="E166" s="25">
        <v>11.16857924</v>
      </c>
    </row>
    <row r="167" spans="1:5" ht="15" customHeight="1" x14ac:dyDescent="0.2">
      <c r="A167" s="108">
        <v>42169</v>
      </c>
      <c r="B167" s="10">
        <v>11.16857924</v>
      </c>
      <c r="D167" s="85">
        <v>42169</v>
      </c>
      <c r="E167" s="25">
        <v>11.16857924</v>
      </c>
    </row>
    <row r="168" spans="1:5" ht="15" customHeight="1" x14ac:dyDescent="0.2">
      <c r="A168" s="108">
        <v>42170</v>
      </c>
      <c r="B168" s="10">
        <v>17.182429599999999</v>
      </c>
      <c r="D168" s="85">
        <v>42170</v>
      </c>
      <c r="E168" s="25">
        <v>17.182429599999999</v>
      </c>
    </row>
    <row r="169" spans="1:5" ht="15" customHeight="1" x14ac:dyDescent="0.2">
      <c r="A169" s="108">
        <v>42171</v>
      </c>
      <c r="B169" s="10">
        <v>11.16857924</v>
      </c>
      <c r="D169" s="85">
        <v>42171</v>
      </c>
      <c r="E169" s="25">
        <v>11.16857924</v>
      </c>
    </row>
    <row r="170" spans="1:5" ht="15" customHeight="1" x14ac:dyDescent="0.2">
      <c r="A170" s="108">
        <v>42172</v>
      </c>
      <c r="B170" s="10">
        <v>3.43648592</v>
      </c>
      <c r="D170" s="85">
        <v>42172</v>
      </c>
      <c r="E170" s="25">
        <v>3.43648592</v>
      </c>
    </row>
    <row r="171" spans="1:5" ht="15" customHeight="1" x14ac:dyDescent="0.2">
      <c r="A171" s="108">
        <v>42173</v>
      </c>
      <c r="B171" s="10">
        <v>10.309457759999999</v>
      </c>
      <c r="D171" s="85">
        <v>42173</v>
      </c>
      <c r="E171" s="25">
        <v>10.309457759999999</v>
      </c>
    </row>
    <row r="172" spans="1:5" ht="15" customHeight="1" x14ac:dyDescent="0.2">
      <c r="A172" s="108">
        <v>42174</v>
      </c>
      <c r="B172" s="10">
        <v>14.605065159999999</v>
      </c>
      <c r="D172" s="85">
        <v>42174</v>
      </c>
      <c r="E172" s="25">
        <v>14.605065159999999</v>
      </c>
    </row>
    <row r="173" spans="1:5" ht="15" customHeight="1" x14ac:dyDescent="0.2">
      <c r="A173" s="108">
        <v>42175</v>
      </c>
      <c r="B173" s="10">
        <v>16.32330812</v>
      </c>
      <c r="D173" s="85">
        <v>42175</v>
      </c>
      <c r="E173" s="25">
        <v>16.32330812</v>
      </c>
    </row>
    <row r="174" spans="1:5" ht="15" customHeight="1" x14ac:dyDescent="0.2">
      <c r="A174" s="108">
        <v>42176</v>
      </c>
      <c r="B174" s="10">
        <v>10.309457759999999</v>
      </c>
      <c r="D174" s="85">
        <v>42176</v>
      </c>
      <c r="E174" s="25">
        <v>10.309457759999999</v>
      </c>
    </row>
    <row r="175" spans="1:5" ht="15" customHeight="1" x14ac:dyDescent="0.2">
      <c r="A175" s="108">
        <v>42177</v>
      </c>
      <c r="B175" s="10">
        <v>8.5912147999999995</v>
      </c>
      <c r="D175" s="85">
        <v>42177</v>
      </c>
      <c r="E175" s="25">
        <v>8.5912147999999995</v>
      </c>
    </row>
    <row r="176" spans="1:5" ht="15" customHeight="1" x14ac:dyDescent="0.2">
      <c r="A176" s="108">
        <v>42178</v>
      </c>
      <c r="B176" s="10">
        <v>8.5912147999999995</v>
      </c>
      <c r="D176" s="85">
        <v>42178</v>
      </c>
      <c r="E176" s="25">
        <v>8.5912147999999995</v>
      </c>
    </row>
    <row r="177" spans="1:5" ht="15" customHeight="1" x14ac:dyDescent="0.2">
      <c r="A177" s="108">
        <v>42179</v>
      </c>
      <c r="B177" s="10">
        <v>14.605065159999999</v>
      </c>
      <c r="D177" s="85">
        <v>42179</v>
      </c>
      <c r="E177" s="25">
        <v>14.605065159999999</v>
      </c>
    </row>
    <row r="178" spans="1:5" ht="15" customHeight="1" x14ac:dyDescent="0.2">
      <c r="A178" s="108">
        <v>42180</v>
      </c>
      <c r="B178" s="10">
        <v>13.74594368</v>
      </c>
      <c r="D178" s="85">
        <v>42180</v>
      </c>
      <c r="E178" s="25">
        <v>13.74594368</v>
      </c>
    </row>
    <row r="179" spans="1:5" ht="15" customHeight="1" x14ac:dyDescent="0.2">
      <c r="A179" s="108">
        <v>42181</v>
      </c>
      <c r="B179" s="10">
        <v>12.027700719999999</v>
      </c>
      <c r="D179" s="85">
        <v>42181</v>
      </c>
      <c r="E179" s="25">
        <v>12.027700719999999</v>
      </c>
    </row>
    <row r="180" spans="1:5" ht="15" customHeight="1" x14ac:dyDescent="0.2">
      <c r="A180" s="108">
        <v>42182</v>
      </c>
      <c r="B180" s="10">
        <v>11.16857924</v>
      </c>
      <c r="D180" s="85">
        <v>42182</v>
      </c>
      <c r="E180" s="25">
        <v>11.16857924</v>
      </c>
    </row>
    <row r="181" spans="1:5" ht="15" customHeight="1" x14ac:dyDescent="0.2">
      <c r="A181" s="108">
        <v>42183</v>
      </c>
      <c r="B181" s="10">
        <v>8.5912147999999995</v>
      </c>
      <c r="D181" s="85">
        <v>42183</v>
      </c>
      <c r="E181" s="25">
        <v>8.5912147999999995</v>
      </c>
    </row>
    <row r="182" spans="1:5" ht="15" customHeight="1" x14ac:dyDescent="0.2">
      <c r="A182" s="108">
        <v>42184</v>
      </c>
      <c r="B182" s="10">
        <v>8.5912147999999995</v>
      </c>
      <c r="D182" s="85">
        <v>42184</v>
      </c>
      <c r="E182" s="25">
        <v>8.5912147999999995</v>
      </c>
    </row>
    <row r="183" spans="1:5" ht="15" customHeight="1" x14ac:dyDescent="0.2">
      <c r="A183" s="108">
        <v>42185</v>
      </c>
      <c r="B183" s="10">
        <v>10.309457759999999</v>
      </c>
      <c r="D183" s="85">
        <v>42185</v>
      </c>
      <c r="E183" s="25">
        <v>10.309457759999999</v>
      </c>
    </row>
    <row r="184" spans="1:5" ht="15" customHeight="1" x14ac:dyDescent="0.2">
      <c r="A184" s="108">
        <v>42186</v>
      </c>
      <c r="B184" s="10">
        <v>11.16857924</v>
      </c>
      <c r="D184" s="85">
        <v>42186</v>
      </c>
      <c r="E184" s="25">
        <v>11.16857924</v>
      </c>
    </row>
    <row r="185" spans="1:5" ht="15" customHeight="1" x14ac:dyDescent="0.2">
      <c r="A185" s="108">
        <v>42187</v>
      </c>
      <c r="B185" s="10">
        <v>8.5912147999999995</v>
      </c>
      <c r="D185" s="85">
        <v>42187</v>
      </c>
      <c r="E185" s="25">
        <v>8.5912147999999995</v>
      </c>
    </row>
    <row r="186" spans="1:5" ht="15" customHeight="1" x14ac:dyDescent="0.2">
      <c r="A186" s="108">
        <v>42188</v>
      </c>
      <c r="B186" s="10">
        <v>9.4503362800000001</v>
      </c>
      <c r="D186" s="85">
        <v>42188</v>
      </c>
      <c r="E186" s="25">
        <v>9.4503362800000001</v>
      </c>
    </row>
    <row r="187" spans="1:5" ht="15" customHeight="1" x14ac:dyDescent="0.2">
      <c r="A187" s="108">
        <v>42189</v>
      </c>
      <c r="B187" s="10">
        <v>9.4503362800000001</v>
      </c>
      <c r="D187" s="85">
        <v>42189</v>
      </c>
      <c r="E187" s="25">
        <v>9.4503362800000001</v>
      </c>
    </row>
    <row r="188" spans="1:5" ht="15" customHeight="1" x14ac:dyDescent="0.2">
      <c r="A188" s="108">
        <v>42190</v>
      </c>
      <c r="B188" s="10">
        <v>15.464186639999999</v>
      </c>
      <c r="D188" s="85">
        <v>42190</v>
      </c>
      <c r="E188" s="25">
        <v>15.464186639999999</v>
      </c>
    </row>
    <row r="189" spans="1:5" ht="15" customHeight="1" x14ac:dyDescent="0.2">
      <c r="A189" s="108">
        <v>42191</v>
      </c>
      <c r="B189" s="10">
        <v>10.309457759999999</v>
      </c>
      <c r="D189" s="85">
        <v>42191</v>
      </c>
      <c r="E189" s="25">
        <v>10.309457759999999</v>
      </c>
    </row>
    <row r="190" spans="1:5" ht="15" customHeight="1" x14ac:dyDescent="0.2">
      <c r="A190" s="108">
        <v>42192</v>
      </c>
      <c r="B190" s="10">
        <v>5.1547288799999995</v>
      </c>
      <c r="D190" s="85">
        <v>42192</v>
      </c>
      <c r="E190" s="25">
        <v>5.1547288799999995</v>
      </c>
    </row>
    <row r="191" spans="1:5" ht="15" customHeight="1" x14ac:dyDescent="0.2">
      <c r="A191" s="108">
        <v>42193</v>
      </c>
      <c r="B191" s="10">
        <v>8.5912147999999995</v>
      </c>
      <c r="D191" s="85">
        <v>42193</v>
      </c>
      <c r="E191" s="25">
        <v>8.5912147999999995</v>
      </c>
    </row>
    <row r="192" spans="1:5" ht="15" customHeight="1" x14ac:dyDescent="0.2">
      <c r="A192" s="108">
        <v>42194</v>
      </c>
      <c r="B192" s="10">
        <v>7.7320933199999997</v>
      </c>
      <c r="D192" s="85">
        <v>42194</v>
      </c>
      <c r="E192" s="25">
        <v>7.7320933199999997</v>
      </c>
    </row>
    <row r="193" spans="1:5" ht="15" customHeight="1" x14ac:dyDescent="0.2">
      <c r="A193" s="108">
        <v>42195</v>
      </c>
      <c r="B193" s="10">
        <v>10.309457759999999</v>
      </c>
      <c r="D193" s="85">
        <v>42195</v>
      </c>
      <c r="E193" s="25">
        <v>10.309457759999999</v>
      </c>
    </row>
    <row r="194" spans="1:5" ht="15" customHeight="1" x14ac:dyDescent="0.2">
      <c r="A194" s="108">
        <v>42196</v>
      </c>
      <c r="B194" s="10">
        <v>12.027700719999999</v>
      </c>
      <c r="D194" s="85">
        <v>42196</v>
      </c>
      <c r="E194" s="25">
        <v>12.027700719999999</v>
      </c>
    </row>
    <row r="195" spans="1:5" ht="15" customHeight="1" x14ac:dyDescent="0.2">
      <c r="A195" s="108">
        <v>42197</v>
      </c>
      <c r="B195" s="10">
        <v>9.4503362800000001</v>
      </c>
      <c r="D195" s="85">
        <v>42197</v>
      </c>
      <c r="E195" s="25">
        <v>9.4503362800000001</v>
      </c>
    </row>
    <row r="196" spans="1:5" ht="15" customHeight="1" x14ac:dyDescent="0.2">
      <c r="A196" s="108">
        <v>42198</v>
      </c>
      <c r="B196" s="10">
        <v>10.309457759999999</v>
      </c>
      <c r="D196" s="85">
        <v>42198</v>
      </c>
      <c r="E196" s="25">
        <v>10.309457759999999</v>
      </c>
    </row>
    <row r="197" spans="1:5" ht="15" customHeight="1" x14ac:dyDescent="0.2">
      <c r="A197" s="108">
        <v>42199</v>
      </c>
      <c r="B197" s="10">
        <v>12.027700719999999</v>
      </c>
      <c r="D197" s="85">
        <v>42199</v>
      </c>
      <c r="E197" s="25">
        <v>12.027700719999999</v>
      </c>
    </row>
    <row r="198" spans="1:5" ht="15" customHeight="1" x14ac:dyDescent="0.2">
      <c r="A198" s="108">
        <v>42200</v>
      </c>
      <c r="B198" s="10">
        <v>11.16857924</v>
      </c>
      <c r="D198" s="85">
        <v>42200</v>
      </c>
      <c r="E198" s="25">
        <v>11.16857924</v>
      </c>
    </row>
    <row r="199" spans="1:5" ht="15" customHeight="1" x14ac:dyDescent="0.2">
      <c r="A199" s="108">
        <v>42201</v>
      </c>
      <c r="B199" s="10">
        <v>12.027700719999999</v>
      </c>
      <c r="D199" s="85">
        <v>42201</v>
      </c>
      <c r="E199" s="25">
        <v>12.027700719999999</v>
      </c>
    </row>
    <row r="200" spans="1:5" ht="15" customHeight="1" x14ac:dyDescent="0.2">
      <c r="A200" s="108">
        <v>42202</v>
      </c>
      <c r="B200" s="10">
        <v>9.4503362800000001</v>
      </c>
      <c r="D200" s="85">
        <v>42202</v>
      </c>
      <c r="E200" s="25">
        <v>9.4503362800000001</v>
      </c>
    </row>
    <row r="201" spans="1:5" ht="15" customHeight="1" x14ac:dyDescent="0.2">
      <c r="A201" s="108">
        <v>42203</v>
      </c>
      <c r="B201" s="10">
        <v>8.5912147999999995</v>
      </c>
      <c r="D201" s="85">
        <v>42203</v>
      </c>
      <c r="E201" s="25">
        <v>8.5912147999999995</v>
      </c>
    </row>
    <row r="202" spans="1:5" ht="15" customHeight="1" x14ac:dyDescent="0.2">
      <c r="A202" s="108">
        <v>42204</v>
      </c>
      <c r="B202" s="10">
        <v>9.4503362800000001</v>
      </c>
      <c r="D202" s="85">
        <v>42204</v>
      </c>
      <c r="E202" s="25">
        <v>9.4503362800000001</v>
      </c>
    </row>
    <row r="203" spans="1:5" ht="15" customHeight="1" x14ac:dyDescent="0.2">
      <c r="A203" s="108">
        <v>42205</v>
      </c>
      <c r="B203" s="10">
        <v>6.8729718399999999</v>
      </c>
      <c r="D203" s="85">
        <v>42205</v>
      </c>
      <c r="E203" s="25">
        <v>6.8729718399999999</v>
      </c>
    </row>
    <row r="204" spans="1:5" ht="15" customHeight="1" x14ac:dyDescent="0.2">
      <c r="A204" s="108">
        <v>42206</v>
      </c>
      <c r="B204" s="10">
        <v>12.027700719999999</v>
      </c>
      <c r="D204" s="85">
        <v>42206</v>
      </c>
      <c r="E204" s="25">
        <v>12.027700719999999</v>
      </c>
    </row>
    <row r="205" spans="1:5" ht="15" customHeight="1" x14ac:dyDescent="0.2">
      <c r="A205" s="108">
        <v>42207</v>
      </c>
      <c r="B205" s="10">
        <v>14.605065159999999</v>
      </c>
      <c r="D205" s="85">
        <v>42207</v>
      </c>
      <c r="E205" s="25">
        <v>14.605065159999999</v>
      </c>
    </row>
    <row r="206" spans="1:5" ht="15" customHeight="1" x14ac:dyDescent="0.2">
      <c r="A206" s="108">
        <v>42208</v>
      </c>
      <c r="B206" s="10">
        <v>11.16857924</v>
      </c>
      <c r="D206" s="85">
        <v>42208</v>
      </c>
      <c r="E206" s="25">
        <v>11.16857924</v>
      </c>
    </row>
    <row r="207" spans="1:5" ht="15" customHeight="1" x14ac:dyDescent="0.2">
      <c r="A207" s="108">
        <v>42209</v>
      </c>
      <c r="B207" s="10">
        <v>7.7320933199999997</v>
      </c>
      <c r="D207" s="85">
        <v>42209</v>
      </c>
      <c r="E207" s="25">
        <v>7.7320933199999997</v>
      </c>
    </row>
    <row r="208" spans="1:5" ht="15" customHeight="1" x14ac:dyDescent="0.2">
      <c r="A208" s="108">
        <v>42210</v>
      </c>
      <c r="B208" s="10">
        <v>13.74594368</v>
      </c>
      <c r="D208" s="85">
        <v>42210</v>
      </c>
      <c r="E208" s="25">
        <v>13.74594368</v>
      </c>
    </row>
    <row r="209" spans="1:5" ht="15" customHeight="1" x14ac:dyDescent="0.2">
      <c r="A209" s="108">
        <v>42211</v>
      </c>
      <c r="B209" s="10">
        <v>12.027700719999999</v>
      </c>
      <c r="D209" s="85">
        <v>42211</v>
      </c>
      <c r="E209" s="25">
        <v>12.027700719999999</v>
      </c>
    </row>
    <row r="210" spans="1:5" ht="15" customHeight="1" x14ac:dyDescent="0.2">
      <c r="A210" s="108">
        <v>42212</v>
      </c>
      <c r="B210" s="10">
        <v>12.027700719999999</v>
      </c>
      <c r="D210" s="85">
        <v>42212</v>
      </c>
      <c r="E210" s="25">
        <v>12.027700719999999</v>
      </c>
    </row>
    <row r="211" spans="1:5" ht="15" customHeight="1" x14ac:dyDescent="0.2">
      <c r="A211" s="108">
        <v>42213</v>
      </c>
      <c r="B211" s="10">
        <v>12.886822199999999</v>
      </c>
      <c r="D211" s="85">
        <v>42213</v>
      </c>
      <c r="E211" s="25">
        <v>12.886822199999999</v>
      </c>
    </row>
    <row r="212" spans="1:5" ht="15" customHeight="1" x14ac:dyDescent="0.2">
      <c r="A212" s="108">
        <v>42214</v>
      </c>
      <c r="B212" s="10">
        <v>11.16857924</v>
      </c>
      <c r="D212" s="85">
        <v>42214</v>
      </c>
      <c r="E212" s="25">
        <v>11.16857924</v>
      </c>
    </row>
    <row r="213" spans="1:5" ht="15" customHeight="1" x14ac:dyDescent="0.2">
      <c r="A213" s="108">
        <v>42215</v>
      </c>
      <c r="B213" s="10">
        <v>10.309457759999999</v>
      </c>
      <c r="D213" s="85">
        <v>42215</v>
      </c>
      <c r="E213" s="25">
        <v>10.309457759999999</v>
      </c>
    </row>
    <row r="214" spans="1:5" ht="15" customHeight="1" x14ac:dyDescent="0.2">
      <c r="A214" s="108">
        <v>42216</v>
      </c>
      <c r="B214" s="10">
        <v>10.309457759999999</v>
      </c>
      <c r="D214" s="85">
        <v>42216</v>
      </c>
      <c r="E214" s="25">
        <v>10.309457759999999</v>
      </c>
    </row>
    <row r="215" spans="1:5" ht="15" customHeight="1" x14ac:dyDescent="0.2">
      <c r="A215" s="108">
        <v>42217</v>
      </c>
      <c r="B215" s="10">
        <v>10.309457759999999</v>
      </c>
      <c r="D215" s="85">
        <v>42217</v>
      </c>
      <c r="E215" s="25">
        <v>10.309457759999999</v>
      </c>
    </row>
    <row r="216" spans="1:5" ht="15" customHeight="1" x14ac:dyDescent="0.2">
      <c r="A216" s="108">
        <v>42218</v>
      </c>
      <c r="B216" s="10">
        <v>12.886822199999999</v>
      </c>
      <c r="D216" s="85">
        <v>42218</v>
      </c>
      <c r="E216" s="25">
        <v>12.886822199999999</v>
      </c>
    </row>
    <row r="217" spans="1:5" ht="15" customHeight="1" x14ac:dyDescent="0.2">
      <c r="A217" s="108">
        <v>42219</v>
      </c>
      <c r="B217" s="10">
        <v>12.027700719999999</v>
      </c>
      <c r="D217" s="85">
        <v>42219</v>
      </c>
      <c r="E217" s="25">
        <v>12.027700719999999</v>
      </c>
    </row>
    <row r="218" spans="1:5" ht="15" customHeight="1" x14ac:dyDescent="0.2">
      <c r="A218" s="108">
        <v>42220</v>
      </c>
      <c r="B218" s="10">
        <v>7.7320933199999997</v>
      </c>
      <c r="D218" s="85">
        <v>42220</v>
      </c>
      <c r="E218" s="25">
        <v>7.7320933199999997</v>
      </c>
    </row>
    <row r="219" spans="1:5" ht="15" customHeight="1" x14ac:dyDescent="0.2">
      <c r="A219" s="108">
        <v>42221</v>
      </c>
      <c r="B219" s="10">
        <v>12.027700719999999</v>
      </c>
      <c r="D219" s="85">
        <v>42221</v>
      </c>
      <c r="E219" s="25">
        <v>12.027700719999999</v>
      </c>
    </row>
    <row r="220" spans="1:5" ht="15" customHeight="1" x14ac:dyDescent="0.2">
      <c r="A220" s="108">
        <v>42222</v>
      </c>
      <c r="B220" s="10">
        <v>14.605065159999999</v>
      </c>
      <c r="D220" s="85">
        <v>42222</v>
      </c>
      <c r="E220" s="25">
        <v>14.605065159999999</v>
      </c>
    </row>
    <row r="221" spans="1:5" ht="15" customHeight="1" x14ac:dyDescent="0.2">
      <c r="A221" s="108">
        <v>42223</v>
      </c>
      <c r="B221" s="10">
        <v>12.886822199999999</v>
      </c>
      <c r="D221" s="85">
        <v>42223</v>
      </c>
      <c r="E221" s="25">
        <v>12.886822199999999</v>
      </c>
    </row>
    <row r="222" spans="1:5" ht="15" customHeight="1" x14ac:dyDescent="0.2">
      <c r="A222" s="108">
        <v>42224</v>
      </c>
      <c r="B222" s="10">
        <v>9.4503362800000001</v>
      </c>
      <c r="D222" s="85">
        <v>42224</v>
      </c>
      <c r="E222" s="25">
        <v>9.4503362800000001</v>
      </c>
    </row>
    <row r="223" spans="1:5" ht="15" customHeight="1" x14ac:dyDescent="0.2">
      <c r="A223" s="108">
        <v>42225</v>
      </c>
      <c r="B223" s="10">
        <v>9.4503362800000001</v>
      </c>
      <c r="D223" s="85">
        <v>42225</v>
      </c>
      <c r="E223" s="25">
        <v>9.4503362800000001</v>
      </c>
    </row>
    <row r="224" spans="1:5" ht="15" customHeight="1" x14ac:dyDescent="0.2">
      <c r="A224" s="108">
        <v>42226</v>
      </c>
      <c r="B224" s="10">
        <v>10.309457759999999</v>
      </c>
      <c r="D224" s="85">
        <v>42226</v>
      </c>
      <c r="E224" s="25">
        <v>10.309457759999999</v>
      </c>
    </row>
    <row r="225" spans="1:5" ht="15" customHeight="1" x14ac:dyDescent="0.2">
      <c r="A225" s="108">
        <v>42227</v>
      </c>
      <c r="B225" s="10">
        <v>7.7320933199999997</v>
      </c>
      <c r="D225" s="85">
        <v>42227</v>
      </c>
      <c r="E225" s="25">
        <v>7.7320933199999997</v>
      </c>
    </row>
    <row r="226" spans="1:5" ht="15" customHeight="1" x14ac:dyDescent="0.2">
      <c r="A226" s="108">
        <v>42228</v>
      </c>
      <c r="B226" s="10">
        <v>8.5912147999999995</v>
      </c>
      <c r="D226" s="85">
        <v>42228</v>
      </c>
      <c r="E226" s="25">
        <v>8.5912147999999995</v>
      </c>
    </row>
    <row r="227" spans="1:5" ht="15" customHeight="1" x14ac:dyDescent="0.2">
      <c r="A227" s="108">
        <v>42229</v>
      </c>
      <c r="B227" s="10">
        <v>5.1547288799999995</v>
      </c>
      <c r="D227" s="85">
        <v>42229</v>
      </c>
      <c r="E227" s="25">
        <v>5.1547288799999995</v>
      </c>
    </row>
    <row r="228" spans="1:5" ht="15" customHeight="1" x14ac:dyDescent="0.2">
      <c r="A228" s="108">
        <v>42230</v>
      </c>
      <c r="B228" s="10">
        <v>10.309457759999999</v>
      </c>
      <c r="D228" s="85">
        <v>42230</v>
      </c>
      <c r="E228" s="25">
        <v>10.309457759999999</v>
      </c>
    </row>
    <row r="229" spans="1:5" ht="15" customHeight="1" x14ac:dyDescent="0.2">
      <c r="A229" s="108">
        <v>42231</v>
      </c>
      <c r="B229" s="10">
        <v>8.5912147999999995</v>
      </c>
      <c r="D229" s="85">
        <v>42231</v>
      </c>
      <c r="E229" s="25">
        <v>8.5912147999999995</v>
      </c>
    </row>
    <row r="230" spans="1:5" ht="15" customHeight="1" x14ac:dyDescent="0.2">
      <c r="A230" s="108">
        <v>42232</v>
      </c>
      <c r="B230" s="10">
        <v>11.16857924</v>
      </c>
      <c r="D230" s="85">
        <v>42232</v>
      </c>
      <c r="E230" s="25">
        <v>11.16857924</v>
      </c>
    </row>
    <row r="231" spans="1:5" ht="15" customHeight="1" x14ac:dyDescent="0.2">
      <c r="A231" s="108">
        <v>42233</v>
      </c>
      <c r="B231" s="10">
        <v>9.4503362800000001</v>
      </c>
      <c r="D231" s="85">
        <v>42233</v>
      </c>
      <c r="E231" s="25">
        <v>9.4503362800000001</v>
      </c>
    </row>
    <row r="232" spans="1:5" ht="15" customHeight="1" x14ac:dyDescent="0.2">
      <c r="A232" s="108">
        <v>42234</v>
      </c>
      <c r="B232" s="10">
        <v>8.5912147999999995</v>
      </c>
      <c r="D232" s="85">
        <v>42234</v>
      </c>
      <c r="E232" s="25">
        <v>8.5912147999999995</v>
      </c>
    </row>
    <row r="233" spans="1:5" ht="15" customHeight="1" x14ac:dyDescent="0.2">
      <c r="A233" s="108">
        <v>42235</v>
      </c>
      <c r="B233" s="10">
        <v>12.027700719999999</v>
      </c>
      <c r="D233" s="85">
        <v>42235</v>
      </c>
      <c r="E233" s="25">
        <v>12.027700719999999</v>
      </c>
    </row>
    <row r="234" spans="1:5" ht="15" customHeight="1" x14ac:dyDescent="0.2">
      <c r="A234" s="108">
        <v>42236</v>
      </c>
      <c r="B234" s="10">
        <v>12.027700719999999</v>
      </c>
      <c r="D234" s="85">
        <v>42236</v>
      </c>
      <c r="E234" s="25">
        <v>12.027700719999999</v>
      </c>
    </row>
    <row r="235" spans="1:5" ht="15" customHeight="1" x14ac:dyDescent="0.2">
      <c r="A235" s="108">
        <v>42237</v>
      </c>
      <c r="B235" s="10">
        <v>13.74594368</v>
      </c>
      <c r="D235" s="85">
        <v>42237</v>
      </c>
      <c r="E235" s="25">
        <v>13.74594368</v>
      </c>
    </row>
    <row r="236" spans="1:5" ht="15" customHeight="1" x14ac:dyDescent="0.2">
      <c r="A236" s="108">
        <v>42238</v>
      </c>
      <c r="B236" s="10">
        <v>6.0138503599999993</v>
      </c>
      <c r="D236" s="85">
        <v>42238</v>
      </c>
      <c r="E236" s="25">
        <v>6.0138503599999993</v>
      </c>
    </row>
    <row r="237" spans="1:5" ht="15" customHeight="1" x14ac:dyDescent="0.2">
      <c r="A237" s="108">
        <v>42239</v>
      </c>
      <c r="B237" s="10">
        <v>10.309457759999999</v>
      </c>
      <c r="D237" s="85">
        <v>42239</v>
      </c>
      <c r="E237" s="25">
        <v>10.309457759999999</v>
      </c>
    </row>
    <row r="238" spans="1:5" ht="15" customHeight="1" x14ac:dyDescent="0.2">
      <c r="A238" s="108">
        <v>42240</v>
      </c>
      <c r="B238" s="10">
        <v>13.74594368</v>
      </c>
      <c r="D238" s="85">
        <v>42240</v>
      </c>
      <c r="E238" s="25">
        <v>13.74594368</v>
      </c>
    </row>
    <row r="239" spans="1:5" ht="15" customHeight="1" x14ac:dyDescent="0.2">
      <c r="A239" s="108">
        <v>42241</v>
      </c>
      <c r="B239" s="10">
        <v>10.309457759999999</v>
      </c>
      <c r="D239" s="85">
        <v>42241</v>
      </c>
      <c r="E239" s="25">
        <v>10.309457759999999</v>
      </c>
    </row>
    <row r="240" spans="1:5" ht="15" customHeight="1" x14ac:dyDescent="0.2">
      <c r="A240" s="108">
        <v>42242</v>
      </c>
      <c r="B240" s="10">
        <v>9.4503362800000001</v>
      </c>
      <c r="D240" s="85">
        <v>42242</v>
      </c>
      <c r="E240" s="25">
        <v>9.4503362800000001</v>
      </c>
    </row>
    <row r="241" spans="1:5" ht="15" customHeight="1" x14ac:dyDescent="0.2">
      <c r="A241" s="108">
        <v>42243</v>
      </c>
      <c r="B241" s="10">
        <v>8.5912147999999995</v>
      </c>
      <c r="D241" s="85">
        <v>42243</v>
      </c>
      <c r="E241" s="25">
        <v>8.5912147999999995</v>
      </c>
    </row>
    <row r="242" spans="1:5" ht="15" customHeight="1" x14ac:dyDescent="0.2">
      <c r="A242" s="108">
        <v>42244</v>
      </c>
      <c r="B242" s="10">
        <v>12.886822199999999</v>
      </c>
      <c r="D242" s="85">
        <v>42244</v>
      </c>
      <c r="E242" s="25">
        <v>12.886822199999999</v>
      </c>
    </row>
    <row r="243" spans="1:5" ht="15" customHeight="1" x14ac:dyDescent="0.2">
      <c r="A243" s="108">
        <v>42245</v>
      </c>
      <c r="B243" s="10">
        <v>12.027700719999999</v>
      </c>
      <c r="D243" s="85">
        <v>42245</v>
      </c>
      <c r="E243" s="25">
        <v>12.027700719999999</v>
      </c>
    </row>
    <row r="244" spans="1:5" ht="15" customHeight="1" x14ac:dyDescent="0.2">
      <c r="A244" s="108">
        <v>42246</v>
      </c>
      <c r="B244" s="10">
        <v>10.309457759999999</v>
      </c>
      <c r="D244" s="85">
        <v>42246</v>
      </c>
      <c r="E244" s="25">
        <v>10.309457759999999</v>
      </c>
    </row>
    <row r="245" spans="1:5" ht="15" customHeight="1" x14ac:dyDescent="0.2">
      <c r="A245" s="108">
        <v>42247</v>
      </c>
      <c r="B245" s="10">
        <v>15.464186639999999</v>
      </c>
      <c r="D245" s="85">
        <v>42247</v>
      </c>
      <c r="E245" s="25">
        <v>15.464186639999999</v>
      </c>
    </row>
    <row r="246" spans="1:5" ht="15" customHeight="1" x14ac:dyDescent="0.2">
      <c r="A246" s="108">
        <v>42248</v>
      </c>
      <c r="B246" s="10">
        <v>9.4503362800000001</v>
      </c>
      <c r="D246" s="85">
        <v>42248</v>
      </c>
      <c r="E246" s="25">
        <v>9.4503362800000001</v>
      </c>
    </row>
    <row r="247" spans="1:5" ht="15" customHeight="1" x14ac:dyDescent="0.2">
      <c r="A247" s="108">
        <v>42249</v>
      </c>
      <c r="B247" s="10">
        <v>17.182429599999999</v>
      </c>
      <c r="D247" s="85">
        <v>42249</v>
      </c>
      <c r="E247" s="25">
        <v>17.182429599999999</v>
      </c>
    </row>
    <row r="248" spans="1:5" ht="15" customHeight="1" x14ac:dyDescent="0.2">
      <c r="A248" s="108">
        <v>42250</v>
      </c>
      <c r="B248" s="10">
        <v>13.74594368</v>
      </c>
      <c r="D248" s="85">
        <v>42250</v>
      </c>
      <c r="E248" s="25">
        <v>13.74594368</v>
      </c>
    </row>
    <row r="249" spans="1:5" ht="15" customHeight="1" x14ac:dyDescent="0.2">
      <c r="A249" s="108">
        <v>42251</v>
      </c>
      <c r="B249" s="10">
        <v>15.464186639999999</v>
      </c>
      <c r="D249" s="85">
        <v>42251</v>
      </c>
      <c r="E249" s="25">
        <v>15.464186639999999</v>
      </c>
    </row>
    <row r="250" spans="1:5" ht="15" customHeight="1" x14ac:dyDescent="0.2">
      <c r="A250" s="108">
        <v>42252</v>
      </c>
      <c r="B250" s="10">
        <v>13.74594368</v>
      </c>
      <c r="D250" s="85">
        <v>42252</v>
      </c>
      <c r="E250" s="25">
        <v>13.74594368</v>
      </c>
    </row>
    <row r="251" spans="1:5" ht="15" customHeight="1" x14ac:dyDescent="0.2">
      <c r="A251" s="108">
        <v>42253</v>
      </c>
      <c r="B251" s="10">
        <v>8.5912147999999995</v>
      </c>
      <c r="D251" s="85">
        <v>42253</v>
      </c>
      <c r="E251" s="25">
        <v>8.5912147999999995</v>
      </c>
    </row>
    <row r="252" spans="1:5" ht="15" customHeight="1" x14ac:dyDescent="0.2">
      <c r="A252" s="108">
        <v>42254</v>
      </c>
      <c r="B252" s="10">
        <v>17.182429599999999</v>
      </c>
      <c r="D252" s="85">
        <v>42254</v>
      </c>
      <c r="E252" s="25">
        <v>17.182429599999999</v>
      </c>
    </row>
    <row r="253" spans="1:5" ht="15" customHeight="1" x14ac:dyDescent="0.2">
      <c r="A253" s="108">
        <v>42255</v>
      </c>
      <c r="B253" s="10">
        <v>15.464186639999999</v>
      </c>
      <c r="D253" s="85">
        <v>42255</v>
      </c>
      <c r="E253" s="25">
        <v>15.464186639999999</v>
      </c>
    </row>
    <row r="254" spans="1:5" ht="15" customHeight="1" x14ac:dyDescent="0.2">
      <c r="A254" s="108">
        <v>42256</v>
      </c>
      <c r="B254" s="10">
        <v>12.886822199999999</v>
      </c>
      <c r="D254" s="85">
        <v>42256</v>
      </c>
      <c r="E254" s="25">
        <v>12.886822199999999</v>
      </c>
    </row>
    <row r="255" spans="1:5" ht="15" customHeight="1" x14ac:dyDescent="0.2">
      <c r="A255" s="108">
        <v>42257</v>
      </c>
      <c r="B255" s="10">
        <v>10.309457759999999</v>
      </c>
      <c r="D255" s="85">
        <v>42257</v>
      </c>
      <c r="E255" s="25">
        <v>10.309457759999999</v>
      </c>
    </row>
    <row r="256" spans="1:5" ht="15" customHeight="1" x14ac:dyDescent="0.2">
      <c r="A256" s="108">
        <v>42258</v>
      </c>
      <c r="B256" s="10">
        <v>13.74594368</v>
      </c>
      <c r="D256" s="85">
        <v>42258</v>
      </c>
      <c r="E256" s="25">
        <v>13.74594368</v>
      </c>
    </row>
    <row r="257" spans="1:5" ht="15" customHeight="1" x14ac:dyDescent="0.2">
      <c r="A257" s="108">
        <v>42259</v>
      </c>
      <c r="B257" s="10">
        <v>12.027700719999999</v>
      </c>
      <c r="D257" s="85">
        <v>42259</v>
      </c>
      <c r="E257" s="25">
        <v>12.027700719999999</v>
      </c>
    </row>
    <row r="258" spans="1:5" ht="15" customHeight="1" x14ac:dyDescent="0.2">
      <c r="A258" s="108">
        <v>42260</v>
      </c>
      <c r="B258" s="10">
        <v>10.309457759999999</v>
      </c>
      <c r="D258" s="85">
        <v>42260</v>
      </c>
      <c r="E258" s="25">
        <v>10.309457759999999</v>
      </c>
    </row>
    <row r="259" spans="1:5" ht="15" customHeight="1" x14ac:dyDescent="0.2">
      <c r="A259" s="108">
        <v>42261</v>
      </c>
      <c r="B259" s="10">
        <v>8.5912147999999995</v>
      </c>
      <c r="D259" s="85">
        <v>42261</v>
      </c>
      <c r="E259" s="25">
        <v>8.5912147999999995</v>
      </c>
    </row>
    <row r="260" spans="1:5" ht="15" customHeight="1" x14ac:dyDescent="0.2">
      <c r="A260" s="108">
        <v>42262</v>
      </c>
      <c r="B260" s="10">
        <v>14.605065159999999</v>
      </c>
      <c r="D260" s="85">
        <v>42262</v>
      </c>
      <c r="E260" s="25">
        <v>14.605065159999999</v>
      </c>
    </row>
    <row r="261" spans="1:5" ht="15" customHeight="1" x14ac:dyDescent="0.2">
      <c r="A261" s="108">
        <v>42263</v>
      </c>
      <c r="B261" s="10">
        <v>13.74594368</v>
      </c>
      <c r="D261" s="85">
        <v>42263</v>
      </c>
      <c r="E261" s="25">
        <v>13.74594368</v>
      </c>
    </row>
    <row r="262" spans="1:5" ht="15" customHeight="1" x14ac:dyDescent="0.2">
      <c r="A262" s="108">
        <v>42264</v>
      </c>
      <c r="B262" s="10">
        <v>17.182429599999999</v>
      </c>
      <c r="D262" s="85">
        <v>42264</v>
      </c>
      <c r="E262" s="25">
        <v>17.182429599999999</v>
      </c>
    </row>
    <row r="263" spans="1:5" ht="15" customHeight="1" x14ac:dyDescent="0.2">
      <c r="A263" s="108">
        <v>42265</v>
      </c>
      <c r="B263" s="10">
        <v>18.041551079999998</v>
      </c>
      <c r="D263" s="85">
        <v>42265</v>
      </c>
      <c r="E263" s="25">
        <v>18.041551079999998</v>
      </c>
    </row>
    <row r="264" spans="1:5" ht="15" customHeight="1" x14ac:dyDescent="0.2">
      <c r="A264" s="108">
        <v>42266</v>
      </c>
      <c r="B264" s="10">
        <v>18.041551079999998</v>
      </c>
      <c r="D264" s="85">
        <v>42266</v>
      </c>
      <c r="E264" s="25">
        <v>18.041551079999998</v>
      </c>
    </row>
    <row r="265" spans="1:5" ht="15" customHeight="1" x14ac:dyDescent="0.2">
      <c r="A265" s="108">
        <v>42267</v>
      </c>
      <c r="B265" s="10">
        <v>16.32330812</v>
      </c>
      <c r="D265" s="85">
        <v>42267</v>
      </c>
      <c r="E265" s="25">
        <v>16.32330812</v>
      </c>
    </row>
    <row r="266" spans="1:5" ht="15" customHeight="1" x14ac:dyDescent="0.2">
      <c r="A266" s="108">
        <v>42268</v>
      </c>
      <c r="B266" s="10">
        <v>16.32330812</v>
      </c>
      <c r="D266" s="85">
        <v>42268</v>
      </c>
      <c r="E266" s="25">
        <v>16.32330812</v>
      </c>
    </row>
    <row r="267" spans="1:5" ht="15" customHeight="1" x14ac:dyDescent="0.2">
      <c r="A267" s="108">
        <v>42269</v>
      </c>
      <c r="B267" s="10">
        <v>16.32330812</v>
      </c>
      <c r="D267" s="85">
        <v>42269</v>
      </c>
      <c r="E267" s="25">
        <v>16.32330812</v>
      </c>
    </row>
    <row r="268" spans="1:5" ht="15" customHeight="1" x14ac:dyDescent="0.2">
      <c r="A268" s="108">
        <v>42270</v>
      </c>
      <c r="B268" s="10">
        <v>18.041551079999998</v>
      </c>
      <c r="D268" s="85">
        <v>42270</v>
      </c>
      <c r="E268" s="25">
        <v>18.041551079999998</v>
      </c>
    </row>
    <row r="269" spans="1:5" ht="15" customHeight="1" x14ac:dyDescent="0.2">
      <c r="A269" s="108">
        <v>42271</v>
      </c>
      <c r="B269" s="10">
        <v>15.464186639999999</v>
      </c>
      <c r="D269" s="85">
        <v>42271</v>
      </c>
      <c r="E269" s="25">
        <v>15.464186639999999</v>
      </c>
    </row>
    <row r="270" spans="1:5" ht="15" customHeight="1" x14ac:dyDescent="0.2">
      <c r="A270" s="108">
        <v>42272</v>
      </c>
      <c r="B270" s="10">
        <v>18.041551079999998</v>
      </c>
      <c r="D270" s="85">
        <v>42272</v>
      </c>
      <c r="E270" s="25">
        <v>18.041551079999998</v>
      </c>
    </row>
    <row r="271" spans="1:5" ht="15" customHeight="1" x14ac:dyDescent="0.2">
      <c r="A271" s="108">
        <v>42273</v>
      </c>
      <c r="B271" s="10">
        <v>13.74594368</v>
      </c>
      <c r="D271" s="85">
        <v>42273</v>
      </c>
      <c r="E271" s="25">
        <v>13.74594368</v>
      </c>
    </row>
    <row r="272" spans="1:5" ht="15" customHeight="1" x14ac:dyDescent="0.2">
      <c r="A272" s="108">
        <v>42274</v>
      </c>
      <c r="B272" s="10">
        <v>18.90067256</v>
      </c>
      <c r="D272" s="85">
        <v>42274</v>
      </c>
      <c r="E272" s="25">
        <v>18.90067256</v>
      </c>
    </row>
    <row r="273" spans="1:5" ht="15" customHeight="1" x14ac:dyDescent="0.2">
      <c r="A273" s="108">
        <v>42275</v>
      </c>
      <c r="B273" s="10">
        <v>17.182429599999999</v>
      </c>
      <c r="D273" s="85">
        <v>42275</v>
      </c>
      <c r="E273" s="25">
        <v>17.182429599999999</v>
      </c>
    </row>
    <row r="274" spans="1:5" ht="15" customHeight="1" x14ac:dyDescent="0.2">
      <c r="A274" s="108">
        <v>42276</v>
      </c>
      <c r="B274" s="10">
        <v>13.74594368</v>
      </c>
      <c r="D274" s="85">
        <v>42276</v>
      </c>
      <c r="E274" s="25">
        <v>13.74594368</v>
      </c>
    </row>
    <row r="275" spans="1:5" ht="15" customHeight="1" x14ac:dyDescent="0.2">
      <c r="A275" s="108">
        <v>42277</v>
      </c>
      <c r="B275" s="10">
        <v>15.464186639999999</v>
      </c>
      <c r="D275" s="85">
        <v>42277</v>
      </c>
      <c r="E275" s="25">
        <v>15.464186639999999</v>
      </c>
    </row>
    <row r="276" spans="1:5" ht="15" customHeight="1" x14ac:dyDescent="0.2">
      <c r="A276" s="108">
        <v>42278</v>
      </c>
      <c r="B276" s="10">
        <v>14.605065159999999</v>
      </c>
      <c r="D276" s="85">
        <v>42278</v>
      </c>
      <c r="E276" s="25">
        <v>14.605065159999999</v>
      </c>
    </row>
    <row r="277" spans="1:5" ht="15" customHeight="1" x14ac:dyDescent="0.2">
      <c r="A277" s="108">
        <v>42279</v>
      </c>
      <c r="B277" s="10">
        <v>17.182429599999999</v>
      </c>
      <c r="D277" s="85">
        <v>42279</v>
      </c>
      <c r="E277" s="25">
        <v>17.182429599999999</v>
      </c>
    </row>
    <row r="278" spans="1:5" ht="15" customHeight="1" x14ac:dyDescent="0.2">
      <c r="A278" s="108">
        <v>42280</v>
      </c>
      <c r="B278" s="10">
        <v>17.182429599999999</v>
      </c>
      <c r="D278" s="85">
        <v>42280</v>
      </c>
      <c r="E278" s="25">
        <v>17.182429599999999</v>
      </c>
    </row>
    <row r="279" spans="1:5" ht="15" customHeight="1" x14ac:dyDescent="0.2">
      <c r="A279" s="108">
        <v>42281</v>
      </c>
      <c r="B279" s="10">
        <v>12.027700719999999</v>
      </c>
      <c r="D279" s="85">
        <v>42281</v>
      </c>
      <c r="E279" s="25">
        <v>12.027700719999999</v>
      </c>
    </row>
    <row r="280" spans="1:5" ht="15" customHeight="1" x14ac:dyDescent="0.2">
      <c r="A280" s="108">
        <v>42282</v>
      </c>
      <c r="B280" s="10">
        <v>12.886822199999999</v>
      </c>
      <c r="D280" s="85">
        <v>42282</v>
      </c>
      <c r="E280" s="25">
        <v>12.886822199999999</v>
      </c>
    </row>
    <row r="281" spans="1:5" ht="15" customHeight="1" x14ac:dyDescent="0.2">
      <c r="A281" s="108">
        <v>42283</v>
      </c>
      <c r="B281" s="10">
        <v>12.886822199999999</v>
      </c>
      <c r="D281" s="85">
        <v>42283</v>
      </c>
      <c r="E281" s="25">
        <v>12.886822199999999</v>
      </c>
    </row>
    <row r="282" spans="1:5" ht="15" customHeight="1" x14ac:dyDescent="0.2">
      <c r="A282" s="108">
        <v>42284</v>
      </c>
      <c r="B282" s="10">
        <v>10.309457759999999</v>
      </c>
      <c r="D282" s="85">
        <v>42284</v>
      </c>
      <c r="E282" s="25">
        <v>10.309457759999999</v>
      </c>
    </row>
    <row r="283" spans="1:5" ht="15" customHeight="1" x14ac:dyDescent="0.2">
      <c r="A283" s="108">
        <v>42285</v>
      </c>
      <c r="B283" s="10">
        <v>17.182429599999999</v>
      </c>
      <c r="D283" s="85">
        <v>42285</v>
      </c>
      <c r="E283" s="25">
        <v>17.182429599999999</v>
      </c>
    </row>
    <row r="284" spans="1:5" ht="15" customHeight="1" x14ac:dyDescent="0.2">
      <c r="A284" s="108">
        <v>42286</v>
      </c>
      <c r="B284" s="10">
        <v>18.90067256</v>
      </c>
      <c r="D284" s="85">
        <v>42286</v>
      </c>
      <c r="E284" s="25">
        <v>18.90067256</v>
      </c>
    </row>
    <row r="285" spans="1:5" ht="15" customHeight="1" x14ac:dyDescent="0.2">
      <c r="A285" s="108">
        <v>42287</v>
      </c>
      <c r="B285" s="10">
        <v>16.32330812</v>
      </c>
      <c r="D285" s="85">
        <v>42287</v>
      </c>
      <c r="E285" s="25">
        <v>16.32330812</v>
      </c>
    </row>
    <row r="286" spans="1:5" ht="15" customHeight="1" x14ac:dyDescent="0.2">
      <c r="A286" s="108">
        <v>42288</v>
      </c>
      <c r="B286" s="10">
        <v>18.041551079999998</v>
      </c>
      <c r="D286" s="85">
        <v>42288</v>
      </c>
      <c r="E286" s="25">
        <v>18.041551079999998</v>
      </c>
    </row>
    <row r="287" spans="1:5" ht="15" customHeight="1" x14ac:dyDescent="0.2">
      <c r="A287" s="108">
        <v>42289</v>
      </c>
      <c r="B287" s="10">
        <v>16.32330812</v>
      </c>
      <c r="D287" s="85">
        <v>42289</v>
      </c>
      <c r="E287" s="25">
        <v>16.32330812</v>
      </c>
    </row>
    <row r="288" spans="1:5" ht="15" customHeight="1" x14ac:dyDescent="0.2">
      <c r="A288" s="108">
        <v>42290</v>
      </c>
      <c r="B288" s="10">
        <v>19.759794039999999</v>
      </c>
      <c r="D288" s="85">
        <v>42290</v>
      </c>
      <c r="E288" s="25">
        <v>19.759794039999999</v>
      </c>
    </row>
    <row r="289" spans="1:5" ht="15" customHeight="1" x14ac:dyDescent="0.2">
      <c r="A289" s="108">
        <v>42291</v>
      </c>
      <c r="B289" s="10">
        <v>17.182429599999999</v>
      </c>
      <c r="D289" s="85">
        <v>42291</v>
      </c>
      <c r="E289" s="25">
        <v>17.182429599999999</v>
      </c>
    </row>
    <row r="290" spans="1:5" ht="15" customHeight="1" x14ac:dyDescent="0.2">
      <c r="A290" s="108">
        <v>42292</v>
      </c>
      <c r="B290" s="10">
        <v>18.90067256</v>
      </c>
      <c r="D290" s="85">
        <v>42292</v>
      </c>
      <c r="E290" s="25">
        <v>18.90067256</v>
      </c>
    </row>
    <row r="291" spans="1:5" ht="15" customHeight="1" x14ac:dyDescent="0.2">
      <c r="A291" s="108">
        <v>42293</v>
      </c>
      <c r="B291" s="10">
        <v>19.759794039999999</v>
      </c>
      <c r="D291" s="85">
        <v>42293</v>
      </c>
      <c r="E291" s="25">
        <v>19.759794039999999</v>
      </c>
    </row>
    <row r="292" spans="1:5" ht="15" customHeight="1" x14ac:dyDescent="0.2">
      <c r="A292" s="108">
        <v>42294</v>
      </c>
      <c r="B292" s="10">
        <v>13.74594368</v>
      </c>
      <c r="D292" s="85">
        <v>42294</v>
      </c>
      <c r="E292" s="25">
        <v>13.74594368</v>
      </c>
    </row>
    <row r="293" spans="1:5" ht="15" customHeight="1" x14ac:dyDescent="0.2">
      <c r="A293" s="108">
        <v>42295</v>
      </c>
      <c r="B293" s="10">
        <v>15.464186639999999</v>
      </c>
      <c r="D293" s="85">
        <v>42295</v>
      </c>
      <c r="E293" s="25">
        <v>15.464186639999999</v>
      </c>
    </row>
    <row r="294" spans="1:5" ht="15" customHeight="1" x14ac:dyDescent="0.2">
      <c r="A294" s="108">
        <v>42296</v>
      </c>
      <c r="B294" s="10">
        <v>10.309457759999999</v>
      </c>
      <c r="D294" s="85">
        <v>42296</v>
      </c>
      <c r="E294" s="25">
        <v>10.309457759999999</v>
      </c>
    </row>
    <row r="295" spans="1:5" ht="15" customHeight="1" x14ac:dyDescent="0.2">
      <c r="A295" s="108">
        <v>42297</v>
      </c>
      <c r="B295" s="10">
        <v>12.886822199999999</v>
      </c>
      <c r="D295" s="85">
        <v>42297</v>
      </c>
      <c r="E295" s="25">
        <v>12.886822199999999</v>
      </c>
    </row>
    <row r="296" spans="1:5" ht="15" customHeight="1" x14ac:dyDescent="0.2">
      <c r="A296" s="108">
        <v>42298</v>
      </c>
      <c r="B296" s="10">
        <v>17.182429599999999</v>
      </c>
      <c r="D296" s="85">
        <v>42298</v>
      </c>
      <c r="E296" s="25">
        <v>17.182429599999999</v>
      </c>
    </row>
    <row r="297" spans="1:5" ht="15" customHeight="1" x14ac:dyDescent="0.2">
      <c r="A297" s="108">
        <v>42299</v>
      </c>
      <c r="B297" s="10">
        <v>17.182429599999999</v>
      </c>
      <c r="D297" s="85">
        <v>42299</v>
      </c>
      <c r="E297" s="25">
        <v>17.182429599999999</v>
      </c>
    </row>
    <row r="298" spans="1:5" ht="15" customHeight="1" x14ac:dyDescent="0.2">
      <c r="A298" s="108">
        <v>42300</v>
      </c>
      <c r="B298" s="10">
        <v>13.74594368</v>
      </c>
      <c r="D298" s="85">
        <v>42300</v>
      </c>
      <c r="E298" s="25">
        <v>13.74594368</v>
      </c>
    </row>
    <row r="299" spans="1:5" ht="15" customHeight="1" x14ac:dyDescent="0.2">
      <c r="A299" s="108">
        <v>42301</v>
      </c>
      <c r="B299" s="10">
        <v>15.464186639999999</v>
      </c>
      <c r="D299" s="85">
        <v>42301</v>
      </c>
      <c r="E299" s="25">
        <v>15.464186639999999</v>
      </c>
    </row>
    <row r="300" spans="1:5" ht="15" customHeight="1" x14ac:dyDescent="0.2">
      <c r="A300" s="108">
        <v>42302</v>
      </c>
      <c r="B300" s="10">
        <v>12.886822199999999</v>
      </c>
      <c r="D300" s="85">
        <v>42302</v>
      </c>
      <c r="E300" s="25">
        <v>12.886822199999999</v>
      </c>
    </row>
    <row r="301" spans="1:5" ht="15" customHeight="1" x14ac:dyDescent="0.2">
      <c r="A301" s="108">
        <v>42303</v>
      </c>
      <c r="B301" s="10">
        <v>7.7320933199999997</v>
      </c>
      <c r="D301" s="85">
        <v>42303</v>
      </c>
      <c r="E301" s="25">
        <v>7.7320933199999997</v>
      </c>
    </row>
    <row r="302" spans="1:5" ht="15" customHeight="1" x14ac:dyDescent="0.2">
      <c r="A302" s="108">
        <v>42304</v>
      </c>
      <c r="B302" s="10">
        <v>13.74594368</v>
      </c>
      <c r="D302" s="85">
        <v>42304</v>
      </c>
      <c r="E302" s="25">
        <v>13.74594368</v>
      </c>
    </row>
    <row r="303" spans="1:5" ht="15" customHeight="1" x14ac:dyDescent="0.2">
      <c r="A303" s="108">
        <v>42305</v>
      </c>
      <c r="B303" s="10">
        <v>13.74594368</v>
      </c>
      <c r="D303" s="85">
        <v>42305</v>
      </c>
      <c r="E303" s="25">
        <v>13.74594368</v>
      </c>
    </row>
    <row r="304" spans="1:5" ht="15" customHeight="1" x14ac:dyDescent="0.2">
      <c r="A304" s="108">
        <v>42306</v>
      </c>
      <c r="B304" s="10">
        <v>18.041551079999998</v>
      </c>
      <c r="D304" s="85">
        <v>42306</v>
      </c>
      <c r="E304" s="25">
        <v>18.041551079999998</v>
      </c>
    </row>
    <row r="305" spans="1:5" ht="15" customHeight="1" x14ac:dyDescent="0.2">
      <c r="A305" s="108">
        <v>42307</v>
      </c>
      <c r="B305" s="10">
        <v>13.74594368</v>
      </c>
      <c r="D305" s="85">
        <v>42307</v>
      </c>
      <c r="E305" s="25">
        <v>13.74594368</v>
      </c>
    </row>
    <row r="306" spans="1:5" ht="15" customHeight="1" x14ac:dyDescent="0.2">
      <c r="A306" s="108">
        <v>42308</v>
      </c>
      <c r="B306" s="10">
        <v>12.027700719999999</v>
      </c>
      <c r="D306" s="85">
        <v>42308</v>
      </c>
      <c r="E306" s="25">
        <v>12.027700719999999</v>
      </c>
    </row>
    <row r="307" spans="1:5" ht="15" customHeight="1" x14ac:dyDescent="0.2">
      <c r="A307" s="108">
        <v>42309</v>
      </c>
      <c r="B307" s="10">
        <v>16.32330812</v>
      </c>
      <c r="D307" s="85">
        <v>42309</v>
      </c>
      <c r="E307" s="25">
        <v>16.32330812</v>
      </c>
    </row>
    <row r="308" spans="1:5" ht="15" customHeight="1" x14ac:dyDescent="0.2">
      <c r="A308" s="108">
        <v>42310</v>
      </c>
      <c r="B308" s="10">
        <v>18.90067256</v>
      </c>
      <c r="D308" s="85">
        <v>42310</v>
      </c>
      <c r="E308" s="25">
        <v>18.90067256</v>
      </c>
    </row>
    <row r="309" spans="1:5" ht="15" customHeight="1" x14ac:dyDescent="0.2">
      <c r="A309" s="108">
        <v>42311</v>
      </c>
      <c r="B309" s="10">
        <v>17.182429599999999</v>
      </c>
      <c r="D309" s="85">
        <v>42311</v>
      </c>
      <c r="E309" s="25">
        <v>17.182429599999999</v>
      </c>
    </row>
    <row r="310" spans="1:5" ht="15" customHeight="1" x14ac:dyDescent="0.2">
      <c r="A310" s="108">
        <v>42312</v>
      </c>
      <c r="B310" s="10">
        <v>15.464186639999999</v>
      </c>
      <c r="D310" s="85">
        <v>42312</v>
      </c>
      <c r="E310" s="25">
        <v>15.464186639999999</v>
      </c>
    </row>
    <row r="311" spans="1:5" ht="15" customHeight="1" x14ac:dyDescent="0.2">
      <c r="A311" s="108">
        <v>42313</v>
      </c>
      <c r="B311" s="10">
        <v>12.027700719999999</v>
      </c>
      <c r="D311" s="85">
        <v>42313</v>
      </c>
      <c r="E311" s="25">
        <v>12.027700719999999</v>
      </c>
    </row>
    <row r="312" spans="1:5" ht="15" customHeight="1" x14ac:dyDescent="0.2">
      <c r="A312" s="108">
        <v>42314</v>
      </c>
      <c r="B312" s="10">
        <v>9.4503362800000001</v>
      </c>
      <c r="D312" s="85">
        <v>42314</v>
      </c>
      <c r="E312" s="25">
        <v>9.4503362800000001</v>
      </c>
    </row>
    <row r="313" spans="1:5" ht="15" customHeight="1" x14ac:dyDescent="0.2">
      <c r="A313" s="108">
        <v>42315</v>
      </c>
      <c r="B313" s="10">
        <v>13.74594368</v>
      </c>
      <c r="D313" s="85">
        <v>42315</v>
      </c>
      <c r="E313" s="25">
        <v>13.74594368</v>
      </c>
    </row>
    <row r="314" spans="1:5" ht="15" customHeight="1" x14ac:dyDescent="0.2">
      <c r="A314" s="108">
        <v>42316</v>
      </c>
      <c r="B314" s="10">
        <v>17.182429599999999</v>
      </c>
      <c r="D314" s="85">
        <v>42316</v>
      </c>
      <c r="E314" s="25">
        <v>17.182429599999999</v>
      </c>
    </row>
    <row r="315" spans="1:5" ht="15" customHeight="1" x14ac:dyDescent="0.2">
      <c r="A315" s="108">
        <v>42317</v>
      </c>
      <c r="B315" s="10">
        <v>16.32330812</v>
      </c>
      <c r="D315" s="85">
        <v>42317</v>
      </c>
      <c r="E315" s="25">
        <v>16.32330812</v>
      </c>
    </row>
    <row r="316" spans="1:5" ht="15" customHeight="1" x14ac:dyDescent="0.2">
      <c r="A316" s="108">
        <v>42318</v>
      </c>
      <c r="B316" s="10">
        <v>15.464186639999999</v>
      </c>
      <c r="D316" s="85">
        <v>42318</v>
      </c>
      <c r="E316" s="25">
        <v>15.464186639999999</v>
      </c>
    </row>
    <row r="317" spans="1:5" ht="15" customHeight="1" x14ac:dyDescent="0.2">
      <c r="A317" s="108">
        <v>42319</v>
      </c>
      <c r="B317" s="10">
        <v>16.32330812</v>
      </c>
      <c r="D317" s="85">
        <v>42319</v>
      </c>
      <c r="E317" s="25">
        <v>16.32330812</v>
      </c>
    </row>
    <row r="318" spans="1:5" ht="15" customHeight="1" x14ac:dyDescent="0.2">
      <c r="A318" s="108">
        <v>42320</v>
      </c>
      <c r="B318" s="10">
        <v>11.16857924</v>
      </c>
      <c r="D318" s="85">
        <v>42320</v>
      </c>
      <c r="E318" s="25">
        <v>11.16857924</v>
      </c>
    </row>
    <row r="319" spans="1:5" ht="15" customHeight="1" x14ac:dyDescent="0.2">
      <c r="A319" s="108">
        <v>42321</v>
      </c>
      <c r="B319" s="10">
        <v>10.309457759999999</v>
      </c>
      <c r="D319" s="85">
        <v>42321</v>
      </c>
      <c r="E319" s="25">
        <v>10.309457759999999</v>
      </c>
    </row>
    <row r="320" spans="1:5" ht="15" customHeight="1" x14ac:dyDescent="0.2">
      <c r="A320" s="108">
        <v>42322</v>
      </c>
      <c r="B320" s="10">
        <v>14.605065159999999</v>
      </c>
      <c r="D320" s="85">
        <v>42322</v>
      </c>
      <c r="E320" s="25">
        <v>14.605065159999999</v>
      </c>
    </row>
    <row r="321" spans="1:5" ht="15" customHeight="1" x14ac:dyDescent="0.2">
      <c r="A321" s="108">
        <v>42323</v>
      </c>
      <c r="B321" s="10">
        <v>12.886822199999999</v>
      </c>
      <c r="D321" s="85">
        <v>42323</v>
      </c>
      <c r="E321" s="25">
        <v>12.886822199999999</v>
      </c>
    </row>
    <row r="322" spans="1:5" ht="15" customHeight="1" x14ac:dyDescent="0.2">
      <c r="A322" s="108">
        <v>42324</v>
      </c>
      <c r="B322" s="10">
        <v>9.4503362800000001</v>
      </c>
      <c r="D322" s="85">
        <v>42324</v>
      </c>
      <c r="E322" s="25">
        <v>9.4503362800000001</v>
      </c>
    </row>
    <row r="323" spans="1:5" ht="15" customHeight="1" x14ac:dyDescent="0.2">
      <c r="A323" s="108">
        <v>42325</v>
      </c>
      <c r="B323" s="10">
        <v>8.5912147999999995</v>
      </c>
      <c r="D323" s="85">
        <v>42325</v>
      </c>
      <c r="E323" s="25">
        <v>8.5912147999999995</v>
      </c>
    </row>
    <row r="324" spans="1:5" ht="15" customHeight="1" x14ac:dyDescent="0.2">
      <c r="A324" s="108">
        <v>42326</v>
      </c>
      <c r="B324" s="10">
        <v>14.605065159999999</v>
      </c>
      <c r="D324" s="85">
        <v>42326</v>
      </c>
      <c r="E324" s="25">
        <v>14.605065159999999</v>
      </c>
    </row>
    <row r="325" spans="1:5" ht="15" customHeight="1" x14ac:dyDescent="0.2">
      <c r="A325" s="108">
        <v>42327</v>
      </c>
      <c r="B325" s="10">
        <v>15.464186639999999</v>
      </c>
      <c r="D325" s="85">
        <v>42327</v>
      </c>
      <c r="E325" s="25">
        <v>15.464186639999999</v>
      </c>
    </row>
    <row r="326" spans="1:5" ht="15" customHeight="1" x14ac:dyDescent="0.2">
      <c r="A326" s="108">
        <v>42328</v>
      </c>
      <c r="B326" s="10">
        <v>13.74594368</v>
      </c>
      <c r="D326" s="85">
        <v>42328</v>
      </c>
      <c r="E326" s="25">
        <v>13.74594368</v>
      </c>
    </row>
    <row r="327" spans="1:5" ht="15" customHeight="1" x14ac:dyDescent="0.2">
      <c r="A327" s="108">
        <v>42329</v>
      </c>
      <c r="B327" s="10">
        <v>19.759794039999999</v>
      </c>
      <c r="D327" s="85">
        <v>42329</v>
      </c>
      <c r="E327" s="25">
        <v>19.759794039999999</v>
      </c>
    </row>
    <row r="328" spans="1:5" ht="15" customHeight="1" x14ac:dyDescent="0.2">
      <c r="A328" s="108">
        <v>42330</v>
      </c>
      <c r="B328" s="10">
        <v>11.16857924</v>
      </c>
      <c r="D328" s="85">
        <v>42330</v>
      </c>
      <c r="E328" s="25">
        <v>11.16857924</v>
      </c>
    </row>
    <row r="329" spans="1:5" ht="15" customHeight="1" x14ac:dyDescent="0.2">
      <c r="A329" s="108">
        <v>42331</v>
      </c>
      <c r="B329" s="10">
        <v>10.309457759999999</v>
      </c>
      <c r="D329" s="85">
        <v>42331</v>
      </c>
      <c r="E329" s="25">
        <v>10.309457759999999</v>
      </c>
    </row>
    <row r="330" spans="1:5" ht="15" customHeight="1" x14ac:dyDescent="0.2">
      <c r="A330" s="108">
        <v>42332</v>
      </c>
      <c r="B330" s="10">
        <v>12.886822199999999</v>
      </c>
      <c r="D330" s="85">
        <v>42332</v>
      </c>
      <c r="E330" s="25">
        <v>12.886822199999999</v>
      </c>
    </row>
    <row r="331" spans="1:5" ht="15" customHeight="1" x14ac:dyDescent="0.2">
      <c r="A331" s="108">
        <v>42333</v>
      </c>
      <c r="B331" s="10">
        <v>12.027700719999999</v>
      </c>
      <c r="D331" s="85">
        <v>42333</v>
      </c>
      <c r="E331" s="25">
        <v>12.027700719999999</v>
      </c>
    </row>
    <row r="332" spans="1:5" ht="15" customHeight="1" x14ac:dyDescent="0.2">
      <c r="A332" s="108">
        <v>42334</v>
      </c>
      <c r="B332" s="10">
        <v>9.4503362800000001</v>
      </c>
      <c r="D332" s="85">
        <v>42334</v>
      </c>
      <c r="E332" s="25">
        <v>9.4503362800000001</v>
      </c>
    </row>
    <row r="333" spans="1:5" ht="15" customHeight="1" x14ac:dyDescent="0.2">
      <c r="A333" s="108">
        <v>42335</v>
      </c>
      <c r="B333" s="10">
        <v>9.4503362800000001</v>
      </c>
      <c r="D333" s="85">
        <v>42335</v>
      </c>
      <c r="E333" s="25">
        <v>9.4503362800000001</v>
      </c>
    </row>
    <row r="334" spans="1:5" ht="15" customHeight="1" x14ac:dyDescent="0.2">
      <c r="A334" s="108">
        <v>42336</v>
      </c>
      <c r="B334" s="10">
        <v>14.605065159999999</v>
      </c>
      <c r="D334" s="85">
        <v>42336</v>
      </c>
      <c r="E334" s="25">
        <v>14.605065159999999</v>
      </c>
    </row>
    <row r="335" spans="1:5" ht="15" customHeight="1" x14ac:dyDescent="0.2">
      <c r="A335" s="108">
        <v>42337</v>
      </c>
      <c r="B335" s="10">
        <v>16.32330812</v>
      </c>
      <c r="D335" s="85">
        <v>42337</v>
      </c>
      <c r="E335" s="25">
        <v>16.32330812</v>
      </c>
    </row>
    <row r="336" spans="1:5" ht="15" customHeight="1" x14ac:dyDescent="0.2">
      <c r="A336" s="108">
        <v>42338</v>
      </c>
      <c r="B336" s="10">
        <v>15.464186639999999</v>
      </c>
      <c r="D336" s="85">
        <v>42338</v>
      </c>
      <c r="E336" s="25">
        <v>15.464186639999999</v>
      </c>
    </row>
    <row r="337" spans="1:5" ht="15" customHeight="1" x14ac:dyDescent="0.2">
      <c r="A337" s="108">
        <v>42339</v>
      </c>
      <c r="B337" s="10">
        <v>12.027700719999999</v>
      </c>
      <c r="D337" s="85">
        <v>42339</v>
      </c>
      <c r="E337" s="25">
        <v>12.027700719999999</v>
      </c>
    </row>
    <row r="338" spans="1:5" ht="15" customHeight="1" x14ac:dyDescent="0.2">
      <c r="A338" s="108">
        <v>42340</v>
      </c>
      <c r="B338" s="10">
        <v>12.886822199999999</v>
      </c>
      <c r="D338" s="85">
        <v>42340</v>
      </c>
      <c r="E338" s="25">
        <v>12.886822199999999</v>
      </c>
    </row>
    <row r="339" spans="1:5" ht="15" customHeight="1" x14ac:dyDescent="0.2">
      <c r="A339" s="108">
        <v>42341</v>
      </c>
      <c r="B339" s="10">
        <v>11.16857924</v>
      </c>
      <c r="D339" s="85">
        <v>42341</v>
      </c>
      <c r="E339" s="25">
        <v>11.16857924</v>
      </c>
    </row>
    <row r="340" spans="1:5" ht="15" customHeight="1" x14ac:dyDescent="0.2">
      <c r="A340" s="108">
        <v>42342</v>
      </c>
      <c r="B340" s="10">
        <v>12.027700719999999</v>
      </c>
      <c r="D340" s="85">
        <v>42342</v>
      </c>
      <c r="E340" s="25">
        <v>12.027700719999999</v>
      </c>
    </row>
    <row r="341" spans="1:5" ht="15" customHeight="1" x14ac:dyDescent="0.2">
      <c r="A341" s="108">
        <v>42343</v>
      </c>
      <c r="B341" s="10">
        <v>17.182429599999999</v>
      </c>
      <c r="D341" s="85">
        <v>42343</v>
      </c>
      <c r="E341" s="25">
        <v>17.182429599999999</v>
      </c>
    </row>
    <row r="342" spans="1:5" ht="15" customHeight="1" x14ac:dyDescent="0.2">
      <c r="A342" s="108">
        <v>42344</v>
      </c>
      <c r="B342" s="10">
        <v>13.74594368</v>
      </c>
      <c r="D342" s="85">
        <v>42344</v>
      </c>
      <c r="E342" s="25">
        <v>13.74594368</v>
      </c>
    </row>
    <row r="343" spans="1:5" ht="15" customHeight="1" x14ac:dyDescent="0.2">
      <c r="A343" s="108">
        <v>42345</v>
      </c>
      <c r="B343" s="10">
        <v>17.182429599999999</v>
      </c>
      <c r="D343" s="85">
        <v>42345</v>
      </c>
      <c r="E343" s="25">
        <v>17.182429599999999</v>
      </c>
    </row>
    <row r="344" spans="1:5" ht="15" customHeight="1" x14ac:dyDescent="0.2">
      <c r="A344" s="108">
        <v>42346</v>
      </c>
      <c r="B344" s="10">
        <v>8.5912147999999995</v>
      </c>
      <c r="D344" s="85">
        <v>42346</v>
      </c>
      <c r="E344" s="25">
        <v>8.5912147999999995</v>
      </c>
    </row>
    <row r="345" spans="1:5" ht="15" customHeight="1" x14ac:dyDescent="0.2">
      <c r="A345" s="108">
        <v>42347</v>
      </c>
      <c r="B345" s="10">
        <v>12.027700719999999</v>
      </c>
      <c r="D345" s="85">
        <v>42347</v>
      </c>
      <c r="E345" s="25">
        <v>12.027700719999999</v>
      </c>
    </row>
    <row r="346" spans="1:5" ht="15" customHeight="1" x14ac:dyDescent="0.2">
      <c r="A346" s="108">
        <v>42348</v>
      </c>
      <c r="B346" s="10">
        <v>16.32330812</v>
      </c>
      <c r="D346" s="85">
        <v>42348</v>
      </c>
      <c r="E346" s="25">
        <v>16.32330812</v>
      </c>
    </row>
    <row r="347" spans="1:5" ht="15" customHeight="1" x14ac:dyDescent="0.2">
      <c r="A347" s="108">
        <v>42349</v>
      </c>
      <c r="B347" s="10">
        <v>9.4503362800000001</v>
      </c>
      <c r="D347" s="85">
        <v>42349</v>
      </c>
      <c r="E347" s="25">
        <v>9.4503362800000001</v>
      </c>
    </row>
    <row r="348" spans="1:5" ht="15" customHeight="1" x14ac:dyDescent="0.2">
      <c r="A348" s="108">
        <v>42350</v>
      </c>
      <c r="B348" s="10">
        <v>15.464186639999999</v>
      </c>
      <c r="D348" s="85">
        <v>42350</v>
      </c>
      <c r="E348" s="25">
        <v>15.464186639999999</v>
      </c>
    </row>
    <row r="349" spans="1:5" ht="15" customHeight="1" x14ac:dyDescent="0.2">
      <c r="A349" s="108">
        <v>42351</v>
      </c>
      <c r="B349" s="10">
        <v>17.182429599999999</v>
      </c>
      <c r="D349" s="85">
        <v>42351</v>
      </c>
      <c r="E349" s="25">
        <v>17.182429599999999</v>
      </c>
    </row>
    <row r="350" spans="1:5" ht="15" customHeight="1" x14ac:dyDescent="0.2">
      <c r="A350" s="108">
        <v>42352</v>
      </c>
      <c r="B350" s="10">
        <v>15.464186639999999</v>
      </c>
      <c r="D350" s="85">
        <v>42352</v>
      </c>
      <c r="E350" s="25">
        <v>15.464186639999999</v>
      </c>
    </row>
    <row r="351" spans="1:5" ht="15" customHeight="1" x14ac:dyDescent="0.2">
      <c r="A351" s="108">
        <v>42353</v>
      </c>
      <c r="B351" s="10">
        <v>16.32330812</v>
      </c>
      <c r="D351" s="85">
        <v>42353</v>
      </c>
      <c r="E351" s="25">
        <v>16.32330812</v>
      </c>
    </row>
    <row r="352" spans="1:5" ht="15" customHeight="1" x14ac:dyDescent="0.2">
      <c r="A352" s="108">
        <v>42354</v>
      </c>
      <c r="B352" s="10">
        <v>15.464186639999999</v>
      </c>
      <c r="D352" s="85">
        <v>42354</v>
      </c>
      <c r="E352" s="25">
        <v>15.464186639999999</v>
      </c>
    </row>
    <row r="353" spans="1:5" ht="15" customHeight="1" x14ac:dyDescent="0.2">
      <c r="A353" s="108">
        <v>42355</v>
      </c>
      <c r="B353" s="10">
        <v>17.182429599999999</v>
      </c>
      <c r="D353" s="85">
        <v>42355</v>
      </c>
      <c r="E353" s="25">
        <v>17.182429599999999</v>
      </c>
    </row>
    <row r="354" spans="1:5" ht="15" customHeight="1" x14ac:dyDescent="0.2">
      <c r="A354" s="108">
        <v>42356</v>
      </c>
      <c r="B354" s="10">
        <v>18.90067256</v>
      </c>
      <c r="D354" s="85">
        <v>42356</v>
      </c>
      <c r="E354" s="25">
        <v>18.90067256</v>
      </c>
    </row>
    <row r="355" spans="1:5" ht="15" customHeight="1" x14ac:dyDescent="0.2">
      <c r="A355" s="108">
        <v>42357</v>
      </c>
      <c r="B355" s="10">
        <v>18.041551079999998</v>
      </c>
      <c r="D355" s="85">
        <v>42357</v>
      </c>
      <c r="E355" s="25">
        <v>18.041551079999998</v>
      </c>
    </row>
    <row r="356" spans="1:5" ht="15" customHeight="1" x14ac:dyDescent="0.2">
      <c r="A356" s="108">
        <v>42358</v>
      </c>
      <c r="B356" s="10">
        <v>17.182429599999999</v>
      </c>
      <c r="D356" s="85">
        <v>42358</v>
      </c>
      <c r="E356" s="25">
        <v>17.182429599999999</v>
      </c>
    </row>
    <row r="357" spans="1:5" ht="15" customHeight="1" x14ac:dyDescent="0.2">
      <c r="A357" s="108">
        <v>42359</v>
      </c>
      <c r="B357" s="10">
        <v>16.32330812</v>
      </c>
      <c r="D357" s="85">
        <v>42359</v>
      </c>
      <c r="E357" s="25">
        <v>16.32330812</v>
      </c>
    </row>
    <row r="358" spans="1:5" ht="15" customHeight="1" x14ac:dyDescent="0.2">
      <c r="A358" s="108">
        <v>42360</v>
      </c>
      <c r="B358" s="10">
        <v>16.32330812</v>
      </c>
      <c r="D358" s="85">
        <v>42360</v>
      </c>
      <c r="E358" s="25">
        <v>16.32330812</v>
      </c>
    </row>
    <row r="359" spans="1:5" ht="15" customHeight="1" x14ac:dyDescent="0.2">
      <c r="A359" s="108">
        <v>42361</v>
      </c>
      <c r="B359" s="10">
        <v>16.32330812</v>
      </c>
      <c r="D359" s="85">
        <v>42361</v>
      </c>
      <c r="E359" s="25">
        <v>16.32330812</v>
      </c>
    </row>
    <row r="360" spans="1:5" ht="15" customHeight="1" x14ac:dyDescent="0.2">
      <c r="A360" s="108">
        <v>42362</v>
      </c>
      <c r="B360" s="10">
        <v>18.90067256</v>
      </c>
      <c r="D360" s="85">
        <v>42362</v>
      </c>
      <c r="E360" s="25">
        <v>18.90067256</v>
      </c>
    </row>
    <row r="361" spans="1:5" ht="15" customHeight="1" x14ac:dyDescent="0.2">
      <c r="A361" s="108">
        <v>42363</v>
      </c>
      <c r="B361" s="10">
        <v>16.32330812</v>
      </c>
      <c r="D361" s="85">
        <v>42363</v>
      </c>
      <c r="E361" s="25">
        <v>16.32330812</v>
      </c>
    </row>
    <row r="362" spans="1:5" ht="15" customHeight="1" x14ac:dyDescent="0.2">
      <c r="A362" s="108">
        <v>42364</v>
      </c>
      <c r="B362" s="10">
        <v>17.182429599999999</v>
      </c>
      <c r="D362" s="85">
        <v>42364</v>
      </c>
      <c r="E362" s="25">
        <v>17.182429599999999</v>
      </c>
    </row>
    <row r="363" spans="1:5" ht="15" customHeight="1" x14ac:dyDescent="0.2">
      <c r="A363" s="108">
        <v>42365</v>
      </c>
      <c r="B363" s="10">
        <v>18.041551079999998</v>
      </c>
      <c r="D363" s="85">
        <v>42365</v>
      </c>
      <c r="E363" s="25">
        <v>18.041551079999998</v>
      </c>
    </row>
    <row r="364" spans="1:5" ht="15" customHeight="1" x14ac:dyDescent="0.2">
      <c r="A364" s="108">
        <v>42366</v>
      </c>
      <c r="B364" s="10">
        <v>18.041551079999998</v>
      </c>
      <c r="D364" s="85">
        <v>42366</v>
      </c>
      <c r="E364" s="25">
        <v>18.041551079999998</v>
      </c>
    </row>
    <row r="365" spans="1:5" ht="15" customHeight="1" x14ac:dyDescent="0.2">
      <c r="A365" s="108">
        <v>42367</v>
      </c>
      <c r="B365" s="10">
        <v>15.464186639999999</v>
      </c>
      <c r="D365" s="85">
        <v>42367</v>
      </c>
      <c r="E365" s="25">
        <v>15.464186639999999</v>
      </c>
    </row>
    <row r="366" spans="1:5" ht="15" customHeight="1" x14ac:dyDescent="0.2">
      <c r="A366" s="108">
        <v>42368</v>
      </c>
      <c r="B366" s="10">
        <v>17.182429599999999</v>
      </c>
      <c r="D366" s="85">
        <v>42368</v>
      </c>
      <c r="E366" s="25">
        <v>17.182429599999999</v>
      </c>
    </row>
    <row r="367" spans="1:5" ht="15" customHeight="1" x14ac:dyDescent="0.2">
      <c r="A367" s="108">
        <v>42369</v>
      </c>
      <c r="B367" s="10">
        <v>18.041551079999998</v>
      </c>
      <c r="D367" s="85">
        <v>42369</v>
      </c>
      <c r="E367" s="25">
        <v>18.041551079999998</v>
      </c>
    </row>
    <row r="368" spans="1:5" ht="15" customHeight="1" x14ac:dyDescent="0.2">
      <c r="A368" s="1" t="s">
        <v>58</v>
      </c>
      <c r="B368" s="87"/>
      <c r="D368" s="3"/>
      <c r="E368" s="3"/>
    </row>
    <row r="369" spans="1:5" ht="15" customHeight="1" x14ac:dyDescent="0.2">
      <c r="A369" s="1" t="s">
        <v>59</v>
      </c>
      <c r="B369" s="25">
        <v>25.773644399999998</v>
      </c>
      <c r="D369" s="3"/>
      <c r="E369" s="3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G6" sqref="G6"/>
    </sheetView>
  </sheetViews>
  <sheetFormatPr defaultColWidth="9.33203125" defaultRowHeight="11.25" x14ac:dyDescent="0.2"/>
  <cols>
    <col min="1" max="1" width="21.83203125" style="41" bestFit="1" customWidth="1"/>
    <col min="2" max="2" width="25.1640625" style="41" customWidth="1"/>
    <col min="3" max="3" width="9.33203125" style="2"/>
    <col min="4" max="4" width="19.33203125" style="83" customWidth="1"/>
    <col min="5" max="5" width="21.83203125" style="84" bestFit="1" customWidth="1"/>
    <col min="6" max="6" width="9.33203125" style="2"/>
    <col min="7" max="7" width="19.33203125" style="83" customWidth="1"/>
    <col min="8" max="8" width="21.83203125" style="2" bestFit="1" customWidth="1"/>
    <col min="9" max="9" width="9.33203125" style="2"/>
    <col min="10" max="10" width="19.33203125" style="41" customWidth="1"/>
    <col min="11" max="11" width="24.33203125" style="41" customWidth="1"/>
    <col min="12" max="16384" width="9.33203125" style="2"/>
  </cols>
  <sheetData>
    <row r="1" spans="1:11" ht="15" customHeight="1" x14ac:dyDescent="0.2">
      <c r="D1" s="82"/>
      <c r="E1" s="82"/>
      <c r="G1" s="82"/>
      <c r="J1" s="355" t="s">
        <v>164</v>
      </c>
      <c r="K1" s="355"/>
    </row>
    <row r="2" spans="1:11" ht="15" customHeight="1" x14ac:dyDescent="0.2">
      <c r="A2" s="88" t="s">
        <v>56</v>
      </c>
      <c r="B2" s="41" t="s">
        <v>57</v>
      </c>
      <c r="D2" s="83" t="s">
        <v>0</v>
      </c>
      <c r="E2" s="84" t="s">
        <v>57</v>
      </c>
      <c r="G2" s="83" t="s">
        <v>0</v>
      </c>
      <c r="H2" s="84" t="s">
        <v>57</v>
      </c>
      <c r="J2" s="28" t="s">
        <v>0</v>
      </c>
      <c r="K2" s="29" t="s">
        <v>10</v>
      </c>
    </row>
    <row r="3" spans="1:11" ht="15" customHeight="1" x14ac:dyDescent="0.2">
      <c r="A3" s="108">
        <v>42005</v>
      </c>
      <c r="B3" s="10">
        <v>16.32330812</v>
      </c>
      <c r="D3" s="83">
        <v>42005</v>
      </c>
      <c r="E3" s="84">
        <v>16.32330812</v>
      </c>
      <c r="G3" s="83">
        <f ca="1">OFFSET(D3,1,0,1,1)</f>
        <v>42006</v>
      </c>
      <c r="H3" s="25">
        <f ca="1">IF(OFFSET(E3,1,0,1,1),MAX(OFFSET(E3,1,0,1,1),OFFSET(E3,0,0,1,1)))</f>
        <v>16.32330812</v>
      </c>
      <c r="J3" s="85">
        <f>INDEX(D4,1,1)</f>
        <v>42006</v>
      </c>
      <c r="K3" s="86">
        <f ca="1">VLOOKUP(J3,$G$3:$H$366,2,FALSE)</f>
        <v>16.32330812</v>
      </c>
    </row>
    <row r="4" spans="1:11" ht="15" customHeight="1" x14ac:dyDescent="0.2">
      <c r="A4" s="108">
        <v>42006</v>
      </c>
      <c r="B4" s="10">
        <v>16.32330812</v>
      </c>
      <c r="D4" s="83">
        <v>42006</v>
      </c>
      <c r="E4" s="84">
        <v>16.32330812</v>
      </c>
      <c r="G4" s="83">
        <f t="shared" ref="G4:G67" ca="1" si="0">OFFSET(D4,1,0,1,1)</f>
        <v>42007</v>
      </c>
      <c r="H4" s="25">
        <f t="shared" ref="H4:H67" ca="1" si="1">IF(OFFSET(E4,1,0,1,1),MAX(OFFSET(E4,1,0,1,1),OFFSET(E4,0,0,1,1)))</f>
        <v>16.32330812</v>
      </c>
      <c r="J4" s="85">
        <f>INDEX(J3,1,1)+2</f>
        <v>42008</v>
      </c>
      <c r="K4" s="86">
        <f t="shared" ref="K4:K67" ca="1" si="2">VLOOKUP(J4,$G$3:$H$366,2,FALSE)</f>
        <v>15.464186639999999</v>
      </c>
    </row>
    <row r="5" spans="1:11" ht="15" customHeight="1" x14ac:dyDescent="0.2">
      <c r="A5" s="108">
        <v>42007</v>
      </c>
      <c r="B5" s="10">
        <v>14.605065159999999</v>
      </c>
      <c r="D5" s="83">
        <v>42007</v>
      </c>
      <c r="E5" s="84">
        <v>14.605065159999999</v>
      </c>
      <c r="G5" s="83">
        <f t="shared" ca="1" si="0"/>
        <v>42008</v>
      </c>
      <c r="H5" s="25">
        <f t="shared" ca="1" si="1"/>
        <v>15.464186639999999</v>
      </c>
      <c r="J5" s="85">
        <f t="shared" ref="J5:J68" si="3">INDEX(J4,1,1)+2</f>
        <v>42010</v>
      </c>
      <c r="K5" s="86">
        <f t="shared" ca="1" si="2"/>
        <v>14.605065159999999</v>
      </c>
    </row>
    <row r="6" spans="1:11" ht="15" customHeight="1" x14ac:dyDescent="0.2">
      <c r="A6" s="108">
        <v>42008</v>
      </c>
      <c r="B6" s="10">
        <v>15.464186639999999</v>
      </c>
      <c r="D6" s="83">
        <v>42008</v>
      </c>
      <c r="E6" s="84">
        <v>15.464186639999999</v>
      </c>
      <c r="G6" s="83">
        <f t="shared" ca="1" si="0"/>
        <v>42009</v>
      </c>
      <c r="H6" s="25">
        <f t="shared" ca="1" si="1"/>
        <v>15.464186639999999</v>
      </c>
      <c r="J6" s="85">
        <f t="shared" si="3"/>
        <v>42012</v>
      </c>
      <c r="K6" s="86">
        <f t="shared" ca="1" si="2"/>
        <v>14.605065159999999</v>
      </c>
    </row>
    <row r="7" spans="1:11" ht="15" customHeight="1" x14ac:dyDescent="0.2">
      <c r="A7" s="108">
        <v>42009</v>
      </c>
      <c r="B7" s="10">
        <v>14.605065159999999</v>
      </c>
      <c r="D7" s="83">
        <v>42009</v>
      </c>
      <c r="E7" s="84">
        <v>14.605065159999999</v>
      </c>
      <c r="G7" s="83">
        <f t="shared" ca="1" si="0"/>
        <v>42010</v>
      </c>
      <c r="H7" s="25">
        <f t="shared" ca="1" si="1"/>
        <v>14.605065159999999</v>
      </c>
      <c r="J7" s="85">
        <f t="shared" si="3"/>
        <v>42014</v>
      </c>
      <c r="K7" s="86">
        <f t="shared" ca="1" si="2"/>
        <v>17.182429599999999</v>
      </c>
    </row>
    <row r="8" spans="1:11" ht="15" customHeight="1" x14ac:dyDescent="0.2">
      <c r="A8" s="108">
        <v>42010</v>
      </c>
      <c r="B8" s="10">
        <v>12.886822199999999</v>
      </c>
      <c r="D8" s="83">
        <v>42010</v>
      </c>
      <c r="E8" s="84">
        <v>12.886822199999999</v>
      </c>
      <c r="G8" s="83">
        <f t="shared" ca="1" si="0"/>
        <v>42011</v>
      </c>
      <c r="H8" s="25">
        <f t="shared" ca="1" si="1"/>
        <v>13.74594368</v>
      </c>
      <c r="J8" s="85">
        <f t="shared" si="3"/>
        <v>42016</v>
      </c>
      <c r="K8" s="86">
        <f t="shared" ca="1" si="2"/>
        <v>19.759794039999999</v>
      </c>
    </row>
    <row r="9" spans="1:11" ht="15" customHeight="1" x14ac:dyDescent="0.2">
      <c r="A9" s="108">
        <v>42011</v>
      </c>
      <c r="B9" s="10">
        <v>13.74594368</v>
      </c>
      <c r="D9" s="83">
        <v>42011</v>
      </c>
      <c r="E9" s="84">
        <v>13.74594368</v>
      </c>
      <c r="G9" s="83">
        <f t="shared" ca="1" si="0"/>
        <v>42012</v>
      </c>
      <c r="H9" s="25">
        <f t="shared" ca="1" si="1"/>
        <v>14.605065159999999</v>
      </c>
      <c r="J9" s="85">
        <f t="shared" si="3"/>
        <v>42018</v>
      </c>
      <c r="K9" s="86">
        <f t="shared" ca="1" si="2"/>
        <v>17.182429599999999</v>
      </c>
    </row>
    <row r="10" spans="1:11" ht="15" customHeight="1" x14ac:dyDescent="0.2">
      <c r="A10" s="108">
        <v>42012</v>
      </c>
      <c r="B10" s="10">
        <v>14.605065159999999</v>
      </c>
      <c r="D10" s="83">
        <v>42012</v>
      </c>
      <c r="E10" s="84">
        <v>14.605065159999999</v>
      </c>
      <c r="G10" s="83">
        <f t="shared" ca="1" si="0"/>
        <v>42013</v>
      </c>
      <c r="H10" s="25">
        <f t="shared" ca="1" si="1"/>
        <v>14.605065159999999</v>
      </c>
      <c r="J10" s="85">
        <f t="shared" si="3"/>
        <v>42020</v>
      </c>
      <c r="K10" s="86">
        <f t="shared" ca="1" si="2"/>
        <v>17.182429599999999</v>
      </c>
    </row>
    <row r="11" spans="1:11" ht="15" customHeight="1" x14ac:dyDescent="0.2">
      <c r="A11" s="108">
        <v>42013</v>
      </c>
      <c r="B11" s="10">
        <v>14.605065159999999</v>
      </c>
      <c r="D11" s="83">
        <v>42013</v>
      </c>
      <c r="E11" s="84">
        <v>14.605065159999999</v>
      </c>
      <c r="G11" s="83">
        <f t="shared" ca="1" si="0"/>
        <v>42014</v>
      </c>
      <c r="H11" s="25">
        <f t="shared" ca="1" si="1"/>
        <v>17.182429599999999</v>
      </c>
      <c r="J11" s="85">
        <f t="shared" si="3"/>
        <v>42022</v>
      </c>
      <c r="K11" s="86">
        <f t="shared" ca="1" si="2"/>
        <v>18.90067256</v>
      </c>
    </row>
    <row r="12" spans="1:11" ht="15" customHeight="1" x14ac:dyDescent="0.2">
      <c r="A12" s="108">
        <v>42014</v>
      </c>
      <c r="B12" s="10">
        <v>17.182429599999999</v>
      </c>
      <c r="D12" s="83">
        <v>42014</v>
      </c>
      <c r="E12" s="84">
        <v>17.182429599999999</v>
      </c>
      <c r="G12" s="83">
        <f t="shared" ca="1" si="0"/>
        <v>42015</v>
      </c>
      <c r="H12" s="25">
        <f t="shared" ca="1" si="1"/>
        <v>19.759794039999999</v>
      </c>
      <c r="J12" s="85">
        <f t="shared" si="3"/>
        <v>42024</v>
      </c>
      <c r="K12" s="86">
        <f t="shared" ca="1" si="2"/>
        <v>18.041551079999998</v>
      </c>
    </row>
    <row r="13" spans="1:11" ht="15" customHeight="1" x14ac:dyDescent="0.2">
      <c r="A13" s="108">
        <v>42015</v>
      </c>
      <c r="B13" s="10">
        <v>19.759794039999999</v>
      </c>
      <c r="D13" s="83">
        <v>42015</v>
      </c>
      <c r="E13" s="84">
        <v>19.759794039999999</v>
      </c>
      <c r="G13" s="83">
        <f t="shared" ca="1" si="0"/>
        <v>42016</v>
      </c>
      <c r="H13" s="25">
        <f t="shared" ca="1" si="1"/>
        <v>19.759794039999999</v>
      </c>
      <c r="J13" s="85">
        <f t="shared" si="3"/>
        <v>42026</v>
      </c>
      <c r="K13" s="86">
        <f t="shared" ca="1" si="2"/>
        <v>17.182429599999999</v>
      </c>
    </row>
    <row r="14" spans="1:11" ht="15" customHeight="1" x14ac:dyDescent="0.2">
      <c r="A14" s="108">
        <v>42016</v>
      </c>
      <c r="B14" s="10">
        <v>18.90067256</v>
      </c>
      <c r="D14" s="83">
        <v>42016</v>
      </c>
      <c r="E14" s="84">
        <v>18.90067256</v>
      </c>
      <c r="G14" s="83">
        <f t="shared" ca="1" si="0"/>
        <v>42017</v>
      </c>
      <c r="H14" s="25">
        <f t="shared" ca="1" si="1"/>
        <v>18.90067256</v>
      </c>
      <c r="J14" s="85">
        <f t="shared" si="3"/>
        <v>42028</v>
      </c>
      <c r="K14" s="86">
        <f t="shared" ca="1" si="2"/>
        <v>15.464186639999999</v>
      </c>
    </row>
    <row r="15" spans="1:11" ht="15" customHeight="1" x14ac:dyDescent="0.2">
      <c r="A15" s="108">
        <v>42017</v>
      </c>
      <c r="B15" s="10">
        <v>17.182429599999999</v>
      </c>
      <c r="D15" s="83">
        <v>42017</v>
      </c>
      <c r="E15" s="84">
        <v>17.182429599999999</v>
      </c>
      <c r="G15" s="83">
        <f t="shared" ca="1" si="0"/>
        <v>42018</v>
      </c>
      <c r="H15" s="25">
        <f t="shared" ca="1" si="1"/>
        <v>17.182429599999999</v>
      </c>
      <c r="J15" s="85">
        <f t="shared" si="3"/>
        <v>42030</v>
      </c>
      <c r="K15" s="86">
        <f t="shared" ca="1" si="2"/>
        <v>16.32330812</v>
      </c>
    </row>
    <row r="16" spans="1:11" ht="15" customHeight="1" x14ac:dyDescent="0.2">
      <c r="A16" s="108">
        <v>42018</v>
      </c>
      <c r="B16" s="10">
        <v>16.32330812</v>
      </c>
      <c r="D16" s="83">
        <v>42018</v>
      </c>
      <c r="E16" s="84">
        <v>16.32330812</v>
      </c>
      <c r="G16" s="83">
        <f t="shared" ca="1" si="0"/>
        <v>42019</v>
      </c>
      <c r="H16" s="25">
        <f t="shared" ca="1" si="1"/>
        <v>17.182429599999999</v>
      </c>
      <c r="J16" s="85">
        <f t="shared" si="3"/>
        <v>42032</v>
      </c>
      <c r="K16" s="86">
        <f t="shared" ca="1" si="2"/>
        <v>17.182429599999999</v>
      </c>
    </row>
    <row r="17" spans="1:11" ht="15" customHeight="1" x14ac:dyDescent="0.2">
      <c r="A17" s="108">
        <v>42019</v>
      </c>
      <c r="B17" s="10">
        <v>17.182429599999999</v>
      </c>
      <c r="D17" s="83">
        <v>42019</v>
      </c>
      <c r="E17" s="84">
        <v>17.182429599999999</v>
      </c>
      <c r="G17" s="83">
        <f t="shared" ca="1" si="0"/>
        <v>42020</v>
      </c>
      <c r="H17" s="25">
        <f t="shared" ca="1" si="1"/>
        <v>17.182429599999999</v>
      </c>
      <c r="J17" s="85">
        <f t="shared" si="3"/>
        <v>42034</v>
      </c>
      <c r="K17" s="86">
        <f t="shared" ca="1" si="2"/>
        <v>15.464186639999999</v>
      </c>
    </row>
    <row r="18" spans="1:11" ht="15" customHeight="1" x14ac:dyDescent="0.2">
      <c r="A18" s="108">
        <v>42020</v>
      </c>
      <c r="B18" s="10">
        <v>15.464186639999999</v>
      </c>
      <c r="D18" s="83">
        <v>42020</v>
      </c>
      <c r="E18" s="84">
        <v>15.464186639999999</v>
      </c>
      <c r="G18" s="83">
        <f t="shared" ca="1" si="0"/>
        <v>42021</v>
      </c>
      <c r="H18" s="25">
        <f t="shared" ca="1" si="1"/>
        <v>17.182429599999999</v>
      </c>
      <c r="J18" s="85">
        <f t="shared" si="3"/>
        <v>42036</v>
      </c>
      <c r="K18" s="86">
        <f t="shared" ca="1" si="2"/>
        <v>15.464186639999999</v>
      </c>
    </row>
    <row r="19" spans="1:11" ht="15" customHeight="1" x14ac:dyDescent="0.2">
      <c r="A19" s="108">
        <v>42021</v>
      </c>
      <c r="B19" s="10">
        <v>17.182429599999999</v>
      </c>
      <c r="D19" s="83">
        <v>42021</v>
      </c>
      <c r="E19" s="84">
        <v>17.182429599999999</v>
      </c>
      <c r="G19" s="83">
        <f t="shared" ca="1" si="0"/>
        <v>42022</v>
      </c>
      <c r="H19" s="25">
        <f t="shared" ca="1" si="1"/>
        <v>18.90067256</v>
      </c>
      <c r="J19" s="85">
        <f t="shared" si="3"/>
        <v>42038</v>
      </c>
      <c r="K19" s="86">
        <f t="shared" ca="1" si="2"/>
        <v>19.759794039999999</v>
      </c>
    </row>
    <row r="20" spans="1:11" ht="15" customHeight="1" x14ac:dyDescent="0.2">
      <c r="A20" s="108">
        <v>42022</v>
      </c>
      <c r="B20" s="10">
        <v>18.90067256</v>
      </c>
      <c r="D20" s="83">
        <v>42022</v>
      </c>
      <c r="E20" s="84">
        <v>18.90067256</v>
      </c>
      <c r="G20" s="83">
        <f t="shared" ca="1" si="0"/>
        <v>42023</v>
      </c>
      <c r="H20" s="25">
        <f t="shared" ca="1" si="1"/>
        <v>18.90067256</v>
      </c>
      <c r="J20" s="85">
        <f t="shared" si="3"/>
        <v>42040</v>
      </c>
      <c r="K20" s="86">
        <f t="shared" ca="1" si="2"/>
        <v>16.32330812</v>
      </c>
    </row>
    <row r="21" spans="1:11" ht="15" customHeight="1" x14ac:dyDescent="0.2">
      <c r="A21" s="108">
        <v>42023</v>
      </c>
      <c r="B21" s="10">
        <v>15.464186639999999</v>
      </c>
      <c r="D21" s="83">
        <v>42023</v>
      </c>
      <c r="E21" s="84">
        <v>15.464186639999999</v>
      </c>
      <c r="G21" s="83">
        <f t="shared" ca="1" si="0"/>
        <v>42024</v>
      </c>
      <c r="H21" s="25">
        <f t="shared" ca="1" si="1"/>
        <v>18.041551079999998</v>
      </c>
      <c r="J21" s="85">
        <f t="shared" si="3"/>
        <v>42042</v>
      </c>
      <c r="K21" s="86">
        <f t="shared" ca="1" si="2"/>
        <v>13.74594368</v>
      </c>
    </row>
    <row r="22" spans="1:11" ht="15" customHeight="1" x14ac:dyDescent="0.2">
      <c r="A22" s="108">
        <v>42024</v>
      </c>
      <c r="B22" s="10">
        <v>18.041551079999998</v>
      </c>
      <c r="D22" s="83">
        <v>42024</v>
      </c>
      <c r="E22" s="84">
        <v>18.041551079999998</v>
      </c>
      <c r="G22" s="83">
        <f t="shared" ca="1" si="0"/>
        <v>42025</v>
      </c>
      <c r="H22" s="25">
        <f t="shared" ca="1" si="1"/>
        <v>18.041551079999998</v>
      </c>
      <c r="J22" s="85">
        <f t="shared" si="3"/>
        <v>42044</v>
      </c>
      <c r="K22" s="86">
        <f t="shared" ca="1" si="2"/>
        <v>14.605065159999999</v>
      </c>
    </row>
    <row r="23" spans="1:11" ht="15" customHeight="1" x14ac:dyDescent="0.2">
      <c r="A23" s="108">
        <v>42025</v>
      </c>
      <c r="B23" s="10">
        <v>17.182429599999999</v>
      </c>
      <c r="D23" s="83">
        <v>42025</v>
      </c>
      <c r="E23" s="84">
        <v>17.182429599999999</v>
      </c>
      <c r="G23" s="83">
        <f t="shared" ca="1" si="0"/>
        <v>42026</v>
      </c>
      <c r="H23" s="25">
        <f t="shared" ca="1" si="1"/>
        <v>17.182429599999999</v>
      </c>
      <c r="J23" s="85">
        <f t="shared" si="3"/>
        <v>42046</v>
      </c>
      <c r="K23" s="86">
        <f t="shared" ca="1" si="2"/>
        <v>13.74594368</v>
      </c>
    </row>
    <row r="24" spans="1:11" ht="15" customHeight="1" x14ac:dyDescent="0.2">
      <c r="A24" s="108">
        <v>42026</v>
      </c>
      <c r="B24" s="10">
        <v>16.32330812</v>
      </c>
      <c r="D24" s="83">
        <v>42026</v>
      </c>
      <c r="E24" s="84">
        <v>16.32330812</v>
      </c>
      <c r="G24" s="83">
        <f t="shared" ca="1" si="0"/>
        <v>42027</v>
      </c>
      <c r="H24" s="25">
        <f t="shared" ca="1" si="1"/>
        <v>16.32330812</v>
      </c>
      <c r="J24" s="85">
        <f t="shared" si="3"/>
        <v>42048</v>
      </c>
      <c r="K24" s="86">
        <f t="shared" ca="1" si="2"/>
        <v>15.464186639999999</v>
      </c>
    </row>
    <row r="25" spans="1:11" ht="15" customHeight="1" x14ac:dyDescent="0.2">
      <c r="A25" s="108">
        <v>42027</v>
      </c>
      <c r="B25" s="10">
        <v>15.464186639999999</v>
      </c>
      <c r="D25" s="83">
        <v>42027</v>
      </c>
      <c r="E25" s="84">
        <v>15.464186639999999</v>
      </c>
      <c r="G25" s="83">
        <f t="shared" ca="1" si="0"/>
        <v>42028</v>
      </c>
      <c r="H25" s="25">
        <f t="shared" ca="1" si="1"/>
        <v>15.464186639999999</v>
      </c>
      <c r="J25" s="85">
        <f t="shared" si="3"/>
        <v>42050</v>
      </c>
      <c r="K25" s="86">
        <f t="shared" ca="1" si="2"/>
        <v>17.182429599999999</v>
      </c>
    </row>
    <row r="26" spans="1:11" ht="15" customHeight="1" x14ac:dyDescent="0.2">
      <c r="A26" s="108">
        <v>42028</v>
      </c>
      <c r="B26" s="10">
        <v>14.605065159999999</v>
      </c>
      <c r="D26" s="83">
        <v>42028</v>
      </c>
      <c r="E26" s="84">
        <v>14.605065159999999</v>
      </c>
      <c r="G26" s="83">
        <f t="shared" ca="1" si="0"/>
        <v>42029</v>
      </c>
      <c r="H26" s="25">
        <f t="shared" ca="1" si="1"/>
        <v>14.605065159999999</v>
      </c>
      <c r="J26" s="85">
        <f t="shared" si="3"/>
        <v>42052</v>
      </c>
      <c r="K26" s="86">
        <f t="shared" ca="1" si="2"/>
        <v>18.041551079999998</v>
      </c>
    </row>
    <row r="27" spans="1:11" ht="15" customHeight="1" x14ac:dyDescent="0.2">
      <c r="A27" s="108">
        <v>42029</v>
      </c>
      <c r="B27" s="10">
        <v>14.605065159999999</v>
      </c>
      <c r="D27" s="83">
        <v>42029</v>
      </c>
      <c r="E27" s="84">
        <v>14.605065159999999</v>
      </c>
      <c r="G27" s="83">
        <f t="shared" ca="1" si="0"/>
        <v>42030</v>
      </c>
      <c r="H27" s="25">
        <f t="shared" ca="1" si="1"/>
        <v>16.32330812</v>
      </c>
      <c r="J27" s="85">
        <f t="shared" si="3"/>
        <v>42054</v>
      </c>
      <c r="K27" s="86">
        <f t="shared" ca="1" si="2"/>
        <v>17.182429599999999</v>
      </c>
    </row>
    <row r="28" spans="1:11" ht="15" customHeight="1" x14ac:dyDescent="0.2">
      <c r="A28" s="108">
        <v>42030</v>
      </c>
      <c r="B28" s="10">
        <v>16.32330812</v>
      </c>
      <c r="D28" s="83">
        <v>42030</v>
      </c>
      <c r="E28" s="84">
        <v>16.32330812</v>
      </c>
      <c r="G28" s="83">
        <f t="shared" ca="1" si="0"/>
        <v>42031</v>
      </c>
      <c r="H28" s="25">
        <f t="shared" ca="1" si="1"/>
        <v>16.32330812</v>
      </c>
      <c r="J28" s="85">
        <f t="shared" si="3"/>
        <v>42056</v>
      </c>
      <c r="K28" s="86">
        <f t="shared" ca="1" si="2"/>
        <v>14.605065159999999</v>
      </c>
    </row>
    <row r="29" spans="1:11" ht="15" customHeight="1" x14ac:dyDescent="0.2">
      <c r="A29" s="108">
        <v>42031</v>
      </c>
      <c r="B29" s="10">
        <v>15.464186639999999</v>
      </c>
      <c r="D29" s="83">
        <v>42031</v>
      </c>
      <c r="E29" s="84">
        <v>15.464186639999999</v>
      </c>
      <c r="G29" s="83">
        <f t="shared" ca="1" si="0"/>
        <v>42032</v>
      </c>
      <c r="H29" s="25">
        <f t="shared" ca="1" si="1"/>
        <v>17.182429599999999</v>
      </c>
      <c r="J29" s="85">
        <f t="shared" si="3"/>
        <v>42058</v>
      </c>
      <c r="K29" s="86">
        <f t="shared" ca="1" si="2"/>
        <v>10.309457759999999</v>
      </c>
    </row>
    <row r="30" spans="1:11" ht="15" customHeight="1" x14ac:dyDescent="0.2">
      <c r="A30" s="108">
        <v>42032</v>
      </c>
      <c r="B30" s="10">
        <v>17.182429599999999</v>
      </c>
      <c r="D30" s="83">
        <v>42032</v>
      </c>
      <c r="E30" s="84">
        <v>17.182429599999999</v>
      </c>
      <c r="G30" s="83">
        <f t="shared" ca="1" si="0"/>
        <v>42033</v>
      </c>
      <c r="H30" s="25">
        <f t="shared" ca="1" si="1"/>
        <v>17.182429599999999</v>
      </c>
      <c r="J30" s="85">
        <f t="shared" si="3"/>
        <v>42060</v>
      </c>
      <c r="K30" s="86">
        <f t="shared" ca="1" si="2"/>
        <v>14.605065159999999</v>
      </c>
    </row>
    <row r="31" spans="1:11" ht="15" customHeight="1" x14ac:dyDescent="0.2">
      <c r="A31" s="108">
        <v>42033</v>
      </c>
      <c r="B31" s="10">
        <v>15.464186639999999</v>
      </c>
      <c r="D31" s="83">
        <v>42033</v>
      </c>
      <c r="E31" s="84">
        <v>15.464186639999999</v>
      </c>
      <c r="G31" s="83">
        <f t="shared" ca="1" si="0"/>
        <v>42034</v>
      </c>
      <c r="H31" s="25">
        <f t="shared" ca="1" si="1"/>
        <v>15.464186639999999</v>
      </c>
      <c r="J31" s="85">
        <f t="shared" si="3"/>
        <v>42062</v>
      </c>
      <c r="K31" s="86">
        <f t="shared" ca="1" si="2"/>
        <v>12.886822199999999</v>
      </c>
    </row>
    <row r="32" spans="1:11" ht="15" customHeight="1" x14ac:dyDescent="0.2">
      <c r="A32" s="108">
        <v>42034</v>
      </c>
      <c r="B32" s="10">
        <v>15.464186639999999</v>
      </c>
      <c r="D32" s="83">
        <v>42034</v>
      </c>
      <c r="E32" s="84">
        <v>15.464186639999999</v>
      </c>
      <c r="G32" s="83">
        <f t="shared" ca="1" si="0"/>
        <v>42035</v>
      </c>
      <c r="H32" s="25">
        <f t="shared" ca="1" si="1"/>
        <v>15.464186639999999</v>
      </c>
      <c r="J32" s="85">
        <f t="shared" si="3"/>
        <v>42064</v>
      </c>
      <c r="K32" s="86">
        <f t="shared" ca="1" si="2"/>
        <v>12.027700719999999</v>
      </c>
    </row>
    <row r="33" spans="1:11" ht="15" customHeight="1" x14ac:dyDescent="0.2">
      <c r="A33" s="108">
        <v>42035</v>
      </c>
      <c r="B33" s="10">
        <v>13.74594368</v>
      </c>
      <c r="D33" s="83">
        <v>42035</v>
      </c>
      <c r="E33" s="84">
        <v>13.74594368</v>
      </c>
      <c r="G33" s="83">
        <f t="shared" ca="1" si="0"/>
        <v>42036</v>
      </c>
      <c r="H33" s="25">
        <f t="shared" ca="1" si="1"/>
        <v>15.464186639999999</v>
      </c>
      <c r="J33" s="85">
        <f t="shared" si="3"/>
        <v>42066</v>
      </c>
      <c r="K33" s="86">
        <f t="shared" ca="1" si="2"/>
        <v>12.886822199999999</v>
      </c>
    </row>
    <row r="34" spans="1:11" ht="15" customHeight="1" x14ac:dyDescent="0.2">
      <c r="A34" s="108">
        <v>42036</v>
      </c>
      <c r="B34" s="10">
        <v>15.464186639999999</v>
      </c>
      <c r="D34" s="83">
        <v>42036</v>
      </c>
      <c r="E34" s="84">
        <v>15.464186639999999</v>
      </c>
      <c r="G34" s="83">
        <f t="shared" ca="1" si="0"/>
        <v>42037</v>
      </c>
      <c r="H34" s="25">
        <f t="shared" ca="1" si="1"/>
        <v>19.759794039999999</v>
      </c>
      <c r="J34" s="85">
        <f t="shared" si="3"/>
        <v>42068</v>
      </c>
      <c r="K34" s="86">
        <f t="shared" ca="1" si="2"/>
        <v>10.309457759999999</v>
      </c>
    </row>
    <row r="35" spans="1:11" ht="15" customHeight="1" x14ac:dyDescent="0.2">
      <c r="A35" s="108">
        <v>42037</v>
      </c>
      <c r="B35" s="10">
        <v>19.759794039999999</v>
      </c>
      <c r="D35" s="83">
        <v>42037</v>
      </c>
      <c r="E35" s="84">
        <v>19.759794039999999</v>
      </c>
      <c r="G35" s="83">
        <f t="shared" ca="1" si="0"/>
        <v>42038</v>
      </c>
      <c r="H35" s="25">
        <f t="shared" ca="1" si="1"/>
        <v>19.759794039999999</v>
      </c>
      <c r="J35" s="85">
        <f t="shared" si="3"/>
        <v>42070</v>
      </c>
      <c r="K35" s="86">
        <f t="shared" ca="1" si="2"/>
        <v>16.32330812</v>
      </c>
    </row>
    <row r="36" spans="1:11" ht="15" customHeight="1" x14ac:dyDescent="0.2">
      <c r="A36" s="108">
        <v>42038</v>
      </c>
      <c r="B36" s="10">
        <v>16.32330812</v>
      </c>
      <c r="D36" s="83">
        <v>42038</v>
      </c>
      <c r="E36" s="84">
        <v>16.32330812</v>
      </c>
      <c r="G36" s="83">
        <f t="shared" ca="1" si="0"/>
        <v>42039</v>
      </c>
      <c r="H36" s="25">
        <f t="shared" ca="1" si="1"/>
        <v>16.32330812</v>
      </c>
      <c r="J36" s="85">
        <f t="shared" si="3"/>
        <v>42072</v>
      </c>
      <c r="K36" s="86">
        <f t="shared" ca="1" si="2"/>
        <v>16.32330812</v>
      </c>
    </row>
    <row r="37" spans="1:11" ht="15" customHeight="1" x14ac:dyDescent="0.2">
      <c r="A37" s="108">
        <v>42039</v>
      </c>
      <c r="B37" s="10">
        <v>16.32330812</v>
      </c>
      <c r="D37" s="83">
        <v>42039</v>
      </c>
      <c r="E37" s="84">
        <v>16.32330812</v>
      </c>
      <c r="G37" s="83">
        <f t="shared" ca="1" si="0"/>
        <v>42040</v>
      </c>
      <c r="H37" s="25">
        <f t="shared" ca="1" si="1"/>
        <v>16.32330812</v>
      </c>
      <c r="J37" s="85">
        <f t="shared" si="3"/>
        <v>42074</v>
      </c>
      <c r="K37" s="86">
        <f t="shared" ca="1" si="2"/>
        <v>15.464186639999999</v>
      </c>
    </row>
    <row r="38" spans="1:11" ht="15" customHeight="1" x14ac:dyDescent="0.2">
      <c r="A38" s="108">
        <v>42040</v>
      </c>
      <c r="B38" s="10">
        <v>10.309457759999999</v>
      </c>
      <c r="D38" s="83">
        <v>42040</v>
      </c>
      <c r="E38" s="84">
        <v>10.309457759999999</v>
      </c>
      <c r="G38" s="83">
        <f t="shared" ca="1" si="0"/>
        <v>42041</v>
      </c>
      <c r="H38" s="25">
        <f t="shared" ca="1" si="1"/>
        <v>13.74594368</v>
      </c>
      <c r="J38" s="85">
        <f t="shared" si="3"/>
        <v>42076</v>
      </c>
      <c r="K38" s="86">
        <f t="shared" ca="1" si="2"/>
        <v>14.605065159999999</v>
      </c>
    </row>
    <row r="39" spans="1:11" ht="15" customHeight="1" x14ac:dyDescent="0.2">
      <c r="A39" s="108">
        <v>42041</v>
      </c>
      <c r="B39" s="10">
        <v>13.74594368</v>
      </c>
      <c r="D39" s="83">
        <v>42041</v>
      </c>
      <c r="E39" s="84">
        <v>13.74594368</v>
      </c>
      <c r="G39" s="83">
        <f t="shared" ca="1" si="0"/>
        <v>42042</v>
      </c>
      <c r="H39" s="25">
        <f t="shared" ca="1" si="1"/>
        <v>13.74594368</v>
      </c>
      <c r="J39" s="85">
        <f t="shared" si="3"/>
        <v>42078</v>
      </c>
      <c r="K39" s="86">
        <f t="shared" ca="1" si="2"/>
        <v>12.886822199999999</v>
      </c>
    </row>
    <row r="40" spans="1:11" ht="15" customHeight="1" x14ac:dyDescent="0.2">
      <c r="A40" s="108">
        <v>42042</v>
      </c>
      <c r="B40" s="10">
        <v>12.886822199999999</v>
      </c>
      <c r="D40" s="83">
        <v>42042</v>
      </c>
      <c r="E40" s="84">
        <v>12.886822199999999</v>
      </c>
      <c r="G40" s="83">
        <f t="shared" ca="1" si="0"/>
        <v>42043</v>
      </c>
      <c r="H40" s="25">
        <f t="shared" ca="1" si="1"/>
        <v>12.886822199999999</v>
      </c>
      <c r="J40" s="85">
        <f t="shared" si="3"/>
        <v>42080</v>
      </c>
      <c r="K40" s="86">
        <f t="shared" ca="1" si="2"/>
        <v>13.74594368</v>
      </c>
    </row>
    <row r="41" spans="1:11" ht="15" customHeight="1" x14ac:dyDescent="0.2">
      <c r="A41" s="108">
        <v>42043</v>
      </c>
      <c r="B41" s="10">
        <v>10.309457759999999</v>
      </c>
      <c r="D41" s="83">
        <v>42043</v>
      </c>
      <c r="E41" s="84">
        <v>10.309457759999999</v>
      </c>
      <c r="G41" s="83">
        <f t="shared" ca="1" si="0"/>
        <v>42044</v>
      </c>
      <c r="H41" s="25">
        <f t="shared" ca="1" si="1"/>
        <v>14.605065159999999</v>
      </c>
      <c r="J41" s="85">
        <f t="shared" si="3"/>
        <v>42082</v>
      </c>
      <c r="K41" s="86">
        <f t="shared" ca="1" si="2"/>
        <v>12.027700719999999</v>
      </c>
    </row>
    <row r="42" spans="1:11" ht="15" customHeight="1" x14ac:dyDescent="0.2">
      <c r="A42" s="108">
        <v>42044</v>
      </c>
      <c r="B42" s="10">
        <v>14.605065159999999</v>
      </c>
      <c r="D42" s="83">
        <v>42044</v>
      </c>
      <c r="E42" s="84">
        <v>14.605065159999999</v>
      </c>
      <c r="G42" s="83">
        <f t="shared" ca="1" si="0"/>
        <v>42045</v>
      </c>
      <c r="H42" s="25">
        <f t="shared" ca="1" si="1"/>
        <v>14.605065159999999</v>
      </c>
      <c r="J42" s="85">
        <f t="shared" si="3"/>
        <v>42084</v>
      </c>
      <c r="K42" s="86">
        <f t="shared" ca="1" si="2"/>
        <v>12.886822199999999</v>
      </c>
    </row>
    <row r="43" spans="1:11" ht="15" customHeight="1" x14ac:dyDescent="0.2">
      <c r="A43" s="108">
        <v>42045</v>
      </c>
      <c r="B43" s="10">
        <v>13.74594368</v>
      </c>
      <c r="D43" s="83">
        <v>42045</v>
      </c>
      <c r="E43" s="84">
        <v>13.74594368</v>
      </c>
      <c r="G43" s="83">
        <f t="shared" ca="1" si="0"/>
        <v>42046</v>
      </c>
      <c r="H43" s="25">
        <f t="shared" ca="1" si="1"/>
        <v>13.74594368</v>
      </c>
      <c r="J43" s="85">
        <f t="shared" si="3"/>
        <v>42086</v>
      </c>
      <c r="K43" s="86">
        <f t="shared" ca="1" si="2"/>
        <v>12.027700719999999</v>
      </c>
    </row>
    <row r="44" spans="1:11" ht="15" customHeight="1" x14ac:dyDescent="0.2">
      <c r="A44" s="108">
        <v>42046</v>
      </c>
      <c r="B44" s="10">
        <v>13.74594368</v>
      </c>
      <c r="D44" s="83">
        <v>42046</v>
      </c>
      <c r="E44" s="84">
        <v>13.74594368</v>
      </c>
      <c r="G44" s="83">
        <f t="shared" ca="1" si="0"/>
        <v>42047</v>
      </c>
      <c r="H44" s="25">
        <f t="shared" ca="1" si="1"/>
        <v>14.605065159999999</v>
      </c>
      <c r="J44" s="85">
        <f t="shared" si="3"/>
        <v>42088</v>
      </c>
      <c r="K44" s="86">
        <f t="shared" ca="1" si="2"/>
        <v>14.605065159999999</v>
      </c>
    </row>
    <row r="45" spans="1:11" ht="15" customHeight="1" x14ac:dyDescent="0.2">
      <c r="A45" s="108">
        <v>42047</v>
      </c>
      <c r="B45" s="10">
        <v>14.605065159999999</v>
      </c>
      <c r="D45" s="83">
        <v>42047</v>
      </c>
      <c r="E45" s="84">
        <v>14.605065159999999</v>
      </c>
      <c r="G45" s="83">
        <f t="shared" ca="1" si="0"/>
        <v>42048</v>
      </c>
      <c r="H45" s="25">
        <f t="shared" ca="1" si="1"/>
        <v>15.464186639999999</v>
      </c>
      <c r="J45" s="85">
        <f t="shared" si="3"/>
        <v>42090</v>
      </c>
      <c r="K45" s="86">
        <f t="shared" ca="1" si="2"/>
        <v>10.309457759999999</v>
      </c>
    </row>
    <row r="46" spans="1:11" ht="15" customHeight="1" x14ac:dyDescent="0.2">
      <c r="A46" s="108">
        <v>42048</v>
      </c>
      <c r="B46" s="10">
        <v>15.464186639999999</v>
      </c>
      <c r="D46" s="83">
        <v>42048</v>
      </c>
      <c r="E46" s="84">
        <v>15.464186639999999</v>
      </c>
      <c r="G46" s="83">
        <f t="shared" ca="1" si="0"/>
        <v>42049</v>
      </c>
      <c r="H46" s="25">
        <f t="shared" ca="1" si="1"/>
        <v>17.182429599999999</v>
      </c>
      <c r="J46" s="85">
        <f t="shared" si="3"/>
        <v>42092</v>
      </c>
      <c r="K46" s="86">
        <f t="shared" ca="1" si="2"/>
        <v>12.027700719999999</v>
      </c>
    </row>
    <row r="47" spans="1:11" ht="15" customHeight="1" x14ac:dyDescent="0.2">
      <c r="A47" s="108">
        <v>42049</v>
      </c>
      <c r="B47" s="10">
        <v>17.182429599999999</v>
      </c>
      <c r="D47" s="83">
        <v>42049</v>
      </c>
      <c r="E47" s="84">
        <v>17.182429599999999</v>
      </c>
      <c r="G47" s="83">
        <f t="shared" ca="1" si="0"/>
        <v>42050</v>
      </c>
      <c r="H47" s="25">
        <f t="shared" ca="1" si="1"/>
        <v>17.182429599999999</v>
      </c>
      <c r="J47" s="85">
        <f t="shared" si="3"/>
        <v>42094</v>
      </c>
      <c r="K47" s="86">
        <f t="shared" ca="1" si="2"/>
        <v>14.605065159999999</v>
      </c>
    </row>
    <row r="48" spans="1:11" ht="15" customHeight="1" x14ac:dyDescent="0.2">
      <c r="A48" s="108">
        <v>42050</v>
      </c>
      <c r="B48" s="10">
        <v>17.182429599999999</v>
      </c>
      <c r="D48" s="83">
        <v>42050</v>
      </c>
      <c r="E48" s="84">
        <v>17.182429599999999</v>
      </c>
      <c r="G48" s="83">
        <f t="shared" ca="1" si="0"/>
        <v>42051</v>
      </c>
      <c r="H48" s="25">
        <f t="shared" ca="1" si="1"/>
        <v>17.182429599999999</v>
      </c>
      <c r="J48" s="85">
        <f t="shared" si="3"/>
        <v>42096</v>
      </c>
      <c r="K48" s="86">
        <f t="shared" ca="1" si="2"/>
        <v>12.886822199999999</v>
      </c>
    </row>
    <row r="49" spans="1:11" ht="15" customHeight="1" x14ac:dyDescent="0.2">
      <c r="A49" s="108">
        <v>42051</v>
      </c>
      <c r="B49" s="10">
        <v>14.605065159999999</v>
      </c>
      <c r="D49" s="83">
        <v>42051</v>
      </c>
      <c r="E49" s="84">
        <v>14.605065159999999</v>
      </c>
      <c r="G49" s="83">
        <f t="shared" ca="1" si="0"/>
        <v>42052</v>
      </c>
      <c r="H49" s="25">
        <f t="shared" ca="1" si="1"/>
        <v>18.041551079999998</v>
      </c>
      <c r="J49" s="85">
        <f t="shared" si="3"/>
        <v>42098</v>
      </c>
      <c r="K49" s="86">
        <f t="shared" ca="1" si="2"/>
        <v>12.886822199999999</v>
      </c>
    </row>
    <row r="50" spans="1:11" ht="15" customHeight="1" x14ac:dyDescent="0.2">
      <c r="A50" s="108">
        <v>42052</v>
      </c>
      <c r="B50" s="10">
        <v>18.041551079999998</v>
      </c>
      <c r="D50" s="83">
        <v>42052</v>
      </c>
      <c r="E50" s="84">
        <v>18.041551079999998</v>
      </c>
      <c r="G50" s="83">
        <f t="shared" ca="1" si="0"/>
        <v>42053</v>
      </c>
      <c r="H50" s="25">
        <f t="shared" ca="1" si="1"/>
        <v>18.041551079999998</v>
      </c>
      <c r="J50" s="85">
        <f t="shared" si="3"/>
        <v>42100</v>
      </c>
      <c r="K50" s="86">
        <f t="shared" ca="1" si="2"/>
        <v>12.027700719999999</v>
      </c>
    </row>
    <row r="51" spans="1:11" ht="15" customHeight="1" x14ac:dyDescent="0.2">
      <c r="A51" s="108">
        <v>42053</v>
      </c>
      <c r="B51" s="10">
        <v>17.182429599999999</v>
      </c>
      <c r="D51" s="83">
        <v>42053</v>
      </c>
      <c r="E51" s="84">
        <v>17.182429599999999</v>
      </c>
      <c r="G51" s="83">
        <f t="shared" ca="1" si="0"/>
        <v>42054</v>
      </c>
      <c r="H51" s="25">
        <f t="shared" ca="1" si="1"/>
        <v>17.182429599999999</v>
      </c>
      <c r="J51" s="85">
        <f t="shared" si="3"/>
        <v>42102</v>
      </c>
      <c r="K51" s="86">
        <f t="shared" ca="1" si="2"/>
        <v>19.759794039999999</v>
      </c>
    </row>
    <row r="52" spans="1:11" ht="15" customHeight="1" x14ac:dyDescent="0.2">
      <c r="A52" s="108">
        <v>42054</v>
      </c>
      <c r="B52" s="10">
        <v>15.464186639999999</v>
      </c>
      <c r="D52" s="83">
        <v>42054</v>
      </c>
      <c r="E52" s="84">
        <v>15.464186639999999</v>
      </c>
      <c r="G52" s="83">
        <f t="shared" ca="1" si="0"/>
        <v>42055</v>
      </c>
      <c r="H52" s="25">
        <f t="shared" ca="1" si="1"/>
        <v>15.464186639999999</v>
      </c>
      <c r="J52" s="85">
        <f t="shared" si="3"/>
        <v>42104</v>
      </c>
      <c r="K52" s="86">
        <f t="shared" ca="1" si="2"/>
        <v>12.027700719999999</v>
      </c>
    </row>
    <row r="53" spans="1:11" ht="15" customHeight="1" x14ac:dyDescent="0.2">
      <c r="A53" s="108">
        <v>42055</v>
      </c>
      <c r="B53" s="10">
        <v>14.605065159999999</v>
      </c>
      <c r="D53" s="83">
        <v>42055</v>
      </c>
      <c r="E53" s="84">
        <v>14.605065159999999</v>
      </c>
      <c r="G53" s="83">
        <f t="shared" ca="1" si="0"/>
        <v>42056</v>
      </c>
      <c r="H53" s="25">
        <f t="shared" ca="1" si="1"/>
        <v>14.605065159999999</v>
      </c>
      <c r="J53" s="85">
        <f t="shared" si="3"/>
        <v>42106</v>
      </c>
      <c r="K53" s="86">
        <f t="shared" ca="1" si="2"/>
        <v>9.4503362800000001</v>
      </c>
    </row>
    <row r="54" spans="1:11" ht="15" customHeight="1" x14ac:dyDescent="0.2">
      <c r="A54" s="108">
        <v>42056</v>
      </c>
      <c r="B54" s="10">
        <v>10.309457759999999</v>
      </c>
      <c r="D54" s="83">
        <v>42056</v>
      </c>
      <c r="E54" s="84">
        <v>10.309457759999999</v>
      </c>
      <c r="G54" s="83">
        <f t="shared" ca="1" si="0"/>
        <v>42057</v>
      </c>
      <c r="H54" s="25">
        <f t="shared" ca="1" si="1"/>
        <v>10.309457759999999</v>
      </c>
      <c r="J54" s="85">
        <f t="shared" si="3"/>
        <v>42108</v>
      </c>
      <c r="K54" s="86">
        <f t="shared" ca="1" si="2"/>
        <v>8.5912147999999995</v>
      </c>
    </row>
    <row r="55" spans="1:11" ht="15" customHeight="1" x14ac:dyDescent="0.2">
      <c r="A55" s="108">
        <v>42057</v>
      </c>
      <c r="B55" s="10">
        <v>10.309457759999999</v>
      </c>
      <c r="D55" s="83">
        <v>42057</v>
      </c>
      <c r="E55" s="84">
        <v>10.309457759999999</v>
      </c>
      <c r="G55" s="83">
        <f t="shared" ca="1" si="0"/>
        <v>42058</v>
      </c>
      <c r="H55" s="25">
        <f t="shared" ca="1" si="1"/>
        <v>10.309457759999999</v>
      </c>
      <c r="J55" s="85">
        <f t="shared" si="3"/>
        <v>42110</v>
      </c>
      <c r="K55" s="86">
        <f t="shared" ca="1" si="2"/>
        <v>12.886822199999999</v>
      </c>
    </row>
    <row r="56" spans="1:11" ht="15" customHeight="1" x14ac:dyDescent="0.2">
      <c r="A56" s="108">
        <v>42058</v>
      </c>
      <c r="B56" s="10">
        <v>10.309457759999999</v>
      </c>
      <c r="D56" s="83">
        <v>42058</v>
      </c>
      <c r="E56" s="84">
        <v>10.309457759999999</v>
      </c>
      <c r="G56" s="83">
        <f t="shared" ca="1" si="0"/>
        <v>42059</v>
      </c>
      <c r="H56" s="25">
        <f t="shared" ca="1" si="1"/>
        <v>10.309457759999999</v>
      </c>
      <c r="J56" s="85">
        <f t="shared" si="3"/>
        <v>42112</v>
      </c>
      <c r="K56" s="86">
        <f t="shared" ca="1" si="2"/>
        <v>12.886822199999999</v>
      </c>
    </row>
    <row r="57" spans="1:11" ht="15" customHeight="1" x14ac:dyDescent="0.2">
      <c r="A57" s="108">
        <v>42059</v>
      </c>
      <c r="B57" s="10">
        <v>10.309457759999999</v>
      </c>
      <c r="D57" s="83">
        <v>42059</v>
      </c>
      <c r="E57" s="84">
        <v>10.309457759999999</v>
      </c>
      <c r="G57" s="83">
        <f t="shared" ca="1" si="0"/>
        <v>42060</v>
      </c>
      <c r="H57" s="25">
        <f t="shared" ca="1" si="1"/>
        <v>14.605065159999999</v>
      </c>
      <c r="J57" s="85">
        <f t="shared" si="3"/>
        <v>42114</v>
      </c>
      <c r="K57" s="86">
        <f t="shared" ca="1" si="2"/>
        <v>10.309457759999999</v>
      </c>
    </row>
    <row r="58" spans="1:11" ht="15" customHeight="1" x14ac:dyDescent="0.2">
      <c r="A58" s="108">
        <v>42060</v>
      </c>
      <c r="B58" s="10">
        <v>14.605065159999999</v>
      </c>
      <c r="D58" s="83">
        <v>42060</v>
      </c>
      <c r="E58" s="84">
        <v>14.605065159999999</v>
      </c>
      <c r="G58" s="83">
        <f t="shared" ca="1" si="0"/>
        <v>42061</v>
      </c>
      <c r="H58" s="25">
        <f t="shared" ca="1" si="1"/>
        <v>14.605065159999999</v>
      </c>
      <c r="J58" s="85">
        <f t="shared" si="3"/>
        <v>42116</v>
      </c>
      <c r="K58" s="86">
        <f t="shared" ca="1" si="2"/>
        <v>13.74594368</v>
      </c>
    </row>
    <row r="59" spans="1:11" ht="15" customHeight="1" x14ac:dyDescent="0.2">
      <c r="A59" s="108">
        <v>42061</v>
      </c>
      <c r="B59" s="10">
        <v>12.886822199999999</v>
      </c>
      <c r="D59" s="83">
        <v>42061</v>
      </c>
      <c r="E59" s="84">
        <v>12.886822199999999</v>
      </c>
      <c r="G59" s="83">
        <f t="shared" ca="1" si="0"/>
        <v>42062</v>
      </c>
      <c r="H59" s="25">
        <f t="shared" ca="1" si="1"/>
        <v>12.886822199999999</v>
      </c>
      <c r="J59" s="85">
        <f t="shared" si="3"/>
        <v>42118</v>
      </c>
      <c r="K59" s="86">
        <f t="shared" ca="1" si="2"/>
        <v>10.309457759999999</v>
      </c>
    </row>
    <row r="60" spans="1:11" ht="15" customHeight="1" x14ac:dyDescent="0.2">
      <c r="A60" s="108">
        <v>42062</v>
      </c>
      <c r="B60" s="10">
        <v>9.4503362800000001</v>
      </c>
      <c r="D60" s="83">
        <v>42062</v>
      </c>
      <c r="E60" s="84">
        <v>9.4503362800000001</v>
      </c>
      <c r="G60" s="83">
        <f t="shared" ca="1" si="0"/>
        <v>42063</v>
      </c>
      <c r="H60" s="25">
        <f t="shared" ca="1" si="1"/>
        <v>11.16857924</v>
      </c>
      <c r="J60" s="85">
        <f t="shared" si="3"/>
        <v>42120</v>
      </c>
      <c r="K60" s="86">
        <f t="shared" ca="1" si="2"/>
        <v>25.773644399999998</v>
      </c>
    </row>
    <row r="61" spans="1:11" ht="15" customHeight="1" x14ac:dyDescent="0.2">
      <c r="A61" s="108">
        <v>42063</v>
      </c>
      <c r="B61" s="10">
        <v>11.16857924</v>
      </c>
      <c r="D61" s="83">
        <v>42063</v>
      </c>
      <c r="E61" s="84">
        <v>11.16857924</v>
      </c>
      <c r="G61" s="83">
        <f t="shared" ca="1" si="0"/>
        <v>42064</v>
      </c>
      <c r="H61" s="25">
        <f t="shared" ca="1" si="1"/>
        <v>12.027700719999999</v>
      </c>
      <c r="J61" s="85">
        <f t="shared" si="3"/>
        <v>42122</v>
      </c>
      <c r="K61" s="86">
        <f t="shared" ca="1" si="2"/>
        <v>12.027700719999999</v>
      </c>
    </row>
    <row r="62" spans="1:11" ht="15" customHeight="1" x14ac:dyDescent="0.2">
      <c r="A62" s="108">
        <v>42064</v>
      </c>
      <c r="B62" s="10">
        <v>12.027700719999999</v>
      </c>
      <c r="D62" s="83">
        <v>42064</v>
      </c>
      <c r="E62" s="84">
        <v>12.027700719999999</v>
      </c>
      <c r="G62" s="83">
        <f t="shared" ca="1" si="0"/>
        <v>42065</v>
      </c>
      <c r="H62" s="25">
        <f t="shared" ca="1" si="1"/>
        <v>12.886822199999999</v>
      </c>
      <c r="J62" s="85">
        <f t="shared" si="3"/>
        <v>42124</v>
      </c>
      <c r="K62" s="86">
        <f t="shared" ca="1" si="2"/>
        <v>13.74594368</v>
      </c>
    </row>
    <row r="63" spans="1:11" ht="15" customHeight="1" x14ac:dyDescent="0.2">
      <c r="A63" s="108">
        <v>42065</v>
      </c>
      <c r="B63" s="10">
        <v>12.886822199999999</v>
      </c>
      <c r="D63" s="83">
        <v>42065</v>
      </c>
      <c r="E63" s="84">
        <v>12.886822199999999</v>
      </c>
      <c r="G63" s="83">
        <f t="shared" ca="1" si="0"/>
        <v>42066</v>
      </c>
      <c r="H63" s="25">
        <f t="shared" ca="1" si="1"/>
        <v>12.886822199999999</v>
      </c>
      <c r="J63" s="85">
        <f t="shared" si="3"/>
        <v>42126</v>
      </c>
      <c r="K63" s="86">
        <f t="shared" ca="1" si="2"/>
        <v>12.027700719999999</v>
      </c>
    </row>
    <row r="64" spans="1:11" ht="15" customHeight="1" x14ac:dyDescent="0.2">
      <c r="A64" s="108">
        <v>42066</v>
      </c>
      <c r="B64" s="10">
        <v>9.4503362800000001</v>
      </c>
      <c r="D64" s="83">
        <v>42066</v>
      </c>
      <c r="E64" s="84">
        <v>9.4503362800000001</v>
      </c>
      <c r="G64" s="83">
        <f t="shared" ca="1" si="0"/>
        <v>42067</v>
      </c>
      <c r="H64" s="25">
        <f t="shared" ca="1" si="1"/>
        <v>10.309457759999999</v>
      </c>
      <c r="J64" s="85">
        <f t="shared" si="3"/>
        <v>42128</v>
      </c>
      <c r="K64" s="86">
        <f t="shared" ca="1" si="2"/>
        <v>12.886822199999999</v>
      </c>
    </row>
    <row r="65" spans="1:11" ht="15" customHeight="1" x14ac:dyDescent="0.2">
      <c r="A65" s="108">
        <v>42067</v>
      </c>
      <c r="B65" s="10">
        <v>10.309457759999999</v>
      </c>
      <c r="D65" s="83">
        <v>42067</v>
      </c>
      <c r="E65" s="84">
        <v>10.309457759999999</v>
      </c>
      <c r="G65" s="83">
        <f t="shared" ca="1" si="0"/>
        <v>42068</v>
      </c>
      <c r="H65" s="25">
        <f t="shared" ca="1" si="1"/>
        <v>10.309457759999999</v>
      </c>
      <c r="J65" s="85">
        <f t="shared" si="3"/>
        <v>42130</v>
      </c>
      <c r="K65" s="86">
        <f t="shared" ca="1" si="2"/>
        <v>14.605065159999999</v>
      </c>
    </row>
    <row r="66" spans="1:11" ht="15" customHeight="1" x14ac:dyDescent="0.2">
      <c r="A66" s="108">
        <v>42068</v>
      </c>
      <c r="B66" s="10">
        <v>8.5912147999999995</v>
      </c>
      <c r="D66" s="83">
        <v>42068</v>
      </c>
      <c r="E66" s="84">
        <v>8.5912147999999995</v>
      </c>
      <c r="G66" s="83">
        <f t="shared" ca="1" si="0"/>
        <v>42069</v>
      </c>
      <c r="H66" s="25">
        <f t="shared" ca="1" si="1"/>
        <v>15.464186639999999</v>
      </c>
      <c r="J66" s="85">
        <f t="shared" si="3"/>
        <v>42132</v>
      </c>
      <c r="K66" s="86">
        <f t="shared" ca="1" si="2"/>
        <v>14.605065159999999</v>
      </c>
    </row>
    <row r="67" spans="1:11" ht="15" customHeight="1" x14ac:dyDescent="0.2">
      <c r="A67" s="108">
        <v>42069</v>
      </c>
      <c r="B67" s="10">
        <v>15.464186639999999</v>
      </c>
      <c r="D67" s="83">
        <v>42069</v>
      </c>
      <c r="E67" s="84">
        <v>15.464186639999999</v>
      </c>
      <c r="G67" s="83">
        <f t="shared" ca="1" si="0"/>
        <v>42070</v>
      </c>
      <c r="H67" s="25">
        <f t="shared" ca="1" si="1"/>
        <v>16.32330812</v>
      </c>
      <c r="J67" s="85">
        <f t="shared" si="3"/>
        <v>42134</v>
      </c>
      <c r="K67" s="86">
        <f t="shared" ca="1" si="2"/>
        <v>8.5912147999999995</v>
      </c>
    </row>
    <row r="68" spans="1:11" ht="15" customHeight="1" x14ac:dyDescent="0.2">
      <c r="A68" s="108">
        <v>42070</v>
      </c>
      <c r="B68" s="10">
        <v>16.32330812</v>
      </c>
      <c r="D68" s="83">
        <v>42070</v>
      </c>
      <c r="E68" s="84">
        <v>16.32330812</v>
      </c>
      <c r="G68" s="83">
        <f t="shared" ref="G68:G131" ca="1" si="4">OFFSET(D68,1,0,1,1)</f>
        <v>42071</v>
      </c>
      <c r="H68" s="25">
        <f t="shared" ref="H68:H131" ca="1" si="5">IF(OFFSET(E68,1,0,1,1),MAX(OFFSET(E68,1,0,1,1),OFFSET(E68,0,0,1,1)))</f>
        <v>16.32330812</v>
      </c>
      <c r="J68" s="85">
        <f t="shared" si="3"/>
        <v>42136</v>
      </c>
      <c r="K68" s="86">
        <f t="shared" ref="K68:K131" ca="1" si="6">VLOOKUP(J68,$G$3:$H$366,2,FALSE)</f>
        <v>10.309457759999999</v>
      </c>
    </row>
    <row r="69" spans="1:11" ht="15" customHeight="1" x14ac:dyDescent="0.2">
      <c r="A69" s="108">
        <v>42071</v>
      </c>
      <c r="B69" s="10">
        <v>15.464186639999999</v>
      </c>
      <c r="D69" s="83">
        <v>42071</v>
      </c>
      <c r="E69" s="84">
        <v>15.464186639999999</v>
      </c>
      <c r="G69" s="83">
        <f t="shared" ca="1" si="4"/>
        <v>42072</v>
      </c>
      <c r="H69" s="25">
        <f t="shared" ca="1" si="5"/>
        <v>16.32330812</v>
      </c>
      <c r="J69" s="85">
        <f t="shared" ref="J69:J132" si="7">INDEX(J68,1,1)+2</f>
        <v>42138</v>
      </c>
      <c r="K69" s="86">
        <f t="shared" ca="1" si="6"/>
        <v>15.464186639999999</v>
      </c>
    </row>
    <row r="70" spans="1:11" ht="15" customHeight="1" x14ac:dyDescent="0.2">
      <c r="A70" s="108">
        <v>42072</v>
      </c>
      <c r="B70" s="10">
        <v>16.32330812</v>
      </c>
      <c r="D70" s="83">
        <v>42072</v>
      </c>
      <c r="E70" s="84">
        <v>16.32330812</v>
      </c>
      <c r="G70" s="83">
        <f t="shared" ca="1" si="4"/>
        <v>42073</v>
      </c>
      <c r="H70" s="25">
        <f t="shared" ca="1" si="5"/>
        <v>16.32330812</v>
      </c>
      <c r="J70" s="85">
        <f t="shared" si="7"/>
        <v>42140</v>
      </c>
      <c r="K70" s="86">
        <f t="shared" ca="1" si="6"/>
        <v>12.027700719999999</v>
      </c>
    </row>
    <row r="71" spans="1:11" ht="15" customHeight="1" x14ac:dyDescent="0.2">
      <c r="A71" s="108">
        <v>42073</v>
      </c>
      <c r="B71" s="10">
        <v>13.74594368</v>
      </c>
      <c r="D71" s="83">
        <v>42073</v>
      </c>
      <c r="E71" s="84">
        <v>13.74594368</v>
      </c>
      <c r="G71" s="83">
        <f t="shared" ca="1" si="4"/>
        <v>42074</v>
      </c>
      <c r="H71" s="25">
        <f t="shared" ca="1" si="5"/>
        <v>15.464186639999999</v>
      </c>
      <c r="J71" s="85">
        <f t="shared" si="7"/>
        <v>42142</v>
      </c>
      <c r="K71" s="86">
        <f t="shared" ca="1" si="6"/>
        <v>6.8729718399999999</v>
      </c>
    </row>
    <row r="72" spans="1:11" ht="15" customHeight="1" x14ac:dyDescent="0.2">
      <c r="A72" s="108">
        <v>42074</v>
      </c>
      <c r="B72" s="10">
        <v>15.464186639999999</v>
      </c>
      <c r="D72" s="83">
        <v>42074</v>
      </c>
      <c r="E72" s="84">
        <v>15.464186639999999</v>
      </c>
      <c r="G72" s="83">
        <f t="shared" ca="1" si="4"/>
        <v>42075</v>
      </c>
      <c r="H72" s="25">
        <f t="shared" ca="1" si="5"/>
        <v>15.464186639999999</v>
      </c>
      <c r="J72" s="85">
        <f t="shared" si="7"/>
        <v>42144</v>
      </c>
      <c r="K72" s="86">
        <f t="shared" ca="1" si="6"/>
        <v>12.027700719999999</v>
      </c>
    </row>
    <row r="73" spans="1:11" ht="15" customHeight="1" x14ac:dyDescent="0.2">
      <c r="A73" s="108">
        <v>42075</v>
      </c>
      <c r="B73" s="10">
        <v>14.605065159999999</v>
      </c>
      <c r="D73" s="83">
        <v>42075</v>
      </c>
      <c r="E73" s="84">
        <v>14.605065159999999</v>
      </c>
      <c r="G73" s="83">
        <f t="shared" ca="1" si="4"/>
        <v>42076</v>
      </c>
      <c r="H73" s="25">
        <f t="shared" ca="1" si="5"/>
        <v>14.605065159999999</v>
      </c>
      <c r="J73" s="85">
        <f t="shared" si="7"/>
        <v>42146</v>
      </c>
      <c r="K73" s="86">
        <f t="shared" ca="1" si="6"/>
        <v>8.5912147999999995</v>
      </c>
    </row>
    <row r="74" spans="1:11" ht="15" customHeight="1" x14ac:dyDescent="0.2">
      <c r="A74" s="108">
        <v>42076</v>
      </c>
      <c r="B74" s="10">
        <v>12.886822199999999</v>
      </c>
      <c r="D74" s="83">
        <v>42076</v>
      </c>
      <c r="E74" s="84">
        <v>12.886822199999999</v>
      </c>
      <c r="G74" s="83">
        <f t="shared" ca="1" si="4"/>
        <v>42077</v>
      </c>
      <c r="H74" s="25">
        <f t="shared" ca="1" si="5"/>
        <v>12.886822199999999</v>
      </c>
      <c r="J74" s="85">
        <f t="shared" si="7"/>
        <v>42148</v>
      </c>
      <c r="K74" s="86">
        <f t="shared" ca="1" si="6"/>
        <v>11.16857924</v>
      </c>
    </row>
    <row r="75" spans="1:11" ht="15" customHeight="1" x14ac:dyDescent="0.2">
      <c r="A75" s="108">
        <v>42077</v>
      </c>
      <c r="B75" s="10">
        <v>12.886822199999999</v>
      </c>
      <c r="D75" s="83">
        <v>42077</v>
      </c>
      <c r="E75" s="84">
        <v>12.886822199999999</v>
      </c>
      <c r="G75" s="83">
        <f t="shared" ca="1" si="4"/>
        <v>42078</v>
      </c>
      <c r="H75" s="25">
        <f t="shared" ca="1" si="5"/>
        <v>12.886822199999999</v>
      </c>
      <c r="J75" s="85">
        <f t="shared" si="7"/>
        <v>42150</v>
      </c>
      <c r="K75" s="86">
        <f t="shared" ca="1" si="6"/>
        <v>9.4503362800000001</v>
      </c>
    </row>
    <row r="76" spans="1:11" ht="15" customHeight="1" x14ac:dyDescent="0.2">
      <c r="A76" s="108">
        <v>42078</v>
      </c>
      <c r="B76" s="10">
        <v>12.027700719999999</v>
      </c>
      <c r="D76" s="83">
        <v>42078</v>
      </c>
      <c r="E76" s="84">
        <v>12.027700719999999</v>
      </c>
      <c r="G76" s="83">
        <f t="shared" ca="1" si="4"/>
        <v>42079</v>
      </c>
      <c r="H76" s="25">
        <f t="shared" ca="1" si="5"/>
        <v>12.027700719999999</v>
      </c>
      <c r="J76" s="85">
        <f t="shared" si="7"/>
        <v>42152</v>
      </c>
      <c r="K76" s="86">
        <f t="shared" ca="1" si="6"/>
        <v>12.886822199999999</v>
      </c>
    </row>
    <row r="77" spans="1:11" ht="15" customHeight="1" x14ac:dyDescent="0.2">
      <c r="A77" s="108">
        <v>42079</v>
      </c>
      <c r="B77" s="10">
        <v>12.027700719999999</v>
      </c>
      <c r="D77" s="83">
        <v>42079</v>
      </c>
      <c r="E77" s="84">
        <v>12.027700719999999</v>
      </c>
      <c r="G77" s="83">
        <f t="shared" ca="1" si="4"/>
        <v>42080</v>
      </c>
      <c r="H77" s="25">
        <f t="shared" ca="1" si="5"/>
        <v>13.74594368</v>
      </c>
      <c r="J77" s="85">
        <f t="shared" si="7"/>
        <v>42154</v>
      </c>
      <c r="K77" s="86">
        <f t="shared" ca="1" si="6"/>
        <v>17.182429599999999</v>
      </c>
    </row>
    <row r="78" spans="1:11" ht="15" customHeight="1" x14ac:dyDescent="0.2">
      <c r="A78" s="108">
        <v>42080</v>
      </c>
      <c r="B78" s="10">
        <v>13.74594368</v>
      </c>
      <c r="D78" s="83">
        <v>42080</v>
      </c>
      <c r="E78" s="84">
        <v>13.74594368</v>
      </c>
      <c r="G78" s="83">
        <f t="shared" ca="1" si="4"/>
        <v>42081</v>
      </c>
      <c r="H78" s="25">
        <f t="shared" ca="1" si="5"/>
        <v>13.74594368</v>
      </c>
      <c r="J78" s="85">
        <f t="shared" si="7"/>
        <v>42156</v>
      </c>
      <c r="K78" s="86">
        <f t="shared" ca="1" si="6"/>
        <v>12.027700719999999</v>
      </c>
    </row>
    <row r="79" spans="1:11" ht="15" customHeight="1" x14ac:dyDescent="0.2">
      <c r="A79" s="108">
        <v>42081</v>
      </c>
      <c r="B79" s="10">
        <v>12.027700719999999</v>
      </c>
      <c r="D79" s="83">
        <v>42081</v>
      </c>
      <c r="E79" s="84">
        <v>12.027700719999999</v>
      </c>
      <c r="G79" s="83">
        <f t="shared" ca="1" si="4"/>
        <v>42082</v>
      </c>
      <c r="H79" s="25">
        <f t="shared" ca="1" si="5"/>
        <v>12.027700719999999</v>
      </c>
      <c r="J79" s="85">
        <f t="shared" si="7"/>
        <v>42158</v>
      </c>
      <c r="K79" s="86">
        <f t="shared" ca="1" si="6"/>
        <v>10.309457759999999</v>
      </c>
    </row>
    <row r="80" spans="1:11" ht="15" customHeight="1" x14ac:dyDescent="0.2">
      <c r="A80" s="108">
        <v>42082</v>
      </c>
      <c r="B80" s="10">
        <v>12.027700719999999</v>
      </c>
      <c r="D80" s="83">
        <v>42082</v>
      </c>
      <c r="E80" s="84">
        <v>12.027700719999999</v>
      </c>
      <c r="G80" s="83">
        <f t="shared" ca="1" si="4"/>
        <v>42083</v>
      </c>
      <c r="H80" s="25">
        <f t="shared" ca="1" si="5"/>
        <v>12.027700719999999</v>
      </c>
      <c r="J80" s="85">
        <f t="shared" si="7"/>
        <v>42160</v>
      </c>
      <c r="K80" s="86">
        <f t="shared" ca="1" si="6"/>
        <v>8.5912147999999995</v>
      </c>
    </row>
    <row r="81" spans="1:11" ht="15" customHeight="1" x14ac:dyDescent="0.2">
      <c r="A81" s="108">
        <v>42083</v>
      </c>
      <c r="B81" s="10">
        <v>11.16857924</v>
      </c>
      <c r="D81" s="83">
        <v>42083</v>
      </c>
      <c r="E81" s="84">
        <v>11.16857924</v>
      </c>
      <c r="G81" s="83">
        <f t="shared" ca="1" si="4"/>
        <v>42084</v>
      </c>
      <c r="H81" s="25">
        <f t="shared" ca="1" si="5"/>
        <v>12.886822199999999</v>
      </c>
      <c r="J81" s="85">
        <f t="shared" si="7"/>
        <v>42162</v>
      </c>
      <c r="K81" s="86">
        <f t="shared" ca="1" si="6"/>
        <v>9.4503362800000001</v>
      </c>
    </row>
    <row r="82" spans="1:11" ht="15" customHeight="1" x14ac:dyDescent="0.2">
      <c r="A82" s="108">
        <v>42084</v>
      </c>
      <c r="B82" s="10">
        <v>12.886822199999999</v>
      </c>
      <c r="D82" s="83">
        <v>42084</v>
      </c>
      <c r="E82" s="84">
        <v>12.886822199999999</v>
      </c>
      <c r="G82" s="83">
        <f t="shared" ca="1" si="4"/>
        <v>42085</v>
      </c>
      <c r="H82" s="25">
        <f t="shared" ca="1" si="5"/>
        <v>12.886822199999999</v>
      </c>
      <c r="J82" s="85">
        <f t="shared" si="7"/>
        <v>42164</v>
      </c>
      <c r="K82" s="86">
        <f t="shared" ca="1" si="6"/>
        <v>10.309457759999999</v>
      </c>
    </row>
    <row r="83" spans="1:11" ht="15" customHeight="1" x14ac:dyDescent="0.2">
      <c r="A83" s="108">
        <v>42085</v>
      </c>
      <c r="B83" s="10">
        <v>12.027700719999999</v>
      </c>
      <c r="D83" s="83">
        <v>42085</v>
      </c>
      <c r="E83" s="84">
        <v>12.027700719999999</v>
      </c>
      <c r="G83" s="83">
        <f t="shared" ca="1" si="4"/>
        <v>42086</v>
      </c>
      <c r="H83" s="25">
        <f t="shared" ca="1" si="5"/>
        <v>12.027700719999999</v>
      </c>
      <c r="J83" s="85">
        <f t="shared" si="7"/>
        <v>42166</v>
      </c>
      <c r="K83" s="86">
        <f t="shared" ca="1" si="6"/>
        <v>12.027700719999999</v>
      </c>
    </row>
    <row r="84" spans="1:11" ht="15" customHeight="1" x14ac:dyDescent="0.2">
      <c r="A84" s="108">
        <v>42086</v>
      </c>
      <c r="B84" s="10">
        <v>11.16857924</v>
      </c>
      <c r="D84" s="83">
        <v>42086</v>
      </c>
      <c r="E84" s="84">
        <v>11.16857924</v>
      </c>
      <c r="G84" s="83">
        <f t="shared" ca="1" si="4"/>
        <v>42087</v>
      </c>
      <c r="H84" s="25">
        <f t="shared" ca="1" si="5"/>
        <v>12.886822199999999</v>
      </c>
      <c r="J84" s="85">
        <f t="shared" si="7"/>
        <v>42168</v>
      </c>
      <c r="K84" s="86">
        <f t="shared" ca="1" si="6"/>
        <v>11.16857924</v>
      </c>
    </row>
    <row r="85" spans="1:11" ht="15" customHeight="1" x14ac:dyDescent="0.2">
      <c r="A85" s="108">
        <v>42087</v>
      </c>
      <c r="B85" s="10">
        <v>12.886822199999999</v>
      </c>
      <c r="D85" s="83">
        <v>42087</v>
      </c>
      <c r="E85" s="84">
        <v>12.886822199999999</v>
      </c>
      <c r="G85" s="83">
        <f t="shared" ca="1" si="4"/>
        <v>42088</v>
      </c>
      <c r="H85" s="25">
        <f t="shared" ca="1" si="5"/>
        <v>14.605065159999999</v>
      </c>
      <c r="J85" s="85">
        <f t="shared" si="7"/>
        <v>42170</v>
      </c>
      <c r="K85" s="86">
        <f t="shared" ca="1" si="6"/>
        <v>17.182429599999999</v>
      </c>
    </row>
    <row r="86" spans="1:11" ht="15" customHeight="1" x14ac:dyDescent="0.2">
      <c r="A86" s="108">
        <v>42088</v>
      </c>
      <c r="B86" s="10">
        <v>14.605065159999999</v>
      </c>
      <c r="D86" s="83">
        <v>42088</v>
      </c>
      <c r="E86" s="84">
        <v>14.605065159999999</v>
      </c>
      <c r="G86" s="83">
        <f t="shared" ca="1" si="4"/>
        <v>42089</v>
      </c>
      <c r="H86" s="25">
        <f t="shared" ca="1" si="5"/>
        <v>14.605065159999999</v>
      </c>
      <c r="J86" s="85">
        <f t="shared" si="7"/>
        <v>42172</v>
      </c>
      <c r="K86" s="86">
        <f t="shared" ca="1" si="6"/>
        <v>11.16857924</v>
      </c>
    </row>
    <row r="87" spans="1:11" ht="15" customHeight="1" x14ac:dyDescent="0.2">
      <c r="A87" s="108">
        <v>42089</v>
      </c>
      <c r="B87" s="10">
        <v>10.309457759999999</v>
      </c>
      <c r="D87" s="83">
        <v>42089</v>
      </c>
      <c r="E87" s="84">
        <v>10.309457759999999</v>
      </c>
      <c r="G87" s="83">
        <f t="shared" ca="1" si="4"/>
        <v>42090</v>
      </c>
      <c r="H87" s="25">
        <f t="shared" ca="1" si="5"/>
        <v>10.309457759999999</v>
      </c>
      <c r="J87" s="85">
        <f t="shared" si="7"/>
        <v>42174</v>
      </c>
      <c r="K87" s="86">
        <f t="shared" ca="1" si="6"/>
        <v>14.605065159999999</v>
      </c>
    </row>
    <row r="88" spans="1:11" ht="15" customHeight="1" x14ac:dyDescent="0.2">
      <c r="A88" s="108">
        <v>42090</v>
      </c>
      <c r="B88" s="10">
        <v>8.5912147999999995</v>
      </c>
      <c r="D88" s="83">
        <v>42090</v>
      </c>
      <c r="E88" s="84">
        <v>8.5912147999999995</v>
      </c>
      <c r="G88" s="83">
        <f t="shared" ca="1" si="4"/>
        <v>42091</v>
      </c>
      <c r="H88" s="25">
        <f t="shared" ca="1" si="5"/>
        <v>9.4503362800000001</v>
      </c>
      <c r="J88" s="85">
        <f t="shared" si="7"/>
        <v>42176</v>
      </c>
      <c r="K88" s="86">
        <f t="shared" ca="1" si="6"/>
        <v>16.32330812</v>
      </c>
    </row>
    <row r="89" spans="1:11" ht="15" customHeight="1" x14ac:dyDescent="0.2">
      <c r="A89" s="108">
        <v>42091</v>
      </c>
      <c r="B89" s="10">
        <v>9.4503362800000001</v>
      </c>
      <c r="D89" s="83">
        <v>42091</v>
      </c>
      <c r="E89" s="84">
        <v>9.4503362800000001</v>
      </c>
      <c r="G89" s="83">
        <f t="shared" ca="1" si="4"/>
        <v>42092</v>
      </c>
      <c r="H89" s="25">
        <f t="shared" ca="1" si="5"/>
        <v>12.027700719999999</v>
      </c>
      <c r="J89" s="85">
        <f t="shared" si="7"/>
        <v>42178</v>
      </c>
      <c r="K89" s="86">
        <f t="shared" ca="1" si="6"/>
        <v>8.5912147999999995</v>
      </c>
    </row>
    <row r="90" spans="1:11" ht="15" customHeight="1" x14ac:dyDescent="0.2">
      <c r="A90" s="108">
        <v>42092</v>
      </c>
      <c r="B90" s="10">
        <v>12.027700719999999</v>
      </c>
      <c r="D90" s="83">
        <v>42092</v>
      </c>
      <c r="E90" s="84">
        <v>12.027700719999999</v>
      </c>
      <c r="G90" s="83">
        <f t="shared" ca="1" si="4"/>
        <v>42093</v>
      </c>
      <c r="H90" s="25">
        <f t="shared" ca="1" si="5"/>
        <v>14.605065159999999</v>
      </c>
      <c r="J90" s="85">
        <f t="shared" si="7"/>
        <v>42180</v>
      </c>
      <c r="K90" s="86">
        <f t="shared" ca="1" si="6"/>
        <v>14.605065159999999</v>
      </c>
    </row>
    <row r="91" spans="1:11" ht="15" customHeight="1" x14ac:dyDescent="0.2">
      <c r="A91" s="108">
        <v>42093</v>
      </c>
      <c r="B91" s="10">
        <v>14.605065159999999</v>
      </c>
      <c r="D91" s="83">
        <v>42093</v>
      </c>
      <c r="E91" s="84">
        <v>14.605065159999999</v>
      </c>
      <c r="G91" s="83">
        <f t="shared" ca="1" si="4"/>
        <v>42094</v>
      </c>
      <c r="H91" s="25">
        <f t="shared" ca="1" si="5"/>
        <v>14.605065159999999</v>
      </c>
      <c r="J91" s="85">
        <f t="shared" si="7"/>
        <v>42182</v>
      </c>
      <c r="K91" s="86">
        <f t="shared" ca="1" si="6"/>
        <v>12.027700719999999</v>
      </c>
    </row>
    <row r="92" spans="1:11" ht="15" customHeight="1" x14ac:dyDescent="0.2">
      <c r="A92" s="108">
        <v>42094</v>
      </c>
      <c r="B92" s="10">
        <v>10.309457759999999</v>
      </c>
      <c r="D92" s="83">
        <v>42094</v>
      </c>
      <c r="E92" s="84">
        <v>10.309457759999999</v>
      </c>
      <c r="G92" s="83">
        <f t="shared" ca="1" si="4"/>
        <v>42095</v>
      </c>
      <c r="H92" s="25">
        <f t="shared" ca="1" si="5"/>
        <v>12.886822199999999</v>
      </c>
      <c r="J92" s="85">
        <f t="shared" si="7"/>
        <v>42184</v>
      </c>
      <c r="K92" s="86">
        <f t="shared" ca="1" si="6"/>
        <v>11.16857924</v>
      </c>
    </row>
    <row r="93" spans="1:11" ht="15" customHeight="1" x14ac:dyDescent="0.2">
      <c r="A93" s="108">
        <v>42095</v>
      </c>
      <c r="B93" s="10">
        <v>12.886822199999999</v>
      </c>
      <c r="D93" s="83">
        <v>42095</v>
      </c>
      <c r="E93" s="84">
        <v>12.886822199999999</v>
      </c>
      <c r="G93" s="83">
        <f t="shared" ca="1" si="4"/>
        <v>42096</v>
      </c>
      <c r="H93" s="25">
        <f t="shared" ca="1" si="5"/>
        <v>12.886822199999999</v>
      </c>
      <c r="J93" s="85">
        <f t="shared" si="7"/>
        <v>42186</v>
      </c>
      <c r="K93" s="86">
        <f t="shared" ca="1" si="6"/>
        <v>11.16857924</v>
      </c>
    </row>
    <row r="94" spans="1:11" ht="15" customHeight="1" x14ac:dyDescent="0.2">
      <c r="A94" s="108">
        <v>42096</v>
      </c>
      <c r="B94" s="10">
        <v>12.886822199999999</v>
      </c>
      <c r="D94" s="83">
        <v>42096</v>
      </c>
      <c r="E94" s="84">
        <v>12.886822199999999</v>
      </c>
      <c r="G94" s="83">
        <f t="shared" ca="1" si="4"/>
        <v>42097</v>
      </c>
      <c r="H94" s="25">
        <f t="shared" ca="1" si="5"/>
        <v>12.886822199999999</v>
      </c>
      <c r="J94" s="85">
        <f t="shared" si="7"/>
        <v>42188</v>
      </c>
      <c r="K94" s="86">
        <f t="shared" ca="1" si="6"/>
        <v>9.4503362800000001</v>
      </c>
    </row>
    <row r="95" spans="1:11" ht="15" customHeight="1" x14ac:dyDescent="0.2">
      <c r="A95" s="108">
        <v>42097</v>
      </c>
      <c r="B95" s="10">
        <v>12.886822199999999</v>
      </c>
      <c r="D95" s="83">
        <v>42097</v>
      </c>
      <c r="E95" s="84">
        <v>12.886822199999999</v>
      </c>
      <c r="G95" s="83">
        <f t="shared" ca="1" si="4"/>
        <v>42098</v>
      </c>
      <c r="H95" s="25">
        <f t="shared" ca="1" si="5"/>
        <v>12.886822199999999</v>
      </c>
      <c r="J95" s="85">
        <f t="shared" si="7"/>
        <v>42190</v>
      </c>
      <c r="K95" s="86">
        <f t="shared" ca="1" si="6"/>
        <v>15.464186639999999</v>
      </c>
    </row>
    <row r="96" spans="1:11" ht="15" customHeight="1" x14ac:dyDescent="0.2">
      <c r="A96" s="108">
        <v>42098</v>
      </c>
      <c r="B96" s="10">
        <v>9.4503362800000001</v>
      </c>
      <c r="D96" s="83">
        <v>42098</v>
      </c>
      <c r="E96" s="84">
        <v>9.4503362800000001</v>
      </c>
      <c r="G96" s="83">
        <f t="shared" ca="1" si="4"/>
        <v>42099</v>
      </c>
      <c r="H96" s="25">
        <f t="shared" ca="1" si="5"/>
        <v>12.027700719999999</v>
      </c>
      <c r="J96" s="85">
        <f t="shared" si="7"/>
        <v>42192</v>
      </c>
      <c r="K96" s="86">
        <f t="shared" ca="1" si="6"/>
        <v>10.309457759999999</v>
      </c>
    </row>
    <row r="97" spans="1:11" ht="15" customHeight="1" x14ac:dyDescent="0.2">
      <c r="A97" s="108">
        <v>42099</v>
      </c>
      <c r="B97" s="10">
        <v>12.027700719999999</v>
      </c>
      <c r="D97" s="83">
        <v>42099</v>
      </c>
      <c r="E97" s="84">
        <v>12.027700719999999</v>
      </c>
      <c r="G97" s="83">
        <f t="shared" ca="1" si="4"/>
        <v>42100</v>
      </c>
      <c r="H97" s="25">
        <f t="shared" ca="1" si="5"/>
        <v>12.027700719999999</v>
      </c>
      <c r="J97" s="85">
        <f t="shared" si="7"/>
        <v>42194</v>
      </c>
      <c r="K97" s="86">
        <f t="shared" ca="1" si="6"/>
        <v>8.5912147999999995</v>
      </c>
    </row>
    <row r="98" spans="1:11" ht="15" customHeight="1" x14ac:dyDescent="0.2">
      <c r="A98" s="108">
        <v>42100</v>
      </c>
      <c r="B98" s="10">
        <v>8.5912147999999995</v>
      </c>
      <c r="D98" s="83">
        <v>42100</v>
      </c>
      <c r="E98" s="84">
        <v>8.5912147999999995</v>
      </c>
      <c r="G98" s="83">
        <f t="shared" ca="1" si="4"/>
        <v>42101</v>
      </c>
      <c r="H98" s="25">
        <f t="shared" ca="1" si="5"/>
        <v>19.759794039999999</v>
      </c>
      <c r="J98" s="85">
        <f t="shared" si="7"/>
        <v>42196</v>
      </c>
      <c r="K98" s="86">
        <f t="shared" ca="1" si="6"/>
        <v>12.027700719999999</v>
      </c>
    </row>
    <row r="99" spans="1:11" ht="15" customHeight="1" x14ac:dyDescent="0.2">
      <c r="A99" s="108">
        <v>42101</v>
      </c>
      <c r="B99" s="10">
        <v>19.759794039999999</v>
      </c>
      <c r="D99" s="83">
        <v>42101</v>
      </c>
      <c r="E99" s="84">
        <v>19.759794039999999</v>
      </c>
      <c r="G99" s="83">
        <f t="shared" ca="1" si="4"/>
        <v>42102</v>
      </c>
      <c r="H99" s="25">
        <f t="shared" ca="1" si="5"/>
        <v>19.759794039999999</v>
      </c>
      <c r="J99" s="85">
        <f t="shared" si="7"/>
        <v>42198</v>
      </c>
      <c r="K99" s="86">
        <f t="shared" ca="1" si="6"/>
        <v>10.309457759999999</v>
      </c>
    </row>
    <row r="100" spans="1:11" ht="15" customHeight="1" x14ac:dyDescent="0.2">
      <c r="A100" s="108">
        <v>42102</v>
      </c>
      <c r="B100" s="10">
        <v>11.16857924</v>
      </c>
      <c r="D100" s="83">
        <v>42102</v>
      </c>
      <c r="E100" s="84">
        <v>11.16857924</v>
      </c>
      <c r="G100" s="83">
        <f t="shared" ca="1" si="4"/>
        <v>42103</v>
      </c>
      <c r="H100" s="25">
        <f t="shared" ca="1" si="5"/>
        <v>12.027700719999999</v>
      </c>
      <c r="J100" s="85">
        <f t="shared" si="7"/>
        <v>42200</v>
      </c>
      <c r="K100" s="86">
        <f t="shared" ca="1" si="6"/>
        <v>12.027700719999999</v>
      </c>
    </row>
    <row r="101" spans="1:11" ht="15" customHeight="1" x14ac:dyDescent="0.2">
      <c r="A101" s="108">
        <v>42103</v>
      </c>
      <c r="B101" s="10">
        <v>12.027700719999999</v>
      </c>
      <c r="D101" s="83">
        <v>42103</v>
      </c>
      <c r="E101" s="84">
        <v>12.027700719999999</v>
      </c>
      <c r="G101" s="83">
        <f t="shared" ca="1" si="4"/>
        <v>42104</v>
      </c>
      <c r="H101" s="25">
        <f t="shared" ca="1" si="5"/>
        <v>12.027700719999999</v>
      </c>
      <c r="J101" s="85">
        <f t="shared" si="7"/>
        <v>42202</v>
      </c>
      <c r="K101" s="86">
        <f t="shared" ca="1" si="6"/>
        <v>12.027700719999999</v>
      </c>
    </row>
    <row r="102" spans="1:11" ht="15" customHeight="1" x14ac:dyDescent="0.2">
      <c r="A102" s="108">
        <v>42104</v>
      </c>
      <c r="B102" s="10">
        <v>8.5912147999999995</v>
      </c>
      <c r="D102" s="83">
        <v>42104</v>
      </c>
      <c r="E102" s="84">
        <v>8.5912147999999995</v>
      </c>
      <c r="G102" s="83">
        <f t="shared" ca="1" si="4"/>
        <v>42105</v>
      </c>
      <c r="H102" s="25">
        <f t="shared" ca="1" si="5"/>
        <v>9.4503362800000001</v>
      </c>
      <c r="J102" s="85">
        <f t="shared" si="7"/>
        <v>42204</v>
      </c>
      <c r="K102" s="86">
        <f t="shared" ca="1" si="6"/>
        <v>9.4503362800000001</v>
      </c>
    </row>
    <row r="103" spans="1:11" ht="15" customHeight="1" x14ac:dyDescent="0.2">
      <c r="A103" s="108">
        <v>42105</v>
      </c>
      <c r="B103" s="10">
        <v>9.4503362800000001</v>
      </c>
      <c r="D103" s="83">
        <v>42105</v>
      </c>
      <c r="E103" s="84">
        <v>9.4503362800000001</v>
      </c>
      <c r="G103" s="83">
        <f t="shared" ca="1" si="4"/>
        <v>42106</v>
      </c>
      <c r="H103" s="25">
        <f t="shared" ca="1" si="5"/>
        <v>9.4503362800000001</v>
      </c>
      <c r="J103" s="85">
        <f t="shared" si="7"/>
        <v>42206</v>
      </c>
      <c r="K103" s="86">
        <f t="shared" ca="1" si="6"/>
        <v>12.027700719999999</v>
      </c>
    </row>
    <row r="104" spans="1:11" ht="15" customHeight="1" x14ac:dyDescent="0.2">
      <c r="A104" s="108">
        <v>42106</v>
      </c>
      <c r="B104" s="10">
        <v>9.4503362800000001</v>
      </c>
      <c r="D104" s="83">
        <v>42106</v>
      </c>
      <c r="E104" s="84">
        <v>9.4503362800000001</v>
      </c>
      <c r="G104" s="83">
        <f t="shared" ca="1" si="4"/>
        <v>42107</v>
      </c>
      <c r="H104" s="25">
        <f t="shared" ca="1" si="5"/>
        <v>9.4503362800000001</v>
      </c>
      <c r="J104" s="85">
        <f t="shared" si="7"/>
        <v>42208</v>
      </c>
      <c r="K104" s="86">
        <f t="shared" ca="1" si="6"/>
        <v>14.605065159999999</v>
      </c>
    </row>
    <row r="105" spans="1:11" ht="15" customHeight="1" x14ac:dyDescent="0.2">
      <c r="A105" s="108">
        <v>42107</v>
      </c>
      <c r="B105" s="10">
        <v>8.5912147999999995</v>
      </c>
      <c r="D105" s="83">
        <v>42107</v>
      </c>
      <c r="E105" s="84">
        <v>8.5912147999999995</v>
      </c>
      <c r="G105" s="83">
        <f t="shared" ca="1" si="4"/>
        <v>42108</v>
      </c>
      <c r="H105" s="25">
        <f t="shared" ca="1" si="5"/>
        <v>8.5912147999999995</v>
      </c>
      <c r="J105" s="85">
        <f t="shared" si="7"/>
        <v>42210</v>
      </c>
      <c r="K105" s="86">
        <f t="shared" ca="1" si="6"/>
        <v>13.74594368</v>
      </c>
    </row>
    <row r="106" spans="1:11" ht="15" customHeight="1" x14ac:dyDescent="0.2">
      <c r="A106" s="108">
        <v>42108</v>
      </c>
      <c r="B106" s="10">
        <v>7.7320933199999997</v>
      </c>
      <c r="D106" s="83">
        <v>42108</v>
      </c>
      <c r="E106" s="84">
        <v>7.7320933199999997</v>
      </c>
      <c r="G106" s="83">
        <f t="shared" ca="1" si="4"/>
        <v>42109</v>
      </c>
      <c r="H106" s="25">
        <f t="shared" ca="1" si="5"/>
        <v>12.886822199999999</v>
      </c>
      <c r="J106" s="85">
        <f t="shared" si="7"/>
        <v>42212</v>
      </c>
      <c r="K106" s="86">
        <f t="shared" ca="1" si="6"/>
        <v>12.027700719999999</v>
      </c>
    </row>
    <row r="107" spans="1:11" ht="15" customHeight="1" x14ac:dyDescent="0.2">
      <c r="A107" s="108">
        <v>42109</v>
      </c>
      <c r="B107" s="10">
        <v>12.886822199999999</v>
      </c>
      <c r="D107" s="83">
        <v>42109</v>
      </c>
      <c r="E107" s="84">
        <v>12.886822199999999</v>
      </c>
      <c r="G107" s="83">
        <f t="shared" ca="1" si="4"/>
        <v>42110</v>
      </c>
      <c r="H107" s="25">
        <f t="shared" ca="1" si="5"/>
        <v>12.886822199999999</v>
      </c>
      <c r="J107" s="85">
        <f t="shared" si="7"/>
        <v>42214</v>
      </c>
      <c r="K107" s="86">
        <f t="shared" ca="1" si="6"/>
        <v>12.886822199999999</v>
      </c>
    </row>
    <row r="108" spans="1:11" ht="15" customHeight="1" x14ac:dyDescent="0.2">
      <c r="A108" s="108">
        <v>42110</v>
      </c>
      <c r="B108" s="10">
        <v>12.027700719999999</v>
      </c>
      <c r="D108" s="83">
        <v>42110</v>
      </c>
      <c r="E108" s="84">
        <v>12.027700719999999</v>
      </c>
      <c r="G108" s="83">
        <f t="shared" ca="1" si="4"/>
        <v>42111</v>
      </c>
      <c r="H108" s="25">
        <f t="shared" ca="1" si="5"/>
        <v>12.027700719999999</v>
      </c>
      <c r="J108" s="85">
        <f t="shared" si="7"/>
        <v>42216</v>
      </c>
      <c r="K108" s="86">
        <f t="shared" ca="1" si="6"/>
        <v>10.309457759999999</v>
      </c>
    </row>
    <row r="109" spans="1:11" ht="15" customHeight="1" x14ac:dyDescent="0.2">
      <c r="A109" s="108">
        <v>42111</v>
      </c>
      <c r="B109" s="10">
        <v>10.309457759999999</v>
      </c>
      <c r="D109" s="83">
        <v>42111</v>
      </c>
      <c r="E109" s="84">
        <v>10.309457759999999</v>
      </c>
      <c r="G109" s="83">
        <f t="shared" ca="1" si="4"/>
        <v>42112</v>
      </c>
      <c r="H109" s="25">
        <f t="shared" ca="1" si="5"/>
        <v>12.886822199999999</v>
      </c>
      <c r="J109" s="85">
        <f t="shared" si="7"/>
        <v>42218</v>
      </c>
      <c r="K109" s="86">
        <f t="shared" ca="1" si="6"/>
        <v>12.886822199999999</v>
      </c>
    </row>
    <row r="110" spans="1:11" ht="15" customHeight="1" x14ac:dyDescent="0.2">
      <c r="A110" s="108">
        <v>42112</v>
      </c>
      <c r="B110" s="10">
        <v>12.886822199999999</v>
      </c>
      <c r="D110" s="83">
        <v>42112</v>
      </c>
      <c r="E110" s="84">
        <v>12.886822199999999</v>
      </c>
      <c r="G110" s="83">
        <f t="shared" ca="1" si="4"/>
        <v>42113</v>
      </c>
      <c r="H110" s="25">
        <f t="shared" ca="1" si="5"/>
        <v>12.886822199999999</v>
      </c>
      <c r="J110" s="85">
        <f t="shared" si="7"/>
        <v>42220</v>
      </c>
      <c r="K110" s="86">
        <f t="shared" ca="1" si="6"/>
        <v>12.027700719999999</v>
      </c>
    </row>
    <row r="111" spans="1:11" ht="15" customHeight="1" x14ac:dyDescent="0.2">
      <c r="A111" s="108">
        <v>42113</v>
      </c>
      <c r="B111" s="10">
        <v>8.5912147999999995</v>
      </c>
      <c r="D111" s="83">
        <v>42113</v>
      </c>
      <c r="E111" s="84">
        <v>8.5912147999999995</v>
      </c>
      <c r="G111" s="83">
        <f t="shared" ca="1" si="4"/>
        <v>42114</v>
      </c>
      <c r="H111" s="25">
        <f t="shared" ca="1" si="5"/>
        <v>10.309457759999999</v>
      </c>
      <c r="J111" s="85">
        <f t="shared" si="7"/>
        <v>42222</v>
      </c>
      <c r="K111" s="86">
        <f t="shared" ca="1" si="6"/>
        <v>14.605065159999999</v>
      </c>
    </row>
    <row r="112" spans="1:11" ht="15" customHeight="1" x14ac:dyDescent="0.2">
      <c r="A112" s="108">
        <v>42114</v>
      </c>
      <c r="B112" s="10">
        <v>10.309457759999999</v>
      </c>
      <c r="D112" s="83">
        <v>42114</v>
      </c>
      <c r="E112" s="84">
        <v>10.309457759999999</v>
      </c>
      <c r="G112" s="83">
        <f t="shared" ca="1" si="4"/>
        <v>42115</v>
      </c>
      <c r="H112" s="25">
        <f t="shared" ca="1" si="5"/>
        <v>11.16857924</v>
      </c>
      <c r="J112" s="85">
        <f t="shared" si="7"/>
        <v>42224</v>
      </c>
      <c r="K112" s="86">
        <f t="shared" ca="1" si="6"/>
        <v>12.886822199999999</v>
      </c>
    </row>
    <row r="113" spans="1:11" ht="15" customHeight="1" x14ac:dyDescent="0.2">
      <c r="A113" s="108">
        <v>42115</v>
      </c>
      <c r="B113" s="10">
        <v>11.16857924</v>
      </c>
      <c r="D113" s="83">
        <v>42115</v>
      </c>
      <c r="E113" s="84">
        <v>11.16857924</v>
      </c>
      <c r="G113" s="83">
        <f t="shared" ca="1" si="4"/>
        <v>42116</v>
      </c>
      <c r="H113" s="25">
        <f t="shared" ca="1" si="5"/>
        <v>13.74594368</v>
      </c>
      <c r="J113" s="85">
        <f t="shared" si="7"/>
        <v>42226</v>
      </c>
      <c r="K113" s="86">
        <f t="shared" ca="1" si="6"/>
        <v>10.309457759999999</v>
      </c>
    </row>
    <row r="114" spans="1:11" ht="15" customHeight="1" x14ac:dyDescent="0.2">
      <c r="A114" s="108">
        <v>42116</v>
      </c>
      <c r="B114" s="10">
        <v>13.74594368</v>
      </c>
      <c r="D114" s="83">
        <v>42116</v>
      </c>
      <c r="E114" s="84">
        <v>13.74594368</v>
      </c>
      <c r="G114" s="83">
        <f t="shared" ca="1" si="4"/>
        <v>42117</v>
      </c>
      <c r="H114" s="25">
        <f t="shared" ca="1" si="5"/>
        <v>13.74594368</v>
      </c>
      <c r="J114" s="85">
        <f t="shared" si="7"/>
        <v>42228</v>
      </c>
      <c r="K114" s="86">
        <f t="shared" ca="1" si="6"/>
        <v>8.5912147999999995</v>
      </c>
    </row>
    <row r="115" spans="1:11" ht="15" customHeight="1" x14ac:dyDescent="0.2">
      <c r="A115" s="108">
        <v>42117</v>
      </c>
      <c r="B115" s="10">
        <v>10.309457759999999</v>
      </c>
      <c r="D115" s="83">
        <v>42117</v>
      </c>
      <c r="E115" s="84">
        <v>10.309457759999999</v>
      </c>
      <c r="G115" s="83">
        <f t="shared" ca="1" si="4"/>
        <v>42118</v>
      </c>
      <c r="H115" s="25">
        <f t="shared" ca="1" si="5"/>
        <v>10.309457759999999</v>
      </c>
      <c r="J115" s="85">
        <f t="shared" si="7"/>
        <v>42230</v>
      </c>
      <c r="K115" s="86">
        <f t="shared" ca="1" si="6"/>
        <v>10.309457759999999</v>
      </c>
    </row>
    <row r="116" spans="1:11" ht="15" customHeight="1" x14ac:dyDescent="0.2">
      <c r="A116" s="108">
        <v>42118</v>
      </c>
      <c r="B116" s="10">
        <v>8.5912147999999995</v>
      </c>
      <c r="D116" s="83">
        <v>42118</v>
      </c>
      <c r="E116" s="84">
        <v>8.5912147999999995</v>
      </c>
      <c r="G116" s="83">
        <f t="shared" ca="1" si="4"/>
        <v>42119</v>
      </c>
      <c r="H116" s="25">
        <f t="shared" ca="1" si="5"/>
        <v>25.773644399999998</v>
      </c>
      <c r="J116" s="85">
        <f t="shared" si="7"/>
        <v>42232</v>
      </c>
      <c r="K116" s="86">
        <f t="shared" ca="1" si="6"/>
        <v>11.16857924</v>
      </c>
    </row>
    <row r="117" spans="1:11" ht="15" customHeight="1" x14ac:dyDescent="0.2">
      <c r="A117" s="108">
        <v>42119</v>
      </c>
      <c r="B117" s="10">
        <v>25.773644399999998</v>
      </c>
      <c r="D117" s="83">
        <v>42119</v>
      </c>
      <c r="E117" s="84">
        <v>25.773644399999998</v>
      </c>
      <c r="G117" s="83">
        <f t="shared" ca="1" si="4"/>
        <v>42120</v>
      </c>
      <c r="H117" s="25">
        <f t="shared" ca="1" si="5"/>
        <v>25.773644399999998</v>
      </c>
      <c r="J117" s="85">
        <f t="shared" si="7"/>
        <v>42234</v>
      </c>
      <c r="K117" s="86">
        <f t="shared" ca="1" si="6"/>
        <v>9.4503362800000001</v>
      </c>
    </row>
    <row r="118" spans="1:11" ht="15" customHeight="1" x14ac:dyDescent="0.2">
      <c r="A118" s="108">
        <v>42120</v>
      </c>
      <c r="B118" s="10">
        <v>15.464186639999999</v>
      </c>
      <c r="D118" s="83">
        <v>42120</v>
      </c>
      <c r="E118" s="84">
        <v>15.464186639999999</v>
      </c>
      <c r="G118" s="83">
        <f t="shared" ca="1" si="4"/>
        <v>42121</v>
      </c>
      <c r="H118" s="25">
        <f t="shared" ca="1" si="5"/>
        <v>15.464186639999999</v>
      </c>
      <c r="J118" s="85">
        <f t="shared" si="7"/>
        <v>42236</v>
      </c>
      <c r="K118" s="86">
        <f t="shared" ca="1" si="6"/>
        <v>12.027700719999999</v>
      </c>
    </row>
    <row r="119" spans="1:11" ht="15" customHeight="1" x14ac:dyDescent="0.2">
      <c r="A119" s="108">
        <v>42121</v>
      </c>
      <c r="B119" s="10">
        <v>10.309457759999999</v>
      </c>
      <c r="D119" s="83">
        <v>42121</v>
      </c>
      <c r="E119" s="84">
        <v>12.027700719999999</v>
      </c>
      <c r="G119" s="83">
        <f t="shared" ca="1" si="4"/>
        <v>42122</v>
      </c>
      <c r="H119" s="25">
        <f t="shared" ca="1" si="5"/>
        <v>12.027700719999999</v>
      </c>
      <c r="J119" s="85">
        <f t="shared" si="7"/>
        <v>42238</v>
      </c>
      <c r="K119" s="86">
        <f t="shared" ca="1" si="6"/>
        <v>13.74594368</v>
      </c>
    </row>
    <row r="120" spans="1:11" ht="15" customHeight="1" x14ac:dyDescent="0.2">
      <c r="A120" s="108">
        <v>42122</v>
      </c>
      <c r="B120" s="10">
        <v>11.16857924</v>
      </c>
      <c r="D120" s="83">
        <v>42122</v>
      </c>
      <c r="E120" s="84">
        <v>11.16857924</v>
      </c>
      <c r="G120" s="83">
        <f t="shared" ca="1" si="4"/>
        <v>42123</v>
      </c>
      <c r="H120" s="25">
        <f t="shared" ca="1" si="5"/>
        <v>11.16857924</v>
      </c>
      <c r="J120" s="85">
        <f t="shared" si="7"/>
        <v>42240</v>
      </c>
      <c r="K120" s="86">
        <f t="shared" ca="1" si="6"/>
        <v>13.74594368</v>
      </c>
    </row>
    <row r="121" spans="1:11" ht="15" customHeight="1" x14ac:dyDescent="0.2">
      <c r="A121" s="108">
        <v>42123</v>
      </c>
      <c r="B121" s="10">
        <v>10.309457759999999</v>
      </c>
      <c r="D121" s="83">
        <v>42123</v>
      </c>
      <c r="E121" s="84">
        <v>10.309457759999999</v>
      </c>
      <c r="G121" s="83">
        <f t="shared" ca="1" si="4"/>
        <v>42124</v>
      </c>
      <c r="H121" s="25">
        <f t="shared" ca="1" si="5"/>
        <v>13.74594368</v>
      </c>
      <c r="J121" s="85">
        <f t="shared" si="7"/>
        <v>42242</v>
      </c>
      <c r="K121" s="86">
        <f t="shared" ca="1" si="6"/>
        <v>10.309457759999999</v>
      </c>
    </row>
    <row r="122" spans="1:11" ht="15" customHeight="1" x14ac:dyDescent="0.2">
      <c r="A122" s="108">
        <v>42124</v>
      </c>
      <c r="B122" s="10">
        <v>13.74594368</v>
      </c>
      <c r="D122" s="83">
        <v>42124</v>
      </c>
      <c r="E122" s="84">
        <v>13.74594368</v>
      </c>
      <c r="G122" s="83">
        <f t="shared" ca="1" si="4"/>
        <v>42125</v>
      </c>
      <c r="H122" s="25">
        <f t="shared" ca="1" si="5"/>
        <v>13.74594368</v>
      </c>
      <c r="J122" s="85">
        <f t="shared" si="7"/>
        <v>42244</v>
      </c>
      <c r="K122" s="86">
        <f t="shared" ca="1" si="6"/>
        <v>12.886822199999999</v>
      </c>
    </row>
    <row r="123" spans="1:11" ht="15" customHeight="1" x14ac:dyDescent="0.2">
      <c r="A123" s="108">
        <v>42125</v>
      </c>
      <c r="B123" s="10">
        <v>12.027700719999999</v>
      </c>
      <c r="D123" s="83">
        <v>42125</v>
      </c>
      <c r="E123" s="84">
        <v>12.027700719999999</v>
      </c>
      <c r="G123" s="83">
        <f t="shared" ca="1" si="4"/>
        <v>42126</v>
      </c>
      <c r="H123" s="25">
        <f t="shared" ca="1" si="5"/>
        <v>12.027700719999999</v>
      </c>
      <c r="J123" s="85">
        <f t="shared" si="7"/>
        <v>42246</v>
      </c>
      <c r="K123" s="86">
        <f t="shared" ca="1" si="6"/>
        <v>12.027700719999999</v>
      </c>
    </row>
    <row r="124" spans="1:11" ht="15" customHeight="1" x14ac:dyDescent="0.2">
      <c r="A124" s="108">
        <v>42126</v>
      </c>
      <c r="B124" s="10">
        <v>8.5912147999999995</v>
      </c>
      <c r="D124" s="83">
        <v>42126</v>
      </c>
      <c r="E124" s="84">
        <v>8.5912147999999995</v>
      </c>
      <c r="G124" s="83">
        <f t="shared" ca="1" si="4"/>
        <v>42127</v>
      </c>
      <c r="H124" s="25">
        <f t="shared" ca="1" si="5"/>
        <v>12.886822199999999</v>
      </c>
      <c r="J124" s="85">
        <f t="shared" si="7"/>
        <v>42248</v>
      </c>
      <c r="K124" s="86">
        <f t="shared" ca="1" si="6"/>
        <v>15.464186639999999</v>
      </c>
    </row>
    <row r="125" spans="1:11" ht="15" customHeight="1" x14ac:dyDescent="0.2">
      <c r="A125" s="108">
        <v>42127</v>
      </c>
      <c r="B125" s="10">
        <v>12.886822199999999</v>
      </c>
      <c r="D125" s="83">
        <v>42127</v>
      </c>
      <c r="E125" s="84">
        <v>12.886822199999999</v>
      </c>
      <c r="G125" s="83">
        <f t="shared" ca="1" si="4"/>
        <v>42128</v>
      </c>
      <c r="H125" s="25">
        <f t="shared" ca="1" si="5"/>
        <v>12.886822199999999</v>
      </c>
      <c r="J125" s="85">
        <f t="shared" si="7"/>
        <v>42250</v>
      </c>
      <c r="K125" s="86">
        <f t="shared" ca="1" si="6"/>
        <v>17.182429599999999</v>
      </c>
    </row>
    <row r="126" spans="1:11" ht="15" customHeight="1" x14ac:dyDescent="0.2">
      <c r="A126" s="108">
        <v>42128</v>
      </c>
      <c r="B126" s="10">
        <v>12.886822199999999</v>
      </c>
      <c r="D126" s="83">
        <v>42128</v>
      </c>
      <c r="E126" s="84">
        <v>12.886822199999999</v>
      </c>
      <c r="G126" s="83">
        <f t="shared" ca="1" si="4"/>
        <v>42129</v>
      </c>
      <c r="H126" s="25">
        <f t="shared" ca="1" si="5"/>
        <v>14.605065159999999</v>
      </c>
      <c r="J126" s="85">
        <f t="shared" si="7"/>
        <v>42252</v>
      </c>
      <c r="K126" s="86">
        <f t="shared" ca="1" si="6"/>
        <v>15.464186639999999</v>
      </c>
    </row>
    <row r="127" spans="1:11" ht="15" customHeight="1" x14ac:dyDescent="0.2">
      <c r="A127" s="108">
        <v>42129</v>
      </c>
      <c r="B127" s="10">
        <v>14.605065159999999</v>
      </c>
      <c r="D127" s="83">
        <v>42129</v>
      </c>
      <c r="E127" s="84">
        <v>14.605065159999999</v>
      </c>
      <c r="G127" s="83">
        <f t="shared" ca="1" si="4"/>
        <v>42130</v>
      </c>
      <c r="H127" s="25">
        <f t="shared" ca="1" si="5"/>
        <v>14.605065159999999</v>
      </c>
      <c r="J127" s="85">
        <f t="shared" si="7"/>
        <v>42254</v>
      </c>
      <c r="K127" s="86">
        <f t="shared" ca="1" si="6"/>
        <v>18.041551079999998</v>
      </c>
    </row>
    <row r="128" spans="1:11" ht="15" customHeight="1" x14ac:dyDescent="0.2">
      <c r="A128" s="108">
        <v>42130</v>
      </c>
      <c r="B128" s="10">
        <v>11.16857924</v>
      </c>
      <c r="D128" s="83">
        <v>42130</v>
      </c>
      <c r="E128" s="84">
        <v>11.16857924</v>
      </c>
      <c r="G128" s="83">
        <f t="shared" ca="1" si="4"/>
        <v>42131</v>
      </c>
      <c r="H128" s="25">
        <f t="shared" ca="1" si="5"/>
        <v>11.16857924</v>
      </c>
      <c r="J128" s="85">
        <f t="shared" si="7"/>
        <v>42256</v>
      </c>
      <c r="K128" s="86">
        <f t="shared" ca="1" si="6"/>
        <v>15.464186639999999</v>
      </c>
    </row>
    <row r="129" spans="1:11" ht="15" customHeight="1" x14ac:dyDescent="0.2">
      <c r="A129" s="108">
        <v>42131</v>
      </c>
      <c r="B129" s="10">
        <v>10.309457759999999</v>
      </c>
      <c r="D129" s="83">
        <v>42131</v>
      </c>
      <c r="E129" s="84">
        <v>10.309457759999999</v>
      </c>
      <c r="G129" s="83">
        <f t="shared" ca="1" si="4"/>
        <v>42132</v>
      </c>
      <c r="H129" s="25">
        <f t="shared" ca="1" si="5"/>
        <v>14.605065159999999</v>
      </c>
      <c r="J129" s="85">
        <f t="shared" si="7"/>
        <v>42258</v>
      </c>
      <c r="K129" s="86">
        <f t="shared" ca="1" si="6"/>
        <v>13.74594368</v>
      </c>
    </row>
    <row r="130" spans="1:11" ht="15" customHeight="1" x14ac:dyDescent="0.2">
      <c r="A130" s="108">
        <v>42132</v>
      </c>
      <c r="B130" s="10">
        <v>14.605065159999999</v>
      </c>
      <c r="D130" s="83">
        <v>42132</v>
      </c>
      <c r="E130" s="84">
        <v>14.605065159999999</v>
      </c>
      <c r="G130" s="83">
        <f t="shared" ca="1" si="4"/>
        <v>42133</v>
      </c>
      <c r="H130" s="25">
        <f t="shared" ca="1" si="5"/>
        <v>14.605065159999999</v>
      </c>
      <c r="J130" s="85">
        <f t="shared" si="7"/>
        <v>42260</v>
      </c>
      <c r="K130" s="86">
        <f t="shared" ca="1" si="6"/>
        <v>12.027700719999999</v>
      </c>
    </row>
    <row r="131" spans="1:11" ht="15" customHeight="1" x14ac:dyDescent="0.2">
      <c r="A131" s="108">
        <v>42133</v>
      </c>
      <c r="B131" s="10">
        <v>7.7320933199999997</v>
      </c>
      <c r="D131" s="83">
        <v>42133</v>
      </c>
      <c r="E131" s="84">
        <v>7.7320933199999997</v>
      </c>
      <c r="G131" s="83">
        <f t="shared" ca="1" si="4"/>
        <v>42134</v>
      </c>
      <c r="H131" s="25">
        <f t="shared" ca="1" si="5"/>
        <v>8.5912147999999995</v>
      </c>
      <c r="J131" s="85">
        <f t="shared" si="7"/>
        <v>42262</v>
      </c>
      <c r="K131" s="86">
        <f t="shared" ca="1" si="6"/>
        <v>14.605065159999999</v>
      </c>
    </row>
    <row r="132" spans="1:11" ht="15" customHeight="1" x14ac:dyDescent="0.2">
      <c r="A132" s="108">
        <v>42134</v>
      </c>
      <c r="B132" s="10">
        <v>8.5912147999999995</v>
      </c>
      <c r="D132" s="83">
        <v>42134</v>
      </c>
      <c r="E132" s="84">
        <v>8.5912147999999995</v>
      </c>
      <c r="G132" s="83">
        <f t="shared" ref="G132:G195" ca="1" si="8">OFFSET(D132,1,0,1,1)</f>
        <v>42135</v>
      </c>
      <c r="H132" s="25">
        <f t="shared" ref="H132:H195" ca="1" si="9">IF(OFFSET(E132,1,0,1,1),MAX(OFFSET(E132,1,0,1,1),OFFSET(E132,0,0,1,1)))</f>
        <v>10.309457759999999</v>
      </c>
      <c r="J132" s="85">
        <f t="shared" si="7"/>
        <v>42264</v>
      </c>
      <c r="K132" s="86">
        <f t="shared" ref="K132:K184" ca="1" si="10">VLOOKUP(J132,$G$3:$H$366,2,FALSE)</f>
        <v>17.182429599999999</v>
      </c>
    </row>
    <row r="133" spans="1:11" ht="15" customHeight="1" x14ac:dyDescent="0.2">
      <c r="A133" s="108">
        <v>42135</v>
      </c>
      <c r="B133" s="10">
        <v>10.309457759999999</v>
      </c>
      <c r="D133" s="83">
        <v>42135</v>
      </c>
      <c r="E133" s="84">
        <v>10.309457759999999</v>
      </c>
      <c r="G133" s="83">
        <f t="shared" ca="1" si="8"/>
        <v>42136</v>
      </c>
      <c r="H133" s="25">
        <f t="shared" ca="1" si="9"/>
        <v>10.309457759999999</v>
      </c>
      <c r="J133" s="85">
        <f t="shared" ref="J133:J184" si="11">INDEX(J132,1,1)+2</f>
        <v>42266</v>
      </c>
      <c r="K133" s="86">
        <f t="shared" ca="1" si="10"/>
        <v>18.041551079999998</v>
      </c>
    </row>
    <row r="134" spans="1:11" ht="15" customHeight="1" x14ac:dyDescent="0.2">
      <c r="A134" s="108">
        <v>42136</v>
      </c>
      <c r="B134" s="10">
        <v>9.4503362800000001</v>
      </c>
      <c r="D134" s="83">
        <v>42136</v>
      </c>
      <c r="E134" s="84">
        <v>9.4503362800000001</v>
      </c>
      <c r="G134" s="83">
        <f t="shared" ca="1" si="8"/>
        <v>42137</v>
      </c>
      <c r="H134" s="25">
        <f t="shared" ca="1" si="9"/>
        <v>15.464186639999999</v>
      </c>
      <c r="J134" s="85">
        <f t="shared" si="11"/>
        <v>42268</v>
      </c>
      <c r="K134" s="86">
        <f t="shared" ca="1" si="10"/>
        <v>16.32330812</v>
      </c>
    </row>
    <row r="135" spans="1:11" ht="15" customHeight="1" x14ac:dyDescent="0.2">
      <c r="A135" s="108">
        <v>42137</v>
      </c>
      <c r="B135" s="10">
        <v>15.464186639999999</v>
      </c>
      <c r="D135" s="83">
        <v>42137</v>
      </c>
      <c r="E135" s="84">
        <v>15.464186639999999</v>
      </c>
      <c r="G135" s="83">
        <f t="shared" ca="1" si="8"/>
        <v>42138</v>
      </c>
      <c r="H135" s="25">
        <f t="shared" ca="1" si="9"/>
        <v>15.464186639999999</v>
      </c>
      <c r="J135" s="85">
        <f t="shared" si="11"/>
        <v>42270</v>
      </c>
      <c r="K135" s="86">
        <f t="shared" ca="1" si="10"/>
        <v>18.041551079999998</v>
      </c>
    </row>
    <row r="136" spans="1:11" ht="15" customHeight="1" x14ac:dyDescent="0.2">
      <c r="A136" s="108">
        <v>42138</v>
      </c>
      <c r="B136" s="10">
        <v>10.309457759999999</v>
      </c>
      <c r="D136" s="83">
        <v>42138</v>
      </c>
      <c r="E136" s="84">
        <v>10.309457759999999</v>
      </c>
      <c r="G136" s="83">
        <f t="shared" ca="1" si="8"/>
        <v>42139</v>
      </c>
      <c r="H136" s="25">
        <f t="shared" ca="1" si="9"/>
        <v>12.027700719999999</v>
      </c>
      <c r="J136" s="85">
        <f t="shared" si="11"/>
        <v>42272</v>
      </c>
      <c r="K136" s="86">
        <f t="shared" ca="1" si="10"/>
        <v>18.041551079999998</v>
      </c>
    </row>
    <row r="137" spans="1:11" ht="15" customHeight="1" x14ac:dyDescent="0.2">
      <c r="A137" s="108">
        <v>42139</v>
      </c>
      <c r="B137" s="10">
        <v>12.027700719999999</v>
      </c>
      <c r="D137" s="83">
        <v>42139</v>
      </c>
      <c r="E137" s="84">
        <v>12.027700719999999</v>
      </c>
      <c r="G137" s="83">
        <f t="shared" ca="1" si="8"/>
        <v>42140</v>
      </c>
      <c r="H137" s="25">
        <f t="shared" ca="1" si="9"/>
        <v>12.027700719999999</v>
      </c>
      <c r="J137" s="85">
        <f t="shared" si="11"/>
        <v>42274</v>
      </c>
      <c r="K137" s="86">
        <f t="shared" ca="1" si="10"/>
        <v>18.90067256</v>
      </c>
    </row>
    <row r="138" spans="1:11" ht="15" customHeight="1" x14ac:dyDescent="0.2">
      <c r="A138" s="108">
        <v>42140</v>
      </c>
      <c r="B138" s="10">
        <v>8.5912147999999995</v>
      </c>
      <c r="D138" s="83">
        <v>42140</v>
      </c>
      <c r="E138" s="84">
        <v>8.5912147999999995</v>
      </c>
      <c r="G138" s="83">
        <f t="shared" ca="1" si="8"/>
        <v>42141</v>
      </c>
      <c r="H138" s="25">
        <f t="shared" ca="1" si="9"/>
        <v>8.5912147999999995</v>
      </c>
      <c r="J138" s="85">
        <f t="shared" si="11"/>
        <v>42276</v>
      </c>
      <c r="K138" s="86">
        <f t="shared" ca="1" si="10"/>
        <v>17.182429599999999</v>
      </c>
    </row>
    <row r="139" spans="1:11" ht="15" customHeight="1" x14ac:dyDescent="0.2">
      <c r="A139" s="108">
        <v>42141</v>
      </c>
      <c r="B139" s="10">
        <v>6.8729718399999999</v>
      </c>
      <c r="D139" s="83">
        <v>42141</v>
      </c>
      <c r="E139" s="84">
        <v>6.8729718399999999</v>
      </c>
      <c r="G139" s="83">
        <f t="shared" ca="1" si="8"/>
        <v>42142</v>
      </c>
      <c r="H139" s="25">
        <f t="shared" ca="1" si="9"/>
        <v>6.8729718399999999</v>
      </c>
      <c r="J139" s="85">
        <f t="shared" si="11"/>
        <v>42278</v>
      </c>
      <c r="K139" s="86">
        <f t="shared" ca="1" si="10"/>
        <v>15.464186639999999</v>
      </c>
    </row>
    <row r="140" spans="1:11" ht="15" customHeight="1" x14ac:dyDescent="0.2">
      <c r="A140" s="108">
        <v>42142</v>
      </c>
      <c r="B140" s="10">
        <v>6.8729718399999999</v>
      </c>
      <c r="D140" s="83">
        <v>42142</v>
      </c>
      <c r="E140" s="84">
        <v>6.8729718399999999</v>
      </c>
      <c r="G140" s="83">
        <f t="shared" ca="1" si="8"/>
        <v>42143</v>
      </c>
      <c r="H140" s="25">
        <f t="shared" ca="1" si="9"/>
        <v>12.027700719999999</v>
      </c>
      <c r="J140" s="85">
        <f t="shared" si="11"/>
        <v>42280</v>
      </c>
      <c r="K140" s="86">
        <f t="shared" ca="1" si="10"/>
        <v>17.182429599999999</v>
      </c>
    </row>
    <row r="141" spans="1:11" ht="15" customHeight="1" x14ac:dyDescent="0.2">
      <c r="A141" s="108">
        <v>42143</v>
      </c>
      <c r="B141" s="10">
        <v>8.5912147999999995</v>
      </c>
      <c r="D141" s="83">
        <v>42143</v>
      </c>
      <c r="E141" s="84">
        <v>12.027700719999999</v>
      </c>
      <c r="G141" s="83">
        <f t="shared" ca="1" si="8"/>
        <v>42144</v>
      </c>
      <c r="H141" s="25">
        <f t="shared" ca="1" si="9"/>
        <v>12.027700719999999</v>
      </c>
      <c r="J141" s="85">
        <f t="shared" si="11"/>
        <v>42282</v>
      </c>
      <c r="K141" s="86">
        <f t="shared" ca="1" si="10"/>
        <v>12.886822199999999</v>
      </c>
    </row>
    <row r="142" spans="1:11" ht="15" customHeight="1" x14ac:dyDescent="0.2">
      <c r="A142" s="108">
        <v>42144</v>
      </c>
      <c r="B142" s="10">
        <v>6.0138503599999993</v>
      </c>
      <c r="D142" s="83">
        <v>42144</v>
      </c>
      <c r="E142" s="84">
        <v>6.0138503599999993</v>
      </c>
      <c r="G142" s="83">
        <f t="shared" ca="1" si="8"/>
        <v>42145</v>
      </c>
      <c r="H142" s="25">
        <f t="shared" ca="1" si="9"/>
        <v>6.8729718399999999</v>
      </c>
      <c r="J142" s="85">
        <f t="shared" si="11"/>
        <v>42284</v>
      </c>
      <c r="K142" s="86">
        <f t="shared" ca="1" si="10"/>
        <v>12.886822199999999</v>
      </c>
    </row>
    <row r="143" spans="1:11" ht="15" customHeight="1" x14ac:dyDescent="0.2">
      <c r="A143" s="108">
        <v>42145</v>
      </c>
      <c r="B143" s="10">
        <v>6.8729718399999999</v>
      </c>
      <c r="D143" s="83">
        <v>42145</v>
      </c>
      <c r="E143" s="84">
        <v>6.8729718399999999</v>
      </c>
      <c r="G143" s="83">
        <f t="shared" ca="1" si="8"/>
        <v>42146</v>
      </c>
      <c r="H143" s="25">
        <f t="shared" ca="1" si="9"/>
        <v>8.5912147999999995</v>
      </c>
      <c r="J143" s="85">
        <f t="shared" si="11"/>
        <v>42286</v>
      </c>
      <c r="K143" s="86">
        <f t="shared" ca="1" si="10"/>
        <v>18.90067256</v>
      </c>
    </row>
    <row r="144" spans="1:11" ht="15" customHeight="1" x14ac:dyDescent="0.2">
      <c r="A144" s="108">
        <v>42146</v>
      </c>
      <c r="B144" s="10">
        <v>8.5912147999999995</v>
      </c>
      <c r="D144" s="83">
        <v>42146</v>
      </c>
      <c r="E144" s="84">
        <v>8.5912147999999995</v>
      </c>
      <c r="G144" s="83">
        <f t="shared" ca="1" si="8"/>
        <v>42147</v>
      </c>
      <c r="H144" s="25">
        <f t="shared" ca="1" si="9"/>
        <v>8.5912147999999995</v>
      </c>
      <c r="J144" s="85">
        <f t="shared" si="11"/>
        <v>42288</v>
      </c>
      <c r="K144" s="86">
        <f t="shared" ca="1" si="10"/>
        <v>18.90067256</v>
      </c>
    </row>
    <row r="145" spans="1:11" ht="15" customHeight="1" x14ac:dyDescent="0.2">
      <c r="A145" s="108">
        <v>42147</v>
      </c>
      <c r="B145" s="10">
        <v>8.5912147999999995</v>
      </c>
      <c r="D145" s="83">
        <v>42147</v>
      </c>
      <c r="E145" s="84">
        <v>8.5912147999999995</v>
      </c>
      <c r="G145" s="83">
        <f t="shared" ca="1" si="8"/>
        <v>42148</v>
      </c>
      <c r="H145" s="25">
        <f t="shared" ca="1" si="9"/>
        <v>11.16857924</v>
      </c>
      <c r="J145" s="85">
        <f t="shared" si="11"/>
        <v>42290</v>
      </c>
      <c r="K145" s="86">
        <f t="shared" ca="1" si="10"/>
        <v>19.759794039999999</v>
      </c>
    </row>
    <row r="146" spans="1:11" ht="15" customHeight="1" x14ac:dyDescent="0.2">
      <c r="A146" s="108">
        <v>42148</v>
      </c>
      <c r="B146" s="10">
        <v>11.16857924</v>
      </c>
      <c r="D146" s="83">
        <v>42148</v>
      </c>
      <c r="E146" s="84">
        <v>11.16857924</v>
      </c>
      <c r="G146" s="83">
        <f t="shared" ca="1" si="8"/>
        <v>42149</v>
      </c>
      <c r="H146" s="25">
        <f t="shared" ca="1" si="9"/>
        <v>11.16857924</v>
      </c>
      <c r="J146" s="85">
        <f t="shared" si="11"/>
        <v>42292</v>
      </c>
      <c r="K146" s="86">
        <f t="shared" ca="1" si="10"/>
        <v>18.90067256</v>
      </c>
    </row>
    <row r="147" spans="1:11" ht="15" customHeight="1" x14ac:dyDescent="0.2">
      <c r="A147" s="108">
        <v>42149</v>
      </c>
      <c r="B147" s="10">
        <v>9.4503362800000001</v>
      </c>
      <c r="D147" s="83">
        <v>42149</v>
      </c>
      <c r="E147" s="84">
        <v>9.4503362800000001</v>
      </c>
      <c r="G147" s="83">
        <f t="shared" ca="1" si="8"/>
        <v>42150</v>
      </c>
      <c r="H147" s="25">
        <f t="shared" ca="1" si="9"/>
        <v>9.4503362800000001</v>
      </c>
      <c r="J147" s="85">
        <f t="shared" si="11"/>
        <v>42294</v>
      </c>
      <c r="K147" s="86">
        <f t="shared" ca="1" si="10"/>
        <v>19.759794039999999</v>
      </c>
    </row>
    <row r="148" spans="1:11" ht="15" customHeight="1" x14ac:dyDescent="0.2">
      <c r="A148" s="108">
        <v>42150</v>
      </c>
      <c r="B148" s="10">
        <v>6.8729718399999999</v>
      </c>
      <c r="D148" s="83">
        <v>42150</v>
      </c>
      <c r="E148" s="84">
        <v>6.8729718399999999</v>
      </c>
      <c r="G148" s="83">
        <f t="shared" ca="1" si="8"/>
        <v>42151</v>
      </c>
      <c r="H148" s="25">
        <f t="shared" ca="1" si="9"/>
        <v>10.309457759999999</v>
      </c>
      <c r="J148" s="85">
        <f t="shared" si="11"/>
        <v>42296</v>
      </c>
      <c r="K148" s="86">
        <f t="shared" ca="1" si="10"/>
        <v>15.464186639999999</v>
      </c>
    </row>
    <row r="149" spans="1:11" ht="15" customHeight="1" x14ac:dyDescent="0.2">
      <c r="A149" s="108">
        <v>42151</v>
      </c>
      <c r="B149" s="10">
        <v>10.309457759999999</v>
      </c>
      <c r="D149" s="83">
        <v>42151</v>
      </c>
      <c r="E149" s="84">
        <v>10.309457759999999</v>
      </c>
      <c r="G149" s="83">
        <f t="shared" ca="1" si="8"/>
        <v>42152</v>
      </c>
      <c r="H149" s="25">
        <f t="shared" ca="1" si="9"/>
        <v>12.886822199999999</v>
      </c>
      <c r="J149" s="85">
        <f t="shared" si="11"/>
        <v>42298</v>
      </c>
      <c r="K149" s="86">
        <f t="shared" ca="1" si="10"/>
        <v>17.182429599999999</v>
      </c>
    </row>
    <row r="150" spans="1:11" ht="15" customHeight="1" x14ac:dyDescent="0.2">
      <c r="A150" s="108">
        <v>42152</v>
      </c>
      <c r="B150" s="10">
        <v>12.886822199999999</v>
      </c>
      <c r="D150" s="83">
        <v>42152</v>
      </c>
      <c r="E150" s="84">
        <v>12.886822199999999</v>
      </c>
      <c r="G150" s="83">
        <f t="shared" ca="1" si="8"/>
        <v>42153</v>
      </c>
      <c r="H150" s="25">
        <f t="shared" ca="1" si="9"/>
        <v>17.182429599999999</v>
      </c>
      <c r="J150" s="85">
        <f t="shared" si="11"/>
        <v>42300</v>
      </c>
      <c r="K150" s="86">
        <f t="shared" ca="1" si="10"/>
        <v>17.182429599999999</v>
      </c>
    </row>
    <row r="151" spans="1:11" ht="15" customHeight="1" x14ac:dyDescent="0.2">
      <c r="A151" s="108">
        <v>42153</v>
      </c>
      <c r="B151" s="10">
        <v>16.32330812</v>
      </c>
      <c r="D151" s="83">
        <v>42153</v>
      </c>
      <c r="E151" s="84">
        <v>17.182429599999999</v>
      </c>
      <c r="G151" s="83">
        <f t="shared" ca="1" si="8"/>
        <v>42154</v>
      </c>
      <c r="H151" s="25">
        <f t="shared" ca="1" si="9"/>
        <v>17.182429599999999</v>
      </c>
      <c r="J151" s="85">
        <f t="shared" si="11"/>
        <v>42302</v>
      </c>
      <c r="K151" s="86">
        <f t="shared" ca="1" si="10"/>
        <v>15.464186639999999</v>
      </c>
    </row>
    <row r="152" spans="1:11" ht="15" customHeight="1" x14ac:dyDescent="0.2">
      <c r="A152" s="108">
        <v>42154</v>
      </c>
      <c r="B152" s="10">
        <v>9.4503362800000001</v>
      </c>
      <c r="D152" s="83">
        <v>42154</v>
      </c>
      <c r="E152" s="84">
        <v>9.4503362800000001</v>
      </c>
      <c r="G152" s="83">
        <f t="shared" ca="1" si="8"/>
        <v>42155</v>
      </c>
      <c r="H152" s="25">
        <f t="shared" ca="1" si="9"/>
        <v>9.4503362800000001</v>
      </c>
      <c r="J152" s="85">
        <f t="shared" si="11"/>
        <v>42304</v>
      </c>
      <c r="K152" s="86">
        <f t="shared" ca="1" si="10"/>
        <v>13.74594368</v>
      </c>
    </row>
    <row r="153" spans="1:11" ht="15" customHeight="1" x14ac:dyDescent="0.2">
      <c r="A153" s="108">
        <v>42155</v>
      </c>
      <c r="B153" s="10">
        <v>6.8729718399999999</v>
      </c>
      <c r="D153" s="83">
        <v>42155</v>
      </c>
      <c r="E153" s="84">
        <v>6.8729718399999999</v>
      </c>
      <c r="G153" s="83">
        <f t="shared" ca="1" si="8"/>
        <v>42156</v>
      </c>
      <c r="H153" s="25">
        <f t="shared" ca="1" si="9"/>
        <v>12.027700719999999</v>
      </c>
      <c r="J153" s="85">
        <f t="shared" si="11"/>
        <v>42306</v>
      </c>
      <c r="K153" s="86">
        <f t="shared" ca="1" si="10"/>
        <v>18.041551079999998</v>
      </c>
    </row>
    <row r="154" spans="1:11" ht="15" customHeight="1" x14ac:dyDescent="0.2">
      <c r="A154" s="108">
        <v>42156</v>
      </c>
      <c r="B154" s="10">
        <v>12.027700719999999</v>
      </c>
      <c r="D154" s="83">
        <v>42156</v>
      </c>
      <c r="E154" s="84">
        <v>12.027700719999999</v>
      </c>
      <c r="G154" s="83">
        <f t="shared" ca="1" si="8"/>
        <v>42157</v>
      </c>
      <c r="H154" s="25">
        <f t="shared" ca="1" si="9"/>
        <v>12.027700719999999</v>
      </c>
      <c r="J154" s="85">
        <f t="shared" si="11"/>
        <v>42308</v>
      </c>
      <c r="K154" s="86">
        <f t="shared" ca="1" si="10"/>
        <v>13.74594368</v>
      </c>
    </row>
    <row r="155" spans="1:11" ht="15" customHeight="1" x14ac:dyDescent="0.2">
      <c r="A155" s="108">
        <v>42157</v>
      </c>
      <c r="B155" s="10">
        <v>10.309457759999999</v>
      </c>
      <c r="D155" s="83">
        <v>42157</v>
      </c>
      <c r="E155" s="84">
        <v>10.309457759999999</v>
      </c>
      <c r="G155" s="83">
        <f t="shared" ca="1" si="8"/>
        <v>42158</v>
      </c>
      <c r="H155" s="25">
        <f t="shared" ca="1" si="9"/>
        <v>10.309457759999999</v>
      </c>
      <c r="J155" s="85">
        <f t="shared" si="11"/>
        <v>42310</v>
      </c>
      <c r="K155" s="86">
        <f t="shared" ca="1" si="10"/>
        <v>18.90067256</v>
      </c>
    </row>
    <row r="156" spans="1:11" ht="15" customHeight="1" x14ac:dyDescent="0.2">
      <c r="A156" s="108">
        <v>42158</v>
      </c>
      <c r="B156" s="10">
        <v>8.5912147999999995</v>
      </c>
      <c r="D156" s="83">
        <v>42158</v>
      </c>
      <c r="E156" s="84">
        <v>8.5912147999999995</v>
      </c>
      <c r="G156" s="83">
        <f t="shared" ca="1" si="8"/>
        <v>42159</v>
      </c>
      <c r="H156" s="25">
        <f t="shared" ca="1" si="9"/>
        <v>8.5912147999999995</v>
      </c>
      <c r="J156" s="85">
        <f t="shared" si="11"/>
        <v>42312</v>
      </c>
      <c r="K156" s="86">
        <f t="shared" ca="1" si="10"/>
        <v>17.182429599999999</v>
      </c>
    </row>
    <row r="157" spans="1:11" ht="15" customHeight="1" x14ac:dyDescent="0.2">
      <c r="A157" s="108">
        <v>42159</v>
      </c>
      <c r="B157" s="10">
        <v>8.5912147999999995</v>
      </c>
      <c r="D157" s="83">
        <v>42159</v>
      </c>
      <c r="E157" s="84">
        <v>8.5912147999999995</v>
      </c>
      <c r="G157" s="83">
        <f t="shared" ca="1" si="8"/>
        <v>42160</v>
      </c>
      <c r="H157" s="25">
        <f t="shared" ca="1" si="9"/>
        <v>8.5912147999999995</v>
      </c>
      <c r="J157" s="85">
        <f t="shared" si="11"/>
        <v>42314</v>
      </c>
      <c r="K157" s="86">
        <f t="shared" ca="1" si="10"/>
        <v>12.027700719999999</v>
      </c>
    </row>
    <row r="158" spans="1:11" ht="15" customHeight="1" x14ac:dyDescent="0.2">
      <c r="A158" s="108">
        <v>42160</v>
      </c>
      <c r="B158" s="10">
        <v>6.8729718399999999</v>
      </c>
      <c r="D158" s="83">
        <v>42160</v>
      </c>
      <c r="E158" s="84">
        <v>6.8729718399999999</v>
      </c>
      <c r="G158" s="83">
        <f t="shared" ca="1" si="8"/>
        <v>42161</v>
      </c>
      <c r="H158" s="25">
        <f t="shared" ca="1" si="9"/>
        <v>8.5912147999999995</v>
      </c>
      <c r="J158" s="85">
        <f t="shared" si="11"/>
        <v>42316</v>
      </c>
      <c r="K158" s="86">
        <f t="shared" ca="1" si="10"/>
        <v>17.182429599999999</v>
      </c>
    </row>
    <row r="159" spans="1:11" ht="15" customHeight="1" x14ac:dyDescent="0.2">
      <c r="A159" s="108">
        <v>42161</v>
      </c>
      <c r="B159" s="10">
        <v>8.5912147999999995</v>
      </c>
      <c r="D159" s="83">
        <v>42161</v>
      </c>
      <c r="E159" s="84">
        <v>8.5912147999999995</v>
      </c>
      <c r="G159" s="83">
        <f t="shared" ca="1" si="8"/>
        <v>42162</v>
      </c>
      <c r="H159" s="25">
        <f t="shared" ca="1" si="9"/>
        <v>9.4503362800000001</v>
      </c>
      <c r="J159" s="85">
        <f t="shared" si="11"/>
        <v>42318</v>
      </c>
      <c r="K159" s="86">
        <f t="shared" ca="1" si="10"/>
        <v>16.32330812</v>
      </c>
    </row>
    <row r="160" spans="1:11" ht="15" customHeight="1" x14ac:dyDescent="0.2">
      <c r="A160" s="108">
        <v>42162</v>
      </c>
      <c r="B160" s="10">
        <v>9.4503362800000001</v>
      </c>
      <c r="D160" s="83">
        <v>42162</v>
      </c>
      <c r="E160" s="84">
        <v>9.4503362800000001</v>
      </c>
      <c r="G160" s="83">
        <f t="shared" ca="1" si="8"/>
        <v>42163</v>
      </c>
      <c r="H160" s="25">
        <f t="shared" ca="1" si="9"/>
        <v>9.4503362800000001</v>
      </c>
      <c r="J160" s="85">
        <f t="shared" si="11"/>
        <v>42320</v>
      </c>
      <c r="K160" s="86">
        <f t="shared" ca="1" si="10"/>
        <v>16.32330812</v>
      </c>
    </row>
    <row r="161" spans="1:11" ht="15" customHeight="1" x14ac:dyDescent="0.2">
      <c r="A161" s="108">
        <v>42163</v>
      </c>
      <c r="B161" s="10">
        <v>8.5912147999999995</v>
      </c>
      <c r="D161" s="83">
        <v>42163</v>
      </c>
      <c r="E161" s="84">
        <v>8.5912147999999995</v>
      </c>
      <c r="G161" s="83">
        <f t="shared" ca="1" si="8"/>
        <v>42164</v>
      </c>
      <c r="H161" s="25">
        <f t="shared" ca="1" si="9"/>
        <v>10.309457759999999</v>
      </c>
      <c r="J161" s="85">
        <f t="shared" si="11"/>
        <v>42322</v>
      </c>
      <c r="K161" s="86">
        <f t="shared" ca="1" si="10"/>
        <v>14.605065159999999</v>
      </c>
    </row>
    <row r="162" spans="1:11" ht="15" customHeight="1" x14ac:dyDescent="0.2">
      <c r="A162" s="108">
        <v>42164</v>
      </c>
      <c r="B162" s="10">
        <v>10.309457759999999</v>
      </c>
      <c r="D162" s="83">
        <v>42164</v>
      </c>
      <c r="E162" s="84">
        <v>10.309457759999999</v>
      </c>
      <c r="G162" s="83">
        <f t="shared" ca="1" si="8"/>
        <v>42165</v>
      </c>
      <c r="H162" s="25">
        <f t="shared" ca="1" si="9"/>
        <v>11.16857924</v>
      </c>
      <c r="J162" s="85">
        <f t="shared" si="11"/>
        <v>42324</v>
      </c>
      <c r="K162" s="86">
        <f t="shared" ca="1" si="10"/>
        <v>12.886822199999999</v>
      </c>
    </row>
    <row r="163" spans="1:11" ht="15" customHeight="1" x14ac:dyDescent="0.2">
      <c r="A163" s="108">
        <v>42165</v>
      </c>
      <c r="B163" s="10">
        <v>11.16857924</v>
      </c>
      <c r="D163" s="83">
        <v>42165</v>
      </c>
      <c r="E163" s="84">
        <v>11.16857924</v>
      </c>
      <c r="G163" s="83">
        <f t="shared" ca="1" si="8"/>
        <v>42166</v>
      </c>
      <c r="H163" s="25">
        <f t="shared" ca="1" si="9"/>
        <v>12.027700719999999</v>
      </c>
      <c r="J163" s="85">
        <f t="shared" si="11"/>
        <v>42326</v>
      </c>
      <c r="K163" s="86">
        <f t="shared" ca="1" si="10"/>
        <v>14.605065159999999</v>
      </c>
    </row>
    <row r="164" spans="1:11" ht="15" customHeight="1" x14ac:dyDescent="0.2">
      <c r="A164" s="108">
        <v>42166</v>
      </c>
      <c r="B164" s="10">
        <v>12.027700719999999</v>
      </c>
      <c r="D164" s="83">
        <v>42166</v>
      </c>
      <c r="E164" s="84">
        <v>12.027700719999999</v>
      </c>
      <c r="G164" s="83">
        <f t="shared" ca="1" si="8"/>
        <v>42167</v>
      </c>
      <c r="H164" s="25">
        <f t="shared" ca="1" si="9"/>
        <v>12.027700719999999</v>
      </c>
      <c r="J164" s="85">
        <f t="shared" si="11"/>
        <v>42328</v>
      </c>
      <c r="K164" s="86">
        <f t="shared" ca="1" si="10"/>
        <v>15.464186639999999</v>
      </c>
    </row>
    <row r="165" spans="1:11" ht="15" customHeight="1" x14ac:dyDescent="0.2">
      <c r="A165" s="108">
        <v>42167</v>
      </c>
      <c r="B165" s="10">
        <v>7.7320933199999997</v>
      </c>
      <c r="D165" s="83">
        <v>42167</v>
      </c>
      <c r="E165" s="84">
        <v>7.7320933199999997</v>
      </c>
      <c r="G165" s="83">
        <f t="shared" ca="1" si="8"/>
        <v>42168</v>
      </c>
      <c r="H165" s="25">
        <f t="shared" ca="1" si="9"/>
        <v>11.16857924</v>
      </c>
      <c r="J165" s="85">
        <f t="shared" si="11"/>
        <v>42330</v>
      </c>
      <c r="K165" s="86">
        <f t="shared" ca="1" si="10"/>
        <v>19.759794039999999</v>
      </c>
    </row>
    <row r="166" spans="1:11" ht="15" customHeight="1" x14ac:dyDescent="0.2">
      <c r="A166" s="108">
        <v>42168</v>
      </c>
      <c r="B166" s="10">
        <v>11.16857924</v>
      </c>
      <c r="D166" s="83">
        <v>42168</v>
      </c>
      <c r="E166" s="84">
        <v>11.16857924</v>
      </c>
      <c r="G166" s="83">
        <f t="shared" ca="1" si="8"/>
        <v>42169</v>
      </c>
      <c r="H166" s="25">
        <f t="shared" ca="1" si="9"/>
        <v>11.16857924</v>
      </c>
      <c r="J166" s="85">
        <f t="shared" si="11"/>
        <v>42332</v>
      </c>
      <c r="K166" s="86">
        <f t="shared" ca="1" si="10"/>
        <v>12.886822199999999</v>
      </c>
    </row>
    <row r="167" spans="1:11" ht="15" customHeight="1" x14ac:dyDescent="0.2">
      <c r="A167" s="108">
        <v>42169</v>
      </c>
      <c r="B167" s="10">
        <v>11.16857924</v>
      </c>
      <c r="D167" s="83">
        <v>42169</v>
      </c>
      <c r="E167" s="84">
        <v>11.16857924</v>
      </c>
      <c r="G167" s="83">
        <f t="shared" ca="1" si="8"/>
        <v>42170</v>
      </c>
      <c r="H167" s="25">
        <f t="shared" ca="1" si="9"/>
        <v>17.182429599999999</v>
      </c>
      <c r="J167" s="85">
        <f t="shared" si="11"/>
        <v>42334</v>
      </c>
      <c r="K167" s="86">
        <f t="shared" ca="1" si="10"/>
        <v>12.027700719999999</v>
      </c>
    </row>
    <row r="168" spans="1:11" ht="15" customHeight="1" x14ac:dyDescent="0.2">
      <c r="A168" s="108">
        <v>42170</v>
      </c>
      <c r="B168" s="10">
        <v>17.182429599999999</v>
      </c>
      <c r="D168" s="83">
        <v>42170</v>
      </c>
      <c r="E168" s="84">
        <v>17.182429599999999</v>
      </c>
      <c r="G168" s="83">
        <f t="shared" ca="1" si="8"/>
        <v>42171</v>
      </c>
      <c r="H168" s="25">
        <f t="shared" ca="1" si="9"/>
        <v>17.182429599999999</v>
      </c>
      <c r="J168" s="85">
        <f t="shared" si="11"/>
        <v>42336</v>
      </c>
      <c r="K168" s="86">
        <f t="shared" ca="1" si="10"/>
        <v>14.605065159999999</v>
      </c>
    </row>
    <row r="169" spans="1:11" ht="15" customHeight="1" x14ac:dyDescent="0.2">
      <c r="A169" s="108">
        <v>42171</v>
      </c>
      <c r="B169" s="10">
        <v>11.16857924</v>
      </c>
      <c r="D169" s="83">
        <v>42171</v>
      </c>
      <c r="E169" s="84">
        <v>11.16857924</v>
      </c>
      <c r="G169" s="83">
        <f t="shared" ca="1" si="8"/>
        <v>42172</v>
      </c>
      <c r="H169" s="25">
        <f t="shared" ca="1" si="9"/>
        <v>11.16857924</v>
      </c>
      <c r="J169" s="85">
        <f t="shared" si="11"/>
        <v>42338</v>
      </c>
      <c r="K169" s="86">
        <f t="shared" ca="1" si="10"/>
        <v>17.182429599999999</v>
      </c>
    </row>
    <row r="170" spans="1:11" ht="15" customHeight="1" x14ac:dyDescent="0.2">
      <c r="A170" s="108">
        <v>42172</v>
      </c>
      <c r="B170" s="10">
        <v>3.43648592</v>
      </c>
      <c r="D170" s="83">
        <v>42172</v>
      </c>
      <c r="E170" s="84">
        <v>3.43648592</v>
      </c>
      <c r="G170" s="83">
        <f t="shared" ca="1" si="8"/>
        <v>42173</v>
      </c>
      <c r="H170" s="25">
        <f t="shared" ca="1" si="9"/>
        <v>10.309457759999999</v>
      </c>
      <c r="J170" s="85">
        <f t="shared" si="11"/>
        <v>42340</v>
      </c>
      <c r="K170" s="86">
        <f t="shared" ca="1" si="10"/>
        <v>12.886822199999999</v>
      </c>
    </row>
    <row r="171" spans="1:11" ht="15" customHeight="1" x14ac:dyDescent="0.2">
      <c r="A171" s="108">
        <v>42173</v>
      </c>
      <c r="B171" s="10">
        <v>10.309457759999999</v>
      </c>
      <c r="D171" s="83">
        <v>42173</v>
      </c>
      <c r="E171" s="84">
        <v>10.309457759999999</v>
      </c>
      <c r="G171" s="83">
        <f t="shared" ca="1" si="8"/>
        <v>42174</v>
      </c>
      <c r="H171" s="25">
        <f t="shared" ca="1" si="9"/>
        <v>14.605065159999999</v>
      </c>
      <c r="J171" s="85">
        <f t="shared" si="11"/>
        <v>42342</v>
      </c>
      <c r="K171" s="86">
        <f t="shared" ca="1" si="10"/>
        <v>12.027700719999999</v>
      </c>
    </row>
    <row r="172" spans="1:11" ht="15" customHeight="1" x14ac:dyDescent="0.2">
      <c r="A172" s="108">
        <v>42174</v>
      </c>
      <c r="B172" s="10">
        <v>14.605065159999999</v>
      </c>
      <c r="D172" s="83">
        <v>42174</v>
      </c>
      <c r="E172" s="84">
        <v>14.605065159999999</v>
      </c>
      <c r="G172" s="83">
        <f t="shared" ca="1" si="8"/>
        <v>42175</v>
      </c>
      <c r="H172" s="25">
        <f t="shared" ca="1" si="9"/>
        <v>16.32330812</v>
      </c>
      <c r="J172" s="85">
        <f t="shared" si="11"/>
        <v>42344</v>
      </c>
      <c r="K172" s="86">
        <f t="shared" ca="1" si="10"/>
        <v>17.182429599999999</v>
      </c>
    </row>
    <row r="173" spans="1:11" ht="15" customHeight="1" x14ac:dyDescent="0.2">
      <c r="A173" s="108">
        <v>42175</v>
      </c>
      <c r="B173" s="10">
        <v>16.32330812</v>
      </c>
      <c r="D173" s="83">
        <v>42175</v>
      </c>
      <c r="E173" s="84">
        <v>16.32330812</v>
      </c>
      <c r="G173" s="83">
        <f t="shared" ca="1" si="8"/>
        <v>42176</v>
      </c>
      <c r="H173" s="25">
        <f t="shared" ca="1" si="9"/>
        <v>16.32330812</v>
      </c>
      <c r="J173" s="85">
        <f t="shared" si="11"/>
        <v>42346</v>
      </c>
      <c r="K173" s="86">
        <f t="shared" ca="1" si="10"/>
        <v>17.182429599999999</v>
      </c>
    </row>
    <row r="174" spans="1:11" ht="15" customHeight="1" x14ac:dyDescent="0.2">
      <c r="A174" s="108">
        <v>42176</v>
      </c>
      <c r="B174" s="10">
        <v>10.309457759999999</v>
      </c>
      <c r="D174" s="83">
        <v>42176</v>
      </c>
      <c r="E174" s="84">
        <v>10.309457759999999</v>
      </c>
      <c r="G174" s="83">
        <f t="shared" ca="1" si="8"/>
        <v>42177</v>
      </c>
      <c r="H174" s="25">
        <f t="shared" ca="1" si="9"/>
        <v>10.309457759999999</v>
      </c>
      <c r="J174" s="85">
        <f t="shared" si="11"/>
        <v>42348</v>
      </c>
      <c r="K174" s="86">
        <f t="shared" ca="1" si="10"/>
        <v>16.32330812</v>
      </c>
    </row>
    <row r="175" spans="1:11" ht="15" customHeight="1" x14ac:dyDescent="0.2">
      <c r="A175" s="108">
        <v>42177</v>
      </c>
      <c r="B175" s="10">
        <v>8.5912147999999995</v>
      </c>
      <c r="D175" s="83">
        <v>42177</v>
      </c>
      <c r="E175" s="84">
        <v>8.5912147999999995</v>
      </c>
      <c r="G175" s="83">
        <f t="shared" ca="1" si="8"/>
        <v>42178</v>
      </c>
      <c r="H175" s="25">
        <f t="shared" ca="1" si="9"/>
        <v>8.5912147999999995</v>
      </c>
      <c r="J175" s="85">
        <f t="shared" si="11"/>
        <v>42350</v>
      </c>
      <c r="K175" s="86">
        <f t="shared" ca="1" si="10"/>
        <v>15.464186639999999</v>
      </c>
    </row>
    <row r="176" spans="1:11" ht="15" customHeight="1" x14ac:dyDescent="0.2">
      <c r="A176" s="108">
        <v>42178</v>
      </c>
      <c r="B176" s="10">
        <v>8.5912147999999995</v>
      </c>
      <c r="D176" s="83">
        <v>42178</v>
      </c>
      <c r="E176" s="84">
        <v>8.5912147999999995</v>
      </c>
      <c r="G176" s="83">
        <f t="shared" ca="1" si="8"/>
        <v>42179</v>
      </c>
      <c r="H176" s="25">
        <f t="shared" ca="1" si="9"/>
        <v>14.605065159999999</v>
      </c>
      <c r="J176" s="85">
        <f t="shared" si="11"/>
        <v>42352</v>
      </c>
      <c r="K176" s="86">
        <f t="shared" ca="1" si="10"/>
        <v>17.182429599999999</v>
      </c>
    </row>
    <row r="177" spans="1:11" ht="15" customHeight="1" x14ac:dyDescent="0.2">
      <c r="A177" s="108">
        <v>42179</v>
      </c>
      <c r="B177" s="10">
        <v>14.605065159999999</v>
      </c>
      <c r="D177" s="83">
        <v>42179</v>
      </c>
      <c r="E177" s="84">
        <v>14.605065159999999</v>
      </c>
      <c r="G177" s="83">
        <f t="shared" ca="1" si="8"/>
        <v>42180</v>
      </c>
      <c r="H177" s="25">
        <f t="shared" ca="1" si="9"/>
        <v>14.605065159999999</v>
      </c>
      <c r="J177" s="85">
        <f t="shared" si="11"/>
        <v>42354</v>
      </c>
      <c r="K177" s="86">
        <f t="shared" ca="1" si="10"/>
        <v>16.32330812</v>
      </c>
    </row>
    <row r="178" spans="1:11" ht="15" customHeight="1" x14ac:dyDescent="0.2">
      <c r="A178" s="108">
        <v>42180</v>
      </c>
      <c r="B178" s="10">
        <v>13.74594368</v>
      </c>
      <c r="D178" s="83">
        <v>42180</v>
      </c>
      <c r="E178" s="84">
        <v>13.74594368</v>
      </c>
      <c r="G178" s="83">
        <f t="shared" ca="1" si="8"/>
        <v>42181</v>
      </c>
      <c r="H178" s="25">
        <f t="shared" ca="1" si="9"/>
        <v>13.74594368</v>
      </c>
      <c r="J178" s="85">
        <f t="shared" si="11"/>
        <v>42356</v>
      </c>
      <c r="K178" s="86">
        <f t="shared" ca="1" si="10"/>
        <v>18.90067256</v>
      </c>
    </row>
    <row r="179" spans="1:11" ht="15" customHeight="1" x14ac:dyDescent="0.2">
      <c r="A179" s="108">
        <v>42181</v>
      </c>
      <c r="B179" s="10">
        <v>12.027700719999999</v>
      </c>
      <c r="D179" s="83">
        <v>42181</v>
      </c>
      <c r="E179" s="84">
        <v>12.027700719999999</v>
      </c>
      <c r="G179" s="83">
        <f t="shared" ca="1" si="8"/>
        <v>42182</v>
      </c>
      <c r="H179" s="25">
        <f t="shared" ca="1" si="9"/>
        <v>12.027700719999999</v>
      </c>
      <c r="J179" s="85">
        <f t="shared" si="11"/>
        <v>42358</v>
      </c>
      <c r="K179" s="86">
        <f t="shared" ca="1" si="10"/>
        <v>18.041551079999998</v>
      </c>
    </row>
    <row r="180" spans="1:11" ht="15" customHeight="1" x14ac:dyDescent="0.2">
      <c r="A180" s="108">
        <v>42182</v>
      </c>
      <c r="B180" s="10">
        <v>11.16857924</v>
      </c>
      <c r="D180" s="83">
        <v>42182</v>
      </c>
      <c r="E180" s="84">
        <v>11.16857924</v>
      </c>
      <c r="G180" s="83">
        <f t="shared" ca="1" si="8"/>
        <v>42183</v>
      </c>
      <c r="H180" s="25">
        <f t="shared" ca="1" si="9"/>
        <v>11.16857924</v>
      </c>
      <c r="J180" s="85">
        <f t="shared" si="11"/>
        <v>42360</v>
      </c>
      <c r="K180" s="86">
        <f t="shared" ca="1" si="10"/>
        <v>16.32330812</v>
      </c>
    </row>
    <row r="181" spans="1:11" ht="15" customHeight="1" x14ac:dyDescent="0.2">
      <c r="A181" s="108">
        <v>42183</v>
      </c>
      <c r="B181" s="10">
        <v>8.5912147999999995</v>
      </c>
      <c r="D181" s="83">
        <v>42183</v>
      </c>
      <c r="E181" s="84">
        <v>11.16857924</v>
      </c>
      <c r="G181" s="83">
        <f t="shared" ca="1" si="8"/>
        <v>42184</v>
      </c>
      <c r="H181" s="25">
        <f t="shared" ca="1" si="9"/>
        <v>11.16857924</v>
      </c>
      <c r="J181" s="85">
        <f t="shared" si="11"/>
        <v>42362</v>
      </c>
      <c r="K181" s="86">
        <f t="shared" ca="1" si="10"/>
        <v>18.90067256</v>
      </c>
    </row>
    <row r="182" spans="1:11" ht="15" customHeight="1" x14ac:dyDescent="0.2">
      <c r="A182" s="108">
        <v>42184</v>
      </c>
      <c r="B182" s="10">
        <v>8.5912147999999995</v>
      </c>
      <c r="D182" s="83">
        <v>42184</v>
      </c>
      <c r="E182" s="84">
        <v>8.5912147999999995</v>
      </c>
      <c r="G182" s="83">
        <f t="shared" ca="1" si="8"/>
        <v>42185</v>
      </c>
      <c r="H182" s="25">
        <f t="shared" ca="1" si="9"/>
        <v>10.309457759999999</v>
      </c>
      <c r="J182" s="85">
        <f t="shared" si="11"/>
        <v>42364</v>
      </c>
      <c r="K182" s="86">
        <f t="shared" ca="1" si="10"/>
        <v>17.182429599999999</v>
      </c>
    </row>
    <row r="183" spans="1:11" ht="15" customHeight="1" x14ac:dyDescent="0.2">
      <c r="A183" s="108">
        <v>42185</v>
      </c>
      <c r="B183" s="10">
        <v>10.309457759999999</v>
      </c>
      <c r="D183" s="83">
        <v>42185</v>
      </c>
      <c r="E183" s="84">
        <v>10.309457759999999</v>
      </c>
      <c r="G183" s="83">
        <f t="shared" ca="1" si="8"/>
        <v>42186</v>
      </c>
      <c r="H183" s="25">
        <f t="shared" ca="1" si="9"/>
        <v>11.16857924</v>
      </c>
      <c r="J183" s="85">
        <f t="shared" si="11"/>
        <v>42366</v>
      </c>
      <c r="K183" s="86">
        <f t="shared" ca="1" si="10"/>
        <v>18.041551079999998</v>
      </c>
    </row>
    <row r="184" spans="1:11" ht="15" customHeight="1" x14ac:dyDescent="0.2">
      <c r="A184" s="108">
        <v>42186</v>
      </c>
      <c r="B184" s="10">
        <v>11.16857924</v>
      </c>
      <c r="D184" s="83">
        <v>42186</v>
      </c>
      <c r="E184" s="84">
        <v>11.16857924</v>
      </c>
      <c r="G184" s="83">
        <f t="shared" ca="1" si="8"/>
        <v>42187</v>
      </c>
      <c r="H184" s="25">
        <f t="shared" ca="1" si="9"/>
        <v>11.16857924</v>
      </c>
      <c r="J184" s="85">
        <f t="shared" si="11"/>
        <v>42368</v>
      </c>
      <c r="K184" s="86">
        <f t="shared" ca="1" si="10"/>
        <v>17.182429599999999</v>
      </c>
    </row>
    <row r="185" spans="1:11" ht="15" customHeight="1" x14ac:dyDescent="0.2">
      <c r="A185" s="108">
        <v>42187</v>
      </c>
      <c r="B185" s="10">
        <v>8.5912147999999995</v>
      </c>
      <c r="D185" s="83">
        <v>42187</v>
      </c>
      <c r="E185" s="84">
        <v>8.5912147999999995</v>
      </c>
      <c r="G185" s="83">
        <f t="shared" ca="1" si="8"/>
        <v>42188</v>
      </c>
      <c r="H185" s="25">
        <f t="shared" ca="1" si="9"/>
        <v>9.4503362800000001</v>
      </c>
      <c r="J185" s="2"/>
      <c r="K185" s="2"/>
    </row>
    <row r="186" spans="1:11" ht="15" customHeight="1" x14ac:dyDescent="0.2">
      <c r="A186" s="108">
        <v>42188</v>
      </c>
      <c r="B186" s="10">
        <v>9.4503362800000001</v>
      </c>
      <c r="D186" s="83">
        <v>42188</v>
      </c>
      <c r="E186" s="84">
        <v>9.4503362800000001</v>
      </c>
      <c r="G186" s="83">
        <f t="shared" ca="1" si="8"/>
        <v>42189</v>
      </c>
      <c r="H186" s="25">
        <f t="shared" ca="1" si="9"/>
        <v>9.4503362800000001</v>
      </c>
      <c r="J186" s="2"/>
      <c r="K186" s="2"/>
    </row>
    <row r="187" spans="1:11" ht="15" customHeight="1" x14ac:dyDescent="0.2">
      <c r="A187" s="108">
        <v>42189</v>
      </c>
      <c r="B187" s="10">
        <v>9.4503362800000001</v>
      </c>
      <c r="D187" s="83">
        <v>42189</v>
      </c>
      <c r="E187" s="84">
        <v>9.4503362800000001</v>
      </c>
      <c r="G187" s="83">
        <f t="shared" ca="1" si="8"/>
        <v>42190</v>
      </c>
      <c r="H187" s="25">
        <f t="shared" ca="1" si="9"/>
        <v>15.464186639999999</v>
      </c>
      <c r="J187" s="2"/>
      <c r="K187" s="2"/>
    </row>
    <row r="188" spans="1:11" ht="15" customHeight="1" x14ac:dyDescent="0.2">
      <c r="A188" s="108">
        <v>42190</v>
      </c>
      <c r="B188" s="10">
        <v>15.464186639999999</v>
      </c>
      <c r="D188" s="83">
        <v>42190</v>
      </c>
      <c r="E188" s="84">
        <v>15.464186639999999</v>
      </c>
      <c r="G188" s="83">
        <f t="shared" ca="1" si="8"/>
        <v>42191</v>
      </c>
      <c r="H188" s="25">
        <f t="shared" ca="1" si="9"/>
        <v>15.464186639999999</v>
      </c>
      <c r="J188" s="2"/>
      <c r="K188" s="2"/>
    </row>
    <row r="189" spans="1:11" ht="15" customHeight="1" x14ac:dyDescent="0.2">
      <c r="A189" s="108">
        <v>42191</v>
      </c>
      <c r="B189" s="10">
        <v>10.309457759999999</v>
      </c>
      <c r="D189" s="83">
        <v>42191</v>
      </c>
      <c r="E189" s="84">
        <v>10.309457759999999</v>
      </c>
      <c r="G189" s="83">
        <f t="shared" ca="1" si="8"/>
        <v>42192</v>
      </c>
      <c r="H189" s="25">
        <f t="shared" ca="1" si="9"/>
        <v>10.309457759999999</v>
      </c>
      <c r="J189" s="2"/>
      <c r="K189" s="2"/>
    </row>
    <row r="190" spans="1:11" ht="15" customHeight="1" x14ac:dyDescent="0.2">
      <c r="A190" s="108">
        <v>42192</v>
      </c>
      <c r="B190" s="10">
        <v>5.1547288799999995</v>
      </c>
      <c r="D190" s="83">
        <v>42192</v>
      </c>
      <c r="E190" s="84">
        <v>5.1547288799999995</v>
      </c>
      <c r="G190" s="83">
        <f t="shared" ca="1" si="8"/>
        <v>42193</v>
      </c>
      <c r="H190" s="25">
        <f t="shared" ca="1" si="9"/>
        <v>8.5912147999999995</v>
      </c>
      <c r="J190" s="2"/>
      <c r="K190" s="2"/>
    </row>
    <row r="191" spans="1:11" ht="15" customHeight="1" x14ac:dyDescent="0.2">
      <c r="A191" s="108">
        <v>42193</v>
      </c>
      <c r="B191" s="10">
        <v>8.5912147999999995</v>
      </c>
      <c r="D191" s="83">
        <v>42193</v>
      </c>
      <c r="E191" s="84">
        <v>8.5912147999999995</v>
      </c>
      <c r="G191" s="83">
        <f t="shared" ca="1" si="8"/>
        <v>42194</v>
      </c>
      <c r="H191" s="25">
        <f t="shared" ca="1" si="9"/>
        <v>8.5912147999999995</v>
      </c>
      <c r="J191" s="2"/>
      <c r="K191" s="2"/>
    </row>
    <row r="192" spans="1:11" ht="15" customHeight="1" x14ac:dyDescent="0.2">
      <c r="A192" s="108">
        <v>42194</v>
      </c>
      <c r="B192" s="10">
        <v>7.7320933199999997</v>
      </c>
      <c r="D192" s="83">
        <v>42194</v>
      </c>
      <c r="E192" s="84">
        <v>7.7320933199999997</v>
      </c>
      <c r="G192" s="83">
        <f t="shared" ca="1" si="8"/>
        <v>42195</v>
      </c>
      <c r="H192" s="25">
        <f t="shared" ca="1" si="9"/>
        <v>10.309457759999999</v>
      </c>
      <c r="J192" s="2"/>
      <c r="K192" s="2"/>
    </row>
    <row r="193" spans="1:11" ht="15" customHeight="1" x14ac:dyDescent="0.2">
      <c r="A193" s="108">
        <v>42195</v>
      </c>
      <c r="B193" s="10">
        <v>10.309457759999999</v>
      </c>
      <c r="D193" s="83">
        <v>42195</v>
      </c>
      <c r="E193" s="84">
        <v>10.309457759999999</v>
      </c>
      <c r="G193" s="83">
        <f t="shared" ca="1" si="8"/>
        <v>42196</v>
      </c>
      <c r="H193" s="25">
        <f t="shared" ca="1" si="9"/>
        <v>12.027700719999999</v>
      </c>
      <c r="J193" s="2"/>
      <c r="K193" s="2"/>
    </row>
    <row r="194" spans="1:11" ht="15" customHeight="1" x14ac:dyDescent="0.2">
      <c r="A194" s="108">
        <v>42196</v>
      </c>
      <c r="B194" s="10">
        <v>12.027700719999999</v>
      </c>
      <c r="D194" s="83">
        <v>42196</v>
      </c>
      <c r="E194" s="84">
        <v>12.027700719999999</v>
      </c>
      <c r="G194" s="83">
        <f t="shared" ca="1" si="8"/>
        <v>42197</v>
      </c>
      <c r="H194" s="25">
        <f t="shared" ca="1" si="9"/>
        <v>12.027700719999999</v>
      </c>
      <c r="J194" s="2"/>
      <c r="K194" s="2"/>
    </row>
    <row r="195" spans="1:11" ht="15" customHeight="1" x14ac:dyDescent="0.2">
      <c r="A195" s="108">
        <v>42197</v>
      </c>
      <c r="B195" s="10">
        <v>9.4503362800000001</v>
      </c>
      <c r="D195" s="83">
        <v>42197</v>
      </c>
      <c r="E195" s="84">
        <v>9.4503362800000001</v>
      </c>
      <c r="G195" s="83">
        <f t="shared" ca="1" si="8"/>
        <v>42198</v>
      </c>
      <c r="H195" s="25">
        <f t="shared" ca="1" si="9"/>
        <v>10.309457759999999</v>
      </c>
      <c r="J195" s="2"/>
      <c r="K195" s="2"/>
    </row>
    <row r="196" spans="1:11" ht="15" customHeight="1" x14ac:dyDescent="0.2">
      <c r="A196" s="108">
        <v>42198</v>
      </c>
      <c r="B196" s="10">
        <v>10.309457759999999</v>
      </c>
      <c r="D196" s="83">
        <v>42198</v>
      </c>
      <c r="E196" s="84">
        <v>10.309457759999999</v>
      </c>
      <c r="G196" s="83">
        <f t="shared" ref="G196:G259" ca="1" si="12">OFFSET(D196,1,0,1,1)</f>
        <v>42199</v>
      </c>
      <c r="H196" s="25">
        <f t="shared" ref="H196:H259" ca="1" si="13">IF(OFFSET(E196,1,0,1,1),MAX(OFFSET(E196,1,0,1,1),OFFSET(E196,0,0,1,1)))</f>
        <v>12.027700719999999</v>
      </c>
      <c r="J196" s="2"/>
      <c r="K196" s="2"/>
    </row>
    <row r="197" spans="1:11" ht="15" customHeight="1" x14ac:dyDescent="0.2">
      <c r="A197" s="108">
        <v>42199</v>
      </c>
      <c r="B197" s="10">
        <v>12.027700719999999</v>
      </c>
      <c r="D197" s="83">
        <v>42199</v>
      </c>
      <c r="E197" s="84">
        <v>12.027700719999999</v>
      </c>
      <c r="G197" s="83">
        <f t="shared" ca="1" si="12"/>
        <v>42200</v>
      </c>
      <c r="H197" s="25">
        <f t="shared" ca="1" si="13"/>
        <v>12.027700719999999</v>
      </c>
      <c r="J197" s="2"/>
      <c r="K197" s="2"/>
    </row>
    <row r="198" spans="1:11" ht="15" customHeight="1" x14ac:dyDescent="0.2">
      <c r="A198" s="108">
        <v>42200</v>
      </c>
      <c r="B198" s="10">
        <v>11.16857924</v>
      </c>
      <c r="D198" s="83">
        <v>42200</v>
      </c>
      <c r="E198" s="84">
        <v>11.16857924</v>
      </c>
      <c r="G198" s="83">
        <f t="shared" ca="1" si="12"/>
        <v>42201</v>
      </c>
      <c r="H198" s="25">
        <f t="shared" ca="1" si="13"/>
        <v>12.027700719999999</v>
      </c>
      <c r="J198" s="2"/>
      <c r="K198" s="2"/>
    </row>
    <row r="199" spans="1:11" ht="15" customHeight="1" x14ac:dyDescent="0.2">
      <c r="A199" s="108">
        <v>42201</v>
      </c>
      <c r="B199" s="10">
        <v>12.027700719999999</v>
      </c>
      <c r="D199" s="83">
        <v>42201</v>
      </c>
      <c r="E199" s="84">
        <v>12.027700719999999</v>
      </c>
      <c r="G199" s="83">
        <f t="shared" ca="1" si="12"/>
        <v>42202</v>
      </c>
      <c r="H199" s="25">
        <f t="shared" ca="1" si="13"/>
        <v>12.027700719999999</v>
      </c>
      <c r="J199" s="2"/>
      <c r="K199" s="2"/>
    </row>
    <row r="200" spans="1:11" ht="15" customHeight="1" x14ac:dyDescent="0.2">
      <c r="A200" s="108">
        <v>42202</v>
      </c>
      <c r="B200" s="10">
        <v>9.4503362800000001</v>
      </c>
      <c r="D200" s="83">
        <v>42202</v>
      </c>
      <c r="E200" s="84">
        <v>9.4503362800000001</v>
      </c>
      <c r="G200" s="83">
        <f t="shared" ca="1" si="12"/>
        <v>42203</v>
      </c>
      <c r="H200" s="25">
        <f t="shared" ca="1" si="13"/>
        <v>9.4503362800000001</v>
      </c>
      <c r="J200" s="2"/>
      <c r="K200" s="2"/>
    </row>
    <row r="201" spans="1:11" ht="15" customHeight="1" x14ac:dyDescent="0.2">
      <c r="A201" s="108">
        <v>42203</v>
      </c>
      <c r="B201" s="10">
        <v>8.5912147999999995</v>
      </c>
      <c r="D201" s="83">
        <v>42203</v>
      </c>
      <c r="E201" s="84">
        <v>8.5912147999999995</v>
      </c>
      <c r="G201" s="83">
        <f t="shared" ca="1" si="12"/>
        <v>42204</v>
      </c>
      <c r="H201" s="25">
        <f t="shared" ca="1" si="13"/>
        <v>9.4503362800000001</v>
      </c>
      <c r="J201" s="2"/>
      <c r="K201" s="2"/>
    </row>
    <row r="202" spans="1:11" ht="15" customHeight="1" x14ac:dyDescent="0.2">
      <c r="A202" s="108">
        <v>42204</v>
      </c>
      <c r="B202" s="10">
        <v>9.4503362800000001</v>
      </c>
      <c r="D202" s="83">
        <v>42204</v>
      </c>
      <c r="E202" s="84">
        <v>9.4503362800000001</v>
      </c>
      <c r="G202" s="83">
        <f t="shared" ca="1" si="12"/>
        <v>42205</v>
      </c>
      <c r="H202" s="25">
        <f t="shared" ca="1" si="13"/>
        <v>9.4503362800000001</v>
      </c>
      <c r="J202" s="2"/>
      <c r="K202" s="2"/>
    </row>
    <row r="203" spans="1:11" ht="15" customHeight="1" x14ac:dyDescent="0.2">
      <c r="A203" s="108">
        <v>42205</v>
      </c>
      <c r="B203" s="10">
        <v>6.8729718399999999</v>
      </c>
      <c r="D203" s="83">
        <v>42205</v>
      </c>
      <c r="E203" s="84">
        <v>6.8729718399999999</v>
      </c>
      <c r="G203" s="83">
        <f t="shared" ca="1" si="12"/>
        <v>42206</v>
      </c>
      <c r="H203" s="25">
        <f t="shared" ca="1" si="13"/>
        <v>12.027700719999999</v>
      </c>
      <c r="J203" s="2"/>
      <c r="K203" s="2"/>
    </row>
    <row r="204" spans="1:11" ht="15" customHeight="1" x14ac:dyDescent="0.2">
      <c r="A204" s="108">
        <v>42206</v>
      </c>
      <c r="B204" s="10">
        <v>12.027700719999999</v>
      </c>
      <c r="D204" s="83">
        <v>42206</v>
      </c>
      <c r="E204" s="84">
        <v>12.027700719999999</v>
      </c>
      <c r="G204" s="83">
        <f t="shared" ca="1" si="12"/>
        <v>42207</v>
      </c>
      <c r="H204" s="25">
        <f t="shared" ca="1" si="13"/>
        <v>14.605065159999999</v>
      </c>
      <c r="J204" s="2"/>
      <c r="K204" s="2"/>
    </row>
    <row r="205" spans="1:11" ht="15" customHeight="1" x14ac:dyDescent="0.2">
      <c r="A205" s="108">
        <v>42207</v>
      </c>
      <c r="B205" s="10">
        <v>14.605065159999999</v>
      </c>
      <c r="D205" s="83">
        <v>42207</v>
      </c>
      <c r="E205" s="84">
        <v>14.605065159999999</v>
      </c>
      <c r="G205" s="83">
        <f t="shared" ca="1" si="12"/>
        <v>42208</v>
      </c>
      <c r="H205" s="25">
        <f t="shared" ca="1" si="13"/>
        <v>14.605065159999999</v>
      </c>
      <c r="J205" s="2"/>
      <c r="K205" s="2"/>
    </row>
    <row r="206" spans="1:11" ht="15" customHeight="1" x14ac:dyDescent="0.2">
      <c r="A206" s="108">
        <v>42208</v>
      </c>
      <c r="B206" s="10">
        <v>11.16857924</v>
      </c>
      <c r="D206" s="83">
        <v>42208</v>
      </c>
      <c r="E206" s="84">
        <v>11.16857924</v>
      </c>
      <c r="G206" s="83">
        <f t="shared" ca="1" si="12"/>
        <v>42209</v>
      </c>
      <c r="H206" s="25">
        <f t="shared" ca="1" si="13"/>
        <v>11.16857924</v>
      </c>
      <c r="J206" s="2"/>
      <c r="K206" s="2"/>
    </row>
    <row r="207" spans="1:11" ht="15" customHeight="1" x14ac:dyDescent="0.2">
      <c r="A207" s="108">
        <v>42209</v>
      </c>
      <c r="B207" s="10">
        <v>7.7320933199999997</v>
      </c>
      <c r="D207" s="83">
        <v>42209</v>
      </c>
      <c r="E207" s="84">
        <v>7.7320933199999997</v>
      </c>
      <c r="G207" s="83">
        <f t="shared" ca="1" si="12"/>
        <v>42210</v>
      </c>
      <c r="H207" s="25">
        <f t="shared" ca="1" si="13"/>
        <v>13.74594368</v>
      </c>
      <c r="J207" s="2"/>
      <c r="K207" s="2"/>
    </row>
    <row r="208" spans="1:11" ht="15" customHeight="1" x14ac:dyDescent="0.2">
      <c r="A208" s="108">
        <v>42210</v>
      </c>
      <c r="B208" s="10">
        <v>13.74594368</v>
      </c>
      <c r="D208" s="83">
        <v>42210</v>
      </c>
      <c r="E208" s="84">
        <v>13.74594368</v>
      </c>
      <c r="G208" s="83">
        <f t="shared" ca="1" si="12"/>
        <v>42211</v>
      </c>
      <c r="H208" s="25">
        <f t="shared" ca="1" si="13"/>
        <v>13.74594368</v>
      </c>
      <c r="J208" s="2"/>
      <c r="K208" s="2"/>
    </row>
    <row r="209" spans="1:11" ht="15" customHeight="1" x14ac:dyDescent="0.2">
      <c r="A209" s="108">
        <v>42211</v>
      </c>
      <c r="B209" s="10">
        <v>12.027700719999999</v>
      </c>
      <c r="D209" s="83">
        <v>42211</v>
      </c>
      <c r="E209" s="84">
        <v>12.027700719999999</v>
      </c>
      <c r="G209" s="83">
        <f t="shared" ca="1" si="12"/>
        <v>42212</v>
      </c>
      <c r="H209" s="25">
        <f t="shared" ca="1" si="13"/>
        <v>12.027700719999999</v>
      </c>
      <c r="J209" s="2"/>
      <c r="K209" s="2"/>
    </row>
    <row r="210" spans="1:11" ht="15" customHeight="1" x14ac:dyDescent="0.2">
      <c r="A210" s="108">
        <v>42212</v>
      </c>
      <c r="B210" s="10">
        <v>12.027700719999999</v>
      </c>
      <c r="D210" s="83">
        <v>42212</v>
      </c>
      <c r="E210" s="84">
        <v>12.027700719999999</v>
      </c>
      <c r="G210" s="83">
        <f t="shared" ca="1" si="12"/>
        <v>42213</v>
      </c>
      <c r="H210" s="25">
        <f t="shared" ca="1" si="13"/>
        <v>12.886822199999999</v>
      </c>
    </row>
    <row r="211" spans="1:11" ht="15" customHeight="1" x14ac:dyDescent="0.2">
      <c r="A211" s="108">
        <v>42213</v>
      </c>
      <c r="B211" s="10">
        <v>12.886822199999999</v>
      </c>
      <c r="D211" s="83">
        <v>42213</v>
      </c>
      <c r="E211" s="84">
        <v>12.886822199999999</v>
      </c>
      <c r="G211" s="83">
        <f t="shared" ca="1" si="12"/>
        <v>42214</v>
      </c>
      <c r="H211" s="25">
        <f t="shared" ca="1" si="13"/>
        <v>12.886822199999999</v>
      </c>
    </row>
    <row r="212" spans="1:11" ht="15" customHeight="1" x14ac:dyDescent="0.2">
      <c r="A212" s="108">
        <v>42214</v>
      </c>
      <c r="B212" s="10">
        <v>11.16857924</v>
      </c>
      <c r="D212" s="83">
        <v>42214</v>
      </c>
      <c r="E212" s="84">
        <v>11.16857924</v>
      </c>
      <c r="G212" s="83">
        <f t="shared" ca="1" si="12"/>
        <v>42215</v>
      </c>
      <c r="H212" s="25">
        <f t="shared" ca="1" si="13"/>
        <v>11.16857924</v>
      </c>
    </row>
    <row r="213" spans="1:11" ht="15" customHeight="1" x14ac:dyDescent="0.2">
      <c r="A213" s="108">
        <v>42215</v>
      </c>
      <c r="B213" s="10">
        <v>10.309457759999999</v>
      </c>
      <c r="D213" s="83">
        <v>42215</v>
      </c>
      <c r="E213" s="84">
        <v>10.309457759999999</v>
      </c>
      <c r="G213" s="83">
        <f t="shared" ca="1" si="12"/>
        <v>42216</v>
      </c>
      <c r="H213" s="25">
        <f t="shared" ca="1" si="13"/>
        <v>10.309457759999999</v>
      </c>
    </row>
    <row r="214" spans="1:11" ht="15" customHeight="1" x14ac:dyDescent="0.2">
      <c r="A214" s="108">
        <v>42216</v>
      </c>
      <c r="B214" s="10">
        <v>10.309457759999999</v>
      </c>
      <c r="D214" s="83">
        <v>42216</v>
      </c>
      <c r="E214" s="84">
        <v>10.309457759999999</v>
      </c>
      <c r="G214" s="83">
        <f t="shared" ca="1" si="12"/>
        <v>42217</v>
      </c>
      <c r="H214" s="25">
        <f t="shared" ca="1" si="13"/>
        <v>10.309457759999999</v>
      </c>
    </row>
    <row r="215" spans="1:11" ht="15" customHeight="1" x14ac:dyDescent="0.2">
      <c r="A215" s="108">
        <v>42217</v>
      </c>
      <c r="B215" s="10">
        <v>10.309457759999999</v>
      </c>
      <c r="D215" s="83">
        <v>42217</v>
      </c>
      <c r="E215" s="84">
        <v>10.309457759999999</v>
      </c>
      <c r="G215" s="83">
        <f t="shared" ca="1" si="12"/>
        <v>42218</v>
      </c>
      <c r="H215" s="25">
        <f t="shared" ca="1" si="13"/>
        <v>12.886822199999999</v>
      </c>
    </row>
    <row r="216" spans="1:11" ht="15" customHeight="1" x14ac:dyDescent="0.2">
      <c r="A216" s="108">
        <v>42218</v>
      </c>
      <c r="B216" s="10">
        <v>12.886822199999999</v>
      </c>
      <c r="D216" s="83">
        <v>42218</v>
      </c>
      <c r="E216" s="84">
        <v>12.886822199999999</v>
      </c>
      <c r="G216" s="83">
        <f t="shared" ca="1" si="12"/>
        <v>42219</v>
      </c>
      <c r="H216" s="25">
        <f t="shared" ca="1" si="13"/>
        <v>12.886822199999999</v>
      </c>
    </row>
    <row r="217" spans="1:11" ht="15" customHeight="1" x14ac:dyDescent="0.2">
      <c r="A217" s="108">
        <v>42219</v>
      </c>
      <c r="B217" s="10">
        <v>12.027700719999999</v>
      </c>
      <c r="D217" s="83">
        <v>42219</v>
      </c>
      <c r="E217" s="84">
        <v>12.027700719999999</v>
      </c>
      <c r="G217" s="83">
        <f t="shared" ca="1" si="12"/>
        <v>42220</v>
      </c>
      <c r="H217" s="25">
        <f t="shared" ca="1" si="13"/>
        <v>12.027700719999999</v>
      </c>
    </row>
    <row r="218" spans="1:11" ht="15" customHeight="1" x14ac:dyDescent="0.2">
      <c r="A218" s="108">
        <v>42220</v>
      </c>
      <c r="B218" s="10">
        <v>7.7320933199999997</v>
      </c>
      <c r="D218" s="83">
        <v>42220</v>
      </c>
      <c r="E218" s="84">
        <v>7.7320933199999997</v>
      </c>
      <c r="G218" s="83">
        <f t="shared" ca="1" si="12"/>
        <v>42221</v>
      </c>
      <c r="H218" s="25">
        <f t="shared" ca="1" si="13"/>
        <v>12.027700719999999</v>
      </c>
    </row>
    <row r="219" spans="1:11" ht="15" customHeight="1" x14ac:dyDescent="0.2">
      <c r="A219" s="108">
        <v>42221</v>
      </c>
      <c r="B219" s="10">
        <v>12.027700719999999</v>
      </c>
      <c r="D219" s="83">
        <v>42221</v>
      </c>
      <c r="E219" s="84">
        <v>12.027700719999999</v>
      </c>
      <c r="G219" s="83">
        <f t="shared" ca="1" si="12"/>
        <v>42222</v>
      </c>
      <c r="H219" s="25">
        <f t="shared" ca="1" si="13"/>
        <v>14.605065159999999</v>
      </c>
    </row>
    <row r="220" spans="1:11" ht="15" customHeight="1" x14ac:dyDescent="0.2">
      <c r="A220" s="108">
        <v>42222</v>
      </c>
      <c r="B220" s="10">
        <v>14.605065159999999</v>
      </c>
      <c r="D220" s="83">
        <v>42222</v>
      </c>
      <c r="E220" s="84">
        <v>14.605065159999999</v>
      </c>
      <c r="G220" s="83">
        <f t="shared" ca="1" si="12"/>
        <v>42223</v>
      </c>
      <c r="H220" s="25">
        <f t="shared" ca="1" si="13"/>
        <v>14.605065159999999</v>
      </c>
    </row>
    <row r="221" spans="1:11" ht="15" customHeight="1" x14ac:dyDescent="0.2">
      <c r="A221" s="108">
        <v>42223</v>
      </c>
      <c r="B221" s="10">
        <v>12.886822199999999</v>
      </c>
      <c r="D221" s="83">
        <v>42223</v>
      </c>
      <c r="E221" s="84">
        <v>12.886822199999999</v>
      </c>
      <c r="G221" s="83">
        <f t="shared" ca="1" si="12"/>
        <v>42224</v>
      </c>
      <c r="H221" s="25">
        <f t="shared" ca="1" si="13"/>
        <v>12.886822199999999</v>
      </c>
    </row>
    <row r="222" spans="1:11" ht="15" customHeight="1" x14ac:dyDescent="0.2">
      <c r="A222" s="108">
        <v>42224</v>
      </c>
      <c r="B222" s="10">
        <v>9.4503362800000001</v>
      </c>
      <c r="D222" s="83">
        <v>42224</v>
      </c>
      <c r="E222" s="84">
        <v>9.4503362800000001</v>
      </c>
      <c r="G222" s="83">
        <f t="shared" ca="1" si="12"/>
        <v>42225</v>
      </c>
      <c r="H222" s="25">
        <f t="shared" ca="1" si="13"/>
        <v>9.4503362800000001</v>
      </c>
    </row>
    <row r="223" spans="1:11" ht="15" customHeight="1" x14ac:dyDescent="0.2">
      <c r="A223" s="108">
        <v>42225</v>
      </c>
      <c r="B223" s="10">
        <v>9.4503362800000001</v>
      </c>
      <c r="D223" s="83">
        <v>42225</v>
      </c>
      <c r="E223" s="84">
        <v>9.4503362800000001</v>
      </c>
      <c r="G223" s="83">
        <f t="shared" ca="1" si="12"/>
        <v>42226</v>
      </c>
      <c r="H223" s="25">
        <f t="shared" ca="1" si="13"/>
        <v>10.309457759999999</v>
      </c>
    </row>
    <row r="224" spans="1:11" ht="15" customHeight="1" x14ac:dyDescent="0.2">
      <c r="A224" s="108">
        <v>42226</v>
      </c>
      <c r="B224" s="10">
        <v>10.309457759999999</v>
      </c>
      <c r="D224" s="83">
        <v>42226</v>
      </c>
      <c r="E224" s="84">
        <v>10.309457759999999</v>
      </c>
      <c r="G224" s="83">
        <f t="shared" ca="1" si="12"/>
        <v>42227</v>
      </c>
      <c r="H224" s="25">
        <f t="shared" ca="1" si="13"/>
        <v>10.309457759999999</v>
      </c>
    </row>
    <row r="225" spans="1:8" s="2" customFormat="1" x14ac:dyDescent="0.2">
      <c r="A225" s="108">
        <v>42227</v>
      </c>
      <c r="B225" s="10">
        <v>7.7320933199999997</v>
      </c>
      <c r="D225" s="83">
        <v>42227</v>
      </c>
      <c r="E225" s="84">
        <v>7.7320933199999997</v>
      </c>
      <c r="G225" s="83">
        <f t="shared" ca="1" si="12"/>
        <v>42228</v>
      </c>
      <c r="H225" s="25">
        <f t="shared" ca="1" si="13"/>
        <v>8.5912147999999995</v>
      </c>
    </row>
    <row r="226" spans="1:8" s="2" customFormat="1" x14ac:dyDescent="0.2">
      <c r="A226" s="108">
        <v>42228</v>
      </c>
      <c r="B226" s="10">
        <v>8.5912147999999995</v>
      </c>
      <c r="D226" s="83">
        <v>42228</v>
      </c>
      <c r="E226" s="84">
        <v>8.5912147999999995</v>
      </c>
      <c r="G226" s="83">
        <f t="shared" ca="1" si="12"/>
        <v>42229</v>
      </c>
      <c r="H226" s="25">
        <f t="shared" ca="1" si="13"/>
        <v>8.5912147999999995</v>
      </c>
    </row>
    <row r="227" spans="1:8" s="2" customFormat="1" x14ac:dyDescent="0.2">
      <c r="A227" s="108">
        <v>42229</v>
      </c>
      <c r="B227" s="10">
        <v>5.1547288799999995</v>
      </c>
      <c r="D227" s="83">
        <v>42229</v>
      </c>
      <c r="E227" s="84">
        <v>5.1547288799999995</v>
      </c>
      <c r="G227" s="83">
        <f t="shared" ca="1" si="12"/>
        <v>42230</v>
      </c>
      <c r="H227" s="25">
        <f t="shared" ca="1" si="13"/>
        <v>10.309457759999999</v>
      </c>
    </row>
    <row r="228" spans="1:8" s="2" customFormat="1" x14ac:dyDescent="0.2">
      <c r="A228" s="108">
        <v>42230</v>
      </c>
      <c r="B228" s="10">
        <v>10.309457759999999</v>
      </c>
      <c r="D228" s="83">
        <v>42230</v>
      </c>
      <c r="E228" s="84">
        <v>10.309457759999999</v>
      </c>
      <c r="G228" s="83">
        <f t="shared" ca="1" si="12"/>
        <v>42231</v>
      </c>
      <c r="H228" s="25">
        <f t="shared" ca="1" si="13"/>
        <v>10.309457759999999</v>
      </c>
    </row>
    <row r="229" spans="1:8" s="2" customFormat="1" x14ac:dyDescent="0.2">
      <c r="A229" s="108">
        <v>42231</v>
      </c>
      <c r="B229" s="10">
        <v>8.5912147999999995</v>
      </c>
      <c r="D229" s="83">
        <v>42231</v>
      </c>
      <c r="E229" s="84">
        <v>8.5912147999999995</v>
      </c>
      <c r="G229" s="83">
        <f t="shared" ca="1" si="12"/>
        <v>42232</v>
      </c>
      <c r="H229" s="25">
        <f t="shared" ca="1" si="13"/>
        <v>11.16857924</v>
      </c>
    </row>
    <row r="230" spans="1:8" s="2" customFormat="1" x14ac:dyDescent="0.2">
      <c r="A230" s="108">
        <v>42232</v>
      </c>
      <c r="B230" s="10">
        <v>11.16857924</v>
      </c>
      <c r="D230" s="83">
        <v>42232</v>
      </c>
      <c r="E230" s="84">
        <v>11.16857924</v>
      </c>
      <c r="G230" s="83">
        <f t="shared" ca="1" si="12"/>
        <v>42233</v>
      </c>
      <c r="H230" s="25">
        <f t="shared" ca="1" si="13"/>
        <v>11.16857924</v>
      </c>
    </row>
    <row r="231" spans="1:8" s="2" customFormat="1" x14ac:dyDescent="0.2">
      <c r="A231" s="108">
        <v>42233</v>
      </c>
      <c r="B231" s="10">
        <v>9.4503362800000001</v>
      </c>
      <c r="D231" s="83">
        <v>42233</v>
      </c>
      <c r="E231" s="84">
        <v>9.4503362800000001</v>
      </c>
      <c r="G231" s="83">
        <f t="shared" ca="1" si="12"/>
        <v>42234</v>
      </c>
      <c r="H231" s="25">
        <f t="shared" ca="1" si="13"/>
        <v>9.4503362800000001</v>
      </c>
    </row>
    <row r="232" spans="1:8" s="2" customFormat="1" x14ac:dyDescent="0.2">
      <c r="A232" s="108">
        <v>42234</v>
      </c>
      <c r="B232" s="10">
        <v>8.5912147999999995</v>
      </c>
      <c r="D232" s="83">
        <v>42234</v>
      </c>
      <c r="E232" s="84">
        <v>8.5912147999999995</v>
      </c>
      <c r="G232" s="83">
        <f t="shared" ca="1" si="12"/>
        <v>42235</v>
      </c>
      <c r="H232" s="25">
        <f t="shared" ca="1" si="13"/>
        <v>12.027700719999999</v>
      </c>
    </row>
    <row r="233" spans="1:8" s="2" customFormat="1" x14ac:dyDescent="0.2">
      <c r="A233" s="108">
        <v>42235</v>
      </c>
      <c r="B233" s="10">
        <v>12.027700719999999</v>
      </c>
      <c r="D233" s="83">
        <v>42235</v>
      </c>
      <c r="E233" s="84">
        <v>12.027700719999999</v>
      </c>
      <c r="G233" s="83">
        <f t="shared" ca="1" si="12"/>
        <v>42236</v>
      </c>
      <c r="H233" s="25">
        <f t="shared" ca="1" si="13"/>
        <v>12.027700719999999</v>
      </c>
    </row>
    <row r="234" spans="1:8" s="2" customFormat="1" x14ac:dyDescent="0.2">
      <c r="A234" s="108">
        <v>42236</v>
      </c>
      <c r="B234" s="10">
        <v>12.027700719999999</v>
      </c>
      <c r="D234" s="83">
        <v>42236</v>
      </c>
      <c r="E234" s="84">
        <v>12.027700719999999</v>
      </c>
      <c r="G234" s="83">
        <f t="shared" ca="1" si="12"/>
        <v>42237</v>
      </c>
      <c r="H234" s="25">
        <f t="shared" ca="1" si="13"/>
        <v>13.74594368</v>
      </c>
    </row>
    <row r="235" spans="1:8" s="2" customFormat="1" x14ac:dyDescent="0.2">
      <c r="A235" s="108">
        <v>42237</v>
      </c>
      <c r="B235" s="10">
        <v>13.74594368</v>
      </c>
      <c r="D235" s="83">
        <v>42237</v>
      </c>
      <c r="E235" s="84">
        <v>13.74594368</v>
      </c>
      <c r="G235" s="83">
        <f t="shared" ca="1" si="12"/>
        <v>42238</v>
      </c>
      <c r="H235" s="25">
        <f t="shared" ca="1" si="13"/>
        <v>13.74594368</v>
      </c>
    </row>
    <row r="236" spans="1:8" s="2" customFormat="1" x14ac:dyDescent="0.2">
      <c r="A236" s="108">
        <v>42238</v>
      </c>
      <c r="B236" s="10">
        <v>6.0138503599999993</v>
      </c>
      <c r="D236" s="83">
        <v>42238</v>
      </c>
      <c r="E236" s="84">
        <v>6.0138503599999993</v>
      </c>
      <c r="G236" s="83">
        <f t="shared" ca="1" si="12"/>
        <v>42239</v>
      </c>
      <c r="H236" s="25">
        <f t="shared" ca="1" si="13"/>
        <v>10.309457759999999</v>
      </c>
    </row>
    <row r="237" spans="1:8" s="2" customFormat="1" x14ac:dyDescent="0.2">
      <c r="A237" s="108">
        <v>42239</v>
      </c>
      <c r="B237" s="10">
        <v>10.309457759999999</v>
      </c>
      <c r="D237" s="83">
        <v>42239</v>
      </c>
      <c r="E237" s="84">
        <v>10.309457759999999</v>
      </c>
      <c r="G237" s="83">
        <f t="shared" ca="1" si="12"/>
        <v>42240</v>
      </c>
      <c r="H237" s="25">
        <f t="shared" ca="1" si="13"/>
        <v>13.74594368</v>
      </c>
    </row>
    <row r="238" spans="1:8" s="2" customFormat="1" x14ac:dyDescent="0.2">
      <c r="A238" s="108">
        <v>42240</v>
      </c>
      <c r="B238" s="10">
        <v>13.74594368</v>
      </c>
      <c r="D238" s="83">
        <v>42240</v>
      </c>
      <c r="E238" s="84">
        <v>13.74594368</v>
      </c>
      <c r="G238" s="83">
        <f t="shared" ca="1" si="12"/>
        <v>42241</v>
      </c>
      <c r="H238" s="25">
        <f t="shared" ca="1" si="13"/>
        <v>13.74594368</v>
      </c>
    </row>
    <row r="239" spans="1:8" s="2" customFormat="1" x14ac:dyDescent="0.2">
      <c r="A239" s="108">
        <v>42241</v>
      </c>
      <c r="B239" s="10">
        <v>10.309457759999999</v>
      </c>
      <c r="D239" s="83">
        <v>42241</v>
      </c>
      <c r="E239" s="84">
        <v>10.309457759999999</v>
      </c>
      <c r="G239" s="83">
        <f t="shared" ca="1" si="12"/>
        <v>42242</v>
      </c>
      <c r="H239" s="25">
        <f t="shared" ca="1" si="13"/>
        <v>10.309457759999999</v>
      </c>
    </row>
    <row r="240" spans="1:8" s="2" customFormat="1" x14ac:dyDescent="0.2">
      <c r="A240" s="108">
        <v>42242</v>
      </c>
      <c r="B240" s="10">
        <v>9.4503362800000001</v>
      </c>
      <c r="D240" s="83">
        <v>42242</v>
      </c>
      <c r="E240" s="84">
        <v>9.4503362800000001</v>
      </c>
      <c r="G240" s="83">
        <f t="shared" ca="1" si="12"/>
        <v>42243</v>
      </c>
      <c r="H240" s="25">
        <f t="shared" ca="1" si="13"/>
        <v>9.4503362800000001</v>
      </c>
    </row>
    <row r="241" spans="1:8" s="2" customFormat="1" x14ac:dyDescent="0.2">
      <c r="A241" s="108">
        <v>42243</v>
      </c>
      <c r="B241" s="10">
        <v>8.5912147999999995</v>
      </c>
      <c r="D241" s="83">
        <v>42243</v>
      </c>
      <c r="E241" s="84">
        <v>8.5912147999999995</v>
      </c>
      <c r="G241" s="83">
        <f t="shared" ca="1" si="12"/>
        <v>42244</v>
      </c>
      <c r="H241" s="25">
        <f t="shared" ca="1" si="13"/>
        <v>12.886822199999999</v>
      </c>
    </row>
    <row r="242" spans="1:8" s="2" customFormat="1" x14ac:dyDescent="0.2">
      <c r="A242" s="108">
        <v>42244</v>
      </c>
      <c r="B242" s="10">
        <v>12.886822199999999</v>
      </c>
      <c r="D242" s="83">
        <v>42244</v>
      </c>
      <c r="E242" s="84">
        <v>12.886822199999999</v>
      </c>
      <c r="G242" s="83">
        <f t="shared" ca="1" si="12"/>
        <v>42245</v>
      </c>
      <c r="H242" s="25">
        <f t="shared" ca="1" si="13"/>
        <v>12.886822199999999</v>
      </c>
    </row>
    <row r="243" spans="1:8" s="2" customFormat="1" x14ac:dyDescent="0.2">
      <c r="A243" s="108">
        <v>42245</v>
      </c>
      <c r="B243" s="10">
        <v>12.027700719999999</v>
      </c>
      <c r="D243" s="83">
        <v>42245</v>
      </c>
      <c r="E243" s="84">
        <v>12.027700719999999</v>
      </c>
      <c r="G243" s="83">
        <f t="shared" ca="1" si="12"/>
        <v>42246</v>
      </c>
      <c r="H243" s="25">
        <f t="shared" ca="1" si="13"/>
        <v>12.027700719999999</v>
      </c>
    </row>
    <row r="244" spans="1:8" s="2" customFormat="1" x14ac:dyDescent="0.2">
      <c r="A244" s="108">
        <v>42246</v>
      </c>
      <c r="B244" s="10">
        <v>10.309457759999999</v>
      </c>
      <c r="D244" s="83">
        <v>42246</v>
      </c>
      <c r="E244" s="84">
        <v>10.309457759999999</v>
      </c>
      <c r="G244" s="83">
        <f t="shared" ca="1" si="12"/>
        <v>42247</v>
      </c>
      <c r="H244" s="25">
        <f t="shared" ca="1" si="13"/>
        <v>15.464186639999999</v>
      </c>
    </row>
    <row r="245" spans="1:8" s="2" customFormat="1" x14ac:dyDescent="0.2">
      <c r="A245" s="108">
        <v>42247</v>
      </c>
      <c r="B245" s="10">
        <v>15.464186639999999</v>
      </c>
      <c r="D245" s="83">
        <v>42247</v>
      </c>
      <c r="E245" s="84">
        <v>15.464186639999999</v>
      </c>
      <c r="G245" s="83">
        <f t="shared" ca="1" si="12"/>
        <v>42248</v>
      </c>
      <c r="H245" s="25">
        <f t="shared" ca="1" si="13"/>
        <v>15.464186639999999</v>
      </c>
    </row>
    <row r="246" spans="1:8" s="2" customFormat="1" x14ac:dyDescent="0.2">
      <c r="A246" s="108">
        <v>42248</v>
      </c>
      <c r="B246" s="10">
        <v>9.4503362800000001</v>
      </c>
      <c r="D246" s="83">
        <v>42248</v>
      </c>
      <c r="E246" s="84">
        <v>9.4503362800000001</v>
      </c>
      <c r="G246" s="83">
        <f t="shared" ca="1" si="12"/>
        <v>42249</v>
      </c>
      <c r="H246" s="25">
        <f t="shared" ca="1" si="13"/>
        <v>17.182429599999999</v>
      </c>
    </row>
    <row r="247" spans="1:8" s="2" customFormat="1" x14ac:dyDescent="0.2">
      <c r="A247" s="108">
        <v>42249</v>
      </c>
      <c r="B247" s="10">
        <v>17.182429599999999</v>
      </c>
      <c r="D247" s="83">
        <v>42249</v>
      </c>
      <c r="E247" s="84">
        <v>17.182429599999999</v>
      </c>
      <c r="G247" s="83">
        <f t="shared" ca="1" si="12"/>
        <v>42250</v>
      </c>
      <c r="H247" s="25">
        <f t="shared" ca="1" si="13"/>
        <v>17.182429599999999</v>
      </c>
    </row>
    <row r="248" spans="1:8" s="2" customFormat="1" x14ac:dyDescent="0.2">
      <c r="A248" s="108">
        <v>42250</v>
      </c>
      <c r="B248" s="10">
        <v>13.74594368</v>
      </c>
      <c r="D248" s="83">
        <v>42250</v>
      </c>
      <c r="E248" s="84">
        <v>13.74594368</v>
      </c>
      <c r="G248" s="83">
        <f t="shared" ca="1" si="12"/>
        <v>42251</v>
      </c>
      <c r="H248" s="25">
        <f t="shared" ca="1" si="13"/>
        <v>15.464186639999999</v>
      </c>
    </row>
    <row r="249" spans="1:8" s="2" customFormat="1" x14ac:dyDescent="0.2">
      <c r="A249" s="108">
        <v>42251</v>
      </c>
      <c r="B249" s="10">
        <v>15.464186639999999</v>
      </c>
      <c r="D249" s="83">
        <v>42251</v>
      </c>
      <c r="E249" s="84">
        <v>15.464186639999999</v>
      </c>
      <c r="G249" s="83">
        <f t="shared" ca="1" si="12"/>
        <v>42252</v>
      </c>
      <c r="H249" s="25">
        <f t="shared" ca="1" si="13"/>
        <v>15.464186639999999</v>
      </c>
    </row>
    <row r="250" spans="1:8" s="2" customFormat="1" x14ac:dyDescent="0.2">
      <c r="A250" s="108">
        <v>42252</v>
      </c>
      <c r="B250" s="10">
        <v>13.74594368</v>
      </c>
      <c r="D250" s="83">
        <v>42252</v>
      </c>
      <c r="E250" s="84">
        <v>13.74594368</v>
      </c>
      <c r="G250" s="83">
        <f t="shared" ca="1" si="12"/>
        <v>42253</v>
      </c>
      <c r="H250" s="25">
        <f t="shared" ca="1" si="13"/>
        <v>13.74594368</v>
      </c>
    </row>
    <row r="251" spans="1:8" s="2" customFormat="1" x14ac:dyDescent="0.2">
      <c r="A251" s="108">
        <v>42253</v>
      </c>
      <c r="B251" s="10">
        <v>8.5912147999999995</v>
      </c>
      <c r="D251" s="83">
        <v>42253</v>
      </c>
      <c r="E251" s="84">
        <v>8.5912147999999995</v>
      </c>
      <c r="G251" s="83">
        <f t="shared" ca="1" si="12"/>
        <v>42254</v>
      </c>
      <c r="H251" s="25">
        <f t="shared" ca="1" si="13"/>
        <v>18.041551079999998</v>
      </c>
    </row>
    <row r="252" spans="1:8" s="2" customFormat="1" x14ac:dyDescent="0.2">
      <c r="A252" s="108">
        <v>42254</v>
      </c>
      <c r="B252" s="10">
        <v>17.182429599999999</v>
      </c>
      <c r="D252" s="83">
        <v>42254</v>
      </c>
      <c r="E252" s="84">
        <v>18.041551079999998</v>
      </c>
      <c r="G252" s="83">
        <f t="shared" ca="1" si="12"/>
        <v>42255</v>
      </c>
      <c r="H252" s="25">
        <f t="shared" ca="1" si="13"/>
        <v>18.041551079999998</v>
      </c>
    </row>
    <row r="253" spans="1:8" s="2" customFormat="1" x14ac:dyDescent="0.2">
      <c r="A253" s="108">
        <v>42255</v>
      </c>
      <c r="B253" s="10">
        <v>15.464186639999999</v>
      </c>
      <c r="D253" s="83">
        <v>42255</v>
      </c>
      <c r="E253" s="84">
        <v>15.464186639999999</v>
      </c>
      <c r="G253" s="83">
        <f t="shared" ca="1" si="12"/>
        <v>42256</v>
      </c>
      <c r="H253" s="25">
        <f t="shared" ca="1" si="13"/>
        <v>15.464186639999999</v>
      </c>
    </row>
    <row r="254" spans="1:8" s="2" customFormat="1" x14ac:dyDescent="0.2">
      <c r="A254" s="108">
        <v>42256</v>
      </c>
      <c r="B254" s="10">
        <v>12.886822199999999</v>
      </c>
      <c r="D254" s="83">
        <v>42256</v>
      </c>
      <c r="E254" s="84">
        <v>12.886822199999999</v>
      </c>
      <c r="G254" s="83">
        <f t="shared" ca="1" si="12"/>
        <v>42257</v>
      </c>
      <c r="H254" s="25">
        <f t="shared" ca="1" si="13"/>
        <v>12.886822199999999</v>
      </c>
    </row>
    <row r="255" spans="1:8" s="2" customFormat="1" x14ac:dyDescent="0.2">
      <c r="A255" s="108">
        <v>42257</v>
      </c>
      <c r="B255" s="10">
        <v>10.309457759999999</v>
      </c>
      <c r="D255" s="83">
        <v>42257</v>
      </c>
      <c r="E255" s="84">
        <v>10.309457759999999</v>
      </c>
      <c r="G255" s="83">
        <f t="shared" ca="1" si="12"/>
        <v>42258</v>
      </c>
      <c r="H255" s="25">
        <f t="shared" ca="1" si="13"/>
        <v>13.74594368</v>
      </c>
    </row>
    <row r="256" spans="1:8" s="2" customFormat="1" x14ac:dyDescent="0.2">
      <c r="A256" s="108">
        <v>42258</v>
      </c>
      <c r="B256" s="10">
        <v>13.74594368</v>
      </c>
      <c r="D256" s="83">
        <v>42258</v>
      </c>
      <c r="E256" s="84">
        <v>13.74594368</v>
      </c>
      <c r="G256" s="83">
        <f t="shared" ca="1" si="12"/>
        <v>42259</v>
      </c>
      <c r="H256" s="25">
        <f t="shared" ca="1" si="13"/>
        <v>13.74594368</v>
      </c>
    </row>
    <row r="257" spans="1:8" s="2" customFormat="1" x14ac:dyDescent="0.2">
      <c r="A257" s="108">
        <v>42259</v>
      </c>
      <c r="B257" s="10">
        <v>12.027700719999999</v>
      </c>
      <c r="D257" s="83">
        <v>42259</v>
      </c>
      <c r="E257" s="84">
        <v>12.027700719999999</v>
      </c>
      <c r="G257" s="83">
        <f t="shared" ca="1" si="12"/>
        <v>42260</v>
      </c>
      <c r="H257" s="25">
        <f t="shared" ca="1" si="13"/>
        <v>12.027700719999999</v>
      </c>
    </row>
    <row r="258" spans="1:8" s="2" customFormat="1" x14ac:dyDescent="0.2">
      <c r="A258" s="108">
        <v>42260</v>
      </c>
      <c r="B258" s="10">
        <v>10.309457759999999</v>
      </c>
      <c r="D258" s="83">
        <v>42260</v>
      </c>
      <c r="E258" s="84">
        <v>10.309457759999999</v>
      </c>
      <c r="G258" s="83">
        <f t="shared" ca="1" si="12"/>
        <v>42261</v>
      </c>
      <c r="H258" s="25">
        <f t="shared" ca="1" si="13"/>
        <v>10.309457759999999</v>
      </c>
    </row>
    <row r="259" spans="1:8" s="2" customFormat="1" x14ac:dyDescent="0.2">
      <c r="A259" s="108">
        <v>42261</v>
      </c>
      <c r="B259" s="10">
        <v>8.5912147999999995</v>
      </c>
      <c r="D259" s="83">
        <v>42261</v>
      </c>
      <c r="E259" s="84">
        <v>8.5912147999999995</v>
      </c>
      <c r="G259" s="83">
        <f t="shared" ca="1" si="12"/>
        <v>42262</v>
      </c>
      <c r="H259" s="25">
        <f t="shared" ca="1" si="13"/>
        <v>14.605065159999999</v>
      </c>
    </row>
    <row r="260" spans="1:8" s="2" customFormat="1" x14ac:dyDescent="0.2">
      <c r="A260" s="108">
        <v>42262</v>
      </c>
      <c r="B260" s="10">
        <v>14.605065159999999</v>
      </c>
      <c r="D260" s="83">
        <v>42262</v>
      </c>
      <c r="E260" s="84">
        <v>14.605065159999999</v>
      </c>
      <c r="G260" s="83">
        <f t="shared" ref="G260:G323" ca="1" si="14">OFFSET(D260,1,0,1,1)</f>
        <v>42263</v>
      </c>
      <c r="H260" s="25">
        <f t="shared" ref="H260:H323" ca="1" si="15">IF(OFFSET(E260,1,0,1,1),MAX(OFFSET(E260,1,0,1,1),OFFSET(E260,0,0,1,1)))</f>
        <v>14.605065159999999</v>
      </c>
    </row>
    <row r="261" spans="1:8" s="2" customFormat="1" x14ac:dyDescent="0.2">
      <c r="A261" s="108">
        <v>42263</v>
      </c>
      <c r="B261" s="10">
        <v>13.74594368</v>
      </c>
      <c r="D261" s="83">
        <v>42263</v>
      </c>
      <c r="E261" s="84">
        <v>13.74594368</v>
      </c>
      <c r="G261" s="83">
        <f t="shared" ca="1" si="14"/>
        <v>42264</v>
      </c>
      <c r="H261" s="25">
        <f t="shared" ca="1" si="15"/>
        <v>17.182429599999999</v>
      </c>
    </row>
    <row r="262" spans="1:8" s="2" customFormat="1" x14ac:dyDescent="0.2">
      <c r="A262" s="108">
        <v>42264</v>
      </c>
      <c r="B262" s="10">
        <v>17.182429599999999</v>
      </c>
      <c r="D262" s="83">
        <v>42264</v>
      </c>
      <c r="E262" s="84">
        <v>17.182429599999999</v>
      </c>
      <c r="G262" s="83">
        <f t="shared" ca="1" si="14"/>
        <v>42265</v>
      </c>
      <c r="H262" s="25">
        <f t="shared" ca="1" si="15"/>
        <v>18.041551079999998</v>
      </c>
    </row>
    <row r="263" spans="1:8" s="2" customFormat="1" x14ac:dyDescent="0.2">
      <c r="A263" s="108">
        <v>42265</v>
      </c>
      <c r="B263" s="10">
        <v>18.041551079999998</v>
      </c>
      <c r="D263" s="83">
        <v>42265</v>
      </c>
      <c r="E263" s="84">
        <v>18.041551079999998</v>
      </c>
      <c r="G263" s="83">
        <f t="shared" ca="1" si="14"/>
        <v>42266</v>
      </c>
      <c r="H263" s="25">
        <f t="shared" ca="1" si="15"/>
        <v>18.041551079999998</v>
      </c>
    </row>
    <row r="264" spans="1:8" s="2" customFormat="1" x14ac:dyDescent="0.2">
      <c r="A264" s="108">
        <v>42266</v>
      </c>
      <c r="B264" s="10">
        <v>18.041551079999998</v>
      </c>
      <c r="D264" s="83">
        <v>42266</v>
      </c>
      <c r="E264" s="84">
        <v>18.041551079999998</v>
      </c>
      <c r="G264" s="83">
        <f t="shared" ca="1" si="14"/>
        <v>42267</v>
      </c>
      <c r="H264" s="25">
        <f t="shared" ca="1" si="15"/>
        <v>18.041551079999998</v>
      </c>
    </row>
    <row r="265" spans="1:8" s="2" customFormat="1" x14ac:dyDescent="0.2">
      <c r="A265" s="108">
        <v>42267</v>
      </c>
      <c r="B265" s="10">
        <v>16.32330812</v>
      </c>
      <c r="D265" s="83">
        <v>42267</v>
      </c>
      <c r="E265" s="84">
        <v>16.32330812</v>
      </c>
      <c r="G265" s="83">
        <f t="shared" ca="1" si="14"/>
        <v>42268</v>
      </c>
      <c r="H265" s="25">
        <f t="shared" ca="1" si="15"/>
        <v>16.32330812</v>
      </c>
    </row>
    <row r="266" spans="1:8" s="2" customFormat="1" x14ac:dyDescent="0.2">
      <c r="A266" s="108">
        <v>42268</v>
      </c>
      <c r="B266" s="10">
        <v>16.32330812</v>
      </c>
      <c r="D266" s="83">
        <v>42268</v>
      </c>
      <c r="E266" s="84">
        <v>16.32330812</v>
      </c>
      <c r="G266" s="83">
        <f t="shared" ca="1" si="14"/>
        <v>42269</v>
      </c>
      <c r="H266" s="25">
        <f t="shared" ca="1" si="15"/>
        <v>16.32330812</v>
      </c>
    </row>
    <row r="267" spans="1:8" s="2" customFormat="1" x14ac:dyDescent="0.2">
      <c r="A267" s="108">
        <v>42269</v>
      </c>
      <c r="B267" s="10">
        <v>16.32330812</v>
      </c>
      <c r="D267" s="83">
        <v>42269</v>
      </c>
      <c r="E267" s="84">
        <v>16.32330812</v>
      </c>
      <c r="G267" s="83">
        <f t="shared" ca="1" si="14"/>
        <v>42270</v>
      </c>
      <c r="H267" s="25">
        <f t="shared" ca="1" si="15"/>
        <v>18.041551079999998</v>
      </c>
    </row>
    <row r="268" spans="1:8" s="2" customFormat="1" x14ac:dyDescent="0.2">
      <c r="A268" s="108">
        <v>42270</v>
      </c>
      <c r="B268" s="10">
        <v>18.041551079999998</v>
      </c>
      <c r="D268" s="83">
        <v>42270</v>
      </c>
      <c r="E268" s="84">
        <v>18.041551079999998</v>
      </c>
      <c r="G268" s="83">
        <f t="shared" ca="1" si="14"/>
        <v>42271</v>
      </c>
      <c r="H268" s="25">
        <f t="shared" ca="1" si="15"/>
        <v>18.041551079999998</v>
      </c>
    </row>
    <row r="269" spans="1:8" s="2" customFormat="1" x14ac:dyDescent="0.2">
      <c r="A269" s="108">
        <v>42271</v>
      </c>
      <c r="B269" s="10">
        <v>15.464186639999999</v>
      </c>
      <c r="D269" s="83">
        <v>42271</v>
      </c>
      <c r="E269" s="84">
        <v>15.464186639999999</v>
      </c>
      <c r="G269" s="83">
        <f t="shared" ca="1" si="14"/>
        <v>42272</v>
      </c>
      <c r="H269" s="25">
        <f t="shared" ca="1" si="15"/>
        <v>18.041551079999998</v>
      </c>
    </row>
    <row r="270" spans="1:8" s="2" customFormat="1" x14ac:dyDescent="0.2">
      <c r="A270" s="108">
        <v>42272</v>
      </c>
      <c r="B270" s="10">
        <v>18.041551079999998</v>
      </c>
      <c r="D270" s="83">
        <v>42272</v>
      </c>
      <c r="E270" s="84">
        <v>18.041551079999998</v>
      </c>
      <c r="G270" s="83">
        <f t="shared" ca="1" si="14"/>
        <v>42273</v>
      </c>
      <c r="H270" s="25">
        <f t="shared" ca="1" si="15"/>
        <v>18.041551079999998</v>
      </c>
    </row>
    <row r="271" spans="1:8" s="2" customFormat="1" x14ac:dyDescent="0.2">
      <c r="A271" s="108">
        <v>42273</v>
      </c>
      <c r="B271" s="10">
        <v>13.74594368</v>
      </c>
      <c r="D271" s="83">
        <v>42273</v>
      </c>
      <c r="E271" s="84">
        <v>13.74594368</v>
      </c>
      <c r="G271" s="83">
        <f t="shared" ca="1" si="14"/>
        <v>42274</v>
      </c>
      <c r="H271" s="25">
        <f t="shared" ca="1" si="15"/>
        <v>18.90067256</v>
      </c>
    </row>
    <row r="272" spans="1:8" s="2" customFormat="1" x14ac:dyDescent="0.2">
      <c r="A272" s="108">
        <v>42274</v>
      </c>
      <c r="B272" s="10">
        <v>18.90067256</v>
      </c>
      <c r="D272" s="83">
        <v>42274</v>
      </c>
      <c r="E272" s="84">
        <v>18.90067256</v>
      </c>
      <c r="G272" s="83">
        <f t="shared" ca="1" si="14"/>
        <v>42275</v>
      </c>
      <c r="H272" s="25">
        <f t="shared" ca="1" si="15"/>
        <v>18.90067256</v>
      </c>
    </row>
    <row r="273" spans="1:8" s="2" customFormat="1" x14ac:dyDescent="0.2">
      <c r="A273" s="108">
        <v>42275</v>
      </c>
      <c r="B273" s="10">
        <v>17.182429599999999</v>
      </c>
      <c r="D273" s="83">
        <v>42275</v>
      </c>
      <c r="E273" s="84">
        <v>17.182429599999999</v>
      </c>
      <c r="G273" s="83">
        <f t="shared" ca="1" si="14"/>
        <v>42276</v>
      </c>
      <c r="H273" s="25">
        <f t="shared" ca="1" si="15"/>
        <v>17.182429599999999</v>
      </c>
    </row>
    <row r="274" spans="1:8" s="2" customFormat="1" x14ac:dyDescent="0.2">
      <c r="A274" s="108">
        <v>42276</v>
      </c>
      <c r="B274" s="10">
        <v>13.74594368</v>
      </c>
      <c r="D274" s="83">
        <v>42276</v>
      </c>
      <c r="E274" s="84">
        <v>13.74594368</v>
      </c>
      <c r="G274" s="83">
        <f t="shared" ca="1" si="14"/>
        <v>42277</v>
      </c>
      <c r="H274" s="25">
        <f t="shared" ca="1" si="15"/>
        <v>15.464186639999999</v>
      </c>
    </row>
    <row r="275" spans="1:8" s="2" customFormat="1" x14ac:dyDescent="0.2">
      <c r="A275" s="108">
        <v>42277</v>
      </c>
      <c r="B275" s="10">
        <v>15.464186639999999</v>
      </c>
      <c r="D275" s="83">
        <v>42277</v>
      </c>
      <c r="E275" s="84">
        <v>15.464186639999999</v>
      </c>
      <c r="G275" s="83">
        <f t="shared" ca="1" si="14"/>
        <v>42278</v>
      </c>
      <c r="H275" s="25">
        <f t="shared" ca="1" si="15"/>
        <v>15.464186639999999</v>
      </c>
    </row>
    <row r="276" spans="1:8" s="2" customFormat="1" x14ac:dyDescent="0.2">
      <c r="A276" s="108">
        <v>42278</v>
      </c>
      <c r="B276" s="10">
        <v>14.605065159999999</v>
      </c>
      <c r="D276" s="83">
        <v>42278</v>
      </c>
      <c r="E276" s="84">
        <v>14.605065159999999</v>
      </c>
      <c r="G276" s="83">
        <f t="shared" ca="1" si="14"/>
        <v>42279</v>
      </c>
      <c r="H276" s="25">
        <f t="shared" ca="1" si="15"/>
        <v>17.182429599999999</v>
      </c>
    </row>
    <row r="277" spans="1:8" s="2" customFormat="1" x14ac:dyDescent="0.2">
      <c r="A277" s="108">
        <v>42279</v>
      </c>
      <c r="B277" s="10">
        <v>17.182429599999999</v>
      </c>
      <c r="D277" s="83">
        <v>42279</v>
      </c>
      <c r="E277" s="84">
        <v>17.182429599999999</v>
      </c>
      <c r="G277" s="83">
        <f t="shared" ca="1" si="14"/>
        <v>42280</v>
      </c>
      <c r="H277" s="25">
        <f t="shared" ca="1" si="15"/>
        <v>17.182429599999999</v>
      </c>
    </row>
    <row r="278" spans="1:8" s="2" customFormat="1" x14ac:dyDescent="0.2">
      <c r="A278" s="108">
        <v>42280</v>
      </c>
      <c r="B278" s="10">
        <v>17.182429599999999</v>
      </c>
      <c r="D278" s="83">
        <v>42280</v>
      </c>
      <c r="E278" s="84">
        <v>17.182429599999999</v>
      </c>
      <c r="G278" s="83">
        <f t="shared" ca="1" si="14"/>
        <v>42281</v>
      </c>
      <c r="H278" s="25">
        <f t="shared" ca="1" si="15"/>
        <v>17.182429599999999</v>
      </c>
    </row>
    <row r="279" spans="1:8" s="2" customFormat="1" x14ac:dyDescent="0.2">
      <c r="A279" s="108">
        <v>42281</v>
      </c>
      <c r="B279" s="10">
        <v>12.027700719999999</v>
      </c>
      <c r="D279" s="83">
        <v>42281</v>
      </c>
      <c r="E279" s="84">
        <v>12.027700719999999</v>
      </c>
      <c r="G279" s="83">
        <f t="shared" ca="1" si="14"/>
        <v>42282</v>
      </c>
      <c r="H279" s="25">
        <f t="shared" ca="1" si="15"/>
        <v>12.886822199999999</v>
      </c>
    </row>
    <row r="280" spans="1:8" s="2" customFormat="1" x14ac:dyDescent="0.2">
      <c r="A280" s="108">
        <v>42282</v>
      </c>
      <c r="B280" s="10">
        <v>12.886822199999999</v>
      </c>
      <c r="D280" s="83">
        <v>42282</v>
      </c>
      <c r="E280" s="84">
        <v>12.886822199999999</v>
      </c>
      <c r="G280" s="83">
        <f t="shared" ca="1" si="14"/>
        <v>42283</v>
      </c>
      <c r="H280" s="25">
        <f t="shared" ca="1" si="15"/>
        <v>12.886822199999999</v>
      </c>
    </row>
    <row r="281" spans="1:8" s="2" customFormat="1" x14ac:dyDescent="0.2">
      <c r="A281" s="108">
        <v>42283</v>
      </c>
      <c r="B281" s="10">
        <v>12.886822199999999</v>
      </c>
      <c r="D281" s="83">
        <v>42283</v>
      </c>
      <c r="E281" s="84">
        <v>12.886822199999999</v>
      </c>
      <c r="G281" s="83">
        <f t="shared" ca="1" si="14"/>
        <v>42284</v>
      </c>
      <c r="H281" s="25">
        <f t="shared" ca="1" si="15"/>
        <v>12.886822199999999</v>
      </c>
    </row>
    <row r="282" spans="1:8" s="2" customFormat="1" x14ac:dyDescent="0.2">
      <c r="A282" s="108">
        <v>42284</v>
      </c>
      <c r="B282" s="10">
        <v>10.309457759999999</v>
      </c>
      <c r="D282" s="83">
        <v>42284</v>
      </c>
      <c r="E282" s="84">
        <v>10.309457759999999</v>
      </c>
      <c r="G282" s="83">
        <f t="shared" ca="1" si="14"/>
        <v>42285</v>
      </c>
      <c r="H282" s="25">
        <f t="shared" ca="1" si="15"/>
        <v>17.182429599999999</v>
      </c>
    </row>
    <row r="283" spans="1:8" s="2" customFormat="1" x14ac:dyDescent="0.2">
      <c r="A283" s="108">
        <v>42285</v>
      </c>
      <c r="B283" s="10">
        <v>17.182429599999999</v>
      </c>
      <c r="D283" s="83">
        <v>42285</v>
      </c>
      <c r="E283" s="84">
        <v>17.182429599999999</v>
      </c>
      <c r="G283" s="83">
        <f t="shared" ca="1" si="14"/>
        <v>42286</v>
      </c>
      <c r="H283" s="25">
        <f t="shared" ca="1" si="15"/>
        <v>18.90067256</v>
      </c>
    </row>
    <row r="284" spans="1:8" s="2" customFormat="1" x14ac:dyDescent="0.2">
      <c r="A284" s="108">
        <v>42286</v>
      </c>
      <c r="B284" s="10">
        <v>18.90067256</v>
      </c>
      <c r="D284" s="83">
        <v>42286</v>
      </c>
      <c r="E284" s="84">
        <v>18.90067256</v>
      </c>
      <c r="G284" s="83">
        <f t="shared" ca="1" si="14"/>
        <v>42287</v>
      </c>
      <c r="H284" s="25">
        <f t="shared" ca="1" si="15"/>
        <v>18.90067256</v>
      </c>
    </row>
    <row r="285" spans="1:8" s="2" customFormat="1" x14ac:dyDescent="0.2">
      <c r="A285" s="108">
        <v>42287</v>
      </c>
      <c r="B285" s="10">
        <v>16.32330812</v>
      </c>
      <c r="D285" s="83">
        <v>42287</v>
      </c>
      <c r="E285" s="84">
        <v>16.32330812</v>
      </c>
      <c r="G285" s="83">
        <f t="shared" ca="1" si="14"/>
        <v>42288</v>
      </c>
      <c r="H285" s="25">
        <f t="shared" ca="1" si="15"/>
        <v>18.90067256</v>
      </c>
    </row>
    <row r="286" spans="1:8" s="2" customFormat="1" x14ac:dyDescent="0.2">
      <c r="A286" s="108">
        <v>42288</v>
      </c>
      <c r="B286" s="10">
        <v>18.041551079999998</v>
      </c>
      <c r="D286" s="83">
        <v>42288</v>
      </c>
      <c r="E286" s="84">
        <v>18.90067256</v>
      </c>
      <c r="G286" s="83">
        <f t="shared" ca="1" si="14"/>
        <v>42289</v>
      </c>
      <c r="H286" s="25">
        <f t="shared" ca="1" si="15"/>
        <v>18.90067256</v>
      </c>
    </row>
    <row r="287" spans="1:8" s="2" customFormat="1" x14ac:dyDescent="0.2">
      <c r="A287" s="108">
        <v>42289</v>
      </c>
      <c r="B287" s="10">
        <v>16.32330812</v>
      </c>
      <c r="D287" s="83">
        <v>42289</v>
      </c>
      <c r="E287" s="84">
        <v>16.32330812</v>
      </c>
      <c r="G287" s="83">
        <f t="shared" ca="1" si="14"/>
        <v>42290</v>
      </c>
      <c r="H287" s="25">
        <f t="shared" ca="1" si="15"/>
        <v>19.759794039999999</v>
      </c>
    </row>
    <row r="288" spans="1:8" s="2" customFormat="1" x14ac:dyDescent="0.2">
      <c r="A288" s="108">
        <v>42290</v>
      </c>
      <c r="B288" s="10">
        <v>19.759794039999999</v>
      </c>
      <c r="D288" s="83">
        <v>42290</v>
      </c>
      <c r="E288" s="84">
        <v>19.759794039999999</v>
      </c>
      <c r="G288" s="83">
        <f t="shared" ca="1" si="14"/>
        <v>42291</v>
      </c>
      <c r="H288" s="25">
        <f t="shared" ca="1" si="15"/>
        <v>19.759794039999999</v>
      </c>
    </row>
    <row r="289" spans="1:8" s="2" customFormat="1" x14ac:dyDescent="0.2">
      <c r="A289" s="108">
        <v>42291</v>
      </c>
      <c r="B289" s="10">
        <v>17.182429599999999</v>
      </c>
      <c r="D289" s="83">
        <v>42291</v>
      </c>
      <c r="E289" s="84">
        <v>17.182429599999999</v>
      </c>
      <c r="G289" s="83">
        <f t="shared" ca="1" si="14"/>
        <v>42292</v>
      </c>
      <c r="H289" s="25">
        <f t="shared" ca="1" si="15"/>
        <v>18.90067256</v>
      </c>
    </row>
    <row r="290" spans="1:8" s="2" customFormat="1" x14ac:dyDescent="0.2">
      <c r="A290" s="108">
        <v>42292</v>
      </c>
      <c r="B290" s="10">
        <v>18.90067256</v>
      </c>
      <c r="D290" s="83">
        <v>42292</v>
      </c>
      <c r="E290" s="84">
        <v>18.90067256</v>
      </c>
      <c r="G290" s="83">
        <f t="shared" ca="1" si="14"/>
        <v>42293</v>
      </c>
      <c r="H290" s="25">
        <f t="shared" ca="1" si="15"/>
        <v>19.759794039999999</v>
      </c>
    </row>
    <row r="291" spans="1:8" s="2" customFormat="1" x14ac:dyDescent="0.2">
      <c r="A291" s="108">
        <v>42293</v>
      </c>
      <c r="B291" s="10">
        <v>19.759794039999999</v>
      </c>
      <c r="D291" s="83">
        <v>42293</v>
      </c>
      <c r="E291" s="84">
        <v>19.759794039999999</v>
      </c>
      <c r="G291" s="83">
        <f t="shared" ca="1" si="14"/>
        <v>42294</v>
      </c>
      <c r="H291" s="25">
        <f t="shared" ca="1" si="15"/>
        <v>19.759794039999999</v>
      </c>
    </row>
    <row r="292" spans="1:8" s="2" customFormat="1" x14ac:dyDescent="0.2">
      <c r="A292" s="108">
        <v>42294</v>
      </c>
      <c r="B292" s="10">
        <v>13.74594368</v>
      </c>
      <c r="D292" s="83">
        <v>42294</v>
      </c>
      <c r="E292" s="84">
        <v>13.74594368</v>
      </c>
      <c r="G292" s="83">
        <f t="shared" ca="1" si="14"/>
        <v>42295</v>
      </c>
      <c r="H292" s="25">
        <f t="shared" ca="1" si="15"/>
        <v>15.464186639999999</v>
      </c>
    </row>
    <row r="293" spans="1:8" s="2" customFormat="1" x14ac:dyDescent="0.2">
      <c r="A293" s="108">
        <v>42295</v>
      </c>
      <c r="B293" s="10">
        <v>15.464186639999999</v>
      </c>
      <c r="D293" s="83">
        <v>42295</v>
      </c>
      <c r="E293" s="84">
        <v>15.464186639999999</v>
      </c>
      <c r="G293" s="83">
        <f t="shared" ca="1" si="14"/>
        <v>42296</v>
      </c>
      <c r="H293" s="25">
        <f t="shared" ca="1" si="15"/>
        <v>15.464186639999999</v>
      </c>
    </row>
    <row r="294" spans="1:8" s="2" customFormat="1" x14ac:dyDescent="0.2">
      <c r="A294" s="108">
        <v>42296</v>
      </c>
      <c r="B294" s="10">
        <v>10.309457759999999</v>
      </c>
      <c r="D294" s="83">
        <v>42296</v>
      </c>
      <c r="E294" s="84">
        <v>10.309457759999999</v>
      </c>
      <c r="G294" s="83">
        <f t="shared" ca="1" si="14"/>
        <v>42297</v>
      </c>
      <c r="H294" s="25">
        <f t="shared" ca="1" si="15"/>
        <v>12.886822199999999</v>
      </c>
    </row>
    <row r="295" spans="1:8" s="2" customFormat="1" x14ac:dyDescent="0.2">
      <c r="A295" s="108">
        <v>42297</v>
      </c>
      <c r="B295" s="10">
        <v>12.886822199999999</v>
      </c>
      <c r="D295" s="83">
        <v>42297</v>
      </c>
      <c r="E295" s="84">
        <v>12.886822199999999</v>
      </c>
      <c r="G295" s="83">
        <f t="shared" ca="1" si="14"/>
        <v>42298</v>
      </c>
      <c r="H295" s="25">
        <f t="shared" ca="1" si="15"/>
        <v>17.182429599999999</v>
      </c>
    </row>
    <row r="296" spans="1:8" s="2" customFormat="1" x14ac:dyDescent="0.2">
      <c r="A296" s="108">
        <v>42298</v>
      </c>
      <c r="B296" s="10">
        <v>17.182429599999999</v>
      </c>
      <c r="D296" s="83">
        <v>42298</v>
      </c>
      <c r="E296" s="84">
        <v>17.182429599999999</v>
      </c>
      <c r="G296" s="83">
        <f t="shared" ca="1" si="14"/>
        <v>42299</v>
      </c>
      <c r="H296" s="25">
        <f t="shared" ca="1" si="15"/>
        <v>17.182429599999999</v>
      </c>
    </row>
    <row r="297" spans="1:8" s="2" customFormat="1" x14ac:dyDescent="0.2">
      <c r="A297" s="108">
        <v>42299</v>
      </c>
      <c r="B297" s="10">
        <v>17.182429599999999</v>
      </c>
      <c r="D297" s="83">
        <v>42299</v>
      </c>
      <c r="E297" s="84">
        <v>17.182429599999999</v>
      </c>
      <c r="G297" s="83">
        <f t="shared" ca="1" si="14"/>
        <v>42300</v>
      </c>
      <c r="H297" s="25">
        <f t="shared" ca="1" si="15"/>
        <v>17.182429599999999</v>
      </c>
    </row>
    <row r="298" spans="1:8" s="2" customFormat="1" x14ac:dyDescent="0.2">
      <c r="A298" s="108">
        <v>42300</v>
      </c>
      <c r="B298" s="10">
        <v>13.74594368</v>
      </c>
      <c r="D298" s="83">
        <v>42300</v>
      </c>
      <c r="E298" s="84">
        <v>13.74594368</v>
      </c>
      <c r="G298" s="83">
        <f t="shared" ca="1" si="14"/>
        <v>42301</v>
      </c>
      <c r="H298" s="25">
        <f t="shared" ca="1" si="15"/>
        <v>15.464186639999999</v>
      </c>
    </row>
    <row r="299" spans="1:8" s="2" customFormat="1" x14ac:dyDescent="0.2">
      <c r="A299" s="108">
        <v>42301</v>
      </c>
      <c r="B299" s="10">
        <v>15.464186639999999</v>
      </c>
      <c r="D299" s="83">
        <v>42301</v>
      </c>
      <c r="E299" s="84">
        <v>15.464186639999999</v>
      </c>
      <c r="G299" s="83">
        <f t="shared" ca="1" si="14"/>
        <v>42302</v>
      </c>
      <c r="H299" s="25">
        <f t="shared" ca="1" si="15"/>
        <v>15.464186639999999</v>
      </c>
    </row>
    <row r="300" spans="1:8" s="2" customFormat="1" x14ac:dyDescent="0.2">
      <c r="A300" s="108">
        <v>42302</v>
      </c>
      <c r="B300" s="10">
        <v>12.886822199999999</v>
      </c>
      <c r="D300" s="83">
        <v>42302</v>
      </c>
      <c r="E300" s="84">
        <v>12.886822199999999</v>
      </c>
      <c r="G300" s="83">
        <f t="shared" ca="1" si="14"/>
        <v>42303</v>
      </c>
      <c r="H300" s="25">
        <f t="shared" ca="1" si="15"/>
        <v>12.886822199999999</v>
      </c>
    </row>
    <row r="301" spans="1:8" s="2" customFormat="1" x14ac:dyDescent="0.2">
      <c r="A301" s="108">
        <v>42303</v>
      </c>
      <c r="B301" s="10">
        <v>7.7320933199999997</v>
      </c>
      <c r="D301" s="83">
        <v>42303</v>
      </c>
      <c r="E301" s="84">
        <v>7.7320933199999997</v>
      </c>
      <c r="G301" s="83">
        <f t="shared" ca="1" si="14"/>
        <v>42304</v>
      </c>
      <c r="H301" s="25">
        <f t="shared" ca="1" si="15"/>
        <v>13.74594368</v>
      </c>
    </row>
    <row r="302" spans="1:8" s="2" customFormat="1" x14ac:dyDescent="0.2">
      <c r="A302" s="108">
        <v>42304</v>
      </c>
      <c r="B302" s="10">
        <v>13.74594368</v>
      </c>
      <c r="D302" s="83">
        <v>42304</v>
      </c>
      <c r="E302" s="84">
        <v>13.74594368</v>
      </c>
      <c r="G302" s="83">
        <f t="shared" ca="1" si="14"/>
        <v>42305</v>
      </c>
      <c r="H302" s="25">
        <f t="shared" ca="1" si="15"/>
        <v>13.74594368</v>
      </c>
    </row>
    <row r="303" spans="1:8" s="2" customFormat="1" x14ac:dyDescent="0.2">
      <c r="A303" s="108">
        <v>42305</v>
      </c>
      <c r="B303" s="10">
        <v>13.74594368</v>
      </c>
      <c r="D303" s="83">
        <v>42305</v>
      </c>
      <c r="E303" s="84">
        <v>13.74594368</v>
      </c>
      <c r="G303" s="83">
        <f t="shared" ca="1" si="14"/>
        <v>42306</v>
      </c>
      <c r="H303" s="25">
        <f t="shared" ca="1" si="15"/>
        <v>18.041551079999998</v>
      </c>
    </row>
    <row r="304" spans="1:8" s="2" customFormat="1" x14ac:dyDescent="0.2">
      <c r="A304" s="108">
        <v>42306</v>
      </c>
      <c r="B304" s="10">
        <v>18.041551079999998</v>
      </c>
      <c r="D304" s="83">
        <v>42306</v>
      </c>
      <c r="E304" s="84">
        <v>18.041551079999998</v>
      </c>
      <c r="G304" s="83">
        <f t="shared" ca="1" si="14"/>
        <v>42307</v>
      </c>
      <c r="H304" s="25">
        <f t="shared" ca="1" si="15"/>
        <v>18.041551079999998</v>
      </c>
    </row>
    <row r="305" spans="1:8" s="2" customFormat="1" x14ac:dyDescent="0.2">
      <c r="A305" s="108">
        <v>42307</v>
      </c>
      <c r="B305" s="10">
        <v>13.74594368</v>
      </c>
      <c r="D305" s="83">
        <v>42307</v>
      </c>
      <c r="E305" s="84">
        <v>13.74594368</v>
      </c>
      <c r="G305" s="83">
        <f t="shared" ca="1" si="14"/>
        <v>42308</v>
      </c>
      <c r="H305" s="25">
        <f t="shared" ca="1" si="15"/>
        <v>13.74594368</v>
      </c>
    </row>
    <row r="306" spans="1:8" s="2" customFormat="1" x14ac:dyDescent="0.2">
      <c r="A306" s="108">
        <v>42308</v>
      </c>
      <c r="B306" s="10">
        <v>12.027700719999999</v>
      </c>
      <c r="D306" s="83">
        <v>42308</v>
      </c>
      <c r="E306" s="84">
        <v>12.027700719999999</v>
      </c>
      <c r="G306" s="83">
        <f t="shared" ca="1" si="14"/>
        <v>42309</v>
      </c>
      <c r="H306" s="25">
        <f t="shared" ca="1" si="15"/>
        <v>16.32330812</v>
      </c>
    </row>
    <row r="307" spans="1:8" s="2" customFormat="1" x14ac:dyDescent="0.2">
      <c r="A307" s="108">
        <v>42309</v>
      </c>
      <c r="B307" s="10">
        <v>16.32330812</v>
      </c>
      <c r="D307" s="83">
        <v>42309</v>
      </c>
      <c r="E307" s="84">
        <v>16.32330812</v>
      </c>
      <c r="G307" s="83">
        <f t="shared" ca="1" si="14"/>
        <v>42310</v>
      </c>
      <c r="H307" s="25">
        <f t="shared" ca="1" si="15"/>
        <v>18.90067256</v>
      </c>
    </row>
    <row r="308" spans="1:8" s="2" customFormat="1" x14ac:dyDescent="0.2">
      <c r="A308" s="108">
        <v>42310</v>
      </c>
      <c r="B308" s="10">
        <v>18.90067256</v>
      </c>
      <c r="D308" s="83">
        <v>42310</v>
      </c>
      <c r="E308" s="84">
        <v>18.90067256</v>
      </c>
      <c r="G308" s="83">
        <f t="shared" ca="1" si="14"/>
        <v>42311</v>
      </c>
      <c r="H308" s="25">
        <f t="shared" ca="1" si="15"/>
        <v>18.90067256</v>
      </c>
    </row>
    <row r="309" spans="1:8" s="2" customFormat="1" x14ac:dyDescent="0.2">
      <c r="A309" s="108">
        <v>42311</v>
      </c>
      <c r="B309" s="10">
        <v>17.182429599999999</v>
      </c>
      <c r="D309" s="83">
        <v>42311</v>
      </c>
      <c r="E309" s="84">
        <v>17.182429599999999</v>
      </c>
      <c r="G309" s="83">
        <f t="shared" ca="1" si="14"/>
        <v>42312</v>
      </c>
      <c r="H309" s="25">
        <f t="shared" ca="1" si="15"/>
        <v>17.182429599999999</v>
      </c>
    </row>
    <row r="310" spans="1:8" s="2" customFormat="1" x14ac:dyDescent="0.2">
      <c r="A310" s="108">
        <v>42312</v>
      </c>
      <c r="B310" s="10">
        <v>15.464186639999999</v>
      </c>
      <c r="D310" s="83">
        <v>42312</v>
      </c>
      <c r="E310" s="84">
        <v>15.464186639999999</v>
      </c>
      <c r="G310" s="83">
        <f t="shared" ca="1" si="14"/>
        <v>42313</v>
      </c>
      <c r="H310" s="25">
        <f t="shared" ca="1" si="15"/>
        <v>15.464186639999999</v>
      </c>
    </row>
    <row r="311" spans="1:8" s="2" customFormat="1" x14ac:dyDescent="0.2">
      <c r="A311" s="108">
        <v>42313</v>
      </c>
      <c r="B311" s="10">
        <v>12.027700719999999</v>
      </c>
      <c r="D311" s="83">
        <v>42313</v>
      </c>
      <c r="E311" s="84">
        <v>12.027700719999999</v>
      </c>
      <c r="G311" s="83">
        <f t="shared" ca="1" si="14"/>
        <v>42314</v>
      </c>
      <c r="H311" s="25">
        <f t="shared" ca="1" si="15"/>
        <v>12.027700719999999</v>
      </c>
    </row>
    <row r="312" spans="1:8" s="2" customFormat="1" x14ac:dyDescent="0.2">
      <c r="A312" s="108">
        <v>42314</v>
      </c>
      <c r="B312" s="10">
        <v>9.4503362800000001</v>
      </c>
      <c r="D312" s="83">
        <v>42314</v>
      </c>
      <c r="E312" s="84">
        <v>9.4503362800000001</v>
      </c>
      <c r="G312" s="83">
        <f t="shared" ca="1" si="14"/>
        <v>42315</v>
      </c>
      <c r="H312" s="25">
        <f t="shared" ca="1" si="15"/>
        <v>13.74594368</v>
      </c>
    </row>
    <row r="313" spans="1:8" s="2" customFormat="1" x14ac:dyDescent="0.2">
      <c r="A313" s="108">
        <v>42315</v>
      </c>
      <c r="B313" s="10">
        <v>13.74594368</v>
      </c>
      <c r="D313" s="83">
        <v>42315</v>
      </c>
      <c r="E313" s="84">
        <v>13.74594368</v>
      </c>
      <c r="G313" s="83">
        <f t="shared" ca="1" si="14"/>
        <v>42316</v>
      </c>
      <c r="H313" s="25">
        <f t="shared" ca="1" si="15"/>
        <v>17.182429599999999</v>
      </c>
    </row>
    <row r="314" spans="1:8" s="2" customFormat="1" x14ac:dyDescent="0.2">
      <c r="A314" s="108">
        <v>42316</v>
      </c>
      <c r="B314" s="10">
        <v>17.182429599999999</v>
      </c>
      <c r="D314" s="83">
        <v>42316</v>
      </c>
      <c r="E314" s="84">
        <v>17.182429599999999</v>
      </c>
      <c r="G314" s="83">
        <f t="shared" ca="1" si="14"/>
        <v>42317</v>
      </c>
      <c r="H314" s="25">
        <f t="shared" ca="1" si="15"/>
        <v>17.182429599999999</v>
      </c>
    </row>
    <row r="315" spans="1:8" s="2" customFormat="1" x14ac:dyDescent="0.2">
      <c r="A315" s="108">
        <v>42317</v>
      </c>
      <c r="B315" s="10">
        <v>16.32330812</v>
      </c>
      <c r="D315" s="83">
        <v>42317</v>
      </c>
      <c r="E315" s="84">
        <v>16.32330812</v>
      </c>
      <c r="G315" s="83">
        <f t="shared" ca="1" si="14"/>
        <v>42318</v>
      </c>
      <c r="H315" s="25">
        <f t="shared" ca="1" si="15"/>
        <v>16.32330812</v>
      </c>
    </row>
    <row r="316" spans="1:8" s="2" customFormat="1" x14ac:dyDescent="0.2">
      <c r="A316" s="108">
        <v>42318</v>
      </c>
      <c r="B316" s="10">
        <v>15.464186639999999</v>
      </c>
      <c r="D316" s="83">
        <v>42318</v>
      </c>
      <c r="E316" s="84">
        <v>15.464186639999999</v>
      </c>
      <c r="G316" s="83">
        <f t="shared" ca="1" si="14"/>
        <v>42319</v>
      </c>
      <c r="H316" s="25">
        <f t="shared" ca="1" si="15"/>
        <v>16.32330812</v>
      </c>
    </row>
    <row r="317" spans="1:8" s="2" customFormat="1" x14ac:dyDescent="0.2">
      <c r="A317" s="108">
        <v>42319</v>
      </c>
      <c r="B317" s="10">
        <v>16.32330812</v>
      </c>
      <c r="D317" s="83">
        <v>42319</v>
      </c>
      <c r="E317" s="84">
        <v>16.32330812</v>
      </c>
      <c r="G317" s="83">
        <f t="shared" ca="1" si="14"/>
        <v>42320</v>
      </c>
      <c r="H317" s="25">
        <f t="shared" ca="1" si="15"/>
        <v>16.32330812</v>
      </c>
    </row>
    <row r="318" spans="1:8" s="2" customFormat="1" x14ac:dyDescent="0.2">
      <c r="A318" s="108">
        <v>42320</v>
      </c>
      <c r="B318" s="10">
        <v>11.16857924</v>
      </c>
      <c r="D318" s="83">
        <v>42320</v>
      </c>
      <c r="E318" s="84">
        <v>11.16857924</v>
      </c>
      <c r="G318" s="83">
        <f t="shared" ca="1" si="14"/>
        <v>42321</v>
      </c>
      <c r="H318" s="25">
        <f t="shared" ca="1" si="15"/>
        <v>11.16857924</v>
      </c>
    </row>
    <row r="319" spans="1:8" s="2" customFormat="1" x14ac:dyDescent="0.2">
      <c r="A319" s="108">
        <v>42321</v>
      </c>
      <c r="B319" s="10">
        <v>10.309457759999999</v>
      </c>
      <c r="D319" s="83">
        <v>42321</v>
      </c>
      <c r="E319" s="84">
        <v>10.309457759999999</v>
      </c>
      <c r="G319" s="83">
        <f t="shared" ca="1" si="14"/>
        <v>42322</v>
      </c>
      <c r="H319" s="25">
        <f t="shared" ca="1" si="15"/>
        <v>14.605065159999999</v>
      </c>
    </row>
    <row r="320" spans="1:8" s="2" customFormat="1" x14ac:dyDescent="0.2">
      <c r="A320" s="108">
        <v>42322</v>
      </c>
      <c r="B320" s="10">
        <v>14.605065159999999</v>
      </c>
      <c r="D320" s="83">
        <v>42322</v>
      </c>
      <c r="E320" s="84">
        <v>14.605065159999999</v>
      </c>
      <c r="G320" s="83">
        <f t="shared" ca="1" si="14"/>
        <v>42323</v>
      </c>
      <c r="H320" s="25">
        <f t="shared" ca="1" si="15"/>
        <v>14.605065159999999</v>
      </c>
    </row>
    <row r="321" spans="1:8" s="2" customFormat="1" x14ac:dyDescent="0.2">
      <c r="A321" s="108">
        <v>42323</v>
      </c>
      <c r="B321" s="10">
        <v>12.886822199999999</v>
      </c>
      <c r="D321" s="83">
        <v>42323</v>
      </c>
      <c r="E321" s="84">
        <v>12.886822199999999</v>
      </c>
      <c r="G321" s="83">
        <f t="shared" ca="1" si="14"/>
        <v>42324</v>
      </c>
      <c r="H321" s="25">
        <f t="shared" ca="1" si="15"/>
        <v>12.886822199999999</v>
      </c>
    </row>
    <row r="322" spans="1:8" s="2" customFormat="1" x14ac:dyDescent="0.2">
      <c r="A322" s="108">
        <v>42324</v>
      </c>
      <c r="B322" s="10">
        <v>9.4503362800000001</v>
      </c>
      <c r="D322" s="83">
        <v>42324</v>
      </c>
      <c r="E322" s="84">
        <v>9.4503362800000001</v>
      </c>
      <c r="G322" s="83">
        <f t="shared" ca="1" si="14"/>
        <v>42325</v>
      </c>
      <c r="H322" s="25">
        <f t="shared" ca="1" si="15"/>
        <v>10.309457759999999</v>
      </c>
    </row>
    <row r="323" spans="1:8" s="2" customFormat="1" x14ac:dyDescent="0.2">
      <c r="A323" s="108">
        <v>42325</v>
      </c>
      <c r="B323" s="10">
        <v>8.5912147999999995</v>
      </c>
      <c r="D323" s="83">
        <v>42325</v>
      </c>
      <c r="E323" s="84">
        <v>10.309457759999999</v>
      </c>
      <c r="G323" s="83">
        <f t="shared" ca="1" si="14"/>
        <v>42326</v>
      </c>
      <c r="H323" s="25">
        <f t="shared" ca="1" si="15"/>
        <v>14.605065159999999</v>
      </c>
    </row>
    <row r="324" spans="1:8" s="2" customFormat="1" x14ac:dyDescent="0.2">
      <c r="A324" s="108">
        <v>42326</v>
      </c>
      <c r="B324" s="10">
        <v>14.605065159999999</v>
      </c>
      <c r="D324" s="83">
        <v>42326</v>
      </c>
      <c r="E324" s="84">
        <v>14.605065159999999</v>
      </c>
      <c r="G324" s="83">
        <f t="shared" ref="G324:G362" ca="1" si="16">OFFSET(D324,1,0,1,1)</f>
        <v>42327</v>
      </c>
      <c r="H324" s="25">
        <f t="shared" ref="H324:H362" ca="1" si="17">IF(OFFSET(E324,1,0,1,1),MAX(OFFSET(E324,1,0,1,1),OFFSET(E324,0,0,1,1)))</f>
        <v>15.464186639999999</v>
      </c>
    </row>
    <row r="325" spans="1:8" s="2" customFormat="1" x14ac:dyDescent="0.2">
      <c r="A325" s="108">
        <v>42327</v>
      </c>
      <c r="B325" s="10">
        <v>15.464186639999999</v>
      </c>
      <c r="D325" s="83">
        <v>42327</v>
      </c>
      <c r="E325" s="84">
        <v>15.464186639999999</v>
      </c>
      <c r="G325" s="83">
        <f t="shared" ca="1" si="16"/>
        <v>42328</v>
      </c>
      <c r="H325" s="25">
        <f t="shared" ca="1" si="17"/>
        <v>15.464186639999999</v>
      </c>
    </row>
    <row r="326" spans="1:8" s="2" customFormat="1" x14ac:dyDescent="0.2">
      <c r="A326" s="108">
        <v>42328</v>
      </c>
      <c r="B326" s="10">
        <v>13.74594368</v>
      </c>
      <c r="D326" s="83">
        <v>42328</v>
      </c>
      <c r="E326" s="84">
        <v>13.74594368</v>
      </c>
      <c r="G326" s="83">
        <f t="shared" ca="1" si="16"/>
        <v>42329</v>
      </c>
      <c r="H326" s="25">
        <f t="shared" ca="1" si="17"/>
        <v>19.759794039999999</v>
      </c>
    </row>
    <row r="327" spans="1:8" s="2" customFormat="1" x14ac:dyDescent="0.2">
      <c r="A327" s="108">
        <v>42329</v>
      </c>
      <c r="B327" s="10">
        <v>19.759794039999999</v>
      </c>
      <c r="D327" s="83">
        <v>42329</v>
      </c>
      <c r="E327" s="84">
        <v>19.759794039999999</v>
      </c>
      <c r="G327" s="83">
        <f t="shared" ca="1" si="16"/>
        <v>42330</v>
      </c>
      <c r="H327" s="25">
        <f t="shared" ca="1" si="17"/>
        <v>19.759794039999999</v>
      </c>
    </row>
    <row r="328" spans="1:8" s="2" customFormat="1" x14ac:dyDescent="0.2">
      <c r="A328" s="108">
        <v>42330</v>
      </c>
      <c r="B328" s="10">
        <v>11.16857924</v>
      </c>
      <c r="D328" s="83">
        <v>42330</v>
      </c>
      <c r="E328" s="84">
        <v>11.16857924</v>
      </c>
      <c r="G328" s="83">
        <f t="shared" ca="1" si="16"/>
        <v>42331</v>
      </c>
      <c r="H328" s="25">
        <f t="shared" ca="1" si="17"/>
        <v>11.16857924</v>
      </c>
    </row>
    <row r="329" spans="1:8" s="2" customFormat="1" x14ac:dyDescent="0.2">
      <c r="A329" s="108">
        <v>42331</v>
      </c>
      <c r="B329" s="10">
        <v>10.309457759999999</v>
      </c>
      <c r="D329" s="83">
        <v>42331</v>
      </c>
      <c r="E329" s="84">
        <v>10.309457759999999</v>
      </c>
      <c r="G329" s="83">
        <f t="shared" ca="1" si="16"/>
        <v>42332</v>
      </c>
      <c r="H329" s="25">
        <f t="shared" ca="1" si="17"/>
        <v>12.886822199999999</v>
      </c>
    </row>
    <row r="330" spans="1:8" s="2" customFormat="1" x14ac:dyDescent="0.2">
      <c r="A330" s="108">
        <v>42332</v>
      </c>
      <c r="B330" s="10">
        <v>12.886822199999999</v>
      </c>
      <c r="D330" s="83">
        <v>42332</v>
      </c>
      <c r="E330" s="84">
        <v>12.886822199999999</v>
      </c>
      <c r="G330" s="83">
        <f t="shared" ca="1" si="16"/>
        <v>42333</v>
      </c>
      <c r="H330" s="25">
        <f t="shared" ca="1" si="17"/>
        <v>12.886822199999999</v>
      </c>
    </row>
    <row r="331" spans="1:8" s="2" customFormat="1" x14ac:dyDescent="0.2">
      <c r="A331" s="108">
        <v>42333</v>
      </c>
      <c r="B331" s="10">
        <v>12.027700719999999</v>
      </c>
      <c r="D331" s="83">
        <v>42333</v>
      </c>
      <c r="E331" s="84">
        <v>12.027700719999999</v>
      </c>
      <c r="G331" s="83">
        <f t="shared" ca="1" si="16"/>
        <v>42334</v>
      </c>
      <c r="H331" s="25">
        <f t="shared" ca="1" si="17"/>
        <v>12.027700719999999</v>
      </c>
    </row>
    <row r="332" spans="1:8" s="2" customFormat="1" x14ac:dyDescent="0.2">
      <c r="A332" s="108">
        <v>42334</v>
      </c>
      <c r="B332" s="10">
        <v>9.4503362800000001</v>
      </c>
      <c r="D332" s="83">
        <v>42334</v>
      </c>
      <c r="E332" s="84">
        <v>10.309457759999999</v>
      </c>
      <c r="G332" s="83">
        <f t="shared" ca="1" si="16"/>
        <v>42335</v>
      </c>
      <c r="H332" s="25">
        <f t="shared" ca="1" si="17"/>
        <v>10.309457759999999</v>
      </c>
    </row>
    <row r="333" spans="1:8" s="2" customFormat="1" x14ac:dyDescent="0.2">
      <c r="A333" s="108">
        <v>42335</v>
      </c>
      <c r="B333" s="10">
        <v>9.4503362800000001</v>
      </c>
      <c r="D333" s="83">
        <v>42335</v>
      </c>
      <c r="E333" s="84">
        <v>9.4503362800000001</v>
      </c>
      <c r="G333" s="83">
        <f t="shared" ca="1" si="16"/>
        <v>42336</v>
      </c>
      <c r="H333" s="25">
        <f t="shared" ca="1" si="17"/>
        <v>14.605065159999999</v>
      </c>
    </row>
    <row r="334" spans="1:8" s="2" customFormat="1" x14ac:dyDescent="0.2">
      <c r="A334" s="108">
        <v>42336</v>
      </c>
      <c r="B334" s="10">
        <v>14.605065159999999</v>
      </c>
      <c r="D334" s="83">
        <v>42336</v>
      </c>
      <c r="E334" s="84">
        <v>14.605065159999999</v>
      </c>
      <c r="G334" s="83">
        <f t="shared" ca="1" si="16"/>
        <v>42337</v>
      </c>
      <c r="H334" s="25">
        <f t="shared" ca="1" si="17"/>
        <v>17.182429599999999</v>
      </c>
    </row>
    <row r="335" spans="1:8" s="2" customFormat="1" x14ac:dyDescent="0.2">
      <c r="A335" s="108">
        <v>42337</v>
      </c>
      <c r="B335" s="10">
        <v>16.32330812</v>
      </c>
      <c r="D335" s="83">
        <v>42337</v>
      </c>
      <c r="E335" s="84">
        <v>17.182429599999999</v>
      </c>
      <c r="G335" s="83">
        <f t="shared" ca="1" si="16"/>
        <v>42338</v>
      </c>
      <c r="H335" s="25">
        <f t="shared" ca="1" si="17"/>
        <v>17.182429599999999</v>
      </c>
    </row>
    <row r="336" spans="1:8" s="2" customFormat="1" x14ac:dyDescent="0.2">
      <c r="A336" s="108">
        <v>42338</v>
      </c>
      <c r="B336" s="10">
        <v>15.464186639999999</v>
      </c>
      <c r="D336" s="83">
        <v>42338</v>
      </c>
      <c r="E336" s="84">
        <v>15.464186639999999</v>
      </c>
      <c r="G336" s="83">
        <f t="shared" ca="1" si="16"/>
        <v>42339</v>
      </c>
      <c r="H336" s="25">
        <f t="shared" ca="1" si="17"/>
        <v>15.464186639999999</v>
      </c>
    </row>
    <row r="337" spans="1:8" s="2" customFormat="1" x14ac:dyDescent="0.2">
      <c r="A337" s="108">
        <v>42339</v>
      </c>
      <c r="B337" s="10">
        <v>12.027700719999999</v>
      </c>
      <c r="D337" s="83">
        <v>42339</v>
      </c>
      <c r="E337" s="84">
        <v>12.027700719999999</v>
      </c>
      <c r="G337" s="83">
        <f t="shared" ca="1" si="16"/>
        <v>42340</v>
      </c>
      <c r="H337" s="25">
        <f t="shared" ca="1" si="17"/>
        <v>12.886822199999999</v>
      </c>
    </row>
    <row r="338" spans="1:8" s="2" customFormat="1" x14ac:dyDescent="0.2">
      <c r="A338" s="108">
        <v>42340</v>
      </c>
      <c r="B338" s="10">
        <v>12.886822199999999</v>
      </c>
      <c r="D338" s="83">
        <v>42340</v>
      </c>
      <c r="E338" s="84">
        <v>12.886822199999999</v>
      </c>
      <c r="G338" s="83">
        <f t="shared" ca="1" si="16"/>
        <v>42341</v>
      </c>
      <c r="H338" s="25">
        <f t="shared" ca="1" si="17"/>
        <v>12.886822199999999</v>
      </c>
    </row>
    <row r="339" spans="1:8" s="2" customFormat="1" x14ac:dyDescent="0.2">
      <c r="A339" s="108">
        <v>42341</v>
      </c>
      <c r="B339" s="10">
        <v>11.16857924</v>
      </c>
      <c r="D339" s="83">
        <v>42341</v>
      </c>
      <c r="E339" s="84">
        <v>11.16857924</v>
      </c>
      <c r="G339" s="83">
        <f t="shared" ca="1" si="16"/>
        <v>42342</v>
      </c>
      <c r="H339" s="25">
        <f t="shared" ca="1" si="17"/>
        <v>12.027700719999999</v>
      </c>
    </row>
    <row r="340" spans="1:8" s="2" customFormat="1" x14ac:dyDescent="0.2">
      <c r="A340" s="108">
        <v>42342</v>
      </c>
      <c r="B340" s="10">
        <v>12.027700719999999</v>
      </c>
      <c r="D340" s="83">
        <v>42342</v>
      </c>
      <c r="E340" s="84">
        <v>12.027700719999999</v>
      </c>
      <c r="G340" s="83">
        <f t="shared" ca="1" si="16"/>
        <v>42343</v>
      </c>
      <c r="H340" s="25">
        <f t="shared" ca="1" si="17"/>
        <v>17.182429599999999</v>
      </c>
    </row>
    <row r="341" spans="1:8" s="2" customFormat="1" x14ac:dyDescent="0.2">
      <c r="A341" s="108">
        <v>42343</v>
      </c>
      <c r="B341" s="10">
        <v>17.182429599999999</v>
      </c>
      <c r="D341" s="83">
        <v>42343</v>
      </c>
      <c r="E341" s="84">
        <v>17.182429599999999</v>
      </c>
      <c r="G341" s="83">
        <f t="shared" ca="1" si="16"/>
        <v>42344</v>
      </c>
      <c r="H341" s="25">
        <f t="shared" ca="1" si="17"/>
        <v>17.182429599999999</v>
      </c>
    </row>
    <row r="342" spans="1:8" s="2" customFormat="1" x14ac:dyDescent="0.2">
      <c r="A342" s="108">
        <v>42344</v>
      </c>
      <c r="B342" s="10">
        <v>13.74594368</v>
      </c>
      <c r="D342" s="83">
        <v>42344</v>
      </c>
      <c r="E342" s="84">
        <v>13.74594368</v>
      </c>
      <c r="G342" s="83">
        <f t="shared" ca="1" si="16"/>
        <v>42345</v>
      </c>
      <c r="H342" s="25">
        <f t="shared" ca="1" si="17"/>
        <v>17.182429599999999</v>
      </c>
    </row>
    <row r="343" spans="1:8" s="2" customFormat="1" x14ac:dyDescent="0.2">
      <c r="A343" s="108">
        <v>42345</v>
      </c>
      <c r="B343" s="10">
        <v>17.182429599999999</v>
      </c>
      <c r="D343" s="83">
        <v>42345</v>
      </c>
      <c r="E343" s="84">
        <v>17.182429599999999</v>
      </c>
      <c r="G343" s="83">
        <f t="shared" ca="1" si="16"/>
        <v>42346</v>
      </c>
      <c r="H343" s="25">
        <f t="shared" ca="1" si="17"/>
        <v>17.182429599999999</v>
      </c>
    </row>
    <row r="344" spans="1:8" s="2" customFormat="1" x14ac:dyDescent="0.2">
      <c r="A344" s="108">
        <v>42346</v>
      </c>
      <c r="B344" s="10">
        <v>8.5912147999999995</v>
      </c>
      <c r="D344" s="83">
        <v>42346</v>
      </c>
      <c r="E344" s="84">
        <v>8.5912147999999995</v>
      </c>
      <c r="G344" s="83">
        <f t="shared" ca="1" si="16"/>
        <v>42347</v>
      </c>
      <c r="H344" s="25">
        <f t="shared" ca="1" si="17"/>
        <v>12.027700719999999</v>
      </c>
    </row>
    <row r="345" spans="1:8" s="2" customFormat="1" x14ac:dyDescent="0.2">
      <c r="A345" s="108">
        <v>42347</v>
      </c>
      <c r="B345" s="10">
        <v>12.027700719999999</v>
      </c>
      <c r="D345" s="83">
        <v>42347</v>
      </c>
      <c r="E345" s="84">
        <v>12.027700719999999</v>
      </c>
      <c r="G345" s="83">
        <f t="shared" ca="1" si="16"/>
        <v>42348</v>
      </c>
      <c r="H345" s="25">
        <f t="shared" ca="1" si="17"/>
        <v>16.32330812</v>
      </c>
    </row>
    <row r="346" spans="1:8" s="2" customFormat="1" x14ac:dyDescent="0.2">
      <c r="A346" s="108">
        <v>42348</v>
      </c>
      <c r="B346" s="10">
        <v>16.32330812</v>
      </c>
      <c r="D346" s="83">
        <v>42348</v>
      </c>
      <c r="E346" s="84">
        <v>16.32330812</v>
      </c>
      <c r="G346" s="83">
        <f t="shared" ca="1" si="16"/>
        <v>42349</v>
      </c>
      <c r="H346" s="25">
        <f t="shared" ca="1" si="17"/>
        <v>16.32330812</v>
      </c>
    </row>
    <row r="347" spans="1:8" s="2" customFormat="1" x14ac:dyDescent="0.2">
      <c r="A347" s="108">
        <v>42349</v>
      </c>
      <c r="B347" s="10">
        <v>9.4503362800000001</v>
      </c>
      <c r="D347" s="83">
        <v>42349</v>
      </c>
      <c r="E347" s="84">
        <v>9.4503362800000001</v>
      </c>
      <c r="G347" s="83">
        <f t="shared" ca="1" si="16"/>
        <v>42350</v>
      </c>
      <c r="H347" s="25">
        <f t="shared" ca="1" si="17"/>
        <v>15.464186639999999</v>
      </c>
    </row>
    <row r="348" spans="1:8" s="2" customFormat="1" x14ac:dyDescent="0.2">
      <c r="A348" s="108">
        <v>42350</v>
      </c>
      <c r="B348" s="10">
        <v>15.464186639999999</v>
      </c>
      <c r="D348" s="83">
        <v>42350</v>
      </c>
      <c r="E348" s="84">
        <v>15.464186639999999</v>
      </c>
      <c r="G348" s="83">
        <f t="shared" ca="1" si="16"/>
        <v>42351</v>
      </c>
      <c r="H348" s="25">
        <f t="shared" ca="1" si="17"/>
        <v>17.182429599999999</v>
      </c>
    </row>
    <row r="349" spans="1:8" s="2" customFormat="1" x14ac:dyDescent="0.2">
      <c r="A349" s="108">
        <v>42351</v>
      </c>
      <c r="B349" s="10">
        <v>17.182429599999999</v>
      </c>
      <c r="D349" s="83">
        <v>42351</v>
      </c>
      <c r="E349" s="84">
        <v>17.182429599999999</v>
      </c>
      <c r="G349" s="83">
        <f t="shared" ca="1" si="16"/>
        <v>42352</v>
      </c>
      <c r="H349" s="25">
        <f t="shared" ca="1" si="17"/>
        <v>17.182429599999999</v>
      </c>
    </row>
    <row r="350" spans="1:8" s="2" customFormat="1" x14ac:dyDescent="0.2">
      <c r="A350" s="108">
        <v>42352</v>
      </c>
      <c r="B350" s="10">
        <v>15.464186639999999</v>
      </c>
      <c r="D350" s="83">
        <v>42352</v>
      </c>
      <c r="E350" s="84">
        <v>15.464186639999999</v>
      </c>
      <c r="G350" s="83">
        <f t="shared" ca="1" si="16"/>
        <v>42353</v>
      </c>
      <c r="H350" s="25">
        <f t="shared" ca="1" si="17"/>
        <v>16.32330812</v>
      </c>
    </row>
    <row r="351" spans="1:8" s="2" customFormat="1" x14ac:dyDescent="0.2">
      <c r="A351" s="108">
        <v>42353</v>
      </c>
      <c r="B351" s="10">
        <v>16.32330812</v>
      </c>
      <c r="D351" s="83">
        <v>42353</v>
      </c>
      <c r="E351" s="84">
        <v>16.32330812</v>
      </c>
      <c r="G351" s="83">
        <f t="shared" ca="1" si="16"/>
        <v>42354</v>
      </c>
      <c r="H351" s="25">
        <f t="shared" ca="1" si="17"/>
        <v>16.32330812</v>
      </c>
    </row>
    <row r="352" spans="1:8" s="2" customFormat="1" x14ac:dyDescent="0.2">
      <c r="A352" s="108">
        <v>42354</v>
      </c>
      <c r="B352" s="10">
        <v>15.464186639999999</v>
      </c>
      <c r="D352" s="83">
        <v>42354</v>
      </c>
      <c r="E352" s="84">
        <v>15.464186639999999</v>
      </c>
      <c r="G352" s="83">
        <f t="shared" ca="1" si="16"/>
        <v>42355</v>
      </c>
      <c r="H352" s="25">
        <f t="shared" ca="1" si="17"/>
        <v>17.182429599999999</v>
      </c>
    </row>
    <row r="353" spans="1:8" s="2" customFormat="1" x14ac:dyDescent="0.2">
      <c r="A353" s="108">
        <v>42355</v>
      </c>
      <c r="B353" s="10">
        <v>17.182429599999999</v>
      </c>
      <c r="D353" s="83">
        <v>42355</v>
      </c>
      <c r="E353" s="84">
        <v>17.182429599999999</v>
      </c>
      <c r="G353" s="83">
        <f t="shared" ca="1" si="16"/>
        <v>42356</v>
      </c>
      <c r="H353" s="25">
        <f t="shared" ca="1" si="17"/>
        <v>18.90067256</v>
      </c>
    </row>
    <row r="354" spans="1:8" s="2" customFormat="1" x14ac:dyDescent="0.2">
      <c r="A354" s="108">
        <v>42356</v>
      </c>
      <c r="B354" s="10">
        <v>18.90067256</v>
      </c>
      <c r="D354" s="83">
        <v>42356</v>
      </c>
      <c r="E354" s="84">
        <v>18.90067256</v>
      </c>
      <c r="G354" s="83">
        <f t="shared" ca="1" si="16"/>
        <v>42357</v>
      </c>
      <c r="H354" s="25">
        <f t="shared" ca="1" si="17"/>
        <v>18.90067256</v>
      </c>
    </row>
    <row r="355" spans="1:8" s="2" customFormat="1" x14ac:dyDescent="0.2">
      <c r="A355" s="108">
        <v>42357</v>
      </c>
      <c r="B355" s="10">
        <v>18.041551079999998</v>
      </c>
      <c r="D355" s="83">
        <v>42357</v>
      </c>
      <c r="E355" s="84">
        <v>18.041551079999998</v>
      </c>
      <c r="G355" s="83">
        <f t="shared" ca="1" si="16"/>
        <v>42358</v>
      </c>
      <c r="H355" s="25">
        <f t="shared" ca="1" si="17"/>
        <v>18.041551079999998</v>
      </c>
    </row>
    <row r="356" spans="1:8" s="2" customFormat="1" x14ac:dyDescent="0.2">
      <c r="A356" s="108">
        <v>42358</v>
      </c>
      <c r="B356" s="10">
        <v>17.182429599999999</v>
      </c>
      <c r="D356" s="83">
        <v>42358</v>
      </c>
      <c r="E356" s="84">
        <v>17.182429599999999</v>
      </c>
      <c r="G356" s="83">
        <f t="shared" ca="1" si="16"/>
        <v>42359</v>
      </c>
      <c r="H356" s="25">
        <f t="shared" ca="1" si="17"/>
        <v>17.182429599999999</v>
      </c>
    </row>
    <row r="357" spans="1:8" s="2" customFormat="1" x14ac:dyDescent="0.2">
      <c r="A357" s="108">
        <v>42359</v>
      </c>
      <c r="B357" s="10">
        <v>16.32330812</v>
      </c>
      <c r="D357" s="83">
        <v>42359</v>
      </c>
      <c r="E357" s="84">
        <v>16.32330812</v>
      </c>
      <c r="G357" s="83">
        <f t="shared" ca="1" si="16"/>
        <v>42360</v>
      </c>
      <c r="H357" s="25">
        <f t="shared" ca="1" si="17"/>
        <v>16.32330812</v>
      </c>
    </row>
    <row r="358" spans="1:8" s="2" customFormat="1" x14ac:dyDescent="0.2">
      <c r="A358" s="108">
        <v>42360</v>
      </c>
      <c r="B358" s="10">
        <v>16.32330812</v>
      </c>
      <c r="D358" s="83">
        <v>42360</v>
      </c>
      <c r="E358" s="84">
        <v>16.32330812</v>
      </c>
      <c r="G358" s="83">
        <f t="shared" ca="1" si="16"/>
        <v>42361</v>
      </c>
      <c r="H358" s="25">
        <f t="shared" ca="1" si="17"/>
        <v>16.32330812</v>
      </c>
    </row>
    <row r="359" spans="1:8" s="2" customFormat="1" x14ac:dyDescent="0.2">
      <c r="A359" s="108">
        <v>42361</v>
      </c>
      <c r="B359" s="10">
        <v>16.32330812</v>
      </c>
      <c r="D359" s="83">
        <v>42361</v>
      </c>
      <c r="E359" s="84">
        <v>16.32330812</v>
      </c>
      <c r="G359" s="83">
        <f t="shared" ca="1" si="16"/>
        <v>42362</v>
      </c>
      <c r="H359" s="25">
        <f t="shared" ca="1" si="17"/>
        <v>18.90067256</v>
      </c>
    </row>
    <row r="360" spans="1:8" s="2" customFormat="1" x14ac:dyDescent="0.2">
      <c r="A360" s="108">
        <v>42362</v>
      </c>
      <c r="B360" s="10">
        <v>18.90067256</v>
      </c>
      <c r="D360" s="83">
        <v>42362</v>
      </c>
      <c r="E360" s="84">
        <v>18.90067256</v>
      </c>
      <c r="G360" s="83">
        <f t="shared" ca="1" si="16"/>
        <v>42363</v>
      </c>
      <c r="H360" s="25">
        <f t="shared" ca="1" si="17"/>
        <v>18.90067256</v>
      </c>
    </row>
    <row r="361" spans="1:8" s="2" customFormat="1" x14ac:dyDescent="0.2">
      <c r="A361" s="108">
        <v>42363</v>
      </c>
      <c r="B361" s="10">
        <v>16.32330812</v>
      </c>
      <c r="D361" s="83">
        <v>42363</v>
      </c>
      <c r="E361" s="84">
        <v>16.32330812</v>
      </c>
      <c r="G361" s="83">
        <f t="shared" ca="1" si="16"/>
        <v>42364</v>
      </c>
      <c r="H361" s="25">
        <f t="shared" ca="1" si="17"/>
        <v>17.182429599999999</v>
      </c>
    </row>
    <row r="362" spans="1:8" s="2" customFormat="1" x14ac:dyDescent="0.2">
      <c r="A362" s="108">
        <v>42364</v>
      </c>
      <c r="B362" s="10">
        <v>17.182429599999999</v>
      </c>
      <c r="D362" s="83">
        <v>42364</v>
      </c>
      <c r="E362" s="84">
        <v>17.182429599999999</v>
      </c>
      <c r="G362" s="83">
        <f t="shared" ca="1" si="16"/>
        <v>42365</v>
      </c>
      <c r="H362" s="25">
        <f t="shared" ca="1" si="17"/>
        <v>18.041551079999998</v>
      </c>
    </row>
    <row r="363" spans="1:8" s="2" customFormat="1" x14ac:dyDescent="0.2">
      <c r="A363" s="108">
        <v>42365</v>
      </c>
      <c r="B363" s="10">
        <v>18.041551079999998</v>
      </c>
      <c r="D363" s="83">
        <v>42365</v>
      </c>
      <c r="E363" s="84">
        <v>18.041551079999998</v>
      </c>
      <c r="G363" s="83">
        <f ca="1">OFFSET(D363,1,0,1,1)</f>
        <v>42366</v>
      </c>
      <c r="H363" s="25">
        <f ca="1">IF(OFFSET(E363,1,0,1,1),MAX(OFFSET(E363,1,0,1,1),OFFSET(E363,0,0,1,1)))</f>
        <v>18.041551079999998</v>
      </c>
    </row>
    <row r="364" spans="1:8" s="2" customFormat="1" x14ac:dyDescent="0.2">
      <c r="A364" s="108">
        <v>42366</v>
      </c>
      <c r="B364" s="10">
        <v>18.041551079999998</v>
      </c>
      <c r="D364" s="83">
        <v>42366</v>
      </c>
      <c r="E364" s="84">
        <v>18.041551079999998</v>
      </c>
      <c r="G364" s="83">
        <f t="shared" ref="G364:G365" ca="1" si="18">OFFSET(D364,1,0,1,1)</f>
        <v>42367</v>
      </c>
      <c r="H364" s="25">
        <f t="shared" ref="H364:H365" ca="1" si="19">IF(OFFSET(E364,1,0,1,1),MAX(OFFSET(E364,1,0,1,1),OFFSET(E364,0,0,1,1)))</f>
        <v>18.041551079999998</v>
      </c>
    </row>
    <row r="365" spans="1:8" s="2" customFormat="1" x14ac:dyDescent="0.2">
      <c r="A365" s="108">
        <v>42367</v>
      </c>
      <c r="B365" s="10">
        <v>15.464186639999999</v>
      </c>
      <c r="D365" s="83">
        <v>42367</v>
      </c>
      <c r="E365" s="84">
        <v>15.464186639999999</v>
      </c>
      <c r="G365" s="83">
        <f t="shared" ca="1" si="18"/>
        <v>42368</v>
      </c>
      <c r="H365" s="25">
        <f t="shared" ca="1" si="19"/>
        <v>17.182429599999999</v>
      </c>
    </row>
    <row r="366" spans="1:8" s="2" customFormat="1" x14ac:dyDescent="0.2">
      <c r="A366" s="108">
        <v>42368</v>
      </c>
      <c r="B366" s="10">
        <v>17.182429599999999</v>
      </c>
      <c r="D366" s="83">
        <v>42368</v>
      </c>
      <c r="E366" s="84">
        <v>17.182429599999999</v>
      </c>
      <c r="G366" s="83">
        <f ca="1">OFFSET(D366,1,0,1,1)</f>
        <v>42369</v>
      </c>
      <c r="H366" s="25">
        <f ca="1">IF(OFFSET(E366,1,0,1,1),MAX(OFFSET(E366,1,0,1,1),OFFSET(E366,0,0,1,1)))</f>
        <v>18.041551079999998</v>
      </c>
    </row>
    <row r="367" spans="1:8" s="2" customFormat="1" x14ac:dyDescent="0.2">
      <c r="A367" s="108">
        <v>42369</v>
      </c>
      <c r="B367" s="10">
        <v>18.041551079999998</v>
      </c>
      <c r="D367" s="83">
        <v>42369</v>
      </c>
      <c r="E367" s="84">
        <v>18.041551079999998</v>
      </c>
      <c r="G367" s="83"/>
      <c r="H367" s="25"/>
    </row>
    <row r="368" spans="1:8" s="2" customFormat="1" x14ac:dyDescent="0.2">
      <c r="A368" s="1" t="s">
        <v>58</v>
      </c>
      <c r="B368" s="87"/>
      <c r="D368" s="83"/>
      <c r="E368" s="84"/>
      <c r="G368" s="83"/>
      <c r="H368" s="25"/>
    </row>
    <row r="369" spans="1:8" s="2" customFormat="1" x14ac:dyDescent="0.2">
      <c r="A369" s="1" t="s">
        <v>59</v>
      </c>
      <c r="B369" s="87">
        <v>25.773644399999998</v>
      </c>
      <c r="D369" s="83"/>
      <c r="E369" s="84"/>
      <c r="G369" s="83"/>
      <c r="H369" s="25"/>
    </row>
    <row r="370" spans="1:8" s="2" customFormat="1" x14ac:dyDescent="0.2">
      <c r="A370" s="41"/>
      <c r="B370" s="41"/>
      <c r="D370" s="83"/>
      <c r="E370" s="84"/>
      <c r="G370" s="83"/>
      <c r="H370" s="25"/>
    </row>
    <row r="371" spans="1:8" s="2" customFormat="1" x14ac:dyDescent="0.2">
      <c r="A371" s="41"/>
      <c r="B371" s="41"/>
      <c r="D371" s="83"/>
      <c r="E371" s="84"/>
      <c r="G371" s="83"/>
      <c r="H371" s="25"/>
    </row>
    <row r="372" spans="1:8" s="2" customFormat="1" x14ac:dyDescent="0.2">
      <c r="A372" s="41"/>
      <c r="B372" s="41"/>
      <c r="D372" s="83"/>
      <c r="E372" s="84"/>
      <c r="G372" s="83"/>
      <c r="H372" s="25"/>
    </row>
    <row r="373" spans="1:8" s="2" customFormat="1" x14ac:dyDescent="0.2">
      <c r="A373" s="41"/>
      <c r="B373" s="41"/>
      <c r="D373" s="83"/>
      <c r="E373" s="84"/>
      <c r="G373" s="83"/>
      <c r="H373" s="25"/>
    </row>
    <row r="374" spans="1:8" s="2" customFormat="1" x14ac:dyDescent="0.2">
      <c r="A374" s="41"/>
      <c r="B374" s="41"/>
      <c r="D374" s="83"/>
      <c r="E374" s="84"/>
      <c r="G374" s="83"/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F15" sqref="F15"/>
    </sheetView>
  </sheetViews>
  <sheetFormatPr defaultColWidth="9.33203125" defaultRowHeight="11.25" x14ac:dyDescent="0.2"/>
  <cols>
    <col min="1" max="1" width="21.83203125" style="41" bestFit="1" customWidth="1"/>
    <col min="2" max="2" width="25.1640625" style="41" customWidth="1"/>
    <col min="3" max="3" width="9.33203125" style="2"/>
    <col min="4" max="4" width="19.33203125" style="83" customWidth="1"/>
    <col min="5" max="5" width="21.83203125" style="84" bestFit="1" customWidth="1"/>
    <col min="6" max="6" width="9.33203125" style="2"/>
    <col min="7" max="7" width="19.33203125" style="83" customWidth="1"/>
    <col min="8" max="8" width="21.83203125" style="2" bestFit="1" customWidth="1"/>
    <col min="9" max="9" width="9.33203125" style="2"/>
    <col min="10" max="10" width="19.33203125" style="41" customWidth="1"/>
    <col min="11" max="11" width="24.33203125" style="41" customWidth="1"/>
    <col min="12" max="16384" width="9.33203125" style="2"/>
  </cols>
  <sheetData>
    <row r="1" spans="1:11" ht="15" customHeight="1" x14ac:dyDescent="0.2">
      <c r="D1" s="82"/>
      <c r="E1" s="82"/>
      <c r="G1" s="82"/>
      <c r="J1" s="355" t="s">
        <v>166</v>
      </c>
      <c r="K1" s="355"/>
    </row>
    <row r="2" spans="1:11" ht="15" customHeight="1" x14ac:dyDescent="0.2">
      <c r="A2" s="88" t="s">
        <v>56</v>
      </c>
      <c r="B2" s="41" t="s">
        <v>57</v>
      </c>
      <c r="D2" s="83" t="s">
        <v>0</v>
      </c>
      <c r="E2" s="84" t="s">
        <v>57</v>
      </c>
      <c r="G2" s="83" t="s">
        <v>0</v>
      </c>
      <c r="H2" s="84" t="s">
        <v>57</v>
      </c>
      <c r="J2" s="28" t="s">
        <v>0</v>
      </c>
      <c r="K2" s="29" t="s">
        <v>10</v>
      </c>
    </row>
    <row r="3" spans="1:11" ht="15" customHeight="1" x14ac:dyDescent="0.2">
      <c r="A3" s="108">
        <v>42005</v>
      </c>
      <c r="B3" s="10">
        <v>16.32330812</v>
      </c>
      <c r="D3" s="83">
        <v>42005</v>
      </c>
      <c r="E3" s="84">
        <v>16.32330812</v>
      </c>
      <c r="G3" s="83">
        <f ca="1">OFFSET(D3,4,0,1,1)</f>
        <v>42009</v>
      </c>
      <c r="H3" s="25">
        <f ca="1">IF(OFFSET(E3,4,0,1,1),MAX(OFFSET(E3,4,0,1,1),OFFSET(E3,3,0,1,1),OFFSET(E3,2,0,1,1),OFFSET(E3,1,0,1,1),OFFSET(E3,0,0,1,1)))</f>
        <v>16.32330812</v>
      </c>
      <c r="J3" s="85">
        <f>INDEX(D7,1,1)</f>
        <v>42009</v>
      </c>
      <c r="K3" s="86">
        <f ca="1">VLOOKUP(J3,$G$3:$H$363,2,FALSE)</f>
        <v>16.32330812</v>
      </c>
    </row>
    <row r="4" spans="1:11" ht="15" customHeight="1" x14ac:dyDescent="0.2">
      <c r="A4" s="108">
        <v>42006</v>
      </c>
      <c r="B4" s="10">
        <v>16.32330812</v>
      </c>
      <c r="D4" s="83">
        <v>42006</v>
      </c>
      <c r="E4" s="84">
        <v>16.32330812</v>
      </c>
      <c r="G4" s="83">
        <f t="shared" ref="G4:G67" ca="1" si="0">OFFSET(D4,4,0,1,1)</f>
        <v>42010</v>
      </c>
      <c r="H4" s="25">
        <f t="shared" ref="H4:H67" ca="1" si="1">IF(OFFSET(E4,4,0,1,1),MAX(OFFSET(E4,4,0,1,1),OFFSET(E4,3,0,1,1),OFFSET(E4,2,0,1,1),OFFSET(E4,1,0,1,1),OFFSET(E4,0,0,1,1)))</f>
        <v>16.32330812</v>
      </c>
      <c r="J4" s="85">
        <f>INDEX(J3,1,1)+5</f>
        <v>42014</v>
      </c>
      <c r="K4" s="86">
        <f t="shared" ref="K4:K67" ca="1" si="2">VLOOKUP(J4,$G$3:$H$363,2,FALSE)</f>
        <v>17.182429599999999</v>
      </c>
    </row>
    <row r="5" spans="1:11" ht="15" customHeight="1" x14ac:dyDescent="0.2">
      <c r="A5" s="108">
        <v>42007</v>
      </c>
      <c r="B5" s="10">
        <v>14.605065159999999</v>
      </c>
      <c r="D5" s="83">
        <v>42007</v>
      </c>
      <c r="E5" s="84">
        <v>14.605065159999999</v>
      </c>
      <c r="G5" s="83">
        <f t="shared" ca="1" si="0"/>
        <v>42011</v>
      </c>
      <c r="H5" s="25">
        <f t="shared" ca="1" si="1"/>
        <v>15.464186639999999</v>
      </c>
      <c r="J5" s="85">
        <f t="shared" ref="J5:J68" si="3">INDEX(J4,1,1)+5</f>
        <v>42019</v>
      </c>
      <c r="K5" s="86">
        <f t="shared" ca="1" si="2"/>
        <v>19.759794039999999</v>
      </c>
    </row>
    <row r="6" spans="1:11" ht="15" customHeight="1" x14ac:dyDescent="0.2">
      <c r="A6" s="108">
        <v>42008</v>
      </c>
      <c r="B6" s="10">
        <v>15.464186639999999</v>
      </c>
      <c r="D6" s="83">
        <v>42008</v>
      </c>
      <c r="E6" s="84">
        <v>15.464186639999999</v>
      </c>
      <c r="G6" s="83">
        <f t="shared" ca="1" si="0"/>
        <v>42012</v>
      </c>
      <c r="H6" s="25">
        <f t="shared" ca="1" si="1"/>
        <v>15.464186639999999</v>
      </c>
      <c r="J6" s="85">
        <f t="shared" si="3"/>
        <v>42024</v>
      </c>
      <c r="K6" s="86">
        <f t="shared" ca="1" si="2"/>
        <v>18.90067256</v>
      </c>
    </row>
    <row r="7" spans="1:11" ht="15" customHeight="1" x14ac:dyDescent="0.2">
      <c r="A7" s="108">
        <v>42009</v>
      </c>
      <c r="B7" s="10">
        <v>14.605065159999999</v>
      </c>
      <c r="D7" s="83">
        <v>42009</v>
      </c>
      <c r="E7" s="84">
        <v>14.605065159999999</v>
      </c>
      <c r="G7" s="83">
        <f t="shared" ca="1" si="0"/>
        <v>42013</v>
      </c>
      <c r="H7" s="25">
        <f t="shared" ca="1" si="1"/>
        <v>14.605065159999999</v>
      </c>
      <c r="J7" s="85">
        <f t="shared" si="3"/>
        <v>42029</v>
      </c>
      <c r="K7" s="86">
        <f t="shared" ca="1" si="2"/>
        <v>17.182429599999999</v>
      </c>
    </row>
    <row r="8" spans="1:11" ht="15" customHeight="1" x14ac:dyDescent="0.2">
      <c r="A8" s="108">
        <v>42010</v>
      </c>
      <c r="B8" s="10">
        <v>12.886822199999999</v>
      </c>
      <c r="D8" s="83">
        <v>42010</v>
      </c>
      <c r="E8" s="84">
        <v>12.886822199999999</v>
      </c>
      <c r="G8" s="83">
        <f t="shared" ca="1" si="0"/>
        <v>42014</v>
      </c>
      <c r="H8" s="25">
        <f t="shared" ca="1" si="1"/>
        <v>17.182429599999999</v>
      </c>
      <c r="J8" s="85">
        <f t="shared" si="3"/>
        <v>42034</v>
      </c>
      <c r="K8" s="86">
        <f t="shared" ca="1" si="2"/>
        <v>17.182429599999999</v>
      </c>
    </row>
    <row r="9" spans="1:11" ht="15" customHeight="1" x14ac:dyDescent="0.2">
      <c r="A9" s="108">
        <v>42011</v>
      </c>
      <c r="B9" s="10">
        <v>13.74594368</v>
      </c>
      <c r="D9" s="83">
        <v>42011</v>
      </c>
      <c r="E9" s="84">
        <v>13.74594368</v>
      </c>
      <c r="G9" s="83">
        <f t="shared" ca="1" si="0"/>
        <v>42015</v>
      </c>
      <c r="H9" s="25">
        <f t="shared" ca="1" si="1"/>
        <v>19.759794039999999</v>
      </c>
      <c r="J9" s="85">
        <f t="shared" si="3"/>
        <v>42039</v>
      </c>
      <c r="K9" s="86">
        <f t="shared" ca="1" si="2"/>
        <v>19.759794039999999</v>
      </c>
    </row>
    <row r="10" spans="1:11" ht="15" customHeight="1" x14ac:dyDescent="0.2">
      <c r="A10" s="108">
        <v>42012</v>
      </c>
      <c r="B10" s="10">
        <v>14.605065159999999</v>
      </c>
      <c r="D10" s="83">
        <v>42012</v>
      </c>
      <c r="E10" s="84">
        <v>14.605065159999999</v>
      </c>
      <c r="G10" s="83">
        <f t="shared" ca="1" si="0"/>
        <v>42016</v>
      </c>
      <c r="H10" s="25">
        <f t="shared" ca="1" si="1"/>
        <v>19.759794039999999</v>
      </c>
      <c r="J10" s="85">
        <f t="shared" si="3"/>
        <v>42044</v>
      </c>
      <c r="K10" s="86">
        <f t="shared" ca="1" si="2"/>
        <v>14.605065159999999</v>
      </c>
    </row>
    <row r="11" spans="1:11" ht="15" customHeight="1" x14ac:dyDescent="0.2">
      <c r="A11" s="108">
        <v>42013</v>
      </c>
      <c r="B11" s="10">
        <v>14.605065159999999</v>
      </c>
      <c r="D11" s="83">
        <v>42013</v>
      </c>
      <c r="E11" s="84">
        <v>14.605065159999999</v>
      </c>
      <c r="G11" s="83">
        <f t="shared" ca="1" si="0"/>
        <v>42017</v>
      </c>
      <c r="H11" s="25">
        <f t="shared" ca="1" si="1"/>
        <v>19.759794039999999</v>
      </c>
      <c r="J11" s="85">
        <f t="shared" si="3"/>
        <v>42049</v>
      </c>
      <c r="K11" s="86">
        <f t="shared" ca="1" si="2"/>
        <v>17.182429599999999</v>
      </c>
    </row>
    <row r="12" spans="1:11" ht="15" customHeight="1" x14ac:dyDescent="0.2">
      <c r="A12" s="108">
        <v>42014</v>
      </c>
      <c r="B12" s="10">
        <v>17.182429599999999</v>
      </c>
      <c r="D12" s="83">
        <v>42014</v>
      </c>
      <c r="E12" s="84">
        <v>17.182429599999999</v>
      </c>
      <c r="G12" s="83">
        <f t="shared" ca="1" si="0"/>
        <v>42018</v>
      </c>
      <c r="H12" s="25">
        <f t="shared" ca="1" si="1"/>
        <v>19.759794039999999</v>
      </c>
      <c r="J12" s="85">
        <f t="shared" si="3"/>
        <v>42054</v>
      </c>
      <c r="K12" s="86">
        <f t="shared" ca="1" si="2"/>
        <v>18.041551079999998</v>
      </c>
    </row>
    <row r="13" spans="1:11" ht="15" customHeight="1" x14ac:dyDescent="0.2">
      <c r="A13" s="108">
        <v>42015</v>
      </c>
      <c r="B13" s="10">
        <v>19.759794039999999</v>
      </c>
      <c r="D13" s="83">
        <v>42015</v>
      </c>
      <c r="E13" s="84">
        <v>19.759794039999999</v>
      </c>
      <c r="G13" s="83">
        <f t="shared" ca="1" si="0"/>
        <v>42019</v>
      </c>
      <c r="H13" s="25">
        <f t="shared" ca="1" si="1"/>
        <v>19.759794039999999</v>
      </c>
      <c r="J13" s="85">
        <f t="shared" si="3"/>
        <v>42059</v>
      </c>
      <c r="K13" s="86">
        <f t="shared" ca="1" si="2"/>
        <v>14.605065159999999</v>
      </c>
    </row>
    <row r="14" spans="1:11" ht="15" customHeight="1" x14ac:dyDescent="0.2">
      <c r="A14" s="108">
        <v>42016</v>
      </c>
      <c r="B14" s="10">
        <v>18.90067256</v>
      </c>
      <c r="D14" s="83">
        <v>42016</v>
      </c>
      <c r="E14" s="84">
        <v>18.90067256</v>
      </c>
      <c r="G14" s="83">
        <f t="shared" ca="1" si="0"/>
        <v>42020</v>
      </c>
      <c r="H14" s="25">
        <f t="shared" ca="1" si="1"/>
        <v>18.90067256</v>
      </c>
      <c r="J14" s="85">
        <f t="shared" si="3"/>
        <v>42064</v>
      </c>
      <c r="K14" s="86">
        <f t="shared" ca="1" si="2"/>
        <v>14.605065159999999</v>
      </c>
    </row>
    <row r="15" spans="1:11" ht="15" customHeight="1" x14ac:dyDescent="0.2">
      <c r="A15" s="108">
        <v>42017</v>
      </c>
      <c r="B15" s="10">
        <v>17.182429599999999</v>
      </c>
      <c r="D15" s="83">
        <v>42017</v>
      </c>
      <c r="E15" s="84">
        <v>17.182429599999999</v>
      </c>
      <c r="G15" s="83">
        <f t="shared" ca="1" si="0"/>
        <v>42021</v>
      </c>
      <c r="H15" s="25">
        <f t="shared" ca="1" si="1"/>
        <v>17.182429599999999</v>
      </c>
      <c r="J15" s="85">
        <f t="shared" si="3"/>
        <v>42069</v>
      </c>
      <c r="K15" s="86">
        <f t="shared" ca="1" si="2"/>
        <v>15.464186639999999</v>
      </c>
    </row>
    <row r="16" spans="1:11" ht="15" customHeight="1" x14ac:dyDescent="0.2">
      <c r="A16" s="108">
        <v>42018</v>
      </c>
      <c r="B16" s="10">
        <v>16.32330812</v>
      </c>
      <c r="D16" s="83">
        <v>42018</v>
      </c>
      <c r="E16" s="84">
        <v>16.32330812</v>
      </c>
      <c r="G16" s="83">
        <f t="shared" ca="1" si="0"/>
        <v>42022</v>
      </c>
      <c r="H16" s="25">
        <f t="shared" ca="1" si="1"/>
        <v>18.90067256</v>
      </c>
      <c r="J16" s="85">
        <f t="shared" si="3"/>
        <v>42074</v>
      </c>
      <c r="K16" s="86">
        <f t="shared" ca="1" si="2"/>
        <v>16.32330812</v>
      </c>
    </row>
    <row r="17" spans="1:11" ht="15" customHeight="1" x14ac:dyDescent="0.2">
      <c r="A17" s="108">
        <v>42019</v>
      </c>
      <c r="B17" s="10">
        <v>17.182429599999999</v>
      </c>
      <c r="D17" s="83">
        <v>42019</v>
      </c>
      <c r="E17" s="84">
        <v>17.182429599999999</v>
      </c>
      <c r="G17" s="83">
        <f t="shared" ca="1" si="0"/>
        <v>42023</v>
      </c>
      <c r="H17" s="25">
        <f t="shared" ca="1" si="1"/>
        <v>18.90067256</v>
      </c>
      <c r="J17" s="85">
        <f t="shared" si="3"/>
        <v>42079</v>
      </c>
      <c r="K17" s="86">
        <f t="shared" ca="1" si="2"/>
        <v>14.605065159999999</v>
      </c>
    </row>
    <row r="18" spans="1:11" ht="15" customHeight="1" x14ac:dyDescent="0.2">
      <c r="A18" s="108">
        <v>42020</v>
      </c>
      <c r="B18" s="10">
        <v>15.464186639999999</v>
      </c>
      <c r="D18" s="83">
        <v>42020</v>
      </c>
      <c r="E18" s="84">
        <v>15.464186639999999</v>
      </c>
      <c r="G18" s="83">
        <f t="shared" ca="1" si="0"/>
        <v>42024</v>
      </c>
      <c r="H18" s="25">
        <f t="shared" ca="1" si="1"/>
        <v>18.90067256</v>
      </c>
      <c r="J18" s="85">
        <f t="shared" si="3"/>
        <v>42084</v>
      </c>
      <c r="K18" s="86">
        <f t="shared" ca="1" si="2"/>
        <v>13.74594368</v>
      </c>
    </row>
    <row r="19" spans="1:11" ht="15" customHeight="1" x14ac:dyDescent="0.2">
      <c r="A19" s="108">
        <v>42021</v>
      </c>
      <c r="B19" s="10">
        <v>17.182429599999999</v>
      </c>
      <c r="D19" s="83">
        <v>42021</v>
      </c>
      <c r="E19" s="84">
        <v>17.182429599999999</v>
      </c>
      <c r="G19" s="83">
        <f t="shared" ca="1" si="0"/>
        <v>42025</v>
      </c>
      <c r="H19" s="25">
        <f t="shared" ca="1" si="1"/>
        <v>18.90067256</v>
      </c>
      <c r="J19" s="85">
        <f t="shared" si="3"/>
        <v>42089</v>
      </c>
      <c r="K19" s="86">
        <f t="shared" ca="1" si="2"/>
        <v>14.605065159999999</v>
      </c>
    </row>
    <row r="20" spans="1:11" ht="15" customHeight="1" x14ac:dyDescent="0.2">
      <c r="A20" s="108">
        <v>42022</v>
      </c>
      <c r="B20" s="10">
        <v>18.90067256</v>
      </c>
      <c r="D20" s="83">
        <v>42022</v>
      </c>
      <c r="E20" s="84">
        <v>18.90067256</v>
      </c>
      <c r="G20" s="83">
        <f t="shared" ca="1" si="0"/>
        <v>42026</v>
      </c>
      <c r="H20" s="25">
        <f t="shared" ca="1" si="1"/>
        <v>18.90067256</v>
      </c>
      <c r="J20" s="85">
        <f t="shared" si="3"/>
        <v>42094</v>
      </c>
      <c r="K20" s="86">
        <f t="shared" ca="1" si="2"/>
        <v>14.605065159999999</v>
      </c>
    </row>
    <row r="21" spans="1:11" ht="15" customHeight="1" x14ac:dyDescent="0.2">
      <c r="A21" s="108">
        <v>42023</v>
      </c>
      <c r="B21" s="10">
        <v>15.464186639999999</v>
      </c>
      <c r="D21" s="83">
        <v>42023</v>
      </c>
      <c r="E21" s="84">
        <v>15.464186639999999</v>
      </c>
      <c r="G21" s="83">
        <f t="shared" ca="1" si="0"/>
        <v>42027</v>
      </c>
      <c r="H21" s="25">
        <f t="shared" ca="1" si="1"/>
        <v>18.041551079999998</v>
      </c>
      <c r="J21" s="85">
        <f t="shared" si="3"/>
        <v>42099</v>
      </c>
      <c r="K21" s="86">
        <f t="shared" ca="1" si="2"/>
        <v>12.886822199999999</v>
      </c>
    </row>
    <row r="22" spans="1:11" ht="15" customHeight="1" x14ac:dyDescent="0.2">
      <c r="A22" s="108">
        <v>42024</v>
      </c>
      <c r="B22" s="10">
        <v>18.041551079999998</v>
      </c>
      <c r="D22" s="83">
        <v>42024</v>
      </c>
      <c r="E22" s="84">
        <v>18.041551079999998</v>
      </c>
      <c r="G22" s="83">
        <f t="shared" ca="1" si="0"/>
        <v>42028</v>
      </c>
      <c r="H22" s="25">
        <f t="shared" ca="1" si="1"/>
        <v>18.041551079999998</v>
      </c>
      <c r="J22" s="85">
        <f t="shared" si="3"/>
        <v>42104</v>
      </c>
      <c r="K22" s="86">
        <f t="shared" ca="1" si="2"/>
        <v>19.759794039999999</v>
      </c>
    </row>
    <row r="23" spans="1:11" ht="15" customHeight="1" x14ac:dyDescent="0.2">
      <c r="A23" s="108">
        <v>42025</v>
      </c>
      <c r="B23" s="10">
        <v>17.182429599999999</v>
      </c>
      <c r="D23" s="83">
        <v>42025</v>
      </c>
      <c r="E23" s="84">
        <v>17.182429599999999</v>
      </c>
      <c r="G23" s="83">
        <f t="shared" ca="1" si="0"/>
        <v>42029</v>
      </c>
      <c r="H23" s="25">
        <f t="shared" ca="1" si="1"/>
        <v>17.182429599999999</v>
      </c>
      <c r="J23" s="85">
        <f t="shared" si="3"/>
        <v>42109</v>
      </c>
      <c r="K23" s="86">
        <f t="shared" ca="1" si="2"/>
        <v>12.886822199999999</v>
      </c>
    </row>
    <row r="24" spans="1:11" ht="15" customHeight="1" x14ac:dyDescent="0.2">
      <c r="A24" s="108">
        <v>42026</v>
      </c>
      <c r="B24" s="10">
        <v>16.32330812</v>
      </c>
      <c r="D24" s="83">
        <v>42026</v>
      </c>
      <c r="E24" s="84">
        <v>16.32330812</v>
      </c>
      <c r="G24" s="83">
        <f t="shared" ca="1" si="0"/>
        <v>42030</v>
      </c>
      <c r="H24" s="25">
        <f t="shared" ca="1" si="1"/>
        <v>16.32330812</v>
      </c>
      <c r="J24" s="85">
        <f t="shared" si="3"/>
        <v>42114</v>
      </c>
      <c r="K24" s="86">
        <f t="shared" ca="1" si="2"/>
        <v>12.886822199999999</v>
      </c>
    </row>
    <row r="25" spans="1:11" ht="15" customHeight="1" x14ac:dyDescent="0.2">
      <c r="A25" s="108">
        <v>42027</v>
      </c>
      <c r="B25" s="10">
        <v>15.464186639999999</v>
      </c>
      <c r="D25" s="83">
        <v>42027</v>
      </c>
      <c r="E25" s="84">
        <v>15.464186639999999</v>
      </c>
      <c r="G25" s="83">
        <f t="shared" ca="1" si="0"/>
        <v>42031</v>
      </c>
      <c r="H25" s="25">
        <f t="shared" ca="1" si="1"/>
        <v>16.32330812</v>
      </c>
      <c r="J25" s="85">
        <f t="shared" si="3"/>
        <v>42119</v>
      </c>
      <c r="K25" s="86">
        <f t="shared" ca="1" si="2"/>
        <v>25.773644399999998</v>
      </c>
    </row>
    <row r="26" spans="1:11" ht="15" customHeight="1" x14ac:dyDescent="0.2">
      <c r="A26" s="108">
        <v>42028</v>
      </c>
      <c r="B26" s="10">
        <v>14.605065159999999</v>
      </c>
      <c r="D26" s="83">
        <v>42028</v>
      </c>
      <c r="E26" s="84">
        <v>14.605065159999999</v>
      </c>
      <c r="G26" s="83">
        <f t="shared" ca="1" si="0"/>
        <v>42032</v>
      </c>
      <c r="H26" s="25">
        <f t="shared" ca="1" si="1"/>
        <v>17.182429599999999</v>
      </c>
      <c r="J26" s="85">
        <f t="shared" si="3"/>
        <v>42124</v>
      </c>
      <c r="K26" s="86">
        <f t="shared" ca="1" si="2"/>
        <v>15.464186639999999</v>
      </c>
    </row>
    <row r="27" spans="1:11" ht="15" customHeight="1" x14ac:dyDescent="0.2">
      <c r="A27" s="108">
        <v>42029</v>
      </c>
      <c r="B27" s="10">
        <v>14.605065159999999</v>
      </c>
      <c r="D27" s="83">
        <v>42029</v>
      </c>
      <c r="E27" s="84">
        <v>14.605065159999999</v>
      </c>
      <c r="G27" s="83">
        <f t="shared" ca="1" si="0"/>
        <v>42033</v>
      </c>
      <c r="H27" s="25">
        <f t="shared" ca="1" si="1"/>
        <v>17.182429599999999</v>
      </c>
      <c r="J27" s="85">
        <f t="shared" si="3"/>
        <v>42129</v>
      </c>
      <c r="K27" s="86">
        <f t="shared" ca="1" si="2"/>
        <v>14.605065159999999</v>
      </c>
    </row>
    <row r="28" spans="1:11" ht="15" customHeight="1" x14ac:dyDescent="0.2">
      <c r="A28" s="108">
        <v>42030</v>
      </c>
      <c r="B28" s="10">
        <v>16.32330812</v>
      </c>
      <c r="D28" s="83">
        <v>42030</v>
      </c>
      <c r="E28" s="84">
        <v>16.32330812</v>
      </c>
      <c r="G28" s="83">
        <f t="shared" ca="1" si="0"/>
        <v>42034</v>
      </c>
      <c r="H28" s="25">
        <f t="shared" ca="1" si="1"/>
        <v>17.182429599999999</v>
      </c>
      <c r="J28" s="85">
        <f t="shared" si="3"/>
        <v>42134</v>
      </c>
      <c r="K28" s="86">
        <f t="shared" ca="1" si="2"/>
        <v>14.605065159999999</v>
      </c>
    </row>
    <row r="29" spans="1:11" ht="15" customHeight="1" x14ac:dyDescent="0.2">
      <c r="A29" s="108">
        <v>42031</v>
      </c>
      <c r="B29" s="10">
        <v>15.464186639999999</v>
      </c>
      <c r="D29" s="83">
        <v>42031</v>
      </c>
      <c r="E29" s="84">
        <v>15.464186639999999</v>
      </c>
      <c r="G29" s="83">
        <f t="shared" ca="1" si="0"/>
        <v>42035</v>
      </c>
      <c r="H29" s="25">
        <f t="shared" ca="1" si="1"/>
        <v>17.182429599999999</v>
      </c>
      <c r="J29" s="85">
        <f t="shared" si="3"/>
        <v>42139</v>
      </c>
      <c r="K29" s="86">
        <f t="shared" ca="1" si="2"/>
        <v>15.464186639999999</v>
      </c>
    </row>
    <row r="30" spans="1:11" ht="15" customHeight="1" x14ac:dyDescent="0.2">
      <c r="A30" s="108">
        <v>42032</v>
      </c>
      <c r="B30" s="10">
        <v>17.182429599999999</v>
      </c>
      <c r="D30" s="83">
        <v>42032</v>
      </c>
      <c r="E30" s="84">
        <v>17.182429599999999</v>
      </c>
      <c r="G30" s="83">
        <f t="shared" ca="1" si="0"/>
        <v>42036</v>
      </c>
      <c r="H30" s="25">
        <f t="shared" ca="1" si="1"/>
        <v>17.182429599999999</v>
      </c>
      <c r="J30" s="85">
        <f t="shared" si="3"/>
        <v>42144</v>
      </c>
      <c r="K30" s="86">
        <f t="shared" ca="1" si="2"/>
        <v>12.027700719999999</v>
      </c>
    </row>
    <row r="31" spans="1:11" ht="15" customHeight="1" x14ac:dyDescent="0.2">
      <c r="A31" s="108">
        <v>42033</v>
      </c>
      <c r="B31" s="10">
        <v>15.464186639999999</v>
      </c>
      <c r="D31" s="83">
        <v>42033</v>
      </c>
      <c r="E31" s="84">
        <v>15.464186639999999</v>
      </c>
      <c r="G31" s="83">
        <f t="shared" ca="1" si="0"/>
        <v>42037</v>
      </c>
      <c r="H31" s="25">
        <f t="shared" ca="1" si="1"/>
        <v>19.759794039999999</v>
      </c>
      <c r="J31" s="85">
        <f t="shared" si="3"/>
        <v>42149</v>
      </c>
      <c r="K31" s="86">
        <f t="shared" ca="1" si="2"/>
        <v>11.16857924</v>
      </c>
    </row>
    <row r="32" spans="1:11" ht="15" customHeight="1" x14ac:dyDescent="0.2">
      <c r="A32" s="108">
        <v>42034</v>
      </c>
      <c r="B32" s="10">
        <v>15.464186639999999</v>
      </c>
      <c r="D32" s="83">
        <v>42034</v>
      </c>
      <c r="E32" s="84">
        <v>15.464186639999999</v>
      </c>
      <c r="G32" s="83">
        <f t="shared" ca="1" si="0"/>
        <v>42038</v>
      </c>
      <c r="H32" s="25">
        <f t="shared" ca="1" si="1"/>
        <v>19.759794039999999</v>
      </c>
      <c r="J32" s="85">
        <f t="shared" si="3"/>
        <v>42154</v>
      </c>
      <c r="K32" s="86">
        <f t="shared" ca="1" si="2"/>
        <v>17.182429599999999</v>
      </c>
    </row>
    <row r="33" spans="1:11" ht="15" customHeight="1" x14ac:dyDescent="0.2">
      <c r="A33" s="108">
        <v>42035</v>
      </c>
      <c r="B33" s="10">
        <v>13.74594368</v>
      </c>
      <c r="D33" s="83">
        <v>42035</v>
      </c>
      <c r="E33" s="84">
        <v>13.74594368</v>
      </c>
      <c r="G33" s="83">
        <f t="shared" ca="1" si="0"/>
        <v>42039</v>
      </c>
      <c r="H33" s="25">
        <f t="shared" ca="1" si="1"/>
        <v>19.759794039999999</v>
      </c>
      <c r="J33" s="85">
        <f t="shared" si="3"/>
        <v>42159</v>
      </c>
      <c r="K33" s="86">
        <f t="shared" ca="1" si="2"/>
        <v>12.027700719999999</v>
      </c>
    </row>
    <row r="34" spans="1:11" ht="15" customHeight="1" x14ac:dyDescent="0.2">
      <c r="A34" s="108">
        <v>42036</v>
      </c>
      <c r="B34" s="10">
        <v>15.464186639999999</v>
      </c>
      <c r="D34" s="83">
        <v>42036</v>
      </c>
      <c r="E34" s="84">
        <v>15.464186639999999</v>
      </c>
      <c r="G34" s="83">
        <f t="shared" ca="1" si="0"/>
        <v>42040</v>
      </c>
      <c r="H34" s="25">
        <f t="shared" ca="1" si="1"/>
        <v>19.759794039999999</v>
      </c>
      <c r="J34" s="85">
        <f t="shared" si="3"/>
        <v>42164</v>
      </c>
      <c r="K34" s="86">
        <f t="shared" ca="1" si="2"/>
        <v>10.309457759999999</v>
      </c>
    </row>
    <row r="35" spans="1:11" ht="15" customHeight="1" x14ac:dyDescent="0.2">
      <c r="A35" s="108">
        <v>42037</v>
      </c>
      <c r="B35" s="10">
        <v>19.759794039999999</v>
      </c>
      <c r="D35" s="83">
        <v>42037</v>
      </c>
      <c r="E35" s="84">
        <v>19.759794039999999</v>
      </c>
      <c r="G35" s="83">
        <f t="shared" ca="1" si="0"/>
        <v>42041</v>
      </c>
      <c r="H35" s="25">
        <f t="shared" ca="1" si="1"/>
        <v>19.759794039999999</v>
      </c>
      <c r="J35" s="85">
        <f t="shared" si="3"/>
        <v>42169</v>
      </c>
      <c r="K35" s="86">
        <f t="shared" ca="1" si="2"/>
        <v>12.027700719999999</v>
      </c>
    </row>
    <row r="36" spans="1:11" ht="15" customHeight="1" x14ac:dyDescent="0.2">
      <c r="A36" s="108">
        <v>42038</v>
      </c>
      <c r="B36" s="10">
        <v>16.32330812</v>
      </c>
      <c r="D36" s="83">
        <v>42038</v>
      </c>
      <c r="E36" s="84">
        <v>16.32330812</v>
      </c>
      <c r="G36" s="83">
        <f t="shared" ca="1" si="0"/>
        <v>42042</v>
      </c>
      <c r="H36" s="25">
        <f t="shared" ca="1" si="1"/>
        <v>16.32330812</v>
      </c>
      <c r="J36" s="85">
        <f t="shared" si="3"/>
        <v>42174</v>
      </c>
      <c r="K36" s="86">
        <f t="shared" ca="1" si="2"/>
        <v>17.182429599999999</v>
      </c>
    </row>
    <row r="37" spans="1:11" ht="15" customHeight="1" x14ac:dyDescent="0.2">
      <c r="A37" s="108">
        <v>42039</v>
      </c>
      <c r="B37" s="10">
        <v>16.32330812</v>
      </c>
      <c r="D37" s="83">
        <v>42039</v>
      </c>
      <c r="E37" s="84">
        <v>16.32330812</v>
      </c>
      <c r="G37" s="83">
        <f t="shared" ca="1" si="0"/>
        <v>42043</v>
      </c>
      <c r="H37" s="25">
        <f t="shared" ca="1" si="1"/>
        <v>16.32330812</v>
      </c>
      <c r="J37" s="85">
        <f t="shared" si="3"/>
        <v>42179</v>
      </c>
      <c r="K37" s="86">
        <f t="shared" ca="1" si="2"/>
        <v>16.32330812</v>
      </c>
    </row>
    <row r="38" spans="1:11" ht="15" customHeight="1" x14ac:dyDescent="0.2">
      <c r="A38" s="108">
        <v>42040</v>
      </c>
      <c r="B38" s="10">
        <v>10.309457759999999</v>
      </c>
      <c r="D38" s="83">
        <v>42040</v>
      </c>
      <c r="E38" s="84">
        <v>10.309457759999999</v>
      </c>
      <c r="G38" s="83">
        <f t="shared" ca="1" si="0"/>
        <v>42044</v>
      </c>
      <c r="H38" s="25">
        <f t="shared" ca="1" si="1"/>
        <v>14.605065159999999</v>
      </c>
      <c r="J38" s="85">
        <f t="shared" si="3"/>
        <v>42184</v>
      </c>
      <c r="K38" s="86">
        <f t="shared" ca="1" si="2"/>
        <v>13.74594368</v>
      </c>
    </row>
    <row r="39" spans="1:11" ht="15" customHeight="1" x14ac:dyDescent="0.2">
      <c r="A39" s="108">
        <v>42041</v>
      </c>
      <c r="B39" s="10">
        <v>13.74594368</v>
      </c>
      <c r="D39" s="83">
        <v>42041</v>
      </c>
      <c r="E39" s="84">
        <v>13.74594368</v>
      </c>
      <c r="G39" s="83">
        <f t="shared" ca="1" si="0"/>
        <v>42045</v>
      </c>
      <c r="H39" s="25">
        <f t="shared" ca="1" si="1"/>
        <v>14.605065159999999</v>
      </c>
      <c r="J39" s="85">
        <f t="shared" si="3"/>
        <v>42189</v>
      </c>
      <c r="K39" s="86">
        <f t="shared" ca="1" si="2"/>
        <v>11.16857924</v>
      </c>
    </row>
    <row r="40" spans="1:11" ht="15" customHeight="1" x14ac:dyDescent="0.2">
      <c r="A40" s="108">
        <v>42042</v>
      </c>
      <c r="B40" s="10">
        <v>12.886822199999999</v>
      </c>
      <c r="D40" s="83">
        <v>42042</v>
      </c>
      <c r="E40" s="84">
        <v>12.886822199999999</v>
      </c>
      <c r="G40" s="83">
        <f t="shared" ca="1" si="0"/>
        <v>42046</v>
      </c>
      <c r="H40" s="25">
        <f t="shared" ca="1" si="1"/>
        <v>14.605065159999999</v>
      </c>
      <c r="J40" s="85">
        <f t="shared" si="3"/>
        <v>42194</v>
      </c>
      <c r="K40" s="86">
        <f t="shared" ca="1" si="2"/>
        <v>15.464186639999999</v>
      </c>
    </row>
    <row r="41" spans="1:11" ht="15" customHeight="1" x14ac:dyDescent="0.2">
      <c r="A41" s="108">
        <v>42043</v>
      </c>
      <c r="B41" s="10">
        <v>10.309457759999999</v>
      </c>
      <c r="D41" s="83">
        <v>42043</v>
      </c>
      <c r="E41" s="84">
        <v>10.309457759999999</v>
      </c>
      <c r="G41" s="83">
        <f t="shared" ca="1" si="0"/>
        <v>42047</v>
      </c>
      <c r="H41" s="25">
        <f t="shared" ca="1" si="1"/>
        <v>14.605065159999999</v>
      </c>
      <c r="J41" s="85">
        <f t="shared" si="3"/>
        <v>42199</v>
      </c>
      <c r="K41" s="86">
        <f t="shared" ca="1" si="2"/>
        <v>12.027700719999999</v>
      </c>
    </row>
    <row r="42" spans="1:11" ht="15" customHeight="1" x14ac:dyDescent="0.2">
      <c r="A42" s="108">
        <v>42044</v>
      </c>
      <c r="B42" s="10">
        <v>14.605065159999999</v>
      </c>
      <c r="D42" s="83">
        <v>42044</v>
      </c>
      <c r="E42" s="84">
        <v>14.605065159999999</v>
      </c>
      <c r="G42" s="83">
        <f t="shared" ca="1" si="0"/>
        <v>42048</v>
      </c>
      <c r="H42" s="25">
        <f t="shared" ca="1" si="1"/>
        <v>15.464186639999999</v>
      </c>
      <c r="J42" s="85">
        <f t="shared" si="3"/>
        <v>42204</v>
      </c>
      <c r="K42" s="86">
        <f t="shared" ca="1" si="2"/>
        <v>12.027700719999999</v>
      </c>
    </row>
    <row r="43" spans="1:11" ht="15" customHeight="1" x14ac:dyDescent="0.2">
      <c r="A43" s="108">
        <v>42045</v>
      </c>
      <c r="B43" s="10">
        <v>13.74594368</v>
      </c>
      <c r="D43" s="83">
        <v>42045</v>
      </c>
      <c r="E43" s="84">
        <v>13.74594368</v>
      </c>
      <c r="G43" s="83">
        <f t="shared" ca="1" si="0"/>
        <v>42049</v>
      </c>
      <c r="H43" s="25">
        <f t="shared" ca="1" si="1"/>
        <v>17.182429599999999</v>
      </c>
      <c r="J43" s="85">
        <f t="shared" si="3"/>
        <v>42209</v>
      </c>
      <c r="K43" s="86">
        <f t="shared" ca="1" si="2"/>
        <v>14.605065159999999</v>
      </c>
    </row>
    <row r="44" spans="1:11" ht="15" customHeight="1" x14ac:dyDescent="0.2">
      <c r="A44" s="108">
        <v>42046</v>
      </c>
      <c r="B44" s="10">
        <v>13.74594368</v>
      </c>
      <c r="D44" s="83">
        <v>42046</v>
      </c>
      <c r="E44" s="84">
        <v>13.74594368</v>
      </c>
      <c r="G44" s="83">
        <f t="shared" ca="1" si="0"/>
        <v>42050</v>
      </c>
      <c r="H44" s="25">
        <f t="shared" ca="1" si="1"/>
        <v>17.182429599999999</v>
      </c>
      <c r="J44" s="85">
        <f t="shared" si="3"/>
        <v>42214</v>
      </c>
      <c r="K44" s="86">
        <f t="shared" ca="1" si="2"/>
        <v>13.74594368</v>
      </c>
    </row>
    <row r="45" spans="1:11" ht="15" customHeight="1" x14ac:dyDescent="0.2">
      <c r="A45" s="108">
        <v>42047</v>
      </c>
      <c r="B45" s="10">
        <v>14.605065159999999</v>
      </c>
      <c r="D45" s="83">
        <v>42047</v>
      </c>
      <c r="E45" s="84">
        <v>14.605065159999999</v>
      </c>
      <c r="G45" s="83">
        <f t="shared" ca="1" si="0"/>
        <v>42051</v>
      </c>
      <c r="H45" s="25">
        <f t="shared" ca="1" si="1"/>
        <v>17.182429599999999</v>
      </c>
      <c r="J45" s="85">
        <f t="shared" si="3"/>
        <v>42219</v>
      </c>
      <c r="K45" s="86">
        <f t="shared" ca="1" si="2"/>
        <v>12.886822199999999</v>
      </c>
    </row>
    <row r="46" spans="1:11" ht="15" customHeight="1" x14ac:dyDescent="0.2">
      <c r="A46" s="108">
        <v>42048</v>
      </c>
      <c r="B46" s="10">
        <v>15.464186639999999</v>
      </c>
      <c r="D46" s="83">
        <v>42048</v>
      </c>
      <c r="E46" s="84">
        <v>15.464186639999999</v>
      </c>
      <c r="G46" s="83">
        <f t="shared" ca="1" si="0"/>
        <v>42052</v>
      </c>
      <c r="H46" s="25">
        <f t="shared" ca="1" si="1"/>
        <v>18.041551079999998</v>
      </c>
      <c r="J46" s="85">
        <f t="shared" si="3"/>
        <v>42224</v>
      </c>
      <c r="K46" s="86">
        <f t="shared" ca="1" si="2"/>
        <v>14.605065159999999</v>
      </c>
    </row>
    <row r="47" spans="1:11" ht="15" customHeight="1" x14ac:dyDescent="0.2">
      <c r="A47" s="108">
        <v>42049</v>
      </c>
      <c r="B47" s="10">
        <v>17.182429599999999</v>
      </c>
      <c r="D47" s="83">
        <v>42049</v>
      </c>
      <c r="E47" s="84">
        <v>17.182429599999999</v>
      </c>
      <c r="G47" s="83">
        <f t="shared" ca="1" si="0"/>
        <v>42053</v>
      </c>
      <c r="H47" s="25">
        <f t="shared" ca="1" si="1"/>
        <v>18.041551079999998</v>
      </c>
      <c r="J47" s="85">
        <f t="shared" si="3"/>
        <v>42229</v>
      </c>
      <c r="K47" s="86">
        <f t="shared" ca="1" si="2"/>
        <v>10.309457759999999</v>
      </c>
    </row>
    <row r="48" spans="1:11" ht="15" customHeight="1" x14ac:dyDescent="0.2">
      <c r="A48" s="108">
        <v>42050</v>
      </c>
      <c r="B48" s="10">
        <v>17.182429599999999</v>
      </c>
      <c r="D48" s="83">
        <v>42050</v>
      </c>
      <c r="E48" s="84">
        <v>17.182429599999999</v>
      </c>
      <c r="G48" s="83">
        <f t="shared" ca="1" si="0"/>
        <v>42054</v>
      </c>
      <c r="H48" s="25">
        <f t="shared" ca="1" si="1"/>
        <v>18.041551079999998</v>
      </c>
      <c r="J48" s="85">
        <f t="shared" si="3"/>
        <v>42234</v>
      </c>
      <c r="K48" s="86">
        <f t="shared" ca="1" si="2"/>
        <v>11.16857924</v>
      </c>
    </row>
    <row r="49" spans="1:11" ht="15" customHeight="1" x14ac:dyDescent="0.2">
      <c r="A49" s="108">
        <v>42051</v>
      </c>
      <c r="B49" s="10">
        <v>14.605065159999999</v>
      </c>
      <c r="D49" s="83">
        <v>42051</v>
      </c>
      <c r="E49" s="84">
        <v>14.605065159999999</v>
      </c>
      <c r="G49" s="83">
        <f t="shared" ca="1" si="0"/>
        <v>42055</v>
      </c>
      <c r="H49" s="25">
        <f t="shared" ca="1" si="1"/>
        <v>18.041551079999998</v>
      </c>
      <c r="J49" s="85">
        <f t="shared" si="3"/>
        <v>42239</v>
      </c>
      <c r="K49" s="86">
        <f t="shared" ca="1" si="2"/>
        <v>13.74594368</v>
      </c>
    </row>
    <row r="50" spans="1:11" ht="15" customHeight="1" x14ac:dyDescent="0.2">
      <c r="A50" s="108">
        <v>42052</v>
      </c>
      <c r="B50" s="10">
        <v>18.041551079999998</v>
      </c>
      <c r="D50" s="83">
        <v>42052</v>
      </c>
      <c r="E50" s="84">
        <v>18.041551079999998</v>
      </c>
      <c r="G50" s="83">
        <f t="shared" ca="1" si="0"/>
        <v>42056</v>
      </c>
      <c r="H50" s="25">
        <f t="shared" ca="1" si="1"/>
        <v>18.041551079999998</v>
      </c>
      <c r="J50" s="85">
        <f t="shared" si="3"/>
        <v>42244</v>
      </c>
      <c r="K50" s="86">
        <f t="shared" ca="1" si="2"/>
        <v>13.74594368</v>
      </c>
    </row>
    <row r="51" spans="1:11" ht="15" customHeight="1" x14ac:dyDescent="0.2">
      <c r="A51" s="108">
        <v>42053</v>
      </c>
      <c r="B51" s="10">
        <v>17.182429599999999</v>
      </c>
      <c r="D51" s="83">
        <v>42053</v>
      </c>
      <c r="E51" s="84">
        <v>17.182429599999999</v>
      </c>
      <c r="G51" s="83">
        <f t="shared" ca="1" si="0"/>
        <v>42057</v>
      </c>
      <c r="H51" s="25">
        <f t="shared" ca="1" si="1"/>
        <v>17.182429599999999</v>
      </c>
      <c r="J51" s="85">
        <f t="shared" si="3"/>
        <v>42249</v>
      </c>
      <c r="K51" s="86">
        <f t="shared" ca="1" si="2"/>
        <v>17.182429599999999</v>
      </c>
    </row>
    <row r="52" spans="1:11" ht="15" customHeight="1" x14ac:dyDescent="0.2">
      <c r="A52" s="108">
        <v>42054</v>
      </c>
      <c r="B52" s="10">
        <v>15.464186639999999</v>
      </c>
      <c r="D52" s="83">
        <v>42054</v>
      </c>
      <c r="E52" s="84">
        <v>15.464186639999999</v>
      </c>
      <c r="G52" s="83">
        <f t="shared" ca="1" si="0"/>
        <v>42058</v>
      </c>
      <c r="H52" s="25">
        <f t="shared" ca="1" si="1"/>
        <v>15.464186639999999</v>
      </c>
      <c r="J52" s="85">
        <f t="shared" si="3"/>
        <v>42254</v>
      </c>
      <c r="K52" s="86">
        <f t="shared" ca="1" si="2"/>
        <v>18.041551079999998</v>
      </c>
    </row>
    <row r="53" spans="1:11" ht="15" customHeight="1" x14ac:dyDescent="0.2">
      <c r="A53" s="108">
        <v>42055</v>
      </c>
      <c r="B53" s="10">
        <v>14.605065159999999</v>
      </c>
      <c r="D53" s="83">
        <v>42055</v>
      </c>
      <c r="E53" s="84">
        <v>14.605065159999999</v>
      </c>
      <c r="G53" s="83">
        <f t="shared" ca="1" si="0"/>
        <v>42059</v>
      </c>
      <c r="H53" s="25">
        <f t="shared" ca="1" si="1"/>
        <v>14.605065159999999</v>
      </c>
      <c r="J53" s="85">
        <f t="shared" si="3"/>
        <v>42259</v>
      </c>
      <c r="K53" s="86">
        <f t="shared" ca="1" si="2"/>
        <v>15.464186639999999</v>
      </c>
    </row>
    <row r="54" spans="1:11" ht="15" customHeight="1" x14ac:dyDescent="0.2">
      <c r="A54" s="108">
        <v>42056</v>
      </c>
      <c r="B54" s="10">
        <v>10.309457759999999</v>
      </c>
      <c r="D54" s="83">
        <v>42056</v>
      </c>
      <c r="E54" s="84">
        <v>10.309457759999999</v>
      </c>
      <c r="G54" s="83">
        <f t="shared" ca="1" si="0"/>
        <v>42060</v>
      </c>
      <c r="H54" s="25">
        <f t="shared" ca="1" si="1"/>
        <v>14.605065159999999</v>
      </c>
      <c r="J54" s="85">
        <f t="shared" si="3"/>
        <v>42264</v>
      </c>
      <c r="K54" s="86">
        <f t="shared" ca="1" si="2"/>
        <v>17.182429599999999</v>
      </c>
    </row>
    <row r="55" spans="1:11" ht="15" customHeight="1" x14ac:dyDescent="0.2">
      <c r="A55" s="108">
        <v>42057</v>
      </c>
      <c r="B55" s="10">
        <v>10.309457759999999</v>
      </c>
      <c r="D55" s="83">
        <v>42057</v>
      </c>
      <c r="E55" s="84">
        <v>10.309457759999999</v>
      </c>
      <c r="G55" s="83">
        <f t="shared" ca="1" si="0"/>
        <v>42061</v>
      </c>
      <c r="H55" s="25">
        <f t="shared" ca="1" si="1"/>
        <v>14.605065159999999</v>
      </c>
      <c r="J55" s="85">
        <f t="shared" si="3"/>
        <v>42269</v>
      </c>
      <c r="K55" s="86">
        <f t="shared" ca="1" si="2"/>
        <v>18.041551079999998</v>
      </c>
    </row>
    <row r="56" spans="1:11" ht="15" customHeight="1" x14ac:dyDescent="0.2">
      <c r="A56" s="108">
        <v>42058</v>
      </c>
      <c r="B56" s="10">
        <v>10.309457759999999</v>
      </c>
      <c r="D56" s="83">
        <v>42058</v>
      </c>
      <c r="E56" s="84">
        <v>10.309457759999999</v>
      </c>
      <c r="G56" s="83">
        <f t="shared" ca="1" si="0"/>
        <v>42062</v>
      </c>
      <c r="H56" s="25">
        <f t="shared" ca="1" si="1"/>
        <v>14.605065159999999</v>
      </c>
      <c r="J56" s="85">
        <f t="shared" si="3"/>
        <v>42274</v>
      </c>
      <c r="K56" s="86">
        <f t="shared" ca="1" si="2"/>
        <v>18.90067256</v>
      </c>
    </row>
    <row r="57" spans="1:11" ht="15" customHeight="1" x14ac:dyDescent="0.2">
      <c r="A57" s="108">
        <v>42059</v>
      </c>
      <c r="B57" s="10">
        <v>10.309457759999999</v>
      </c>
      <c r="D57" s="83">
        <v>42059</v>
      </c>
      <c r="E57" s="84">
        <v>10.309457759999999</v>
      </c>
      <c r="G57" s="83">
        <f t="shared" ca="1" si="0"/>
        <v>42063</v>
      </c>
      <c r="H57" s="25">
        <f t="shared" ca="1" si="1"/>
        <v>14.605065159999999</v>
      </c>
      <c r="J57" s="85">
        <f t="shared" si="3"/>
        <v>42279</v>
      </c>
      <c r="K57" s="86">
        <f t="shared" ca="1" si="2"/>
        <v>17.182429599999999</v>
      </c>
    </row>
    <row r="58" spans="1:11" ht="15" customHeight="1" x14ac:dyDescent="0.2">
      <c r="A58" s="108">
        <v>42060</v>
      </c>
      <c r="B58" s="10">
        <v>14.605065159999999</v>
      </c>
      <c r="D58" s="83">
        <v>42060</v>
      </c>
      <c r="E58" s="84">
        <v>14.605065159999999</v>
      </c>
      <c r="G58" s="83">
        <f t="shared" ca="1" si="0"/>
        <v>42064</v>
      </c>
      <c r="H58" s="25">
        <f t="shared" ca="1" si="1"/>
        <v>14.605065159999999</v>
      </c>
      <c r="J58" s="85">
        <f t="shared" si="3"/>
        <v>42284</v>
      </c>
      <c r="K58" s="86">
        <f t="shared" ca="1" si="2"/>
        <v>17.182429599999999</v>
      </c>
    </row>
    <row r="59" spans="1:11" ht="15" customHeight="1" x14ac:dyDescent="0.2">
      <c r="A59" s="108">
        <v>42061</v>
      </c>
      <c r="B59" s="10">
        <v>12.886822199999999</v>
      </c>
      <c r="D59" s="83">
        <v>42061</v>
      </c>
      <c r="E59" s="84">
        <v>12.886822199999999</v>
      </c>
      <c r="G59" s="83">
        <f t="shared" ca="1" si="0"/>
        <v>42065</v>
      </c>
      <c r="H59" s="25">
        <f t="shared" ca="1" si="1"/>
        <v>12.886822199999999</v>
      </c>
      <c r="J59" s="85">
        <f t="shared" si="3"/>
        <v>42289</v>
      </c>
      <c r="K59" s="86">
        <f t="shared" ca="1" si="2"/>
        <v>18.90067256</v>
      </c>
    </row>
    <row r="60" spans="1:11" ht="15" customHeight="1" x14ac:dyDescent="0.2">
      <c r="A60" s="108">
        <v>42062</v>
      </c>
      <c r="B60" s="10">
        <v>9.4503362800000001</v>
      </c>
      <c r="D60" s="83">
        <v>42062</v>
      </c>
      <c r="E60" s="84">
        <v>9.4503362800000001</v>
      </c>
      <c r="G60" s="83">
        <f t="shared" ca="1" si="0"/>
        <v>42066</v>
      </c>
      <c r="H60" s="25">
        <f t="shared" ca="1" si="1"/>
        <v>12.886822199999999</v>
      </c>
      <c r="J60" s="85">
        <f t="shared" si="3"/>
        <v>42294</v>
      </c>
      <c r="K60" s="86">
        <f t="shared" ca="1" si="2"/>
        <v>19.759794039999999</v>
      </c>
    </row>
    <row r="61" spans="1:11" ht="15" customHeight="1" x14ac:dyDescent="0.2">
      <c r="A61" s="108">
        <v>42063</v>
      </c>
      <c r="B61" s="10">
        <v>11.16857924</v>
      </c>
      <c r="D61" s="83">
        <v>42063</v>
      </c>
      <c r="E61" s="84">
        <v>11.16857924</v>
      </c>
      <c r="G61" s="83">
        <f t="shared" ca="1" si="0"/>
        <v>42067</v>
      </c>
      <c r="H61" s="25">
        <f t="shared" ca="1" si="1"/>
        <v>12.886822199999999</v>
      </c>
      <c r="J61" s="85">
        <f t="shared" si="3"/>
        <v>42299</v>
      </c>
      <c r="K61" s="86">
        <f t="shared" ca="1" si="2"/>
        <v>17.182429599999999</v>
      </c>
    </row>
    <row r="62" spans="1:11" ht="15" customHeight="1" x14ac:dyDescent="0.2">
      <c r="A62" s="108">
        <v>42064</v>
      </c>
      <c r="B62" s="10">
        <v>12.027700719999999</v>
      </c>
      <c r="D62" s="83">
        <v>42064</v>
      </c>
      <c r="E62" s="84">
        <v>12.027700719999999</v>
      </c>
      <c r="G62" s="83">
        <f t="shared" ca="1" si="0"/>
        <v>42068</v>
      </c>
      <c r="H62" s="25">
        <f t="shared" ca="1" si="1"/>
        <v>12.886822199999999</v>
      </c>
      <c r="J62" s="85">
        <f t="shared" si="3"/>
        <v>42304</v>
      </c>
      <c r="K62" s="86">
        <f t="shared" ca="1" si="2"/>
        <v>15.464186639999999</v>
      </c>
    </row>
    <row r="63" spans="1:11" ht="15" customHeight="1" x14ac:dyDescent="0.2">
      <c r="A63" s="108">
        <v>42065</v>
      </c>
      <c r="B63" s="10">
        <v>12.886822199999999</v>
      </c>
      <c r="D63" s="83">
        <v>42065</v>
      </c>
      <c r="E63" s="84">
        <v>12.886822199999999</v>
      </c>
      <c r="G63" s="83">
        <f t="shared" ca="1" si="0"/>
        <v>42069</v>
      </c>
      <c r="H63" s="25">
        <f t="shared" ca="1" si="1"/>
        <v>15.464186639999999</v>
      </c>
      <c r="J63" s="85">
        <f t="shared" si="3"/>
        <v>42309</v>
      </c>
      <c r="K63" s="86">
        <f t="shared" ca="1" si="2"/>
        <v>18.041551079999998</v>
      </c>
    </row>
    <row r="64" spans="1:11" ht="15" customHeight="1" x14ac:dyDescent="0.2">
      <c r="A64" s="108">
        <v>42066</v>
      </c>
      <c r="B64" s="10">
        <v>9.4503362800000001</v>
      </c>
      <c r="D64" s="83">
        <v>42066</v>
      </c>
      <c r="E64" s="84">
        <v>9.4503362800000001</v>
      </c>
      <c r="G64" s="83">
        <f t="shared" ca="1" si="0"/>
        <v>42070</v>
      </c>
      <c r="H64" s="25">
        <f t="shared" ca="1" si="1"/>
        <v>16.32330812</v>
      </c>
      <c r="J64" s="85">
        <f t="shared" si="3"/>
        <v>42314</v>
      </c>
      <c r="K64" s="86">
        <f t="shared" ca="1" si="2"/>
        <v>18.90067256</v>
      </c>
    </row>
    <row r="65" spans="1:11" ht="15" customHeight="1" x14ac:dyDescent="0.2">
      <c r="A65" s="108">
        <v>42067</v>
      </c>
      <c r="B65" s="10">
        <v>10.309457759999999</v>
      </c>
      <c r="D65" s="83">
        <v>42067</v>
      </c>
      <c r="E65" s="84">
        <v>10.309457759999999</v>
      </c>
      <c r="G65" s="83">
        <f t="shared" ca="1" si="0"/>
        <v>42071</v>
      </c>
      <c r="H65" s="25">
        <f t="shared" ca="1" si="1"/>
        <v>16.32330812</v>
      </c>
      <c r="J65" s="85">
        <f t="shared" si="3"/>
        <v>42319</v>
      </c>
      <c r="K65" s="86">
        <f t="shared" ca="1" si="2"/>
        <v>17.182429599999999</v>
      </c>
    </row>
    <row r="66" spans="1:11" ht="15" customHeight="1" x14ac:dyDescent="0.2">
      <c r="A66" s="108">
        <v>42068</v>
      </c>
      <c r="B66" s="10">
        <v>8.5912147999999995</v>
      </c>
      <c r="D66" s="83">
        <v>42068</v>
      </c>
      <c r="E66" s="84">
        <v>8.5912147999999995</v>
      </c>
      <c r="G66" s="83">
        <f t="shared" ca="1" si="0"/>
        <v>42072</v>
      </c>
      <c r="H66" s="25">
        <f t="shared" ca="1" si="1"/>
        <v>16.32330812</v>
      </c>
      <c r="J66" s="85">
        <f t="shared" si="3"/>
        <v>42324</v>
      </c>
      <c r="K66" s="86">
        <f t="shared" ca="1" si="2"/>
        <v>14.605065159999999</v>
      </c>
    </row>
    <row r="67" spans="1:11" ht="15" customHeight="1" x14ac:dyDescent="0.2">
      <c r="A67" s="108">
        <v>42069</v>
      </c>
      <c r="B67" s="10">
        <v>15.464186639999999</v>
      </c>
      <c r="D67" s="83">
        <v>42069</v>
      </c>
      <c r="E67" s="84">
        <v>15.464186639999999</v>
      </c>
      <c r="G67" s="83">
        <f t="shared" ca="1" si="0"/>
        <v>42073</v>
      </c>
      <c r="H67" s="25">
        <f t="shared" ca="1" si="1"/>
        <v>16.32330812</v>
      </c>
      <c r="J67" s="85">
        <f t="shared" si="3"/>
        <v>42329</v>
      </c>
      <c r="K67" s="86">
        <f t="shared" ca="1" si="2"/>
        <v>19.759794039999999</v>
      </c>
    </row>
    <row r="68" spans="1:11" ht="15" customHeight="1" x14ac:dyDescent="0.2">
      <c r="A68" s="108">
        <v>42070</v>
      </c>
      <c r="B68" s="10">
        <v>16.32330812</v>
      </c>
      <c r="D68" s="83">
        <v>42070</v>
      </c>
      <c r="E68" s="84">
        <v>16.32330812</v>
      </c>
      <c r="G68" s="83">
        <f t="shared" ref="G68:G131" ca="1" si="4">OFFSET(D68,4,0,1,1)</f>
        <v>42074</v>
      </c>
      <c r="H68" s="25">
        <f t="shared" ref="H68:H131" ca="1" si="5">IF(OFFSET(E68,4,0,1,1),MAX(OFFSET(E68,4,0,1,1),OFFSET(E68,3,0,1,1),OFFSET(E68,2,0,1,1),OFFSET(E68,1,0,1,1),OFFSET(E68,0,0,1,1)))</f>
        <v>16.32330812</v>
      </c>
      <c r="J68" s="85">
        <f t="shared" si="3"/>
        <v>42334</v>
      </c>
      <c r="K68" s="86">
        <f t="shared" ref="K68:K75" ca="1" si="6">VLOOKUP(J68,$G$3:$H$363,2,FALSE)</f>
        <v>12.886822199999999</v>
      </c>
    </row>
    <row r="69" spans="1:11" ht="15" customHeight="1" x14ac:dyDescent="0.2">
      <c r="A69" s="108">
        <v>42071</v>
      </c>
      <c r="B69" s="10">
        <v>15.464186639999999</v>
      </c>
      <c r="D69" s="83">
        <v>42071</v>
      </c>
      <c r="E69" s="84">
        <v>15.464186639999999</v>
      </c>
      <c r="G69" s="83">
        <f t="shared" ca="1" si="4"/>
        <v>42075</v>
      </c>
      <c r="H69" s="25">
        <f t="shared" ca="1" si="5"/>
        <v>16.32330812</v>
      </c>
      <c r="J69" s="85">
        <f t="shared" ref="J69:J75" si="7">INDEX(J68,1,1)+5</f>
        <v>42339</v>
      </c>
      <c r="K69" s="86">
        <f t="shared" ca="1" si="6"/>
        <v>17.182429599999999</v>
      </c>
    </row>
    <row r="70" spans="1:11" ht="15" customHeight="1" x14ac:dyDescent="0.2">
      <c r="A70" s="108">
        <v>42072</v>
      </c>
      <c r="B70" s="10">
        <v>16.32330812</v>
      </c>
      <c r="D70" s="83">
        <v>42072</v>
      </c>
      <c r="E70" s="84">
        <v>16.32330812</v>
      </c>
      <c r="G70" s="83">
        <f t="shared" ca="1" si="4"/>
        <v>42076</v>
      </c>
      <c r="H70" s="25">
        <f t="shared" ca="1" si="5"/>
        <v>16.32330812</v>
      </c>
      <c r="J70" s="85">
        <f t="shared" si="7"/>
        <v>42344</v>
      </c>
      <c r="K70" s="86">
        <f t="shared" ca="1" si="6"/>
        <v>17.182429599999999</v>
      </c>
    </row>
    <row r="71" spans="1:11" ht="15" customHeight="1" x14ac:dyDescent="0.2">
      <c r="A71" s="108">
        <v>42073</v>
      </c>
      <c r="B71" s="10">
        <v>13.74594368</v>
      </c>
      <c r="D71" s="83">
        <v>42073</v>
      </c>
      <c r="E71" s="84">
        <v>13.74594368</v>
      </c>
      <c r="G71" s="83">
        <f t="shared" ca="1" si="4"/>
        <v>42077</v>
      </c>
      <c r="H71" s="25">
        <f t="shared" ca="1" si="5"/>
        <v>15.464186639999999</v>
      </c>
      <c r="J71" s="85">
        <f t="shared" si="7"/>
        <v>42349</v>
      </c>
      <c r="K71" s="86">
        <f t="shared" ca="1" si="6"/>
        <v>17.182429599999999</v>
      </c>
    </row>
    <row r="72" spans="1:11" ht="15" customHeight="1" x14ac:dyDescent="0.2">
      <c r="A72" s="108">
        <v>42074</v>
      </c>
      <c r="B72" s="10">
        <v>15.464186639999999</v>
      </c>
      <c r="D72" s="83">
        <v>42074</v>
      </c>
      <c r="E72" s="84">
        <v>15.464186639999999</v>
      </c>
      <c r="G72" s="83">
        <f t="shared" ca="1" si="4"/>
        <v>42078</v>
      </c>
      <c r="H72" s="25">
        <f t="shared" ca="1" si="5"/>
        <v>15.464186639999999</v>
      </c>
      <c r="J72" s="85">
        <f t="shared" si="7"/>
        <v>42354</v>
      </c>
      <c r="K72" s="86">
        <f t="shared" ca="1" si="6"/>
        <v>17.182429599999999</v>
      </c>
    </row>
    <row r="73" spans="1:11" ht="15" customHeight="1" x14ac:dyDescent="0.2">
      <c r="A73" s="108">
        <v>42075</v>
      </c>
      <c r="B73" s="10">
        <v>14.605065159999999</v>
      </c>
      <c r="D73" s="83">
        <v>42075</v>
      </c>
      <c r="E73" s="84">
        <v>14.605065159999999</v>
      </c>
      <c r="G73" s="83">
        <f t="shared" ca="1" si="4"/>
        <v>42079</v>
      </c>
      <c r="H73" s="25">
        <f t="shared" ca="1" si="5"/>
        <v>14.605065159999999</v>
      </c>
      <c r="J73" s="85">
        <f t="shared" si="7"/>
        <v>42359</v>
      </c>
      <c r="K73" s="86">
        <f t="shared" ca="1" si="6"/>
        <v>18.90067256</v>
      </c>
    </row>
    <row r="74" spans="1:11" ht="15" customHeight="1" x14ac:dyDescent="0.2">
      <c r="A74" s="108">
        <v>42076</v>
      </c>
      <c r="B74" s="10">
        <v>12.886822199999999</v>
      </c>
      <c r="D74" s="83">
        <v>42076</v>
      </c>
      <c r="E74" s="84">
        <v>12.886822199999999</v>
      </c>
      <c r="G74" s="83">
        <f t="shared" ca="1" si="4"/>
        <v>42080</v>
      </c>
      <c r="H74" s="25">
        <f t="shared" ca="1" si="5"/>
        <v>13.74594368</v>
      </c>
      <c r="J74" s="85">
        <f t="shared" si="7"/>
        <v>42364</v>
      </c>
      <c r="K74" s="86">
        <f t="shared" ca="1" si="6"/>
        <v>18.90067256</v>
      </c>
    </row>
    <row r="75" spans="1:11" ht="15" customHeight="1" x14ac:dyDescent="0.2">
      <c r="A75" s="108">
        <v>42077</v>
      </c>
      <c r="B75" s="10">
        <v>12.886822199999999</v>
      </c>
      <c r="D75" s="83">
        <v>42077</v>
      </c>
      <c r="E75" s="84">
        <v>12.886822199999999</v>
      </c>
      <c r="G75" s="83">
        <f t="shared" ca="1" si="4"/>
        <v>42081</v>
      </c>
      <c r="H75" s="25">
        <f t="shared" ca="1" si="5"/>
        <v>13.74594368</v>
      </c>
      <c r="J75" s="85">
        <f t="shared" si="7"/>
        <v>42369</v>
      </c>
      <c r="K75" s="86">
        <f t="shared" ca="1" si="6"/>
        <v>18.041551079999998</v>
      </c>
    </row>
    <row r="76" spans="1:11" ht="15" customHeight="1" x14ac:dyDescent="0.2">
      <c r="A76" s="108">
        <v>42078</v>
      </c>
      <c r="B76" s="10">
        <v>12.027700719999999</v>
      </c>
      <c r="D76" s="83">
        <v>42078</v>
      </c>
      <c r="E76" s="84">
        <v>12.027700719999999</v>
      </c>
      <c r="G76" s="83">
        <f t="shared" ca="1" si="4"/>
        <v>42082</v>
      </c>
      <c r="H76" s="25">
        <f t="shared" ca="1" si="5"/>
        <v>13.74594368</v>
      </c>
    </row>
    <row r="77" spans="1:11" ht="15" customHeight="1" x14ac:dyDescent="0.2">
      <c r="A77" s="108">
        <v>42079</v>
      </c>
      <c r="B77" s="10">
        <v>12.027700719999999</v>
      </c>
      <c r="D77" s="83">
        <v>42079</v>
      </c>
      <c r="E77" s="84">
        <v>12.027700719999999</v>
      </c>
      <c r="G77" s="83">
        <f t="shared" ca="1" si="4"/>
        <v>42083</v>
      </c>
      <c r="H77" s="25">
        <f t="shared" ca="1" si="5"/>
        <v>13.74594368</v>
      </c>
    </row>
    <row r="78" spans="1:11" ht="15" customHeight="1" x14ac:dyDescent="0.2">
      <c r="A78" s="108">
        <v>42080</v>
      </c>
      <c r="B78" s="10">
        <v>13.74594368</v>
      </c>
      <c r="D78" s="83">
        <v>42080</v>
      </c>
      <c r="E78" s="84">
        <v>13.74594368</v>
      </c>
      <c r="G78" s="83">
        <f t="shared" ca="1" si="4"/>
        <v>42084</v>
      </c>
      <c r="H78" s="25">
        <f t="shared" ca="1" si="5"/>
        <v>13.74594368</v>
      </c>
    </row>
    <row r="79" spans="1:11" ht="15" customHeight="1" x14ac:dyDescent="0.2">
      <c r="A79" s="108">
        <v>42081</v>
      </c>
      <c r="B79" s="10">
        <v>12.027700719999999</v>
      </c>
      <c r="D79" s="83">
        <v>42081</v>
      </c>
      <c r="E79" s="84">
        <v>12.027700719999999</v>
      </c>
      <c r="G79" s="83">
        <f t="shared" ca="1" si="4"/>
        <v>42085</v>
      </c>
      <c r="H79" s="25">
        <f t="shared" ca="1" si="5"/>
        <v>12.886822199999999</v>
      </c>
    </row>
    <row r="80" spans="1:11" ht="15" customHeight="1" x14ac:dyDescent="0.2">
      <c r="A80" s="108">
        <v>42082</v>
      </c>
      <c r="B80" s="10">
        <v>12.027700719999999</v>
      </c>
      <c r="D80" s="83">
        <v>42082</v>
      </c>
      <c r="E80" s="84">
        <v>12.027700719999999</v>
      </c>
      <c r="G80" s="83">
        <f t="shared" ca="1" si="4"/>
        <v>42086</v>
      </c>
      <c r="H80" s="25">
        <f t="shared" ca="1" si="5"/>
        <v>12.886822199999999</v>
      </c>
    </row>
    <row r="81" spans="1:8" s="2" customFormat="1" x14ac:dyDescent="0.2">
      <c r="A81" s="108">
        <v>42083</v>
      </c>
      <c r="B81" s="10">
        <v>11.16857924</v>
      </c>
      <c r="D81" s="83">
        <v>42083</v>
      </c>
      <c r="E81" s="84">
        <v>11.16857924</v>
      </c>
      <c r="G81" s="83">
        <f t="shared" ca="1" si="4"/>
        <v>42087</v>
      </c>
      <c r="H81" s="25">
        <f t="shared" ca="1" si="5"/>
        <v>12.886822199999999</v>
      </c>
    </row>
    <row r="82" spans="1:8" s="2" customFormat="1" x14ac:dyDescent="0.2">
      <c r="A82" s="108">
        <v>42084</v>
      </c>
      <c r="B82" s="10">
        <v>12.886822199999999</v>
      </c>
      <c r="D82" s="83">
        <v>42084</v>
      </c>
      <c r="E82" s="84">
        <v>12.886822199999999</v>
      </c>
      <c r="G82" s="83">
        <f t="shared" ca="1" si="4"/>
        <v>42088</v>
      </c>
      <c r="H82" s="25">
        <f t="shared" ca="1" si="5"/>
        <v>14.605065159999999</v>
      </c>
    </row>
    <row r="83" spans="1:8" s="2" customFormat="1" x14ac:dyDescent="0.2">
      <c r="A83" s="108">
        <v>42085</v>
      </c>
      <c r="B83" s="10">
        <v>12.027700719999999</v>
      </c>
      <c r="D83" s="83">
        <v>42085</v>
      </c>
      <c r="E83" s="84">
        <v>12.027700719999999</v>
      </c>
      <c r="G83" s="83">
        <f t="shared" ca="1" si="4"/>
        <v>42089</v>
      </c>
      <c r="H83" s="25">
        <f t="shared" ca="1" si="5"/>
        <v>14.605065159999999</v>
      </c>
    </row>
    <row r="84" spans="1:8" s="2" customFormat="1" x14ac:dyDescent="0.2">
      <c r="A84" s="108">
        <v>42086</v>
      </c>
      <c r="B84" s="10">
        <v>11.16857924</v>
      </c>
      <c r="D84" s="83">
        <v>42086</v>
      </c>
      <c r="E84" s="84">
        <v>11.16857924</v>
      </c>
      <c r="G84" s="83">
        <f t="shared" ca="1" si="4"/>
        <v>42090</v>
      </c>
      <c r="H84" s="25">
        <f t="shared" ca="1" si="5"/>
        <v>14.605065159999999</v>
      </c>
    </row>
    <row r="85" spans="1:8" s="2" customFormat="1" x14ac:dyDescent="0.2">
      <c r="A85" s="108">
        <v>42087</v>
      </c>
      <c r="B85" s="10">
        <v>12.886822199999999</v>
      </c>
      <c r="D85" s="83">
        <v>42087</v>
      </c>
      <c r="E85" s="84">
        <v>12.886822199999999</v>
      </c>
      <c r="G85" s="83">
        <f t="shared" ca="1" si="4"/>
        <v>42091</v>
      </c>
      <c r="H85" s="25">
        <f t="shared" ca="1" si="5"/>
        <v>14.605065159999999</v>
      </c>
    </row>
    <row r="86" spans="1:8" s="2" customFormat="1" x14ac:dyDescent="0.2">
      <c r="A86" s="108">
        <v>42088</v>
      </c>
      <c r="B86" s="10">
        <v>14.605065159999999</v>
      </c>
      <c r="D86" s="83">
        <v>42088</v>
      </c>
      <c r="E86" s="84">
        <v>14.605065159999999</v>
      </c>
      <c r="G86" s="83">
        <f t="shared" ca="1" si="4"/>
        <v>42092</v>
      </c>
      <c r="H86" s="25">
        <f t="shared" ca="1" si="5"/>
        <v>14.605065159999999</v>
      </c>
    </row>
    <row r="87" spans="1:8" s="2" customFormat="1" x14ac:dyDescent="0.2">
      <c r="A87" s="108">
        <v>42089</v>
      </c>
      <c r="B87" s="10">
        <v>10.309457759999999</v>
      </c>
      <c r="D87" s="83">
        <v>42089</v>
      </c>
      <c r="E87" s="84">
        <v>10.309457759999999</v>
      </c>
      <c r="G87" s="83">
        <f t="shared" ca="1" si="4"/>
        <v>42093</v>
      </c>
      <c r="H87" s="25">
        <f t="shared" ca="1" si="5"/>
        <v>14.605065159999999</v>
      </c>
    </row>
    <row r="88" spans="1:8" s="2" customFormat="1" x14ac:dyDescent="0.2">
      <c r="A88" s="108">
        <v>42090</v>
      </c>
      <c r="B88" s="10">
        <v>8.5912147999999995</v>
      </c>
      <c r="D88" s="83">
        <v>42090</v>
      </c>
      <c r="E88" s="84">
        <v>8.5912147999999995</v>
      </c>
      <c r="G88" s="83">
        <f t="shared" ca="1" si="4"/>
        <v>42094</v>
      </c>
      <c r="H88" s="25">
        <f t="shared" ca="1" si="5"/>
        <v>14.605065159999999</v>
      </c>
    </row>
    <row r="89" spans="1:8" s="2" customFormat="1" x14ac:dyDescent="0.2">
      <c r="A89" s="108">
        <v>42091</v>
      </c>
      <c r="B89" s="10">
        <v>9.4503362800000001</v>
      </c>
      <c r="D89" s="83">
        <v>42091</v>
      </c>
      <c r="E89" s="84">
        <v>9.4503362800000001</v>
      </c>
      <c r="G89" s="83">
        <f t="shared" ca="1" si="4"/>
        <v>42095</v>
      </c>
      <c r="H89" s="25">
        <f t="shared" ca="1" si="5"/>
        <v>14.605065159999999</v>
      </c>
    </row>
    <row r="90" spans="1:8" s="2" customFormat="1" x14ac:dyDescent="0.2">
      <c r="A90" s="108">
        <v>42092</v>
      </c>
      <c r="B90" s="10">
        <v>12.027700719999999</v>
      </c>
      <c r="D90" s="83">
        <v>42092</v>
      </c>
      <c r="E90" s="84">
        <v>12.027700719999999</v>
      </c>
      <c r="G90" s="83">
        <f t="shared" ca="1" si="4"/>
        <v>42096</v>
      </c>
      <c r="H90" s="25">
        <f t="shared" ca="1" si="5"/>
        <v>14.605065159999999</v>
      </c>
    </row>
    <row r="91" spans="1:8" s="2" customFormat="1" x14ac:dyDescent="0.2">
      <c r="A91" s="108">
        <v>42093</v>
      </c>
      <c r="B91" s="10">
        <v>14.605065159999999</v>
      </c>
      <c r="D91" s="83">
        <v>42093</v>
      </c>
      <c r="E91" s="84">
        <v>14.605065159999999</v>
      </c>
      <c r="G91" s="83">
        <f t="shared" ca="1" si="4"/>
        <v>42097</v>
      </c>
      <c r="H91" s="25">
        <f t="shared" ca="1" si="5"/>
        <v>14.605065159999999</v>
      </c>
    </row>
    <row r="92" spans="1:8" s="2" customFormat="1" x14ac:dyDescent="0.2">
      <c r="A92" s="108">
        <v>42094</v>
      </c>
      <c r="B92" s="10">
        <v>10.309457759999999</v>
      </c>
      <c r="D92" s="83">
        <v>42094</v>
      </c>
      <c r="E92" s="84">
        <v>10.309457759999999</v>
      </c>
      <c r="G92" s="83">
        <f t="shared" ca="1" si="4"/>
        <v>42098</v>
      </c>
      <c r="H92" s="25">
        <f t="shared" ca="1" si="5"/>
        <v>12.886822199999999</v>
      </c>
    </row>
    <row r="93" spans="1:8" s="2" customFormat="1" x14ac:dyDescent="0.2">
      <c r="A93" s="108">
        <v>42095</v>
      </c>
      <c r="B93" s="10">
        <v>12.886822199999999</v>
      </c>
      <c r="D93" s="83">
        <v>42095</v>
      </c>
      <c r="E93" s="84">
        <v>12.886822199999999</v>
      </c>
      <c r="G93" s="83">
        <f t="shared" ca="1" si="4"/>
        <v>42099</v>
      </c>
      <c r="H93" s="25">
        <f t="shared" ca="1" si="5"/>
        <v>12.886822199999999</v>
      </c>
    </row>
    <row r="94" spans="1:8" s="2" customFormat="1" x14ac:dyDescent="0.2">
      <c r="A94" s="108">
        <v>42096</v>
      </c>
      <c r="B94" s="10">
        <v>12.886822199999999</v>
      </c>
      <c r="D94" s="83">
        <v>42096</v>
      </c>
      <c r="E94" s="84">
        <v>12.886822199999999</v>
      </c>
      <c r="G94" s="83">
        <f t="shared" ca="1" si="4"/>
        <v>42100</v>
      </c>
      <c r="H94" s="25">
        <f t="shared" ca="1" si="5"/>
        <v>12.886822199999999</v>
      </c>
    </row>
    <row r="95" spans="1:8" s="2" customFormat="1" x14ac:dyDescent="0.2">
      <c r="A95" s="108">
        <v>42097</v>
      </c>
      <c r="B95" s="10">
        <v>12.886822199999999</v>
      </c>
      <c r="D95" s="83">
        <v>42097</v>
      </c>
      <c r="E95" s="84">
        <v>12.886822199999999</v>
      </c>
      <c r="G95" s="83">
        <f t="shared" ca="1" si="4"/>
        <v>42101</v>
      </c>
      <c r="H95" s="25">
        <f t="shared" ca="1" si="5"/>
        <v>19.759794039999999</v>
      </c>
    </row>
    <row r="96" spans="1:8" s="2" customFormat="1" x14ac:dyDescent="0.2">
      <c r="A96" s="108">
        <v>42098</v>
      </c>
      <c r="B96" s="10">
        <v>9.4503362800000001</v>
      </c>
      <c r="D96" s="83">
        <v>42098</v>
      </c>
      <c r="E96" s="84">
        <v>9.4503362800000001</v>
      </c>
      <c r="G96" s="83">
        <f t="shared" ca="1" si="4"/>
        <v>42102</v>
      </c>
      <c r="H96" s="25">
        <f t="shared" ca="1" si="5"/>
        <v>19.759794039999999</v>
      </c>
    </row>
    <row r="97" spans="1:8" s="2" customFormat="1" x14ac:dyDescent="0.2">
      <c r="A97" s="108">
        <v>42099</v>
      </c>
      <c r="B97" s="10">
        <v>12.027700719999999</v>
      </c>
      <c r="D97" s="83">
        <v>42099</v>
      </c>
      <c r="E97" s="84">
        <v>12.027700719999999</v>
      </c>
      <c r="G97" s="83">
        <f t="shared" ca="1" si="4"/>
        <v>42103</v>
      </c>
      <c r="H97" s="25">
        <f t="shared" ca="1" si="5"/>
        <v>19.759794039999999</v>
      </c>
    </row>
    <row r="98" spans="1:8" s="2" customFormat="1" x14ac:dyDescent="0.2">
      <c r="A98" s="108">
        <v>42100</v>
      </c>
      <c r="B98" s="10">
        <v>8.5912147999999995</v>
      </c>
      <c r="D98" s="83">
        <v>42100</v>
      </c>
      <c r="E98" s="84">
        <v>8.5912147999999995</v>
      </c>
      <c r="G98" s="83">
        <f t="shared" ca="1" si="4"/>
        <v>42104</v>
      </c>
      <c r="H98" s="25">
        <f t="shared" ca="1" si="5"/>
        <v>19.759794039999999</v>
      </c>
    </row>
    <row r="99" spans="1:8" s="2" customFormat="1" x14ac:dyDescent="0.2">
      <c r="A99" s="108">
        <v>42101</v>
      </c>
      <c r="B99" s="10">
        <v>19.759794039999999</v>
      </c>
      <c r="D99" s="83">
        <v>42101</v>
      </c>
      <c r="E99" s="84">
        <v>19.759794039999999</v>
      </c>
      <c r="G99" s="83">
        <f t="shared" ca="1" si="4"/>
        <v>42105</v>
      </c>
      <c r="H99" s="25">
        <f t="shared" ca="1" si="5"/>
        <v>19.759794039999999</v>
      </c>
    </row>
    <row r="100" spans="1:8" s="2" customFormat="1" x14ac:dyDescent="0.2">
      <c r="A100" s="108">
        <v>42102</v>
      </c>
      <c r="B100" s="10">
        <v>11.16857924</v>
      </c>
      <c r="D100" s="83">
        <v>42102</v>
      </c>
      <c r="E100" s="84">
        <v>11.16857924</v>
      </c>
      <c r="G100" s="83">
        <f t="shared" ca="1" si="4"/>
        <v>42106</v>
      </c>
      <c r="H100" s="25">
        <f t="shared" ca="1" si="5"/>
        <v>12.027700719999999</v>
      </c>
    </row>
    <row r="101" spans="1:8" s="2" customFormat="1" x14ac:dyDescent="0.2">
      <c r="A101" s="108">
        <v>42103</v>
      </c>
      <c r="B101" s="10">
        <v>12.027700719999999</v>
      </c>
      <c r="D101" s="83">
        <v>42103</v>
      </c>
      <c r="E101" s="84">
        <v>12.027700719999999</v>
      </c>
      <c r="G101" s="83">
        <f t="shared" ca="1" si="4"/>
        <v>42107</v>
      </c>
      <c r="H101" s="25">
        <f t="shared" ca="1" si="5"/>
        <v>12.027700719999999</v>
      </c>
    </row>
    <row r="102" spans="1:8" s="2" customFormat="1" x14ac:dyDescent="0.2">
      <c r="A102" s="108">
        <v>42104</v>
      </c>
      <c r="B102" s="10">
        <v>8.5912147999999995</v>
      </c>
      <c r="D102" s="83">
        <v>42104</v>
      </c>
      <c r="E102" s="84">
        <v>8.5912147999999995</v>
      </c>
      <c r="G102" s="83">
        <f t="shared" ca="1" si="4"/>
        <v>42108</v>
      </c>
      <c r="H102" s="25">
        <f t="shared" ca="1" si="5"/>
        <v>9.4503362800000001</v>
      </c>
    </row>
    <row r="103" spans="1:8" s="2" customFormat="1" x14ac:dyDescent="0.2">
      <c r="A103" s="108">
        <v>42105</v>
      </c>
      <c r="B103" s="10">
        <v>9.4503362800000001</v>
      </c>
      <c r="D103" s="83">
        <v>42105</v>
      </c>
      <c r="E103" s="84">
        <v>9.4503362800000001</v>
      </c>
      <c r="G103" s="83">
        <f t="shared" ca="1" si="4"/>
        <v>42109</v>
      </c>
      <c r="H103" s="25">
        <f t="shared" ca="1" si="5"/>
        <v>12.886822199999999</v>
      </c>
    </row>
    <row r="104" spans="1:8" s="2" customFormat="1" x14ac:dyDescent="0.2">
      <c r="A104" s="108">
        <v>42106</v>
      </c>
      <c r="B104" s="10">
        <v>9.4503362800000001</v>
      </c>
      <c r="D104" s="83">
        <v>42106</v>
      </c>
      <c r="E104" s="84">
        <v>9.4503362800000001</v>
      </c>
      <c r="G104" s="83">
        <f t="shared" ca="1" si="4"/>
        <v>42110</v>
      </c>
      <c r="H104" s="25">
        <f t="shared" ca="1" si="5"/>
        <v>12.886822199999999</v>
      </c>
    </row>
    <row r="105" spans="1:8" s="2" customFormat="1" x14ac:dyDescent="0.2">
      <c r="A105" s="108">
        <v>42107</v>
      </c>
      <c r="B105" s="10">
        <v>8.5912147999999995</v>
      </c>
      <c r="D105" s="83">
        <v>42107</v>
      </c>
      <c r="E105" s="84">
        <v>8.5912147999999995</v>
      </c>
      <c r="G105" s="83">
        <f t="shared" ca="1" si="4"/>
        <v>42111</v>
      </c>
      <c r="H105" s="25">
        <f t="shared" ca="1" si="5"/>
        <v>12.886822199999999</v>
      </c>
    </row>
    <row r="106" spans="1:8" s="2" customFormat="1" x14ac:dyDescent="0.2">
      <c r="A106" s="108">
        <v>42108</v>
      </c>
      <c r="B106" s="10">
        <v>7.7320933199999997</v>
      </c>
      <c r="D106" s="83">
        <v>42108</v>
      </c>
      <c r="E106" s="84">
        <v>7.7320933199999997</v>
      </c>
      <c r="G106" s="83">
        <f t="shared" ca="1" si="4"/>
        <v>42112</v>
      </c>
      <c r="H106" s="25">
        <f t="shared" ca="1" si="5"/>
        <v>12.886822199999999</v>
      </c>
    </row>
    <row r="107" spans="1:8" s="2" customFormat="1" x14ac:dyDescent="0.2">
      <c r="A107" s="108">
        <v>42109</v>
      </c>
      <c r="B107" s="10">
        <v>12.886822199999999</v>
      </c>
      <c r="D107" s="83">
        <v>42109</v>
      </c>
      <c r="E107" s="84">
        <v>12.886822199999999</v>
      </c>
      <c r="G107" s="83">
        <f t="shared" ca="1" si="4"/>
        <v>42113</v>
      </c>
      <c r="H107" s="25">
        <f t="shared" ca="1" si="5"/>
        <v>12.886822199999999</v>
      </c>
    </row>
    <row r="108" spans="1:8" s="2" customFormat="1" x14ac:dyDescent="0.2">
      <c r="A108" s="108">
        <v>42110</v>
      </c>
      <c r="B108" s="10">
        <v>12.027700719999999</v>
      </c>
      <c r="D108" s="83">
        <v>42110</v>
      </c>
      <c r="E108" s="84">
        <v>12.027700719999999</v>
      </c>
      <c r="G108" s="83">
        <f t="shared" ca="1" si="4"/>
        <v>42114</v>
      </c>
      <c r="H108" s="25">
        <f t="shared" ca="1" si="5"/>
        <v>12.886822199999999</v>
      </c>
    </row>
    <row r="109" spans="1:8" s="2" customFormat="1" x14ac:dyDescent="0.2">
      <c r="A109" s="108">
        <v>42111</v>
      </c>
      <c r="B109" s="10">
        <v>10.309457759999999</v>
      </c>
      <c r="D109" s="83">
        <v>42111</v>
      </c>
      <c r="E109" s="84">
        <v>10.309457759999999</v>
      </c>
      <c r="G109" s="83">
        <f t="shared" ca="1" si="4"/>
        <v>42115</v>
      </c>
      <c r="H109" s="25">
        <f t="shared" ca="1" si="5"/>
        <v>12.886822199999999</v>
      </c>
    </row>
    <row r="110" spans="1:8" s="2" customFormat="1" x14ac:dyDescent="0.2">
      <c r="A110" s="108">
        <v>42112</v>
      </c>
      <c r="B110" s="10">
        <v>12.886822199999999</v>
      </c>
      <c r="D110" s="83">
        <v>42112</v>
      </c>
      <c r="E110" s="84">
        <v>12.886822199999999</v>
      </c>
      <c r="G110" s="83">
        <f t="shared" ca="1" si="4"/>
        <v>42116</v>
      </c>
      <c r="H110" s="25">
        <f t="shared" ca="1" si="5"/>
        <v>13.74594368</v>
      </c>
    </row>
    <row r="111" spans="1:8" s="2" customFormat="1" x14ac:dyDescent="0.2">
      <c r="A111" s="108">
        <v>42113</v>
      </c>
      <c r="B111" s="10">
        <v>8.5912147999999995</v>
      </c>
      <c r="D111" s="83">
        <v>42113</v>
      </c>
      <c r="E111" s="84">
        <v>8.5912147999999995</v>
      </c>
      <c r="G111" s="83">
        <f t="shared" ca="1" si="4"/>
        <v>42117</v>
      </c>
      <c r="H111" s="25">
        <f t="shared" ca="1" si="5"/>
        <v>13.74594368</v>
      </c>
    </row>
    <row r="112" spans="1:8" s="2" customFormat="1" x14ac:dyDescent="0.2">
      <c r="A112" s="108">
        <v>42114</v>
      </c>
      <c r="B112" s="10">
        <v>10.309457759999999</v>
      </c>
      <c r="D112" s="83">
        <v>42114</v>
      </c>
      <c r="E112" s="84">
        <v>10.309457759999999</v>
      </c>
      <c r="G112" s="83">
        <f t="shared" ca="1" si="4"/>
        <v>42118</v>
      </c>
      <c r="H112" s="25">
        <f t="shared" ca="1" si="5"/>
        <v>13.74594368</v>
      </c>
    </row>
    <row r="113" spans="1:8" s="2" customFormat="1" x14ac:dyDescent="0.2">
      <c r="A113" s="108">
        <v>42115</v>
      </c>
      <c r="B113" s="10">
        <v>11.16857924</v>
      </c>
      <c r="D113" s="83">
        <v>42115</v>
      </c>
      <c r="E113" s="84">
        <v>11.16857924</v>
      </c>
      <c r="G113" s="83">
        <f t="shared" ca="1" si="4"/>
        <v>42119</v>
      </c>
      <c r="H113" s="25">
        <f t="shared" ca="1" si="5"/>
        <v>25.773644399999998</v>
      </c>
    </row>
    <row r="114" spans="1:8" s="2" customFormat="1" x14ac:dyDescent="0.2">
      <c r="A114" s="108">
        <v>42116</v>
      </c>
      <c r="B114" s="10">
        <v>13.74594368</v>
      </c>
      <c r="D114" s="83">
        <v>42116</v>
      </c>
      <c r="E114" s="84">
        <v>13.74594368</v>
      </c>
      <c r="G114" s="83">
        <f t="shared" ca="1" si="4"/>
        <v>42120</v>
      </c>
      <c r="H114" s="25">
        <f t="shared" ca="1" si="5"/>
        <v>25.773644399999998</v>
      </c>
    </row>
    <row r="115" spans="1:8" s="2" customFormat="1" x14ac:dyDescent="0.2">
      <c r="A115" s="108">
        <v>42117</v>
      </c>
      <c r="B115" s="10">
        <v>10.309457759999999</v>
      </c>
      <c r="D115" s="83">
        <v>42117</v>
      </c>
      <c r="E115" s="84">
        <v>10.309457759999999</v>
      </c>
      <c r="G115" s="83">
        <f t="shared" ca="1" si="4"/>
        <v>42121</v>
      </c>
      <c r="H115" s="25">
        <f t="shared" ca="1" si="5"/>
        <v>25.773644399999998</v>
      </c>
    </row>
    <row r="116" spans="1:8" s="2" customFormat="1" x14ac:dyDescent="0.2">
      <c r="A116" s="108">
        <v>42118</v>
      </c>
      <c r="B116" s="10">
        <v>8.5912147999999995</v>
      </c>
      <c r="D116" s="83">
        <v>42118</v>
      </c>
      <c r="E116" s="84">
        <v>8.5912147999999995</v>
      </c>
      <c r="G116" s="83">
        <f t="shared" ca="1" si="4"/>
        <v>42122</v>
      </c>
      <c r="H116" s="25">
        <f t="shared" ca="1" si="5"/>
        <v>25.773644399999998</v>
      </c>
    </row>
    <row r="117" spans="1:8" s="2" customFormat="1" x14ac:dyDescent="0.2">
      <c r="A117" s="108">
        <v>42119</v>
      </c>
      <c r="B117" s="10">
        <v>25.773644399999998</v>
      </c>
      <c r="D117" s="83">
        <v>42119</v>
      </c>
      <c r="E117" s="84">
        <v>25.773644399999998</v>
      </c>
      <c r="G117" s="83">
        <f t="shared" ca="1" si="4"/>
        <v>42123</v>
      </c>
      <c r="H117" s="25">
        <f t="shared" ca="1" si="5"/>
        <v>25.773644399999998</v>
      </c>
    </row>
    <row r="118" spans="1:8" s="2" customFormat="1" x14ac:dyDescent="0.2">
      <c r="A118" s="108">
        <v>42120</v>
      </c>
      <c r="B118" s="10">
        <v>15.464186639999999</v>
      </c>
      <c r="D118" s="83">
        <v>42120</v>
      </c>
      <c r="E118" s="84">
        <v>15.464186639999999</v>
      </c>
      <c r="G118" s="83">
        <f t="shared" ca="1" si="4"/>
        <v>42124</v>
      </c>
      <c r="H118" s="25">
        <f t="shared" ca="1" si="5"/>
        <v>15.464186639999999</v>
      </c>
    </row>
    <row r="119" spans="1:8" s="2" customFormat="1" x14ac:dyDescent="0.2">
      <c r="A119" s="108">
        <v>42121</v>
      </c>
      <c r="B119" s="10">
        <v>10.309457759999999</v>
      </c>
      <c r="D119" s="83">
        <v>42121</v>
      </c>
      <c r="E119" s="84">
        <v>12.027700719999999</v>
      </c>
      <c r="G119" s="83">
        <f t="shared" ca="1" si="4"/>
        <v>42125</v>
      </c>
      <c r="H119" s="25">
        <f t="shared" ca="1" si="5"/>
        <v>13.74594368</v>
      </c>
    </row>
    <row r="120" spans="1:8" s="2" customFormat="1" x14ac:dyDescent="0.2">
      <c r="A120" s="108">
        <v>42122</v>
      </c>
      <c r="B120" s="10">
        <v>11.16857924</v>
      </c>
      <c r="D120" s="83">
        <v>42122</v>
      </c>
      <c r="E120" s="84">
        <v>11.16857924</v>
      </c>
      <c r="G120" s="83">
        <f t="shared" ca="1" si="4"/>
        <v>42126</v>
      </c>
      <c r="H120" s="25">
        <f t="shared" ca="1" si="5"/>
        <v>13.74594368</v>
      </c>
    </row>
    <row r="121" spans="1:8" s="2" customFormat="1" x14ac:dyDescent="0.2">
      <c r="A121" s="108">
        <v>42123</v>
      </c>
      <c r="B121" s="10">
        <v>10.309457759999999</v>
      </c>
      <c r="D121" s="83">
        <v>42123</v>
      </c>
      <c r="E121" s="84">
        <v>10.309457759999999</v>
      </c>
      <c r="G121" s="83">
        <f t="shared" ca="1" si="4"/>
        <v>42127</v>
      </c>
      <c r="H121" s="25">
        <f t="shared" ca="1" si="5"/>
        <v>13.74594368</v>
      </c>
    </row>
    <row r="122" spans="1:8" s="2" customFormat="1" x14ac:dyDescent="0.2">
      <c r="A122" s="108">
        <v>42124</v>
      </c>
      <c r="B122" s="10">
        <v>13.74594368</v>
      </c>
      <c r="D122" s="83">
        <v>42124</v>
      </c>
      <c r="E122" s="84">
        <v>13.74594368</v>
      </c>
      <c r="G122" s="83">
        <f t="shared" ca="1" si="4"/>
        <v>42128</v>
      </c>
      <c r="H122" s="25">
        <f t="shared" ca="1" si="5"/>
        <v>13.74594368</v>
      </c>
    </row>
    <row r="123" spans="1:8" s="2" customFormat="1" x14ac:dyDescent="0.2">
      <c r="A123" s="108">
        <v>42125</v>
      </c>
      <c r="B123" s="10">
        <v>12.027700719999999</v>
      </c>
      <c r="D123" s="83">
        <v>42125</v>
      </c>
      <c r="E123" s="84">
        <v>12.027700719999999</v>
      </c>
      <c r="G123" s="83">
        <f t="shared" ca="1" si="4"/>
        <v>42129</v>
      </c>
      <c r="H123" s="25">
        <f t="shared" ca="1" si="5"/>
        <v>14.605065159999999</v>
      </c>
    </row>
    <row r="124" spans="1:8" s="2" customFormat="1" x14ac:dyDescent="0.2">
      <c r="A124" s="108">
        <v>42126</v>
      </c>
      <c r="B124" s="10">
        <v>8.5912147999999995</v>
      </c>
      <c r="D124" s="83">
        <v>42126</v>
      </c>
      <c r="E124" s="84">
        <v>8.5912147999999995</v>
      </c>
      <c r="G124" s="83">
        <f t="shared" ca="1" si="4"/>
        <v>42130</v>
      </c>
      <c r="H124" s="25">
        <f t="shared" ca="1" si="5"/>
        <v>14.605065159999999</v>
      </c>
    </row>
    <row r="125" spans="1:8" s="2" customFormat="1" x14ac:dyDescent="0.2">
      <c r="A125" s="108">
        <v>42127</v>
      </c>
      <c r="B125" s="10">
        <v>12.886822199999999</v>
      </c>
      <c r="D125" s="83">
        <v>42127</v>
      </c>
      <c r="E125" s="84">
        <v>12.886822199999999</v>
      </c>
      <c r="G125" s="83">
        <f t="shared" ca="1" si="4"/>
        <v>42131</v>
      </c>
      <c r="H125" s="25">
        <f t="shared" ca="1" si="5"/>
        <v>14.605065159999999</v>
      </c>
    </row>
    <row r="126" spans="1:8" s="2" customFormat="1" x14ac:dyDescent="0.2">
      <c r="A126" s="108">
        <v>42128</v>
      </c>
      <c r="B126" s="10">
        <v>12.886822199999999</v>
      </c>
      <c r="D126" s="83">
        <v>42128</v>
      </c>
      <c r="E126" s="84">
        <v>12.886822199999999</v>
      </c>
      <c r="G126" s="83">
        <f t="shared" ca="1" si="4"/>
        <v>42132</v>
      </c>
      <c r="H126" s="25">
        <f t="shared" ca="1" si="5"/>
        <v>14.605065159999999</v>
      </c>
    </row>
    <row r="127" spans="1:8" s="2" customFormat="1" x14ac:dyDescent="0.2">
      <c r="A127" s="108">
        <v>42129</v>
      </c>
      <c r="B127" s="10">
        <v>14.605065159999999</v>
      </c>
      <c r="D127" s="83">
        <v>42129</v>
      </c>
      <c r="E127" s="84">
        <v>14.605065159999999</v>
      </c>
      <c r="G127" s="83">
        <f t="shared" ca="1" si="4"/>
        <v>42133</v>
      </c>
      <c r="H127" s="25">
        <f t="shared" ca="1" si="5"/>
        <v>14.605065159999999</v>
      </c>
    </row>
    <row r="128" spans="1:8" s="2" customFormat="1" x14ac:dyDescent="0.2">
      <c r="A128" s="108">
        <v>42130</v>
      </c>
      <c r="B128" s="10">
        <v>11.16857924</v>
      </c>
      <c r="D128" s="83">
        <v>42130</v>
      </c>
      <c r="E128" s="84">
        <v>11.16857924</v>
      </c>
      <c r="G128" s="83">
        <f t="shared" ca="1" si="4"/>
        <v>42134</v>
      </c>
      <c r="H128" s="25">
        <f t="shared" ca="1" si="5"/>
        <v>14.605065159999999</v>
      </c>
    </row>
    <row r="129" spans="1:8" s="2" customFormat="1" x14ac:dyDescent="0.2">
      <c r="A129" s="108">
        <v>42131</v>
      </c>
      <c r="B129" s="10">
        <v>10.309457759999999</v>
      </c>
      <c r="D129" s="83">
        <v>42131</v>
      </c>
      <c r="E129" s="84">
        <v>10.309457759999999</v>
      </c>
      <c r="G129" s="83">
        <f t="shared" ca="1" si="4"/>
        <v>42135</v>
      </c>
      <c r="H129" s="25">
        <f t="shared" ca="1" si="5"/>
        <v>14.605065159999999</v>
      </c>
    </row>
    <row r="130" spans="1:8" s="2" customFormat="1" x14ac:dyDescent="0.2">
      <c r="A130" s="108">
        <v>42132</v>
      </c>
      <c r="B130" s="10">
        <v>14.605065159999999</v>
      </c>
      <c r="D130" s="83">
        <v>42132</v>
      </c>
      <c r="E130" s="84">
        <v>14.605065159999999</v>
      </c>
      <c r="G130" s="83">
        <f t="shared" ca="1" si="4"/>
        <v>42136</v>
      </c>
      <c r="H130" s="25">
        <f t="shared" ca="1" si="5"/>
        <v>14.605065159999999</v>
      </c>
    </row>
    <row r="131" spans="1:8" s="2" customFormat="1" x14ac:dyDescent="0.2">
      <c r="A131" s="108">
        <v>42133</v>
      </c>
      <c r="B131" s="10">
        <v>7.7320933199999997</v>
      </c>
      <c r="D131" s="83">
        <v>42133</v>
      </c>
      <c r="E131" s="84">
        <v>7.7320933199999997</v>
      </c>
      <c r="G131" s="83">
        <f t="shared" ca="1" si="4"/>
        <v>42137</v>
      </c>
      <c r="H131" s="25">
        <f t="shared" ca="1" si="5"/>
        <v>15.464186639999999</v>
      </c>
    </row>
    <row r="132" spans="1:8" s="2" customFormat="1" x14ac:dyDescent="0.2">
      <c r="A132" s="108">
        <v>42134</v>
      </c>
      <c r="B132" s="10">
        <v>8.5912147999999995</v>
      </c>
      <c r="D132" s="83">
        <v>42134</v>
      </c>
      <c r="E132" s="84">
        <v>8.5912147999999995</v>
      </c>
      <c r="G132" s="83">
        <f t="shared" ref="G132:G195" ca="1" si="8">OFFSET(D132,4,0,1,1)</f>
        <v>42138</v>
      </c>
      <c r="H132" s="25">
        <f t="shared" ref="H132:H195" ca="1" si="9">IF(OFFSET(E132,4,0,1,1),MAX(OFFSET(E132,4,0,1,1),OFFSET(E132,3,0,1,1),OFFSET(E132,2,0,1,1),OFFSET(E132,1,0,1,1),OFFSET(E132,0,0,1,1)))</f>
        <v>15.464186639999999</v>
      </c>
    </row>
    <row r="133" spans="1:8" s="2" customFormat="1" x14ac:dyDescent="0.2">
      <c r="A133" s="108">
        <v>42135</v>
      </c>
      <c r="B133" s="10">
        <v>10.309457759999999</v>
      </c>
      <c r="D133" s="83">
        <v>42135</v>
      </c>
      <c r="E133" s="84">
        <v>10.309457759999999</v>
      </c>
      <c r="G133" s="83">
        <f t="shared" ca="1" si="8"/>
        <v>42139</v>
      </c>
      <c r="H133" s="25">
        <f t="shared" ca="1" si="9"/>
        <v>15.464186639999999</v>
      </c>
    </row>
    <row r="134" spans="1:8" s="2" customFormat="1" x14ac:dyDescent="0.2">
      <c r="A134" s="108">
        <v>42136</v>
      </c>
      <c r="B134" s="10">
        <v>9.4503362800000001</v>
      </c>
      <c r="D134" s="83">
        <v>42136</v>
      </c>
      <c r="E134" s="84">
        <v>9.4503362800000001</v>
      </c>
      <c r="G134" s="83">
        <f t="shared" ca="1" si="8"/>
        <v>42140</v>
      </c>
      <c r="H134" s="25">
        <f t="shared" ca="1" si="9"/>
        <v>15.464186639999999</v>
      </c>
    </row>
    <row r="135" spans="1:8" s="2" customFormat="1" x14ac:dyDescent="0.2">
      <c r="A135" s="108">
        <v>42137</v>
      </c>
      <c r="B135" s="10">
        <v>15.464186639999999</v>
      </c>
      <c r="D135" s="83">
        <v>42137</v>
      </c>
      <c r="E135" s="84">
        <v>15.464186639999999</v>
      </c>
      <c r="G135" s="83">
        <f t="shared" ca="1" si="8"/>
        <v>42141</v>
      </c>
      <c r="H135" s="25">
        <f t="shared" ca="1" si="9"/>
        <v>15.464186639999999</v>
      </c>
    </row>
    <row r="136" spans="1:8" s="2" customFormat="1" x14ac:dyDescent="0.2">
      <c r="A136" s="108">
        <v>42138</v>
      </c>
      <c r="B136" s="10">
        <v>10.309457759999999</v>
      </c>
      <c r="D136" s="83">
        <v>42138</v>
      </c>
      <c r="E136" s="84">
        <v>10.309457759999999</v>
      </c>
      <c r="G136" s="83">
        <f t="shared" ca="1" si="8"/>
        <v>42142</v>
      </c>
      <c r="H136" s="25">
        <f t="shared" ca="1" si="9"/>
        <v>12.027700719999999</v>
      </c>
    </row>
    <row r="137" spans="1:8" s="2" customFormat="1" x14ac:dyDescent="0.2">
      <c r="A137" s="108">
        <v>42139</v>
      </c>
      <c r="B137" s="10">
        <v>12.027700719999999</v>
      </c>
      <c r="D137" s="83">
        <v>42139</v>
      </c>
      <c r="E137" s="84">
        <v>12.027700719999999</v>
      </c>
      <c r="G137" s="83">
        <f t="shared" ca="1" si="8"/>
        <v>42143</v>
      </c>
      <c r="H137" s="25">
        <f t="shared" ca="1" si="9"/>
        <v>12.027700719999999</v>
      </c>
    </row>
    <row r="138" spans="1:8" s="2" customFormat="1" x14ac:dyDescent="0.2">
      <c r="A138" s="108">
        <v>42140</v>
      </c>
      <c r="B138" s="10">
        <v>8.5912147999999995</v>
      </c>
      <c r="D138" s="83">
        <v>42140</v>
      </c>
      <c r="E138" s="84">
        <v>8.5912147999999995</v>
      </c>
      <c r="G138" s="83">
        <f t="shared" ca="1" si="8"/>
        <v>42144</v>
      </c>
      <c r="H138" s="25">
        <f t="shared" ca="1" si="9"/>
        <v>12.027700719999999</v>
      </c>
    </row>
    <row r="139" spans="1:8" s="2" customFormat="1" x14ac:dyDescent="0.2">
      <c r="A139" s="108">
        <v>42141</v>
      </c>
      <c r="B139" s="10">
        <v>6.8729718399999999</v>
      </c>
      <c r="D139" s="83">
        <v>42141</v>
      </c>
      <c r="E139" s="84">
        <v>6.8729718399999999</v>
      </c>
      <c r="G139" s="83">
        <f t="shared" ca="1" si="8"/>
        <v>42145</v>
      </c>
      <c r="H139" s="25">
        <f t="shared" ca="1" si="9"/>
        <v>12.027700719999999</v>
      </c>
    </row>
    <row r="140" spans="1:8" s="2" customFormat="1" x14ac:dyDescent="0.2">
      <c r="A140" s="108">
        <v>42142</v>
      </c>
      <c r="B140" s="10">
        <v>6.8729718399999999</v>
      </c>
      <c r="D140" s="83">
        <v>42142</v>
      </c>
      <c r="E140" s="84">
        <v>6.8729718399999999</v>
      </c>
      <c r="G140" s="83">
        <f t="shared" ca="1" si="8"/>
        <v>42146</v>
      </c>
      <c r="H140" s="25">
        <f t="shared" ca="1" si="9"/>
        <v>12.027700719999999</v>
      </c>
    </row>
    <row r="141" spans="1:8" s="2" customFormat="1" x14ac:dyDescent="0.2">
      <c r="A141" s="108">
        <v>42143</v>
      </c>
      <c r="B141" s="10">
        <v>8.5912147999999995</v>
      </c>
      <c r="D141" s="83">
        <v>42143</v>
      </c>
      <c r="E141" s="84">
        <v>12.027700719999999</v>
      </c>
      <c r="G141" s="83">
        <f t="shared" ca="1" si="8"/>
        <v>42147</v>
      </c>
      <c r="H141" s="25">
        <f t="shared" ca="1" si="9"/>
        <v>12.027700719999999</v>
      </c>
    </row>
    <row r="142" spans="1:8" s="2" customFormat="1" x14ac:dyDescent="0.2">
      <c r="A142" s="108">
        <v>42144</v>
      </c>
      <c r="B142" s="10">
        <v>6.0138503599999993</v>
      </c>
      <c r="D142" s="83">
        <v>42144</v>
      </c>
      <c r="E142" s="84">
        <v>6.0138503599999993</v>
      </c>
      <c r="G142" s="83">
        <f t="shared" ca="1" si="8"/>
        <v>42148</v>
      </c>
      <c r="H142" s="25">
        <f t="shared" ca="1" si="9"/>
        <v>11.16857924</v>
      </c>
    </row>
    <row r="143" spans="1:8" s="2" customFormat="1" x14ac:dyDescent="0.2">
      <c r="A143" s="108">
        <v>42145</v>
      </c>
      <c r="B143" s="10">
        <v>6.8729718399999999</v>
      </c>
      <c r="D143" s="83">
        <v>42145</v>
      </c>
      <c r="E143" s="84">
        <v>6.8729718399999999</v>
      </c>
      <c r="G143" s="83">
        <f t="shared" ca="1" si="8"/>
        <v>42149</v>
      </c>
      <c r="H143" s="25">
        <f t="shared" ca="1" si="9"/>
        <v>11.16857924</v>
      </c>
    </row>
    <row r="144" spans="1:8" s="2" customFormat="1" x14ac:dyDescent="0.2">
      <c r="A144" s="108">
        <v>42146</v>
      </c>
      <c r="B144" s="10">
        <v>8.5912147999999995</v>
      </c>
      <c r="D144" s="83">
        <v>42146</v>
      </c>
      <c r="E144" s="84">
        <v>8.5912147999999995</v>
      </c>
      <c r="G144" s="83">
        <f t="shared" ca="1" si="8"/>
        <v>42150</v>
      </c>
      <c r="H144" s="25">
        <f t="shared" ca="1" si="9"/>
        <v>11.16857924</v>
      </c>
    </row>
    <row r="145" spans="1:8" s="2" customFormat="1" x14ac:dyDescent="0.2">
      <c r="A145" s="108">
        <v>42147</v>
      </c>
      <c r="B145" s="10">
        <v>8.5912147999999995</v>
      </c>
      <c r="D145" s="83">
        <v>42147</v>
      </c>
      <c r="E145" s="84">
        <v>8.5912147999999995</v>
      </c>
      <c r="G145" s="83">
        <f t="shared" ca="1" si="8"/>
        <v>42151</v>
      </c>
      <c r="H145" s="25">
        <f t="shared" ca="1" si="9"/>
        <v>11.16857924</v>
      </c>
    </row>
    <row r="146" spans="1:8" s="2" customFormat="1" x14ac:dyDescent="0.2">
      <c r="A146" s="108">
        <v>42148</v>
      </c>
      <c r="B146" s="10">
        <v>11.16857924</v>
      </c>
      <c r="D146" s="83">
        <v>42148</v>
      </c>
      <c r="E146" s="84">
        <v>11.16857924</v>
      </c>
      <c r="G146" s="83">
        <f t="shared" ca="1" si="8"/>
        <v>42152</v>
      </c>
      <c r="H146" s="25">
        <f t="shared" ca="1" si="9"/>
        <v>12.886822199999999</v>
      </c>
    </row>
    <row r="147" spans="1:8" s="2" customFormat="1" x14ac:dyDescent="0.2">
      <c r="A147" s="108">
        <v>42149</v>
      </c>
      <c r="B147" s="10">
        <v>9.4503362800000001</v>
      </c>
      <c r="D147" s="83">
        <v>42149</v>
      </c>
      <c r="E147" s="84">
        <v>9.4503362800000001</v>
      </c>
      <c r="G147" s="83">
        <f t="shared" ca="1" si="8"/>
        <v>42153</v>
      </c>
      <c r="H147" s="25">
        <f t="shared" ca="1" si="9"/>
        <v>17.182429599999999</v>
      </c>
    </row>
    <row r="148" spans="1:8" s="2" customFormat="1" x14ac:dyDescent="0.2">
      <c r="A148" s="108">
        <v>42150</v>
      </c>
      <c r="B148" s="10">
        <v>6.8729718399999999</v>
      </c>
      <c r="D148" s="83">
        <v>42150</v>
      </c>
      <c r="E148" s="84">
        <v>6.8729718399999999</v>
      </c>
      <c r="G148" s="83">
        <f t="shared" ca="1" si="8"/>
        <v>42154</v>
      </c>
      <c r="H148" s="25">
        <f t="shared" ca="1" si="9"/>
        <v>17.182429599999999</v>
      </c>
    </row>
    <row r="149" spans="1:8" s="2" customFormat="1" x14ac:dyDescent="0.2">
      <c r="A149" s="108">
        <v>42151</v>
      </c>
      <c r="B149" s="10">
        <v>10.309457759999999</v>
      </c>
      <c r="D149" s="83">
        <v>42151</v>
      </c>
      <c r="E149" s="84">
        <v>10.309457759999999</v>
      </c>
      <c r="G149" s="83">
        <f t="shared" ca="1" si="8"/>
        <v>42155</v>
      </c>
      <c r="H149" s="25">
        <f t="shared" ca="1" si="9"/>
        <v>17.182429599999999</v>
      </c>
    </row>
    <row r="150" spans="1:8" s="2" customFormat="1" x14ac:dyDescent="0.2">
      <c r="A150" s="108">
        <v>42152</v>
      </c>
      <c r="B150" s="10">
        <v>12.886822199999999</v>
      </c>
      <c r="D150" s="83">
        <v>42152</v>
      </c>
      <c r="E150" s="84">
        <v>12.886822199999999</v>
      </c>
      <c r="G150" s="83">
        <f t="shared" ca="1" si="8"/>
        <v>42156</v>
      </c>
      <c r="H150" s="25">
        <f t="shared" ca="1" si="9"/>
        <v>17.182429599999999</v>
      </c>
    </row>
    <row r="151" spans="1:8" s="2" customFormat="1" x14ac:dyDescent="0.2">
      <c r="A151" s="108">
        <v>42153</v>
      </c>
      <c r="B151" s="10">
        <v>16.32330812</v>
      </c>
      <c r="D151" s="83">
        <v>42153</v>
      </c>
      <c r="E151" s="84">
        <v>17.182429599999999</v>
      </c>
      <c r="G151" s="83">
        <f t="shared" ca="1" si="8"/>
        <v>42157</v>
      </c>
      <c r="H151" s="25">
        <f t="shared" ca="1" si="9"/>
        <v>17.182429599999999</v>
      </c>
    </row>
    <row r="152" spans="1:8" s="2" customFormat="1" x14ac:dyDescent="0.2">
      <c r="A152" s="108">
        <v>42154</v>
      </c>
      <c r="B152" s="10">
        <v>9.4503362800000001</v>
      </c>
      <c r="D152" s="83">
        <v>42154</v>
      </c>
      <c r="E152" s="84">
        <v>9.4503362800000001</v>
      </c>
      <c r="G152" s="83">
        <f t="shared" ca="1" si="8"/>
        <v>42158</v>
      </c>
      <c r="H152" s="25">
        <f t="shared" ca="1" si="9"/>
        <v>12.027700719999999</v>
      </c>
    </row>
    <row r="153" spans="1:8" s="2" customFormat="1" x14ac:dyDescent="0.2">
      <c r="A153" s="108">
        <v>42155</v>
      </c>
      <c r="B153" s="10">
        <v>6.8729718399999999</v>
      </c>
      <c r="D153" s="83">
        <v>42155</v>
      </c>
      <c r="E153" s="84">
        <v>6.8729718399999999</v>
      </c>
      <c r="G153" s="83">
        <f t="shared" ca="1" si="8"/>
        <v>42159</v>
      </c>
      <c r="H153" s="25">
        <f t="shared" ca="1" si="9"/>
        <v>12.027700719999999</v>
      </c>
    </row>
    <row r="154" spans="1:8" s="2" customFormat="1" x14ac:dyDescent="0.2">
      <c r="A154" s="108">
        <v>42156</v>
      </c>
      <c r="B154" s="10">
        <v>12.027700719999999</v>
      </c>
      <c r="D154" s="83">
        <v>42156</v>
      </c>
      <c r="E154" s="84">
        <v>12.027700719999999</v>
      </c>
      <c r="G154" s="83">
        <f t="shared" ca="1" si="8"/>
        <v>42160</v>
      </c>
      <c r="H154" s="25">
        <f t="shared" ca="1" si="9"/>
        <v>12.027700719999999</v>
      </c>
    </row>
    <row r="155" spans="1:8" s="2" customFormat="1" x14ac:dyDescent="0.2">
      <c r="A155" s="108">
        <v>42157</v>
      </c>
      <c r="B155" s="10">
        <v>10.309457759999999</v>
      </c>
      <c r="D155" s="83">
        <v>42157</v>
      </c>
      <c r="E155" s="84">
        <v>10.309457759999999</v>
      </c>
      <c r="G155" s="83">
        <f t="shared" ca="1" si="8"/>
        <v>42161</v>
      </c>
      <c r="H155" s="25">
        <f t="shared" ca="1" si="9"/>
        <v>10.309457759999999</v>
      </c>
    </row>
    <row r="156" spans="1:8" s="2" customFormat="1" x14ac:dyDescent="0.2">
      <c r="A156" s="108">
        <v>42158</v>
      </c>
      <c r="B156" s="10">
        <v>8.5912147999999995</v>
      </c>
      <c r="D156" s="83">
        <v>42158</v>
      </c>
      <c r="E156" s="84">
        <v>8.5912147999999995</v>
      </c>
      <c r="G156" s="83">
        <f t="shared" ca="1" si="8"/>
        <v>42162</v>
      </c>
      <c r="H156" s="25">
        <f t="shared" ca="1" si="9"/>
        <v>9.4503362800000001</v>
      </c>
    </row>
    <row r="157" spans="1:8" s="2" customFormat="1" x14ac:dyDescent="0.2">
      <c r="A157" s="108">
        <v>42159</v>
      </c>
      <c r="B157" s="10">
        <v>8.5912147999999995</v>
      </c>
      <c r="D157" s="83">
        <v>42159</v>
      </c>
      <c r="E157" s="84">
        <v>8.5912147999999995</v>
      </c>
      <c r="G157" s="83">
        <f t="shared" ca="1" si="8"/>
        <v>42163</v>
      </c>
      <c r="H157" s="25">
        <f t="shared" ca="1" si="9"/>
        <v>9.4503362800000001</v>
      </c>
    </row>
    <row r="158" spans="1:8" s="2" customFormat="1" x14ac:dyDescent="0.2">
      <c r="A158" s="108">
        <v>42160</v>
      </c>
      <c r="B158" s="10">
        <v>6.8729718399999999</v>
      </c>
      <c r="D158" s="83">
        <v>42160</v>
      </c>
      <c r="E158" s="84">
        <v>6.8729718399999999</v>
      </c>
      <c r="G158" s="83">
        <f t="shared" ca="1" si="8"/>
        <v>42164</v>
      </c>
      <c r="H158" s="25">
        <f t="shared" ca="1" si="9"/>
        <v>10.309457759999999</v>
      </c>
    </row>
    <row r="159" spans="1:8" s="2" customFormat="1" x14ac:dyDescent="0.2">
      <c r="A159" s="108">
        <v>42161</v>
      </c>
      <c r="B159" s="10">
        <v>8.5912147999999995</v>
      </c>
      <c r="D159" s="83">
        <v>42161</v>
      </c>
      <c r="E159" s="84">
        <v>8.5912147999999995</v>
      </c>
      <c r="G159" s="83">
        <f t="shared" ca="1" si="8"/>
        <v>42165</v>
      </c>
      <c r="H159" s="25">
        <f t="shared" ca="1" si="9"/>
        <v>11.16857924</v>
      </c>
    </row>
    <row r="160" spans="1:8" s="2" customFormat="1" x14ac:dyDescent="0.2">
      <c r="A160" s="108">
        <v>42162</v>
      </c>
      <c r="B160" s="10">
        <v>9.4503362800000001</v>
      </c>
      <c r="D160" s="83">
        <v>42162</v>
      </c>
      <c r="E160" s="84">
        <v>9.4503362800000001</v>
      </c>
      <c r="G160" s="83">
        <f t="shared" ca="1" si="8"/>
        <v>42166</v>
      </c>
      <c r="H160" s="25">
        <f t="shared" ca="1" si="9"/>
        <v>12.027700719999999</v>
      </c>
    </row>
    <row r="161" spans="1:8" s="2" customFormat="1" x14ac:dyDescent="0.2">
      <c r="A161" s="108">
        <v>42163</v>
      </c>
      <c r="B161" s="10">
        <v>8.5912147999999995</v>
      </c>
      <c r="D161" s="83">
        <v>42163</v>
      </c>
      <c r="E161" s="84">
        <v>8.5912147999999995</v>
      </c>
      <c r="G161" s="83">
        <f t="shared" ca="1" si="8"/>
        <v>42167</v>
      </c>
      <c r="H161" s="25">
        <f t="shared" ca="1" si="9"/>
        <v>12.027700719999999</v>
      </c>
    </row>
    <row r="162" spans="1:8" s="2" customFormat="1" x14ac:dyDescent="0.2">
      <c r="A162" s="108">
        <v>42164</v>
      </c>
      <c r="B162" s="10">
        <v>10.309457759999999</v>
      </c>
      <c r="D162" s="83">
        <v>42164</v>
      </c>
      <c r="E162" s="84">
        <v>10.309457759999999</v>
      </c>
      <c r="G162" s="83">
        <f t="shared" ca="1" si="8"/>
        <v>42168</v>
      </c>
      <c r="H162" s="25">
        <f t="shared" ca="1" si="9"/>
        <v>12.027700719999999</v>
      </c>
    </row>
    <row r="163" spans="1:8" s="2" customFormat="1" x14ac:dyDescent="0.2">
      <c r="A163" s="108">
        <v>42165</v>
      </c>
      <c r="B163" s="10">
        <v>11.16857924</v>
      </c>
      <c r="D163" s="83">
        <v>42165</v>
      </c>
      <c r="E163" s="84">
        <v>11.16857924</v>
      </c>
      <c r="G163" s="83">
        <f t="shared" ca="1" si="8"/>
        <v>42169</v>
      </c>
      <c r="H163" s="25">
        <f t="shared" ca="1" si="9"/>
        <v>12.027700719999999</v>
      </c>
    </row>
    <row r="164" spans="1:8" s="2" customFormat="1" x14ac:dyDescent="0.2">
      <c r="A164" s="108">
        <v>42166</v>
      </c>
      <c r="B164" s="10">
        <v>12.027700719999999</v>
      </c>
      <c r="D164" s="83">
        <v>42166</v>
      </c>
      <c r="E164" s="84">
        <v>12.027700719999999</v>
      </c>
      <c r="G164" s="83">
        <f t="shared" ca="1" si="8"/>
        <v>42170</v>
      </c>
      <c r="H164" s="25">
        <f t="shared" ca="1" si="9"/>
        <v>17.182429599999999</v>
      </c>
    </row>
    <row r="165" spans="1:8" s="2" customFormat="1" x14ac:dyDescent="0.2">
      <c r="A165" s="108">
        <v>42167</v>
      </c>
      <c r="B165" s="10">
        <v>7.7320933199999997</v>
      </c>
      <c r="D165" s="83">
        <v>42167</v>
      </c>
      <c r="E165" s="84">
        <v>7.7320933199999997</v>
      </c>
      <c r="G165" s="83">
        <f t="shared" ca="1" si="8"/>
        <v>42171</v>
      </c>
      <c r="H165" s="25">
        <f t="shared" ca="1" si="9"/>
        <v>17.182429599999999</v>
      </c>
    </row>
    <row r="166" spans="1:8" s="2" customFormat="1" x14ac:dyDescent="0.2">
      <c r="A166" s="108">
        <v>42168</v>
      </c>
      <c r="B166" s="10">
        <v>11.16857924</v>
      </c>
      <c r="D166" s="83">
        <v>42168</v>
      </c>
      <c r="E166" s="84">
        <v>11.16857924</v>
      </c>
      <c r="G166" s="83">
        <f t="shared" ca="1" si="8"/>
        <v>42172</v>
      </c>
      <c r="H166" s="25">
        <f t="shared" ca="1" si="9"/>
        <v>17.182429599999999</v>
      </c>
    </row>
    <row r="167" spans="1:8" s="2" customFormat="1" x14ac:dyDescent="0.2">
      <c r="A167" s="108">
        <v>42169</v>
      </c>
      <c r="B167" s="10">
        <v>11.16857924</v>
      </c>
      <c r="D167" s="83">
        <v>42169</v>
      </c>
      <c r="E167" s="84">
        <v>11.16857924</v>
      </c>
      <c r="G167" s="83">
        <f t="shared" ca="1" si="8"/>
        <v>42173</v>
      </c>
      <c r="H167" s="25">
        <f t="shared" ca="1" si="9"/>
        <v>17.182429599999999</v>
      </c>
    </row>
    <row r="168" spans="1:8" s="2" customFormat="1" x14ac:dyDescent="0.2">
      <c r="A168" s="108">
        <v>42170</v>
      </c>
      <c r="B168" s="10">
        <v>17.182429599999999</v>
      </c>
      <c r="D168" s="83">
        <v>42170</v>
      </c>
      <c r="E168" s="84">
        <v>17.182429599999999</v>
      </c>
      <c r="G168" s="83">
        <f t="shared" ca="1" si="8"/>
        <v>42174</v>
      </c>
      <c r="H168" s="25">
        <f t="shared" ca="1" si="9"/>
        <v>17.182429599999999</v>
      </c>
    </row>
    <row r="169" spans="1:8" s="2" customFormat="1" x14ac:dyDescent="0.2">
      <c r="A169" s="108">
        <v>42171</v>
      </c>
      <c r="B169" s="10">
        <v>11.16857924</v>
      </c>
      <c r="D169" s="83">
        <v>42171</v>
      </c>
      <c r="E169" s="84">
        <v>11.16857924</v>
      </c>
      <c r="G169" s="83">
        <f t="shared" ca="1" si="8"/>
        <v>42175</v>
      </c>
      <c r="H169" s="25">
        <f t="shared" ca="1" si="9"/>
        <v>16.32330812</v>
      </c>
    </row>
    <row r="170" spans="1:8" s="2" customFormat="1" x14ac:dyDescent="0.2">
      <c r="A170" s="108">
        <v>42172</v>
      </c>
      <c r="B170" s="10">
        <v>3.43648592</v>
      </c>
      <c r="D170" s="83">
        <v>42172</v>
      </c>
      <c r="E170" s="84">
        <v>3.43648592</v>
      </c>
      <c r="G170" s="83">
        <f t="shared" ca="1" si="8"/>
        <v>42176</v>
      </c>
      <c r="H170" s="25">
        <f t="shared" ca="1" si="9"/>
        <v>16.32330812</v>
      </c>
    </row>
    <row r="171" spans="1:8" s="2" customFormat="1" x14ac:dyDescent="0.2">
      <c r="A171" s="108">
        <v>42173</v>
      </c>
      <c r="B171" s="10">
        <v>10.309457759999999</v>
      </c>
      <c r="D171" s="83">
        <v>42173</v>
      </c>
      <c r="E171" s="84">
        <v>10.309457759999999</v>
      </c>
      <c r="G171" s="83">
        <f t="shared" ca="1" si="8"/>
        <v>42177</v>
      </c>
      <c r="H171" s="25">
        <f t="shared" ca="1" si="9"/>
        <v>16.32330812</v>
      </c>
    </row>
    <row r="172" spans="1:8" s="2" customFormat="1" x14ac:dyDescent="0.2">
      <c r="A172" s="108">
        <v>42174</v>
      </c>
      <c r="B172" s="10">
        <v>14.605065159999999</v>
      </c>
      <c r="D172" s="83">
        <v>42174</v>
      </c>
      <c r="E172" s="84">
        <v>14.605065159999999</v>
      </c>
      <c r="G172" s="83">
        <f t="shared" ca="1" si="8"/>
        <v>42178</v>
      </c>
      <c r="H172" s="25">
        <f t="shared" ca="1" si="9"/>
        <v>16.32330812</v>
      </c>
    </row>
    <row r="173" spans="1:8" s="2" customFormat="1" x14ac:dyDescent="0.2">
      <c r="A173" s="108">
        <v>42175</v>
      </c>
      <c r="B173" s="10">
        <v>16.32330812</v>
      </c>
      <c r="D173" s="83">
        <v>42175</v>
      </c>
      <c r="E173" s="84">
        <v>16.32330812</v>
      </c>
      <c r="G173" s="83">
        <f t="shared" ca="1" si="8"/>
        <v>42179</v>
      </c>
      <c r="H173" s="25">
        <f t="shared" ca="1" si="9"/>
        <v>16.32330812</v>
      </c>
    </row>
    <row r="174" spans="1:8" s="2" customFormat="1" x14ac:dyDescent="0.2">
      <c r="A174" s="108">
        <v>42176</v>
      </c>
      <c r="B174" s="10">
        <v>10.309457759999999</v>
      </c>
      <c r="D174" s="83">
        <v>42176</v>
      </c>
      <c r="E174" s="84">
        <v>10.309457759999999</v>
      </c>
      <c r="G174" s="83">
        <f t="shared" ca="1" si="8"/>
        <v>42180</v>
      </c>
      <c r="H174" s="25">
        <f t="shared" ca="1" si="9"/>
        <v>14.605065159999999</v>
      </c>
    </row>
    <row r="175" spans="1:8" s="2" customFormat="1" x14ac:dyDescent="0.2">
      <c r="A175" s="108">
        <v>42177</v>
      </c>
      <c r="B175" s="10">
        <v>8.5912147999999995</v>
      </c>
      <c r="D175" s="83">
        <v>42177</v>
      </c>
      <c r="E175" s="84">
        <v>8.5912147999999995</v>
      </c>
      <c r="G175" s="83">
        <f t="shared" ca="1" si="8"/>
        <v>42181</v>
      </c>
      <c r="H175" s="25">
        <f t="shared" ca="1" si="9"/>
        <v>14.605065159999999</v>
      </c>
    </row>
    <row r="176" spans="1:8" s="2" customFormat="1" x14ac:dyDescent="0.2">
      <c r="A176" s="108">
        <v>42178</v>
      </c>
      <c r="B176" s="10">
        <v>8.5912147999999995</v>
      </c>
      <c r="D176" s="83">
        <v>42178</v>
      </c>
      <c r="E176" s="84">
        <v>8.5912147999999995</v>
      </c>
      <c r="G176" s="83">
        <f t="shared" ca="1" si="8"/>
        <v>42182</v>
      </c>
      <c r="H176" s="25">
        <f t="shared" ca="1" si="9"/>
        <v>14.605065159999999</v>
      </c>
    </row>
    <row r="177" spans="1:8" s="2" customFormat="1" x14ac:dyDescent="0.2">
      <c r="A177" s="108">
        <v>42179</v>
      </c>
      <c r="B177" s="10">
        <v>14.605065159999999</v>
      </c>
      <c r="D177" s="83">
        <v>42179</v>
      </c>
      <c r="E177" s="84">
        <v>14.605065159999999</v>
      </c>
      <c r="G177" s="83">
        <f t="shared" ca="1" si="8"/>
        <v>42183</v>
      </c>
      <c r="H177" s="25">
        <f t="shared" ca="1" si="9"/>
        <v>14.605065159999999</v>
      </c>
    </row>
    <row r="178" spans="1:8" s="2" customFormat="1" x14ac:dyDescent="0.2">
      <c r="A178" s="108">
        <v>42180</v>
      </c>
      <c r="B178" s="10">
        <v>13.74594368</v>
      </c>
      <c r="D178" s="83">
        <v>42180</v>
      </c>
      <c r="E178" s="84">
        <v>13.74594368</v>
      </c>
      <c r="G178" s="83">
        <f t="shared" ca="1" si="8"/>
        <v>42184</v>
      </c>
      <c r="H178" s="25">
        <f t="shared" ca="1" si="9"/>
        <v>13.74594368</v>
      </c>
    </row>
    <row r="179" spans="1:8" s="2" customFormat="1" x14ac:dyDescent="0.2">
      <c r="A179" s="108">
        <v>42181</v>
      </c>
      <c r="B179" s="10">
        <v>12.027700719999999</v>
      </c>
      <c r="D179" s="83">
        <v>42181</v>
      </c>
      <c r="E179" s="84">
        <v>12.027700719999999</v>
      </c>
      <c r="G179" s="83">
        <f t="shared" ca="1" si="8"/>
        <v>42185</v>
      </c>
      <c r="H179" s="25">
        <f t="shared" ca="1" si="9"/>
        <v>12.027700719999999</v>
      </c>
    </row>
    <row r="180" spans="1:8" s="2" customFormat="1" x14ac:dyDescent="0.2">
      <c r="A180" s="108">
        <v>42182</v>
      </c>
      <c r="B180" s="10">
        <v>11.16857924</v>
      </c>
      <c r="D180" s="83">
        <v>42182</v>
      </c>
      <c r="E180" s="84">
        <v>11.16857924</v>
      </c>
      <c r="G180" s="83">
        <f t="shared" ca="1" si="8"/>
        <v>42186</v>
      </c>
      <c r="H180" s="25">
        <f t="shared" ca="1" si="9"/>
        <v>11.16857924</v>
      </c>
    </row>
    <row r="181" spans="1:8" s="2" customFormat="1" x14ac:dyDescent="0.2">
      <c r="A181" s="108">
        <v>42183</v>
      </c>
      <c r="B181" s="10">
        <v>8.5912147999999995</v>
      </c>
      <c r="D181" s="83">
        <v>42183</v>
      </c>
      <c r="E181" s="84">
        <v>11.16857924</v>
      </c>
      <c r="G181" s="83">
        <f t="shared" ca="1" si="8"/>
        <v>42187</v>
      </c>
      <c r="H181" s="25">
        <f t="shared" ca="1" si="9"/>
        <v>11.16857924</v>
      </c>
    </row>
    <row r="182" spans="1:8" s="2" customFormat="1" x14ac:dyDescent="0.2">
      <c r="A182" s="108">
        <v>42184</v>
      </c>
      <c r="B182" s="10">
        <v>8.5912147999999995</v>
      </c>
      <c r="D182" s="83">
        <v>42184</v>
      </c>
      <c r="E182" s="84">
        <v>8.5912147999999995</v>
      </c>
      <c r="G182" s="83">
        <f t="shared" ca="1" si="8"/>
        <v>42188</v>
      </c>
      <c r="H182" s="25">
        <f t="shared" ca="1" si="9"/>
        <v>11.16857924</v>
      </c>
    </row>
    <row r="183" spans="1:8" s="2" customFormat="1" x14ac:dyDescent="0.2">
      <c r="A183" s="108">
        <v>42185</v>
      </c>
      <c r="B183" s="10">
        <v>10.309457759999999</v>
      </c>
      <c r="D183" s="83">
        <v>42185</v>
      </c>
      <c r="E183" s="84">
        <v>10.309457759999999</v>
      </c>
      <c r="G183" s="83">
        <f t="shared" ca="1" si="8"/>
        <v>42189</v>
      </c>
      <c r="H183" s="25">
        <f t="shared" ca="1" si="9"/>
        <v>11.16857924</v>
      </c>
    </row>
    <row r="184" spans="1:8" s="2" customFormat="1" x14ac:dyDescent="0.2">
      <c r="A184" s="108">
        <v>42186</v>
      </c>
      <c r="B184" s="10">
        <v>11.16857924</v>
      </c>
      <c r="D184" s="83">
        <v>42186</v>
      </c>
      <c r="E184" s="84">
        <v>11.16857924</v>
      </c>
      <c r="G184" s="83">
        <f t="shared" ca="1" si="8"/>
        <v>42190</v>
      </c>
      <c r="H184" s="25">
        <f t="shared" ca="1" si="9"/>
        <v>15.464186639999999</v>
      </c>
    </row>
    <row r="185" spans="1:8" s="2" customFormat="1" x14ac:dyDescent="0.2">
      <c r="A185" s="108">
        <v>42187</v>
      </c>
      <c r="B185" s="10">
        <v>8.5912147999999995</v>
      </c>
      <c r="D185" s="83">
        <v>42187</v>
      </c>
      <c r="E185" s="84">
        <v>8.5912147999999995</v>
      </c>
      <c r="G185" s="83">
        <f t="shared" ca="1" si="8"/>
        <v>42191</v>
      </c>
      <c r="H185" s="25">
        <f t="shared" ca="1" si="9"/>
        <v>15.464186639999999</v>
      </c>
    </row>
    <row r="186" spans="1:8" s="2" customFormat="1" x14ac:dyDescent="0.2">
      <c r="A186" s="108">
        <v>42188</v>
      </c>
      <c r="B186" s="10">
        <v>9.4503362800000001</v>
      </c>
      <c r="D186" s="83">
        <v>42188</v>
      </c>
      <c r="E186" s="84">
        <v>9.4503362800000001</v>
      </c>
      <c r="G186" s="83">
        <f t="shared" ca="1" si="8"/>
        <v>42192</v>
      </c>
      <c r="H186" s="25">
        <f t="shared" ca="1" si="9"/>
        <v>15.464186639999999</v>
      </c>
    </row>
    <row r="187" spans="1:8" s="2" customFormat="1" x14ac:dyDescent="0.2">
      <c r="A187" s="108">
        <v>42189</v>
      </c>
      <c r="B187" s="10">
        <v>9.4503362800000001</v>
      </c>
      <c r="D187" s="83">
        <v>42189</v>
      </c>
      <c r="E187" s="84">
        <v>9.4503362800000001</v>
      </c>
      <c r="G187" s="83">
        <f t="shared" ca="1" si="8"/>
        <v>42193</v>
      </c>
      <c r="H187" s="25">
        <f t="shared" ca="1" si="9"/>
        <v>15.464186639999999</v>
      </c>
    </row>
    <row r="188" spans="1:8" s="2" customFormat="1" x14ac:dyDescent="0.2">
      <c r="A188" s="108">
        <v>42190</v>
      </c>
      <c r="B188" s="10">
        <v>15.464186639999999</v>
      </c>
      <c r="D188" s="83">
        <v>42190</v>
      </c>
      <c r="E188" s="84">
        <v>15.464186639999999</v>
      </c>
      <c r="G188" s="83">
        <f t="shared" ca="1" si="8"/>
        <v>42194</v>
      </c>
      <c r="H188" s="25">
        <f t="shared" ca="1" si="9"/>
        <v>15.464186639999999</v>
      </c>
    </row>
    <row r="189" spans="1:8" s="2" customFormat="1" x14ac:dyDescent="0.2">
      <c r="A189" s="108">
        <v>42191</v>
      </c>
      <c r="B189" s="10">
        <v>10.309457759999999</v>
      </c>
      <c r="D189" s="83">
        <v>42191</v>
      </c>
      <c r="E189" s="84">
        <v>10.309457759999999</v>
      </c>
      <c r="G189" s="83">
        <f t="shared" ca="1" si="8"/>
        <v>42195</v>
      </c>
      <c r="H189" s="25">
        <f t="shared" ca="1" si="9"/>
        <v>10.309457759999999</v>
      </c>
    </row>
    <row r="190" spans="1:8" s="2" customFormat="1" x14ac:dyDescent="0.2">
      <c r="A190" s="108">
        <v>42192</v>
      </c>
      <c r="B190" s="10">
        <v>5.1547288799999995</v>
      </c>
      <c r="D190" s="83">
        <v>42192</v>
      </c>
      <c r="E190" s="84">
        <v>5.1547288799999995</v>
      </c>
      <c r="G190" s="83">
        <f t="shared" ca="1" si="8"/>
        <v>42196</v>
      </c>
      <c r="H190" s="25">
        <f t="shared" ca="1" si="9"/>
        <v>12.027700719999999</v>
      </c>
    </row>
    <row r="191" spans="1:8" s="2" customFormat="1" x14ac:dyDescent="0.2">
      <c r="A191" s="108">
        <v>42193</v>
      </c>
      <c r="B191" s="10">
        <v>8.5912147999999995</v>
      </c>
      <c r="D191" s="83">
        <v>42193</v>
      </c>
      <c r="E191" s="84">
        <v>8.5912147999999995</v>
      </c>
      <c r="G191" s="83">
        <f t="shared" ca="1" si="8"/>
        <v>42197</v>
      </c>
      <c r="H191" s="25">
        <f t="shared" ca="1" si="9"/>
        <v>12.027700719999999</v>
      </c>
    </row>
    <row r="192" spans="1:8" s="2" customFormat="1" x14ac:dyDescent="0.2">
      <c r="A192" s="108">
        <v>42194</v>
      </c>
      <c r="B192" s="10">
        <v>7.7320933199999997</v>
      </c>
      <c r="D192" s="83">
        <v>42194</v>
      </c>
      <c r="E192" s="84">
        <v>7.7320933199999997</v>
      </c>
      <c r="G192" s="83">
        <f t="shared" ca="1" si="8"/>
        <v>42198</v>
      </c>
      <c r="H192" s="25">
        <f t="shared" ca="1" si="9"/>
        <v>12.027700719999999</v>
      </c>
    </row>
    <row r="193" spans="1:8" s="2" customFormat="1" x14ac:dyDescent="0.2">
      <c r="A193" s="108">
        <v>42195</v>
      </c>
      <c r="B193" s="10">
        <v>10.309457759999999</v>
      </c>
      <c r="D193" s="83">
        <v>42195</v>
      </c>
      <c r="E193" s="84">
        <v>10.309457759999999</v>
      </c>
      <c r="G193" s="83">
        <f t="shared" ca="1" si="8"/>
        <v>42199</v>
      </c>
      <c r="H193" s="25">
        <f t="shared" ca="1" si="9"/>
        <v>12.027700719999999</v>
      </c>
    </row>
    <row r="194" spans="1:8" s="2" customFormat="1" x14ac:dyDescent="0.2">
      <c r="A194" s="108">
        <v>42196</v>
      </c>
      <c r="B194" s="10">
        <v>12.027700719999999</v>
      </c>
      <c r="D194" s="83">
        <v>42196</v>
      </c>
      <c r="E194" s="84">
        <v>12.027700719999999</v>
      </c>
      <c r="G194" s="83">
        <f t="shared" ca="1" si="8"/>
        <v>42200</v>
      </c>
      <c r="H194" s="25">
        <f t="shared" ca="1" si="9"/>
        <v>12.027700719999999</v>
      </c>
    </row>
    <row r="195" spans="1:8" s="2" customFormat="1" x14ac:dyDescent="0.2">
      <c r="A195" s="108">
        <v>42197</v>
      </c>
      <c r="B195" s="10">
        <v>9.4503362800000001</v>
      </c>
      <c r="D195" s="83">
        <v>42197</v>
      </c>
      <c r="E195" s="84">
        <v>9.4503362800000001</v>
      </c>
      <c r="G195" s="83">
        <f t="shared" ca="1" si="8"/>
        <v>42201</v>
      </c>
      <c r="H195" s="25">
        <f t="shared" ca="1" si="9"/>
        <v>12.027700719999999</v>
      </c>
    </row>
    <row r="196" spans="1:8" s="2" customFormat="1" x14ac:dyDescent="0.2">
      <c r="A196" s="108">
        <v>42198</v>
      </c>
      <c r="B196" s="10">
        <v>10.309457759999999</v>
      </c>
      <c r="D196" s="83">
        <v>42198</v>
      </c>
      <c r="E196" s="84">
        <v>10.309457759999999</v>
      </c>
      <c r="G196" s="83">
        <f t="shared" ref="G196:G259" ca="1" si="10">OFFSET(D196,4,0,1,1)</f>
        <v>42202</v>
      </c>
      <c r="H196" s="25">
        <f t="shared" ref="H196:H259" ca="1" si="11">IF(OFFSET(E196,4,0,1,1),MAX(OFFSET(E196,4,0,1,1),OFFSET(E196,3,0,1,1),OFFSET(E196,2,0,1,1),OFFSET(E196,1,0,1,1),OFFSET(E196,0,0,1,1)))</f>
        <v>12.027700719999999</v>
      </c>
    </row>
    <row r="197" spans="1:8" s="2" customFormat="1" x14ac:dyDescent="0.2">
      <c r="A197" s="108">
        <v>42199</v>
      </c>
      <c r="B197" s="10">
        <v>12.027700719999999</v>
      </c>
      <c r="D197" s="83">
        <v>42199</v>
      </c>
      <c r="E197" s="84">
        <v>12.027700719999999</v>
      </c>
      <c r="G197" s="83">
        <f t="shared" ca="1" si="10"/>
        <v>42203</v>
      </c>
      <c r="H197" s="25">
        <f t="shared" ca="1" si="11"/>
        <v>12.027700719999999</v>
      </c>
    </row>
    <row r="198" spans="1:8" s="2" customFormat="1" x14ac:dyDescent="0.2">
      <c r="A198" s="108">
        <v>42200</v>
      </c>
      <c r="B198" s="10">
        <v>11.16857924</v>
      </c>
      <c r="D198" s="83">
        <v>42200</v>
      </c>
      <c r="E198" s="84">
        <v>11.16857924</v>
      </c>
      <c r="G198" s="83">
        <f t="shared" ca="1" si="10"/>
        <v>42204</v>
      </c>
      <c r="H198" s="25">
        <f t="shared" ca="1" si="11"/>
        <v>12.027700719999999</v>
      </c>
    </row>
    <row r="199" spans="1:8" s="2" customFormat="1" x14ac:dyDescent="0.2">
      <c r="A199" s="108">
        <v>42201</v>
      </c>
      <c r="B199" s="10">
        <v>12.027700719999999</v>
      </c>
      <c r="D199" s="83">
        <v>42201</v>
      </c>
      <c r="E199" s="84">
        <v>12.027700719999999</v>
      </c>
      <c r="G199" s="83">
        <f t="shared" ca="1" si="10"/>
        <v>42205</v>
      </c>
      <c r="H199" s="25">
        <f t="shared" ca="1" si="11"/>
        <v>12.027700719999999</v>
      </c>
    </row>
    <row r="200" spans="1:8" s="2" customFormat="1" x14ac:dyDescent="0.2">
      <c r="A200" s="108">
        <v>42202</v>
      </c>
      <c r="B200" s="10">
        <v>9.4503362800000001</v>
      </c>
      <c r="D200" s="83">
        <v>42202</v>
      </c>
      <c r="E200" s="84">
        <v>9.4503362800000001</v>
      </c>
      <c r="G200" s="83">
        <f t="shared" ca="1" si="10"/>
        <v>42206</v>
      </c>
      <c r="H200" s="25">
        <f t="shared" ca="1" si="11"/>
        <v>12.027700719999999</v>
      </c>
    </row>
    <row r="201" spans="1:8" s="2" customFormat="1" x14ac:dyDescent="0.2">
      <c r="A201" s="108">
        <v>42203</v>
      </c>
      <c r="B201" s="10">
        <v>8.5912147999999995</v>
      </c>
      <c r="D201" s="83">
        <v>42203</v>
      </c>
      <c r="E201" s="84">
        <v>8.5912147999999995</v>
      </c>
      <c r="G201" s="83">
        <f t="shared" ca="1" si="10"/>
        <v>42207</v>
      </c>
      <c r="H201" s="25">
        <f t="shared" ca="1" si="11"/>
        <v>14.605065159999999</v>
      </c>
    </row>
    <row r="202" spans="1:8" s="2" customFormat="1" x14ac:dyDescent="0.2">
      <c r="A202" s="108">
        <v>42204</v>
      </c>
      <c r="B202" s="10">
        <v>9.4503362800000001</v>
      </c>
      <c r="D202" s="83">
        <v>42204</v>
      </c>
      <c r="E202" s="84">
        <v>9.4503362800000001</v>
      </c>
      <c r="G202" s="83">
        <f t="shared" ca="1" si="10"/>
        <v>42208</v>
      </c>
      <c r="H202" s="25">
        <f t="shared" ca="1" si="11"/>
        <v>14.605065159999999</v>
      </c>
    </row>
    <row r="203" spans="1:8" s="2" customFormat="1" x14ac:dyDescent="0.2">
      <c r="A203" s="108">
        <v>42205</v>
      </c>
      <c r="B203" s="10">
        <v>6.8729718399999999</v>
      </c>
      <c r="D203" s="83">
        <v>42205</v>
      </c>
      <c r="E203" s="84">
        <v>6.8729718399999999</v>
      </c>
      <c r="G203" s="83">
        <f t="shared" ca="1" si="10"/>
        <v>42209</v>
      </c>
      <c r="H203" s="25">
        <f t="shared" ca="1" si="11"/>
        <v>14.605065159999999</v>
      </c>
    </row>
    <row r="204" spans="1:8" s="2" customFormat="1" x14ac:dyDescent="0.2">
      <c r="A204" s="108">
        <v>42206</v>
      </c>
      <c r="B204" s="10">
        <v>12.027700719999999</v>
      </c>
      <c r="D204" s="83">
        <v>42206</v>
      </c>
      <c r="E204" s="84">
        <v>12.027700719999999</v>
      </c>
      <c r="G204" s="83">
        <f t="shared" ca="1" si="10"/>
        <v>42210</v>
      </c>
      <c r="H204" s="25">
        <f t="shared" ca="1" si="11"/>
        <v>14.605065159999999</v>
      </c>
    </row>
    <row r="205" spans="1:8" s="2" customFormat="1" x14ac:dyDescent="0.2">
      <c r="A205" s="108">
        <v>42207</v>
      </c>
      <c r="B205" s="10">
        <v>14.605065159999999</v>
      </c>
      <c r="D205" s="83">
        <v>42207</v>
      </c>
      <c r="E205" s="84">
        <v>14.605065159999999</v>
      </c>
      <c r="G205" s="83">
        <f t="shared" ca="1" si="10"/>
        <v>42211</v>
      </c>
      <c r="H205" s="25">
        <f t="shared" ca="1" si="11"/>
        <v>14.605065159999999</v>
      </c>
    </row>
    <row r="206" spans="1:8" s="2" customFormat="1" x14ac:dyDescent="0.2">
      <c r="A206" s="108">
        <v>42208</v>
      </c>
      <c r="B206" s="10">
        <v>11.16857924</v>
      </c>
      <c r="D206" s="83">
        <v>42208</v>
      </c>
      <c r="E206" s="84">
        <v>11.16857924</v>
      </c>
      <c r="G206" s="83">
        <f t="shared" ca="1" si="10"/>
        <v>42212</v>
      </c>
      <c r="H206" s="25">
        <f t="shared" ca="1" si="11"/>
        <v>13.74594368</v>
      </c>
    </row>
    <row r="207" spans="1:8" s="2" customFormat="1" x14ac:dyDescent="0.2">
      <c r="A207" s="108">
        <v>42209</v>
      </c>
      <c r="B207" s="10">
        <v>7.7320933199999997</v>
      </c>
      <c r="D207" s="83">
        <v>42209</v>
      </c>
      <c r="E207" s="84">
        <v>7.7320933199999997</v>
      </c>
      <c r="G207" s="83">
        <f t="shared" ca="1" si="10"/>
        <v>42213</v>
      </c>
      <c r="H207" s="25">
        <f t="shared" ca="1" si="11"/>
        <v>13.74594368</v>
      </c>
    </row>
    <row r="208" spans="1:8" s="2" customFormat="1" x14ac:dyDescent="0.2">
      <c r="A208" s="108">
        <v>42210</v>
      </c>
      <c r="B208" s="10">
        <v>13.74594368</v>
      </c>
      <c r="D208" s="83">
        <v>42210</v>
      </c>
      <c r="E208" s="84">
        <v>13.74594368</v>
      </c>
      <c r="G208" s="83">
        <f t="shared" ca="1" si="10"/>
        <v>42214</v>
      </c>
      <c r="H208" s="25">
        <f t="shared" ca="1" si="11"/>
        <v>13.74594368</v>
      </c>
    </row>
    <row r="209" spans="1:8" s="2" customFormat="1" x14ac:dyDescent="0.2">
      <c r="A209" s="108">
        <v>42211</v>
      </c>
      <c r="B209" s="10">
        <v>12.027700719999999</v>
      </c>
      <c r="D209" s="83">
        <v>42211</v>
      </c>
      <c r="E209" s="84">
        <v>12.027700719999999</v>
      </c>
      <c r="G209" s="83">
        <f t="shared" ca="1" si="10"/>
        <v>42215</v>
      </c>
      <c r="H209" s="25">
        <f t="shared" ca="1" si="11"/>
        <v>12.886822199999999</v>
      </c>
    </row>
    <row r="210" spans="1:8" s="2" customFormat="1" x14ac:dyDescent="0.2">
      <c r="A210" s="108">
        <v>42212</v>
      </c>
      <c r="B210" s="10">
        <v>12.027700719999999</v>
      </c>
      <c r="D210" s="83">
        <v>42212</v>
      </c>
      <c r="E210" s="84">
        <v>12.027700719999999</v>
      </c>
      <c r="G210" s="83">
        <f t="shared" ca="1" si="10"/>
        <v>42216</v>
      </c>
      <c r="H210" s="25">
        <f t="shared" ca="1" si="11"/>
        <v>12.886822199999999</v>
      </c>
    </row>
    <row r="211" spans="1:8" s="2" customFormat="1" x14ac:dyDescent="0.2">
      <c r="A211" s="108">
        <v>42213</v>
      </c>
      <c r="B211" s="10">
        <v>12.886822199999999</v>
      </c>
      <c r="D211" s="83">
        <v>42213</v>
      </c>
      <c r="E211" s="84">
        <v>12.886822199999999</v>
      </c>
      <c r="G211" s="83">
        <f t="shared" ca="1" si="10"/>
        <v>42217</v>
      </c>
      <c r="H211" s="25">
        <f t="shared" ca="1" si="11"/>
        <v>12.886822199999999</v>
      </c>
    </row>
    <row r="212" spans="1:8" s="2" customFormat="1" x14ac:dyDescent="0.2">
      <c r="A212" s="108">
        <v>42214</v>
      </c>
      <c r="B212" s="10">
        <v>11.16857924</v>
      </c>
      <c r="D212" s="83">
        <v>42214</v>
      </c>
      <c r="E212" s="84">
        <v>11.16857924</v>
      </c>
      <c r="G212" s="83">
        <f t="shared" ca="1" si="10"/>
        <v>42218</v>
      </c>
      <c r="H212" s="25">
        <f t="shared" ca="1" si="11"/>
        <v>12.886822199999999</v>
      </c>
    </row>
    <row r="213" spans="1:8" s="2" customFormat="1" x14ac:dyDescent="0.2">
      <c r="A213" s="108">
        <v>42215</v>
      </c>
      <c r="B213" s="10">
        <v>10.309457759999999</v>
      </c>
      <c r="D213" s="83">
        <v>42215</v>
      </c>
      <c r="E213" s="84">
        <v>10.309457759999999</v>
      </c>
      <c r="G213" s="83">
        <f t="shared" ca="1" si="10"/>
        <v>42219</v>
      </c>
      <c r="H213" s="25">
        <f t="shared" ca="1" si="11"/>
        <v>12.886822199999999</v>
      </c>
    </row>
    <row r="214" spans="1:8" s="2" customFormat="1" x14ac:dyDescent="0.2">
      <c r="A214" s="108">
        <v>42216</v>
      </c>
      <c r="B214" s="10">
        <v>10.309457759999999</v>
      </c>
      <c r="D214" s="83">
        <v>42216</v>
      </c>
      <c r="E214" s="84">
        <v>10.309457759999999</v>
      </c>
      <c r="G214" s="83">
        <f t="shared" ca="1" si="10"/>
        <v>42220</v>
      </c>
      <c r="H214" s="25">
        <f t="shared" ca="1" si="11"/>
        <v>12.886822199999999</v>
      </c>
    </row>
    <row r="215" spans="1:8" s="2" customFormat="1" x14ac:dyDescent="0.2">
      <c r="A215" s="108">
        <v>42217</v>
      </c>
      <c r="B215" s="10">
        <v>10.309457759999999</v>
      </c>
      <c r="D215" s="83">
        <v>42217</v>
      </c>
      <c r="E215" s="84">
        <v>10.309457759999999</v>
      </c>
      <c r="G215" s="83">
        <f t="shared" ca="1" si="10"/>
        <v>42221</v>
      </c>
      <c r="H215" s="25">
        <f t="shared" ca="1" si="11"/>
        <v>12.886822199999999</v>
      </c>
    </row>
    <row r="216" spans="1:8" s="2" customFormat="1" x14ac:dyDescent="0.2">
      <c r="A216" s="108">
        <v>42218</v>
      </c>
      <c r="B216" s="10">
        <v>12.886822199999999</v>
      </c>
      <c r="D216" s="83">
        <v>42218</v>
      </c>
      <c r="E216" s="84">
        <v>12.886822199999999</v>
      </c>
      <c r="G216" s="83">
        <f t="shared" ca="1" si="10"/>
        <v>42222</v>
      </c>
      <c r="H216" s="25">
        <f t="shared" ca="1" si="11"/>
        <v>14.605065159999999</v>
      </c>
    </row>
    <row r="217" spans="1:8" s="2" customFormat="1" x14ac:dyDescent="0.2">
      <c r="A217" s="108">
        <v>42219</v>
      </c>
      <c r="B217" s="10">
        <v>12.027700719999999</v>
      </c>
      <c r="D217" s="83">
        <v>42219</v>
      </c>
      <c r="E217" s="84">
        <v>12.027700719999999</v>
      </c>
      <c r="G217" s="83">
        <f t="shared" ca="1" si="10"/>
        <v>42223</v>
      </c>
      <c r="H217" s="25">
        <f t="shared" ca="1" si="11"/>
        <v>14.605065159999999</v>
      </c>
    </row>
    <row r="218" spans="1:8" s="2" customFormat="1" x14ac:dyDescent="0.2">
      <c r="A218" s="108">
        <v>42220</v>
      </c>
      <c r="B218" s="10">
        <v>7.7320933199999997</v>
      </c>
      <c r="D218" s="83">
        <v>42220</v>
      </c>
      <c r="E218" s="84">
        <v>7.7320933199999997</v>
      </c>
      <c r="G218" s="83">
        <f t="shared" ca="1" si="10"/>
        <v>42224</v>
      </c>
      <c r="H218" s="25">
        <f t="shared" ca="1" si="11"/>
        <v>14.605065159999999</v>
      </c>
    </row>
    <row r="219" spans="1:8" s="2" customFormat="1" x14ac:dyDescent="0.2">
      <c r="A219" s="108">
        <v>42221</v>
      </c>
      <c r="B219" s="10">
        <v>12.027700719999999</v>
      </c>
      <c r="D219" s="83">
        <v>42221</v>
      </c>
      <c r="E219" s="84">
        <v>12.027700719999999</v>
      </c>
      <c r="G219" s="83">
        <f t="shared" ca="1" si="10"/>
        <v>42225</v>
      </c>
      <c r="H219" s="25">
        <f t="shared" ca="1" si="11"/>
        <v>14.605065159999999</v>
      </c>
    </row>
    <row r="220" spans="1:8" s="2" customFormat="1" x14ac:dyDescent="0.2">
      <c r="A220" s="108">
        <v>42222</v>
      </c>
      <c r="B220" s="10">
        <v>14.605065159999999</v>
      </c>
      <c r="D220" s="83">
        <v>42222</v>
      </c>
      <c r="E220" s="84">
        <v>14.605065159999999</v>
      </c>
      <c r="G220" s="83">
        <f t="shared" ca="1" si="10"/>
        <v>42226</v>
      </c>
      <c r="H220" s="25">
        <f t="shared" ca="1" si="11"/>
        <v>14.605065159999999</v>
      </c>
    </row>
    <row r="221" spans="1:8" s="2" customFormat="1" x14ac:dyDescent="0.2">
      <c r="A221" s="108">
        <v>42223</v>
      </c>
      <c r="B221" s="10">
        <v>12.886822199999999</v>
      </c>
      <c r="D221" s="83">
        <v>42223</v>
      </c>
      <c r="E221" s="84">
        <v>12.886822199999999</v>
      </c>
      <c r="G221" s="83">
        <f t="shared" ca="1" si="10"/>
        <v>42227</v>
      </c>
      <c r="H221" s="25">
        <f t="shared" ca="1" si="11"/>
        <v>12.886822199999999</v>
      </c>
    </row>
    <row r="222" spans="1:8" s="2" customFormat="1" x14ac:dyDescent="0.2">
      <c r="A222" s="108">
        <v>42224</v>
      </c>
      <c r="B222" s="10">
        <v>9.4503362800000001</v>
      </c>
      <c r="D222" s="83">
        <v>42224</v>
      </c>
      <c r="E222" s="84">
        <v>9.4503362800000001</v>
      </c>
      <c r="G222" s="83">
        <f t="shared" ca="1" si="10"/>
        <v>42228</v>
      </c>
      <c r="H222" s="25">
        <f t="shared" ca="1" si="11"/>
        <v>10.309457759999999</v>
      </c>
    </row>
    <row r="223" spans="1:8" s="2" customFormat="1" x14ac:dyDescent="0.2">
      <c r="A223" s="108">
        <v>42225</v>
      </c>
      <c r="B223" s="10">
        <v>9.4503362800000001</v>
      </c>
      <c r="D223" s="83">
        <v>42225</v>
      </c>
      <c r="E223" s="84">
        <v>9.4503362800000001</v>
      </c>
      <c r="G223" s="83">
        <f t="shared" ca="1" si="10"/>
        <v>42229</v>
      </c>
      <c r="H223" s="25">
        <f t="shared" ca="1" si="11"/>
        <v>10.309457759999999</v>
      </c>
    </row>
    <row r="224" spans="1:8" s="2" customFormat="1" x14ac:dyDescent="0.2">
      <c r="A224" s="108">
        <v>42226</v>
      </c>
      <c r="B224" s="10">
        <v>10.309457759999999</v>
      </c>
      <c r="D224" s="83">
        <v>42226</v>
      </c>
      <c r="E224" s="84">
        <v>10.309457759999999</v>
      </c>
      <c r="G224" s="83">
        <f t="shared" ca="1" si="10"/>
        <v>42230</v>
      </c>
      <c r="H224" s="25">
        <f t="shared" ca="1" si="11"/>
        <v>10.309457759999999</v>
      </c>
    </row>
    <row r="225" spans="1:8" s="2" customFormat="1" x14ac:dyDescent="0.2">
      <c r="A225" s="108">
        <v>42227</v>
      </c>
      <c r="B225" s="10">
        <v>7.7320933199999997</v>
      </c>
      <c r="D225" s="83">
        <v>42227</v>
      </c>
      <c r="E225" s="84">
        <v>7.7320933199999997</v>
      </c>
      <c r="G225" s="83">
        <f t="shared" ca="1" si="10"/>
        <v>42231</v>
      </c>
      <c r="H225" s="25">
        <f t="shared" ca="1" si="11"/>
        <v>10.309457759999999</v>
      </c>
    </row>
    <row r="226" spans="1:8" s="2" customFormat="1" x14ac:dyDescent="0.2">
      <c r="A226" s="108">
        <v>42228</v>
      </c>
      <c r="B226" s="10">
        <v>8.5912147999999995</v>
      </c>
      <c r="D226" s="83">
        <v>42228</v>
      </c>
      <c r="E226" s="84">
        <v>8.5912147999999995</v>
      </c>
      <c r="G226" s="83">
        <f t="shared" ca="1" si="10"/>
        <v>42232</v>
      </c>
      <c r="H226" s="25">
        <f t="shared" ca="1" si="11"/>
        <v>11.16857924</v>
      </c>
    </row>
    <row r="227" spans="1:8" s="2" customFormat="1" x14ac:dyDescent="0.2">
      <c r="A227" s="108">
        <v>42229</v>
      </c>
      <c r="B227" s="10">
        <v>5.1547288799999995</v>
      </c>
      <c r="D227" s="83">
        <v>42229</v>
      </c>
      <c r="E227" s="84">
        <v>5.1547288799999995</v>
      </c>
      <c r="G227" s="83">
        <f t="shared" ca="1" si="10"/>
        <v>42233</v>
      </c>
      <c r="H227" s="25">
        <f t="shared" ca="1" si="11"/>
        <v>11.16857924</v>
      </c>
    </row>
    <row r="228" spans="1:8" s="2" customFormat="1" x14ac:dyDescent="0.2">
      <c r="A228" s="108">
        <v>42230</v>
      </c>
      <c r="B228" s="10">
        <v>10.309457759999999</v>
      </c>
      <c r="D228" s="83">
        <v>42230</v>
      </c>
      <c r="E228" s="84">
        <v>10.309457759999999</v>
      </c>
      <c r="G228" s="83">
        <f t="shared" ca="1" si="10"/>
        <v>42234</v>
      </c>
      <c r="H228" s="25">
        <f t="shared" ca="1" si="11"/>
        <v>11.16857924</v>
      </c>
    </row>
    <row r="229" spans="1:8" s="2" customFormat="1" x14ac:dyDescent="0.2">
      <c r="A229" s="108">
        <v>42231</v>
      </c>
      <c r="B229" s="10">
        <v>8.5912147999999995</v>
      </c>
      <c r="D229" s="83">
        <v>42231</v>
      </c>
      <c r="E229" s="84">
        <v>8.5912147999999995</v>
      </c>
      <c r="G229" s="83">
        <f t="shared" ca="1" si="10"/>
        <v>42235</v>
      </c>
      <c r="H229" s="25">
        <f t="shared" ca="1" si="11"/>
        <v>12.027700719999999</v>
      </c>
    </row>
    <row r="230" spans="1:8" s="2" customFormat="1" x14ac:dyDescent="0.2">
      <c r="A230" s="108">
        <v>42232</v>
      </c>
      <c r="B230" s="10">
        <v>11.16857924</v>
      </c>
      <c r="D230" s="83">
        <v>42232</v>
      </c>
      <c r="E230" s="84">
        <v>11.16857924</v>
      </c>
      <c r="G230" s="83">
        <f t="shared" ca="1" si="10"/>
        <v>42236</v>
      </c>
      <c r="H230" s="25">
        <f t="shared" ca="1" si="11"/>
        <v>12.027700719999999</v>
      </c>
    </row>
    <row r="231" spans="1:8" s="2" customFormat="1" x14ac:dyDescent="0.2">
      <c r="A231" s="108">
        <v>42233</v>
      </c>
      <c r="B231" s="10">
        <v>9.4503362800000001</v>
      </c>
      <c r="D231" s="83">
        <v>42233</v>
      </c>
      <c r="E231" s="84">
        <v>9.4503362800000001</v>
      </c>
      <c r="G231" s="83">
        <f t="shared" ca="1" si="10"/>
        <v>42237</v>
      </c>
      <c r="H231" s="25">
        <f t="shared" ca="1" si="11"/>
        <v>13.74594368</v>
      </c>
    </row>
    <row r="232" spans="1:8" s="2" customFormat="1" x14ac:dyDescent="0.2">
      <c r="A232" s="108">
        <v>42234</v>
      </c>
      <c r="B232" s="10">
        <v>8.5912147999999995</v>
      </c>
      <c r="D232" s="83">
        <v>42234</v>
      </c>
      <c r="E232" s="84">
        <v>8.5912147999999995</v>
      </c>
      <c r="G232" s="83">
        <f t="shared" ca="1" si="10"/>
        <v>42238</v>
      </c>
      <c r="H232" s="25">
        <f t="shared" ca="1" si="11"/>
        <v>13.74594368</v>
      </c>
    </row>
    <row r="233" spans="1:8" s="2" customFormat="1" x14ac:dyDescent="0.2">
      <c r="A233" s="108">
        <v>42235</v>
      </c>
      <c r="B233" s="10">
        <v>12.027700719999999</v>
      </c>
      <c r="D233" s="83">
        <v>42235</v>
      </c>
      <c r="E233" s="84">
        <v>12.027700719999999</v>
      </c>
      <c r="G233" s="83">
        <f t="shared" ca="1" si="10"/>
        <v>42239</v>
      </c>
      <c r="H233" s="25">
        <f t="shared" ca="1" si="11"/>
        <v>13.74594368</v>
      </c>
    </row>
    <row r="234" spans="1:8" s="2" customFormat="1" x14ac:dyDescent="0.2">
      <c r="A234" s="108">
        <v>42236</v>
      </c>
      <c r="B234" s="10">
        <v>12.027700719999999</v>
      </c>
      <c r="D234" s="83">
        <v>42236</v>
      </c>
      <c r="E234" s="84">
        <v>12.027700719999999</v>
      </c>
      <c r="G234" s="83">
        <f t="shared" ca="1" si="10"/>
        <v>42240</v>
      </c>
      <c r="H234" s="25">
        <f t="shared" ca="1" si="11"/>
        <v>13.74594368</v>
      </c>
    </row>
    <row r="235" spans="1:8" s="2" customFormat="1" x14ac:dyDescent="0.2">
      <c r="A235" s="108">
        <v>42237</v>
      </c>
      <c r="B235" s="10">
        <v>13.74594368</v>
      </c>
      <c r="D235" s="83">
        <v>42237</v>
      </c>
      <c r="E235" s="84">
        <v>13.74594368</v>
      </c>
      <c r="G235" s="83">
        <f t="shared" ca="1" si="10"/>
        <v>42241</v>
      </c>
      <c r="H235" s="25">
        <f t="shared" ca="1" si="11"/>
        <v>13.74594368</v>
      </c>
    </row>
    <row r="236" spans="1:8" s="2" customFormat="1" x14ac:dyDescent="0.2">
      <c r="A236" s="108">
        <v>42238</v>
      </c>
      <c r="B236" s="10">
        <v>6.0138503599999993</v>
      </c>
      <c r="D236" s="83">
        <v>42238</v>
      </c>
      <c r="E236" s="84">
        <v>6.0138503599999993</v>
      </c>
      <c r="G236" s="83">
        <f t="shared" ca="1" si="10"/>
        <v>42242</v>
      </c>
      <c r="H236" s="25">
        <f t="shared" ca="1" si="11"/>
        <v>13.74594368</v>
      </c>
    </row>
    <row r="237" spans="1:8" s="2" customFormat="1" x14ac:dyDescent="0.2">
      <c r="A237" s="108">
        <v>42239</v>
      </c>
      <c r="B237" s="10">
        <v>10.309457759999999</v>
      </c>
      <c r="D237" s="83">
        <v>42239</v>
      </c>
      <c r="E237" s="84">
        <v>10.309457759999999</v>
      </c>
      <c r="G237" s="83">
        <f t="shared" ca="1" si="10"/>
        <v>42243</v>
      </c>
      <c r="H237" s="25">
        <f t="shared" ca="1" si="11"/>
        <v>13.74594368</v>
      </c>
    </row>
    <row r="238" spans="1:8" s="2" customFormat="1" x14ac:dyDescent="0.2">
      <c r="A238" s="108">
        <v>42240</v>
      </c>
      <c r="B238" s="10">
        <v>13.74594368</v>
      </c>
      <c r="D238" s="83">
        <v>42240</v>
      </c>
      <c r="E238" s="84">
        <v>13.74594368</v>
      </c>
      <c r="G238" s="83">
        <f t="shared" ca="1" si="10"/>
        <v>42244</v>
      </c>
      <c r="H238" s="25">
        <f t="shared" ca="1" si="11"/>
        <v>13.74594368</v>
      </c>
    </row>
    <row r="239" spans="1:8" s="2" customFormat="1" x14ac:dyDescent="0.2">
      <c r="A239" s="108">
        <v>42241</v>
      </c>
      <c r="B239" s="10">
        <v>10.309457759999999</v>
      </c>
      <c r="D239" s="83">
        <v>42241</v>
      </c>
      <c r="E239" s="84">
        <v>10.309457759999999</v>
      </c>
      <c r="G239" s="83">
        <f t="shared" ca="1" si="10"/>
        <v>42245</v>
      </c>
      <c r="H239" s="25">
        <f t="shared" ca="1" si="11"/>
        <v>12.886822199999999</v>
      </c>
    </row>
    <row r="240" spans="1:8" s="2" customFormat="1" x14ac:dyDescent="0.2">
      <c r="A240" s="108">
        <v>42242</v>
      </c>
      <c r="B240" s="10">
        <v>9.4503362800000001</v>
      </c>
      <c r="D240" s="83">
        <v>42242</v>
      </c>
      <c r="E240" s="84">
        <v>9.4503362800000001</v>
      </c>
      <c r="G240" s="83">
        <f t="shared" ca="1" si="10"/>
        <v>42246</v>
      </c>
      <c r="H240" s="25">
        <f t="shared" ca="1" si="11"/>
        <v>12.886822199999999</v>
      </c>
    </row>
    <row r="241" spans="1:8" s="2" customFormat="1" x14ac:dyDescent="0.2">
      <c r="A241" s="108">
        <v>42243</v>
      </c>
      <c r="B241" s="10">
        <v>8.5912147999999995</v>
      </c>
      <c r="D241" s="83">
        <v>42243</v>
      </c>
      <c r="E241" s="84">
        <v>8.5912147999999995</v>
      </c>
      <c r="G241" s="83">
        <f t="shared" ca="1" si="10"/>
        <v>42247</v>
      </c>
      <c r="H241" s="25">
        <f t="shared" ca="1" si="11"/>
        <v>15.464186639999999</v>
      </c>
    </row>
    <row r="242" spans="1:8" s="2" customFormat="1" x14ac:dyDescent="0.2">
      <c r="A242" s="108">
        <v>42244</v>
      </c>
      <c r="B242" s="10">
        <v>12.886822199999999</v>
      </c>
      <c r="D242" s="83">
        <v>42244</v>
      </c>
      <c r="E242" s="84">
        <v>12.886822199999999</v>
      </c>
      <c r="G242" s="83">
        <f t="shared" ca="1" si="10"/>
        <v>42248</v>
      </c>
      <c r="H242" s="25">
        <f t="shared" ca="1" si="11"/>
        <v>15.464186639999999</v>
      </c>
    </row>
    <row r="243" spans="1:8" s="2" customFormat="1" x14ac:dyDescent="0.2">
      <c r="A243" s="108">
        <v>42245</v>
      </c>
      <c r="B243" s="10">
        <v>12.027700719999999</v>
      </c>
      <c r="D243" s="83">
        <v>42245</v>
      </c>
      <c r="E243" s="84">
        <v>12.027700719999999</v>
      </c>
      <c r="G243" s="83">
        <f t="shared" ca="1" si="10"/>
        <v>42249</v>
      </c>
      <c r="H243" s="25">
        <f t="shared" ca="1" si="11"/>
        <v>17.182429599999999</v>
      </c>
    </row>
    <row r="244" spans="1:8" s="2" customFormat="1" x14ac:dyDescent="0.2">
      <c r="A244" s="108">
        <v>42246</v>
      </c>
      <c r="B244" s="10">
        <v>10.309457759999999</v>
      </c>
      <c r="D244" s="83">
        <v>42246</v>
      </c>
      <c r="E244" s="84">
        <v>10.309457759999999</v>
      </c>
      <c r="G244" s="83">
        <f t="shared" ca="1" si="10"/>
        <v>42250</v>
      </c>
      <c r="H244" s="25">
        <f t="shared" ca="1" si="11"/>
        <v>17.182429599999999</v>
      </c>
    </row>
    <row r="245" spans="1:8" s="2" customFormat="1" x14ac:dyDescent="0.2">
      <c r="A245" s="108">
        <v>42247</v>
      </c>
      <c r="B245" s="10">
        <v>15.464186639999999</v>
      </c>
      <c r="D245" s="83">
        <v>42247</v>
      </c>
      <c r="E245" s="84">
        <v>15.464186639999999</v>
      </c>
      <c r="G245" s="83">
        <f t="shared" ca="1" si="10"/>
        <v>42251</v>
      </c>
      <c r="H245" s="25">
        <f t="shared" ca="1" si="11"/>
        <v>17.182429599999999</v>
      </c>
    </row>
    <row r="246" spans="1:8" s="2" customFormat="1" x14ac:dyDescent="0.2">
      <c r="A246" s="108">
        <v>42248</v>
      </c>
      <c r="B246" s="10">
        <v>9.4503362800000001</v>
      </c>
      <c r="D246" s="83">
        <v>42248</v>
      </c>
      <c r="E246" s="84">
        <v>9.4503362800000001</v>
      </c>
      <c r="G246" s="83">
        <f t="shared" ca="1" si="10"/>
        <v>42252</v>
      </c>
      <c r="H246" s="25">
        <f t="shared" ca="1" si="11"/>
        <v>17.182429599999999</v>
      </c>
    </row>
    <row r="247" spans="1:8" s="2" customFormat="1" x14ac:dyDescent="0.2">
      <c r="A247" s="108">
        <v>42249</v>
      </c>
      <c r="B247" s="10">
        <v>17.182429599999999</v>
      </c>
      <c r="D247" s="83">
        <v>42249</v>
      </c>
      <c r="E247" s="84">
        <v>17.182429599999999</v>
      </c>
      <c r="G247" s="83">
        <f t="shared" ca="1" si="10"/>
        <v>42253</v>
      </c>
      <c r="H247" s="25">
        <f t="shared" ca="1" si="11"/>
        <v>17.182429599999999</v>
      </c>
    </row>
    <row r="248" spans="1:8" s="2" customFormat="1" x14ac:dyDescent="0.2">
      <c r="A248" s="108">
        <v>42250</v>
      </c>
      <c r="B248" s="10">
        <v>13.74594368</v>
      </c>
      <c r="D248" s="83">
        <v>42250</v>
      </c>
      <c r="E248" s="84">
        <v>13.74594368</v>
      </c>
      <c r="G248" s="83">
        <f t="shared" ca="1" si="10"/>
        <v>42254</v>
      </c>
      <c r="H248" s="25">
        <f t="shared" ca="1" si="11"/>
        <v>18.041551079999998</v>
      </c>
    </row>
    <row r="249" spans="1:8" s="2" customFormat="1" x14ac:dyDescent="0.2">
      <c r="A249" s="108">
        <v>42251</v>
      </c>
      <c r="B249" s="10">
        <v>15.464186639999999</v>
      </c>
      <c r="D249" s="83">
        <v>42251</v>
      </c>
      <c r="E249" s="84">
        <v>15.464186639999999</v>
      </c>
      <c r="G249" s="83">
        <f t="shared" ca="1" si="10"/>
        <v>42255</v>
      </c>
      <c r="H249" s="25">
        <f t="shared" ca="1" si="11"/>
        <v>18.041551079999998</v>
      </c>
    </row>
    <row r="250" spans="1:8" s="2" customFormat="1" x14ac:dyDescent="0.2">
      <c r="A250" s="108">
        <v>42252</v>
      </c>
      <c r="B250" s="10">
        <v>13.74594368</v>
      </c>
      <c r="D250" s="83">
        <v>42252</v>
      </c>
      <c r="E250" s="84">
        <v>13.74594368</v>
      </c>
      <c r="G250" s="83">
        <f t="shared" ca="1" si="10"/>
        <v>42256</v>
      </c>
      <c r="H250" s="25">
        <f t="shared" ca="1" si="11"/>
        <v>18.041551079999998</v>
      </c>
    </row>
    <row r="251" spans="1:8" s="2" customFormat="1" x14ac:dyDescent="0.2">
      <c r="A251" s="108">
        <v>42253</v>
      </c>
      <c r="B251" s="10">
        <v>8.5912147999999995</v>
      </c>
      <c r="D251" s="83">
        <v>42253</v>
      </c>
      <c r="E251" s="84">
        <v>8.5912147999999995</v>
      </c>
      <c r="G251" s="83">
        <f t="shared" ca="1" si="10"/>
        <v>42257</v>
      </c>
      <c r="H251" s="25">
        <f t="shared" ca="1" si="11"/>
        <v>18.041551079999998</v>
      </c>
    </row>
    <row r="252" spans="1:8" s="2" customFormat="1" x14ac:dyDescent="0.2">
      <c r="A252" s="108">
        <v>42254</v>
      </c>
      <c r="B252" s="10">
        <v>17.182429599999999</v>
      </c>
      <c r="D252" s="83">
        <v>42254</v>
      </c>
      <c r="E252" s="84">
        <v>18.041551079999998</v>
      </c>
      <c r="G252" s="83">
        <f t="shared" ca="1" si="10"/>
        <v>42258</v>
      </c>
      <c r="H252" s="25">
        <f t="shared" ca="1" si="11"/>
        <v>18.041551079999998</v>
      </c>
    </row>
    <row r="253" spans="1:8" s="2" customFormat="1" x14ac:dyDescent="0.2">
      <c r="A253" s="108">
        <v>42255</v>
      </c>
      <c r="B253" s="10">
        <v>15.464186639999999</v>
      </c>
      <c r="D253" s="83">
        <v>42255</v>
      </c>
      <c r="E253" s="84">
        <v>15.464186639999999</v>
      </c>
      <c r="G253" s="83">
        <f t="shared" ca="1" si="10"/>
        <v>42259</v>
      </c>
      <c r="H253" s="25">
        <f t="shared" ca="1" si="11"/>
        <v>15.464186639999999</v>
      </c>
    </row>
    <row r="254" spans="1:8" s="2" customFormat="1" x14ac:dyDescent="0.2">
      <c r="A254" s="108">
        <v>42256</v>
      </c>
      <c r="B254" s="10">
        <v>12.886822199999999</v>
      </c>
      <c r="D254" s="83">
        <v>42256</v>
      </c>
      <c r="E254" s="84">
        <v>12.886822199999999</v>
      </c>
      <c r="G254" s="83">
        <f t="shared" ca="1" si="10"/>
        <v>42260</v>
      </c>
      <c r="H254" s="25">
        <f t="shared" ca="1" si="11"/>
        <v>13.74594368</v>
      </c>
    </row>
    <row r="255" spans="1:8" s="2" customFormat="1" x14ac:dyDescent="0.2">
      <c r="A255" s="108">
        <v>42257</v>
      </c>
      <c r="B255" s="10">
        <v>10.309457759999999</v>
      </c>
      <c r="D255" s="83">
        <v>42257</v>
      </c>
      <c r="E255" s="84">
        <v>10.309457759999999</v>
      </c>
      <c r="G255" s="83">
        <f t="shared" ca="1" si="10"/>
        <v>42261</v>
      </c>
      <c r="H255" s="25">
        <f t="shared" ca="1" si="11"/>
        <v>13.74594368</v>
      </c>
    </row>
    <row r="256" spans="1:8" s="2" customFormat="1" x14ac:dyDescent="0.2">
      <c r="A256" s="108">
        <v>42258</v>
      </c>
      <c r="B256" s="10">
        <v>13.74594368</v>
      </c>
      <c r="D256" s="83">
        <v>42258</v>
      </c>
      <c r="E256" s="84">
        <v>13.74594368</v>
      </c>
      <c r="G256" s="83">
        <f t="shared" ca="1" si="10"/>
        <v>42262</v>
      </c>
      <c r="H256" s="25">
        <f t="shared" ca="1" si="11"/>
        <v>14.605065159999999</v>
      </c>
    </row>
    <row r="257" spans="1:8" s="2" customFormat="1" x14ac:dyDescent="0.2">
      <c r="A257" s="108">
        <v>42259</v>
      </c>
      <c r="B257" s="10">
        <v>12.027700719999999</v>
      </c>
      <c r="D257" s="83">
        <v>42259</v>
      </c>
      <c r="E257" s="84">
        <v>12.027700719999999</v>
      </c>
      <c r="G257" s="83">
        <f t="shared" ca="1" si="10"/>
        <v>42263</v>
      </c>
      <c r="H257" s="25">
        <f t="shared" ca="1" si="11"/>
        <v>14.605065159999999</v>
      </c>
    </row>
    <row r="258" spans="1:8" s="2" customFormat="1" x14ac:dyDescent="0.2">
      <c r="A258" s="108">
        <v>42260</v>
      </c>
      <c r="B258" s="10">
        <v>10.309457759999999</v>
      </c>
      <c r="D258" s="83">
        <v>42260</v>
      </c>
      <c r="E258" s="84">
        <v>10.309457759999999</v>
      </c>
      <c r="G258" s="83">
        <f t="shared" ca="1" si="10"/>
        <v>42264</v>
      </c>
      <c r="H258" s="25">
        <f t="shared" ca="1" si="11"/>
        <v>17.182429599999999</v>
      </c>
    </row>
    <row r="259" spans="1:8" s="2" customFormat="1" x14ac:dyDescent="0.2">
      <c r="A259" s="108">
        <v>42261</v>
      </c>
      <c r="B259" s="10">
        <v>8.5912147999999995</v>
      </c>
      <c r="D259" s="83">
        <v>42261</v>
      </c>
      <c r="E259" s="84">
        <v>8.5912147999999995</v>
      </c>
      <c r="G259" s="83">
        <f t="shared" ca="1" si="10"/>
        <v>42265</v>
      </c>
      <c r="H259" s="25">
        <f t="shared" ca="1" si="11"/>
        <v>18.041551079999998</v>
      </c>
    </row>
    <row r="260" spans="1:8" s="2" customFormat="1" x14ac:dyDescent="0.2">
      <c r="A260" s="108">
        <v>42262</v>
      </c>
      <c r="B260" s="10">
        <v>14.605065159999999</v>
      </c>
      <c r="D260" s="83">
        <v>42262</v>
      </c>
      <c r="E260" s="84">
        <v>14.605065159999999</v>
      </c>
      <c r="G260" s="83">
        <f t="shared" ref="G260:G323" ca="1" si="12">OFFSET(D260,4,0,1,1)</f>
        <v>42266</v>
      </c>
      <c r="H260" s="25">
        <f t="shared" ref="H260:H323" ca="1" si="13">IF(OFFSET(E260,4,0,1,1),MAX(OFFSET(E260,4,0,1,1),OFFSET(E260,3,0,1,1),OFFSET(E260,2,0,1,1),OFFSET(E260,1,0,1,1),OFFSET(E260,0,0,1,1)))</f>
        <v>18.041551079999998</v>
      </c>
    </row>
    <row r="261" spans="1:8" s="2" customFormat="1" x14ac:dyDescent="0.2">
      <c r="A261" s="108">
        <v>42263</v>
      </c>
      <c r="B261" s="10">
        <v>13.74594368</v>
      </c>
      <c r="D261" s="83">
        <v>42263</v>
      </c>
      <c r="E261" s="84">
        <v>13.74594368</v>
      </c>
      <c r="G261" s="83">
        <f t="shared" ca="1" si="12"/>
        <v>42267</v>
      </c>
      <c r="H261" s="25">
        <f t="shared" ca="1" si="13"/>
        <v>18.041551079999998</v>
      </c>
    </row>
    <row r="262" spans="1:8" s="2" customFormat="1" x14ac:dyDescent="0.2">
      <c r="A262" s="108">
        <v>42264</v>
      </c>
      <c r="B262" s="10">
        <v>17.182429599999999</v>
      </c>
      <c r="D262" s="83">
        <v>42264</v>
      </c>
      <c r="E262" s="84">
        <v>17.182429599999999</v>
      </c>
      <c r="G262" s="83">
        <f t="shared" ca="1" si="12"/>
        <v>42268</v>
      </c>
      <c r="H262" s="25">
        <f t="shared" ca="1" si="13"/>
        <v>18.041551079999998</v>
      </c>
    </row>
    <row r="263" spans="1:8" s="2" customFormat="1" x14ac:dyDescent="0.2">
      <c r="A263" s="108">
        <v>42265</v>
      </c>
      <c r="B263" s="10">
        <v>18.041551079999998</v>
      </c>
      <c r="D263" s="83">
        <v>42265</v>
      </c>
      <c r="E263" s="84">
        <v>18.041551079999998</v>
      </c>
      <c r="G263" s="83">
        <f t="shared" ca="1" si="12"/>
        <v>42269</v>
      </c>
      <c r="H263" s="25">
        <f t="shared" ca="1" si="13"/>
        <v>18.041551079999998</v>
      </c>
    </row>
    <row r="264" spans="1:8" s="2" customFormat="1" x14ac:dyDescent="0.2">
      <c r="A264" s="108">
        <v>42266</v>
      </c>
      <c r="B264" s="10">
        <v>18.041551079999998</v>
      </c>
      <c r="D264" s="83">
        <v>42266</v>
      </c>
      <c r="E264" s="84">
        <v>18.041551079999998</v>
      </c>
      <c r="G264" s="83">
        <f t="shared" ca="1" si="12"/>
        <v>42270</v>
      </c>
      <c r="H264" s="25">
        <f t="shared" ca="1" si="13"/>
        <v>18.041551079999998</v>
      </c>
    </row>
    <row r="265" spans="1:8" s="2" customFormat="1" x14ac:dyDescent="0.2">
      <c r="A265" s="108">
        <v>42267</v>
      </c>
      <c r="B265" s="10">
        <v>16.32330812</v>
      </c>
      <c r="D265" s="83">
        <v>42267</v>
      </c>
      <c r="E265" s="84">
        <v>16.32330812</v>
      </c>
      <c r="G265" s="83">
        <f t="shared" ca="1" si="12"/>
        <v>42271</v>
      </c>
      <c r="H265" s="25">
        <f t="shared" ca="1" si="13"/>
        <v>18.041551079999998</v>
      </c>
    </row>
    <row r="266" spans="1:8" s="2" customFormat="1" x14ac:dyDescent="0.2">
      <c r="A266" s="108">
        <v>42268</v>
      </c>
      <c r="B266" s="10">
        <v>16.32330812</v>
      </c>
      <c r="D266" s="83">
        <v>42268</v>
      </c>
      <c r="E266" s="84">
        <v>16.32330812</v>
      </c>
      <c r="G266" s="83">
        <f t="shared" ca="1" si="12"/>
        <v>42272</v>
      </c>
      <c r="H266" s="25">
        <f t="shared" ca="1" si="13"/>
        <v>18.041551079999998</v>
      </c>
    </row>
    <row r="267" spans="1:8" s="2" customFormat="1" x14ac:dyDescent="0.2">
      <c r="A267" s="108">
        <v>42269</v>
      </c>
      <c r="B267" s="10">
        <v>16.32330812</v>
      </c>
      <c r="D267" s="83">
        <v>42269</v>
      </c>
      <c r="E267" s="84">
        <v>16.32330812</v>
      </c>
      <c r="G267" s="83">
        <f t="shared" ca="1" si="12"/>
        <v>42273</v>
      </c>
      <c r="H267" s="25">
        <f t="shared" ca="1" si="13"/>
        <v>18.041551079999998</v>
      </c>
    </row>
    <row r="268" spans="1:8" s="2" customFormat="1" x14ac:dyDescent="0.2">
      <c r="A268" s="108">
        <v>42270</v>
      </c>
      <c r="B268" s="10">
        <v>18.041551079999998</v>
      </c>
      <c r="D268" s="83">
        <v>42270</v>
      </c>
      <c r="E268" s="84">
        <v>18.041551079999998</v>
      </c>
      <c r="G268" s="83">
        <f t="shared" ca="1" si="12"/>
        <v>42274</v>
      </c>
      <c r="H268" s="25">
        <f t="shared" ca="1" si="13"/>
        <v>18.90067256</v>
      </c>
    </row>
    <row r="269" spans="1:8" s="2" customFormat="1" x14ac:dyDescent="0.2">
      <c r="A269" s="108">
        <v>42271</v>
      </c>
      <c r="B269" s="10">
        <v>15.464186639999999</v>
      </c>
      <c r="D269" s="83">
        <v>42271</v>
      </c>
      <c r="E269" s="84">
        <v>15.464186639999999</v>
      </c>
      <c r="G269" s="83">
        <f t="shared" ca="1" si="12"/>
        <v>42275</v>
      </c>
      <c r="H269" s="25">
        <f t="shared" ca="1" si="13"/>
        <v>18.90067256</v>
      </c>
    </row>
    <row r="270" spans="1:8" s="2" customFormat="1" x14ac:dyDescent="0.2">
      <c r="A270" s="108">
        <v>42272</v>
      </c>
      <c r="B270" s="10">
        <v>18.041551079999998</v>
      </c>
      <c r="D270" s="83">
        <v>42272</v>
      </c>
      <c r="E270" s="84">
        <v>18.041551079999998</v>
      </c>
      <c r="G270" s="83">
        <f t="shared" ca="1" si="12"/>
        <v>42276</v>
      </c>
      <c r="H270" s="25">
        <f t="shared" ca="1" si="13"/>
        <v>18.90067256</v>
      </c>
    </row>
    <row r="271" spans="1:8" s="2" customFormat="1" x14ac:dyDescent="0.2">
      <c r="A271" s="108">
        <v>42273</v>
      </c>
      <c r="B271" s="10">
        <v>13.74594368</v>
      </c>
      <c r="D271" s="83">
        <v>42273</v>
      </c>
      <c r="E271" s="84">
        <v>13.74594368</v>
      </c>
      <c r="G271" s="83">
        <f t="shared" ca="1" si="12"/>
        <v>42277</v>
      </c>
      <c r="H271" s="25">
        <f t="shared" ca="1" si="13"/>
        <v>18.90067256</v>
      </c>
    </row>
    <row r="272" spans="1:8" s="2" customFormat="1" x14ac:dyDescent="0.2">
      <c r="A272" s="108">
        <v>42274</v>
      </c>
      <c r="B272" s="10">
        <v>18.90067256</v>
      </c>
      <c r="D272" s="83">
        <v>42274</v>
      </c>
      <c r="E272" s="84">
        <v>18.90067256</v>
      </c>
      <c r="G272" s="83">
        <f t="shared" ca="1" si="12"/>
        <v>42278</v>
      </c>
      <c r="H272" s="25">
        <f t="shared" ca="1" si="13"/>
        <v>18.90067256</v>
      </c>
    </row>
    <row r="273" spans="1:8" s="2" customFormat="1" x14ac:dyDescent="0.2">
      <c r="A273" s="108">
        <v>42275</v>
      </c>
      <c r="B273" s="10">
        <v>17.182429599999999</v>
      </c>
      <c r="D273" s="83">
        <v>42275</v>
      </c>
      <c r="E273" s="84">
        <v>17.182429599999999</v>
      </c>
      <c r="G273" s="83">
        <f t="shared" ca="1" si="12"/>
        <v>42279</v>
      </c>
      <c r="H273" s="25">
        <f t="shared" ca="1" si="13"/>
        <v>17.182429599999999</v>
      </c>
    </row>
    <row r="274" spans="1:8" s="2" customFormat="1" x14ac:dyDescent="0.2">
      <c r="A274" s="108">
        <v>42276</v>
      </c>
      <c r="B274" s="10">
        <v>13.74594368</v>
      </c>
      <c r="D274" s="83">
        <v>42276</v>
      </c>
      <c r="E274" s="84">
        <v>13.74594368</v>
      </c>
      <c r="G274" s="83">
        <f t="shared" ca="1" si="12"/>
        <v>42280</v>
      </c>
      <c r="H274" s="25">
        <f t="shared" ca="1" si="13"/>
        <v>17.182429599999999</v>
      </c>
    </row>
    <row r="275" spans="1:8" s="2" customFormat="1" x14ac:dyDescent="0.2">
      <c r="A275" s="108">
        <v>42277</v>
      </c>
      <c r="B275" s="10">
        <v>15.464186639999999</v>
      </c>
      <c r="D275" s="83">
        <v>42277</v>
      </c>
      <c r="E275" s="84">
        <v>15.464186639999999</v>
      </c>
      <c r="G275" s="83">
        <f t="shared" ca="1" si="12"/>
        <v>42281</v>
      </c>
      <c r="H275" s="25">
        <f t="shared" ca="1" si="13"/>
        <v>17.182429599999999</v>
      </c>
    </row>
    <row r="276" spans="1:8" s="2" customFormat="1" x14ac:dyDescent="0.2">
      <c r="A276" s="108">
        <v>42278</v>
      </c>
      <c r="B276" s="10">
        <v>14.605065159999999</v>
      </c>
      <c r="D276" s="83">
        <v>42278</v>
      </c>
      <c r="E276" s="84">
        <v>14.605065159999999</v>
      </c>
      <c r="G276" s="83">
        <f t="shared" ca="1" si="12"/>
        <v>42282</v>
      </c>
      <c r="H276" s="25">
        <f t="shared" ca="1" si="13"/>
        <v>17.182429599999999</v>
      </c>
    </row>
    <row r="277" spans="1:8" s="2" customFormat="1" x14ac:dyDescent="0.2">
      <c r="A277" s="108">
        <v>42279</v>
      </c>
      <c r="B277" s="10">
        <v>17.182429599999999</v>
      </c>
      <c r="D277" s="83">
        <v>42279</v>
      </c>
      <c r="E277" s="84">
        <v>17.182429599999999</v>
      </c>
      <c r="G277" s="83">
        <f t="shared" ca="1" si="12"/>
        <v>42283</v>
      </c>
      <c r="H277" s="25">
        <f t="shared" ca="1" si="13"/>
        <v>17.182429599999999</v>
      </c>
    </row>
    <row r="278" spans="1:8" s="2" customFormat="1" x14ac:dyDescent="0.2">
      <c r="A278" s="108">
        <v>42280</v>
      </c>
      <c r="B278" s="10">
        <v>17.182429599999999</v>
      </c>
      <c r="D278" s="83">
        <v>42280</v>
      </c>
      <c r="E278" s="84">
        <v>17.182429599999999</v>
      </c>
      <c r="G278" s="83">
        <f t="shared" ca="1" si="12"/>
        <v>42284</v>
      </c>
      <c r="H278" s="25">
        <f t="shared" ca="1" si="13"/>
        <v>17.182429599999999</v>
      </c>
    </row>
    <row r="279" spans="1:8" s="2" customFormat="1" x14ac:dyDescent="0.2">
      <c r="A279" s="108">
        <v>42281</v>
      </c>
      <c r="B279" s="10">
        <v>12.027700719999999</v>
      </c>
      <c r="D279" s="83">
        <v>42281</v>
      </c>
      <c r="E279" s="84">
        <v>12.027700719999999</v>
      </c>
      <c r="G279" s="83">
        <f t="shared" ca="1" si="12"/>
        <v>42285</v>
      </c>
      <c r="H279" s="25">
        <f t="shared" ca="1" si="13"/>
        <v>17.182429599999999</v>
      </c>
    </row>
    <row r="280" spans="1:8" s="2" customFormat="1" x14ac:dyDescent="0.2">
      <c r="A280" s="108">
        <v>42282</v>
      </c>
      <c r="B280" s="10">
        <v>12.886822199999999</v>
      </c>
      <c r="D280" s="83">
        <v>42282</v>
      </c>
      <c r="E280" s="84">
        <v>12.886822199999999</v>
      </c>
      <c r="G280" s="83">
        <f t="shared" ca="1" si="12"/>
        <v>42286</v>
      </c>
      <c r="H280" s="25">
        <f t="shared" ca="1" si="13"/>
        <v>18.90067256</v>
      </c>
    </row>
    <row r="281" spans="1:8" s="2" customFormat="1" x14ac:dyDescent="0.2">
      <c r="A281" s="108">
        <v>42283</v>
      </c>
      <c r="B281" s="10">
        <v>12.886822199999999</v>
      </c>
      <c r="D281" s="83">
        <v>42283</v>
      </c>
      <c r="E281" s="84">
        <v>12.886822199999999</v>
      </c>
      <c r="G281" s="83">
        <f t="shared" ca="1" si="12"/>
        <v>42287</v>
      </c>
      <c r="H281" s="25">
        <f t="shared" ca="1" si="13"/>
        <v>18.90067256</v>
      </c>
    </row>
    <row r="282" spans="1:8" s="2" customFormat="1" x14ac:dyDescent="0.2">
      <c r="A282" s="108">
        <v>42284</v>
      </c>
      <c r="B282" s="10">
        <v>10.309457759999999</v>
      </c>
      <c r="D282" s="83">
        <v>42284</v>
      </c>
      <c r="E282" s="84">
        <v>10.309457759999999</v>
      </c>
      <c r="G282" s="83">
        <f t="shared" ca="1" si="12"/>
        <v>42288</v>
      </c>
      <c r="H282" s="25">
        <f t="shared" ca="1" si="13"/>
        <v>18.90067256</v>
      </c>
    </row>
    <row r="283" spans="1:8" s="2" customFormat="1" x14ac:dyDescent="0.2">
      <c r="A283" s="108">
        <v>42285</v>
      </c>
      <c r="B283" s="10">
        <v>17.182429599999999</v>
      </c>
      <c r="D283" s="83">
        <v>42285</v>
      </c>
      <c r="E283" s="84">
        <v>17.182429599999999</v>
      </c>
      <c r="G283" s="83">
        <f t="shared" ca="1" si="12"/>
        <v>42289</v>
      </c>
      <c r="H283" s="25">
        <f t="shared" ca="1" si="13"/>
        <v>18.90067256</v>
      </c>
    </row>
    <row r="284" spans="1:8" s="2" customFormat="1" x14ac:dyDescent="0.2">
      <c r="A284" s="108">
        <v>42286</v>
      </c>
      <c r="B284" s="10">
        <v>18.90067256</v>
      </c>
      <c r="D284" s="83">
        <v>42286</v>
      </c>
      <c r="E284" s="84">
        <v>18.90067256</v>
      </c>
      <c r="G284" s="83">
        <f t="shared" ca="1" si="12"/>
        <v>42290</v>
      </c>
      <c r="H284" s="25">
        <f t="shared" ca="1" si="13"/>
        <v>19.759794039999999</v>
      </c>
    </row>
    <row r="285" spans="1:8" s="2" customFormat="1" x14ac:dyDescent="0.2">
      <c r="A285" s="108">
        <v>42287</v>
      </c>
      <c r="B285" s="10">
        <v>16.32330812</v>
      </c>
      <c r="D285" s="83">
        <v>42287</v>
      </c>
      <c r="E285" s="84">
        <v>16.32330812</v>
      </c>
      <c r="G285" s="83">
        <f t="shared" ca="1" si="12"/>
        <v>42291</v>
      </c>
      <c r="H285" s="25">
        <f t="shared" ca="1" si="13"/>
        <v>19.759794039999999</v>
      </c>
    </row>
    <row r="286" spans="1:8" s="2" customFormat="1" x14ac:dyDescent="0.2">
      <c r="A286" s="108">
        <v>42288</v>
      </c>
      <c r="B286" s="10">
        <v>18.041551079999998</v>
      </c>
      <c r="D286" s="83">
        <v>42288</v>
      </c>
      <c r="E286" s="84">
        <v>18.90067256</v>
      </c>
      <c r="G286" s="83">
        <f t="shared" ca="1" si="12"/>
        <v>42292</v>
      </c>
      <c r="H286" s="25">
        <f t="shared" ca="1" si="13"/>
        <v>19.759794039999999</v>
      </c>
    </row>
    <row r="287" spans="1:8" s="2" customFormat="1" x14ac:dyDescent="0.2">
      <c r="A287" s="108">
        <v>42289</v>
      </c>
      <c r="B287" s="10">
        <v>16.32330812</v>
      </c>
      <c r="D287" s="83">
        <v>42289</v>
      </c>
      <c r="E287" s="84">
        <v>16.32330812</v>
      </c>
      <c r="G287" s="83">
        <f t="shared" ca="1" si="12"/>
        <v>42293</v>
      </c>
      <c r="H287" s="25">
        <f t="shared" ca="1" si="13"/>
        <v>19.759794039999999</v>
      </c>
    </row>
    <row r="288" spans="1:8" s="2" customFormat="1" x14ac:dyDescent="0.2">
      <c r="A288" s="108">
        <v>42290</v>
      </c>
      <c r="B288" s="10">
        <v>19.759794039999999</v>
      </c>
      <c r="D288" s="83">
        <v>42290</v>
      </c>
      <c r="E288" s="84">
        <v>19.759794039999999</v>
      </c>
      <c r="G288" s="83">
        <f t="shared" ca="1" si="12"/>
        <v>42294</v>
      </c>
      <c r="H288" s="25">
        <f t="shared" ca="1" si="13"/>
        <v>19.759794039999999</v>
      </c>
    </row>
    <row r="289" spans="1:8" s="2" customFormat="1" x14ac:dyDescent="0.2">
      <c r="A289" s="108">
        <v>42291</v>
      </c>
      <c r="B289" s="10">
        <v>17.182429599999999</v>
      </c>
      <c r="D289" s="83">
        <v>42291</v>
      </c>
      <c r="E289" s="84">
        <v>17.182429599999999</v>
      </c>
      <c r="G289" s="83">
        <f t="shared" ca="1" si="12"/>
        <v>42295</v>
      </c>
      <c r="H289" s="25">
        <f t="shared" ca="1" si="13"/>
        <v>19.759794039999999</v>
      </c>
    </row>
    <row r="290" spans="1:8" s="2" customFormat="1" x14ac:dyDescent="0.2">
      <c r="A290" s="108">
        <v>42292</v>
      </c>
      <c r="B290" s="10">
        <v>18.90067256</v>
      </c>
      <c r="D290" s="83">
        <v>42292</v>
      </c>
      <c r="E290" s="84">
        <v>18.90067256</v>
      </c>
      <c r="G290" s="83">
        <f t="shared" ca="1" si="12"/>
        <v>42296</v>
      </c>
      <c r="H290" s="25">
        <f t="shared" ca="1" si="13"/>
        <v>19.759794039999999</v>
      </c>
    </row>
    <row r="291" spans="1:8" s="2" customFormat="1" x14ac:dyDescent="0.2">
      <c r="A291" s="108">
        <v>42293</v>
      </c>
      <c r="B291" s="10">
        <v>19.759794039999999</v>
      </c>
      <c r="D291" s="83">
        <v>42293</v>
      </c>
      <c r="E291" s="84">
        <v>19.759794039999999</v>
      </c>
      <c r="G291" s="83">
        <f t="shared" ca="1" si="12"/>
        <v>42297</v>
      </c>
      <c r="H291" s="25">
        <f t="shared" ca="1" si="13"/>
        <v>19.759794039999999</v>
      </c>
    </row>
    <row r="292" spans="1:8" s="2" customFormat="1" x14ac:dyDescent="0.2">
      <c r="A292" s="108">
        <v>42294</v>
      </c>
      <c r="B292" s="10">
        <v>13.74594368</v>
      </c>
      <c r="D292" s="83">
        <v>42294</v>
      </c>
      <c r="E292" s="84">
        <v>13.74594368</v>
      </c>
      <c r="G292" s="83">
        <f t="shared" ca="1" si="12"/>
        <v>42298</v>
      </c>
      <c r="H292" s="25">
        <f t="shared" ca="1" si="13"/>
        <v>17.182429599999999</v>
      </c>
    </row>
    <row r="293" spans="1:8" s="2" customFormat="1" x14ac:dyDescent="0.2">
      <c r="A293" s="108">
        <v>42295</v>
      </c>
      <c r="B293" s="10">
        <v>15.464186639999999</v>
      </c>
      <c r="D293" s="83">
        <v>42295</v>
      </c>
      <c r="E293" s="84">
        <v>15.464186639999999</v>
      </c>
      <c r="G293" s="83">
        <f t="shared" ca="1" si="12"/>
        <v>42299</v>
      </c>
      <c r="H293" s="25">
        <f t="shared" ca="1" si="13"/>
        <v>17.182429599999999</v>
      </c>
    </row>
    <row r="294" spans="1:8" s="2" customFormat="1" x14ac:dyDescent="0.2">
      <c r="A294" s="108">
        <v>42296</v>
      </c>
      <c r="B294" s="10">
        <v>10.309457759999999</v>
      </c>
      <c r="D294" s="83">
        <v>42296</v>
      </c>
      <c r="E294" s="84">
        <v>10.309457759999999</v>
      </c>
      <c r="G294" s="83">
        <f t="shared" ca="1" si="12"/>
        <v>42300</v>
      </c>
      <c r="H294" s="25">
        <f t="shared" ca="1" si="13"/>
        <v>17.182429599999999</v>
      </c>
    </row>
    <row r="295" spans="1:8" s="2" customFormat="1" x14ac:dyDescent="0.2">
      <c r="A295" s="108">
        <v>42297</v>
      </c>
      <c r="B295" s="10">
        <v>12.886822199999999</v>
      </c>
      <c r="D295" s="83">
        <v>42297</v>
      </c>
      <c r="E295" s="84">
        <v>12.886822199999999</v>
      </c>
      <c r="G295" s="83">
        <f t="shared" ca="1" si="12"/>
        <v>42301</v>
      </c>
      <c r="H295" s="25">
        <f t="shared" ca="1" si="13"/>
        <v>17.182429599999999</v>
      </c>
    </row>
    <row r="296" spans="1:8" s="2" customFormat="1" x14ac:dyDescent="0.2">
      <c r="A296" s="108">
        <v>42298</v>
      </c>
      <c r="B296" s="10">
        <v>17.182429599999999</v>
      </c>
      <c r="D296" s="83">
        <v>42298</v>
      </c>
      <c r="E296" s="84">
        <v>17.182429599999999</v>
      </c>
      <c r="G296" s="83">
        <f t="shared" ca="1" si="12"/>
        <v>42302</v>
      </c>
      <c r="H296" s="25">
        <f t="shared" ca="1" si="13"/>
        <v>17.182429599999999</v>
      </c>
    </row>
    <row r="297" spans="1:8" s="2" customFormat="1" x14ac:dyDescent="0.2">
      <c r="A297" s="108">
        <v>42299</v>
      </c>
      <c r="B297" s="10">
        <v>17.182429599999999</v>
      </c>
      <c r="D297" s="83">
        <v>42299</v>
      </c>
      <c r="E297" s="84">
        <v>17.182429599999999</v>
      </c>
      <c r="G297" s="83">
        <f t="shared" ca="1" si="12"/>
        <v>42303</v>
      </c>
      <c r="H297" s="25">
        <f t="shared" ca="1" si="13"/>
        <v>17.182429599999999</v>
      </c>
    </row>
    <row r="298" spans="1:8" s="2" customFormat="1" x14ac:dyDescent="0.2">
      <c r="A298" s="108">
        <v>42300</v>
      </c>
      <c r="B298" s="10">
        <v>13.74594368</v>
      </c>
      <c r="D298" s="83">
        <v>42300</v>
      </c>
      <c r="E298" s="84">
        <v>13.74594368</v>
      </c>
      <c r="G298" s="83">
        <f t="shared" ca="1" si="12"/>
        <v>42304</v>
      </c>
      <c r="H298" s="25">
        <f t="shared" ca="1" si="13"/>
        <v>15.464186639999999</v>
      </c>
    </row>
    <row r="299" spans="1:8" s="2" customFormat="1" x14ac:dyDescent="0.2">
      <c r="A299" s="108">
        <v>42301</v>
      </c>
      <c r="B299" s="10">
        <v>15.464186639999999</v>
      </c>
      <c r="D299" s="83">
        <v>42301</v>
      </c>
      <c r="E299" s="84">
        <v>15.464186639999999</v>
      </c>
      <c r="G299" s="83">
        <f t="shared" ca="1" si="12"/>
        <v>42305</v>
      </c>
      <c r="H299" s="25">
        <f t="shared" ca="1" si="13"/>
        <v>15.464186639999999</v>
      </c>
    </row>
    <row r="300" spans="1:8" s="2" customFormat="1" x14ac:dyDescent="0.2">
      <c r="A300" s="108">
        <v>42302</v>
      </c>
      <c r="B300" s="10">
        <v>12.886822199999999</v>
      </c>
      <c r="D300" s="83">
        <v>42302</v>
      </c>
      <c r="E300" s="84">
        <v>12.886822199999999</v>
      </c>
      <c r="G300" s="83">
        <f t="shared" ca="1" si="12"/>
        <v>42306</v>
      </c>
      <c r="H300" s="25">
        <f t="shared" ca="1" si="13"/>
        <v>18.041551079999998</v>
      </c>
    </row>
    <row r="301" spans="1:8" s="2" customFormat="1" x14ac:dyDescent="0.2">
      <c r="A301" s="108">
        <v>42303</v>
      </c>
      <c r="B301" s="10">
        <v>7.7320933199999997</v>
      </c>
      <c r="D301" s="83">
        <v>42303</v>
      </c>
      <c r="E301" s="84">
        <v>7.7320933199999997</v>
      </c>
      <c r="G301" s="83">
        <f t="shared" ca="1" si="12"/>
        <v>42307</v>
      </c>
      <c r="H301" s="25">
        <f t="shared" ca="1" si="13"/>
        <v>18.041551079999998</v>
      </c>
    </row>
    <row r="302" spans="1:8" s="2" customFormat="1" x14ac:dyDescent="0.2">
      <c r="A302" s="108">
        <v>42304</v>
      </c>
      <c r="B302" s="10">
        <v>13.74594368</v>
      </c>
      <c r="D302" s="83">
        <v>42304</v>
      </c>
      <c r="E302" s="84">
        <v>13.74594368</v>
      </c>
      <c r="G302" s="83">
        <f t="shared" ca="1" si="12"/>
        <v>42308</v>
      </c>
      <c r="H302" s="25">
        <f t="shared" ca="1" si="13"/>
        <v>18.041551079999998</v>
      </c>
    </row>
    <row r="303" spans="1:8" s="2" customFormat="1" x14ac:dyDescent="0.2">
      <c r="A303" s="108">
        <v>42305</v>
      </c>
      <c r="B303" s="10">
        <v>13.74594368</v>
      </c>
      <c r="D303" s="83">
        <v>42305</v>
      </c>
      <c r="E303" s="84">
        <v>13.74594368</v>
      </c>
      <c r="G303" s="83">
        <f t="shared" ca="1" si="12"/>
        <v>42309</v>
      </c>
      <c r="H303" s="25">
        <f t="shared" ca="1" si="13"/>
        <v>18.041551079999998</v>
      </c>
    </row>
    <row r="304" spans="1:8" s="2" customFormat="1" x14ac:dyDescent="0.2">
      <c r="A304" s="108">
        <v>42306</v>
      </c>
      <c r="B304" s="10">
        <v>18.041551079999998</v>
      </c>
      <c r="D304" s="83">
        <v>42306</v>
      </c>
      <c r="E304" s="84">
        <v>18.041551079999998</v>
      </c>
      <c r="G304" s="83">
        <f t="shared" ca="1" si="12"/>
        <v>42310</v>
      </c>
      <c r="H304" s="25">
        <f t="shared" ca="1" si="13"/>
        <v>18.90067256</v>
      </c>
    </row>
    <row r="305" spans="1:8" s="2" customFormat="1" x14ac:dyDescent="0.2">
      <c r="A305" s="108">
        <v>42307</v>
      </c>
      <c r="B305" s="10">
        <v>13.74594368</v>
      </c>
      <c r="D305" s="83">
        <v>42307</v>
      </c>
      <c r="E305" s="84">
        <v>13.74594368</v>
      </c>
      <c r="G305" s="83">
        <f t="shared" ca="1" si="12"/>
        <v>42311</v>
      </c>
      <c r="H305" s="25">
        <f t="shared" ca="1" si="13"/>
        <v>18.90067256</v>
      </c>
    </row>
    <row r="306" spans="1:8" s="2" customFormat="1" x14ac:dyDescent="0.2">
      <c r="A306" s="108">
        <v>42308</v>
      </c>
      <c r="B306" s="10">
        <v>12.027700719999999</v>
      </c>
      <c r="D306" s="83">
        <v>42308</v>
      </c>
      <c r="E306" s="84">
        <v>12.027700719999999</v>
      </c>
      <c r="G306" s="83">
        <f t="shared" ca="1" si="12"/>
        <v>42312</v>
      </c>
      <c r="H306" s="25">
        <f t="shared" ca="1" si="13"/>
        <v>18.90067256</v>
      </c>
    </row>
    <row r="307" spans="1:8" s="2" customFormat="1" x14ac:dyDescent="0.2">
      <c r="A307" s="108">
        <v>42309</v>
      </c>
      <c r="B307" s="10">
        <v>16.32330812</v>
      </c>
      <c r="D307" s="83">
        <v>42309</v>
      </c>
      <c r="E307" s="84">
        <v>16.32330812</v>
      </c>
      <c r="G307" s="83">
        <f t="shared" ca="1" si="12"/>
        <v>42313</v>
      </c>
      <c r="H307" s="25">
        <f t="shared" ca="1" si="13"/>
        <v>18.90067256</v>
      </c>
    </row>
    <row r="308" spans="1:8" s="2" customFormat="1" x14ac:dyDescent="0.2">
      <c r="A308" s="108">
        <v>42310</v>
      </c>
      <c r="B308" s="10">
        <v>18.90067256</v>
      </c>
      <c r="D308" s="83">
        <v>42310</v>
      </c>
      <c r="E308" s="84">
        <v>18.90067256</v>
      </c>
      <c r="G308" s="83">
        <f t="shared" ca="1" si="12"/>
        <v>42314</v>
      </c>
      <c r="H308" s="25">
        <f t="shared" ca="1" si="13"/>
        <v>18.90067256</v>
      </c>
    </row>
    <row r="309" spans="1:8" s="2" customFormat="1" x14ac:dyDescent="0.2">
      <c r="A309" s="108">
        <v>42311</v>
      </c>
      <c r="B309" s="10">
        <v>17.182429599999999</v>
      </c>
      <c r="D309" s="83">
        <v>42311</v>
      </c>
      <c r="E309" s="84">
        <v>17.182429599999999</v>
      </c>
      <c r="G309" s="83">
        <f t="shared" ca="1" si="12"/>
        <v>42315</v>
      </c>
      <c r="H309" s="25">
        <f t="shared" ca="1" si="13"/>
        <v>17.182429599999999</v>
      </c>
    </row>
    <row r="310" spans="1:8" s="2" customFormat="1" x14ac:dyDescent="0.2">
      <c r="A310" s="108">
        <v>42312</v>
      </c>
      <c r="B310" s="10">
        <v>15.464186639999999</v>
      </c>
      <c r="D310" s="83">
        <v>42312</v>
      </c>
      <c r="E310" s="84">
        <v>15.464186639999999</v>
      </c>
      <c r="G310" s="83">
        <f t="shared" ca="1" si="12"/>
        <v>42316</v>
      </c>
      <c r="H310" s="25">
        <f t="shared" ca="1" si="13"/>
        <v>17.182429599999999</v>
      </c>
    </row>
    <row r="311" spans="1:8" s="2" customFormat="1" x14ac:dyDescent="0.2">
      <c r="A311" s="108">
        <v>42313</v>
      </c>
      <c r="B311" s="10">
        <v>12.027700719999999</v>
      </c>
      <c r="D311" s="83">
        <v>42313</v>
      </c>
      <c r="E311" s="84">
        <v>12.027700719999999</v>
      </c>
      <c r="G311" s="83">
        <f t="shared" ca="1" si="12"/>
        <v>42317</v>
      </c>
      <c r="H311" s="25">
        <f t="shared" ca="1" si="13"/>
        <v>17.182429599999999</v>
      </c>
    </row>
    <row r="312" spans="1:8" s="2" customFormat="1" x14ac:dyDescent="0.2">
      <c r="A312" s="108">
        <v>42314</v>
      </c>
      <c r="B312" s="10">
        <v>9.4503362800000001</v>
      </c>
      <c r="D312" s="83">
        <v>42314</v>
      </c>
      <c r="E312" s="84">
        <v>9.4503362800000001</v>
      </c>
      <c r="G312" s="83">
        <f t="shared" ca="1" si="12"/>
        <v>42318</v>
      </c>
      <c r="H312" s="25">
        <f t="shared" ca="1" si="13"/>
        <v>17.182429599999999</v>
      </c>
    </row>
    <row r="313" spans="1:8" s="2" customFormat="1" x14ac:dyDescent="0.2">
      <c r="A313" s="108">
        <v>42315</v>
      </c>
      <c r="B313" s="10">
        <v>13.74594368</v>
      </c>
      <c r="D313" s="83">
        <v>42315</v>
      </c>
      <c r="E313" s="84">
        <v>13.74594368</v>
      </c>
      <c r="G313" s="83">
        <f t="shared" ca="1" si="12"/>
        <v>42319</v>
      </c>
      <c r="H313" s="25">
        <f t="shared" ca="1" si="13"/>
        <v>17.182429599999999</v>
      </c>
    </row>
    <row r="314" spans="1:8" s="2" customFormat="1" x14ac:dyDescent="0.2">
      <c r="A314" s="108">
        <v>42316</v>
      </c>
      <c r="B314" s="10">
        <v>17.182429599999999</v>
      </c>
      <c r="D314" s="83">
        <v>42316</v>
      </c>
      <c r="E314" s="84">
        <v>17.182429599999999</v>
      </c>
      <c r="G314" s="83">
        <f t="shared" ca="1" si="12"/>
        <v>42320</v>
      </c>
      <c r="H314" s="25">
        <f t="shared" ca="1" si="13"/>
        <v>17.182429599999999</v>
      </c>
    </row>
    <row r="315" spans="1:8" s="2" customFormat="1" x14ac:dyDescent="0.2">
      <c r="A315" s="108">
        <v>42317</v>
      </c>
      <c r="B315" s="10">
        <v>16.32330812</v>
      </c>
      <c r="D315" s="83">
        <v>42317</v>
      </c>
      <c r="E315" s="84">
        <v>16.32330812</v>
      </c>
      <c r="G315" s="83">
        <f t="shared" ca="1" si="12"/>
        <v>42321</v>
      </c>
      <c r="H315" s="25">
        <f t="shared" ca="1" si="13"/>
        <v>16.32330812</v>
      </c>
    </row>
    <row r="316" spans="1:8" s="2" customFormat="1" x14ac:dyDescent="0.2">
      <c r="A316" s="108">
        <v>42318</v>
      </c>
      <c r="B316" s="10">
        <v>15.464186639999999</v>
      </c>
      <c r="D316" s="83">
        <v>42318</v>
      </c>
      <c r="E316" s="84">
        <v>15.464186639999999</v>
      </c>
      <c r="G316" s="83">
        <f t="shared" ca="1" si="12"/>
        <v>42322</v>
      </c>
      <c r="H316" s="25">
        <f t="shared" ca="1" si="13"/>
        <v>16.32330812</v>
      </c>
    </row>
    <row r="317" spans="1:8" s="2" customFormat="1" x14ac:dyDescent="0.2">
      <c r="A317" s="108">
        <v>42319</v>
      </c>
      <c r="B317" s="10">
        <v>16.32330812</v>
      </c>
      <c r="D317" s="83">
        <v>42319</v>
      </c>
      <c r="E317" s="84">
        <v>16.32330812</v>
      </c>
      <c r="G317" s="83">
        <f t="shared" ca="1" si="12"/>
        <v>42323</v>
      </c>
      <c r="H317" s="25">
        <f t="shared" ca="1" si="13"/>
        <v>16.32330812</v>
      </c>
    </row>
    <row r="318" spans="1:8" s="2" customFormat="1" x14ac:dyDescent="0.2">
      <c r="A318" s="108">
        <v>42320</v>
      </c>
      <c r="B318" s="10">
        <v>11.16857924</v>
      </c>
      <c r="D318" s="83">
        <v>42320</v>
      </c>
      <c r="E318" s="84">
        <v>11.16857924</v>
      </c>
      <c r="G318" s="83">
        <f t="shared" ca="1" si="12"/>
        <v>42324</v>
      </c>
      <c r="H318" s="25">
        <f t="shared" ca="1" si="13"/>
        <v>14.605065159999999</v>
      </c>
    </row>
    <row r="319" spans="1:8" s="2" customFormat="1" x14ac:dyDescent="0.2">
      <c r="A319" s="108">
        <v>42321</v>
      </c>
      <c r="B319" s="10">
        <v>10.309457759999999</v>
      </c>
      <c r="D319" s="83">
        <v>42321</v>
      </c>
      <c r="E319" s="84">
        <v>10.309457759999999</v>
      </c>
      <c r="G319" s="83">
        <f t="shared" ca="1" si="12"/>
        <v>42325</v>
      </c>
      <c r="H319" s="25">
        <f t="shared" ca="1" si="13"/>
        <v>14.605065159999999</v>
      </c>
    </row>
    <row r="320" spans="1:8" s="2" customFormat="1" x14ac:dyDescent="0.2">
      <c r="A320" s="108">
        <v>42322</v>
      </c>
      <c r="B320" s="10">
        <v>14.605065159999999</v>
      </c>
      <c r="D320" s="83">
        <v>42322</v>
      </c>
      <c r="E320" s="84">
        <v>14.605065159999999</v>
      </c>
      <c r="G320" s="83">
        <f t="shared" ca="1" si="12"/>
        <v>42326</v>
      </c>
      <c r="H320" s="25">
        <f t="shared" ca="1" si="13"/>
        <v>14.605065159999999</v>
      </c>
    </row>
    <row r="321" spans="1:8" s="2" customFormat="1" x14ac:dyDescent="0.2">
      <c r="A321" s="108">
        <v>42323</v>
      </c>
      <c r="B321" s="10">
        <v>12.886822199999999</v>
      </c>
      <c r="D321" s="83">
        <v>42323</v>
      </c>
      <c r="E321" s="84">
        <v>12.886822199999999</v>
      </c>
      <c r="G321" s="83">
        <f t="shared" ca="1" si="12"/>
        <v>42327</v>
      </c>
      <c r="H321" s="25">
        <f t="shared" ca="1" si="13"/>
        <v>15.464186639999999</v>
      </c>
    </row>
    <row r="322" spans="1:8" s="2" customFormat="1" x14ac:dyDescent="0.2">
      <c r="A322" s="108">
        <v>42324</v>
      </c>
      <c r="B322" s="10">
        <v>9.4503362800000001</v>
      </c>
      <c r="D322" s="83">
        <v>42324</v>
      </c>
      <c r="E322" s="84">
        <v>9.4503362800000001</v>
      </c>
      <c r="G322" s="83">
        <f t="shared" ca="1" si="12"/>
        <v>42328</v>
      </c>
      <c r="H322" s="25">
        <f t="shared" ca="1" si="13"/>
        <v>15.464186639999999</v>
      </c>
    </row>
    <row r="323" spans="1:8" s="2" customFormat="1" x14ac:dyDescent="0.2">
      <c r="A323" s="108">
        <v>42325</v>
      </c>
      <c r="B323" s="10">
        <v>8.5912147999999995</v>
      </c>
      <c r="D323" s="83">
        <v>42325</v>
      </c>
      <c r="E323" s="84">
        <v>10.309457759999999</v>
      </c>
      <c r="G323" s="83">
        <f t="shared" ca="1" si="12"/>
        <v>42329</v>
      </c>
      <c r="H323" s="25">
        <f t="shared" ca="1" si="13"/>
        <v>19.759794039999999</v>
      </c>
    </row>
    <row r="324" spans="1:8" s="2" customFormat="1" x14ac:dyDescent="0.2">
      <c r="A324" s="108">
        <v>42326</v>
      </c>
      <c r="B324" s="10">
        <v>14.605065159999999</v>
      </c>
      <c r="D324" s="83">
        <v>42326</v>
      </c>
      <c r="E324" s="84">
        <v>14.605065159999999</v>
      </c>
      <c r="G324" s="83">
        <f t="shared" ref="G324:G362" ca="1" si="14">OFFSET(D324,4,0,1,1)</f>
        <v>42330</v>
      </c>
      <c r="H324" s="25">
        <f t="shared" ref="H324:H362" ca="1" si="15">IF(OFFSET(E324,4,0,1,1),MAX(OFFSET(E324,4,0,1,1),OFFSET(E324,3,0,1,1),OFFSET(E324,2,0,1,1),OFFSET(E324,1,0,1,1),OFFSET(E324,0,0,1,1)))</f>
        <v>19.759794039999999</v>
      </c>
    </row>
    <row r="325" spans="1:8" s="2" customFormat="1" x14ac:dyDescent="0.2">
      <c r="A325" s="108">
        <v>42327</v>
      </c>
      <c r="B325" s="10">
        <v>15.464186639999999</v>
      </c>
      <c r="D325" s="83">
        <v>42327</v>
      </c>
      <c r="E325" s="84">
        <v>15.464186639999999</v>
      </c>
      <c r="G325" s="83">
        <f t="shared" ca="1" si="14"/>
        <v>42331</v>
      </c>
      <c r="H325" s="25">
        <f t="shared" ca="1" si="15"/>
        <v>19.759794039999999</v>
      </c>
    </row>
    <row r="326" spans="1:8" s="2" customFormat="1" x14ac:dyDescent="0.2">
      <c r="A326" s="108">
        <v>42328</v>
      </c>
      <c r="B326" s="10">
        <v>13.74594368</v>
      </c>
      <c r="D326" s="83">
        <v>42328</v>
      </c>
      <c r="E326" s="84">
        <v>13.74594368</v>
      </c>
      <c r="G326" s="83">
        <f t="shared" ca="1" si="14"/>
        <v>42332</v>
      </c>
      <c r="H326" s="25">
        <f t="shared" ca="1" si="15"/>
        <v>19.759794039999999</v>
      </c>
    </row>
    <row r="327" spans="1:8" s="2" customFormat="1" x14ac:dyDescent="0.2">
      <c r="A327" s="108">
        <v>42329</v>
      </c>
      <c r="B327" s="10">
        <v>19.759794039999999</v>
      </c>
      <c r="D327" s="83">
        <v>42329</v>
      </c>
      <c r="E327" s="84">
        <v>19.759794039999999</v>
      </c>
      <c r="G327" s="83">
        <f t="shared" ca="1" si="14"/>
        <v>42333</v>
      </c>
      <c r="H327" s="25">
        <f t="shared" ca="1" si="15"/>
        <v>19.759794039999999</v>
      </c>
    </row>
    <row r="328" spans="1:8" s="2" customFormat="1" x14ac:dyDescent="0.2">
      <c r="A328" s="108">
        <v>42330</v>
      </c>
      <c r="B328" s="10">
        <v>11.16857924</v>
      </c>
      <c r="D328" s="83">
        <v>42330</v>
      </c>
      <c r="E328" s="84">
        <v>11.16857924</v>
      </c>
      <c r="G328" s="83">
        <f t="shared" ca="1" si="14"/>
        <v>42334</v>
      </c>
      <c r="H328" s="25">
        <f t="shared" ca="1" si="15"/>
        <v>12.886822199999999</v>
      </c>
    </row>
    <row r="329" spans="1:8" s="2" customFormat="1" x14ac:dyDescent="0.2">
      <c r="A329" s="108">
        <v>42331</v>
      </c>
      <c r="B329" s="10">
        <v>10.309457759999999</v>
      </c>
      <c r="D329" s="83">
        <v>42331</v>
      </c>
      <c r="E329" s="84">
        <v>10.309457759999999</v>
      </c>
      <c r="G329" s="83">
        <f t="shared" ca="1" si="14"/>
        <v>42335</v>
      </c>
      <c r="H329" s="25">
        <f t="shared" ca="1" si="15"/>
        <v>12.886822199999999</v>
      </c>
    </row>
    <row r="330" spans="1:8" s="2" customFormat="1" x14ac:dyDescent="0.2">
      <c r="A330" s="108">
        <v>42332</v>
      </c>
      <c r="B330" s="10">
        <v>12.886822199999999</v>
      </c>
      <c r="D330" s="83">
        <v>42332</v>
      </c>
      <c r="E330" s="84">
        <v>12.886822199999999</v>
      </c>
      <c r="G330" s="83">
        <f t="shared" ca="1" si="14"/>
        <v>42336</v>
      </c>
      <c r="H330" s="25">
        <f t="shared" ca="1" si="15"/>
        <v>14.605065159999999</v>
      </c>
    </row>
    <row r="331" spans="1:8" s="2" customFormat="1" x14ac:dyDescent="0.2">
      <c r="A331" s="108">
        <v>42333</v>
      </c>
      <c r="B331" s="10">
        <v>12.027700719999999</v>
      </c>
      <c r="D331" s="83">
        <v>42333</v>
      </c>
      <c r="E331" s="84">
        <v>12.027700719999999</v>
      </c>
      <c r="G331" s="83">
        <f t="shared" ca="1" si="14"/>
        <v>42337</v>
      </c>
      <c r="H331" s="25">
        <f t="shared" ca="1" si="15"/>
        <v>17.182429599999999</v>
      </c>
    </row>
    <row r="332" spans="1:8" s="2" customFormat="1" x14ac:dyDescent="0.2">
      <c r="A332" s="108">
        <v>42334</v>
      </c>
      <c r="B332" s="10">
        <v>9.4503362800000001</v>
      </c>
      <c r="D332" s="83">
        <v>42334</v>
      </c>
      <c r="E332" s="84">
        <v>10.309457759999999</v>
      </c>
      <c r="G332" s="83">
        <f t="shared" ca="1" si="14"/>
        <v>42338</v>
      </c>
      <c r="H332" s="25">
        <f t="shared" ca="1" si="15"/>
        <v>17.182429599999999</v>
      </c>
    </row>
    <row r="333" spans="1:8" s="2" customFormat="1" x14ac:dyDescent="0.2">
      <c r="A333" s="108">
        <v>42335</v>
      </c>
      <c r="B333" s="10">
        <v>9.4503362800000001</v>
      </c>
      <c r="D333" s="83">
        <v>42335</v>
      </c>
      <c r="E333" s="84">
        <v>9.4503362800000001</v>
      </c>
      <c r="G333" s="83">
        <f t="shared" ca="1" si="14"/>
        <v>42339</v>
      </c>
      <c r="H333" s="25">
        <f t="shared" ca="1" si="15"/>
        <v>17.182429599999999</v>
      </c>
    </row>
    <row r="334" spans="1:8" s="2" customFormat="1" x14ac:dyDescent="0.2">
      <c r="A334" s="108">
        <v>42336</v>
      </c>
      <c r="B334" s="10">
        <v>14.605065159999999</v>
      </c>
      <c r="D334" s="83">
        <v>42336</v>
      </c>
      <c r="E334" s="84">
        <v>14.605065159999999</v>
      </c>
      <c r="G334" s="83">
        <f t="shared" ca="1" si="14"/>
        <v>42340</v>
      </c>
      <c r="H334" s="25">
        <f t="shared" ca="1" si="15"/>
        <v>17.182429599999999</v>
      </c>
    </row>
    <row r="335" spans="1:8" s="2" customFormat="1" x14ac:dyDescent="0.2">
      <c r="A335" s="108">
        <v>42337</v>
      </c>
      <c r="B335" s="10">
        <v>16.32330812</v>
      </c>
      <c r="D335" s="83">
        <v>42337</v>
      </c>
      <c r="E335" s="84">
        <v>17.182429599999999</v>
      </c>
      <c r="G335" s="83">
        <f t="shared" ca="1" si="14"/>
        <v>42341</v>
      </c>
      <c r="H335" s="25">
        <f t="shared" ca="1" si="15"/>
        <v>17.182429599999999</v>
      </c>
    </row>
    <row r="336" spans="1:8" s="2" customFormat="1" x14ac:dyDescent="0.2">
      <c r="A336" s="108">
        <v>42338</v>
      </c>
      <c r="B336" s="10">
        <v>15.464186639999999</v>
      </c>
      <c r="D336" s="83">
        <v>42338</v>
      </c>
      <c r="E336" s="84">
        <v>15.464186639999999</v>
      </c>
      <c r="G336" s="83">
        <f t="shared" ca="1" si="14"/>
        <v>42342</v>
      </c>
      <c r="H336" s="25">
        <f t="shared" ca="1" si="15"/>
        <v>15.464186639999999</v>
      </c>
    </row>
    <row r="337" spans="1:8" s="2" customFormat="1" x14ac:dyDescent="0.2">
      <c r="A337" s="108">
        <v>42339</v>
      </c>
      <c r="B337" s="10">
        <v>12.027700719999999</v>
      </c>
      <c r="D337" s="83">
        <v>42339</v>
      </c>
      <c r="E337" s="84">
        <v>12.027700719999999</v>
      </c>
      <c r="G337" s="83">
        <f t="shared" ca="1" si="14"/>
        <v>42343</v>
      </c>
      <c r="H337" s="25">
        <f t="shared" ca="1" si="15"/>
        <v>17.182429599999999</v>
      </c>
    </row>
    <row r="338" spans="1:8" s="2" customFormat="1" x14ac:dyDescent="0.2">
      <c r="A338" s="108">
        <v>42340</v>
      </c>
      <c r="B338" s="10">
        <v>12.886822199999999</v>
      </c>
      <c r="D338" s="83">
        <v>42340</v>
      </c>
      <c r="E338" s="84">
        <v>12.886822199999999</v>
      </c>
      <c r="G338" s="83">
        <f t="shared" ca="1" si="14"/>
        <v>42344</v>
      </c>
      <c r="H338" s="25">
        <f t="shared" ca="1" si="15"/>
        <v>17.182429599999999</v>
      </c>
    </row>
    <row r="339" spans="1:8" s="2" customFormat="1" x14ac:dyDescent="0.2">
      <c r="A339" s="108">
        <v>42341</v>
      </c>
      <c r="B339" s="10">
        <v>11.16857924</v>
      </c>
      <c r="D339" s="83">
        <v>42341</v>
      </c>
      <c r="E339" s="84">
        <v>11.16857924</v>
      </c>
      <c r="G339" s="83">
        <f t="shared" ca="1" si="14"/>
        <v>42345</v>
      </c>
      <c r="H339" s="25">
        <f t="shared" ca="1" si="15"/>
        <v>17.182429599999999</v>
      </c>
    </row>
    <row r="340" spans="1:8" s="2" customFormat="1" x14ac:dyDescent="0.2">
      <c r="A340" s="108">
        <v>42342</v>
      </c>
      <c r="B340" s="10">
        <v>12.027700719999999</v>
      </c>
      <c r="D340" s="83">
        <v>42342</v>
      </c>
      <c r="E340" s="84">
        <v>12.027700719999999</v>
      </c>
      <c r="G340" s="83">
        <f t="shared" ca="1" si="14"/>
        <v>42346</v>
      </c>
      <c r="H340" s="25">
        <f t="shared" ca="1" si="15"/>
        <v>17.182429599999999</v>
      </c>
    </row>
    <row r="341" spans="1:8" s="2" customFormat="1" x14ac:dyDescent="0.2">
      <c r="A341" s="108">
        <v>42343</v>
      </c>
      <c r="B341" s="10">
        <v>17.182429599999999</v>
      </c>
      <c r="D341" s="83">
        <v>42343</v>
      </c>
      <c r="E341" s="84">
        <v>17.182429599999999</v>
      </c>
      <c r="G341" s="83">
        <f t="shared" ca="1" si="14"/>
        <v>42347</v>
      </c>
      <c r="H341" s="25">
        <f t="shared" ca="1" si="15"/>
        <v>17.182429599999999</v>
      </c>
    </row>
    <row r="342" spans="1:8" s="2" customFormat="1" x14ac:dyDescent="0.2">
      <c r="A342" s="108">
        <v>42344</v>
      </c>
      <c r="B342" s="10">
        <v>13.74594368</v>
      </c>
      <c r="D342" s="83">
        <v>42344</v>
      </c>
      <c r="E342" s="84">
        <v>13.74594368</v>
      </c>
      <c r="G342" s="83">
        <f t="shared" ca="1" si="14"/>
        <v>42348</v>
      </c>
      <c r="H342" s="25">
        <f t="shared" ca="1" si="15"/>
        <v>17.182429599999999</v>
      </c>
    </row>
    <row r="343" spans="1:8" s="2" customFormat="1" x14ac:dyDescent="0.2">
      <c r="A343" s="108">
        <v>42345</v>
      </c>
      <c r="B343" s="10">
        <v>17.182429599999999</v>
      </c>
      <c r="D343" s="83">
        <v>42345</v>
      </c>
      <c r="E343" s="84">
        <v>17.182429599999999</v>
      </c>
      <c r="G343" s="83">
        <f t="shared" ca="1" si="14"/>
        <v>42349</v>
      </c>
      <c r="H343" s="25">
        <f t="shared" ca="1" si="15"/>
        <v>17.182429599999999</v>
      </c>
    </row>
    <row r="344" spans="1:8" s="2" customFormat="1" x14ac:dyDescent="0.2">
      <c r="A344" s="108">
        <v>42346</v>
      </c>
      <c r="B344" s="10">
        <v>8.5912147999999995</v>
      </c>
      <c r="D344" s="83">
        <v>42346</v>
      </c>
      <c r="E344" s="84">
        <v>8.5912147999999995</v>
      </c>
      <c r="G344" s="83">
        <f t="shared" ca="1" si="14"/>
        <v>42350</v>
      </c>
      <c r="H344" s="25">
        <f t="shared" ca="1" si="15"/>
        <v>16.32330812</v>
      </c>
    </row>
    <row r="345" spans="1:8" s="2" customFormat="1" x14ac:dyDescent="0.2">
      <c r="A345" s="108">
        <v>42347</v>
      </c>
      <c r="B345" s="10">
        <v>12.027700719999999</v>
      </c>
      <c r="D345" s="83">
        <v>42347</v>
      </c>
      <c r="E345" s="84">
        <v>12.027700719999999</v>
      </c>
      <c r="G345" s="83">
        <f t="shared" ca="1" si="14"/>
        <v>42351</v>
      </c>
      <c r="H345" s="25">
        <f t="shared" ca="1" si="15"/>
        <v>17.182429599999999</v>
      </c>
    </row>
    <row r="346" spans="1:8" s="2" customFormat="1" x14ac:dyDescent="0.2">
      <c r="A346" s="108">
        <v>42348</v>
      </c>
      <c r="B346" s="10">
        <v>16.32330812</v>
      </c>
      <c r="D346" s="83">
        <v>42348</v>
      </c>
      <c r="E346" s="84">
        <v>16.32330812</v>
      </c>
      <c r="G346" s="83">
        <f t="shared" ca="1" si="14"/>
        <v>42352</v>
      </c>
      <c r="H346" s="25">
        <f t="shared" ca="1" si="15"/>
        <v>17.182429599999999</v>
      </c>
    </row>
    <row r="347" spans="1:8" s="2" customFormat="1" x14ac:dyDescent="0.2">
      <c r="A347" s="108">
        <v>42349</v>
      </c>
      <c r="B347" s="10">
        <v>9.4503362800000001</v>
      </c>
      <c r="D347" s="83">
        <v>42349</v>
      </c>
      <c r="E347" s="84">
        <v>9.4503362800000001</v>
      </c>
      <c r="G347" s="83">
        <f t="shared" ca="1" si="14"/>
        <v>42353</v>
      </c>
      <c r="H347" s="25">
        <f t="shared" ca="1" si="15"/>
        <v>17.182429599999999</v>
      </c>
    </row>
    <row r="348" spans="1:8" s="2" customFormat="1" x14ac:dyDescent="0.2">
      <c r="A348" s="108">
        <v>42350</v>
      </c>
      <c r="B348" s="10">
        <v>15.464186639999999</v>
      </c>
      <c r="D348" s="83">
        <v>42350</v>
      </c>
      <c r="E348" s="84">
        <v>15.464186639999999</v>
      </c>
      <c r="G348" s="83">
        <f t="shared" ca="1" si="14"/>
        <v>42354</v>
      </c>
      <c r="H348" s="25">
        <f t="shared" ca="1" si="15"/>
        <v>17.182429599999999</v>
      </c>
    </row>
    <row r="349" spans="1:8" s="2" customFormat="1" x14ac:dyDescent="0.2">
      <c r="A349" s="108">
        <v>42351</v>
      </c>
      <c r="B349" s="10">
        <v>17.182429599999999</v>
      </c>
      <c r="D349" s="83">
        <v>42351</v>
      </c>
      <c r="E349" s="84">
        <v>17.182429599999999</v>
      </c>
      <c r="G349" s="83">
        <f t="shared" ca="1" si="14"/>
        <v>42355</v>
      </c>
      <c r="H349" s="25">
        <f t="shared" ca="1" si="15"/>
        <v>17.182429599999999</v>
      </c>
    </row>
    <row r="350" spans="1:8" s="2" customFormat="1" x14ac:dyDescent="0.2">
      <c r="A350" s="108">
        <v>42352</v>
      </c>
      <c r="B350" s="10">
        <v>15.464186639999999</v>
      </c>
      <c r="D350" s="83">
        <v>42352</v>
      </c>
      <c r="E350" s="84">
        <v>15.464186639999999</v>
      </c>
      <c r="G350" s="83">
        <f t="shared" ca="1" si="14"/>
        <v>42356</v>
      </c>
      <c r="H350" s="25">
        <f t="shared" ca="1" si="15"/>
        <v>18.90067256</v>
      </c>
    </row>
    <row r="351" spans="1:8" s="2" customFormat="1" x14ac:dyDescent="0.2">
      <c r="A351" s="108">
        <v>42353</v>
      </c>
      <c r="B351" s="10">
        <v>16.32330812</v>
      </c>
      <c r="D351" s="83">
        <v>42353</v>
      </c>
      <c r="E351" s="84">
        <v>16.32330812</v>
      </c>
      <c r="G351" s="83">
        <f t="shared" ca="1" si="14"/>
        <v>42357</v>
      </c>
      <c r="H351" s="25">
        <f t="shared" ca="1" si="15"/>
        <v>18.90067256</v>
      </c>
    </row>
    <row r="352" spans="1:8" s="2" customFormat="1" x14ac:dyDescent="0.2">
      <c r="A352" s="108">
        <v>42354</v>
      </c>
      <c r="B352" s="10">
        <v>15.464186639999999</v>
      </c>
      <c r="D352" s="83">
        <v>42354</v>
      </c>
      <c r="E352" s="84">
        <v>15.464186639999999</v>
      </c>
      <c r="G352" s="83">
        <f t="shared" ca="1" si="14"/>
        <v>42358</v>
      </c>
      <c r="H352" s="25">
        <f t="shared" ca="1" si="15"/>
        <v>18.90067256</v>
      </c>
    </row>
    <row r="353" spans="1:8" s="2" customFormat="1" x14ac:dyDescent="0.2">
      <c r="A353" s="108">
        <v>42355</v>
      </c>
      <c r="B353" s="10">
        <v>17.182429599999999</v>
      </c>
      <c r="D353" s="83">
        <v>42355</v>
      </c>
      <c r="E353" s="84">
        <v>17.182429599999999</v>
      </c>
      <c r="G353" s="83">
        <f t="shared" ca="1" si="14"/>
        <v>42359</v>
      </c>
      <c r="H353" s="25">
        <f t="shared" ca="1" si="15"/>
        <v>18.90067256</v>
      </c>
    </row>
    <row r="354" spans="1:8" s="2" customFormat="1" x14ac:dyDescent="0.2">
      <c r="A354" s="108">
        <v>42356</v>
      </c>
      <c r="B354" s="10">
        <v>18.90067256</v>
      </c>
      <c r="D354" s="83">
        <v>42356</v>
      </c>
      <c r="E354" s="84">
        <v>18.90067256</v>
      </c>
      <c r="G354" s="83">
        <f t="shared" ca="1" si="14"/>
        <v>42360</v>
      </c>
      <c r="H354" s="25">
        <f t="shared" ca="1" si="15"/>
        <v>18.90067256</v>
      </c>
    </row>
    <row r="355" spans="1:8" s="2" customFormat="1" x14ac:dyDescent="0.2">
      <c r="A355" s="108">
        <v>42357</v>
      </c>
      <c r="B355" s="10">
        <v>18.041551079999998</v>
      </c>
      <c r="D355" s="83">
        <v>42357</v>
      </c>
      <c r="E355" s="84">
        <v>18.041551079999998</v>
      </c>
      <c r="G355" s="83">
        <f t="shared" ca="1" si="14"/>
        <v>42361</v>
      </c>
      <c r="H355" s="25">
        <f t="shared" ca="1" si="15"/>
        <v>18.041551079999998</v>
      </c>
    </row>
    <row r="356" spans="1:8" s="2" customFormat="1" x14ac:dyDescent="0.2">
      <c r="A356" s="108">
        <v>42358</v>
      </c>
      <c r="B356" s="10">
        <v>17.182429599999999</v>
      </c>
      <c r="D356" s="83">
        <v>42358</v>
      </c>
      <c r="E356" s="84">
        <v>17.182429599999999</v>
      </c>
      <c r="G356" s="83">
        <f t="shared" ca="1" si="14"/>
        <v>42362</v>
      </c>
      <c r="H356" s="25">
        <f t="shared" ca="1" si="15"/>
        <v>18.90067256</v>
      </c>
    </row>
    <row r="357" spans="1:8" s="2" customFormat="1" x14ac:dyDescent="0.2">
      <c r="A357" s="108">
        <v>42359</v>
      </c>
      <c r="B357" s="10">
        <v>16.32330812</v>
      </c>
      <c r="D357" s="83">
        <v>42359</v>
      </c>
      <c r="E357" s="84">
        <v>16.32330812</v>
      </c>
      <c r="G357" s="83">
        <f t="shared" ca="1" si="14"/>
        <v>42363</v>
      </c>
      <c r="H357" s="25">
        <f t="shared" ca="1" si="15"/>
        <v>18.90067256</v>
      </c>
    </row>
    <row r="358" spans="1:8" s="2" customFormat="1" x14ac:dyDescent="0.2">
      <c r="A358" s="108">
        <v>42360</v>
      </c>
      <c r="B358" s="10">
        <v>16.32330812</v>
      </c>
      <c r="D358" s="83">
        <v>42360</v>
      </c>
      <c r="E358" s="84">
        <v>16.32330812</v>
      </c>
      <c r="G358" s="83">
        <f t="shared" ca="1" si="14"/>
        <v>42364</v>
      </c>
      <c r="H358" s="25">
        <f t="shared" ca="1" si="15"/>
        <v>18.90067256</v>
      </c>
    </row>
    <row r="359" spans="1:8" s="2" customFormat="1" x14ac:dyDescent="0.2">
      <c r="A359" s="108">
        <v>42361</v>
      </c>
      <c r="B359" s="10">
        <v>16.32330812</v>
      </c>
      <c r="D359" s="83">
        <v>42361</v>
      </c>
      <c r="E359" s="84">
        <v>16.32330812</v>
      </c>
      <c r="G359" s="83">
        <f t="shared" ca="1" si="14"/>
        <v>42365</v>
      </c>
      <c r="H359" s="25">
        <f t="shared" ca="1" si="15"/>
        <v>18.90067256</v>
      </c>
    </row>
    <row r="360" spans="1:8" s="2" customFormat="1" x14ac:dyDescent="0.2">
      <c r="A360" s="108">
        <v>42362</v>
      </c>
      <c r="B360" s="10">
        <v>18.90067256</v>
      </c>
      <c r="D360" s="83">
        <v>42362</v>
      </c>
      <c r="E360" s="84">
        <v>18.90067256</v>
      </c>
      <c r="G360" s="83">
        <f t="shared" ca="1" si="14"/>
        <v>42366</v>
      </c>
      <c r="H360" s="25">
        <f t="shared" ca="1" si="15"/>
        <v>18.90067256</v>
      </c>
    </row>
    <row r="361" spans="1:8" s="2" customFormat="1" x14ac:dyDescent="0.2">
      <c r="A361" s="108">
        <v>42363</v>
      </c>
      <c r="B361" s="10">
        <v>16.32330812</v>
      </c>
      <c r="D361" s="83">
        <v>42363</v>
      </c>
      <c r="E361" s="84">
        <v>16.32330812</v>
      </c>
      <c r="G361" s="83">
        <f t="shared" ca="1" si="14"/>
        <v>42367</v>
      </c>
      <c r="H361" s="25">
        <f t="shared" ca="1" si="15"/>
        <v>18.041551079999998</v>
      </c>
    </row>
    <row r="362" spans="1:8" s="2" customFormat="1" x14ac:dyDescent="0.2">
      <c r="A362" s="108">
        <v>42364</v>
      </c>
      <c r="B362" s="10">
        <v>17.182429599999999</v>
      </c>
      <c r="D362" s="83">
        <v>42364</v>
      </c>
      <c r="E362" s="84">
        <v>17.182429599999999</v>
      </c>
      <c r="G362" s="83">
        <f t="shared" ca="1" si="14"/>
        <v>42368</v>
      </c>
      <c r="H362" s="25">
        <f t="shared" ca="1" si="15"/>
        <v>18.041551079999998</v>
      </c>
    </row>
    <row r="363" spans="1:8" s="2" customFormat="1" x14ac:dyDescent="0.2">
      <c r="A363" s="108">
        <v>42365</v>
      </c>
      <c r="B363" s="10">
        <v>18.041551079999998</v>
      </c>
      <c r="D363" s="83">
        <v>42365</v>
      </c>
      <c r="E363" s="84">
        <v>18.041551079999998</v>
      </c>
      <c r="G363" s="83">
        <f ca="1">OFFSET(D363,4,0,1,1)</f>
        <v>42369</v>
      </c>
      <c r="H363" s="25">
        <f ca="1">IF(OFFSET(E363,4,0,1,1),MAX(OFFSET(E363,4,0,1,1),OFFSET(E363,3,0,1,1),OFFSET(E363,2,0,1,1),OFFSET(E363,1,0,1,1),OFFSET(E363,0,0,1,1)))</f>
        <v>18.041551079999998</v>
      </c>
    </row>
    <row r="364" spans="1:8" s="2" customFormat="1" x14ac:dyDescent="0.2">
      <c r="A364" s="108">
        <v>42366</v>
      </c>
      <c r="B364" s="10">
        <v>18.041551079999998</v>
      </c>
      <c r="D364" s="83">
        <v>42366</v>
      </c>
      <c r="E364" s="84">
        <v>18.041551079999998</v>
      </c>
      <c r="G364" s="83"/>
      <c r="H364" s="25"/>
    </row>
    <row r="365" spans="1:8" s="2" customFormat="1" x14ac:dyDescent="0.2">
      <c r="A365" s="108">
        <v>42367</v>
      </c>
      <c r="B365" s="10">
        <v>15.464186639999999</v>
      </c>
      <c r="D365" s="83">
        <v>42367</v>
      </c>
      <c r="E365" s="84">
        <v>15.464186639999999</v>
      </c>
      <c r="G365" s="83"/>
      <c r="H365" s="25"/>
    </row>
    <row r="366" spans="1:8" s="2" customFormat="1" x14ac:dyDescent="0.2">
      <c r="A366" s="108">
        <v>42368</v>
      </c>
      <c r="B366" s="10">
        <v>17.182429599999999</v>
      </c>
      <c r="D366" s="83">
        <v>42368</v>
      </c>
      <c r="E366" s="84">
        <v>17.182429599999999</v>
      </c>
      <c r="G366" s="83"/>
      <c r="H366" s="25"/>
    </row>
    <row r="367" spans="1:8" s="2" customFormat="1" x14ac:dyDescent="0.2">
      <c r="A367" s="108">
        <v>42369</v>
      </c>
      <c r="B367" s="10">
        <v>18.041551079999998</v>
      </c>
      <c r="D367" s="83">
        <v>42369</v>
      </c>
      <c r="E367" s="84">
        <v>18.041551079999998</v>
      </c>
      <c r="G367" s="83"/>
      <c r="H367" s="25"/>
    </row>
    <row r="368" spans="1:8" s="2" customFormat="1" x14ac:dyDescent="0.2">
      <c r="A368" s="1" t="s">
        <v>58</v>
      </c>
      <c r="B368" s="87"/>
      <c r="D368" s="83"/>
      <c r="E368" s="84"/>
      <c r="G368" s="83"/>
      <c r="H368" s="25"/>
    </row>
    <row r="369" spans="1:8" s="2" customFormat="1" x14ac:dyDescent="0.2">
      <c r="A369" s="1" t="s">
        <v>59</v>
      </c>
      <c r="B369" s="87">
        <v>25.773644399999998</v>
      </c>
      <c r="D369" s="83"/>
      <c r="E369" s="84"/>
      <c r="G369" s="83"/>
      <c r="H369" s="25"/>
    </row>
    <row r="370" spans="1:8" s="2" customFormat="1" x14ac:dyDescent="0.2">
      <c r="A370" s="41"/>
      <c r="B370" s="41"/>
      <c r="D370" s="83"/>
      <c r="E370" s="84"/>
      <c r="G370" s="83"/>
      <c r="H370" s="25"/>
    </row>
    <row r="371" spans="1:8" s="2" customFormat="1" x14ac:dyDescent="0.2">
      <c r="A371" s="41"/>
      <c r="B371" s="41"/>
      <c r="D371" s="83"/>
      <c r="E371" s="84"/>
      <c r="G371" s="83"/>
      <c r="H371" s="25"/>
    </row>
    <row r="372" spans="1:8" s="2" customFormat="1" x14ac:dyDescent="0.2">
      <c r="A372" s="41"/>
      <c r="B372" s="41"/>
      <c r="D372" s="83"/>
      <c r="E372" s="84"/>
      <c r="G372" s="83"/>
      <c r="H372" s="25"/>
    </row>
    <row r="373" spans="1:8" s="2" customFormat="1" x14ac:dyDescent="0.2">
      <c r="A373" s="41"/>
      <c r="B373" s="41"/>
      <c r="D373" s="83"/>
      <c r="E373" s="84"/>
      <c r="G373" s="83"/>
      <c r="H373" s="25"/>
    </row>
    <row r="374" spans="1:8" s="2" customFormat="1" x14ac:dyDescent="0.2">
      <c r="A374" s="41"/>
      <c r="B374" s="41"/>
      <c r="D374" s="83"/>
      <c r="E374" s="84"/>
      <c r="G374" s="83"/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K127" sqref="K127"/>
    </sheetView>
  </sheetViews>
  <sheetFormatPr defaultColWidth="9.33203125" defaultRowHeight="11.25" x14ac:dyDescent="0.2"/>
  <cols>
    <col min="1" max="1" width="21.83203125" style="41" bestFit="1" customWidth="1"/>
    <col min="2" max="2" width="25.1640625" style="41" customWidth="1"/>
    <col min="3" max="3" width="9.33203125" style="2"/>
    <col min="4" max="4" width="19.33203125" style="83" customWidth="1"/>
    <col min="5" max="5" width="21.83203125" style="84" bestFit="1" customWidth="1"/>
    <col min="6" max="6" width="9.33203125" style="2"/>
    <col min="7" max="7" width="19.33203125" style="83" customWidth="1"/>
    <col min="8" max="8" width="21.83203125" style="2" bestFit="1" customWidth="1"/>
    <col min="9" max="9" width="9.33203125" style="2"/>
    <col min="10" max="10" width="19.33203125" style="41" customWidth="1"/>
    <col min="11" max="11" width="24.33203125" style="41" customWidth="1"/>
    <col min="12" max="16384" width="9.33203125" style="2"/>
  </cols>
  <sheetData>
    <row r="1" spans="1:11" ht="15" customHeight="1" x14ac:dyDescent="0.2">
      <c r="D1" s="82"/>
      <c r="E1" s="82"/>
      <c r="G1" s="82"/>
      <c r="J1" s="355" t="s">
        <v>165</v>
      </c>
      <c r="K1" s="355"/>
    </row>
    <row r="2" spans="1:11" ht="15" customHeight="1" x14ac:dyDescent="0.2">
      <c r="A2" s="88" t="s">
        <v>56</v>
      </c>
      <c r="B2" s="41" t="s">
        <v>57</v>
      </c>
      <c r="D2" s="83" t="s">
        <v>0</v>
      </c>
      <c r="E2" s="84" t="s">
        <v>57</v>
      </c>
      <c r="G2" s="83" t="s">
        <v>0</v>
      </c>
      <c r="H2" s="84" t="s">
        <v>57</v>
      </c>
      <c r="J2" s="28" t="s">
        <v>0</v>
      </c>
      <c r="K2" s="29" t="s">
        <v>10</v>
      </c>
    </row>
    <row r="3" spans="1:11" ht="15" customHeight="1" x14ac:dyDescent="0.2">
      <c r="A3" s="108">
        <v>42005</v>
      </c>
      <c r="B3" s="10">
        <v>16.32330812</v>
      </c>
      <c r="D3" s="83">
        <v>42005</v>
      </c>
      <c r="E3" s="84">
        <v>16.32330812</v>
      </c>
      <c r="G3" s="83">
        <f ca="1">OFFSET(D3,2,0,1,1)</f>
        <v>42007</v>
      </c>
      <c r="H3" s="25">
        <f ca="1">IF(OFFSET(E3,2,0,1,1),MAX(OFFSET(E3,2,0,1,1),OFFSET(E3,1,0,1,1),OFFSET(E3,0,0,1,1)))</f>
        <v>16.32330812</v>
      </c>
      <c r="J3" s="85">
        <f>INDEX(D5,1,1)</f>
        <v>42007</v>
      </c>
      <c r="K3" s="86">
        <f ca="1">VLOOKUP(J3,$G$3:$H$365,2,FALSE)</f>
        <v>16.32330812</v>
      </c>
    </row>
    <row r="4" spans="1:11" ht="15" customHeight="1" x14ac:dyDescent="0.2">
      <c r="A4" s="108">
        <v>42006</v>
      </c>
      <c r="B4" s="10">
        <v>16.32330812</v>
      </c>
      <c r="D4" s="83">
        <v>42006</v>
      </c>
      <c r="E4" s="84">
        <v>16.32330812</v>
      </c>
      <c r="G4" s="83">
        <f t="shared" ref="G4:G67" ca="1" si="0">OFFSET(D4,2,0,1,1)</f>
        <v>42008</v>
      </c>
      <c r="H4" s="25">
        <f t="shared" ref="H4:H67" ca="1" si="1">IF(OFFSET(E4,2,0,1,1),MAX(OFFSET(E4,2,0,1,1),OFFSET(E4,1,0,1,1),OFFSET(E4,0,0,1,1)))</f>
        <v>16.32330812</v>
      </c>
      <c r="J4" s="85">
        <f>INDEX(J3,1,1)+3</f>
        <v>42010</v>
      </c>
      <c r="K4" s="86">
        <f t="shared" ref="K4:K67" ca="1" si="2">VLOOKUP(J4,$G$3:$H$365,2,FALSE)</f>
        <v>15.464186639999999</v>
      </c>
    </row>
    <row r="5" spans="1:11" ht="15" customHeight="1" x14ac:dyDescent="0.2">
      <c r="A5" s="108">
        <v>42007</v>
      </c>
      <c r="B5" s="10">
        <v>14.605065159999999</v>
      </c>
      <c r="D5" s="83">
        <v>42007</v>
      </c>
      <c r="E5" s="84">
        <v>14.605065159999999</v>
      </c>
      <c r="G5" s="83">
        <f t="shared" ca="1" si="0"/>
        <v>42009</v>
      </c>
      <c r="H5" s="25">
        <f t="shared" ca="1" si="1"/>
        <v>15.464186639999999</v>
      </c>
      <c r="J5" s="85">
        <f t="shared" ref="J5:J62" si="3">INDEX(J4,1,1)+3</f>
        <v>42013</v>
      </c>
      <c r="K5" s="86">
        <f t="shared" ca="1" si="2"/>
        <v>14.605065159999999</v>
      </c>
    </row>
    <row r="6" spans="1:11" ht="15" customHeight="1" x14ac:dyDescent="0.2">
      <c r="A6" s="108">
        <v>42008</v>
      </c>
      <c r="B6" s="10">
        <v>15.464186639999999</v>
      </c>
      <c r="D6" s="83">
        <v>42008</v>
      </c>
      <c r="E6" s="84">
        <v>15.464186639999999</v>
      </c>
      <c r="G6" s="83">
        <f t="shared" ca="1" si="0"/>
        <v>42010</v>
      </c>
      <c r="H6" s="25">
        <f t="shared" ca="1" si="1"/>
        <v>15.464186639999999</v>
      </c>
      <c r="J6" s="85">
        <f t="shared" si="3"/>
        <v>42016</v>
      </c>
      <c r="K6" s="86">
        <f t="shared" ca="1" si="2"/>
        <v>19.759794039999999</v>
      </c>
    </row>
    <row r="7" spans="1:11" ht="15" customHeight="1" x14ac:dyDescent="0.2">
      <c r="A7" s="108">
        <v>42009</v>
      </c>
      <c r="B7" s="10">
        <v>14.605065159999999</v>
      </c>
      <c r="D7" s="83">
        <v>42009</v>
      </c>
      <c r="E7" s="84">
        <v>14.605065159999999</v>
      </c>
      <c r="G7" s="83">
        <f t="shared" ca="1" si="0"/>
        <v>42011</v>
      </c>
      <c r="H7" s="25">
        <f t="shared" ca="1" si="1"/>
        <v>14.605065159999999</v>
      </c>
      <c r="J7" s="85">
        <f t="shared" si="3"/>
        <v>42019</v>
      </c>
      <c r="K7" s="86">
        <f t="shared" ca="1" si="2"/>
        <v>17.182429599999999</v>
      </c>
    </row>
    <row r="8" spans="1:11" ht="15" customHeight="1" x14ac:dyDescent="0.2">
      <c r="A8" s="108">
        <v>42010</v>
      </c>
      <c r="B8" s="10">
        <v>12.886822199999999</v>
      </c>
      <c r="D8" s="83">
        <v>42010</v>
      </c>
      <c r="E8" s="84">
        <v>12.886822199999999</v>
      </c>
      <c r="G8" s="83">
        <f t="shared" ca="1" si="0"/>
        <v>42012</v>
      </c>
      <c r="H8" s="25">
        <f t="shared" ca="1" si="1"/>
        <v>14.605065159999999</v>
      </c>
      <c r="J8" s="85">
        <f t="shared" si="3"/>
        <v>42022</v>
      </c>
      <c r="K8" s="86">
        <f t="shared" ca="1" si="2"/>
        <v>18.90067256</v>
      </c>
    </row>
    <row r="9" spans="1:11" ht="15" customHeight="1" x14ac:dyDescent="0.2">
      <c r="A9" s="108">
        <v>42011</v>
      </c>
      <c r="B9" s="10">
        <v>13.74594368</v>
      </c>
      <c r="D9" s="83">
        <v>42011</v>
      </c>
      <c r="E9" s="84">
        <v>13.74594368</v>
      </c>
      <c r="G9" s="83">
        <f t="shared" ca="1" si="0"/>
        <v>42013</v>
      </c>
      <c r="H9" s="25">
        <f t="shared" ca="1" si="1"/>
        <v>14.605065159999999</v>
      </c>
      <c r="J9" s="85">
        <f t="shared" si="3"/>
        <v>42025</v>
      </c>
      <c r="K9" s="86">
        <f t="shared" ca="1" si="2"/>
        <v>18.041551079999998</v>
      </c>
    </row>
    <row r="10" spans="1:11" ht="15" customHeight="1" x14ac:dyDescent="0.2">
      <c r="A10" s="108">
        <v>42012</v>
      </c>
      <c r="B10" s="10">
        <v>14.605065159999999</v>
      </c>
      <c r="D10" s="83">
        <v>42012</v>
      </c>
      <c r="E10" s="84">
        <v>14.605065159999999</v>
      </c>
      <c r="G10" s="83">
        <f t="shared" ca="1" si="0"/>
        <v>42014</v>
      </c>
      <c r="H10" s="25">
        <f t="shared" ca="1" si="1"/>
        <v>17.182429599999999</v>
      </c>
      <c r="J10" s="85">
        <f t="shared" si="3"/>
        <v>42028</v>
      </c>
      <c r="K10" s="86">
        <f t="shared" ca="1" si="2"/>
        <v>16.32330812</v>
      </c>
    </row>
    <row r="11" spans="1:11" ht="15" customHeight="1" x14ac:dyDescent="0.2">
      <c r="A11" s="108">
        <v>42013</v>
      </c>
      <c r="B11" s="10">
        <v>14.605065159999999</v>
      </c>
      <c r="D11" s="83">
        <v>42013</v>
      </c>
      <c r="E11" s="84">
        <v>14.605065159999999</v>
      </c>
      <c r="G11" s="83">
        <f t="shared" ca="1" si="0"/>
        <v>42015</v>
      </c>
      <c r="H11" s="25">
        <f t="shared" ca="1" si="1"/>
        <v>19.759794039999999</v>
      </c>
      <c r="J11" s="85">
        <f t="shared" si="3"/>
        <v>42031</v>
      </c>
      <c r="K11" s="86">
        <f t="shared" ca="1" si="2"/>
        <v>16.32330812</v>
      </c>
    </row>
    <row r="12" spans="1:11" ht="15" customHeight="1" x14ac:dyDescent="0.2">
      <c r="A12" s="108">
        <v>42014</v>
      </c>
      <c r="B12" s="10">
        <v>17.182429599999999</v>
      </c>
      <c r="D12" s="83">
        <v>42014</v>
      </c>
      <c r="E12" s="84">
        <v>17.182429599999999</v>
      </c>
      <c r="G12" s="83">
        <f t="shared" ca="1" si="0"/>
        <v>42016</v>
      </c>
      <c r="H12" s="25">
        <f t="shared" ca="1" si="1"/>
        <v>19.759794039999999</v>
      </c>
      <c r="J12" s="85">
        <f t="shared" si="3"/>
        <v>42034</v>
      </c>
      <c r="K12" s="86">
        <f t="shared" ca="1" si="2"/>
        <v>17.182429599999999</v>
      </c>
    </row>
    <row r="13" spans="1:11" ht="15" customHeight="1" x14ac:dyDescent="0.2">
      <c r="A13" s="108">
        <v>42015</v>
      </c>
      <c r="B13" s="10">
        <v>19.759794039999999</v>
      </c>
      <c r="D13" s="83">
        <v>42015</v>
      </c>
      <c r="E13" s="84">
        <v>19.759794039999999</v>
      </c>
      <c r="G13" s="83">
        <f t="shared" ca="1" si="0"/>
        <v>42017</v>
      </c>
      <c r="H13" s="25">
        <f t="shared" ca="1" si="1"/>
        <v>19.759794039999999</v>
      </c>
      <c r="J13" s="85">
        <f t="shared" si="3"/>
        <v>42037</v>
      </c>
      <c r="K13" s="86">
        <f t="shared" ca="1" si="2"/>
        <v>19.759794039999999</v>
      </c>
    </row>
    <row r="14" spans="1:11" ht="15" customHeight="1" x14ac:dyDescent="0.2">
      <c r="A14" s="108">
        <v>42016</v>
      </c>
      <c r="B14" s="10">
        <v>18.90067256</v>
      </c>
      <c r="D14" s="83">
        <v>42016</v>
      </c>
      <c r="E14" s="84">
        <v>18.90067256</v>
      </c>
      <c r="G14" s="83">
        <f t="shared" ca="1" si="0"/>
        <v>42018</v>
      </c>
      <c r="H14" s="25">
        <f t="shared" ca="1" si="1"/>
        <v>18.90067256</v>
      </c>
      <c r="J14" s="85">
        <f t="shared" si="3"/>
        <v>42040</v>
      </c>
      <c r="K14" s="86">
        <f t="shared" ca="1" si="2"/>
        <v>16.32330812</v>
      </c>
    </row>
    <row r="15" spans="1:11" ht="15" customHeight="1" x14ac:dyDescent="0.2">
      <c r="A15" s="108">
        <v>42017</v>
      </c>
      <c r="B15" s="10">
        <v>17.182429599999999</v>
      </c>
      <c r="D15" s="83">
        <v>42017</v>
      </c>
      <c r="E15" s="84">
        <v>17.182429599999999</v>
      </c>
      <c r="G15" s="83">
        <f t="shared" ca="1" si="0"/>
        <v>42019</v>
      </c>
      <c r="H15" s="25">
        <f t="shared" ca="1" si="1"/>
        <v>17.182429599999999</v>
      </c>
      <c r="J15" s="85">
        <f t="shared" si="3"/>
        <v>42043</v>
      </c>
      <c r="K15" s="86">
        <f t="shared" ca="1" si="2"/>
        <v>13.74594368</v>
      </c>
    </row>
    <row r="16" spans="1:11" ht="15" customHeight="1" x14ac:dyDescent="0.2">
      <c r="A16" s="108">
        <v>42018</v>
      </c>
      <c r="B16" s="10">
        <v>16.32330812</v>
      </c>
      <c r="D16" s="83">
        <v>42018</v>
      </c>
      <c r="E16" s="84">
        <v>16.32330812</v>
      </c>
      <c r="G16" s="83">
        <f t="shared" ca="1" si="0"/>
        <v>42020</v>
      </c>
      <c r="H16" s="25">
        <f t="shared" ca="1" si="1"/>
        <v>17.182429599999999</v>
      </c>
      <c r="J16" s="85">
        <f t="shared" si="3"/>
        <v>42046</v>
      </c>
      <c r="K16" s="86">
        <f t="shared" ca="1" si="2"/>
        <v>14.605065159999999</v>
      </c>
    </row>
    <row r="17" spans="1:11" ht="15" customHeight="1" x14ac:dyDescent="0.2">
      <c r="A17" s="108">
        <v>42019</v>
      </c>
      <c r="B17" s="10">
        <v>17.182429599999999</v>
      </c>
      <c r="D17" s="83">
        <v>42019</v>
      </c>
      <c r="E17" s="84">
        <v>17.182429599999999</v>
      </c>
      <c r="G17" s="83">
        <f t="shared" ca="1" si="0"/>
        <v>42021</v>
      </c>
      <c r="H17" s="25">
        <f t="shared" ca="1" si="1"/>
        <v>17.182429599999999</v>
      </c>
      <c r="J17" s="85">
        <f t="shared" si="3"/>
        <v>42049</v>
      </c>
      <c r="K17" s="86">
        <f t="shared" ca="1" si="2"/>
        <v>17.182429599999999</v>
      </c>
    </row>
    <row r="18" spans="1:11" ht="15" customHeight="1" x14ac:dyDescent="0.2">
      <c r="A18" s="108">
        <v>42020</v>
      </c>
      <c r="B18" s="10">
        <v>15.464186639999999</v>
      </c>
      <c r="D18" s="83">
        <v>42020</v>
      </c>
      <c r="E18" s="84">
        <v>15.464186639999999</v>
      </c>
      <c r="G18" s="83">
        <f t="shared" ca="1" si="0"/>
        <v>42022</v>
      </c>
      <c r="H18" s="25">
        <f t="shared" ca="1" si="1"/>
        <v>18.90067256</v>
      </c>
      <c r="J18" s="85">
        <f t="shared" si="3"/>
        <v>42052</v>
      </c>
      <c r="K18" s="86">
        <f t="shared" ca="1" si="2"/>
        <v>18.041551079999998</v>
      </c>
    </row>
    <row r="19" spans="1:11" ht="15" customHeight="1" x14ac:dyDescent="0.2">
      <c r="A19" s="108">
        <v>42021</v>
      </c>
      <c r="B19" s="10">
        <v>17.182429599999999</v>
      </c>
      <c r="D19" s="83">
        <v>42021</v>
      </c>
      <c r="E19" s="84">
        <v>17.182429599999999</v>
      </c>
      <c r="G19" s="83">
        <f t="shared" ca="1" si="0"/>
        <v>42023</v>
      </c>
      <c r="H19" s="25">
        <f t="shared" ca="1" si="1"/>
        <v>18.90067256</v>
      </c>
      <c r="J19" s="85">
        <f t="shared" si="3"/>
        <v>42055</v>
      </c>
      <c r="K19" s="86">
        <f t="shared" ca="1" si="2"/>
        <v>17.182429599999999</v>
      </c>
    </row>
    <row r="20" spans="1:11" ht="15" customHeight="1" x14ac:dyDescent="0.2">
      <c r="A20" s="108">
        <v>42022</v>
      </c>
      <c r="B20" s="10">
        <v>18.90067256</v>
      </c>
      <c r="D20" s="83">
        <v>42022</v>
      </c>
      <c r="E20" s="84">
        <v>18.90067256</v>
      </c>
      <c r="G20" s="83">
        <f t="shared" ca="1" si="0"/>
        <v>42024</v>
      </c>
      <c r="H20" s="25">
        <f t="shared" ca="1" si="1"/>
        <v>18.90067256</v>
      </c>
      <c r="J20" s="85">
        <f t="shared" si="3"/>
        <v>42058</v>
      </c>
      <c r="K20" s="86">
        <f t="shared" ca="1" si="2"/>
        <v>10.309457759999999</v>
      </c>
    </row>
    <row r="21" spans="1:11" ht="15" customHeight="1" x14ac:dyDescent="0.2">
      <c r="A21" s="108">
        <v>42023</v>
      </c>
      <c r="B21" s="10">
        <v>15.464186639999999</v>
      </c>
      <c r="D21" s="83">
        <v>42023</v>
      </c>
      <c r="E21" s="84">
        <v>15.464186639999999</v>
      </c>
      <c r="G21" s="83">
        <f t="shared" ca="1" si="0"/>
        <v>42025</v>
      </c>
      <c r="H21" s="25">
        <f t="shared" ca="1" si="1"/>
        <v>18.041551079999998</v>
      </c>
      <c r="J21" s="85">
        <f t="shared" si="3"/>
        <v>42061</v>
      </c>
      <c r="K21" s="86">
        <f t="shared" ca="1" si="2"/>
        <v>14.605065159999999</v>
      </c>
    </row>
    <row r="22" spans="1:11" ht="15" customHeight="1" x14ac:dyDescent="0.2">
      <c r="A22" s="108">
        <v>42024</v>
      </c>
      <c r="B22" s="10">
        <v>18.041551079999998</v>
      </c>
      <c r="D22" s="83">
        <v>42024</v>
      </c>
      <c r="E22" s="84">
        <v>18.041551079999998</v>
      </c>
      <c r="G22" s="83">
        <f t="shared" ca="1" si="0"/>
        <v>42026</v>
      </c>
      <c r="H22" s="25">
        <f t="shared" ca="1" si="1"/>
        <v>18.041551079999998</v>
      </c>
      <c r="J22" s="85">
        <f t="shared" si="3"/>
        <v>42064</v>
      </c>
      <c r="K22" s="86">
        <f t="shared" ca="1" si="2"/>
        <v>12.027700719999999</v>
      </c>
    </row>
    <row r="23" spans="1:11" ht="15" customHeight="1" x14ac:dyDescent="0.2">
      <c r="A23" s="108">
        <v>42025</v>
      </c>
      <c r="B23" s="10">
        <v>17.182429599999999</v>
      </c>
      <c r="D23" s="83">
        <v>42025</v>
      </c>
      <c r="E23" s="84">
        <v>17.182429599999999</v>
      </c>
      <c r="G23" s="83">
        <f t="shared" ca="1" si="0"/>
        <v>42027</v>
      </c>
      <c r="H23" s="25">
        <f t="shared" ca="1" si="1"/>
        <v>17.182429599999999</v>
      </c>
      <c r="J23" s="85">
        <f t="shared" si="3"/>
        <v>42067</v>
      </c>
      <c r="K23" s="86">
        <f t="shared" ca="1" si="2"/>
        <v>12.886822199999999</v>
      </c>
    </row>
    <row r="24" spans="1:11" ht="15" customHeight="1" x14ac:dyDescent="0.2">
      <c r="A24" s="108">
        <v>42026</v>
      </c>
      <c r="B24" s="10">
        <v>16.32330812</v>
      </c>
      <c r="D24" s="83">
        <v>42026</v>
      </c>
      <c r="E24" s="84">
        <v>16.32330812</v>
      </c>
      <c r="G24" s="83">
        <f t="shared" ca="1" si="0"/>
        <v>42028</v>
      </c>
      <c r="H24" s="25">
        <f t="shared" ca="1" si="1"/>
        <v>16.32330812</v>
      </c>
      <c r="J24" s="85">
        <f t="shared" si="3"/>
        <v>42070</v>
      </c>
      <c r="K24" s="86">
        <f t="shared" ca="1" si="2"/>
        <v>16.32330812</v>
      </c>
    </row>
    <row r="25" spans="1:11" ht="15" customHeight="1" x14ac:dyDescent="0.2">
      <c r="A25" s="108">
        <v>42027</v>
      </c>
      <c r="B25" s="10">
        <v>15.464186639999999</v>
      </c>
      <c r="D25" s="83">
        <v>42027</v>
      </c>
      <c r="E25" s="84">
        <v>15.464186639999999</v>
      </c>
      <c r="G25" s="83">
        <f t="shared" ca="1" si="0"/>
        <v>42029</v>
      </c>
      <c r="H25" s="25">
        <f t="shared" ca="1" si="1"/>
        <v>15.464186639999999</v>
      </c>
      <c r="J25" s="85">
        <f t="shared" si="3"/>
        <v>42073</v>
      </c>
      <c r="K25" s="86">
        <f t="shared" ca="1" si="2"/>
        <v>16.32330812</v>
      </c>
    </row>
    <row r="26" spans="1:11" ht="15" customHeight="1" x14ac:dyDescent="0.2">
      <c r="A26" s="108">
        <v>42028</v>
      </c>
      <c r="B26" s="10">
        <v>14.605065159999999</v>
      </c>
      <c r="D26" s="83">
        <v>42028</v>
      </c>
      <c r="E26" s="84">
        <v>14.605065159999999</v>
      </c>
      <c r="G26" s="83">
        <f t="shared" ca="1" si="0"/>
        <v>42030</v>
      </c>
      <c r="H26" s="25">
        <f t="shared" ca="1" si="1"/>
        <v>16.32330812</v>
      </c>
      <c r="J26" s="85">
        <f t="shared" si="3"/>
        <v>42076</v>
      </c>
      <c r="K26" s="86">
        <f t="shared" ca="1" si="2"/>
        <v>15.464186639999999</v>
      </c>
    </row>
    <row r="27" spans="1:11" ht="15" customHeight="1" x14ac:dyDescent="0.2">
      <c r="A27" s="108">
        <v>42029</v>
      </c>
      <c r="B27" s="10">
        <v>14.605065159999999</v>
      </c>
      <c r="D27" s="83">
        <v>42029</v>
      </c>
      <c r="E27" s="84">
        <v>14.605065159999999</v>
      </c>
      <c r="G27" s="83">
        <f t="shared" ca="1" si="0"/>
        <v>42031</v>
      </c>
      <c r="H27" s="25">
        <f t="shared" ca="1" si="1"/>
        <v>16.32330812</v>
      </c>
      <c r="J27" s="85">
        <f t="shared" si="3"/>
        <v>42079</v>
      </c>
      <c r="K27" s="86">
        <f t="shared" ca="1" si="2"/>
        <v>12.886822199999999</v>
      </c>
    </row>
    <row r="28" spans="1:11" ht="15" customHeight="1" x14ac:dyDescent="0.2">
      <c r="A28" s="108">
        <v>42030</v>
      </c>
      <c r="B28" s="10">
        <v>16.32330812</v>
      </c>
      <c r="D28" s="83">
        <v>42030</v>
      </c>
      <c r="E28" s="84">
        <v>16.32330812</v>
      </c>
      <c r="G28" s="83">
        <f t="shared" ca="1" si="0"/>
        <v>42032</v>
      </c>
      <c r="H28" s="25">
        <f t="shared" ca="1" si="1"/>
        <v>17.182429599999999</v>
      </c>
      <c r="J28" s="85">
        <f t="shared" si="3"/>
        <v>42082</v>
      </c>
      <c r="K28" s="86">
        <f t="shared" ca="1" si="2"/>
        <v>13.74594368</v>
      </c>
    </row>
    <row r="29" spans="1:11" ht="15" customHeight="1" x14ac:dyDescent="0.2">
      <c r="A29" s="108">
        <v>42031</v>
      </c>
      <c r="B29" s="10">
        <v>15.464186639999999</v>
      </c>
      <c r="D29" s="83">
        <v>42031</v>
      </c>
      <c r="E29" s="84">
        <v>15.464186639999999</v>
      </c>
      <c r="G29" s="83">
        <f t="shared" ca="1" si="0"/>
        <v>42033</v>
      </c>
      <c r="H29" s="25">
        <f t="shared" ca="1" si="1"/>
        <v>17.182429599999999</v>
      </c>
      <c r="J29" s="85">
        <f t="shared" si="3"/>
        <v>42085</v>
      </c>
      <c r="K29" s="86">
        <f t="shared" ca="1" si="2"/>
        <v>12.886822199999999</v>
      </c>
    </row>
    <row r="30" spans="1:11" ht="15" customHeight="1" x14ac:dyDescent="0.2">
      <c r="A30" s="108">
        <v>42032</v>
      </c>
      <c r="B30" s="10">
        <v>17.182429599999999</v>
      </c>
      <c r="D30" s="83">
        <v>42032</v>
      </c>
      <c r="E30" s="84">
        <v>17.182429599999999</v>
      </c>
      <c r="G30" s="83">
        <f t="shared" ca="1" si="0"/>
        <v>42034</v>
      </c>
      <c r="H30" s="25">
        <f t="shared" ca="1" si="1"/>
        <v>17.182429599999999</v>
      </c>
      <c r="J30" s="85">
        <f t="shared" si="3"/>
        <v>42088</v>
      </c>
      <c r="K30" s="86">
        <f t="shared" ca="1" si="2"/>
        <v>14.605065159999999</v>
      </c>
    </row>
    <row r="31" spans="1:11" ht="15" customHeight="1" x14ac:dyDescent="0.2">
      <c r="A31" s="108">
        <v>42033</v>
      </c>
      <c r="B31" s="10">
        <v>15.464186639999999</v>
      </c>
      <c r="D31" s="83">
        <v>42033</v>
      </c>
      <c r="E31" s="84">
        <v>15.464186639999999</v>
      </c>
      <c r="G31" s="83">
        <f t="shared" ca="1" si="0"/>
        <v>42035</v>
      </c>
      <c r="H31" s="25">
        <f t="shared" ca="1" si="1"/>
        <v>15.464186639999999</v>
      </c>
      <c r="J31" s="85">
        <f t="shared" si="3"/>
        <v>42091</v>
      </c>
      <c r="K31" s="86">
        <f t="shared" ca="1" si="2"/>
        <v>10.309457759999999</v>
      </c>
    </row>
    <row r="32" spans="1:11" ht="15" customHeight="1" x14ac:dyDescent="0.2">
      <c r="A32" s="108">
        <v>42034</v>
      </c>
      <c r="B32" s="10">
        <v>15.464186639999999</v>
      </c>
      <c r="D32" s="83">
        <v>42034</v>
      </c>
      <c r="E32" s="84">
        <v>15.464186639999999</v>
      </c>
      <c r="G32" s="83">
        <f t="shared" ca="1" si="0"/>
        <v>42036</v>
      </c>
      <c r="H32" s="25">
        <f t="shared" ca="1" si="1"/>
        <v>15.464186639999999</v>
      </c>
      <c r="J32" s="85">
        <f t="shared" si="3"/>
        <v>42094</v>
      </c>
      <c r="K32" s="86">
        <f t="shared" ca="1" si="2"/>
        <v>14.605065159999999</v>
      </c>
    </row>
    <row r="33" spans="1:11" ht="15" customHeight="1" x14ac:dyDescent="0.2">
      <c r="A33" s="108">
        <v>42035</v>
      </c>
      <c r="B33" s="10">
        <v>13.74594368</v>
      </c>
      <c r="D33" s="83">
        <v>42035</v>
      </c>
      <c r="E33" s="84">
        <v>13.74594368</v>
      </c>
      <c r="G33" s="83">
        <f t="shared" ca="1" si="0"/>
        <v>42037</v>
      </c>
      <c r="H33" s="25">
        <f t="shared" ca="1" si="1"/>
        <v>19.759794039999999</v>
      </c>
      <c r="J33" s="85">
        <f t="shared" si="3"/>
        <v>42097</v>
      </c>
      <c r="K33" s="86">
        <f t="shared" ca="1" si="2"/>
        <v>12.886822199999999</v>
      </c>
    </row>
    <row r="34" spans="1:11" ht="15" customHeight="1" x14ac:dyDescent="0.2">
      <c r="A34" s="108">
        <v>42036</v>
      </c>
      <c r="B34" s="10">
        <v>15.464186639999999</v>
      </c>
      <c r="D34" s="83">
        <v>42036</v>
      </c>
      <c r="E34" s="84">
        <v>15.464186639999999</v>
      </c>
      <c r="G34" s="83">
        <f t="shared" ca="1" si="0"/>
        <v>42038</v>
      </c>
      <c r="H34" s="25">
        <f t="shared" ca="1" si="1"/>
        <v>19.759794039999999</v>
      </c>
      <c r="J34" s="85">
        <f t="shared" si="3"/>
        <v>42100</v>
      </c>
      <c r="K34" s="86">
        <f t="shared" ca="1" si="2"/>
        <v>12.027700719999999</v>
      </c>
    </row>
    <row r="35" spans="1:11" ht="15" customHeight="1" x14ac:dyDescent="0.2">
      <c r="A35" s="108">
        <v>42037</v>
      </c>
      <c r="B35" s="10">
        <v>19.759794039999999</v>
      </c>
      <c r="D35" s="83">
        <v>42037</v>
      </c>
      <c r="E35" s="84">
        <v>19.759794039999999</v>
      </c>
      <c r="G35" s="83">
        <f t="shared" ca="1" si="0"/>
        <v>42039</v>
      </c>
      <c r="H35" s="25">
        <f t="shared" ca="1" si="1"/>
        <v>19.759794039999999</v>
      </c>
      <c r="J35" s="85">
        <f t="shared" si="3"/>
        <v>42103</v>
      </c>
      <c r="K35" s="86">
        <f t="shared" ca="1" si="2"/>
        <v>19.759794039999999</v>
      </c>
    </row>
    <row r="36" spans="1:11" ht="15" customHeight="1" x14ac:dyDescent="0.2">
      <c r="A36" s="108">
        <v>42038</v>
      </c>
      <c r="B36" s="10">
        <v>16.32330812</v>
      </c>
      <c r="D36" s="83">
        <v>42038</v>
      </c>
      <c r="E36" s="84">
        <v>16.32330812</v>
      </c>
      <c r="G36" s="83">
        <f t="shared" ca="1" si="0"/>
        <v>42040</v>
      </c>
      <c r="H36" s="25">
        <f t="shared" ca="1" si="1"/>
        <v>16.32330812</v>
      </c>
      <c r="J36" s="85">
        <f t="shared" si="3"/>
        <v>42106</v>
      </c>
      <c r="K36" s="86">
        <f t="shared" ca="1" si="2"/>
        <v>9.4503362800000001</v>
      </c>
    </row>
    <row r="37" spans="1:11" ht="15" customHeight="1" x14ac:dyDescent="0.2">
      <c r="A37" s="108">
        <v>42039</v>
      </c>
      <c r="B37" s="10">
        <v>16.32330812</v>
      </c>
      <c r="D37" s="83">
        <v>42039</v>
      </c>
      <c r="E37" s="84">
        <v>16.32330812</v>
      </c>
      <c r="G37" s="83">
        <f t="shared" ca="1" si="0"/>
        <v>42041</v>
      </c>
      <c r="H37" s="25">
        <f t="shared" ca="1" si="1"/>
        <v>16.32330812</v>
      </c>
      <c r="J37" s="85">
        <f t="shared" si="3"/>
        <v>42109</v>
      </c>
      <c r="K37" s="86">
        <f t="shared" ca="1" si="2"/>
        <v>12.886822199999999</v>
      </c>
    </row>
    <row r="38" spans="1:11" ht="15" customHeight="1" x14ac:dyDescent="0.2">
      <c r="A38" s="108">
        <v>42040</v>
      </c>
      <c r="B38" s="10">
        <v>10.309457759999999</v>
      </c>
      <c r="D38" s="83">
        <v>42040</v>
      </c>
      <c r="E38" s="84">
        <v>10.309457759999999</v>
      </c>
      <c r="G38" s="83">
        <f t="shared" ca="1" si="0"/>
        <v>42042</v>
      </c>
      <c r="H38" s="25">
        <f t="shared" ca="1" si="1"/>
        <v>13.74594368</v>
      </c>
      <c r="J38" s="85">
        <f t="shared" si="3"/>
        <v>42112</v>
      </c>
      <c r="K38" s="86">
        <f t="shared" ca="1" si="2"/>
        <v>12.886822199999999</v>
      </c>
    </row>
    <row r="39" spans="1:11" ht="15" customHeight="1" x14ac:dyDescent="0.2">
      <c r="A39" s="108">
        <v>42041</v>
      </c>
      <c r="B39" s="10">
        <v>13.74594368</v>
      </c>
      <c r="D39" s="83">
        <v>42041</v>
      </c>
      <c r="E39" s="84">
        <v>13.74594368</v>
      </c>
      <c r="G39" s="83">
        <f t="shared" ca="1" si="0"/>
        <v>42043</v>
      </c>
      <c r="H39" s="25">
        <f t="shared" ca="1" si="1"/>
        <v>13.74594368</v>
      </c>
      <c r="J39" s="85">
        <f t="shared" si="3"/>
        <v>42115</v>
      </c>
      <c r="K39" s="86">
        <f t="shared" ca="1" si="2"/>
        <v>11.16857924</v>
      </c>
    </row>
    <row r="40" spans="1:11" ht="15" customHeight="1" x14ac:dyDescent="0.2">
      <c r="A40" s="108">
        <v>42042</v>
      </c>
      <c r="B40" s="10">
        <v>12.886822199999999</v>
      </c>
      <c r="D40" s="83">
        <v>42042</v>
      </c>
      <c r="E40" s="84">
        <v>12.886822199999999</v>
      </c>
      <c r="G40" s="83">
        <f t="shared" ca="1" si="0"/>
        <v>42044</v>
      </c>
      <c r="H40" s="25">
        <f t="shared" ca="1" si="1"/>
        <v>14.605065159999999</v>
      </c>
      <c r="J40" s="85">
        <f t="shared" si="3"/>
        <v>42118</v>
      </c>
      <c r="K40" s="86">
        <f t="shared" ca="1" si="2"/>
        <v>13.74594368</v>
      </c>
    </row>
    <row r="41" spans="1:11" ht="15" customHeight="1" x14ac:dyDescent="0.2">
      <c r="A41" s="108">
        <v>42043</v>
      </c>
      <c r="B41" s="10">
        <v>10.309457759999999</v>
      </c>
      <c r="D41" s="83">
        <v>42043</v>
      </c>
      <c r="E41" s="84">
        <v>10.309457759999999</v>
      </c>
      <c r="G41" s="83">
        <f t="shared" ca="1" si="0"/>
        <v>42045</v>
      </c>
      <c r="H41" s="25">
        <f t="shared" ca="1" si="1"/>
        <v>14.605065159999999</v>
      </c>
      <c r="J41" s="85">
        <f t="shared" si="3"/>
        <v>42121</v>
      </c>
      <c r="K41" s="86">
        <f t="shared" ca="1" si="2"/>
        <v>25.773644399999998</v>
      </c>
    </row>
    <row r="42" spans="1:11" ht="15" customHeight="1" x14ac:dyDescent="0.2">
      <c r="A42" s="108">
        <v>42044</v>
      </c>
      <c r="B42" s="10">
        <v>14.605065159999999</v>
      </c>
      <c r="D42" s="83">
        <v>42044</v>
      </c>
      <c r="E42" s="84">
        <v>14.605065159999999</v>
      </c>
      <c r="G42" s="83">
        <f t="shared" ca="1" si="0"/>
        <v>42046</v>
      </c>
      <c r="H42" s="25">
        <f t="shared" ca="1" si="1"/>
        <v>14.605065159999999</v>
      </c>
      <c r="J42" s="85">
        <f t="shared" si="3"/>
        <v>42124</v>
      </c>
      <c r="K42" s="86">
        <f t="shared" ca="1" si="2"/>
        <v>13.74594368</v>
      </c>
    </row>
    <row r="43" spans="1:11" ht="15" customHeight="1" x14ac:dyDescent="0.2">
      <c r="A43" s="108">
        <v>42045</v>
      </c>
      <c r="B43" s="10">
        <v>13.74594368</v>
      </c>
      <c r="D43" s="83">
        <v>42045</v>
      </c>
      <c r="E43" s="84">
        <v>13.74594368</v>
      </c>
      <c r="G43" s="83">
        <f t="shared" ca="1" si="0"/>
        <v>42047</v>
      </c>
      <c r="H43" s="25">
        <f t="shared" ca="1" si="1"/>
        <v>14.605065159999999</v>
      </c>
      <c r="J43" s="85">
        <f t="shared" si="3"/>
        <v>42127</v>
      </c>
      <c r="K43" s="86">
        <f t="shared" ca="1" si="2"/>
        <v>12.886822199999999</v>
      </c>
    </row>
    <row r="44" spans="1:11" ht="15" customHeight="1" x14ac:dyDescent="0.2">
      <c r="A44" s="108">
        <v>42046</v>
      </c>
      <c r="B44" s="10">
        <v>13.74594368</v>
      </c>
      <c r="D44" s="83">
        <v>42046</v>
      </c>
      <c r="E44" s="84">
        <v>13.74594368</v>
      </c>
      <c r="G44" s="83">
        <f t="shared" ca="1" si="0"/>
        <v>42048</v>
      </c>
      <c r="H44" s="25">
        <f t="shared" ca="1" si="1"/>
        <v>15.464186639999999</v>
      </c>
      <c r="J44" s="85">
        <f t="shared" si="3"/>
        <v>42130</v>
      </c>
      <c r="K44" s="86">
        <f t="shared" ca="1" si="2"/>
        <v>14.605065159999999</v>
      </c>
    </row>
    <row r="45" spans="1:11" ht="15" customHeight="1" x14ac:dyDescent="0.2">
      <c r="A45" s="108">
        <v>42047</v>
      </c>
      <c r="B45" s="10">
        <v>14.605065159999999</v>
      </c>
      <c r="D45" s="83">
        <v>42047</v>
      </c>
      <c r="E45" s="84">
        <v>14.605065159999999</v>
      </c>
      <c r="G45" s="83">
        <f t="shared" ca="1" si="0"/>
        <v>42049</v>
      </c>
      <c r="H45" s="25">
        <f t="shared" ca="1" si="1"/>
        <v>17.182429599999999</v>
      </c>
      <c r="J45" s="85">
        <f t="shared" si="3"/>
        <v>42133</v>
      </c>
      <c r="K45" s="86">
        <f t="shared" ca="1" si="2"/>
        <v>14.605065159999999</v>
      </c>
    </row>
    <row r="46" spans="1:11" ht="15" customHeight="1" x14ac:dyDescent="0.2">
      <c r="A46" s="108">
        <v>42048</v>
      </c>
      <c r="B46" s="10">
        <v>15.464186639999999</v>
      </c>
      <c r="D46" s="83">
        <v>42048</v>
      </c>
      <c r="E46" s="84">
        <v>15.464186639999999</v>
      </c>
      <c r="G46" s="83">
        <f t="shared" ca="1" si="0"/>
        <v>42050</v>
      </c>
      <c r="H46" s="25">
        <f t="shared" ca="1" si="1"/>
        <v>17.182429599999999</v>
      </c>
      <c r="J46" s="85">
        <f t="shared" si="3"/>
        <v>42136</v>
      </c>
      <c r="K46" s="86">
        <f t="shared" ca="1" si="2"/>
        <v>10.309457759999999</v>
      </c>
    </row>
    <row r="47" spans="1:11" ht="15" customHeight="1" x14ac:dyDescent="0.2">
      <c r="A47" s="108">
        <v>42049</v>
      </c>
      <c r="B47" s="10">
        <v>17.182429599999999</v>
      </c>
      <c r="D47" s="83">
        <v>42049</v>
      </c>
      <c r="E47" s="84">
        <v>17.182429599999999</v>
      </c>
      <c r="G47" s="83">
        <f t="shared" ca="1" si="0"/>
        <v>42051</v>
      </c>
      <c r="H47" s="25">
        <f t="shared" ca="1" si="1"/>
        <v>17.182429599999999</v>
      </c>
      <c r="J47" s="85">
        <f t="shared" si="3"/>
        <v>42139</v>
      </c>
      <c r="K47" s="86">
        <f t="shared" ca="1" si="2"/>
        <v>15.464186639999999</v>
      </c>
    </row>
    <row r="48" spans="1:11" ht="15" customHeight="1" x14ac:dyDescent="0.2">
      <c r="A48" s="108">
        <v>42050</v>
      </c>
      <c r="B48" s="10">
        <v>17.182429599999999</v>
      </c>
      <c r="D48" s="83">
        <v>42050</v>
      </c>
      <c r="E48" s="84">
        <v>17.182429599999999</v>
      </c>
      <c r="G48" s="83">
        <f t="shared" ca="1" si="0"/>
        <v>42052</v>
      </c>
      <c r="H48" s="25">
        <f t="shared" ca="1" si="1"/>
        <v>18.041551079999998</v>
      </c>
      <c r="J48" s="85">
        <f t="shared" si="3"/>
        <v>42142</v>
      </c>
      <c r="K48" s="86">
        <f t="shared" ca="1" si="2"/>
        <v>8.5912147999999995</v>
      </c>
    </row>
    <row r="49" spans="1:11" ht="15" customHeight="1" x14ac:dyDescent="0.2">
      <c r="A49" s="108">
        <v>42051</v>
      </c>
      <c r="B49" s="10">
        <v>14.605065159999999</v>
      </c>
      <c r="D49" s="83">
        <v>42051</v>
      </c>
      <c r="E49" s="84">
        <v>14.605065159999999</v>
      </c>
      <c r="G49" s="83">
        <f t="shared" ca="1" si="0"/>
        <v>42053</v>
      </c>
      <c r="H49" s="25">
        <f t="shared" ca="1" si="1"/>
        <v>18.041551079999998</v>
      </c>
      <c r="J49" s="85">
        <f t="shared" si="3"/>
        <v>42145</v>
      </c>
      <c r="K49" s="86">
        <f t="shared" ca="1" si="2"/>
        <v>12.027700719999999</v>
      </c>
    </row>
    <row r="50" spans="1:11" ht="15" customHeight="1" x14ac:dyDescent="0.2">
      <c r="A50" s="108">
        <v>42052</v>
      </c>
      <c r="B50" s="10">
        <v>18.041551079999998</v>
      </c>
      <c r="D50" s="83">
        <v>42052</v>
      </c>
      <c r="E50" s="84">
        <v>18.041551079999998</v>
      </c>
      <c r="G50" s="83">
        <f t="shared" ca="1" si="0"/>
        <v>42054</v>
      </c>
      <c r="H50" s="25">
        <f t="shared" ca="1" si="1"/>
        <v>18.041551079999998</v>
      </c>
      <c r="J50" s="85">
        <f t="shared" si="3"/>
        <v>42148</v>
      </c>
      <c r="K50" s="86">
        <f t="shared" ca="1" si="2"/>
        <v>11.16857924</v>
      </c>
    </row>
    <row r="51" spans="1:11" ht="15" customHeight="1" x14ac:dyDescent="0.2">
      <c r="A51" s="108">
        <v>42053</v>
      </c>
      <c r="B51" s="10">
        <v>17.182429599999999</v>
      </c>
      <c r="D51" s="83">
        <v>42053</v>
      </c>
      <c r="E51" s="84">
        <v>17.182429599999999</v>
      </c>
      <c r="G51" s="83">
        <f t="shared" ca="1" si="0"/>
        <v>42055</v>
      </c>
      <c r="H51" s="25">
        <f t="shared" ca="1" si="1"/>
        <v>17.182429599999999</v>
      </c>
      <c r="J51" s="85">
        <f t="shared" si="3"/>
        <v>42151</v>
      </c>
      <c r="K51" s="86">
        <f t="shared" ca="1" si="2"/>
        <v>10.309457759999999</v>
      </c>
    </row>
    <row r="52" spans="1:11" ht="15" customHeight="1" x14ac:dyDescent="0.2">
      <c r="A52" s="108">
        <v>42054</v>
      </c>
      <c r="B52" s="10">
        <v>15.464186639999999</v>
      </c>
      <c r="D52" s="83">
        <v>42054</v>
      </c>
      <c r="E52" s="84">
        <v>15.464186639999999</v>
      </c>
      <c r="G52" s="83">
        <f t="shared" ca="1" si="0"/>
        <v>42056</v>
      </c>
      <c r="H52" s="25">
        <f t="shared" ca="1" si="1"/>
        <v>15.464186639999999</v>
      </c>
      <c r="J52" s="85">
        <f t="shared" si="3"/>
        <v>42154</v>
      </c>
      <c r="K52" s="86">
        <f t="shared" ca="1" si="2"/>
        <v>17.182429599999999</v>
      </c>
    </row>
    <row r="53" spans="1:11" ht="15" customHeight="1" x14ac:dyDescent="0.2">
      <c r="A53" s="108">
        <v>42055</v>
      </c>
      <c r="B53" s="10">
        <v>14.605065159999999</v>
      </c>
      <c r="D53" s="83">
        <v>42055</v>
      </c>
      <c r="E53" s="84">
        <v>14.605065159999999</v>
      </c>
      <c r="G53" s="83">
        <f t="shared" ca="1" si="0"/>
        <v>42057</v>
      </c>
      <c r="H53" s="25">
        <f t="shared" ca="1" si="1"/>
        <v>14.605065159999999</v>
      </c>
      <c r="J53" s="85">
        <f t="shared" si="3"/>
        <v>42157</v>
      </c>
      <c r="K53" s="86">
        <f t="shared" ca="1" si="2"/>
        <v>12.027700719999999</v>
      </c>
    </row>
    <row r="54" spans="1:11" ht="15" customHeight="1" x14ac:dyDescent="0.2">
      <c r="A54" s="108">
        <v>42056</v>
      </c>
      <c r="B54" s="10">
        <v>10.309457759999999</v>
      </c>
      <c r="D54" s="83">
        <v>42056</v>
      </c>
      <c r="E54" s="84">
        <v>10.309457759999999</v>
      </c>
      <c r="G54" s="83">
        <f t="shared" ca="1" si="0"/>
        <v>42058</v>
      </c>
      <c r="H54" s="25">
        <f t="shared" ca="1" si="1"/>
        <v>10.309457759999999</v>
      </c>
      <c r="J54" s="85">
        <f t="shared" si="3"/>
        <v>42160</v>
      </c>
      <c r="K54" s="86">
        <f t="shared" ca="1" si="2"/>
        <v>8.5912147999999995</v>
      </c>
    </row>
    <row r="55" spans="1:11" ht="15" customHeight="1" x14ac:dyDescent="0.2">
      <c r="A55" s="108">
        <v>42057</v>
      </c>
      <c r="B55" s="10">
        <v>10.309457759999999</v>
      </c>
      <c r="D55" s="83">
        <v>42057</v>
      </c>
      <c r="E55" s="84">
        <v>10.309457759999999</v>
      </c>
      <c r="G55" s="83">
        <f t="shared" ca="1" si="0"/>
        <v>42059</v>
      </c>
      <c r="H55" s="25">
        <f t="shared" ca="1" si="1"/>
        <v>10.309457759999999</v>
      </c>
      <c r="J55" s="85">
        <f t="shared" si="3"/>
        <v>42163</v>
      </c>
      <c r="K55" s="86">
        <f t="shared" ca="1" si="2"/>
        <v>9.4503362800000001</v>
      </c>
    </row>
    <row r="56" spans="1:11" ht="15" customHeight="1" x14ac:dyDescent="0.2">
      <c r="A56" s="108">
        <v>42058</v>
      </c>
      <c r="B56" s="10">
        <v>10.309457759999999</v>
      </c>
      <c r="D56" s="83">
        <v>42058</v>
      </c>
      <c r="E56" s="84">
        <v>10.309457759999999</v>
      </c>
      <c r="G56" s="83">
        <f t="shared" ca="1" si="0"/>
        <v>42060</v>
      </c>
      <c r="H56" s="25">
        <f t="shared" ca="1" si="1"/>
        <v>14.605065159999999</v>
      </c>
      <c r="J56" s="85">
        <f t="shared" si="3"/>
        <v>42166</v>
      </c>
      <c r="K56" s="86">
        <f t="shared" ca="1" si="2"/>
        <v>12.027700719999999</v>
      </c>
    </row>
    <row r="57" spans="1:11" ht="15" customHeight="1" x14ac:dyDescent="0.2">
      <c r="A57" s="108">
        <v>42059</v>
      </c>
      <c r="B57" s="10">
        <v>10.309457759999999</v>
      </c>
      <c r="D57" s="83">
        <v>42059</v>
      </c>
      <c r="E57" s="84">
        <v>10.309457759999999</v>
      </c>
      <c r="G57" s="83">
        <f t="shared" ca="1" si="0"/>
        <v>42061</v>
      </c>
      <c r="H57" s="25">
        <f t="shared" ca="1" si="1"/>
        <v>14.605065159999999</v>
      </c>
      <c r="J57" s="85">
        <f t="shared" si="3"/>
        <v>42169</v>
      </c>
      <c r="K57" s="86">
        <f t="shared" ca="1" si="2"/>
        <v>11.16857924</v>
      </c>
    </row>
    <row r="58" spans="1:11" ht="15" customHeight="1" x14ac:dyDescent="0.2">
      <c r="A58" s="108">
        <v>42060</v>
      </c>
      <c r="B58" s="10">
        <v>14.605065159999999</v>
      </c>
      <c r="D58" s="83">
        <v>42060</v>
      </c>
      <c r="E58" s="84">
        <v>14.605065159999999</v>
      </c>
      <c r="G58" s="83">
        <f t="shared" ca="1" si="0"/>
        <v>42062</v>
      </c>
      <c r="H58" s="25">
        <f t="shared" ca="1" si="1"/>
        <v>14.605065159999999</v>
      </c>
      <c r="J58" s="85">
        <f t="shared" si="3"/>
        <v>42172</v>
      </c>
      <c r="K58" s="86">
        <f t="shared" ca="1" si="2"/>
        <v>17.182429599999999</v>
      </c>
    </row>
    <row r="59" spans="1:11" ht="15" customHeight="1" x14ac:dyDescent="0.2">
      <c r="A59" s="108">
        <v>42061</v>
      </c>
      <c r="B59" s="10">
        <v>12.886822199999999</v>
      </c>
      <c r="D59" s="83">
        <v>42061</v>
      </c>
      <c r="E59" s="84">
        <v>12.886822199999999</v>
      </c>
      <c r="G59" s="83">
        <f t="shared" ca="1" si="0"/>
        <v>42063</v>
      </c>
      <c r="H59" s="25">
        <f t="shared" ca="1" si="1"/>
        <v>12.886822199999999</v>
      </c>
      <c r="J59" s="85">
        <f t="shared" si="3"/>
        <v>42175</v>
      </c>
      <c r="K59" s="86">
        <f t="shared" ca="1" si="2"/>
        <v>16.32330812</v>
      </c>
    </row>
    <row r="60" spans="1:11" ht="15" customHeight="1" x14ac:dyDescent="0.2">
      <c r="A60" s="108">
        <v>42062</v>
      </c>
      <c r="B60" s="10">
        <v>9.4503362800000001</v>
      </c>
      <c r="D60" s="83">
        <v>42062</v>
      </c>
      <c r="E60" s="84">
        <v>9.4503362800000001</v>
      </c>
      <c r="G60" s="83">
        <f t="shared" ca="1" si="0"/>
        <v>42064</v>
      </c>
      <c r="H60" s="25">
        <f t="shared" ca="1" si="1"/>
        <v>12.027700719999999</v>
      </c>
      <c r="J60" s="85">
        <f t="shared" si="3"/>
        <v>42178</v>
      </c>
      <c r="K60" s="86">
        <f t="shared" ca="1" si="2"/>
        <v>10.309457759999999</v>
      </c>
    </row>
    <row r="61" spans="1:11" ht="15" customHeight="1" x14ac:dyDescent="0.2">
      <c r="A61" s="108">
        <v>42063</v>
      </c>
      <c r="B61" s="10">
        <v>11.16857924</v>
      </c>
      <c r="D61" s="83">
        <v>42063</v>
      </c>
      <c r="E61" s="84">
        <v>11.16857924</v>
      </c>
      <c r="G61" s="83">
        <f t="shared" ca="1" si="0"/>
        <v>42065</v>
      </c>
      <c r="H61" s="25">
        <f t="shared" ca="1" si="1"/>
        <v>12.886822199999999</v>
      </c>
      <c r="J61" s="85">
        <f t="shared" si="3"/>
        <v>42181</v>
      </c>
      <c r="K61" s="86">
        <f t="shared" ca="1" si="2"/>
        <v>14.605065159999999</v>
      </c>
    </row>
    <row r="62" spans="1:11" ht="15" customHeight="1" x14ac:dyDescent="0.2">
      <c r="A62" s="108">
        <v>42064</v>
      </c>
      <c r="B62" s="10">
        <v>12.027700719999999</v>
      </c>
      <c r="D62" s="83">
        <v>42064</v>
      </c>
      <c r="E62" s="84">
        <v>12.027700719999999</v>
      </c>
      <c r="G62" s="83">
        <f t="shared" ca="1" si="0"/>
        <v>42066</v>
      </c>
      <c r="H62" s="25">
        <f t="shared" ca="1" si="1"/>
        <v>12.886822199999999</v>
      </c>
      <c r="J62" s="85">
        <f t="shared" si="3"/>
        <v>42184</v>
      </c>
      <c r="K62" s="86">
        <f t="shared" ca="1" si="2"/>
        <v>11.16857924</v>
      </c>
    </row>
    <row r="63" spans="1:11" ht="15" customHeight="1" x14ac:dyDescent="0.2">
      <c r="A63" s="108">
        <v>42065</v>
      </c>
      <c r="B63" s="10">
        <v>12.886822199999999</v>
      </c>
      <c r="D63" s="83">
        <v>42065</v>
      </c>
      <c r="E63" s="84">
        <v>12.886822199999999</v>
      </c>
      <c r="G63" s="83">
        <f t="shared" ca="1" si="0"/>
        <v>42067</v>
      </c>
      <c r="H63" s="25">
        <f t="shared" ca="1" si="1"/>
        <v>12.886822199999999</v>
      </c>
      <c r="J63" s="85">
        <f t="shared" ref="J63:J76" si="4">INDEX(J62,1,1)+3</f>
        <v>42187</v>
      </c>
      <c r="K63" s="86">
        <f t="shared" ca="1" si="2"/>
        <v>11.16857924</v>
      </c>
    </row>
    <row r="64" spans="1:11" ht="15" customHeight="1" x14ac:dyDescent="0.2">
      <c r="A64" s="108">
        <v>42066</v>
      </c>
      <c r="B64" s="10">
        <v>9.4503362800000001</v>
      </c>
      <c r="D64" s="83">
        <v>42066</v>
      </c>
      <c r="E64" s="84">
        <v>9.4503362800000001</v>
      </c>
      <c r="G64" s="83">
        <f t="shared" ca="1" si="0"/>
        <v>42068</v>
      </c>
      <c r="H64" s="25">
        <f t="shared" ca="1" si="1"/>
        <v>10.309457759999999</v>
      </c>
      <c r="J64" s="85">
        <f t="shared" si="4"/>
        <v>42190</v>
      </c>
      <c r="K64" s="86">
        <f t="shared" ca="1" si="2"/>
        <v>15.464186639999999</v>
      </c>
    </row>
    <row r="65" spans="1:11" ht="15" customHeight="1" x14ac:dyDescent="0.2">
      <c r="A65" s="108">
        <v>42067</v>
      </c>
      <c r="B65" s="10">
        <v>10.309457759999999</v>
      </c>
      <c r="D65" s="83">
        <v>42067</v>
      </c>
      <c r="E65" s="84">
        <v>10.309457759999999</v>
      </c>
      <c r="G65" s="83">
        <f t="shared" ca="1" si="0"/>
        <v>42069</v>
      </c>
      <c r="H65" s="25">
        <f t="shared" ca="1" si="1"/>
        <v>15.464186639999999</v>
      </c>
      <c r="J65" s="85">
        <f t="shared" si="4"/>
        <v>42193</v>
      </c>
      <c r="K65" s="86">
        <f t="shared" ca="1" si="2"/>
        <v>10.309457759999999</v>
      </c>
    </row>
    <row r="66" spans="1:11" ht="15" customHeight="1" x14ac:dyDescent="0.2">
      <c r="A66" s="108">
        <v>42068</v>
      </c>
      <c r="B66" s="10">
        <v>8.5912147999999995</v>
      </c>
      <c r="D66" s="83">
        <v>42068</v>
      </c>
      <c r="E66" s="84">
        <v>8.5912147999999995</v>
      </c>
      <c r="G66" s="83">
        <f t="shared" ca="1" si="0"/>
        <v>42070</v>
      </c>
      <c r="H66" s="25">
        <f t="shared" ca="1" si="1"/>
        <v>16.32330812</v>
      </c>
      <c r="J66" s="85">
        <f t="shared" si="4"/>
        <v>42196</v>
      </c>
      <c r="K66" s="86">
        <f t="shared" ca="1" si="2"/>
        <v>12.027700719999999</v>
      </c>
    </row>
    <row r="67" spans="1:11" ht="15" customHeight="1" x14ac:dyDescent="0.2">
      <c r="A67" s="108">
        <v>42069</v>
      </c>
      <c r="B67" s="10">
        <v>15.464186639999999</v>
      </c>
      <c r="D67" s="83">
        <v>42069</v>
      </c>
      <c r="E67" s="84">
        <v>15.464186639999999</v>
      </c>
      <c r="G67" s="83">
        <f t="shared" ca="1" si="0"/>
        <v>42071</v>
      </c>
      <c r="H67" s="25">
        <f t="shared" ca="1" si="1"/>
        <v>16.32330812</v>
      </c>
      <c r="J67" s="85">
        <f t="shared" si="4"/>
        <v>42199</v>
      </c>
      <c r="K67" s="86">
        <f t="shared" ca="1" si="2"/>
        <v>12.027700719999999</v>
      </c>
    </row>
    <row r="68" spans="1:11" ht="15" customHeight="1" x14ac:dyDescent="0.2">
      <c r="A68" s="108">
        <v>42070</v>
      </c>
      <c r="B68" s="10">
        <v>16.32330812</v>
      </c>
      <c r="D68" s="83">
        <v>42070</v>
      </c>
      <c r="E68" s="84">
        <v>16.32330812</v>
      </c>
      <c r="G68" s="83">
        <f t="shared" ref="G68:G131" ca="1" si="5">OFFSET(D68,2,0,1,1)</f>
        <v>42072</v>
      </c>
      <c r="H68" s="25">
        <f t="shared" ref="H68:H131" ca="1" si="6">IF(OFFSET(E68,2,0,1,1),MAX(OFFSET(E68,2,0,1,1),OFFSET(E68,1,0,1,1),OFFSET(E68,0,0,1,1)))</f>
        <v>16.32330812</v>
      </c>
      <c r="J68" s="85">
        <f t="shared" si="4"/>
        <v>42202</v>
      </c>
      <c r="K68" s="86">
        <f t="shared" ref="K68:K123" ca="1" si="7">VLOOKUP(J68,$G$3:$H$365,2,FALSE)</f>
        <v>12.027700719999999</v>
      </c>
    </row>
    <row r="69" spans="1:11" ht="15" customHeight="1" x14ac:dyDescent="0.2">
      <c r="A69" s="108">
        <v>42071</v>
      </c>
      <c r="B69" s="10">
        <v>15.464186639999999</v>
      </c>
      <c r="D69" s="83">
        <v>42071</v>
      </c>
      <c r="E69" s="84">
        <v>15.464186639999999</v>
      </c>
      <c r="G69" s="83">
        <f t="shared" ca="1" si="5"/>
        <v>42073</v>
      </c>
      <c r="H69" s="25">
        <f t="shared" ca="1" si="6"/>
        <v>16.32330812</v>
      </c>
      <c r="J69" s="85">
        <f t="shared" si="4"/>
        <v>42205</v>
      </c>
      <c r="K69" s="86">
        <f t="shared" ca="1" si="7"/>
        <v>9.4503362800000001</v>
      </c>
    </row>
    <row r="70" spans="1:11" ht="15" customHeight="1" x14ac:dyDescent="0.2">
      <c r="A70" s="108">
        <v>42072</v>
      </c>
      <c r="B70" s="10">
        <v>16.32330812</v>
      </c>
      <c r="D70" s="83">
        <v>42072</v>
      </c>
      <c r="E70" s="84">
        <v>16.32330812</v>
      </c>
      <c r="G70" s="83">
        <f t="shared" ca="1" si="5"/>
        <v>42074</v>
      </c>
      <c r="H70" s="25">
        <f t="shared" ca="1" si="6"/>
        <v>16.32330812</v>
      </c>
      <c r="J70" s="85">
        <f t="shared" si="4"/>
        <v>42208</v>
      </c>
      <c r="K70" s="86">
        <f t="shared" ca="1" si="7"/>
        <v>14.605065159999999</v>
      </c>
    </row>
    <row r="71" spans="1:11" ht="15" customHeight="1" x14ac:dyDescent="0.2">
      <c r="A71" s="108">
        <v>42073</v>
      </c>
      <c r="B71" s="10">
        <v>13.74594368</v>
      </c>
      <c r="D71" s="83">
        <v>42073</v>
      </c>
      <c r="E71" s="84">
        <v>13.74594368</v>
      </c>
      <c r="G71" s="83">
        <f t="shared" ca="1" si="5"/>
        <v>42075</v>
      </c>
      <c r="H71" s="25">
        <f t="shared" ca="1" si="6"/>
        <v>15.464186639999999</v>
      </c>
      <c r="J71" s="85">
        <f t="shared" si="4"/>
        <v>42211</v>
      </c>
      <c r="K71" s="86">
        <f t="shared" ca="1" si="7"/>
        <v>13.74594368</v>
      </c>
    </row>
    <row r="72" spans="1:11" ht="15" customHeight="1" x14ac:dyDescent="0.2">
      <c r="A72" s="108">
        <v>42074</v>
      </c>
      <c r="B72" s="10">
        <v>15.464186639999999</v>
      </c>
      <c r="D72" s="83">
        <v>42074</v>
      </c>
      <c r="E72" s="84">
        <v>15.464186639999999</v>
      </c>
      <c r="G72" s="83">
        <f t="shared" ca="1" si="5"/>
        <v>42076</v>
      </c>
      <c r="H72" s="25">
        <f t="shared" ca="1" si="6"/>
        <v>15.464186639999999</v>
      </c>
      <c r="J72" s="85">
        <f t="shared" si="4"/>
        <v>42214</v>
      </c>
      <c r="K72" s="86">
        <f t="shared" ca="1" si="7"/>
        <v>12.886822199999999</v>
      </c>
    </row>
    <row r="73" spans="1:11" ht="15" customHeight="1" x14ac:dyDescent="0.2">
      <c r="A73" s="108">
        <v>42075</v>
      </c>
      <c r="B73" s="10">
        <v>14.605065159999999</v>
      </c>
      <c r="D73" s="83">
        <v>42075</v>
      </c>
      <c r="E73" s="84">
        <v>14.605065159999999</v>
      </c>
      <c r="G73" s="83">
        <f t="shared" ca="1" si="5"/>
        <v>42077</v>
      </c>
      <c r="H73" s="25">
        <f t="shared" ca="1" si="6"/>
        <v>14.605065159999999</v>
      </c>
      <c r="J73" s="85">
        <f t="shared" si="4"/>
        <v>42217</v>
      </c>
      <c r="K73" s="86">
        <f t="shared" ca="1" si="7"/>
        <v>10.309457759999999</v>
      </c>
    </row>
    <row r="74" spans="1:11" ht="15" customHeight="1" x14ac:dyDescent="0.2">
      <c r="A74" s="108">
        <v>42076</v>
      </c>
      <c r="B74" s="10">
        <v>12.886822199999999</v>
      </c>
      <c r="D74" s="83">
        <v>42076</v>
      </c>
      <c r="E74" s="84">
        <v>12.886822199999999</v>
      </c>
      <c r="G74" s="83">
        <f t="shared" ca="1" si="5"/>
        <v>42078</v>
      </c>
      <c r="H74" s="25">
        <f t="shared" ca="1" si="6"/>
        <v>12.886822199999999</v>
      </c>
      <c r="J74" s="85">
        <f t="shared" si="4"/>
        <v>42220</v>
      </c>
      <c r="K74" s="86">
        <f t="shared" ca="1" si="7"/>
        <v>12.886822199999999</v>
      </c>
    </row>
    <row r="75" spans="1:11" ht="15" customHeight="1" x14ac:dyDescent="0.2">
      <c r="A75" s="108">
        <v>42077</v>
      </c>
      <c r="B75" s="10">
        <v>12.886822199999999</v>
      </c>
      <c r="D75" s="83">
        <v>42077</v>
      </c>
      <c r="E75" s="84">
        <v>12.886822199999999</v>
      </c>
      <c r="G75" s="83">
        <f t="shared" ca="1" si="5"/>
        <v>42079</v>
      </c>
      <c r="H75" s="25">
        <f t="shared" ca="1" si="6"/>
        <v>12.886822199999999</v>
      </c>
      <c r="J75" s="85">
        <f t="shared" si="4"/>
        <v>42223</v>
      </c>
      <c r="K75" s="86">
        <f t="shared" ca="1" si="7"/>
        <v>14.605065159999999</v>
      </c>
    </row>
    <row r="76" spans="1:11" ht="15" customHeight="1" x14ac:dyDescent="0.2">
      <c r="A76" s="108">
        <v>42078</v>
      </c>
      <c r="B76" s="10">
        <v>12.027700719999999</v>
      </c>
      <c r="D76" s="83">
        <v>42078</v>
      </c>
      <c r="E76" s="84">
        <v>12.027700719999999</v>
      </c>
      <c r="G76" s="83">
        <f t="shared" ca="1" si="5"/>
        <v>42080</v>
      </c>
      <c r="H76" s="25">
        <f t="shared" ca="1" si="6"/>
        <v>13.74594368</v>
      </c>
      <c r="J76" s="85">
        <f t="shared" si="4"/>
        <v>42226</v>
      </c>
      <c r="K76" s="86">
        <f t="shared" ca="1" si="7"/>
        <v>10.309457759999999</v>
      </c>
    </row>
    <row r="77" spans="1:11" ht="15" customHeight="1" x14ac:dyDescent="0.2">
      <c r="A77" s="108">
        <v>42079</v>
      </c>
      <c r="B77" s="10">
        <v>12.027700719999999</v>
      </c>
      <c r="D77" s="83">
        <v>42079</v>
      </c>
      <c r="E77" s="84">
        <v>12.027700719999999</v>
      </c>
      <c r="G77" s="83">
        <f t="shared" ca="1" si="5"/>
        <v>42081</v>
      </c>
      <c r="H77" s="25">
        <f t="shared" ca="1" si="6"/>
        <v>13.74594368</v>
      </c>
      <c r="J77" s="85">
        <f t="shared" ref="J77:J103" si="8">INDEX(J76,1,1)+3</f>
        <v>42229</v>
      </c>
      <c r="K77" s="86">
        <f t="shared" ca="1" si="7"/>
        <v>8.5912147999999995</v>
      </c>
    </row>
    <row r="78" spans="1:11" ht="15" customHeight="1" x14ac:dyDescent="0.2">
      <c r="A78" s="108">
        <v>42080</v>
      </c>
      <c r="B78" s="10">
        <v>13.74594368</v>
      </c>
      <c r="D78" s="83">
        <v>42080</v>
      </c>
      <c r="E78" s="84">
        <v>13.74594368</v>
      </c>
      <c r="G78" s="83">
        <f t="shared" ca="1" si="5"/>
        <v>42082</v>
      </c>
      <c r="H78" s="25">
        <f t="shared" ca="1" si="6"/>
        <v>13.74594368</v>
      </c>
      <c r="J78" s="85">
        <f t="shared" si="8"/>
        <v>42232</v>
      </c>
      <c r="K78" s="86">
        <f t="shared" ca="1" si="7"/>
        <v>11.16857924</v>
      </c>
    </row>
    <row r="79" spans="1:11" ht="15" customHeight="1" x14ac:dyDescent="0.2">
      <c r="A79" s="108">
        <v>42081</v>
      </c>
      <c r="B79" s="10">
        <v>12.027700719999999</v>
      </c>
      <c r="D79" s="83">
        <v>42081</v>
      </c>
      <c r="E79" s="84">
        <v>12.027700719999999</v>
      </c>
      <c r="G79" s="83">
        <f t="shared" ca="1" si="5"/>
        <v>42083</v>
      </c>
      <c r="H79" s="25">
        <f t="shared" ca="1" si="6"/>
        <v>12.027700719999999</v>
      </c>
      <c r="J79" s="85">
        <f t="shared" si="8"/>
        <v>42235</v>
      </c>
      <c r="K79" s="86">
        <f t="shared" ca="1" si="7"/>
        <v>12.027700719999999</v>
      </c>
    </row>
    <row r="80" spans="1:11" ht="15" customHeight="1" x14ac:dyDescent="0.2">
      <c r="A80" s="108">
        <v>42082</v>
      </c>
      <c r="B80" s="10">
        <v>12.027700719999999</v>
      </c>
      <c r="D80" s="83">
        <v>42082</v>
      </c>
      <c r="E80" s="84">
        <v>12.027700719999999</v>
      </c>
      <c r="G80" s="83">
        <f t="shared" ca="1" si="5"/>
        <v>42084</v>
      </c>
      <c r="H80" s="25">
        <f t="shared" ca="1" si="6"/>
        <v>12.886822199999999</v>
      </c>
      <c r="J80" s="85">
        <f t="shared" si="8"/>
        <v>42238</v>
      </c>
      <c r="K80" s="86">
        <f t="shared" ca="1" si="7"/>
        <v>13.74594368</v>
      </c>
    </row>
    <row r="81" spans="1:11" ht="15" customHeight="1" x14ac:dyDescent="0.2">
      <c r="A81" s="108">
        <v>42083</v>
      </c>
      <c r="B81" s="10">
        <v>11.16857924</v>
      </c>
      <c r="D81" s="83">
        <v>42083</v>
      </c>
      <c r="E81" s="84">
        <v>11.16857924</v>
      </c>
      <c r="G81" s="83">
        <f t="shared" ca="1" si="5"/>
        <v>42085</v>
      </c>
      <c r="H81" s="25">
        <f t="shared" ca="1" si="6"/>
        <v>12.886822199999999</v>
      </c>
      <c r="J81" s="85">
        <f t="shared" si="8"/>
        <v>42241</v>
      </c>
      <c r="K81" s="86">
        <f t="shared" ca="1" si="7"/>
        <v>13.74594368</v>
      </c>
    </row>
    <row r="82" spans="1:11" ht="15" customHeight="1" x14ac:dyDescent="0.2">
      <c r="A82" s="108">
        <v>42084</v>
      </c>
      <c r="B82" s="10">
        <v>12.886822199999999</v>
      </c>
      <c r="D82" s="83">
        <v>42084</v>
      </c>
      <c r="E82" s="84">
        <v>12.886822199999999</v>
      </c>
      <c r="G82" s="83">
        <f t="shared" ca="1" si="5"/>
        <v>42086</v>
      </c>
      <c r="H82" s="25">
        <f t="shared" ca="1" si="6"/>
        <v>12.886822199999999</v>
      </c>
      <c r="J82" s="85">
        <f t="shared" si="8"/>
        <v>42244</v>
      </c>
      <c r="K82" s="86">
        <f t="shared" ca="1" si="7"/>
        <v>12.886822199999999</v>
      </c>
    </row>
    <row r="83" spans="1:11" ht="15" customHeight="1" x14ac:dyDescent="0.2">
      <c r="A83" s="108">
        <v>42085</v>
      </c>
      <c r="B83" s="10">
        <v>12.027700719999999</v>
      </c>
      <c r="D83" s="83">
        <v>42085</v>
      </c>
      <c r="E83" s="84">
        <v>12.027700719999999</v>
      </c>
      <c r="G83" s="83">
        <f t="shared" ca="1" si="5"/>
        <v>42087</v>
      </c>
      <c r="H83" s="25">
        <f t="shared" ca="1" si="6"/>
        <v>12.886822199999999</v>
      </c>
      <c r="J83" s="85">
        <f t="shared" si="8"/>
        <v>42247</v>
      </c>
      <c r="K83" s="86">
        <f t="shared" ca="1" si="7"/>
        <v>15.464186639999999</v>
      </c>
    </row>
    <row r="84" spans="1:11" ht="15" customHeight="1" x14ac:dyDescent="0.2">
      <c r="A84" s="108">
        <v>42086</v>
      </c>
      <c r="B84" s="10">
        <v>11.16857924</v>
      </c>
      <c r="D84" s="83">
        <v>42086</v>
      </c>
      <c r="E84" s="84">
        <v>11.16857924</v>
      </c>
      <c r="G84" s="83">
        <f t="shared" ca="1" si="5"/>
        <v>42088</v>
      </c>
      <c r="H84" s="25">
        <f t="shared" ca="1" si="6"/>
        <v>14.605065159999999</v>
      </c>
      <c r="J84" s="85">
        <f t="shared" si="8"/>
        <v>42250</v>
      </c>
      <c r="K84" s="86">
        <f t="shared" ca="1" si="7"/>
        <v>17.182429599999999</v>
      </c>
    </row>
    <row r="85" spans="1:11" ht="15" customHeight="1" x14ac:dyDescent="0.2">
      <c r="A85" s="108">
        <v>42087</v>
      </c>
      <c r="B85" s="10">
        <v>12.886822199999999</v>
      </c>
      <c r="D85" s="83">
        <v>42087</v>
      </c>
      <c r="E85" s="84">
        <v>12.886822199999999</v>
      </c>
      <c r="G85" s="83">
        <f t="shared" ca="1" si="5"/>
        <v>42089</v>
      </c>
      <c r="H85" s="25">
        <f t="shared" ca="1" si="6"/>
        <v>14.605065159999999</v>
      </c>
      <c r="J85" s="85">
        <f t="shared" si="8"/>
        <v>42253</v>
      </c>
      <c r="K85" s="86">
        <f t="shared" ca="1" si="7"/>
        <v>15.464186639999999</v>
      </c>
    </row>
    <row r="86" spans="1:11" ht="15" customHeight="1" x14ac:dyDescent="0.2">
      <c r="A86" s="108">
        <v>42088</v>
      </c>
      <c r="B86" s="10">
        <v>14.605065159999999</v>
      </c>
      <c r="D86" s="83">
        <v>42088</v>
      </c>
      <c r="E86" s="84">
        <v>14.605065159999999</v>
      </c>
      <c r="G86" s="83">
        <f t="shared" ca="1" si="5"/>
        <v>42090</v>
      </c>
      <c r="H86" s="25">
        <f t="shared" ca="1" si="6"/>
        <v>14.605065159999999</v>
      </c>
      <c r="J86" s="85">
        <f t="shared" si="8"/>
        <v>42256</v>
      </c>
      <c r="K86" s="86">
        <f t="shared" ca="1" si="7"/>
        <v>18.041551079999998</v>
      </c>
    </row>
    <row r="87" spans="1:11" ht="15" customHeight="1" x14ac:dyDescent="0.2">
      <c r="A87" s="108">
        <v>42089</v>
      </c>
      <c r="B87" s="10">
        <v>10.309457759999999</v>
      </c>
      <c r="D87" s="83">
        <v>42089</v>
      </c>
      <c r="E87" s="84">
        <v>10.309457759999999</v>
      </c>
      <c r="G87" s="83">
        <f t="shared" ca="1" si="5"/>
        <v>42091</v>
      </c>
      <c r="H87" s="25">
        <f t="shared" ca="1" si="6"/>
        <v>10.309457759999999</v>
      </c>
      <c r="J87" s="85">
        <f t="shared" si="8"/>
        <v>42259</v>
      </c>
      <c r="K87" s="86">
        <f t="shared" ca="1" si="7"/>
        <v>13.74594368</v>
      </c>
    </row>
    <row r="88" spans="1:11" ht="15" customHeight="1" x14ac:dyDescent="0.2">
      <c r="A88" s="108">
        <v>42090</v>
      </c>
      <c r="B88" s="10">
        <v>8.5912147999999995</v>
      </c>
      <c r="D88" s="83">
        <v>42090</v>
      </c>
      <c r="E88" s="84">
        <v>8.5912147999999995</v>
      </c>
      <c r="G88" s="83">
        <f t="shared" ca="1" si="5"/>
        <v>42092</v>
      </c>
      <c r="H88" s="25">
        <f t="shared" ca="1" si="6"/>
        <v>12.027700719999999</v>
      </c>
      <c r="J88" s="85">
        <f t="shared" si="8"/>
        <v>42262</v>
      </c>
      <c r="K88" s="86">
        <f t="shared" ca="1" si="7"/>
        <v>14.605065159999999</v>
      </c>
    </row>
    <row r="89" spans="1:11" ht="15" customHeight="1" x14ac:dyDescent="0.2">
      <c r="A89" s="108">
        <v>42091</v>
      </c>
      <c r="B89" s="10">
        <v>9.4503362800000001</v>
      </c>
      <c r="D89" s="83">
        <v>42091</v>
      </c>
      <c r="E89" s="84">
        <v>9.4503362800000001</v>
      </c>
      <c r="G89" s="83">
        <f t="shared" ca="1" si="5"/>
        <v>42093</v>
      </c>
      <c r="H89" s="25">
        <f t="shared" ca="1" si="6"/>
        <v>14.605065159999999</v>
      </c>
      <c r="J89" s="85">
        <f t="shared" si="8"/>
        <v>42265</v>
      </c>
      <c r="K89" s="86">
        <f t="shared" ca="1" si="7"/>
        <v>18.041551079999998</v>
      </c>
    </row>
    <row r="90" spans="1:11" ht="15" customHeight="1" x14ac:dyDescent="0.2">
      <c r="A90" s="108">
        <v>42092</v>
      </c>
      <c r="B90" s="10">
        <v>12.027700719999999</v>
      </c>
      <c r="D90" s="83">
        <v>42092</v>
      </c>
      <c r="E90" s="84">
        <v>12.027700719999999</v>
      </c>
      <c r="G90" s="83">
        <f t="shared" ca="1" si="5"/>
        <v>42094</v>
      </c>
      <c r="H90" s="25">
        <f t="shared" ca="1" si="6"/>
        <v>14.605065159999999</v>
      </c>
      <c r="J90" s="85">
        <f t="shared" si="8"/>
        <v>42268</v>
      </c>
      <c r="K90" s="86">
        <f t="shared" ca="1" si="7"/>
        <v>18.041551079999998</v>
      </c>
    </row>
    <row r="91" spans="1:11" ht="15" customHeight="1" x14ac:dyDescent="0.2">
      <c r="A91" s="108">
        <v>42093</v>
      </c>
      <c r="B91" s="10">
        <v>14.605065159999999</v>
      </c>
      <c r="D91" s="83">
        <v>42093</v>
      </c>
      <c r="E91" s="84">
        <v>14.605065159999999</v>
      </c>
      <c r="G91" s="83">
        <f t="shared" ca="1" si="5"/>
        <v>42095</v>
      </c>
      <c r="H91" s="25">
        <f t="shared" ca="1" si="6"/>
        <v>14.605065159999999</v>
      </c>
      <c r="J91" s="85">
        <f t="shared" si="8"/>
        <v>42271</v>
      </c>
      <c r="K91" s="86">
        <f t="shared" ca="1" si="7"/>
        <v>18.041551079999998</v>
      </c>
    </row>
    <row r="92" spans="1:11" ht="15" customHeight="1" x14ac:dyDescent="0.2">
      <c r="A92" s="108">
        <v>42094</v>
      </c>
      <c r="B92" s="10">
        <v>10.309457759999999</v>
      </c>
      <c r="D92" s="83">
        <v>42094</v>
      </c>
      <c r="E92" s="84">
        <v>10.309457759999999</v>
      </c>
      <c r="G92" s="83">
        <f t="shared" ca="1" si="5"/>
        <v>42096</v>
      </c>
      <c r="H92" s="25">
        <f t="shared" ca="1" si="6"/>
        <v>12.886822199999999</v>
      </c>
      <c r="J92" s="85">
        <f t="shared" si="8"/>
        <v>42274</v>
      </c>
      <c r="K92" s="86">
        <f t="shared" ca="1" si="7"/>
        <v>18.90067256</v>
      </c>
    </row>
    <row r="93" spans="1:11" ht="15" customHeight="1" x14ac:dyDescent="0.2">
      <c r="A93" s="108">
        <v>42095</v>
      </c>
      <c r="B93" s="10">
        <v>12.886822199999999</v>
      </c>
      <c r="D93" s="83">
        <v>42095</v>
      </c>
      <c r="E93" s="84">
        <v>12.886822199999999</v>
      </c>
      <c r="G93" s="83">
        <f t="shared" ca="1" si="5"/>
        <v>42097</v>
      </c>
      <c r="H93" s="25">
        <f t="shared" ca="1" si="6"/>
        <v>12.886822199999999</v>
      </c>
      <c r="J93" s="85">
        <f t="shared" si="8"/>
        <v>42277</v>
      </c>
      <c r="K93" s="86">
        <f t="shared" ca="1" si="7"/>
        <v>17.182429599999999</v>
      </c>
    </row>
    <row r="94" spans="1:11" ht="15" customHeight="1" x14ac:dyDescent="0.2">
      <c r="A94" s="108">
        <v>42096</v>
      </c>
      <c r="B94" s="10">
        <v>12.886822199999999</v>
      </c>
      <c r="D94" s="83">
        <v>42096</v>
      </c>
      <c r="E94" s="84">
        <v>12.886822199999999</v>
      </c>
      <c r="G94" s="83">
        <f t="shared" ca="1" si="5"/>
        <v>42098</v>
      </c>
      <c r="H94" s="25">
        <f t="shared" ca="1" si="6"/>
        <v>12.886822199999999</v>
      </c>
      <c r="J94" s="85">
        <f t="shared" si="8"/>
        <v>42280</v>
      </c>
      <c r="K94" s="86">
        <f t="shared" ca="1" si="7"/>
        <v>17.182429599999999</v>
      </c>
    </row>
    <row r="95" spans="1:11" ht="15" customHeight="1" x14ac:dyDescent="0.2">
      <c r="A95" s="108">
        <v>42097</v>
      </c>
      <c r="B95" s="10">
        <v>12.886822199999999</v>
      </c>
      <c r="D95" s="83">
        <v>42097</v>
      </c>
      <c r="E95" s="84">
        <v>12.886822199999999</v>
      </c>
      <c r="G95" s="83">
        <f t="shared" ca="1" si="5"/>
        <v>42099</v>
      </c>
      <c r="H95" s="25">
        <f t="shared" ca="1" si="6"/>
        <v>12.886822199999999</v>
      </c>
      <c r="J95" s="85">
        <f t="shared" si="8"/>
        <v>42283</v>
      </c>
      <c r="K95" s="86">
        <f t="shared" ca="1" si="7"/>
        <v>12.886822199999999</v>
      </c>
    </row>
    <row r="96" spans="1:11" ht="15" customHeight="1" x14ac:dyDescent="0.2">
      <c r="A96" s="108">
        <v>42098</v>
      </c>
      <c r="B96" s="10">
        <v>9.4503362800000001</v>
      </c>
      <c r="D96" s="83">
        <v>42098</v>
      </c>
      <c r="E96" s="84">
        <v>9.4503362800000001</v>
      </c>
      <c r="G96" s="83">
        <f t="shared" ca="1" si="5"/>
        <v>42100</v>
      </c>
      <c r="H96" s="25">
        <f t="shared" ca="1" si="6"/>
        <v>12.027700719999999</v>
      </c>
      <c r="J96" s="85">
        <f t="shared" si="8"/>
        <v>42286</v>
      </c>
      <c r="K96" s="86">
        <f t="shared" ca="1" si="7"/>
        <v>18.90067256</v>
      </c>
    </row>
    <row r="97" spans="1:11" ht="15" customHeight="1" x14ac:dyDescent="0.2">
      <c r="A97" s="108">
        <v>42099</v>
      </c>
      <c r="B97" s="10">
        <v>12.027700719999999</v>
      </c>
      <c r="D97" s="83">
        <v>42099</v>
      </c>
      <c r="E97" s="84">
        <v>12.027700719999999</v>
      </c>
      <c r="G97" s="83">
        <f t="shared" ca="1" si="5"/>
        <v>42101</v>
      </c>
      <c r="H97" s="25">
        <f t="shared" ca="1" si="6"/>
        <v>19.759794039999999</v>
      </c>
      <c r="J97" s="85">
        <f t="shared" si="8"/>
        <v>42289</v>
      </c>
      <c r="K97" s="86">
        <f t="shared" ca="1" si="7"/>
        <v>18.90067256</v>
      </c>
    </row>
    <row r="98" spans="1:11" ht="15" customHeight="1" x14ac:dyDescent="0.2">
      <c r="A98" s="108">
        <v>42100</v>
      </c>
      <c r="B98" s="10">
        <v>8.5912147999999995</v>
      </c>
      <c r="D98" s="83">
        <v>42100</v>
      </c>
      <c r="E98" s="84">
        <v>8.5912147999999995</v>
      </c>
      <c r="G98" s="83">
        <f t="shared" ca="1" si="5"/>
        <v>42102</v>
      </c>
      <c r="H98" s="25">
        <f t="shared" ca="1" si="6"/>
        <v>19.759794039999999</v>
      </c>
      <c r="J98" s="85">
        <f t="shared" si="8"/>
        <v>42292</v>
      </c>
      <c r="K98" s="86">
        <f t="shared" ca="1" si="7"/>
        <v>19.759794039999999</v>
      </c>
    </row>
    <row r="99" spans="1:11" ht="15" customHeight="1" x14ac:dyDescent="0.2">
      <c r="A99" s="108">
        <v>42101</v>
      </c>
      <c r="B99" s="10">
        <v>19.759794039999999</v>
      </c>
      <c r="D99" s="83">
        <v>42101</v>
      </c>
      <c r="E99" s="84">
        <v>19.759794039999999</v>
      </c>
      <c r="G99" s="83">
        <f t="shared" ca="1" si="5"/>
        <v>42103</v>
      </c>
      <c r="H99" s="25">
        <f t="shared" ca="1" si="6"/>
        <v>19.759794039999999</v>
      </c>
      <c r="J99" s="85">
        <f t="shared" si="8"/>
        <v>42295</v>
      </c>
      <c r="K99" s="86">
        <f t="shared" ca="1" si="7"/>
        <v>19.759794039999999</v>
      </c>
    </row>
    <row r="100" spans="1:11" ht="15" customHeight="1" x14ac:dyDescent="0.2">
      <c r="A100" s="108">
        <v>42102</v>
      </c>
      <c r="B100" s="10">
        <v>11.16857924</v>
      </c>
      <c r="D100" s="83">
        <v>42102</v>
      </c>
      <c r="E100" s="84">
        <v>11.16857924</v>
      </c>
      <c r="G100" s="83">
        <f t="shared" ca="1" si="5"/>
        <v>42104</v>
      </c>
      <c r="H100" s="25">
        <f t="shared" ca="1" si="6"/>
        <v>12.027700719999999</v>
      </c>
      <c r="J100" s="85">
        <f t="shared" si="8"/>
        <v>42298</v>
      </c>
      <c r="K100" s="86">
        <f t="shared" ca="1" si="7"/>
        <v>17.182429599999999</v>
      </c>
    </row>
    <row r="101" spans="1:11" ht="15" customHeight="1" x14ac:dyDescent="0.2">
      <c r="A101" s="108">
        <v>42103</v>
      </c>
      <c r="B101" s="10">
        <v>12.027700719999999</v>
      </c>
      <c r="D101" s="83">
        <v>42103</v>
      </c>
      <c r="E101" s="84">
        <v>12.027700719999999</v>
      </c>
      <c r="G101" s="83">
        <f t="shared" ca="1" si="5"/>
        <v>42105</v>
      </c>
      <c r="H101" s="25">
        <f t="shared" ca="1" si="6"/>
        <v>12.027700719999999</v>
      </c>
      <c r="J101" s="85">
        <f t="shared" si="8"/>
        <v>42301</v>
      </c>
      <c r="K101" s="86">
        <f t="shared" ca="1" si="7"/>
        <v>17.182429599999999</v>
      </c>
    </row>
    <row r="102" spans="1:11" ht="15" customHeight="1" x14ac:dyDescent="0.2">
      <c r="A102" s="108">
        <v>42104</v>
      </c>
      <c r="B102" s="10">
        <v>8.5912147999999995</v>
      </c>
      <c r="D102" s="83">
        <v>42104</v>
      </c>
      <c r="E102" s="84">
        <v>8.5912147999999995</v>
      </c>
      <c r="G102" s="83">
        <f t="shared" ca="1" si="5"/>
        <v>42106</v>
      </c>
      <c r="H102" s="25">
        <f t="shared" ca="1" si="6"/>
        <v>9.4503362800000001</v>
      </c>
      <c r="J102" s="85">
        <f t="shared" si="8"/>
        <v>42304</v>
      </c>
      <c r="K102" s="86">
        <f t="shared" ca="1" si="7"/>
        <v>13.74594368</v>
      </c>
    </row>
    <row r="103" spans="1:11" ht="15" customHeight="1" x14ac:dyDescent="0.2">
      <c r="A103" s="108">
        <v>42105</v>
      </c>
      <c r="B103" s="10">
        <v>9.4503362800000001</v>
      </c>
      <c r="D103" s="83">
        <v>42105</v>
      </c>
      <c r="E103" s="84">
        <v>9.4503362800000001</v>
      </c>
      <c r="G103" s="83">
        <f t="shared" ca="1" si="5"/>
        <v>42107</v>
      </c>
      <c r="H103" s="25">
        <f t="shared" ca="1" si="6"/>
        <v>9.4503362800000001</v>
      </c>
      <c r="J103" s="85">
        <f t="shared" si="8"/>
        <v>42307</v>
      </c>
      <c r="K103" s="86">
        <f t="shared" ca="1" si="7"/>
        <v>18.041551079999998</v>
      </c>
    </row>
    <row r="104" spans="1:11" ht="15" customHeight="1" x14ac:dyDescent="0.2">
      <c r="A104" s="108">
        <v>42106</v>
      </c>
      <c r="B104" s="10">
        <v>9.4503362800000001</v>
      </c>
      <c r="D104" s="83">
        <v>42106</v>
      </c>
      <c r="E104" s="84">
        <v>9.4503362800000001</v>
      </c>
      <c r="G104" s="83">
        <f t="shared" ca="1" si="5"/>
        <v>42108</v>
      </c>
      <c r="H104" s="25">
        <f t="shared" ca="1" si="6"/>
        <v>9.4503362800000001</v>
      </c>
      <c r="J104" s="85">
        <f t="shared" ref="J104:J123" si="9">INDEX(J103,1,1)+3</f>
        <v>42310</v>
      </c>
      <c r="K104" s="86">
        <f t="shared" ca="1" si="7"/>
        <v>18.90067256</v>
      </c>
    </row>
    <row r="105" spans="1:11" ht="15" customHeight="1" x14ac:dyDescent="0.2">
      <c r="A105" s="108">
        <v>42107</v>
      </c>
      <c r="B105" s="10">
        <v>8.5912147999999995</v>
      </c>
      <c r="D105" s="83">
        <v>42107</v>
      </c>
      <c r="E105" s="84">
        <v>8.5912147999999995</v>
      </c>
      <c r="G105" s="83">
        <f t="shared" ca="1" si="5"/>
        <v>42109</v>
      </c>
      <c r="H105" s="25">
        <f t="shared" ca="1" si="6"/>
        <v>12.886822199999999</v>
      </c>
      <c r="J105" s="85">
        <f t="shared" si="9"/>
        <v>42313</v>
      </c>
      <c r="K105" s="86">
        <f t="shared" ca="1" si="7"/>
        <v>17.182429599999999</v>
      </c>
    </row>
    <row r="106" spans="1:11" ht="15" customHeight="1" x14ac:dyDescent="0.2">
      <c r="A106" s="108">
        <v>42108</v>
      </c>
      <c r="B106" s="10">
        <v>7.7320933199999997</v>
      </c>
      <c r="D106" s="83">
        <v>42108</v>
      </c>
      <c r="E106" s="84">
        <v>7.7320933199999997</v>
      </c>
      <c r="G106" s="83">
        <f t="shared" ca="1" si="5"/>
        <v>42110</v>
      </c>
      <c r="H106" s="25">
        <f t="shared" ca="1" si="6"/>
        <v>12.886822199999999</v>
      </c>
      <c r="J106" s="85">
        <f t="shared" si="9"/>
        <v>42316</v>
      </c>
      <c r="K106" s="86">
        <f t="shared" ca="1" si="7"/>
        <v>17.182429599999999</v>
      </c>
    </row>
    <row r="107" spans="1:11" ht="15" customHeight="1" x14ac:dyDescent="0.2">
      <c r="A107" s="108">
        <v>42109</v>
      </c>
      <c r="B107" s="10">
        <v>12.886822199999999</v>
      </c>
      <c r="D107" s="83">
        <v>42109</v>
      </c>
      <c r="E107" s="84">
        <v>12.886822199999999</v>
      </c>
      <c r="G107" s="83">
        <f t="shared" ca="1" si="5"/>
        <v>42111</v>
      </c>
      <c r="H107" s="25">
        <f t="shared" ca="1" si="6"/>
        <v>12.886822199999999</v>
      </c>
      <c r="J107" s="85">
        <f t="shared" si="9"/>
        <v>42319</v>
      </c>
      <c r="K107" s="86">
        <f t="shared" ca="1" si="7"/>
        <v>16.32330812</v>
      </c>
    </row>
    <row r="108" spans="1:11" ht="15" customHeight="1" x14ac:dyDescent="0.2">
      <c r="A108" s="108">
        <v>42110</v>
      </c>
      <c r="B108" s="10">
        <v>12.027700719999999</v>
      </c>
      <c r="D108" s="83">
        <v>42110</v>
      </c>
      <c r="E108" s="84">
        <v>12.027700719999999</v>
      </c>
      <c r="G108" s="83">
        <f t="shared" ca="1" si="5"/>
        <v>42112</v>
      </c>
      <c r="H108" s="25">
        <f t="shared" ca="1" si="6"/>
        <v>12.886822199999999</v>
      </c>
      <c r="J108" s="85">
        <f t="shared" si="9"/>
        <v>42322</v>
      </c>
      <c r="K108" s="86">
        <f t="shared" ca="1" si="7"/>
        <v>14.605065159999999</v>
      </c>
    </row>
    <row r="109" spans="1:11" ht="15" customHeight="1" x14ac:dyDescent="0.2">
      <c r="A109" s="108">
        <v>42111</v>
      </c>
      <c r="B109" s="10">
        <v>10.309457759999999</v>
      </c>
      <c r="D109" s="83">
        <v>42111</v>
      </c>
      <c r="E109" s="84">
        <v>10.309457759999999</v>
      </c>
      <c r="G109" s="83">
        <f t="shared" ca="1" si="5"/>
        <v>42113</v>
      </c>
      <c r="H109" s="25">
        <f t="shared" ca="1" si="6"/>
        <v>12.886822199999999</v>
      </c>
      <c r="J109" s="85">
        <f t="shared" si="9"/>
        <v>42325</v>
      </c>
      <c r="K109" s="86">
        <f t="shared" ca="1" si="7"/>
        <v>12.886822199999999</v>
      </c>
    </row>
    <row r="110" spans="1:11" ht="15" customHeight="1" x14ac:dyDescent="0.2">
      <c r="A110" s="108">
        <v>42112</v>
      </c>
      <c r="B110" s="10">
        <v>12.886822199999999</v>
      </c>
      <c r="D110" s="83">
        <v>42112</v>
      </c>
      <c r="E110" s="84">
        <v>12.886822199999999</v>
      </c>
      <c r="G110" s="83">
        <f t="shared" ca="1" si="5"/>
        <v>42114</v>
      </c>
      <c r="H110" s="25">
        <f t="shared" ca="1" si="6"/>
        <v>12.886822199999999</v>
      </c>
      <c r="J110" s="85">
        <f t="shared" si="9"/>
        <v>42328</v>
      </c>
      <c r="K110" s="86">
        <f t="shared" ca="1" si="7"/>
        <v>15.464186639999999</v>
      </c>
    </row>
    <row r="111" spans="1:11" ht="15" customHeight="1" x14ac:dyDescent="0.2">
      <c r="A111" s="108">
        <v>42113</v>
      </c>
      <c r="B111" s="10">
        <v>8.5912147999999995</v>
      </c>
      <c r="D111" s="83">
        <v>42113</v>
      </c>
      <c r="E111" s="84">
        <v>8.5912147999999995</v>
      </c>
      <c r="G111" s="83">
        <f t="shared" ca="1" si="5"/>
        <v>42115</v>
      </c>
      <c r="H111" s="25">
        <f t="shared" ca="1" si="6"/>
        <v>11.16857924</v>
      </c>
      <c r="J111" s="85">
        <f t="shared" si="9"/>
        <v>42331</v>
      </c>
      <c r="K111" s="86">
        <f t="shared" ca="1" si="7"/>
        <v>19.759794039999999</v>
      </c>
    </row>
    <row r="112" spans="1:11" ht="15" customHeight="1" x14ac:dyDescent="0.2">
      <c r="A112" s="108">
        <v>42114</v>
      </c>
      <c r="B112" s="10">
        <v>10.309457759999999</v>
      </c>
      <c r="D112" s="83">
        <v>42114</v>
      </c>
      <c r="E112" s="84">
        <v>10.309457759999999</v>
      </c>
      <c r="G112" s="83">
        <f t="shared" ca="1" si="5"/>
        <v>42116</v>
      </c>
      <c r="H112" s="25">
        <f t="shared" ca="1" si="6"/>
        <v>13.74594368</v>
      </c>
      <c r="J112" s="85">
        <f t="shared" si="9"/>
        <v>42334</v>
      </c>
      <c r="K112" s="86">
        <f t="shared" ca="1" si="7"/>
        <v>12.886822199999999</v>
      </c>
    </row>
    <row r="113" spans="1:11" ht="15" customHeight="1" x14ac:dyDescent="0.2">
      <c r="A113" s="108">
        <v>42115</v>
      </c>
      <c r="B113" s="10">
        <v>11.16857924</v>
      </c>
      <c r="D113" s="83">
        <v>42115</v>
      </c>
      <c r="E113" s="84">
        <v>11.16857924</v>
      </c>
      <c r="G113" s="83">
        <f t="shared" ca="1" si="5"/>
        <v>42117</v>
      </c>
      <c r="H113" s="25">
        <f t="shared" ca="1" si="6"/>
        <v>13.74594368</v>
      </c>
      <c r="J113" s="85">
        <f t="shared" si="9"/>
        <v>42337</v>
      </c>
      <c r="K113" s="86">
        <f t="shared" ca="1" si="7"/>
        <v>17.182429599999999</v>
      </c>
    </row>
    <row r="114" spans="1:11" ht="15" customHeight="1" x14ac:dyDescent="0.2">
      <c r="A114" s="108">
        <v>42116</v>
      </c>
      <c r="B114" s="10">
        <v>13.74594368</v>
      </c>
      <c r="D114" s="83">
        <v>42116</v>
      </c>
      <c r="E114" s="84">
        <v>13.74594368</v>
      </c>
      <c r="G114" s="83">
        <f t="shared" ca="1" si="5"/>
        <v>42118</v>
      </c>
      <c r="H114" s="25">
        <f t="shared" ca="1" si="6"/>
        <v>13.74594368</v>
      </c>
      <c r="J114" s="85">
        <f t="shared" si="9"/>
        <v>42340</v>
      </c>
      <c r="K114" s="86">
        <f t="shared" ca="1" si="7"/>
        <v>15.464186639999999</v>
      </c>
    </row>
    <row r="115" spans="1:11" ht="15" customHeight="1" x14ac:dyDescent="0.2">
      <c r="A115" s="108">
        <v>42117</v>
      </c>
      <c r="B115" s="10">
        <v>10.309457759999999</v>
      </c>
      <c r="D115" s="83">
        <v>42117</v>
      </c>
      <c r="E115" s="84">
        <v>10.309457759999999</v>
      </c>
      <c r="G115" s="83">
        <f t="shared" ca="1" si="5"/>
        <v>42119</v>
      </c>
      <c r="H115" s="25">
        <f t="shared" ca="1" si="6"/>
        <v>25.773644399999998</v>
      </c>
      <c r="J115" s="85">
        <f t="shared" si="9"/>
        <v>42343</v>
      </c>
      <c r="K115" s="86">
        <f t="shared" ca="1" si="7"/>
        <v>17.182429599999999</v>
      </c>
    </row>
    <row r="116" spans="1:11" ht="15" customHeight="1" x14ac:dyDescent="0.2">
      <c r="A116" s="108">
        <v>42118</v>
      </c>
      <c r="B116" s="10">
        <v>8.5912147999999995</v>
      </c>
      <c r="D116" s="83">
        <v>42118</v>
      </c>
      <c r="E116" s="84">
        <v>8.5912147999999995</v>
      </c>
      <c r="G116" s="83">
        <f t="shared" ca="1" si="5"/>
        <v>42120</v>
      </c>
      <c r="H116" s="25">
        <f t="shared" ca="1" si="6"/>
        <v>25.773644399999998</v>
      </c>
      <c r="J116" s="85">
        <f t="shared" si="9"/>
        <v>42346</v>
      </c>
      <c r="K116" s="86">
        <f t="shared" ca="1" si="7"/>
        <v>17.182429599999999</v>
      </c>
    </row>
    <row r="117" spans="1:11" ht="15" customHeight="1" x14ac:dyDescent="0.2">
      <c r="A117" s="108">
        <v>42119</v>
      </c>
      <c r="B117" s="10">
        <v>25.773644399999998</v>
      </c>
      <c r="D117" s="83">
        <v>42119</v>
      </c>
      <c r="E117" s="84">
        <v>25.773644399999998</v>
      </c>
      <c r="G117" s="83">
        <f t="shared" ca="1" si="5"/>
        <v>42121</v>
      </c>
      <c r="H117" s="25">
        <f t="shared" ca="1" si="6"/>
        <v>25.773644399999998</v>
      </c>
      <c r="J117" s="85">
        <f t="shared" si="9"/>
        <v>42349</v>
      </c>
      <c r="K117" s="86">
        <f t="shared" ca="1" si="7"/>
        <v>16.32330812</v>
      </c>
    </row>
    <row r="118" spans="1:11" ht="15" customHeight="1" x14ac:dyDescent="0.2">
      <c r="A118" s="108">
        <v>42120</v>
      </c>
      <c r="B118" s="10">
        <v>15.464186639999999</v>
      </c>
      <c r="D118" s="83">
        <v>42120</v>
      </c>
      <c r="E118" s="84">
        <v>15.464186639999999</v>
      </c>
      <c r="G118" s="83">
        <f t="shared" ca="1" si="5"/>
        <v>42122</v>
      </c>
      <c r="H118" s="25">
        <f t="shared" ca="1" si="6"/>
        <v>15.464186639999999</v>
      </c>
      <c r="J118" s="85">
        <f t="shared" si="9"/>
        <v>42352</v>
      </c>
      <c r="K118" s="86">
        <f t="shared" ca="1" si="7"/>
        <v>17.182429599999999</v>
      </c>
    </row>
    <row r="119" spans="1:11" ht="15" customHeight="1" x14ac:dyDescent="0.2">
      <c r="A119" s="108">
        <v>42121</v>
      </c>
      <c r="B119" s="10">
        <v>10.309457759999999</v>
      </c>
      <c r="D119" s="83">
        <v>42121</v>
      </c>
      <c r="E119" s="84">
        <v>12.027700719999999</v>
      </c>
      <c r="G119" s="83">
        <f t="shared" ca="1" si="5"/>
        <v>42123</v>
      </c>
      <c r="H119" s="25">
        <f t="shared" ca="1" si="6"/>
        <v>12.027700719999999</v>
      </c>
      <c r="J119" s="85">
        <f t="shared" si="9"/>
        <v>42355</v>
      </c>
      <c r="K119" s="86">
        <f t="shared" ca="1" si="7"/>
        <v>17.182429599999999</v>
      </c>
    </row>
    <row r="120" spans="1:11" ht="15" customHeight="1" x14ac:dyDescent="0.2">
      <c r="A120" s="108">
        <v>42122</v>
      </c>
      <c r="B120" s="10">
        <v>11.16857924</v>
      </c>
      <c r="D120" s="83">
        <v>42122</v>
      </c>
      <c r="E120" s="84">
        <v>11.16857924</v>
      </c>
      <c r="G120" s="83">
        <f t="shared" ca="1" si="5"/>
        <v>42124</v>
      </c>
      <c r="H120" s="25">
        <f t="shared" ca="1" si="6"/>
        <v>13.74594368</v>
      </c>
      <c r="J120" s="85">
        <f t="shared" si="9"/>
        <v>42358</v>
      </c>
      <c r="K120" s="86">
        <f t="shared" ca="1" si="7"/>
        <v>18.90067256</v>
      </c>
    </row>
    <row r="121" spans="1:11" ht="15" customHeight="1" x14ac:dyDescent="0.2">
      <c r="A121" s="108">
        <v>42123</v>
      </c>
      <c r="B121" s="10">
        <v>10.309457759999999</v>
      </c>
      <c r="D121" s="83">
        <v>42123</v>
      </c>
      <c r="E121" s="84">
        <v>10.309457759999999</v>
      </c>
      <c r="G121" s="83">
        <f t="shared" ca="1" si="5"/>
        <v>42125</v>
      </c>
      <c r="H121" s="25">
        <f t="shared" ca="1" si="6"/>
        <v>13.74594368</v>
      </c>
      <c r="J121" s="85">
        <f t="shared" si="9"/>
        <v>42361</v>
      </c>
      <c r="K121" s="86">
        <f t="shared" ca="1" si="7"/>
        <v>16.32330812</v>
      </c>
    </row>
    <row r="122" spans="1:11" ht="15" customHeight="1" x14ac:dyDescent="0.2">
      <c r="A122" s="108">
        <v>42124</v>
      </c>
      <c r="B122" s="10">
        <v>13.74594368</v>
      </c>
      <c r="D122" s="83">
        <v>42124</v>
      </c>
      <c r="E122" s="84">
        <v>13.74594368</v>
      </c>
      <c r="G122" s="83">
        <f t="shared" ca="1" si="5"/>
        <v>42126</v>
      </c>
      <c r="H122" s="25">
        <f t="shared" ca="1" si="6"/>
        <v>13.74594368</v>
      </c>
      <c r="J122" s="85">
        <f t="shared" si="9"/>
        <v>42364</v>
      </c>
      <c r="K122" s="86">
        <f t="shared" ca="1" si="7"/>
        <v>18.90067256</v>
      </c>
    </row>
    <row r="123" spans="1:11" ht="15" customHeight="1" x14ac:dyDescent="0.2">
      <c r="A123" s="108">
        <v>42125</v>
      </c>
      <c r="B123" s="10">
        <v>12.027700719999999</v>
      </c>
      <c r="D123" s="83">
        <v>42125</v>
      </c>
      <c r="E123" s="84">
        <v>12.027700719999999</v>
      </c>
      <c r="G123" s="83">
        <f t="shared" ca="1" si="5"/>
        <v>42127</v>
      </c>
      <c r="H123" s="25">
        <f t="shared" ca="1" si="6"/>
        <v>12.886822199999999</v>
      </c>
      <c r="J123" s="85">
        <f t="shared" si="9"/>
        <v>42367</v>
      </c>
      <c r="K123" s="86">
        <f t="shared" ca="1" si="7"/>
        <v>18.041551079999998</v>
      </c>
    </row>
    <row r="124" spans="1:11" ht="15" customHeight="1" x14ac:dyDescent="0.2">
      <c r="A124" s="108">
        <v>42126</v>
      </c>
      <c r="B124" s="10">
        <v>8.5912147999999995</v>
      </c>
      <c r="D124" s="83">
        <v>42126</v>
      </c>
      <c r="E124" s="84">
        <v>8.5912147999999995</v>
      </c>
      <c r="G124" s="83">
        <f t="shared" ca="1" si="5"/>
        <v>42128</v>
      </c>
      <c r="H124" s="25">
        <f t="shared" ca="1" si="6"/>
        <v>12.886822199999999</v>
      </c>
      <c r="J124" s="92"/>
      <c r="K124" s="30"/>
    </row>
    <row r="125" spans="1:11" ht="15" customHeight="1" x14ac:dyDescent="0.2">
      <c r="A125" s="108">
        <v>42127</v>
      </c>
      <c r="B125" s="10">
        <v>12.886822199999999</v>
      </c>
      <c r="D125" s="83">
        <v>42127</v>
      </c>
      <c r="E125" s="84">
        <v>12.886822199999999</v>
      </c>
      <c r="G125" s="83">
        <f t="shared" ca="1" si="5"/>
        <v>42129</v>
      </c>
      <c r="H125" s="25">
        <f t="shared" ca="1" si="6"/>
        <v>14.605065159999999</v>
      </c>
      <c r="J125" s="92"/>
      <c r="K125" s="30"/>
    </row>
    <row r="126" spans="1:11" ht="15" customHeight="1" x14ac:dyDescent="0.2">
      <c r="A126" s="108">
        <v>42128</v>
      </c>
      <c r="B126" s="10">
        <v>12.886822199999999</v>
      </c>
      <c r="D126" s="83">
        <v>42128</v>
      </c>
      <c r="E126" s="84">
        <v>12.886822199999999</v>
      </c>
      <c r="G126" s="83">
        <f t="shared" ca="1" si="5"/>
        <v>42130</v>
      </c>
      <c r="H126" s="25">
        <f t="shared" ca="1" si="6"/>
        <v>14.605065159999999</v>
      </c>
      <c r="J126" s="92"/>
      <c r="K126" s="30"/>
    </row>
    <row r="127" spans="1:11" ht="15" customHeight="1" x14ac:dyDescent="0.2">
      <c r="A127" s="108">
        <v>42129</v>
      </c>
      <c r="B127" s="10">
        <v>14.605065159999999</v>
      </c>
      <c r="D127" s="83">
        <v>42129</v>
      </c>
      <c r="E127" s="84">
        <v>14.605065159999999</v>
      </c>
      <c r="G127" s="83">
        <f t="shared" ca="1" si="5"/>
        <v>42131</v>
      </c>
      <c r="H127" s="25">
        <f t="shared" ca="1" si="6"/>
        <v>14.605065159999999</v>
      </c>
      <c r="J127" s="92"/>
      <c r="K127" s="30"/>
    </row>
    <row r="128" spans="1:11" ht="15" customHeight="1" x14ac:dyDescent="0.2">
      <c r="A128" s="108">
        <v>42130</v>
      </c>
      <c r="B128" s="10">
        <v>11.16857924</v>
      </c>
      <c r="D128" s="83">
        <v>42130</v>
      </c>
      <c r="E128" s="84">
        <v>11.16857924</v>
      </c>
      <c r="G128" s="83">
        <f t="shared" ca="1" si="5"/>
        <v>42132</v>
      </c>
      <c r="H128" s="25">
        <f t="shared" ca="1" si="6"/>
        <v>14.605065159999999</v>
      </c>
      <c r="J128" s="167"/>
      <c r="K128" s="167"/>
    </row>
    <row r="129" spans="1:8" ht="15" customHeight="1" x14ac:dyDescent="0.2">
      <c r="A129" s="108">
        <v>42131</v>
      </c>
      <c r="B129" s="10">
        <v>10.309457759999999</v>
      </c>
      <c r="D129" s="83">
        <v>42131</v>
      </c>
      <c r="E129" s="84">
        <v>10.309457759999999</v>
      </c>
      <c r="G129" s="83">
        <f t="shared" ca="1" si="5"/>
        <v>42133</v>
      </c>
      <c r="H129" s="25">
        <f t="shared" ca="1" si="6"/>
        <v>14.605065159999999</v>
      </c>
    </row>
    <row r="130" spans="1:8" ht="15" customHeight="1" x14ac:dyDescent="0.2">
      <c r="A130" s="108">
        <v>42132</v>
      </c>
      <c r="B130" s="10">
        <v>14.605065159999999</v>
      </c>
      <c r="D130" s="83">
        <v>42132</v>
      </c>
      <c r="E130" s="84">
        <v>14.605065159999999</v>
      </c>
      <c r="G130" s="83">
        <f t="shared" ca="1" si="5"/>
        <v>42134</v>
      </c>
      <c r="H130" s="25">
        <f t="shared" ca="1" si="6"/>
        <v>14.605065159999999</v>
      </c>
    </row>
    <row r="131" spans="1:8" ht="15" customHeight="1" x14ac:dyDescent="0.2">
      <c r="A131" s="108">
        <v>42133</v>
      </c>
      <c r="B131" s="10">
        <v>7.7320933199999997</v>
      </c>
      <c r="D131" s="83">
        <v>42133</v>
      </c>
      <c r="E131" s="84">
        <v>7.7320933199999997</v>
      </c>
      <c r="G131" s="83">
        <f t="shared" ca="1" si="5"/>
        <v>42135</v>
      </c>
      <c r="H131" s="25">
        <f t="shared" ca="1" si="6"/>
        <v>10.309457759999999</v>
      </c>
    </row>
    <row r="132" spans="1:8" ht="15" customHeight="1" x14ac:dyDescent="0.2">
      <c r="A132" s="108">
        <v>42134</v>
      </c>
      <c r="B132" s="10">
        <v>8.5912147999999995</v>
      </c>
      <c r="D132" s="83">
        <v>42134</v>
      </c>
      <c r="E132" s="84">
        <v>8.5912147999999995</v>
      </c>
      <c r="G132" s="83">
        <f t="shared" ref="G132:G195" ca="1" si="10">OFFSET(D132,2,0,1,1)</f>
        <v>42136</v>
      </c>
      <c r="H132" s="25">
        <f t="shared" ref="H132:H195" ca="1" si="11">IF(OFFSET(E132,2,0,1,1),MAX(OFFSET(E132,2,0,1,1),OFFSET(E132,1,0,1,1),OFFSET(E132,0,0,1,1)))</f>
        <v>10.309457759999999</v>
      </c>
    </row>
    <row r="133" spans="1:8" ht="15" customHeight="1" x14ac:dyDescent="0.2">
      <c r="A133" s="108">
        <v>42135</v>
      </c>
      <c r="B133" s="10">
        <v>10.309457759999999</v>
      </c>
      <c r="D133" s="83">
        <v>42135</v>
      </c>
      <c r="E133" s="84">
        <v>10.309457759999999</v>
      </c>
      <c r="G133" s="83">
        <f t="shared" ca="1" si="10"/>
        <v>42137</v>
      </c>
      <c r="H133" s="25">
        <f t="shared" ca="1" si="11"/>
        <v>15.464186639999999</v>
      </c>
    </row>
    <row r="134" spans="1:8" ht="15" customHeight="1" x14ac:dyDescent="0.2">
      <c r="A134" s="108">
        <v>42136</v>
      </c>
      <c r="B134" s="10">
        <v>9.4503362800000001</v>
      </c>
      <c r="D134" s="83">
        <v>42136</v>
      </c>
      <c r="E134" s="84">
        <v>9.4503362800000001</v>
      </c>
      <c r="G134" s="83">
        <f t="shared" ca="1" si="10"/>
        <v>42138</v>
      </c>
      <c r="H134" s="25">
        <f t="shared" ca="1" si="11"/>
        <v>15.464186639999999</v>
      </c>
    </row>
    <row r="135" spans="1:8" ht="15" customHeight="1" x14ac:dyDescent="0.2">
      <c r="A135" s="108">
        <v>42137</v>
      </c>
      <c r="B135" s="10">
        <v>15.464186639999999</v>
      </c>
      <c r="D135" s="83">
        <v>42137</v>
      </c>
      <c r="E135" s="84">
        <v>15.464186639999999</v>
      </c>
      <c r="G135" s="83">
        <f t="shared" ca="1" si="10"/>
        <v>42139</v>
      </c>
      <c r="H135" s="25">
        <f t="shared" ca="1" si="11"/>
        <v>15.464186639999999</v>
      </c>
    </row>
    <row r="136" spans="1:8" ht="15" customHeight="1" x14ac:dyDescent="0.2">
      <c r="A136" s="108">
        <v>42138</v>
      </c>
      <c r="B136" s="10">
        <v>10.309457759999999</v>
      </c>
      <c r="D136" s="83">
        <v>42138</v>
      </c>
      <c r="E136" s="84">
        <v>10.309457759999999</v>
      </c>
      <c r="G136" s="83">
        <f t="shared" ca="1" si="10"/>
        <v>42140</v>
      </c>
      <c r="H136" s="25">
        <f t="shared" ca="1" si="11"/>
        <v>12.027700719999999</v>
      </c>
    </row>
    <row r="137" spans="1:8" ht="15" customHeight="1" x14ac:dyDescent="0.2">
      <c r="A137" s="108">
        <v>42139</v>
      </c>
      <c r="B137" s="10">
        <v>12.027700719999999</v>
      </c>
      <c r="D137" s="83">
        <v>42139</v>
      </c>
      <c r="E137" s="84">
        <v>12.027700719999999</v>
      </c>
      <c r="G137" s="83">
        <f t="shared" ca="1" si="10"/>
        <v>42141</v>
      </c>
      <c r="H137" s="25">
        <f t="shared" ca="1" si="11"/>
        <v>12.027700719999999</v>
      </c>
    </row>
    <row r="138" spans="1:8" ht="15" customHeight="1" x14ac:dyDescent="0.2">
      <c r="A138" s="108">
        <v>42140</v>
      </c>
      <c r="B138" s="10">
        <v>8.5912147999999995</v>
      </c>
      <c r="D138" s="83">
        <v>42140</v>
      </c>
      <c r="E138" s="84">
        <v>8.5912147999999995</v>
      </c>
      <c r="G138" s="83">
        <f t="shared" ca="1" si="10"/>
        <v>42142</v>
      </c>
      <c r="H138" s="25">
        <f t="shared" ca="1" si="11"/>
        <v>8.5912147999999995</v>
      </c>
    </row>
    <row r="139" spans="1:8" ht="15" customHeight="1" x14ac:dyDescent="0.2">
      <c r="A139" s="108">
        <v>42141</v>
      </c>
      <c r="B139" s="10">
        <v>6.8729718399999999</v>
      </c>
      <c r="D139" s="83">
        <v>42141</v>
      </c>
      <c r="E139" s="84">
        <v>6.8729718399999999</v>
      </c>
      <c r="G139" s="83">
        <f t="shared" ca="1" si="10"/>
        <v>42143</v>
      </c>
      <c r="H139" s="25">
        <f t="shared" ca="1" si="11"/>
        <v>12.027700719999999</v>
      </c>
    </row>
    <row r="140" spans="1:8" ht="15" customHeight="1" x14ac:dyDescent="0.2">
      <c r="A140" s="108">
        <v>42142</v>
      </c>
      <c r="B140" s="10">
        <v>6.8729718399999999</v>
      </c>
      <c r="D140" s="83">
        <v>42142</v>
      </c>
      <c r="E140" s="84">
        <v>6.8729718399999999</v>
      </c>
      <c r="G140" s="83">
        <f t="shared" ca="1" si="10"/>
        <v>42144</v>
      </c>
      <c r="H140" s="25">
        <f t="shared" ca="1" si="11"/>
        <v>12.027700719999999</v>
      </c>
    </row>
    <row r="141" spans="1:8" ht="15" customHeight="1" x14ac:dyDescent="0.2">
      <c r="A141" s="108">
        <v>42143</v>
      </c>
      <c r="B141" s="10">
        <v>8.5912147999999995</v>
      </c>
      <c r="D141" s="83">
        <v>42143</v>
      </c>
      <c r="E141" s="84">
        <v>12.027700719999999</v>
      </c>
      <c r="G141" s="83">
        <f t="shared" ca="1" si="10"/>
        <v>42145</v>
      </c>
      <c r="H141" s="25">
        <f t="shared" ca="1" si="11"/>
        <v>12.027700719999999</v>
      </c>
    </row>
    <row r="142" spans="1:8" ht="15" customHeight="1" x14ac:dyDescent="0.2">
      <c r="A142" s="108">
        <v>42144</v>
      </c>
      <c r="B142" s="10">
        <v>6.0138503599999993</v>
      </c>
      <c r="D142" s="83">
        <v>42144</v>
      </c>
      <c r="E142" s="84">
        <v>6.0138503599999993</v>
      </c>
      <c r="G142" s="83">
        <f t="shared" ca="1" si="10"/>
        <v>42146</v>
      </c>
      <c r="H142" s="25">
        <f t="shared" ca="1" si="11"/>
        <v>8.5912147999999995</v>
      </c>
    </row>
    <row r="143" spans="1:8" ht="15" customHeight="1" x14ac:dyDescent="0.2">
      <c r="A143" s="108">
        <v>42145</v>
      </c>
      <c r="B143" s="10">
        <v>6.8729718399999999</v>
      </c>
      <c r="D143" s="83">
        <v>42145</v>
      </c>
      <c r="E143" s="84">
        <v>6.8729718399999999</v>
      </c>
      <c r="G143" s="83">
        <f t="shared" ca="1" si="10"/>
        <v>42147</v>
      </c>
      <c r="H143" s="25">
        <f t="shared" ca="1" si="11"/>
        <v>8.5912147999999995</v>
      </c>
    </row>
    <row r="144" spans="1:8" ht="15" customHeight="1" x14ac:dyDescent="0.2">
      <c r="A144" s="108">
        <v>42146</v>
      </c>
      <c r="B144" s="10">
        <v>8.5912147999999995</v>
      </c>
      <c r="D144" s="83">
        <v>42146</v>
      </c>
      <c r="E144" s="84">
        <v>8.5912147999999995</v>
      </c>
      <c r="G144" s="83">
        <f t="shared" ca="1" si="10"/>
        <v>42148</v>
      </c>
      <c r="H144" s="25">
        <f t="shared" ca="1" si="11"/>
        <v>11.16857924</v>
      </c>
    </row>
    <row r="145" spans="1:8" ht="15" customHeight="1" x14ac:dyDescent="0.2">
      <c r="A145" s="108">
        <v>42147</v>
      </c>
      <c r="B145" s="10">
        <v>8.5912147999999995</v>
      </c>
      <c r="D145" s="83">
        <v>42147</v>
      </c>
      <c r="E145" s="84">
        <v>8.5912147999999995</v>
      </c>
      <c r="G145" s="83">
        <f t="shared" ca="1" si="10"/>
        <v>42149</v>
      </c>
      <c r="H145" s="25">
        <f t="shared" ca="1" si="11"/>
        <v>11.16857924</v>
      </c>
    </row>
    <row r="146" spans="1:8" ht="15" customHeight="1" x14ac:dyDescent="0.2">
      <c r="A146" s="108">
        <v>42148</v>
      </c>
      <c r="B146" s="10">
        <v>11.16857924</v>
      </c>
      <c r="D146" s="83">
        <v>42148</v>
      </c>
      <c r="E146" s="84">
        <v>11.16857924</v>
      </c>
      <c r="G146" s="83">
        <f t="shared" ca="1" si="10"/>
        <v>42150</v>
      </c>
      <c r="H146" s="25">
        <f t="shared" ca="1" si="11"/>
        <v>11.16857924</v>
      </c>
    </row>
    <row r="147" spans="1:8" ht="15" customHeight="1" x14ac:dyDescent="0.2">
      <c r="A147" s="108">
        <v>42149</v>
      </c>
      <c r="B147" s="10">
        <v>9.4503362800000001</v>
      </c>
      <c r="D147" s="83">
        <v>42149</v>
      </c>
      <c r="E147" s="84">
        <v>9.4503362800000001</v>
      </c>
      <c r="G147" s="83">
        <f t="shared" ca="1" si="10"/>
        <v>42151</v>
      </c>
      <c r="H147" s="25">
        <f t="shared" ca="1" si="11"/>
        <v>10.309457759999999</v>
      </c>
    </row>
    <row r="148" spans="1:8" ht="15" customHeight="1" x14ac:dyDescent="0.2">
      <c r="A148" s="108">
        <v>42150</v>
      </c>
      <c r="B148" s="10">
        <v>6.8729718399999999</v>
      </c>
      <c r="D148" s="83">
        <v>42150</v>
      </c>
      <c r="E148" s="84">
        <v>6.8729718399999999</v>
      </c>
      <c r="G148" s="83">
        <f t="shared" ca="1" si="10"/>
        <v>42152</v>
      </c>
      <c r="H148" s="25">
        <f t="shared" ca="1" si="11"/>
        <v>12.886822199999999</v>
      </c>
    </row>
    <row r="149" spans="1:8" ht="15" customHeight="1" x14ac:dyDescent="0.2">
      <c r="A149" s="108">
        <v>42151</v>
      </c>
      <c r="B149" s="10">
        <v>10.309457759999999</v>
      </c>
      <c r="D149" s="83">
        <v>42151</v>
      </c>
      <c r="E149" s="84">
        <v>10.309457759999999</v>
      </c>
      <c r="G149" s="83">
        <f t="shared" ca="1" si="10"/>
        <v>42153</v>
      </c>
      <c r="H149" s="25">
        <f t="shared" ca="1" si="11"/>
        <v>17.182429599999999</v>
      </c>
    </row>
    <row r="150" spans="1:8" ht="15" customHeight="1" x14ac:dyDescent="0.2">
      <c r="A150" s="108">
        <v>42152</v>
      </c>
      <c r="B150" s="10">
        <v>12.886822199999999</v>
      </c>
      <c r="D150" s="83">
        <v>42152</v>
      </c>
      <c r="E150" s="84">
        <v>12.886822199999999</v>
      </c>
      <c r="G150" s="83">
        <f t="shared" ca="1" si="10"/>
        <v>42154</v>
      </c>
      <c r="H150" s="25">
        <f t="shared" ca="1" si="11"/>
        <v>17.182429599999999</v>
      </c>
    </row>
    <row r="151" spans="1:8" ht="15" customHeight="1" x14ac:dyDescent="0.2">
      <c r="A151" s="108">
        <v>42153</v>
      </c>
      <c r="B151" s="10">
        <v>16.32330812</v>
      </c>
      <c r="D151" s="83">
        <v>42153</v>
      </c>
      <c r="E151" s="84">
        <v>17.182429599999999</v>
      </c>
      <c r="G151" s="83">
        <f t="shared" ca="1" si="10"/>
        <v>42155</v>
      </c>
      <c r="H151" s="25">
        <f t="shared" ca="1" si="11"/>
        <v>17.182429599999999</v>
      </c>
    </row>
    <row r="152" spans="1:8" ht="15" customHeight="1" x14ac:dyDescent="0.2">
      <c r="A152" s="108">
        <v>42154</v>
      </c>
      <c r="B152" s="10">
        <v>9.4503362800000001</v>
      </c>
      <c r="D152" s="83">
        <v>42154</v>
      </c>
      <c r="E152" s="84">
        <v>9.4503362800000001</v>
      </c>
      <c r="G152" s="83">
        <f t="shared" ca="1" si="10"/>
        <v>42156</v>
      </c>
      <c r="H152" s="25">
        <f t="shared" ca="1" si="11"/>
        <v>12.027700719999999</v>
      </c>
    </row>
    <row r="153" spans="1:8" ht="15" customHeight="1" x14ac:dyDescent="0.2">
      <c r="A153" s="108">
        <v>42155</v>
      </c>
      <c r="B153" s="10">
        <v>6.8729718399999999</v>
      </c>
      <c r="D153" s="83">
        <v>42155</v>
      </c>
      <c r="E153" s="84">
        <v>6.8729718399999999</v>
      </c>
      <c r="G153" s="83">
        <f t="shared" ca="1" si="10"/>
        <v>42157</v>
      </c>
      <c r="H153" s="25">
        <f t="shared" ca="1" si="11"/>
        <v>12.027700719999999</v>
      </c>
    </row>
    <row r="154" spans="1:8" ht="15" customHeight="1" x14ac:dyDescent="0.2">
      <c r="A154" s="108">
        <v>42156</v>
      </c>
      <c r="B154" s="10">
        <v>12.027700719999999</v>
      </c>
      <c r="D154" s="83">
        <v>42156</v>
      </c>
      <c r="E154" s="84">
        <v>12.027700719999999</v>
      </c>
      <c r="G154" s="83">
        <f t="shared" ca="1" si="10"/>
        <v>42158</v>
      </c>
      <c r="H154" s="25">
        <f t="shared" ca="1" si="11"/>
        <v>12.027700719999999</v>
      </c>
    </row>
    <row r="155" spans="1:8" ht="15" customHeight="1" x14ac:dyDescent="0.2">
      <c r="A155" s="108">
        <v>42157</v>
      </c>
      <c r="B155" s="10">
        <v>10.309457759999999</v>
      </c>
      <c r="D155" s="83">
        <v>42157</v>
      </c>
      <c r="E155" s="84">
        <v>10.309457759999999</v>
      </c>
      <c r="G155" s="83">
        <f t="shared" ca="1" si="10"/>
        <v>42159</v>
      </c>
      <c r="H155" s="25">
        <f t="shared" ca="1" si="11"/>
        <v>10.309457759999999</v>
      </c>
    </row>
    <row r="156" spans="1:8" ht="15" customHeight="1" x14ac:dyDescent="0.2">
      <c r="A156" s="108">
        <v>42158</v>
      </c>
      <c r="B156" s="10">
        <v>8.5912147999999995</v>
      </c>
      <c r="D156" s="83">
        <v>42158</v>
      </c>
      <c r="E156" s="84">
        <v>8.5912147999999995</v>
      </c>
      <c r="G156" s="83">
        <f t="shared" ca="1" si="10"/>
        <v>42160</v>
      </c>
      <c r="H156" s="25">
        <f t="shared" ca="1" si="11"/>
        <v>8.5912147999999995</v>
      </c>
    </row>
    <row r="157" spans="1:8" ht="15" customHeight="1" x14ac:dyDescent="0.2">
      <c r="A157" s="108">
        <v>42159</v>
      </c>
      <c r="B157" s="10">
        <v>8.5912147999999995</v>
      </c>
      <c r="D157" s="83">
        <v>42159</v>
      </c>
      <c r="E157" s="84">
        <v>8.5912147999999995</v>
      </c>
      <c r="G157" s="83">
        <f t="shared" ca="1" si="10"/>
        <v>42161</v>
      </c>
      <c r="H157" s="25">
        <f t="shared" ca="1" si="11"/>
        <v>8.5912147999999995</v>
      </c>
    </row>
    <row r="158" spans="1:8" ht="15" customHeight="1" x14ac:dyDescent="0.2">
      <c r="A158" s="108">
        <v>42160</v>
      </c>
      <c r="B158" s="10">
        <v>6.8729718399999999</v>
      </c>
      <c r="D158" s="83">
        <v>42160</v>
      </c>
      <c r="E158" s="84">
        <v>6.8729718399999999</v>
      </c>
      <c r="G158" s="83">
        <f t="shared" ca="1" si="10"/>
        <v>42162</v>
      </c>
      <c r="H158" s="25">
        <f t="shared" ca="1" si="11"/>
        <v>9.4503362800000001</v>
      </c>
    </row>
    <row r="159" spans="1:8" ht="15" customHeight="1" x14ac:dyDescent="0.2">
      <c r="A159" s="108">
        <v>42161</v>
      </c>
      <c r="B159" s="10">
        <v>8.5912147999999995</v>
      </c>
      <c r="D159" s="83">
        <v>42161</v>
      </c>
      <c r="E159" s="84">
        <v>8.5912147999999995</v>
      </c>
      <c r="G159" s="83">
        <f t="shared" ca="1" si="10"/>
        <v>42163</v>
      </c>
      <c r="H159" s="25">
        <f t="shared" ca="1" si="11"/>
        <v>9.4503362800000001</v>
      </c>
    </row>
    <row r="160" spans="1:8" ht="15" customHeight="1" x14ac:dyDescent="0.2">
      <c r="A160" s="108">
        <v>42162</v>
      </c>
      <c r="B160" s="10">
        <v>9.4503362800000001</v>
      </c>
      <c r="D160" s="83">
        <v>42162</v>
      </c>
      <c r="E160" s="84">
        <v>9.4503362800000001</v>
      </c>
      <c r="G160" s="83">
        <f t="shared" ca="1" si="10"/>
        <v>42164</v>
      </c>
      <c r="H160" s="25">
        <f t="shared" ca="1" si="11"/>
        <v>10.309457759999999</v>
      </c>
    </row>
    <row r="161" spans="1:8" ht="15" customHeight="1" x14ac:dyDescent="0.2">
      <c r="A161" s="108">
        <v>42163</v>
      </c>
      <c r="B161" s="10">
        <v>8.5912147999999995</v>
      </c>
      <c r="D161" s="83">
        <v>42163</v>
      </c>
      <c r="E161" s="84">
        <v>8.5912147999999995</v>
      </c>
      <c r="G161" s="83">
        <f t="shared" ca="1" si="10"/>
        <v>42165</v>
      </c>
      <c r="H161" s="25">
        <f t="shared" ca="1" si="11"/>
        <v>11.16857924</v>
      </c>
    </row>
    <row r="162" spans="1:8" ht="15" customHeight="1" x14ac:dyDescent="0.2">
      <c r="A162" s="108">
        <v>42164</v>
      </c>
      <c r="B162" s="10">
        <v>10.309457759999999</v>
      </c>
      <c r="D162" s="83">
        <v>42164</v>
      </c>
      <c r="E162" s="84">
        <v>10.309457759999999</v>
      </c>
      <c r="G162" s="83">
        <f t="shared" ca="1" si="10"/>
        <v>42166</v>
      </c>
      <c r="H162" s="25">
        <f t="shared" ca="1" si="11"/>
        <v>12.027700719999999</v>
      </c>
    </row>
    <row r="163" spans="1:8" ht="15" customHeight="1" x14ac:dyDescent="0.2">
      <c r="A163" s="108">
        <v>42165</v>
      </c>
      <c r="B163" s="10">
        <v>11.16857924</v>
      </c>
      <c r="D163" s="83">
        <v>42165</v>
      </c>
      <c r="E163" s="84">
        <v>11.16857924</v>
      </c>
      <c r="G163" s="83">
        <f t="shared" ca="1" si="10"/>
        <v>42167</v>
      </c>
      <c r="H163" s="25">
        <f t="shared" ca="1" si="11"/>
        <v>12.027700719999999</v>
      </c>
    </row>
    <row r="164" spans="1:8" ht="15" customHeight="1" x14ac:dyDescent="0.2">
      <c r="A164" s="108">
        <v>42166</v>
      </c>
      <c r="B164" s="10">
        <v>12.027700719999999</v>
      </c>
      <c r="D164" s="83">
        <v>42166</v>
      </c>
      <c r="E164" s="84">
        <v>12.027700719999999</v>
      </c>
      <c r="G164" s="83">
        <f t="shared" ca="1" si="10"/>
        <v>42168</v>
      </c>
      <c r="H164" s="25">
        <f t="shared" ca="1" si="11"/>
        <v>12.027700719999999</v>
      </c>
    </row>
    <row r="165" spans="1:8" ht="15" customHeight="1" x14ac:dyDescent="0.2">
      <c r="A165" s="108">
        <v>42167</v>
      </c>
      <c r="B165" s="10">
        <v>7.7320933199999997</v>
      </c>
      <c r="D165" s="83">
        <v>42167</v>
      </c>
      <c r="E165" s="84">
        <v>7.7320933199999997</v>
      </c>
      <c r="G165" s="83">
        <f t="shared" ca="1" si="10"/>
        <v>42169</v>
      </c>
      <c r="H165" s="25">
        <f t="shared" ca="1" si="11"/>
        <v>11.16857924</v>
      </c>
    </row>
    <row r="166" spans="1:8" ht="15" customHeight="1" x14ac:dyDescent="0.2">
      <c r="A166" s="108">
        <v>42168</v>
      </c>
      <c r="B166" s="10">
        <v>11.16857924</v>
      </c>
      <c r="D166" s="83">
        <v>42168</v>
      </c>
      <c r="E166" s="84">
        <v>11.16857924</v>
      </c>
      <c r="G166" s="83">
        <f t="shared" ca="1" si="10"/>
        <v>42170</v>
      </c>
      <c r="H166" s="25">
        <f t="shared" ca="1" si="11"/>
        <v>17.182429599999999</v>
      </c>
    </row>
    <row r="167" spans="1:8" ht="15" customHeight="1" x14ac:dyDescent="0.2">
      <c r="A167" s="108">
        <v>42169</v>
      </c>
      <c r="B167" s="10">
        <v>11.16857924</v>
      </c>
      <c r="D167" s="83">
        <v>42169</v>
      </c>
      <c r="E167" s="84">
        <v>11.16857924</v>
      </c>
      <c r="G167" s="83">
        <f t="shared" ca="1" si="10"/>
        <v>42171</v>
      </c>
      <c r="H167" s="25">
        <f t="shared" ca="1" si="11"/>
        <v>17.182429599999999</v>
      </c>
    </row>
    <row r="168" spans="1:8" ht="15" customHeight="1" x14ac:dyDescent="0.2">
      <c r="A168" s="108">
        <v>42170</v>
      </c>
      <c r="B168" s="10">
        <v>17.182429599999999</v>
      </c>
      <c r="D168" s="83">
        <v>42170</v>
      </c>
      <c r="E168" s="84">
        <v>17.182429599999999</v>
      </c>
      <c r="G168" s="83">
        <f t="shared" ca="1" si="10"/>
        <v>42172</v>
      </c>
      <c r="H168" s="25">
        <f t="shared" ca="1" si="11"/>
        <v>17.182429599999999</v>
      </c>
    </row>
    <row r="169" spans="1:8" ht="15" customHeight="1" x14ac:dyDescent="0.2">
      <c r="A169" s="108">
        <v>42171</v>
      </c>
      <c r="B169" s="10">
        <v>11.16857924</v>
      </c>
      <c r="D169" s="83">
        <v>42171</v>
      </c>
      <c r="E169" s="84">
        <v>11.16857924</v>
      </c>
      <c r="G169" s="83">
        <f t="shared" ca="1" si="10"/>
        <v>42173</v>
      </c>
      <c r="H169" s="25">
        <f t="shared" ca="1" si="11"/>
        <v>11.16857924</v>
      </c>
    </row>
    <row r="170" spans="1:8" ht="15" customHeight="1" x14ac:dyDescent="0.2">
      <c r="A170" s="108">
        <v>42172</v>
      </c>
      <c r="B170" s="10">
        <v>3.43648592</v>
      </c>
      <c r="D170" s="83">
        <v>42172</v>
      </c>
      <c r="E170" s="84">
        <v>3.43648592</v>
      </c>
      <c r="G170" s="83">
        <f t="shared" ca="1" si="10"/>
        <v>42174</v>
      </c>
      <c r="H170" s="25">
        <f t="shared" ca="1" si="11"/>
        <v>14.605065159999999</v>
      </c>
    </row>
    <row r="171" spans="1:8" ht="15" customHeight="1" x14ac:dyDescent="0.2">
      <c r="A171" s="108">
        <v>42173</v>
      </c>
      <c r="B171" s="10">
        <v>10.309457759999999</v>
      </c>
      <c r="D171" s="83">
        <v>42173</v>
      </c>
      <c r="E171" s="84">
        <v>10.309457759999999</v>
      </c>
      <c r="G171" s="83">
        <f t="shared" ca="1" si="10"/>
        <v>42175</v>
      </c>
      <c r="H171" s="25">
        <f t="shared" ca="1" si="11"/>
        <v>16.32330812</v>
      </c>
    </row>
    <row r="172" spans="1:8" ht="15" customHeight="1" x14ac:dyDescent="0.2">
      <c r="A172" s="108">
        <v>42174</v>
      </c>
      <c r="B172" s="10">
        <v>14.605065159999999</v>
      </c>
      <c r="D172" s="83">
        <v>42174</v>
      </c>
      <c r="E172" s="84">
        <v>14.605065159999999</v>
      </c>
      <c r="G172" s="83">
        <f t="shared" ca="1" si="10"/>
        <v>42176</v>
      </c>
      <c r="H172" s="25">
        <f t="shared" ca="1" si="11"/>
        <v>16.32330812</v>
      </c>
    </row>
    <row r="173" spans="1:8" ht="15" customHeight="1" x14ac:dyDescent="0.2">
      <c r="A173" s="108">
        <v>42175</v>
      </c>
      <c r="B173" s="10">
        <v>16.32330812</v>
      </c>
      <c r="D173" s="83">
        <v>42175</v>
      </c>
      <c r="E173" s="84">
        <v>16.32330812</v>
      </c>
      <c r="G173" s="83">
        <f t="shared" ca="1" si="10"/>
        <v>42177</v>
      </c>
      <c r="H173" s="25">
        <f t="shared" ca="1" si="11"/>
        <v>16.32330812</v>
      </c>
    </row>
    <row r="174" spans="1:8" ht="15" customHeight="1" x14ac:dyDescent="0.2">
      <c r="A174" s="108">
        <v>42176</v>
      </c>
      <c r="B174" s="10">
        <v>10.309457759999999</v>
      </c>
      <c r="D174" s="83">
        <v>42176</v>
      </c>
      <c r="E174" s="84">
        <v>10.309457759999999</v>
      </c>
      <c r="G174" s="83">
        <f t="shared" ca="1" si="10"/>
        <v>42178</v>
      </c>
      <c r="H174" s="25">
        <f t="shared" ca="1" si="11"/>
        <v>10.309457759999999</v>
      </c>
    </row>
    <row r="175" spans="1:8" ht="15" customHeight="1" x14ac:dyDescent="0.2">
      <c r="A175" s="108">
        <v>42177</v>
      </c>
      <c r="B175" s="10">
        <v>8.5912147999999995</v>
      </c>
      <c r="D175" s="83">
        <v>42177</v>
      </c>
      <c r="E175" s="84">
        <v>8.5912147999999995</v>
      </c>
      <c r="G175" s="83">
        <f t="shared" ca="1" si="10"/>
        <v>42179</v>
      </c>
      <c r="H175" s="25">
        <f t="shared" ca="1" si="11"/>
        <v>14.605065159999999</v>
      </c>
    </row>
    <row r="176" spans="1:8" ht="15" customHeight="1" x14ac:dyDescent="0.2">
      <c r="A176" s="108">
        <v>42178</v>
      </c>
      <c r="B176" s="10">
        <v>8.5912147999999995</v>
      </c>
      <c r="D176" s="83">
        <v>42178</v>
      </c>
      <c r="E176" s="84">
        <v>8.5912147999999995</v>
      </c>
      <c r="G176" s="83">
        <f t="shared" ca="1" si="10"/>
        <v>42180</v>
      </c>
      <c r="H176" s="25">
        <f t="shared" ca="1" si="11"/>
        <v>14.605065159999999</v>
      </c>
    </row>
    <row r="177" spans="1:8" ht="15" customHeight="1" x14ac:dyDescent="0.2">
      <c r="A177" s="108">
        <v>42179</v>
      </c>
      <c r="B177" s="10">
        <v>14.605065159999999</v>
      </c>
      <c r="D177" s="83">
        <v>42179</v>
      </c>
      <c r="E177" s="84">
        <v>14.605065159999999</v>
      </c>
      <c r="G177" s="83">
        <f t="shared" ca="1" si="10"/>
        <v>42181</v>
      </c>
      <c r="H177" s="25">
        <f t="shared" ca="1" si="11"/>
        <v>14.605065159999999</v>
      </c>
    </row>
    <row r="178" spans="1:8" ht="15" customHeight="1" x14ac:dyDescent="0.2">
      <c r="A178" s="108">
        <v>42180</v>
      </c>
      <c r="B178" s="10">
        <v>13.74594368</v>
      </c>
      <c r="D178" s="83">
        <v>42180</v>
      </c>
      <c r="E178" s="84">
        <v>13.74594368</v>
      </c>
      <c r="G178" s="83">
        <f t="shared" ca="1" si="10"/>
        <v>42182</v>
      </c>
      <c r="H178" s="25">
        <f t="shared" ca="1" si="11"/>
        <v>13.74594368</v>
      </c>
    </row>
    <row r="179" spans="1:8" ht="15" customHeight="1" x14ac:dyDescent="0.2">
      <c r="A179" s="108">
        <v>42181</v>
      </c>
      <c r="B179" s="10">
        <v>12.027700719999999</v>
      </c>
      <c r="D179" s="83">
        <v>42181</v>
      </c>
      <c r="E179" s="84">
        <v>12.027700719999999</v>
      </c>
      <c r="G179" s="83">
        <f t="shared" ca="1" si="10"/>
        <v>42183</v>
      </c>
      <c r="H179" s="25">
        <f t="shared" ca="1" si="11"/>
        <v>12.027700719999999</v>
      </c>
    </row>
    <row r="180" spans="1:8" ht="15" customHeight="1" x14ac:dyDescent="0.2">
      <c r="A180" s="108">
        <v>42182</v>
      </c>
      <c r="B180" s="10">
        <v>11.16857924</v>
      </c>
      <c r="D180" s="83">
        <v>42182</v>
      </c>
      <c r="E180" s="84">
        <v>11.16857924</v>
      </c>
      <c r="G180" s="83">
        <f t="shared" ca="1" si="10"/>
        <v>42184</v>
      </c>
      <c r="H180" s="25">
        <f t="shared" ca="1" si="11"/>
        <v>11.16857924</v>
      </c>
    </row>
    <row r="181" spans="1:8" ht="15" customHeight="1" x14ac:dyDescent="0.2">
      <c r="A181" s="108">
        <v>42183</v>
      </c>
      <c r="B181" s="10">
        <v>8.5912147999999995</v>
      </c>
      <c r="D181" s="83">
        <v>42183</v>
      </c>
      <c r="E181" s="84">
        <v>11.16857924</v>
      </c>
      <c r="G181" s="83">
        <f t="shared" ca="1" si="10"/>
        <v>42185</v>
      </c>
      <c r="H181" s="25">
        <f t="shared" ca="1" si="11"/>
        <v>11.16857924</v>
      </c>
    </row>
    <row r="182" spans="1:8" ht="15" customHeight="1" x14ac:dyDescent="0.2">
      <c r="A182" s="108">
        <v>42184</v>
      </c>
      <c r="B182" s="10">
        <v>8.5912147999999995</v>
      </c>
      <c r="D182" s="83">
        <v>42184</v>
      </c>
      <c r="E182" s="84">
        <v>8.5912147999999995</v>
      </c>
      <c r="G182" s="83">
        <f t="shared" ca="1" si="10"/>
        <v>42186</v>
      </c>
      <c r="H182" s="25">
        <f t="shared" ca="1" si="11"/>
        <v>11.16857924</v>
      </c>
    </row>
    <row r="183" spans="1:8" ht="15" customHeight="1" x14ac:dyDescent="0.2">
      <c r="A183" s="108">
        <v>42185</v>
      </c>
      <c r="B183" s="10">
        <v>10.309457759999999</v>
      </c>
      <c r="D183" s="83">
        <v>42185</v>
      </c>
      <c r="E183" s="84">
        <v>10.309457759999999</v>
      </c>
      <c r="G183" s="83">
        <f t="shared" ca="1" si="10"/>
        <v>42187</v>
      </c>
      <c r="H183" s="25">
        <f t="shared" ca="1" si="11"/>
        <v>11.16857924</v>
      </c>
    </row>
    <row r="184" spans="1:8" ht="15" customHeight="1" x14ac:dyDescent="0.2">
      <c r="A184" s="108">
        <v>42186</v>
      </c>
      <c r="B184" s="10">
        <v>11.16857924</v>
      </c>
      <c r="D184" s="83">
        <v>42186</v>
      </c>
      <c r="E184" s="84">
        <v>11.16857924</v>
      </c>
      <c r="G184" s="83">
        <f t="shared" ca="1" si="10"/>
        <v>42188</v>
      </c>
      <c r="H184" s="25">
        <f t="shared" ca="1" si="11"/>
        <v>11.16857924</v>
      </c>
    </row>
    <row r="185" spans="1:8" ht="15" customHeight="1" x14ac:dyDescent="0.2">
      <c r="A185" s="108">
        <v>42187</v>
      </c>
      <c r="B185" s="10">
        <v>8.5912147999999995</v>
      </c>
      <c r="D185" s="83">
        <v>42187</v>
      </c>
      <c r="E185" s="84">
        <v>8.5912147999999995</v>
      </c>
      <c r="G185" s="83">
        <f t="shared" ca="1" si="10"/>
        <v>42189</v>
      </c>
      <c r="H185" s="25">
        <f t="shared" ca="1" si="11"/>
        <v>9.4503362800000001</v>
      </c>
    </row>
    <row r="186" spans="1:8" ht="15" customHeight="1" x14ac:dyDescent="0.2">
      <c r="A186" s="108">
        <v>42188</v>
      </c>
      <c r="B186" s="10">
        <v>9.4503362800000001</v>
      </c>
      <c r="D186" s="83">
        <v>42188</v>
      </c>
      <c r="E186" s="84">
        <v>9.4503362800000001</v>
      </c>
      <c r="G186" s="83">
        <f t="shared" ca="1" si="10"/>
        <v>42190</v>
      </c>
      <c r="H186" s="25">
        <f t="shared" ca="1" si="11"/>
        <v>15.464186639999999</v>
      </c>
    </row>
    <row r="187" spans="1:8" ht="15" customHeight="1" x14ac:dyDescent="0.2">
      <c r="A187" s="108">
        <v>42189</v>
      </c>
      <c r="B187" s="10">
        <v>9.4503362800000001</v>
      </c>
      <c r="D187" s="83">
        <v>42189</v>
      </c>
      <c r="E187" s="84">
        <v>9.4503362800000001</v>
      </c>
      <c r="G187" s="83">
        <f t="shared" ca="1" si="10"/>
        <v>42191</v>
      </c>
      <c r="H187" s="25">
        <f t="shared" ca="1" si="11"/>
        <v>15.464186639999999</v>
      </c>
    </row>
    <row r="188" spans="1:8" ht="15" customHeight="1" x14ac:dyDescent="0.2">
      <c r="A188" s="108">
        <v>42190</v>
      </c>
      <c r="B188" s="10">
        <v>15.464186639999999</v>
      </c>
      <c r="D188" s="83">
        <v>42190</v>
      </c>
      <c r="E188" s="84">
        <v>15.464186639999999</v>
      </c>
      <c r="G188" s="83">
        <f t="shared" ca="1" si="10"/>
        <v>42192</v>
      </c>
      <c r="H188" s="25">
        <f t="shared" ca="1" si="11"/>
        <v>15.464186639999999</v>
      </c>
    </row>
    <row r="189" spans="1:8" ht="15" customHeight="1" x14ac:dyDescent="0.2">
      <c r="A189" s="108">
        <v>42191</v>
      </c>
      <c r="B189" s="10">
        <v>10.309457759999999</v>
      </c>
      <c r="D189" s="83">
        <v>42191</v>
      </c>
      <c r="E189" s="84">
        <v>10.309457759999999</v>
      </c>
      <c r="G189" s="83">
        <f t="shared" ca="1" si="10"/>
        <v>42193</v>
      </c>
      <c r="H189" s="25">
        <f t="shared" ca="1" si="11"/>
        <v>10.309457759999999</v>
      </c>
    </row>
    <row r="190" spans="1:8" ht="15" customHeight="1" x14ac:dyDescent="0.2">
      <c r="A190" s="108">
        <v>42192</v>
      </c>
      <c r="B190" s="10">
        <v>5.1547288799999995</v>
      </c>
      <c r="D190" s="83">
        <v>42192</v>
      </c>
      <c r="E190" s="84">
        <v>5.1547288799999995</v>
      </c>
      <c r="G190" s="83">
        <f t="shared" ca="1" si="10"/>
        <v>42194</v>
      </c>
      <c r="H190" s="25">
        <f t="shared" ca="1" si="11"/>
        <v>8.5912147999999995</v>
      </c>
    </row>
    <row r="191" spans="1:8" ht="15" customHeight="1" x14ac:dyDescent="0.2">
      <c r="A191" s="108">
        <v>42193</v>
      </c>
      <c r="B191" s="10">
        <v>8.5912147999999995</v>
      </c>
      <c r="D191" s="83">
        <v>42193</v>
      </c>
      <c r="E191" s="84">
        <v>8.5912147999999995</v>
      </c>
      <c r="G191" s="83">
        <f t="shared" ca="1" si="10"/>
        <v>42195</v>
      </c>
      <c r="H191" s="25">
        <f t="shared" ca="1" si="11"/>
        <v>10.309457759999999</v>
      </c>
    </row>
    <row r="192" spans="1:8" ht="15" customHeight="1" x14ac:dyDescent="0.2">
      <c r="A192" s="108">
        <v>42194</v>
      </c>
      <c r="B192" s="10">
        <v>7.7320933199999997</v>
      </c>
      <c r="D192" s="83">
        <v>42194</v>
      </c>
      <c r="E192" s="84">
        <v>7.7320933199999997</v>
      </c>
      <c r="G192" s="83">
        <f t="shared" ca="1" si="10"/>
        <v>42196</v>
      </c>
      <c r="H192" s="25">
        <f t="shared" ca="1" si="11"/>
        <v>12.027700719999999</v>
      </c>
    </row>
    <row r="193" spans="1:8" ht="15" customHeight="1" x14ac:dyDescent="0.2">
      <c r="A193" s="108">
        <v>42195</v>
      </c>
      <c r="B193" s="10">
        <v>10.309457759999999</v>
      </c>
      <c r="D193" s="83">
        <v>42195</v>
      </c>
      <c r="E193" s="84">
        <v>10.309457759999999</v>
      </c>
      <c r="G193" s="83">
        <f t="shared" ca="1" si="10"/>
        <v>42197</v>
      </c>
      <c r="H193" s="25">
        <f t="shared" ca="1" si="11"/>
        <v>12.027700719999999</v>
      </c>
    </row>
    <row r="194" spans="1:8" ht="15" customHeight="1" x14ac:dyDescent="0.2">
      <c r="A194" s="108">
        <v>42196</v>
      </c>
      <c r="B194" s="10">
        <v>12.027700719999999</v>
      </c>
      <c r="D194" s="83">
        <v>42196</v>
      </c>
      <c r="E194" s="84">
        <v>12.027700719999999</v>
      </c>
      <c r="G194" s="83">
        <f t="shared" ca="1" si="10"/>
        <v>42198</v>
      </c>
      <c r="H194" s="25">
        <f t="shared" ca="1" si="11"/>
        <v>12.027700719999999</v>
      </c>
    </row>
    <row r="195" spans="1:8" ht="15" customHeight="1" x14ac:dyDescent="0.2">
      <c r="A195" s="108">
        <v>42197</v>
      </c>
      <c r="B195" s="10">
        <v>9.4503362800000001</v>
      </c>
      <c r="D195" s="83">
        <v>42197</v>
      </c>
      <c r="E195" s="84">
        <v>9.4503362800000001</v>
      </c>
      <c r="G195" s="83">
        <f t="shared" ca="1" si="10"/>
        <v>42199</v>
      </c>
      <c r="H195" s="25">
        <f t="shared" ca="1" si="11"/>
        <v>12.027700719999999</v>
      </c>
    </row>
    <row r="196" spans="1:8" ht="15" customHeight="1" x14ac:dyDescent="0.2">
      <c r="A196" s="108">
        <v>42198</v>
      </c>
      <c r="B196" s="10">
        <v>10.309457759999999</v>
      </c>
      <c r="D196" s="83">
        <v>42198</v>
      </c>
      <c r="E196" s="84">
        <v>10.309457759999999</v>
      </c>
      <c r="G196" s="83">
        <f t="shared" ref="G196:G259" ca="1" si="12">OFFSET(D196,2,0,1,1)</f>
        <v>42200</v>
      </c>
      <c r="H196" s="25">
        <f t="shared" ref="H196:H259" ca="1" si="13">IF(OFFSET(E196,2,0,1,1),MAX(OFFSET(E196,2,0,1,1),OFFSET(E196,1,0,1,1),OFFSET(E196,0,0,1,1)))</f>
        <v>12.027700719999999</v>
      </c>
    </row>
    <row r="197" spans="1:8" ht="15" customHeight="1" x14ac:dyDescent="0.2">
      <c r="A197" s="108">
        <v>42199</v>
      </c>
      <c r="B197" s="10">
        <v>12.027700719999999</v>
      </c>
      <c r="D197" s="83">
        <v>42199</v>
      </c>
      <c r="E197" s="84">
        <v>12.027700719999999</v>
      </c>
      <c r="G197" s="83">
        <f t="shared" ca="1" si="12"/>
        <v>42201</v>
      </c>
      <c r="H197" s="25">
        <f t="shared" ca="1" si="13"/>
        <v>12.027700719999999</v>
      </c>
    </row>
    <row r="198" spans="1:8" ht="15" customHeight="1" x14ac:dyDescent="0.2">
      <c r="A198" s="108">
        <v>42200</v>
      </c>
      <c r="B198" s="10">
        <v>11.16857924</v>
      </c>
      <c r="D198" s="83">
        <v>42200</v>
      </c>
      <c r="E198" s="84">
        <v>11.16857924</v>
      </c>
      <c r="G198" s="83">
        <f t="shared" ca="1" si="12"/>
        <v>42202</v>
      </c>
      <c r="H198" s="25">
        <f t="shared" ca="1" si="13"/>
        <v>12.027700719999999</v>
      </c>
    </row>
    <row r="199" spans="1:8" ht="15" customHeight="1" x14ac:dyDescent="0.2">
      <c r="A199" s="108">
        <v>42201</v>
      </c>
      <c r="B199" s="10">
        <v>12.027700719999999</v>
      </c>
      <c r="D199" s="83">
        <v>42201</v>
      </c>
      <c r="E199" s="84">
        <v>12.027700719999999</v>
      </c>
      <c r="G199" s="83">
        <f t="shared" ca="1" si="12"/>
        <v>42203</v>
      </c>
      <c r="H199" s="25">
        <f t="shared" ca="1" si="13"/>
        <v>12.027700719999999</v>
      </c>
    </row>
    <row r="200" spans="1:8" ht="15" customHeight="1" x14ac:dyDescent="0.2">
      <c r="A200" s="108">
        <v>42202</v>
      </c>
      <c r="B200" s="10">
        <v>9.4503362800000001</v>
      </c>
      <c r="D200" s="83">
        <v>42202</v>
      </c>
      <c r="E200" s="84">
        <v>9.4503362800000001</v>
      </c>
      <c r="G200" s="83">
        <f t="shared" ca="1" si="12"/>
        <v>42204</v>
      </c>
      <c r="H200" s="25">
        <f t="shared" ca="1" si="13"/>
        <v>9.4503362800000001</v>
      </c>
    </row>
    <row r="201" spans="1:8" ht="15" customHeight="1" x14ac:dyDescent="0.2">
      <c r="A201" s="108">
        <v>42203</v>
      </c>
      <c r="B201" s="10">
        <v>8.5912147999999995</v>
      </c>
      <c r="D201" s="83">
        <v>42203</v>
      </c>
      <c r="E201" s="84">
        <v>8.5912147999999995</v>
      </c>
      <c r="G201" s="83">
        <f t="shared" ca="1" si="12"/>
        <v>42205</v>
      </c>
      <c r="H201" s="25">
        <f t="shared" ca="1" si="13"/>
        <v>9.4503362800000001</v>
      </c>
    </row>
    <row r="202" spans="1:8" ht="15" customHeight="1" x14ac:dyDescent="0.2">
      <c r="A202" s="108">
        <v>42204</v>
      </c>
      <c r="B202" s="10">
        <v>9.4503362800000001</v>
      </c>
      <c r="D202" s="83">
        <v>42204</v>
      </c>
      <c r="E202" s="84">
        <v>9.4503362800000001</v>
      </c>
      <c r="G202" s="83">
        <f t="shared" ca="1" si="12"/>
        <v>42206</v>
      </c>
      <c r="H202" s="25">
        <f t="shared" ca="1" si="13"/>
        <v>12.027700719999999</v>
      </c>
    </row>
    <row r="203" spans="1:8" ht="15" customHeight="1" x14ac:dyDescent="0.2">
      <c r="A203" s="108">
        <v>42205</v>
      </c>
      <c r="B203" s="10">
        <v>6.8729718399999999</v>
      </c>
      <c r="D203" s="83">
        <v>42205</v>
      </c>
      <c r="E203" s="84">
        <v>6.8729718399999999</v>
      </c>
      <c r="G203" s="83">
        <f t="shared" ca="1" si="12"/>
        <v>42207</v>
      </c>
      <c r="H203" s="25">
        <f t="shared" ca="1" si="13"/>
        <v>14.605065159999999</v>
      </c>
    </row>
    <row r="204" spans="1:8" ht="15" customHeight="1" x14ac:dyDescent="0.2">
      <c r="A204" s="108">
        <v>42206</v>
      </c>
      <c r="B204" s="10">
        <v>12.027700719999999</v>
      </c>
      <c r="D204" s="83">
        <v>42206</v>
      </c>
      <c r="E204" s="84">
        <v>12.027700719999999</v>
      </c>
      <c r="G204" s="83">
        <f t="shared" ca="1" si="12"/>
        <v>42208</v>
      </c>
      <c r="H204" s="25">
        <f t="shared" ca="1" si="13"/>
        <v>14.605065159999999</v>
      </c>
    </row>
    <row r="205" spans="1:8" ht="15" customHeight="1" x14ac:dyDescent="0.2">
      <c r="A205" s="108">
        <v>42207</v>
      </c>
      <c r="B205" s="10">
        <v>14.605065159999999</v>
      </c>
      <c r="D205" s="83">
        <v>42207</v>
      </c>
      <c r="E205" s="84">
        <v>14.605065159999999</v>
      </c>
      <c r="G205" s="83">
        <f t="shared" ca="1" si="12"/>
        <v>42209</v>
      </c>
      <c r="H205" s="25">
        <f t="shared" ca="1" si="13"/>
        <v>14.605065159999999</v>
      </c>
    </row>
    <row r="206" spans="1:8" ht="15" customHeight="1" x14ac:dyDescent="0.2">
      <c r="A206" s="108">
        <v>42208</v>
      </c>
      <c r="B206" s="10">
        <v>11.16857924</v>
      </c>
      <c r="D206" s="83">
        <v>42208</v>
      </c>
      <c r="E206" s="84">
        <v>11.16857924</v>
      </c>
      <c r="G206" s="83">
        <f t="shared" ca="1" si="12"/>
        <v>42210</v>
      </c>
      <c r="H206" s="25">
        <f t="shared" ca="1" si="13"/>
        <v>13.74594368</v>
      </c>
    </row>
    <row r="207" spans="1:8" ht="15" customHeight="1" x14ac:dyDescent="0.2">
      <c r="A207" s="108">
        <v>42209</v>
      </c>
      <c r="B207" s="10">
        <v>7.7320933199999997</v>
      </c>
      <c r="D207" s="83">
        <v>42209</v>
      </c>
      <c r="E207" s="84">
        <v>7.7320933199999997</v>
      </c>
      <c r="G207" s="83">
        <f t="shared" ca="1" si="12"/>
        <v>42211</v>
      </c>
      <c r="H207" s="25">
        <f t="shared" ca="1" si="13"/>
        <v>13.74594368</v>
      </c>
    </row>
    <row r="208" spans="1:8" ht="15" customHeight="1" x14ac:dyDescent="0.2">
      <c r="A208" s="108">
        <v>42210</v>
      </c>
      <c r="B208" s="10">
        <v>13.74594368</v>
      </c>
      <c r="D208" s="83">
        <v>42210</v>
      </c>
      <c r="E208" s="84">
        <v>13.74594368</v>
      </c>
      <c r="G208" s="83">
        <f t="shared" ca="1" si="12"/>
        <v>42212</v>
      </c>
      <c r="H208" s="25">
        <f t="shared" ca="1" si="13"/>
        <v>13.74594368</v>
      </c>
    </row>
    <row r="209" spans="1:8" ht="15" customHeight="1" x14ac:dyDescent="0.2">
      <c r="A209" s="108">
        <v>42211</v>
      </c>
      <c r="B209" s="10">
        <v>12.027700719999999</v>
      </c>
      <c r="D209" s="83">
        <v>42211</v>
      </c>
      <c r="E209" s="84">
        <v>12.027700719999999</v>
      </c>
      <c r="G209" s="83">
        <f t="shared" ca="1" si="12"/>
        <v>42213</v>
      </c>
      <c r="H209" s="25">
        <f t="shared" ca="1" si="13"/>
        <v>12.886822199999999</v>
      </c>
    </row>
    <row r="210" spans="1:8" ht="15" customHeight="1" x14ac:dyDescent="0.2">
      <c r="A210" s="108">
        <v>42212</v>
      </c>
      <c r="B210" s="10">
        <v>12.027700719999999</v>
      </c>
      <c r="D210" s="83">
        <v>42212</v>
      </c>
      <c r="E210" s="84">
        <v>12.027700719999999</v>
      </c>
      <c r="G210" s="83">
        <f t="shared" ca="1" si="12"/>
        <v>42214</v>
      </c>
      <c r="H210" s="25">
        <f t="shared" ca="1" si="13"/>
        <v>12.886822199999999</v>
      </c>
    </row>
    <row r="211" spans="1:8" ht="15" customHeight="1" x14ac:dyDescent="0.2">
      <c r="A211" s="108">
        <v>42213</v>
      </c>
      <c r="B211" s="10">
        <v>12.886822199999999</v>
      </c>
      <c r="D211" s="83">
        <v>42213</v>
      </c>
      <c r="E211" s="84">
        <v>12.886822199999999</v>
      </c>
      <c r="G211" s="83">
        <f t="shared" ca="1" si="12"/>
        <v>42215</v>
      </c>
      <c r="H211" s="25">
        <f t="shared" ca="1" si="13"/>
        <v>12.886822199999999</v>
      </c>
    </row>
    <row r="212" spans="1:8" ht="15" customHeight="1" x14ac:dyDescent="0.2">
      <c r="A212" s="108">
        <v>42214</v>
      </c>
      <c r="B212" s="10">
        <v>11.16857924</v>
      </c>
      <c r="D212" s="83">
        <v>42214</v>
      </c>
      <c r="E212" s="84">
        <v>11.16857924</v>
      </c>
      <c r="G212" s="83">
        <f t="shared" ca="1" si="12"/>
        <v>42216</v>
      </c>
      <c r="H212" s="25">
        <f t="shared" ca="1" si="13"/>
        <v>11.16857924</v>
      </c>
    </row>
    <row r="213" spans="1:8" ht="15" customHeight="1" x14ac:dyDescent="0.2">
      <c r="A213" s="108">
        <v>42215</v>
      </c>
      <c r="B213" s="10">
        <v>10.309457759999999</v>
      </c>
      <c r="D213" s="83">
        <v>42215</v>
      </c>
      <c r="E213" s="84">
        <v>10.309457759999999</v>
      </c>
      <c r="G213" s="83">
        <f t="shared" ca="1" si="12"/>
        <v>42217</v>
      </c>
      <c r="H213" s="25">
        <f t="shared" ca="1" si="13"/>
        <v>10.309457759999999</v>
      </c>
    </row>
    <row r="214" spans="1:8" ht="15" customHeight="1" x14ac:dyDescent="0.2">
      <c r="A214" s="108">
        <v>42216</v>
      </c>
      <c r="B214" s="10">
        <v>10.309457759999999</v>
      </c>
      <c r="D214" s="83">
        <v>42216</v>
      </c>
      <c r="E214" s="84">
        <v>10.309457759999999</v>
      </c>
      <c r="G214" s="83">
        <f t="shared" ca="1" si="12"/>
        <v>42218</v>
      </c>
      <c r="H214" s="25">
        <f t="shared" ca="1" si="13"/>
        <v>12.886822199999999</v>
      </c>
    </row>
    <row r="215" spans="1:8" ht="15" customHeight="1" x14ac:dyDescent="0.2">
      <c r="A215" s="108">
        <v>42217</v>
      </c>
      <c r="B215" s="10">
        <v>10.309457759999999</v>
      </c>
      <c r="D215" s="83">
        <v>42217</v>
      </c>
      <c r="E215" s="84">
        <v>10.309457759999999</v>
      </c>
      <c r="G215" s="83">
        <f t="shared" ca="1" si="12"/>
        <v>42219</v>
      </c>
      <c r="H215" s="25">
        <f t="shared" ca="1" si="13"/>
        <v>12.886822199999999</v>
      </c>
    </row>
    <row r="216" spans="1:8" ht="15" customHeight="1" x14ac:dyDescent="0.2">
      <c r="A216" s="108">
        <v>42218</v>
      </c>
      <c r="B216" s="10">
        <v>12.886822199999999</v>
      </c>
      <c r="D216" s="83">
        <v>42218</v>
      </c>
      <c r="E216" s="84">
        <v>12.886822199999999</v>
      </c>
      <c r="G216" s="83">
        <f t="shared" ca="1" si="12"/>
        <v>42220</v>
      </c>
      <c r="H216" s="25">
        <f t="shared" ca="1" si="13"/>
        <v>12.886822199999999</v>
      </c>
    </row>
    <row r="217" spans="1:8" ht="15" customHeight="1" x14ac:dyDescent="0.2">
      <c r="A217" s="108">
        <v>42219</v>
      </c>
      <c r="B217" s="10">
        <v>12.027700719999999</v>
      </c>
      <c r="D217" s="83">
        <v>42219</v>
      </c>
      <c r="E217" s="84">
        <v>12.027700719999999</v>
      </c>
      <c r="G217" s="83">
        <f t="shared" ca="1" si="12"/>
        <v>42221</v>
      </c>
      <c r="H217" s="25">
        <f t="shared" ca="1" si="13"/>
        <v>12.027700719999999</v>
      </c>
    </row>
    <row r="218" spans="1:8" ht="15" customHeight="1" x14ac:dyDescent="0.2">
      <c r="A218" s="108">
        <v>42220</v>
      </c>
      <c r="B218" s="10">
        <v>7.7320933199999997</v>
      </c>
      <c r="D218" s="83">
        <v>42220</v>
      </c>
      <c r="E218" s="84">
        <v>7.7320933199999997</v>
      </c>
      <c r="G218" s="83">
        <f t="shared" ca="1" si="12"/>
        <v>42222</v>
      </c>
      <c r="H218" s="25">
        <f t="shared" ca="1" si="13"/>
        <v>14.605065159999999</v>
      </c>
    </row>
    <row r="219" spans="1:8" ht="15" customHeight="1" x14ac:dyDescent="0.2">
      <c r="A219" s="108">
        <v>42221</v>
      </c>
      <c r="B219" s="10">
        <v>12.027700719999999</v>
      </c>
      <c r="D219" s="83">
        <v>42221</v>
      </c>
      <c r="E219" s="84">
        <v>12.027700719999999</v>
      </c>
      <c r="G219" s="83">
        <f t="shared" ca="1" si="12"/>
        <v>42223</v>
      </c>
      <c r="H219" s="25">
        <f t="shared" ca="1" si="13"/>
        <v>14.605065159999999</v>
      </c>
    </row>
    <row r="220" spans="1:8" ht="15" customHeight="1" x14ac:dyDescent="0.2">
      <c r="A220" s="108">
        <v>42222</v>
      </c>
      <c r="B220" s="10">
        <v>14.605065159999999</v>
      </c>
      <c r="D220" s="83">
        <v>42222</v>
      </c>
      <c r="E220" s="84">
        <v>14.605065159999999</v>
      </c>
      <c r="G220" s="83">
        <f t="shared" ca="1" si="12"/>
        <v>42224</v>
      </c>
      <c r="H220" s="25">
        <f t="shared" ca="1" si="13"/>
        <v>14.605065159999999</v>
      </c>
    </row>
    <row r="221" spans="1:8" ht="15" customHeight="1" x14ac:dyDescent="0.2">
      <c r="A221" s="108">
        <v>42223</v>
      </c>
      <c r="B221" s="10">
        <v>12.886822199999999</v>
      </c>
      <c r="D221" s="83">
        <v>42223</v>
      </c>
      <c r="E221" s="84">
        <v>12.886822199999999</v>
      </c>
      <c r="G221" s="83">
        <f t="shared" ca="1" si="12"/>
        <v>42225</v>
      </c>
      <c r="H221" s="25">
        <f t="shared" ca="1" si="13"/>
        <v>12.886822199999999</v>
      </c>
    </row>
    <row r="222" spans="1:8" ht="15" customHeight="1" x14ac:dyDescent="0.2">
      <c r="A222" s="108">
        <v>42224</v>
      </c>
      <c r="B222" s="10">
        <v>9.4503362800000001</v>
      </c>
      <c r="D222" s="83">
        <v>42224</v>
      </c>
      <c r="E222" s="84">
        <v>9.4503362800000001</v>
      </c>
      <c r="G222" s="83">
        <f t="shared" ca="1" si="12"/>
        <v>42226</v>
      </c>
      <c r="H222" s="25">
        <f t="shared" ca="1" si="13"/>
        <v>10.309457759999999</v>
      </c>
    </row>
    <row r="223" spans="1:8" ht="15" customHeight="1" x14ac:dyDescent="0.2">
      <c r="A223" s="108">
        <v>42225</v>
      </c>
      <c r="B223" s="10">
        <v>9.4503362800000001</v>
      </c>
      <c r="D223" s="83">
        <v>42225</v>
      </c>
      <c r="E223" s="84">
        <v>9.4503362800000001</v>
      </c>
      <c r="G223" s="83">
        <f t="shared" ca="1" si="12"/>
        <v>42227</v>
      </c>
      <c r="H223" s="25">
        <f t="shared" ca="1" si="13"/>
        <v>10.309457759999999</v>
      </c>
    </row>
    <row r="224" spans="1:8" ht="15" customHeight="1" x14ac:dyDescent="0.2">
      <c r="A224" s="108">
        <v>42226</v>
      </c>
      <c r="B224" s="10">
        <v>10.309457759999999</v>
      </c>
      <c r="D224" s="83">
        <v>42226</v>
      </c>
      <c r="E224" s="84">
        <v>10.309457759999999</v>
      </c>
      <c r="G224" s="83">
        <f t="shared" ca="1" si="12"/>
        <v>42228</v>
      </c>
      <c r="H224" s="25">
        <f t="shared" ca="1" si="13"/>
        <v>10.309457759999999</v>
      </c>
    </row>
    <row r="225" spans="1:8" ht="15" customHeight="1" x14ac:dyDescent="0.2">
      <c r="A225" s="108">
        <v>42227</v>
      </c>
      <c r="B225" s="10">
        <v>7.7320933199999997</v>
      </c>
      <c r="D225" s="83">
        <v>42227</v>
      </c>
      <c r="E225" s="84">
        <v>7.7320933199999997</v>
      </c>
      <c r="G225" s="83">
        <f t="shared" ca="1" si="12"/>
        <v>42229</v>
      </c>
      <c r="H225" s="25">
        <f t="shared" ca="1" si="13"/>
        <v>8.5912147999999995</v>
      </c>
    </row>
    <row r="226" spans="1:8" ht="15" customHeight="1" x14ac:dyDescent="0.2">
      <c r="A226" s="108">
        <v>42228</v>
      </c>
      <c r="B226" s="10">
        <v>8.5912147999999995</v>
      </c>
      <c r="D226" s="83">
        <v>42228</v>
      </c>
      <c r="E226" s="84">
        <v>8.5912147999999995</v>
      </c>
      <c r="G226" s="83">
        <f t="shared" ca="1" si="12"/>
        <v>42230</v>
      </c>
      <c r="H226" s="25">
        <f t="shared" ca="1" si="13"/>
        <v>10.309457759999999</v>
      </c>
    </row>
    <row r="227" spans="1:8" ht="15" customHeight="1" x14ac:dyDescent="0.2">
      <c r="A227" s="108">
        <v>42229</v>
      </c>
      <c r="B227" s="10">
        <v>5.1547288799999995</v>
      </c>
      <c r="D227" s="83">
        <v>42229</v>
      </c>
      <c r="E227" s="84">
        <v>5.1547288799999995</v>
      </c>
      <c r="G227" s="83">
        <f t="shared" ca="1" si="12"/>
        <v>42231</v>
      </c>
      <c r="H227" s="25">
        <f t="shared" ca="1" si="13"/>
        <v>10.309457759999999</v>
      </c>
    </row>
    <row r="228" spans="1:8" ht="15" customHeight="1" x14ac:dyDescent="0.2">
      <c r="A228" s="108">
        <v>42230</v>
      </c>
      <c r="B228" s="10">
        <v>10.309457759999999</v>
      </c>
      <c r="D228" s="83">
        <v>42230</v>
      </c>
      <c r="E228" s="84">
        <v>10.309457759999999</v>
      </c>
      <c r="G228" s="83">
        <f t="shared" ca="1" si="12"/>
        <v>42232</v>
      </c>
      <c r="H228" s="25">
        <f t="shared" ca="1" si="13"/>
        <v>11.16857924</v>
      </c>
    </row>
    <row r="229" spans="1:8" ht="15" customHeight="1" x14ac:dyDescent="0.2">
      <c r="A229" s="108">
        <v>42231</v>
      </c>
      <c r="B229" s="10">
        <v>8.5912147999999995</v>
      </c>
      <c r="D229" s="83">
        <v>42231</v>
      </c>
      <c r="E229" s="84">
        <v>8.5912147999999995</v>
      </c>
      <c r="G229" s="83">
        <f t="shared" ca="1" si="12"/>
        <v>42233</v>
      </c>
      <c r="H229" s="25">
        <f t="shared" ca="1" si="13"/>
        <v>11.16857924</v>
      </c>
    </row>
    <row r="230" spans="1:8" ht="15" customHeight="1" x14ac:dyDescent="0.2">
      <c r="A230" s="108">
        <v>42232</v>
      </c>
      <c r="B230" s="10">
        <v>11.16857924</v>
      </c>
      <c r="D230" s="83">
        <v>42232</v>
      </c>
      <c r="E230" s="84">
        <v>11.16857924</v>
      </c>
      <c r="G230" s="83">
        <f t="shared" ca="1" si="12"/>
        <v>42234</v>
      </c>
      <c r="H230" s="25">
        <f t="shared" ca="1" si="13"/>
        <v>11.16857924</v>
      </c>
    </row>
    <row r="231" spans="1:8" ht="15" customHeight="1" x14ac:dyDescent="0.2">
      <c r="A231" s="108">
        <v>42233</v>
      </c>
      <c r="B231" s="10">
        <v>9.4503362800000001</v>
      </c>
      <c r="D231" s="83">
        <v>42233</v>
      </c>
      <c r="E231" s="84">
        <v>9.4503362800000001</v>
      </c>
      <c r="G231" s="83">
        <f t="shared" ca="1" si="12"/>
        <v>42235</v>
      </c>
      <c r="H231" s="25">
        <f t="shared" ca="1" si="13"/>
        <v>12.027700719999999</v>
      </c>
    </row>
    <row r="232" spans="1:8" ht="15" customHeight="1" x14ac:dyDescent="0.2">
      <c r="A232" s="108">
        <v>42234</v>
      </c>
      <c r="B232" s="10">
        <v>8.5912147999999995</v>
      </c>
      <c r="D232" s="83">
        <v>42234</v>
      </c>
      <c r="E232" s="84">
        <v>8.5912147999999995</v>
      </c>
      <c r="G232" s="83">
        <f t="shared" ca="1" si="12"/>
        <v>42236</v>
      </c>
      <c r="H232" s="25">
        <f t="shared" ca="1" si="13"/>
        <v>12.027700719999999</v>
      </c>
    </row>
    <row r="233" spans="1:8" ht="15" customHeight="1" x14ac:dyDescent="0.2">
      <c r="A233" s="108">
        <v>42235</v>
      </c>
      <c r="B233" s="10">
        <v>12.027700719999999</v>
      </c>
      <c r="D233" s="83">
        <v>42235</v>
      </c>
      <c r="E233" s="84">
        <v>12.027700719999999</v>
      </c>
      <c r="G233" s="83">
        <f t="shared" ca="1" si="12"/>
        <v>42237</v>
      </c>
      <c r="H233" s="25">
        <f t="shared" ca="1" si="13"/>
        <v>13.74594368</v>
      </c>
    </row>
    <row r="234" spans="1:8" ht="15" customHeight="1" x14ac:dyDescent="0.2">
      <c r="A234" s="108">
        <v>42236</v>
      </c>
      <c r="B234" s="10">
        <v>12.027700719999999</v>
      </c>
      <c r="D234" s="83">
        <v>42236</v>
      </c>
      <c r="E234" s="84">
        <v>12.027700719999999</v>
      </c>
      <c r="G234" s="83">
        <f t="shared" ca="1" si="12"/>
        <v>42238</v>
      </c>
      <c r="H234" s="25">
        <f t="shared" ca="1" si="13"/>
        <v>13.74594368</v>
      </c>
    </row>
    <row r="235" spans="1:8" ht="15" customHeight="1" x14ac:dyDescent="0.2">
      <c r="A235" s="108">
        <v>42237</v>
      </c>
      <c r="B235" s="10">
        <v>13.74594368</v>
      </c>
      <c r="D235" s="83">
        <v>42237</v>
      </c>
      <c r="E235" s="84">
        <v>13.74594368</v>
      </c>
      <c r="G235" s="83">
        <f t="shared" ca="1" si="12"/>
        <v>42239</v>
      </c>
      <c r="H235" s="25">
        <f t="shared" ca="1" si="13"/>
        <v>13.74594368</v>
      </c>
    </row>
    <row r="236" spans="1:8" ht="15" customHeight="1" x14ac:dyDescent="0.2">
      <c r="A236" s="108">
        <v>42238</v>
      </c>
      <c r="B236" s="10">
        <v>6.0138503599999993</v>
      </c>
      <c r="D236" s="83">
        <v>42238</v>
      </c>
      <c r="E236" s="84">
        <v>6.0138503599999993</v>
      </c>
      <c r="G236" s="83">
        <f t="shared" ca="1" si="12"/>
        <v>42240</v>
      </c>
      <c r="H236" s="25">
        <f t="shared" ca="1" si="13"/>
        <v>13.74594368</v>
      </c>
    </row>
    <row r="237" spans="1:8" ht="15" customHeight="1" x14ac:dyDescent="0.2">
      <c r="A237" s="108">
        <v>42239</v>
      </c>
      <c r="B237" s="10">
        <v>10.309457759999999</v>
      </c>
      <c r="D237" s="83">
        <v>42239</v>
      </c>
      <c r="E237" s="84">
        <v>10.309457759999999</v>
      </c>
      <c r="G237" s="83">
        <f t="shared" ca="1" si="12"/>
        <v>42241</v>
      </c>
      <c r="H237" s="25">
        <f t="shared" ca="1" si="13"/>
        <v>13.74594368</v>
      </c>
    </row>
    <row r="238" spans="1:8" ht="15" customHeight="1" x14ac:dyDescent="0.2">
      <c r="A238" s="108">
        <v>42240</v>
      </c>
      <c r="B238" s="10">
        <v>13.74594368</v>
      </c>
      <c r="D238" s="83">
        <v>42240</v>
      </c>
      <c r="E238" s="84">
        <v>13.74594368</v>
      </c>
      <c r="G238" s="83">
        <f t="shared" ca="1" si="12"/>
        <v>42242</v>
      </c>
      <c r="H238" s="25">
        <f t="shared" ca="1" si="13"/>
        <v>13.74594368</v>
      </c>
    </row>
    <row r="239" spans="1:8" ht="15" customHeight="1" x14ac:dyDescent="0.2">
      <c r="A239" s="108">
        <v>42241</v>
      </c>
      <c r="B239" s="10">
        <v>10.309457759999999</v>
      </c>
      <c r="D239" s="83">
        <v>42241</v>
      </c>
      <c r="E239" s="84">
        <v>10.309457759999999</v>
      </c>
      <c r="G239" s="83">
        <f t="shared" ca="1" si="12"/>
        <v>42243</v>
      </c>
      <c r="H239" s="25">
        <f t="shared" ca="1" si="13"/>
        <v>10.309457759999999</v>
      </c>
    </row>
    <row r="240" spans="1:8" ht="15" customHeight="1" x14ac:dyDescent="0.2">
      <c r="A240" s="108">
        <v>42242</v>
      </c>
      <c r="B240" s="10">
        <v>9.4503362800000001</v>
      </c>
      <c r="D240" s="83">
        <v>42242</v>
      </c>
      <c r="E240" s="84">
        <v>9.4503362800000001</v>
      </c>
      <c r="G240" s="83">
        <f t="shared" ca="1" si="12"/>
        <v>42244</v>
      </c>
      <c r="H240" s="25">
        <f t="shared" ca="1" si="13"/>
        <v>12.886822199999999</v>
      </c>
    </row>
    <row r="241" spans="1:8" ht="15" customHeight="1" x14ac:dyDescent="0.2">
      <c r="A241" s="108">
        <v>42243</v>
      </c>
      <c r="B241" s="10">
        <v>8.5912147999999995</v>
      </c>
      <c r="D241" s="83">
        <v>42243</v>
      </c>
      <c r="E241" s="84">
        <v>8.5912147999999995</v>
      </c>
      <c r="G241" s="83">
        <f t="shared" ca="1" si="12"/>
        <v>42245</v>
      </c>
      <c r="H241" s="25">
        <f t="shared" ca="1" si="13"/>
        <v>12.886822199999999</v>
      </c>
    </row>
    <row r="242" spans="1:8" ht="15" customHeight="1" x14ac:dyDescent="0.2">
      <c r="A242" s="108">
        <v>42244</v>
      </c>
      <c r="B242" s="10">
        <v>12.886822199999999</v>
      </c>
      <c r="D242" s="83">
        <v>42244</v>
      </c>
      <c r="E242" s="84">
        <v>12.886822199999999</v>
      </c>
      <c r="G242" s="83">
        <f t="shared" ca="1" si="12"/>
        <v>42246</v>
      </c>
      <c r="H242" s="25">
        <f t="shared" ca="1" si="13"/>
        <v>12.886822199999999</v>
      </c>
    </row>
    <row r="243" spans="1:8" ht="15" customHeight="1" x14ac:dyDescent="0.2">
      <c r="A243" s="108">
        <v>42245</v>
      </c>
      <c r="B243" s="10">
        <v>12.027700719999999</v>
      </c>
      <c r="D243" s="83">
        <v>42245</v>
      </c>
      <c r="E243" s="84">
        <v>12.027700719999999</v>
      </c>
      <c r="G243" s="83">
        <f t="shared" ca="1" si="12"/>
        <v>42247</v>
      </c>
      <c r="H243" s="25">
        <f t="shared" ca="1" si="13"/>
        <v>15.464186639999999</v>
      </c>
    </row>
    <row r="244" spans="1:8" ht="15" customHeight="1" x14ac:dyDescent="0.2">
      <c r="A244" s="108">
        <v>42246</v>
      </c>
      <c r="B244" s="10">
        <v>10.309457759999999</v>
      </c>
      <c r="D244" s="83">
        <v>42246</v>
      </c>
      <c r="E244" s="84">
        <v>10.309457759999999</v>
      </c>
      <c r="G244" s="83">
        <f t="shared" ca="1" si="12"/>
        <v>42248</v>
      </c>
      <c r="H244" s="25">
        <f t="shared" ca="1" si="13"/>
        <v>15.464186639999999</v>
      </c>
    </row>
    <row r="245" spans="1:8" ht="15" customHeight="1" x14ac:dyDescent="0.2">
      <c r="A245" s="108">
        <v>42247</v>
      </c>
      <c r="B245" s="10">
        <v>15.464186639999999</v>
      </c>
      <c r="D245" s="83">
        <v>42247</v>
      </c>
      <c r="E245" s="84">
        <v>15.464186639999999</v>
      </c>
      <c r="G245" s="83">
        <f t="shared" ca="1" si="12"/>
        <v>42249</v>
      </c>
      <c r="H245" s="25">
        <f t="shared" ca="1" si="13"/>
        <v>17.182429599999999</v>
      </c>
    </row>
    <row r="246" spans="1:8" ht="15" customHeight="1" x14ac:dyDescent="0.2">
      <c r="A246" s="108">
        <v>42248</v>
      </c>
      <c r="B246" s="10">
        <v>9.4503362800000001</v>
      </c>
      <c r="D246" s="83">
        <v>42248</v>
      </c>
      <c r="E246" s="84">
        <v>9.4503362800000001</v>
      </c>
      <c r="G246" s="83">
        <f t="shared" ca="1" si="12"/>
        <v>42250</v>
      </c>
      <c r="H246" s="25">
        <f t="shared" ca="1" si="13"/>
        <v>17.182429599999999</v>
      </c>
    </row>
    <row r="247" spans="1:8" ht="15" customHeight="1" x14ac:dyDescent="0.2">
      <c r="A247" s="108">
        <v>42249</v>
      </c>
      <c r="B247" s="10">
        <v>17.182429599999999</v>
      </c>
      <c r="D247" s="83">
        <v>42249</v>
      </c>
      <c r="E247" s="84">
        <v>17.182429599999999</v>
      </c>
      <c r="G247" s="83">
        <f t="shared" ca="1" si="12"/>
        <v>42251</v>
      </c>
      <c r="H247" s="25">
        <f t="shared" ca="1" si="13"/>
        <v>17.182429599999999</v>
      </c>
    </row>
    <row r="248" spans="1:8" ht="15" customHeight="1" x14ac:dyDescent="0.2">
      <c r="A248" s="108">
        <v>42250</v>
      </c>
      <c r="B248" s="10">
        <v>13.74594368</v>
      </c>
      <c r="D248" s="83">
        <v>42250</v>
      </c>
      <c r="E248" s="84">
        <v>13.74594368</v>
      </c>
      <c r="G248" s="83">
        <f t="shared" ca="1" si="12"/>
        <v>42252</v>
      </c>
      <c r="H248" s="25">
        <f t="shared" ca="1" si="13"/>
        <v>15.464186639999999</v>
      </c>
    </row>
    <row r="249" spans="1:8" ht="15" customHeight="1" x14ac:dyDescent="0.2">
      <c r="A249" s="108">
        <v>42251</v>
      </c>
      <c r="B249" s="10">
        <v>15.464186639999999</v>
      </c>
      <c r="D249" s="83">
        <v>42251</v>
      </c>
      <c r="E249" s="84">
        <v>15.464186639999999</v>
      </c>
      <c r="G249" s="83">
        <f t="shared" ca="1" si="12"/>
        <v>42253</v>
      </c>
      <c r="H249" s="25">
        <f t="shared" ca="1" si="13"/>
        <v>15.464186639999999</v>
      </c>
    </row>
    <row r="250" spans="1:8" ht="15" customHeight="1" x14ac:dyDescent="0.2">
      <c r="A250" s="108">
        <v>42252</v>
      </c>
      <c r="B250" s="10">
        <v>13.74594368</v>
      </c>
      <c r="D250" s="83">
        <v>42252</v>
      </c>
      <c r="E250" s="84">
        <v>13.74594368</v>
      </c>
      <c r="G250" s="83">
        <f t="shared" ca="1" si="12"/>
        <v>42254</v>
      </c>
      <c r="H250" s="25">
        <f t="shared" ca="1" si="13"/>
        <v>18.041551079999998</v>
      </c>
    </row>
    <row r="251" spans="1:8" ht="15" customHeight="1" x14ac:dyDescent="0.2">
      <c r="A251" s="108">
        <v>42253</v>
      </c>
      <c r="B251" s="10">
        <v>8.5912147999999995</v>
      </c>
      <c r="D251" s="83">
        <v>42253</v>
      </c>
      <c r="E251" s="84">
        <v>8.5912147999999995</v>
      </c>
      <c r="G251" s="83">
        <f t="shared" ca="1" si="12"/>
        <v>42255</v>
      </c>
      <c r="H251" s="25">
        <f t="shared" ca="1" si="13"/>
        <v>18.041551079999998</v>
      </c>
    </row>
    <row r="252" spans="1:8" ht="15" customHeight="1" x14ac:dyDescent="0.2">
      <c r="A252" s="108">
        <v>42254</v>
      </c>
      <c r="B252" s="10">
        <v>17.182429599999999</v>
      </c>
      <c r="D252" s="83">
        <v>42254</v>
      </c>
      <c r="E252" s="84">
        <v>18.041551079999998</v>
      </c>
      <c r="G252" s="83">
        <f t="shared" ca="1" si="12"/>
        <v>42256</v>
      </c>
      <c r="H252" s="25">
        <f t="shared" ca="1" si="13"/>
        <v>18.041551079999998</v>
      </c>
    </row>
    <row r="253" spans="1:8" ht="15" customHeight="1" x14ac:dyDescent="0.2">
      <c r="A253" s="108">
        <v>42255</v>
      </c>
      <c r="B253" s="10">
        <v>15.464186639999999</v>
      </c>
      <c r="D253" s="83">
        <v>42255</v>
      </c>
      <c r="E253" s="84">
        <v>15.464186639999999</v>
      </c>
      <c r="G253" s="83">
        <f t="shared" ca="1" si="12"/>
        <v>42257</v>
      </c>
      <c r="H253" s="25">
        <f t="shared" ca="1" si="13"/>
        <v>15.464186639999999</v>
      </c>
    </row>
    <row r="254" spans="1:8" ht="15" customHeight="1" x14ac:dyDescent="0.2">
      <c r="A254" s="108">
        <v>42256</v>
      </c>
      <c r="B254" s="10">
        <v>12.886822199999999</v>
      </c>
      <c r="D254" s="83">
        <v>42256</v>
      </c>
      <c r="E254" s="84">
        <v>12.886822199999999</v>
      </c>
      <c r="G254" s="83">
        <f t="shared" ca="1" si="12"/>
        <v>42258</v>
      </c>
      <c r="H254" s="25">
        <f t="shared" ca="1" si="13"/>
        <v>13.74594368</v>
      </c>
    </row>
    <row r="255" spans="1:8" ht="15" customHeight="1" x14ac:dyDescent="0.2">
      <c r="A255" s="108">
        <v>42257</v>
      </c>
      <c r="B255" s="10">
        <v>10.309457759999999</v>
      </c>
      <c r="D255" s="83">
        <v>42257</v>
      </c>
      <c r="E255" s="84">
        <v>10.309457759999999</v>
      </c>
      <c r="G255" s="83">
        <f t="shared" ca="1" si="12"/>
        <v>42259</v>
      </c>
      <c r="H255" s="25">
        <f t="shared" ca="1" si="13"/>
        <v>13.74594368</v>
      </c>
    </row>
    <row r="256" spans="1:8" ht="15" customHeight="1" x14ac:dyDescent="0.2">
      <c r="A256" s="108">
        <v>42258</v>
      </c>
      <c r="B256" s="10">
        <v>13.74594368</v>
      </c>
      <c r="D256" s="83">
        <v>42258</v>
      </c>
      <c r="E256" s="84">
        <v>13.74594368</v>
      </c>
      <c r="G256" s="83">
        <f t="shared" ca="1" si="12"/>
        <v>42260</v>
      </c>
      <c r="H256" s="25">
        <f t="shared" ca="1" si="13"/>
        <v>13.74594368</v>
      </c>
    </row>
    <row r="257" spans="1:8" ht="15" customHeight="1" x14ac:dyDescent="0.2">
      <c r="A257" s="108">
        <v>42259</v>
      </c>
      <c r="B257" s="10">
        <v>12.027700719999999</v>
      </c>
      <c r="D257" s="83">
        <v>42259</v>
      </c>
      <c r="E257" s="84">
        <v>12.027700719999999</v>
      </c>
      <c r="G257" s="83">
        <f t="shared" ca="1" si="12"/>
        <v>42261</v>
      </c>
      <c r="H257" s="25">
        <f t="shared" ca="1" si="13"/>
        <v>12.027700719999999</v>
      </c>
    </row>
    <row r="258" spans="1:8" ht="15" customHeight="1" x14ac:dyDescent="0.2">
      <c r="A258" s="108">
        <v>42260</v>
      </c>
      <c r="B258" s="10">
        <v>10.309457759999999</v>
      </c>
      <c r="D258" s="83">
        <v>42260</v>
      </c>
      <c r="E258" s="84">
        <v>10.309457759999999</v>
      </c>
      <c r="G258" s="83">
        <f t="shared" ca="1" si="12"/>
        <v>42262</v>
      </c>
      <c r="H258" s="25">
        <f t="shared" ca="1" si="13"/>
        <v>14.605065159999999</v>
      </c>
    </row>
    <row r="259" spans="1:8" ht="15" customHeight="1" x14ac:dyDescent="0.2">
      <c r="A259" s="108">
        <v>42261</v>
      </c>
      <c r="B259" s="10">
        <v>8.5912147999999995</v>
      </c>
      <c r="D259" s="83">
        <v>42261</v>
      </c>
      <c r="E259" s="84">
        <v>8.5912147999999995</v>
      </c>
      <c r="G259" s="83">
        <f t="shared" ca="1" si="12"/>
        <v>42263</v>
      </c>
      <c r="H259" s="25">
        <f t="shared" ca="1" si="13"/>
        <v>14.605065159999999</v>
      </c>
    </row>
    <row r="260" spans="1:8" ht="15" customHeight="1" x14ac:dyDescent="0.2">
      <c r="A260" s="108">
        <v>42262</v>
      </c>
      <c r="B260" s="10">
        <v>14.605065159999999</v>
      </c>
      <c r="D260" s="83">
        <v>42262</v>
      </c>
      <c r="E260" s="84">
        <v>14.605065159999999</v>
      </c>
      <c r="G260" s="83">
        <f t="shared" ref="G260:G323" ca="1" si="14">OFFSET(D260,2,0,1,1)</f>
        <v>42264</v>
      </c>
      <c r="H260" s="25">
        <f t="shared" ref="H260:H323" ca="1" si="15">IF(OFFSET(E260,2,0,1,1),MAX(OFFSET(E260,2,0,1,1),OFFSET(E260,1,0,1,1),OFFSET(E260,0,0,1,1)))</f>
        <v>17.182429599999999</v>
      </c>
    </row>
    <row r="261" spans="1:8" ht="15" customHeight="1" x14ac:dyDescent="0.2">
      <c r="A261" s="108">
        <v>42263</v>
      </c>
      <c r="B261" s="10">
        <v>13.74594368</v>
      </c>
      <c r="D261" s="83">
        <v>42263</v>
      </c>
      <c r="E261" s="84">
        <v>13.74594368</v>
      </c>
      <c r="G261" s="83">
        <f t="shared" ca="1" si="14"/>
        <v>42265</v>
      </c>
      <c r="H261" s="25">
        <f t="shared" ca="1" si="15"/>
        <v>18.041551079999998</v>
      </c>
    </row>
    <row r="262" spans="1:8" ht="15" customHeight="1" x14ac:dyDescent="0.2">
      <c r="A262" s="108">
        <v>42264</v>
      </c>
      <c r="B262" s="10">
        <v>17.182429599999999</v>
      </c>
      <c r="D262" s="83">
        <v>42264</v>
      </c>
      <c r="E262" s="84">
        <v>17.182429599999999</v>
      </c>
      <c r="G262" s="83">
        <f t="shared" ca="1" si="14"/>
        <v>42266</v>
      </c>
      <c r="H262" s="25">
        <f t="shared" ca="1" si="15"/>
        <v>18.041551079999998</v>
      </c>
    </row>
    <row r="263" spans="1:8" ht="15" customHeight="1" x14ac:dyDescent="0.2">
      <c r="A263" s="108">
        <v>42265</v>
      </c>
      <c r="B263" s="10">
        <v>18.041551079999998</v>
      </c>
      <c r="D263" s="83">
        <v>42265</v>
      </c>
      <c r="E263" s="84">
        <v>18.041551079999998</v>
      </c>
      <c r="G263" s="83">
        <f t="shared" ca="1" si="14"/>
        <v>42267</v>
      </c>
      <c r="H263" s="25">
        <f t="shared" ca="1" si="15"/>
        <v>18.041551079999998</v>
      </c>
    </row>
    <row r="264" spans="1:8" ht="15" customHeight="1" x14ac:dyDescent="0.2">
      <c r="A264" s="108">
        <v>42266</v>
      </c>
      <c r="B264" s="10">
        <v>18.041551079999998</v>
      </c>
      <c r="D264" s="83">
        <v>42266</v>
      </c>
      <c r="E264" s="84">
        <v>18.041551079999998</v>
      </c>
      <c r="G264" s="83">
        <f t="shared" ca="1" si="14"/>
        <v>42268</v>
      </c>
      <c r="H264" s="25">
        <f t="shared" ca="1" si="15"/>
        <v>18.041551079999998</v>
      </c>
    </row>
    <row r="265" spans="1:8" ht="15" customHeight="1" x14ac:dyDescent="0.2">
      <c r="A265" s="108">
        <v>42267</v>
      </c>
      <c r="B265" s="10">
        <v>16.32330812</v>
      </c>
      <c r="D265" s="83">
        <v>42267</v>
      </c>
      <c r="E265" s="84">
        <v>16.32330812</v>
      </c>
      <c r="G265" s="83">
        <f t="shared" ca="1" si="14"/>
        <v>42269</v>
      </c>
      <c r="H265" s="25">
        <f t="shared" ca="1" si="15"/>
        <v>16.32330812</v>
      </c>
    </row>
    <row r="266" spans="1:8" ht="15" customHeight="1" x14ac:dyDescent="0.2">
      <c r="A266" s="108">
        <v>42268</v>
      </c>
      <c r="B266" s="10">
        <v>16.32330812</v>
      </c>
      <c r="D266" s="83">
        <v>42268</v>
      </c>
      <c r="E266" s="84">
        <v>16.32330812</v>
      </c>
      <c r="G266" s="83">
        <f t="shared" ca="1" si="14"/>
        <v>42270</v>
      </c>
      <c r="H266" s="25">
        <f t="shared" ca="1" si="15"/>
        <v>18.041551079999998</v>
      </c>
    </row>
    <row r="267" spans="1:8" ht="15" customHeight="1" x14ac:dyDescent="0.2">
      <c r="A267" s="108">
        <v>42269</v>
      </c>
      <c r="B267" s="10">
        <v>16.32330812</v>
      </c>
      <c r="D267" s="83">
        <v>42269</v>
      </c>
      <c r="E267" s="84">
        <v>16.32330812</v>
      </c>
      <c r="G267" s="83">
        <f t="shared" ca="1" si="14"/>
        <v>42271</v>
      </c>
      <c r="H267" s="25">
        <f t="shared" ca="1" si="15"/>
        <v>18.041551079999998</v>
      </c>
    </row>
    <row r="268" spans="1:8" ht="15" customHeight="1" x14ac:dyDescent="0.2">
      <c r="A268" s="108">
        <v>42270</v>
      </c>
      <c r="B268" s="10">
        <v>18.041551079999998</v>
      </c>
      <c r="D268" s="83">
        <v>42270</v>
      </c>
      <c r="E268" s="84">
        <v>18.041551079999998</v>
      </c>
      <c r="G268" s="83">
        <f t="shared" ca="1" si="14"/>
        <v>42272</v>
      </c>
      <c r="H268" s="25">
        <f t="shared" ca="1" si="15"/>
        <v>18.041551079999998</v>
      </c>
    </row>
    <row r="269" spans="1:8" ht="15" customHeight="1" x14ac:dyDescent="0.2">
      <c r="A269" s="108">
        <v>42271</v>
      </c>
      <c r="B269" s="10">
        <v>15.464186639999999</v>
      </c>
      <c r="D269" s="83">
        <v>42271</v>
      </c>
      <c r="E269" s="84">
        <v>15.464186639999999</v>
      </c>
      <c r="G269" s="83">
        <f t="shared" ca="1" si="14"/>
        <v>42273</v>
      </c>
      <c r="H269" s="25">
        <f t="shared" ca="1" si="15"/>
        <v>18.041551079999998</v>
      </c>
    </row>
    <row r="270" spans="1:8" ht="15" customHeight="1" x14ac:dyDescent="0.2">
      <c r="A270" s="108">
        <v>42272</v>
      </c>
      <c r="B270" s="10">
        <v>18.041551079999998</v>
      </c>
      <c r="D270" s="83">
        <v>42272</v>
      </c>
      <c r="E270" s="84">
        <v>18.041551079999998</v>
      </c>
      <c r="G270" s="83">
        <f t="shared" ca="1" si="14"/>
        <v>42274</v>
      </c>
      <c r="H270" s="25">
        <f t="shared" ca="1" si="15"/>
        <v>18.90067256</v>
      </c>
    </row>
    <row r="271" spans="1:8" ht="15" customHeight="1" x14ac:dyDescent="0.2">
      <c r="A271" s="108">
        <v>42273</v>
      </c>
      <c r="B271" s="10">
        <v>13.74594368</v>
      </c>
      <c r="D271" s="83">
        <v>42273</v>
      </c>
      <c r="E271" s="84">
        <v>13.74594368</v>
      </c>
      <c r="G271" s="83">
        <f t="shared" ca="1" si="14"/>
        <v>42275</v>
      </c>
      <c r="H271" s="25">
        <f t="shared" ca="1" si="15"/>
        <v>18.90067256</v>
      </c>
    </row>
    <row r="272" spans="1:8" ht="15" customHeight="1" x14ac:dyDescent="0.2">
      <c r="A272" s="108">
        <v>42274</v>
      </c>
      <c r="B272" s="10">
        <v>18.90067256</v>
      </c>
      <c r="D272" s="83">
        <v>42274</v>
      </c>
      <c r="E272" s="84">
        <v>18.90067256</v>
      </c>
      <c r="G272" s="83">
        <f t="shared" ca="1" si="14"/>
        <v>42276</v>
      </c>
      <c r="H272" s="25">
        <f t="shared" ca="1" si="15"/>
        <v>18.90067256</v>
      </c>
    </row>
    <row r="273" spans="1:8" ht="15" customHeight="1" x14ac:dyDescent="0.2">
      <c r="A273" s="108">
        <v>42275</v>
      </c>
      <c r="B273" s="10">
        <v>17.182429599999999</v>
      </c>
      <c r="D273" s="83">
        <v>42275</v>
      </c>
      <c r="E273" s="84">
        <v>17.182429599999999</v>
      </c>
      <c r="G273" s="83">
        <f t="shared" ca="1" si="14"/>
        <v>42277</v>
      </c>
      <c r="H273" s="25">
        <f t="shared" ca="1" si="15"/>
        <v>17.182429599999999</v>
      </c>
    </row>
    <row r="274" spans="1:8" ht="15" customHeight="1" x14ac:dyDescent="0.2">
      <c r="A274" s="108">
        <v>42276</v>
      </c>
      <c r="B274" s="10">
        <v>13.74594368</v>
      </c>
      <c r="D274" s="83">
        <v>42276</v>
      </c>
      <c r="E274" s="84">
        <v>13.74594368</v>
      </c>
      <c r="G274" s="83">
        <f t="shared" ca="1" si="14"/>
        <v>42278</v>
      </c>
      <c r="H274" s="25">
        <f t="shared" ca="1" si="15"/>
        <v>15.464186639999999</v>
      </c>
    </row>
    <row r="275" spans="1:8" ht="15" customHeight="1" x14ac:dyDescent="0.2">
      <c r="A275" s="108">
        <v>42277</v>
      </c>
      <c r="B275" s="10">
        <v>15.464186639999999</v>
      </c>
      <c r="D275" s="83">
        <v>42277</v>
      </c>
      <c r="E275" s="84">
        <v>15.464186639999999</v>
      </c>
      <c r="G275" s="83">
        <f t="shared" ca="1" si="14"/>
        <v>42279</v>
      </c>
      <c r="H275" s="25">
        <f t="shared" ca="1" si="15"/>
        <v>17.182429599999999</v>
      </c>
    </row>
    <row r="276" spans="1:8" ht="15" customHeight="1" x14ac:dyDescent="0.2">
      <c r="A276" s="108">
        <v>42278</v>
      </c>
      <c r="B276" s="10">
        <v>14.605065159999999</v>
      </c>
      <c r="D276" s="83">
        <v>42278</v>
      </c>
      <c r="E276" s="84">
        <v>14.605065159999999</v>
      </c>
      <c r="G276" s="83">
        <f t="shared" ca="1" si="14"/>
        <v>42280</v>
      </c>
      <c r="H276" s="25">
        <f t="shared" ca="1" si="15"/>
        <v>17.182429599999999</v>
      </c>
    </row>
    <row r="277" spans="1:8" ht="15" customHeight="1" x14ac:dyDescent="0.2">
      <c r="A277" s="108">
        <v>42279</v>
      </c>
      <c r="B277" s="10">
        <v>17.182429599999999</v>
      </c>
      <c r="D277" s="83">
        <v>42279</v>
      </c>
      <c r="E277" s="84">
        <v>17.182429599999999</v>
      </c>
      <c r="G277" s="83">
        <f t="shared" ca="1" si="14"/>
        <v>42281</v>
      </c>
      <c r="H277" s="25">
        <f t="shared" ca="1" si="15"/>
        <v>17.182429599999999</v>
      </c>
    </row>
    <row r="278" spans="1:8" ht="15" customHeight="1" x14ac:dyDescent="0.2">
      <c r="A278" s="108">
        <v>42280</v>
      </c>
      <c r="B278" s="10">
        <v>17.182429599999999</v>
      </c>
      <c r="D278" s="83">
        <v>42280</v>
      </c>
      <c r="E278" s="84">
        <v>17.182429599999999</v>
      </c>
      <c r="G278" s="83">
        <f t="shared" ca="1" si="14"/>
        <v>42282</v>
      </c>
      <c r="H278" s="25">
        <f t="shared" ca="1" si="15"/>
        <v>17.182429599999999</v>
      </c>
    </row>
    <row r="279" spans="1:8" ht="15" customHeight="1" x14ac:dyDescent="0.2">
      <c r="A279" s="108">
        <v>42281</v>
      </c>
      <c r="B279" s="10">
        <v>12.027700719999999</v>
      </c>
      <c r="D279" s="83">
        <v>42281</v>
      </c>
      <c r="E279" s="84">
        <v>12.027700719999999</v>
      </c>
      <c r="G279" s="83">
        <f t="shared" ca="1" si="14"/>
        <v>42283</v>
      </c>
      <c r="H279" s="25">
        <f t="shared" ca="1" si="15"/>
        <v>12.886822199999999</v>
      </c>
    </row>
    <row r="280" spans="1:8" ht="15" customHeight="1" x14ac:dyDescent="0.2">
      <c r="A280" s="108">
        <v>42282</v>
      </c>
      <c r="B280" s="10">
        <v>12.886822199999999</v>
      </c>
      <c r="D280" s="83">
        <v>42282</v>
      </c>
      <c r="E280" s="84">
        <v>12.886822199999999</v>
      </c>
      <c r="G280" s="83">
        <f t="shared" ca="1" si="14"/>
        <v>42284</v>
      </c>
      <c r="H280" s="25">
        <f t="shared" ca="1" si="15"/>
        <v>12.886822199999999</v>
      </c>
    </row>
    <row r="281" spans="1:8" ht="15" customHeight="1" x14ac:dyDescent="0.2">
      <c r="A281" s="108">
        <v>42283</v>
      </c>
      <c r="B281" s="10">
        <v>12.886822199999999</v>
      </c>
      <c r="D281" s="83">
        <v>42283</v>
      </c>
      <c r="E281" s="84">
        <v>12.886822199999999</v>
      </c>
      <c r="G281" s="83">
        <f t="shared" ca="1" si="14"/>
        <v>42285</v>
      </c>
      <c r="H281" s="25">
        <f t="shared" ca="1" si="15"/>
        <v>17.182429599999999</v>
      </c>
    </row>
    <row r="282" spans="1:8" ht="15" customHeight="1" x14ac:dyDescent="0.2">
      <c r="A282" s="108">
        <v>42284</v>
      </c>
      <c r="B282" s="10">
        <v>10.309457759999999</v>
      </c>
      <c r="D282" s="83">
        <v>42284</v>
      </c>
      <c r="E282" s="84">
        <v>10.309457759999999</v>
      </c>
      <c r="G282" s="83">
        <f t="shared" ca="1" si="14"/>
        <v>42286</v>
      </c>
      <c r="H282" s="25">
        <f t="shared" ca="1" si="15"/>
        <v>18.90067256</v>
      </c>
    </row>
    <row r="283" spans="1:8" ht="15" customHeight="1" x14ac:dyDescent="0.2">
      <c r="A283" s="108">
        <v>42285</v>
      </c>
      <c r="B283" s="10">
        <v>17.182429599999999</v>
      </c>
      <c r="D283" s="83">
        <v>42285</v>
      </c>
      <c r="E283" s="84">
        <v>17.182429599999999</v>
      </c>
      <c r="G283" s="83">
        <f t="shared" ca="1" si="14"/>
        <v>42287</v>
      </c>
      <c r="H283" s="25">
        <f t="shared" ca="1" si="15"/>
        <v>18.90067256</v>
      </c>
    </row>
    <row r="284" spans="1:8" ht="15" customHeight="1" x14ac:dyDescent="0.2">
      <c r="A284" s="108">
        <v>42286</v>
      </c>
      <c r="B284" s="10">
        <v>18.90067256</v>
      </c>
      <c r="D284" s="83">
        <v>42286</v>
      </c>
      <c r="E284" s="84">
        <v>18.90067256</v>
      </c>
      <c r="G284" s="83">
        <f t="shared" ca="1" si="14"/>
        <v>42288</v>
      </c>
      <c r="H284" s="25">
        <f t="shared" ca="1" si="15"/>
        <v>18.90067256</v>
      </c>
    </row>
    <row r="285" spans="1:8" ht="15" customHeight="1" x14ac:dyDescent="0.2">
      <c r="A285" s="108">
        <v>42287</v>
      </c>
      <c r="B285" s="10">
        <v>16.32330812</v>
      </c>
      <c r="D285" s="83">
        <v>42287</v>
      </c>
      <c r="E285" s="84">
        <v>16.32330812</v>
      </c>
      <c r="G285" s="83">
        <f t="shared" ca="1" si="14"/>
        <v>42289</v>
      </c>
      <c r="H285" s="25">
        <f t="shared" ca="1" si="15"/>
        <v>18.90067256</v>
      </c>
    </row>
    <row r="286" spans="1:8" ht="15" customHeight="1" x14ac:dyDescent="0.2">
      <c r="A286" s="108">
        <v>42288</v>
      </c>
      <c r="B286" s="10">
        <v>18.041551079999998</v>
      </c>
      <c r="D286" s="83">
        <v>42288</v>
      </c>
      <c r="E286" s="84">
        <v>18.90067256</v>
      </c>
      <c r="G286" s="83">
        <f t="shared" ca="1" si="14"/>
        <v>42290</v>
      </c>
      <c r="H286" s="25">
        <f t="shared" ca="1" si="15"/>
        <v>19.759794039999999</v>
      </c>
    </row>
    <row r="287" spans="1:8" ht="15" customHeight="1" x14ac:dyDescent="0.2">
      <c r="A287" s="108">
        <v>42289</v>
      </c>
      <c r="B287" s="10">
        <v>16.32330812</v>
      </c>
      <c r="D287" s="83">
        <v>42289</v>
      </c>
      <c r="E287" s="84">
        <v>16.32330812</v>
      </c>
      <c r="G287" s="83">
        <f t="shared" ca="1" si="14"/>
        <v>42291</v>
      </c>
      <c r="H287" s="25">
        <f t="shared" ca="1" si="15"/>
        <v>19.759794039999999</v>
      </c>
    </row>
    <row r="288" spans="1:8" ht="15" customHeight="1" x14ac:dyDescent="0.2">
      <c r="A288" s="108">
        <v>42290</v>
      </c>
      <c r="B288" s="10">
        <v>19.759794039999999</v>
      </c>
      <c r="D288" s="83">
        <v>42290</v>
      </c>
      <c r="E288" s="84">
        <v>19.759794039999999</v>
      </c>
      <c r="G288" s="83">
        <f t="shared" ca="1" si="14"/>
        <v>42292</v>
      </c>
      <c r="H288" s="25">
        <f t="shared" ca="1" si="15"/>
        <v>19.759794039999999</v>
      </c>
    </row>
    <row r="289" spans="1:8" ht="15" customHeight="1" x14ac:dyDescent="0.2">
      <c r="A289" s="108">
        <v>42291</v>
      </c>
      <c r="B289" s="10">
        <v>17.182429599999999</v>
      </c>
      <c r="D289" s="83">
        <v>42291</v>
      </c>
      <c r="E289" s="84">
        <v>17.182429599999999</v>
      </c>
      <c r="G289" s="83">
        <f t="shared" ca="1" si="14"/>
        <v>42293</v>
      </c>
      <c r="H289" s="25">
        <f t="shared" ca="1" si="15"/>
        <v>19.759794039999999</v>
      </c>
    </row>
    <row r="290" spans="1:8" ht="15" customHeight="1" x14ac:dyDescent="0.2">
      <c r="A290" s="108">
        <v>42292</v>
      </c>
      <c r="B290" s="10">
        <v>18.90067256</v>
      </c>
      <c r="D290" s="83">
        <v>42292</v>
      </c>
      <c r="E290" s="84">
        <v>18.90067256</v>
      </c>
      <c r="G290" s="83">
        <f t="shared" ca="1" si="14"/>
        <v>42294</v>
      </c>
      <c r="H290" s="25">
        <f t="shared" ca="1" si="15"/>
        <v>19.759794039999999</v>
      </c>
    </row>
    <row r="291" spans="1:8" ht="15" customHeight="1" x14ac:dyDescent="0.2">
      <c r="A291" s="108">
        <v>42293</v>
      </c>
      <c r="B291" s="10">
        <v>19.759794039999999</v>
      </c>
      <c r="D291" s="83">
        <v>42293</v>
      </c>
      <c r="E291" s="84">
        <v>19.759794039999999</v>
      </c>
      <c r="G291" s="83">
        <f t="shared" ca="1" si="14"/>
        <v>42295</v>
      </c>
      <c r="H291" s="25">
        <f t="shared" ca="1" si="15"/>
        <v>19.759794039999999</v>
      </c>
    </row>
    <row r="292" spans="1:8" ht="15" customHeight="1" x14ac:dyDescent="0.2">
      <c r="A292" s="108">
        <v>42294</v>
      </c>
      <c r="B292" s="10">
        <v>13.74594368</v>
      </c>
      <c r="D292" s="83">
        <v>42294</v>
      </c>
      <c r="E292" s="84">
        <v>13.74594368</v>
      </c>
      <c r="G292" s="83">
        <f t="shared" ca="1" si="14"/>
        <v>42296</v>
      </c>
      <c r="H292" s="25">
        <f t="shared" ca="1" si="15"/>
        <v>15.464186639999999</v>
      </c>
    </row>
    <row r="293" spans="1:8" ht="15" customHeight="1" x14ac:dyDescent="0.2">
      <c r="A293" s="108">
        <v>42295</v>
      </c>
      <c r="B293" s="10">
        <v>15.464186639999999</v>
      </c>
      <c r="D293" s="83">
        <v>42295</v>
      </c>
      <c r="E293" s="84">
        <v>15.464186639999999</v>
      </c>
      <c r="G293" s="83">
        <f t="shared" ca="1" si="14"/>
        <v>42297</v>
      </c>
      <c r="H293" s="25">
        <f t="shared" ca="1" si="15"/>
        <v>15.464186639999999</v>
      </c>
    </row>
    <row r="294" spans="1:8" ht="15" customHeight="1" x14ac:dyDescent="0.2">
      <c r="A294" s="108">
        <v>42296</v>
      </c>
      <c r="B294" s="10">
        <v>10.309457759999999</v>
      </c>
      <c r="D294" s="83">
        <v>42296</v>
      </c>
      <c r="E294" s="84">
        <v>10.309457759999999</v>
      </c>
      <c r="G294" s="83">
        <f t="shared" ca="1" si="14"/>
        <v>42298</v>
      </c>
      <c r="H294" s="25">
        <f t="shared" ca="1" si="15"/>
        <v>17.182429599999999</v>
      </c>
    </row>
    <row r="295" spans="1:8" ht="15" customHeight="1" x14ac:dyDescent="0.2">
      <c r="A295" s="108">
        <v>42297</v>
      </c>
      <c r="B295" s="10">
        <v>12.886822199999999</v>
      </c>
      <c r="D295" s="83">
        <v>42297</v>
      </c>
      <c r="E295" s="84">
        <v>12.886822199999999</v>
      </c>
      <c r="G295" s="83">
        <f t="shared" ca="1" si="14"/>
        <v>42299</v>
      </c>
      <c r="H295" s="25">
        <f t="shared" ca="1" si="15"/>
        <v>17.182429599999999</v>
      </c>
    </row>
    <row r="296" spans="1:8" ht="15" customHeight="1" x14ac:dyDescent="0.2">
      <c r="A296" s="108">
        <v>42298</v>
      </c>
      <c r="B296" s="10">
        <v>17.182429599999999</v>
      </c>
      <c r="D296" s="83">
        <v>42298</v>
      </c>
      <c r="E296" s="84">
        <v>17.182429599999999</v>
      </c>
      <c r="G296" s="83">
        <f t="shared" ca="1" si="14"/>
        <v>42300</v>
      </c>
      <c r="H296" s="25">
        <f t="shared" ca="1" si="15"/>
        <v>17.182429599999999</v>
      </c>
    </row>
    <row r="297" spans="1:8" ht="15" customHeight="1" x14ac:dyDescent="0.2">
      <c r="A297" s="108">
        <v>42299</v>
      </c>
      <c r="B297" s="10">
        <v>17.182429599999999</v>
      </c>
      <c r="D297" s="83">
        <v>42299</v>
      </c>
      <c r="E297" s="84">
        <v>17.182429599999999</v>
      </c>
      <c r="G297" s="83">
        <f t="shared" ca="1" si="14"/>
        <v>42301</v>
      </c>
      <c r="H297" s="25">
        <f t="shared" ca="1" si="15"/>
        <v>17.182429599999999</v>
      </c>
    </row>
    <row r="298" spans="1:8" ht="15" customHeight="1" x14ac:dyDescent="0.2">
      <c r="A298" s="108">
        <v>42300</v>
      </c>
      <c r="B298" s="10">
        <v>13.74594368</v>
      </c>
      <c r="D298" s="83">
        <v>42300</v>
      </c>
      <c r="E298" s="84">
        <v>13.74594368</v>
      </c>
      <c r="G298" s="83">
        <f t="shared" ca="1" si="14"/>
        <v>42302</v>
      </c>
      <c r="H298" s="25">
        <f t="shared" ca="1" si="15"/>
        <v>15.464186639999999</v>
      </c>
    </row>
    <row r="299" spans="1:8" ht="15" customHeight="1" x14ac:dyDescent="0.2">
      <c r="A299" s="108">
        <v>42301</v>
      </c>
      <c r="B299" s="10">
        <v>15.464186639999999</v>
      </c>
      <c r="D299" s="83">
        <v>42301</v>
      </c>
      <c r="E299" s="84">
        <v>15.464186639999999</v>
      </c>
      <c r="G299" s="83">
        <f t="shared" ca="1" si="14"/>
        <v>42303</v>
      </c>
      <c r="H299" s="25">
        <f t="shared" ca="1" si="15"/>
        <v>15.464186639999999</v>
      </c>
    </row>
    <row r="300" spans="1:8" ht="15" customHeight="1" x14ac:dyDescent="0.2">
      <c r="A300" s="108">
        <v>42302</v>
      </c>
      <c r="B300" s="10">
        <v>12.886822199999999</v>
      </c>
      <c r="D300" s="83">
        <v>42302</v>
      </c>
      <c r="E300" s="84">
        <v>12.886822199999999</v>
      </c>
      <c r="G300" s="83">
        <f t="shared" ca="1" si="14"/>
        <v>42304</v>
      </c>
      <c r="H300" s="25">
        <f t="shared" ca="1" si="15"/>
        <v>13.74594368</v>
      </c>
    </row>
    <row r="301" spans="1:8" ht="15" customHeight="1" x14ac:dyDescent="0.2">
      <c r="A301" s="108">
        <v>42303</v>
      </c>
      <c r="B301" s="10">
        <v>7.7320933199999997</v>
      </c>
      <c r="D301" s="83">
        <v>42303</v>
      </c>
      <c r="E301" s="84">
        <v>7.7320933199999997</v>
      </c>
      <c r="G301" s="83">
        <f t="shared" ca="1" si="14"/>
        <v>42305</v>
      </c>
      <c r="H301" s="25">
        <f t="shared" ca="1" si="15"/>
        <v>13.74594368</v>
      </c>
    </row>
    <row r="302" spans="1:8" ht="15" customHeight="1" x14ac:dyDescent="0.2">
      <c r="A302" s="108">
        <v>42304</v>
      </c>
      <c r="B302" s="10">
        <v>13.74594368</v>
      </c>
      <c r="D302" s="83">
        <v>42304</v>
      </c>
      <c r="E302" s="84">
        <v>13.74594368</v>
      </c>
      <c r="G302" s="83">
        <f t="shared" ca="1" si="14"/>
        <v>42306</v>
      </c>
      <c r="H302" s="25">
        <f t="shared" ca="1" si="15"/>
        <v>18.041551079999998</v>
      </c>
    </row>
    <row r="303" spans="1:8" ht="15" customHeight="1" x14ac:dyDescent="0.2">
      <c r="A303" s="108">
        <v>42305</v>
      </c>
      <c r="B303" s="10">
        <v>13.74594368</v>
      </c>
      <c r="D303" s="83">
        <v>42305</v>
      </c>
      <c r="E303" s="84">
        <v>13.74594368</v>
      </c>
      <c r="G303" s="83">
        <f t="shared" ca="1" si="14"/>
        <v>42307</v>
      </c>
      <c r="H303" s="25">
        <f t="shared" ca="1" si="15"/>
        <v>18.041551079999998</v>
      </c>
    </row>
    <row r="304" spans="1:8" ht="15" customHeight="1" x14ac:dyDescent="0.2">
      <c r="A304" s="108">
        <v>42306</v>
      </c>
      <c r="B304" s="10">
        <v>18.041551079999998</v>
      </c>
      <c r="D304" s="83">
        <v>42306</v>
      </c>
      <c r="E304" s="84">
        <v>18.041551079999998</v>
      </c>
      <c r="G304" s="83">
        <f t="shared" ca="1" si="14"/>
        <v>42308</v>
      </c>
      <c r="H304" s="25">
        <f t="shared" ca="1" si="15"/>
        <v>18.041551079999998</v>
      </c>
    </row>
    <row r="305" spans="1:8" ht="15" customHeight="1" x14ac:dyDescent="0.2">
      <c r="A305" s="108">
        <v>42307</v>
      </c>
      <c r="B305" s="10">
        <v>13.74594368</v>
      </c>
      <c r="D305" s="83">
        <v>42307</v>
      </c>
      <c r="E305" s="84">
        <v>13.74594368</v>
      </c>
      <c r="G305" s="83">
        <f t="shared" ca="1" si="14"/>
        <v>42309</v>
      </c>
      <c r="H305" s="25">
        <f t="shared" ca="1" si="15"/>
        <v>16.32330812</v>
      </c>
    </row>
    <row r="306" spans="1:8" ht="15" customHeight="1" x14ac:dyDescent="0.2">
      <c r="A306" s="108">
        <v>42308</v>
      </c>
      <c r="B306" s="10">
        <v>12.027700719999999</v>
      </c>
      <c r="D306" s="83">
        <v>42308</v>
      </c>
      <c r="E306" s="84">
        <v>12.027700719999999</v>
      </c>
      <c r="G306" s="83">
        <f t="shared" ca="1" si="14"/>
        <v>42310</v>
      </c>
      <c r="H306" s="25">
        <f t="shared" ca="1" si="15"/>
        <v>18.90067256</v>
      </c>
    </row>
    <row r="307" spans="1:8" ht="15" customHeight="1" x14ac:dyDescent="0.2">
      <c r="A307" s="108">
        <v>42309</v>
      </c>
      <c r="B307" s="10">
        <v>16.32330812</v>
      </c>
      <c r="D307" s="83">
        <v>42309</v>
      </c>
      <c r="E307" s="84">
        <v>16.32330812</v>
      </c>
      <c r="G307" s="83">
        <f t="shared" ca="1" si="14"/>
        <v>42311</v>
      </c>
      <c r="H307" s="25">
        <f t="shared" ca="1" si="15"/>
        <v>18.90067256</v>
      </c>
    </row>
    <row r="308" spans="1:8" ht="15" customHeight="1" x14ac:dyDescent="0.2">
      <c r="A308" s="108">
        <v>42310</v>
      </c>
      <c r="B308" s="10">
        <v>18.90067256</v>
      </c>
      <c r="D308" s="83">
        <v>42310</v>
      </c>
      <c r="E308" s="84">
        <v>18.90067256</v>
      </c>
      <c r="G308" s="83">
        <f t="shared" ca="1" si="14"/>
        <v>42312</v>
      </c>
      <c r="H308" s="25">
        <f t="shared" ca="1" si="15"/>
        <v>18.90067256</v>
      </c>
    </row>
    <row r="309" spans="1:8" ht="15" customHeight="1" x14ac:dyDescent="0.2">
      <c r="A309" s="108">
        <v>42311</v>
      </c>
      <c r="B309" s="10">
        <v>17.182429599999999</v>
      </c>
      <c r="D309" s="83">
        <v>42311</v>
      </c>
      <c r="E309" s="84">
        <v>17.182429599999999</v>
      </c>
      <c r="G309" s="83">
        <f t="shared" ca="1" si="14"/>
        <v>42313</v>
      </c>
      <c r="H309" s="25">
        <f t="shared" ca="1" si="15"/>
        <v>17.182429599999999</v>
      </c>
    </row>
    <row r="310" spans="1:8" ht="15" customHeight="1" x14ac:dyDescent="0.2">
      <c r="A310" s="108">
        <v>42312</v>
      </c>
      <c r="B310" s="10">
        <v>15.464186639999999</v>
      </c>
      <c r="D310" s="83">
        <v>42312</v>
      </c>
      <c r="E310" s="84">
        <v>15.464186639999999</v>
      </c>
      <c r="G310" s="83">
        <f t="shared" ca="1" si="14"/>
        <v>42314</v>
      </c>
      <c r="H310" s="25">
        <f t="shared" ca="1" si="15"/>
        <v>15.464186639999999</v>
      </c>
    </row>
    <row r="311" spans="1:8" ht="15" customHeight="1" x14ac:dyDescent="0.2">
      <c r="A311" s="108">
        <v>42313</v>
      </c>
      <c r="B311" s="10">
        <v>12.027700719999999</v>
      </c>
      <c r="D311" s="83">
        <v>42313</v>
      </c>
      <c r="E311" s="84">
        <v>12.027700719999999</v>
      </c>
      <c r="G311" s="83">
        <f t="shared" ca="1" si="14"/>
        <v>42315</v>
      </c>
      <c r="H311" s="25">
        <f t="shared" ca="1" si="15"/>
        <v>13.74594368</v>
      </c>
    </row>
    <row r="312" spans="1:8" ht="15" customHeight="1" x14ac:dyDescent="0.2">
      <c r="A312" s="108">
        <v>42314</v>
      </c>
      <c r="B312" s="10">
        <v>9.4503362800000001</v>
      </c>
      <c r="D312" s="83">
        <v>42314</v>
      </c>
      <c r="E312" s="84">
        <v>9.4503362800000001</v>
      </c>
      <c r="G312" s="83">
        <f t="shared" ca="1" si="14"/>
        <v>42316</v>
      </c>
      <c r="H312" s="25">
        <f t="shared" ca="1" si="15"/>
        <v>17.182429599999999</v>
      </c>
    </row>
    <row r="313" spans="1:8" ht="15" customHeight="1" x14ac:dyDescent="0.2">
      <c r="A313" s="108">
        <v>42315</v>
      </c>
      <c r="B313" s="10">
        <v>13.74594368</v>
      </c>
      <c r="D313" s="83">
        <v>42315</v>
      </c>
      <c r="E313" s="84">
        <v>13.74594368</v>
      </c>
      <c r="G313" s="83">
        <f t="shared" ca="1" si="14"/>
        <v>42317</v>
      </c>
      <c r="H313" s="25">
        <f t="shared" ca="1" si="15"/>
        <v>17.182429599999999</v>
      </c>
    </row>
    <row r="314" spans="1:8" ht="15" customHeight="1" x14ac:dyDescent="0.2">
      <c r="A314" s="108">
        <v>42316</v>
      </c>
      <c r="B314" s="10">
        <v>17.182429599999999</v>
      </c>
      <c r="D314" s="83">
        <v>42316</v>
      </c>
      <c r="E314" s="84">
        <v>17.182429599999999</v>
      </c>
      <c r="G314" s="83">
        <f t="shared" ca="1" si="14"/>
        <v>42318</v>
      </c>
      <c r="H314" s="25">
        <f t="shared" ca="1" si="15"/>
        <v>17.182429599999999</v>
      </c>
    </row>
    <row r="315" spans="1:8" ht="15" customHeight="1" x14ac:dyDescent="0.2">
      <c r="A315" s="108">
        <v>42317</v>
      </c>
      <c r="B315" s="10">
        <v>16.32330812</v>
      </c>
      <c r="D315" s="83">
        <v>42317</v>
      </c>
      <c r="E315" s="84">
        <v>16.32330812</v>
      </c>
      <c r="G315" s="83">
        <f t="shared" ca="1" si="14"/>
        <v>42319</v>
      </c>
      <c r="H315" s="25">
        <f t="shared" ca="1" si="15"/>
        <v>16.32330812</v>
      </c>
    </row>
    <row r="316" spans="1:8" ht="15" customHeight="1" x14ac:dyDescent="0.2">
      <c r="A316" s="108">
        <v>42318</v>
      </c>
      <c r="B316" s="10">
        <v>15.464186639999999</v>
      </c>
      <c r="D316" s="83">
        <v>42318</v>
      </c>
      <c r="E316" s="84">
        <v>15.464186639999999</v>
      </c>
      <c r="G316" s="83">
        <f t="shared" ca="1" si="14"/>
        <v>42320</v>
      </c>
      <c r="H316" s="25">
        <f t="shared" ca="1" si="15"/>
        <v>16.32330812</v>
      </c>
    </row>
    <row r="317" spans="1:8" ht="15" customHeight="1" x14ac:dyDescent="0.2">
      <c r="A317" s="108">
        <v>42319</v>
      </c>
      <c r="B317" s="10">
        <v>16.32330812</v>
      </c>
      <c r="D317" s="83">
        <v>42319</v>
      </c>
      <c r="E317" s="84">
        <v>16.32330812</v>
      </c>
      <c r="G317" s="83">
        <f t="shared" ca="1" si="14"/>
        <v>42321</v>
      </c>
      <c r="H317" s="25">
        <f t="shared" ca="1" si="15"/>
        <v>16.32330812</v>
      </c>
    </row>
    <row r="318" spans="1:8" ht="15" customHeight="1" x14ac:dyDescent="0.2">
      <c r="A318" s="108">
        <v>42320</v>
      </c>
      <c r="B318" s="10">
        <v>11.16857924</v>
      </c>
      <c r="D318" s="83">
        <v>42320</v>
      </c>
      <c r="E318" s="84">
        <v>11.16857924</v>
      </c>
      <c r="G318" s="83">
        <f t="shared" ca="1" si="14"/>
        <v>42322</v>
      </c>
      <c r="H318" s="25">
        <f t="shared" ca="1" si="15"/>
        <v>14.605065159999999</v>
      </c>
    </row>
    <row r="319" spans="1:8" ht="15" customHeight="1" x14ac:dyDescent="0.2">
      <c r="A319" s="108">
        <v>42321</v>
      </c>
      <c r="B319" s="10">
        <v>10.309457759999999</v>
      </c>
      <c r="D319" s="83">
        <v>42321</v>
      </c>
      <c r="E319" s="84">
        <v>10.309457759999999</v>
      </c>
      <c r="G319" s="83">
        <f t="shared" ca="1" si="14"/>
        <v>42323</v>
      </c>
      <c r="H319" s="25">
        <f t="shared" ca="1" si="15"/>
        <v>14.605065159999999</v>
      </c>
    </row>
    <row r="320" spans="1:8" ht="15" customHeight="1" x14ac:dyDescent="0.2">
      <c r="A320" s="108">
        <v>42322</v>
      </c>
      <c r="B320" s="10">
        <v>14.605065159999999</v>
      </c>
      <c r="D320" s="83">
        <v>42322</v>
      </c>
      <c r="E320" s="84">
        <v>14.605065159999999</v>
      </c>
      <c r="G320" s="83">
        <f t="shared" ca="1" si="14"/>
        <v>42324</v>
      </c>
      <c r="H320" s="25">
        <f t="shared" ca="1" si="15"/>
        <v>14.605065159999999</v>
      </c>
    </row>
    <row r="321" spans="1:8" ht="15" customHeight="1" x14ac:dyDescent="0.2">
      <c r="A321" s="108">
        <v>42323</v>
      </c>
      <c r="B321" s="10">
        <v>12.886822199999999</v>
      </c>
      <c r="D321" s="83">
        <v>42323</v>
      </c>
      <c r="E321" s="84">
        <v>12.886822199999999</v>
      </c>
      <c r="G321" s="83">
        <f t="shared" ca="1" si="14"/>
        <v>42325</v>
      </c>
      <c r="H321" s="25">
        <f t="shared" ca="1" si="15"/>
        <v>12.886822199999999</v>
      </c>
    </row>
    <row r="322" spans="1:8" ht="15" customHeight="1" x14ac:dyDescent="0.2">
      <c r="A322" s="108">
        <v>42324</v>
      </c>
      <c r="B322" s="10">
        <v>9.4503362800000001</v>
      </c>
      <c r="D322" s="83">
        <v>42324</v>
      </c>
      <c r="E322" s="84">
        <v>9.4503362800000001</v>
      </c>
      <c r="G322" s="83">
        <f t="shared" ca="1" si="14"/>
        <v>42326</v>
      </c>
      <c r="H322" s="25">
        <f t="shared" ca="1" si="15"/>
        <v>14.605065159999999</v>
      </c>
    </row>
    <row r="323" spans="1:8" ht="15" customHeight="1" x14ac:dyDescent="0.2">
      <c r="A323" s="108">
        <v>42325</v>
      </c>
      <c r="B323" s="10">
        <v>8.5912147999999995</v>
      </c>
      <c r="D323" s="83">
        <v>42325</v>
      </c>
      <c r="E323" s="84">
        <v>10.309457759999999</v>
      </c>
      <c r="G323" s="83">
        <f t="shared" ca="1" si="14"/>
        <v>42327</v>
      </c>
      <c r="H323" s="25">
        <f t="shared" ca="1" si="15"/>
        <v>15.464186639999999</v>
      </c>
    </row>
    <row r="324" spans="1:8" ht="15" customHeight="1" x14ac:dyDescent="0.2">
      <c r="A324" s="108">
        <v>42326</v>
      </c>
      <c r="B324" s="10">
        <v>14.605065159999999</v>
      </c>
      <c r="D324" s="83">
        <v>42326</v>
      </c>
      <c r="E324" s="84">
        <v>14.605065159999999</v>
      </c>
      <c r="G324" s="83">
        <f t="shared" ref="G324:G362" ca="1" si="16">OFFSET(D324,2,0,1,1)</f>
        <v>42328</v>
      </c>
      <c r="H324" s="25">
        <f t="shared" ref="H324:H362" ca="1" si="17">IF(OFFSET(E324,2,0,1,1),MAX(OFFSET(E324,2,0,1,1),OFFSET(E324,1,0,1,1),OFFSET(E324,0,0,1,1)))</f>
        <v>15.464186639999999</v>
      </c>
    </row>
    <row r="325" spans="1:8" ht="15" customHeight="1" x14ac:dyDescent="0.2">
      <c r="A325" s="108">
        <v>42327</v>
      </c>
      <c r="B325" s="10">
        <v>15.464186639999999</v>
      </c>
      <c r="D325" s="83">
        <v>42327</v>
      </c>
      <c r="E325" s="84">
        <v>15.464186639999999</v>
      </c>
      <c r="G325" s="83">
        <f t="shared" ca="1" si="16"/>
        <v>42329</v>
      </c>
      <c r="H325" s="25">
        <f t="shared" ca="1" si="17"/>
        <v>19.759794039999999</v>
      </c>
    </row>
    <row r="326" spans="1:8" ht="15" customHeight="1" x14ac:dyDescent="0.2">
      <c r="A326" s="108">
        <v>42328</v>
      </c>
      <c r="B326" s="10">
        <v>13.74594368</v>
      </c>
      <c r="D326" s="83">
        <v>42328</v>
      </c>
      <c r="E326" s="84">
        <v>13.74594368</v>
      </c>
      <c r="G326" s="83">
        <f t="shared" ca="1" si="16"/>
        <v>42330</v>
      </c>
      <c r="H326" s="25">
        <f t="shared" ca="1" si="17"/>
        <v>19.759794039999999</v>
      </c>
    </row>
    <row r="327" spans="1:8" ht="15" customHeight="1" x14ac:dyDescent="0.2">
      <c r="A327" s="108">
        <v>42329</v>
      </c>
      <c r="B327" s="10">
        <v>19.759794039999999</v>
      </c>
      <c r="D327" s="83">
        <v>42329</v>
      </c>
      <c r="E327" s="84">
        <v>19.759794039999999</v>
      </c>
      <c r="G327" s="83">
        <f t="shared" ca="1" si="16"/>
        <v>42331</v>
      </c>
      <c r="H327" s="25">
        <f t="shared" ca="1" si="17"/>
        <v>19.759794039999999</v>
      </c>
    </row>
    <row r="328" spans="1:8" ht="15" customHeight="1" x14ac:dyDescent="0.2">
      <c r="A328" s="108">
        <v>42330</v>
      </c>
      <c r="B328" s="10">
        <v>11.16857924</v>
      </c>
      <c r="D328" s="83">
        <v>42330</v>
      </c>
      <c r="E328" s="84">
        <v>11.16857924</v>
      </c>
      <c r="G328" s="83">
        <f t="shared" ca="1" si="16"/>
        <v>42332</v>
      </c>
      <c r="H328" s="25">
        <f t="shared" ca="1" si="17"/>
        <v>12.886822199999999</v>
      </c>
    </row>
    <row r="329" spans="1:8" ht="15" customHeight="1" x14ac:dyDescent="0.2">
      <c r="A329" s="108">
        <v>42331</v>
      </c>
      <c r="B329" s="10">
        <v>10.309457759999999</v>
      </c>
      <c r="D329" s="83">
        <v>42331</v>
      </c>
      <c r="E329" s="84">
        <v>10.309457759999999</v>
      </c>
      <c r="G329" s="83">
        <f t="shared" ca="1" si="16"/>
        <v>42333</v>
      </c>
      <c r="H329" s="25">
        <f t="shared" ca="1" si="17"/>
        <v>12.886822199999999</v>
      </c>
    </row>
    <row r="330" spans="1:8" ht="15" customHeight="1" x14ac:dyDescent="0.2">
      <c r="A330" s="108">
        <v>42332</v>
      </c>
      <c r="B330" s="10">
        <v>12.886822199999999</v>
      </c>
      <c r="D330" s="83">
        <v>42332</v>
      </c>
      <c r="E330" s="84">
        <v>12.886822199999999</v>
      </c>
      <c r="G330" s="83">
        <f t="shared" ca="1" si="16"/>
        <v>42334</v>
      </c>
      <c r="H330" s="25">
        <f t="shared" ca="1" si="17"/>
        <v>12.886822199999999</v>
      </c>
    </row>
    <row r="331" spans="1:8" ht="15" customHeight="1" x14ac:dyDescent="0.2">
      <c r="A331" s="108">
        <v>42333</v>
      </c>
      <c r="B331" s="10">
        <v>12.027700719999999</v>
      </c>
      <c r="D331" s="83">
        <v>42333</v>
      </c>
      <c r="E331" s="84">
        <v>12.027700719999999</v>
      </c>
      <c r="G331" s="83">
        <f t="shared" ca="1" si="16"/>
        <v>42335</v>
      </c>
      <c r="H331" s="25">
        <f t="shared" ca="1" si="17"/>
        <v>12.027700719999999</v>
      </c>
    </row>
    <row r="332" spans="1:8" ht="15" customHeight="1" x14ac:dyDescent="0.2">
      <c r="A332" s="108">
        <v>42334</v>
      </c>
      <c r="B332" s="10">
        <v>9.4503362800000001</v>
      </c>
      <c r="D332" s="83">
        <v>42334</v>
      </c>
      <c r="E332" s="84">
        <v>10.309457759999999</v>
      </c>
      <c r="G332" s="83">
        <f t="shared" ca="1" si="16"/>
        <v>42336</v>
      </c>
      <c r="H332" s="25">
        <f t="shared" ca="1" si="17"/>
        <v>14.605065159999999</v>
      </c>
    </row>
    <row r="333" spans="1:8" ht="15" customHeight="1" x14ac:dyDescent="0.2">
      <c r="A333" s="108">
        <v>42335</v>
      </c>
      <c r="B333" s="10">
        <v>9.4503362800000001</v>
      </c>
      <c r="D333" s="83">
        <v>42335</v>
      </c>
      <c r="E333" s="84">
        <v>9.4503362800000001</v>
      </c>
      <c r="G333" s="83">
        <f t="shared" ca="1" si="16"/>
        <v>42337</v>
      </c>
      <c r="H333" s="25">
        <f t="shared" ca="1" si="17"/>
        <v>17.182429599999999</v>
      </c>
    </row>
    <row r="334" spans="1:8" ht="15" customHeight="1" x14ac:dyDescent="0.2">
      <c r="A334" s="108">
        <v>42336</v>
      </c>
      <c r="B334" s="10">
        <v>14.605065159999999</v>
      </c>
      <c r="D334" s="83">
        <v>42336</v>
      </c>
      <c r="E334" s="84">
        <v>14.605065159999999</v>
      </c>
      <c r="G334" s="83">
        <f t="shared" ca="1" si="16"/>
        <v>42338</v>
      </c>
      <c r="H334" s="25">
        <f t="shared" ca="1" si="17"/>
        <v>17.182429599999999</v>
      </c>
    </row>
    <row r="335" spans="1:8" ht="15" customHeight="1" x14ac:dyDescent="0.2">
      <c r="A335" s="108">
        <v>42337</v>
      </c>
      <c r="B335" s="10">
        <v>16.32330812</v>
      </c>
      <c r="D335" s="83">
        <v>42337</v>
      </c>
      <c r="E335" s="84">
        <v>17.182429599999999</v>
      </c>
      <c r="G335" s="83">
        <f t="shared" ca="1" si="16"/>
        <v>42339</v>
      </c>
      <c r="H335" s="25">
        <f t="shared" ca="1" si="17"/>
        <v>17.182429599999999</v>
      </c>
    </row>
    <row r="336" spans="1:8" ht="15" customHeight="1" x14ac:dyDescent="0.2">
      <c r="A336" s="108">
        <v>42338</v>
      </c>
      <c r="B336" s="10">
        <v>15.464186639999999</v>
      </c>
      <c r="D336" s="83">
        <v>42338</v>
      </c>
      <c r="E336" s="84">
        <v>15.464186639999999</v>
      </c>
      <c r="G336" s="83">
        <f t="shared" ca="1" si="16"/>
        <v>42340</v>
      </c>
      <c r="H336" s="25">
        <f t="shared" ca="1" si="17"/>
        <v>15.464186639999999</v>
      </c>
    </row>
    <row r="337" spans="1:8" ht="15" customHeight="1" x14ac:dyDescent="0.2">
      <c r="A337" s="108">
        <v>42339</v>
      </c>
      <c r="B337" s="10">
        <v>12.027700719999999</v>
      </c>
      <c r="D337" s="83">
        <v>42339</v>
      </c>
      <c r="E337" s="84">
        <v>12.027700719999999</v>
      </c>
      <c r="G337" s="83">
        <f t="shared" ca="1" si="16"/>
        <v>42341</v>
      </c>
      <c r="H337" s="25">
        <f t="shared" ca="1" si="17"/>
        <v>12.886822199999999</v>
      </c>
    </row>
    <row r="338" spans="1:8" ht="15" customHeight="1" x14ac:dyDescent="0.2">
      <c r="A338" s="108">
        <v>42340</v>
      </c>
      <c r="B338" s="10">
        <v>12.886822199999999</v>
      </c>
      <c r="D338" s="83">
        <v>42340</v>
      </c>
      <c r="E338" s="84">
        <v>12.886822199999999</v>
      </c>
      <c r="G338" s="83">
        <f t="shared" ca="1" si="16"/>
        <v>42342</v>
      </c>
      <c r="H338" s="25">
        <f t="shared" ca="1" si="17"/>
        <v>12.886822199999999</v>
      </c>
    </row>
    <row r="339" spans="1:8" ht="15" customHeight="1" x14ac:dyDescent="0.2">
      <c r="A339" s="108">
        <v>42341</v>
      </c>
      <c r="B339" s="10">
        <v>11.16857924</v>
      </c>
      <c r="D339" s="83">
        <v>42341</v>
      </c>
      <c r="E339" s="84">
        <v>11.16857924</v>
      </c>
      <c r="G339" s="83">
        <f t="shared" ca="1" si="16"/>
        <v>42343</v>
      </c>
      <c r="H339" s="25">
        <f t="shared" ca="1" si="17"/>
        <v>17.182429599999999</v>
      </c>
    </row>
    <row r="340" spans="1:8" ht="15" customHeight="1" x14ac:dyDescent="0.2">
      <c r="A340" s="108">
        <v>42342</v>
      </c>
      <c r="B340" s="10">
        <v>12.027700719999999</v>
      </c>
      <c r="D340" s="83">
        <v>42342</v>
      </c>
      <c r="E340" s="84">
        <v>12.027700719999999</v>
      </c>
      <c r="G340" s="83">
        <f t="shared" ca="1" si="16"/>
        <v>42344</v>
      </c>
      <c r="H340" s="25">
        <f t="shared" ca="1" si="17"/>
        <v>17.182429599999999</v>
      </c>
    </row>
    <row r="341" spans="1:8" ht="15" customHeight="1" x14ac:dyDescent="0.2">
      <c r="A341" s="108">
        <v>42343</v>
      </c>
      <c r="B341" s="10">
        <v>17.182429599999999</v>
      </c>
      <c r="D341" s="83">
        <v>42343</v>
      </c>
      <c r="E341" s="84">
        <v>17.182429599999999</v>
      </c>
      <c r="G341" s="83">
        <f t="shared" ca="1" si="16"/>
        <v>42345</v>
      </c>
      <c r="H341" s="25">
        <f t="shared" ca="1" si="17"/>
        <v>17.182429599999999</v>
      </c>
    </row>
    <row r="342" spans="1:8" ht="15" customHeight="1" x14ac:dyDescent="0.2">
      <c r="A342" s="108">
        <v>42344</v>
      </c>
      <c r="B342" s="10">
        <v>13.74594368</v>
      </c>
      <c r="D342" s="83">
        <v>42344</v>
      </c>
      <c r="E342" s="84">
        <v>13.74594368</v>
      </c>
      <c r="G342" s="83">
        <f t="shared" ca="1" si="16"/>
        <v>42346</v>
      </c>
      <c r="H342" s="25">
        <f t="shared" ca="1" si="17"/>
        <v>17.182429599999999</v>
      </c>
    </row>
    <row r="343" spans="1:8" ht="15" customHeight="1" x14ac:dyDescent="0.2">
      <c r="A343" s="108">
        <v>42345</v>
      </c>
      <c r="B343" s="10">
        <v>17.182429599999999</v>
      </c>
      <c r="D343" s="83">
        <v>42345</v>
      </c>
      <c r="E343" s="84">
        <v>17.182429599999999</v>
      </c>
      <c r="G343" s="83">
        <f t="shared" ca="1" si="16"/>
        <v>42347</v>
      </c>
      <c r="H343" s="25">
        <f t="shared" ca="1" si="17"/>
        <v>17.182429599999999</v>
      </c>
    </row>
    <row r="344" spans="1:8" ht="15" customHeight="1" x14ac:dyDescent="0.2">
      <c r="A344" s="108">
        <v>42346</v>
      </c>
      <c r="B344" s="10">
        <v>8.5912147999999995</v>
      </c>
      <c r="D344" s="83">
        <v>42346</v>
      </c>
      <c r="E344" s="84">
        <v>8.5912147999999995</v>
      </c>
      <c r="G344" s="83">
        <f t="shared" ca="1" si="16"/>
        <v>42348</v>
      </c>
      <c r="H344" s="25">
        <f t="shared" ca="1" si="17"/>
        <v>16.32330812</v>
      </c>
    </row>
    <row r="345" spans="1:8" ht="15" customHeight="1" x14ac:dyDescent="0.2">
      <c r="A345" s="108">
        <v>42347</v>
      </c>
      <c r="B345" s="10">
        <v>12.027700719999999</v>
      </c>
      <c r="D345" s="83">
        <v>42347</v>
      </c>
      <c r="E345" s="84">
        <v>12.027700719999999</v>
      </c>
      <c r="G345" s="83">
        <f t="shared" ca="1" si="16"/>
        <v>42349</v>
      </c>
      <c r="H345" s="25">
        <f t="shared" ca="1" si="17"/>
        <v>16.32330812</v>
      </c>
    </row>
    <row r="346" spans="1:8" ht="15" customHeight="1" x14ac:dyDescent="0.2">
      <c r="A346" s="108">
        <v>42348</v>
      </c>
      <c r="B346" s="10">
        <v>16.32330812</v>
      </c>
      <c r="D346" s="83">
        <v>42348</v>
      </c>
      <c r="E346" s="84">
        <v>16.32330812</v>
      </c>
      <c r="G346" s="83">
        <f t="shared" ca="1" si="16"/>
        <v>42350</v>
      </c>
      <c r="H346" s="25">
        <f t="shared" ca="1" si="17"/>
        <v>16.32330812</v>
      </c>
    </row>
    <row r="347" spans="1:8" ht="15" customHeight="1" x14ac:dyDescent="0.2">
      <c r="A347" s="108">
        <v>42349</v>
      </c>
      <c r="B347" s="10">
        <v>9.4503362800000001</v>
      </c>
      <c r="D347" s="83">
        <v>42349</v>
      </c>
      <c r="E347" s="84">
        <v>9.4503362800000001</v>
      </c>
      <c r="G347" s="83">
        <f t="shared" ca="1" si="16"/>
        <v>42351</v>
      </c>
      <c r="H347" s="25">
        <f t="shared" ca="1" si="17"/>
        <v>17.182429599999999</v>
      </c>
    </row>
    <row r="348" spans="1:8" ht="15" customHeight="1" x14ac:dyDescent="0.2">
      <c r="A348" s="108">
        <v>42350</v>
      </c>
      <c r="B348" s="10">
        <v>15.464186639999999</v>
      </c>
      <c r="D348" s="83">
        <v>42350</v>
      </c>
      <c r="E348" s="84">
        <v>15.464186639999999</v>
      </c>
      <c r="G348" s="83">
        <f t="shared" ca="1" si="16"/>
        <v>42352</v>
      </c>
      <c r="H348" s="25">
        <f t="shared" ca="1" si="17"/>
        <v>17.182429599999999</v>
      </c>
    </row>
    <row r="349" spans="1:8" ht="15" customHeight="1" x14ac:dyDescent="0.2">
      <c r="A349" s="108">
        <v>42351</v>
      </c>
      <c r="B349" s="10">
        <v>17.182429599999999</v>
      </c>
      <c r="D349" s="83">
        <v>42351</v>
      </c>
      <c r="E349" s="84">
        <v>17.182429599999999</v>
      </c>
      <c r="G349" s="83">
        <f t="shared" ca="1" si="16"/>
        <v>42353</v>
      </c>
      <c r="H349" s="25">
        <f t="shared" ca="1" si="17"/>
        <v>17.182429599999999</v>
      </c>
    </row>
    <row r="350" spans="1:8" ht="15" customHeight="1" x14ac:dyDescent="0.2">
      <c r="A350" s="108">
        <v>42352</v>
      </c>
      <c r="B350" s="10">
        <v>15.464186639999999</v>
      </c>
      <c r="D350" s="83">
        <v>42352</v>
      </c>
      <c r="E350" s="84">
        <v>15.464186639999999</v>
      </c>
      <c r="G350" s="83">
        <f t="shared" ca="1" si="16"/>
        <v>42354</v>
      </c>
      <c r="H350" s="25">
        <f t="shared" ca="1" si="17"/>
        <v>16.32330812</v>
      </c>
    </row>
    <row r="351" spans="1:8" ht="15" customHeight="1" x14ac:dyDescent="0.2">
      <c r="A351" s="108">
        <v>42353</v>
      </c>
      <c r="B351" s="10">
        <v>16.32330812</v>
      </c>
      <c r="D351" s="83">
        <v>42353</v>
      </c>
      <c r="E351" s="84">
        <v>16.32330812</v>
      </c>
      <c r="G351" s="83">
        <f t="shared" ca="1" si="16"/>
        <v>42355</v>
      </c>
      <c r="H351" s="25">
        <f t="shared" ca="1" si="17"/>
        <v>17.182429599999999</v>
      </c>
    </row>
    <row r="352" spans="1:8" ht="15" customHeight="1" x14ac:dyDescent="0.2">
      <c r="A352" s="108">
        <v>42354</v>
      </c>
      <c r="B352" s="10">
        <v>15.464186639999999</v>
      </c>
      <c r="D352" s="83">
        <v>42354</v>
      </c>
      <c r="E352" s="84">
        <v>15.464186639999999</v>
      </c>
      <c r="G352" s="83">
        <f t="shared" ca="1" si="16"/>
        <v>42356</v>
      </c>
      <c r="H352" s="25">
        <f t="shared" ca="1" si="17"/>
        <v>18.90067256</v>
      </c>
    </row>
    <row r="353" spans="1:8" ht="15" customHeight="1" x14ac:dyDescent="0.2">
      <c r="A353" s="108">
        <v>42355</v>
      </c>
      <c r="B353" s="10">
        <v>17.182429599999999</v>
      </c>
      <c r="D353" s="83">
        <v>42355</v>
      </c>
      <c r="E353" s="84">
        <v>17.182429599999999</v>
      </c>
      <c r="G353" s="83">
        <f t="shared" ca="1" si="16"/>
        <v>42357</v>
      </c>
      <c r="H353" s="25">
        <f t="shared" ca="1" si="17"/>
        <v>18.90067256</v>
      </c>
    </row>
    <row r="354" spans="1:8" ht="15" customHeight="1" x14ac:dyDescent="0.2">
      <c r="A354" s="108">
        <v>42356</v>
      </c>
      <c r="B354" s="10">
        <v>18.90067256</v>
      </c>
      <c r="D354" s="83">
        <v>42356</v>
      </c>
      <c r="E354" s="84">
        <v>18.90067256</v>
      </c>
      <c r="G354" s="83">
        <f t="shared" ca="1" si="16"/>
        <v>42358</v>
      </c>
      <c r="H354" s="25">
        <f t="shared" ca="1" si="17"/>
        <v>18.90067256</v>
      </c>
    </row>
    <row r="355" spans="1:8" ht="15" customHeight="1" x14ac:dyDescent="0.2">
      <c r="A355" s="108">
        <v>42357</v>
      </c>
      <c r="B355" s="10">
        <v>18.041551079999998</v>
      </c>
      <c r="D355" s="83">
        <v>42357</v>
      </c>
      <c r="E355" s="84">
        <v>18.041551079999998</v>
      </c>
      <c r="G355" s="83">
        <f t="shared" ca="1" si="16"/>
        <v>42359</v>
      </c>
      <c r="H355" s="25">
        <f t="shared" ca="1" si="17"/>
        <v>18.041551079999998</v>
      </c>
    </row>
    <row r="356" spans="1:8" ht="15" customHeight="1" x14ac:dyDescent="0.2">
      <c r="A356" s="108">
        <v>42358</v>
      </c>
      <c r="B356" s="10">
        <v>17.182429599999999</v>
      </c>
      <c r="D356" s="83">
        <v>42358</v>
      </c>
      <c r="E356" s="84">
        <v>17.182429599999999</v>
      </c>
      <c r="G356" s="83">
        <f t="shared" ca="1" si="16"/>
        <v>42360</v>
      </c>
      <c r="H356" s="25">
        <f t="shared" ca="1" si="17"/>
        <v>17.182429599999999</v>
      </c>
    </row>
    <row r="357" spans="1:8" ht="15" customHeight="1" x14ac:dyDescent="0.2">
      <c r="A357" s="108">
        <v>42359</v>
      </c>
      <c r="B357" s="10">
        <v>16.32330812</v>
      </c>
      <c r="D357" s="83">
        <v>42359</v>
      </c>
      <c r="E357" s="84">
        <v>16.32330812</v>
      </c>
      <c r="G357" s="83">
        <f t="shared" ca="1" si="16"/>
        <v>42361</v>
      </c>
      <c r="H357" s="25">
        <f t="shared" ca="1" si="17"/>
        <v>16.32330812</v>
      </c>
    </row>
    <row r="358" spans="1:8" ht="15" customHeight="1" x14ac:dyDescent="0.2">
      <c r="A358" s="108">
        <v>42360</v>
      </c>
      <c r="B358" s="10">
        <v>16.32330812</v>
      </c>
      <c r="D358" s="83">
        <v>42360</v>
      </c>
      <c r="E358" s="84">
        <v>16.32330812</v>
      </c>
      <c r="G358" s="83">
        <f t="shared" ca="1" si="16"/>
        <v>42362</v>
      </c>
      <c r="H358" s="25">
        <f t="shared" ca="1" si="17"/>
        <v>18.90067256</v>
      </c>
    </row>
    <row r="359" spans="1:8" ht="15" customHeight="1" x14ac:dyDescent="0.2">
      <c r="A359" s="108">
        <v>42361</v>
      </c>
      <c r="B359" s="10">
        <v>16.32330812</v>
      </c>
      <c r="D359" s="83">
        <v>42361</v>
      </c>
      <c r="E359" s="84">
        <v>16.32330812</v>
      </c>
      <c r="G359" s="83">
        <f t="shared" ca="1" si="16"/>
        <v>42363</v>
      </c>
      <c r="H359" s="25">
        <f t="shared" ca="1" si="17"/>
        <v>18.90067256</v>
      </c>
    </row>
    <row r="360" spans="1:8" ht="15" customHeight="1" x14ac:dyDescent="0.2">
      <c r="A360" s="108">
        <v>42362</v>
      </c>
      <c r="B360" s="10">
        <v>18.90067256</v>
      </c>
      <c r="D360" s="83">
        <v>42362</v>
      </c>
      <c r="E360" s="84">
        <v>18.90067256</v>
      </c>
      <c r="G360" s="83">
        <f t="shared" ca="1" si="16"/>
        <v>42364</v>
      </c>
      <c r="H360" s="25">
        <f t="shared" ca="1" si="17"/>
        <v>18.90067256</v>
      </c>
    </row>
    <row r="361" spans="1:8" ht="15" customHeight="1" x14ac:dyDescent="0.2">
      <c r="A361" s="108">
        <v>42363</v>
      </c>
      <c r="B361" s="10">
        <v>16.32330812</v>
      </c>
      <c r="D361" s="83">
        <v>42363</v>
      </c>
      <c r="E361" s="84">
        <v>16.32330812</v>
      </c>
      <c r="G361" s="83">
        <f t="shared" ca="1" si="16"/>
        <v>42365</v>
      </c>
      <c r="H361" s="25">
        <f t="shared" ca="1" si="17"/>
        <v>18.041551079999998</v>
      </c>
    </row>
    <row r="362" spans="1:8" ht="15" customHeight="1" x14ac:dyDescent="0.2">
      <c r="A362" s="108">
        <v>42364</v>
      </c>
      <c r="B362" s="10">
        <v>17.182429599999999</v>
      </c>
      <c r="D362" s="83">
        <v>42364</v>
      </c>
      <c r="E362" s="84">
        <v>17.182429599999999</v>
      </c>
      <c r="G362" s="83">
        <f t="shared" ca="1" si="16"/>
        <v>42366</v>
      </c>
      <c r="H362" s="25">
        <f t="shared" ca="1" si="17"/>
        <v>18.041551079999998</v>
      </c>
    </row>
    <row r="363" spans="1:8" ht="15" customHeight="1" x14ac:dyDescent="0.2">
      <c r="A363" s="108">
        <v>42365</v>
      </c>
      <c r="B363" s="10">
        <v>18.041551079999998</v>
      </c>
      <c r="D363" s="83">
        <v>42365</v>
      </c>
      <c r="E363" s="84">
        <v>18.041551079999998</v>
      </c>
      <c r="G363" s="83">
        <f ca="1">OFFSET(D363,2,0,1,1)</f>
        <v>42367</v>
      </c>
      <c r="H363" s="25">
        <f ca="1">IF(OFFSET(E363,2,0,1,1),MAX(OFFSET(E363,2,0,1,1),OFFSET(E363,1,0,1,1),OFFSET(E363,0,0,1,1)))</f>
        <v>18.041551079999998</v>
      </c>
    </row>
    <row r="364" spans="1:8" ht="15" customHeight="1" x14ac:dyDescent="0.2">
      <c r="A364" s="108">
        <v>42366</v>
      </c>
      <c r="B364" s="10">
        <v>18.041551079999998</v>
      </c>
      <c r="D364" s="83">
        <v>42366</v>
      </c>
      <c r="E364" s="84">
        <v>18.041551079999998</v>
      </c>
      <c r="G364" s="83">
        <f t="shared" ref="G364:G365" ca="1" si="18">OFFSET(D364,2,0,1,1)</f>
        <v>42368</v>
      </c>
      <c r="H364" s="25">
        <f t="shared" ref="H364:H365" ca="1" si="19">IF(OFFSET(E364,2,0,1,1),MAX(OFFSET(E364,2,0,1,1),OFFSET(E364,1,0,1,1),OFFSET(E364,0,0,1,1)))</f>
        <v>18.041551079999998</v>
      </c>
    </row>
    <row r="365" spans="1:8" ht="15" customHeight="1" x14ac:dyDescent="0.2">
      <c r="A365" s="108">
        <v>42367</v>
      </c>
      <c r="B365" s="10">
        <v>15.464186639999999</v>
      </c>
      <c r="D365" s="83">
        <v>42367</v>
      </c>
      <c r="E365" s="84">
        <v>15.464186639999999</v>
      </c>
      <c r="G365" s="83">
        <f t="shared" ca="1" si="18"/>
        <v>42369</v>
      </c>
      <c r="H365" s="25">
        <f t="shared" ca="1" si="19"/>
        <v>18.041551079999998</v>
      </c>
    </row>
    <row r="366" spans="1:8" ht="15" customHeight="1" x14ac:dyDescent="0.2">
      <c r="A366" s="108">
        <v>42368</v>
      </c>
      <c r="B366" s="10">
        <v>17.182429599999999</v>
      </c>
      <c r="D366" s="83">
        <v>42368</v>
      </c>
      <c r="E366" s="84">
        <v>17.182429599999999</v>
      </c>
      <c r="H366" s="25"/>
    </row>
    <row r="367" spans="1:8" ht="15" customHeight="1" x14ac:dyDescent="0.2">
      <c r="A367" s="108">
        <v>42369</v>
      </c>
      <c r="B367" s="10">
        <v>18.041551079999998</v>
      </c>
      <c r="D367" s="83">
        <v>42369</v>
      </c>
      <c r="E367" s="84">
        <v>18.041551079999998</v>
      </c>
      <c r="H367" s="25"/>
    </row>
    <row r="368" spans="1:8" ht="15" customHeight="1" x14ac:dyDescent="0.2">
      <c r="A368" s="1" t="s">
        <v>58</v>
      </c>
      <c r="B368" s="87"/>
      <c r="H368" s="25"/>
    </row>
    <row r="369" spans="1:8" ht="15" customHeight="1" x14ac:dyDescent="0.2">
      <c r="A369" s="1" t="s">
        <v>59</v>
      </c>
      <c r="B369" s="87">
        <v>25.773644399999998</v>
      </c>
      <c r="H369" s="25"/>
    </row>
    <row r="370" spans="1:8" x14ac:dyDescent="0.2">
      <c r="H370" s="25"/>
    </row>
    <row r="371" spans="1:8" x14ac:dyDescent="0.2">
      <c r="H371" s="25"/>
    </row>
    <row r="372" spans="1:8" x14ac:dyDescent="0.2">
      <c r="H372" s="25"/>
    </row>
    <row r="373" spans="1:8" x14ac:dyDescent="0.2">
      <c r="H373" s="25"/>
    </row>
    <row r="374" spans="1:8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67"/>
  <sheetViews>
    <sheetView topLeftCell="AN1" workbookViewId="0">
      <selection activeCell="BI9" sqref="BI9"/>
    </sheetView>
  </sheetViews>
  <sheetFormatPr defaultColWidth="9.33203125" defaultRowHeight="15" customHeight="1" x14ac:dyDescent="0.2"/>
  <cols>
    <col min="1" max="1" width="17.5" style="21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24.33203125" style="3" bestFit="1" customWidth="1"/>
    <col min="62" max="16384" width="9.33203125" style="3"/>
  </cols>
  <sheetData>
    <row r="1" spans="1:64" ht="15" customHeight="1" thickBot="1" x14ac:dyDescent="0.25">
      <c r="A1" s="356" t="s">
        <v>7</v>
      </c>
      <c r="B1" s="357"/>
      <c r="C1" s="358" t="s">
        <v>3</v>
      </c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60"/>
      <c r="T1" s="358" t="s">
        <v>1</v>
      </c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60"/>
      <c r="AK1" s="359" t="s">
        <v>55</v>
      </c>
      <c r="AL1" s="359"/>
      <c r="AM1" s="359"/>
      <c r="AN1" s="359"/>
      <c r="AO1" s="359"/>
      <c r="AP1" s="359"/>
      <c r="AQ1" s="359"/>
      <c r="AR1" s="359"/>
      <c r="AS1" s="359"/>
      <c r="AT1" s="359"/>
      <c r="AU1" s="359"/>
      <c r="AV1" s="359"/>
      <c r="AW1" s="359"/>
      <c r="AX1" s="359"/>
      <c r="AY1" s="359"/>
      <c r="AZ1" s="359"/>
      <c r="BA1" s="359"/>
      <c r="BB1" s="170"/>
      <c r="BE1" s="5" t="s">
        <v>163</v>
      </c>
      <c r="BF1" s="162">
        <f>Material!E8</f>
        <v>0.43</v>
      </c>
      <c r="BH1" s="81" t="s">
        <v>22</v>
      </c>
      <c r="BI1" s="20" t="s">
        <v>217</v>
      </c>
    </row>
    <row r="2" spans="1:64" s="41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66">
        <v>0.05</v>
      </c>
      <c r="AL2" s="64">
        <v>0.15</v>
      </c>
      <c r="AM2" s="64">
        <v>0.25</v>
      </c>
      <c r="AN2" s="64">
        <v>0.35</v>
      </c>
      <c r="AO2" s="64">
        <v>0.45</v>
      </c>
      <c r="AP2" s="64">
        <v>0.55000000000000004</v>
      </c>
      <c r="AQ2" s="64">
        <v>0.65</v>
      </c>
      <c r="AR2" s="64">
        <v>0.75</v>
      </c>
      <c r="AS2" s="64">
        <v>0.85</v>
      </c>
      <c r="AT2" s="64">
        <v>0.95</v>
      </c>
      <c r="AU2" s="64">
        <v>1.05</v>
      </c>
      <c r="AV2" s="64">
        <v>1.1499999999999999</v>
      </c>
      <c r="AW2" s="64">
        <v>1.25</v>
      </c>
      <c r="AX2" s="64">
        <v>1.35</v>
      </c>
      <c r="AY2" s="64">
        <v>1.45</v>
      </c>
      <c r="AZ2" s="64">
        <v>1.55</v>
      </c>
      <c r="BA2" s="65">
        <v>1.65</v>
      </c>
      <c r="BB2" s="58" t="s">
        <v>46</v>
      </c>
      <c r="BE2" s="3"/>
      <c r="BF2" s="3"/>
      <c r="BG2" s="3"/>
      <c r="BH2" s="3"/>
      <c r="BI2" s="3"/>
    </row>
    <row r="3" spans="1:64" ht="15" customHeight="1" x14ac:dyDescent="0.2">
      <c r="A3" s="89">
        <f>'Série Vento-1 dia'!D3</f>
        <v>42005</v>
      </c>
      <c r="B3" s="54">
        <f>'Série Vento-1 dia'!E3</f>
        <v>16.32330812</v>
      </c>
      <c r="C3" s="45">
        <f>0.1*0.05*$B3</f>
        <v>8.1616540600000023E-2</v>
      </c>
      <c r="D3" s="46">
        <f>0.1*0.15*$B3</f>
        <v>0.2448496218</v>
      </c>
      <c r="E3" s="46">
        <f>0.1*0.25*$B3</f>
        <v>0.40808270300000005</v>
      </c>
      <c r="F3" s="46">
        <f>0.1*0.35*$B3</f>
        <v>0.57131578419999995</v>
      </c>
      <c r="G3" s="46">
        <f>0.1*0.45*$B3</f>
        <v>0.73454886540000008</v>
      </c>
      <c r="H3" s="46">
        <f>0.1*0.55*$B3</f>
        <v>0.8977819466000001</v>
      </c>
      <c r="I3" s="46">
        <f>0.1*0.65*$B3</f>
        <v>1.0610150278000001</v>
      </c>
      <c r="J3" s="46">
        <f>0.1*0.75*$B3</f>
        <v>1.2242481090000001</v>
      </c>
      <c r="K3" s="46">
        <f>0.1*0.85*$B3</f>
        <v>1.3874811902000002</v>
      </c>
      <c r="L3" s="46">
        <f>0.1*0.95*$B3</f>
        <v>1.5507142714</v>
      </c>
      <c r="M3" s="46">
        <f>0.1*1.05*$B3</f>
        <v>1.7139473526000002</v>
      </c>
      <c r="N3" s="46">
        <f>0.1*1.15*$B3</f>
        <v>1.8771804337999998</v>
      </c>
      <c r="O3" s="46">
        <f>0.1*1.25*$B3</f>
        <v>2.040413515</v>
      </c>
      <c r="P3" s="46">
        <f>0.1*1.35*$B3</f>
        <v>2.2036465962</v>
      </c>
      <c r="Q3" s="46">
        <f>0.1*1.45*$B3</f>
        <v>2.3668796774</v>
      </c>
      <c r="R3" s="46">
        <f>0.1*1.55*$B3</f>
        <v>2.5301127586000005</v>
      </c>
      <c r="S3" s="47">
        <f>0.1*1.65*$B3</f>
        <v>2.6933458398000001</v>
      </c>
      <c r="T3" s="45">
        <f t="shared" ref="T3:AJ18" si="0">IF(C3&gt;$BF$1,58*(C3-$BF$1)^2+25*(C3-$BF$1),0)</f>
        <v>0</v>
      </c>
      <c r="U3" s="46">
        <f t="shared" si="0"/>
        <v>0</v>
      </c>
      <c r="V3" s="46">
        <f t="shared" si="0"/>
        <v>0</v>
      </c>
      <c r="W3" s="46">
        <f t="shared" si="0"/>
        <v>4.6911633551155347</v>
      </c>
      <c r="X3" s="46">
        <f t="shared" si="0"/>
        <v>12.993222297152791</v>
      </c>
      <c r="Y3" s="46">
        <f t="shared" si="0"/>
        <v>24.386105739763352</v>
      </c>
      <c r="Z3" s="102">
        <f t="shared" si="0"/>
        <v>38.869813682947239</v>
      </c>
      <c r="AA3" s="46">
        <f t="shared" si="0"/>
        <v>56.444346126704431</v>
      </c>
      <c r="AB3" s="46">
        <f t="shared" si="0"/>
        <v>77.109703071034929</v>
      </c>
      <c r="AC3" s="46">
        <f t="shared" si="0"/>
        <v>100.86588451593872</v>
      </c>
      <c r="AD3" s="46">
        <f t="shared" si="0"/>
        <v>127.71289046141587</v>
      </c>
      <c r="AE3" s="46">
        <f>IF(N3&gt;$BF$1,58*(N3-$BF$1)^2+25*(N3-$BF$1),0)</f>
        <v>157.65072090746622</v>
      </c>
      <c r="AF3" s="46">
        <f t="shared" si="0"/>
        <v>190.67937585409001</v>
      </c>
      <c r="AG3" s="46">
        <f t="shared" si="0"/>
        <v>226.79885530128706</v>
      </c>
      <c r="AH3" s="46">
        <f t="shared" si="0"/>
        <v>266.00915924905746</v>
      </c>
      <c r="AI3" s="46">
        <f t="shared" si="0"/>
        <v>308.31028769740118</v>
      </c>
      <c r="AJ3" s="46">
        <f t="shared" si="0"/>
        <v>353.70224064631805</v>
      </c>
      <c r="AK3" s="72">
        <f>T3*VLOOKUP('Tipo de Pilha_Furieri2014'!$E$1,'Área - us ur_Furieri2014'!$A$4:$R$6,2,FALSE)/1000</f>
        <v>0</v>
      </c>
      <c r="AL3" s="73">
        <f>U3*VLOOKUP('Tipo de Pilha_Furieri2014'!$E$1,'Área - us ur_Furieri2014'!$A$4:$R$6,3,FALSE)/1000</f>
        <v>0</v>
      </c>
      <c r="AM3" s="73">
        <f>V3*VLOOKUP('Tipo de Pilha_Furieri2014'!$E$1,'Área - us ur_Furieri2014'!$A$4:$R$6,4,FALSE)/1000</f>
        <v>0</v>
      </c>
      <c r="AN3" s="73">
        <f>W3*VLOOKUP('Tipo de Pilha_Furieri2014'!$E$1,'Área - us ur_Furieri2014'!$A$4:$R$6,5,FALSE)/1000</f>
        <v>4.5504284544620682E-4</v>
      </c>
      <c r="AO3" s="73">
        <f>X3*VLOOKUP('Tipo de Pilha_Furieri2014'!$E$1,'Área - us ur_Furieri2014'!$A$4:$R$6,6,FALSE)/1000</f>
        <v>2.0659223452472938E-3</v>
      </c>
      <c r="AP3" s="73">
        <f>Y3*VLOOKUP('Tipo de Pilha_Furieri2014'!$E$1,'Área - us ur_Furieri2014'!$A$4:$R$6,7,FALSE)/1000</f>
        <v>4.9503794651719604E-3</v>
      </c>
      <c r="AQ3" s="73">
        <f>Z3*VLOOKUP('Tipo de Pilha_Furieri2014'!$E$1,'Área - us ur_Furieri2014'!$A$4:$R$6,8,FALSE)/1000</f>
        <v>5.9470814934909268E-3</v>
      </c>
      <c r="AR3" s="73">
        <f>AA3*VLOOKUP('Tipo de Pilha_Furieri2014'!$E$1,'Área - us ur_Furieri2014'!$A$4:$R$6,9,FALSE)/1000</f>
        <v>6.1524337278107827E-3</v>
      </c>
      <c r="AS3" s="73">
        <f>AB3*VLOOKUP('Tipo de Pilha_Furieri2014'!$E$1,'Área - us ur_Furieri2014'!$A$4:$R$6,10,FALSE)/1000</f>
        <v>4.163923965835886E-3</v>
      </c>
      <c r="AT3" s="73">
        <f>AC3*VLOOKUP('Tipo de Pilha_Furieri2014'!$E$1,'Área - us ur_Furieri2014'!$A$4:$R$6,11,FALSE)/1000</f>
        <v>3.5303059580578553E-3</v>
      </c>
      <c r="AU3" s="73">
        <f>AD3*VLOOKUP('Tipo de Pilha_Furieri2014'!$E$1,'Área - us ur_Furieri2014'!$A$4:$R$6,12,FALSE)/1000</f>
        <v>3.0651093710739809E-3</v>
      </c>
      <c r="AV3" s="73">
        <f>AE3*VLOOKUP('Tipo de Pilha_Furieri2014'!$E$1,'Área - us ur_Furieri2014'!$A$4:$R$6,13,FALSE)/1000</f>
        <v>9.4590432544479743E-4</v>
      </c>
      <c r="AW3" s="73">
        <f>AF3*VLOOKUP('Tipo de Pilha_Furieri2014'!$E$1,'Área - us ur_Furieri2014'!$A$4:$R$6,14,FALSE)/1000</f>
        <v>5.7203812756226997E-4</v>
      </c>
      <c r="AX3" s="73">
        <f>AG3*VLOOKUP('Tipo de Pilha_Furieri2014'!$E$1,'Área - us ur_Furieri2014'!$A$4:$R$6,15,FALSE)/1000</f>
        <v>2.2679885530128708E-4</v>
      </c>
      <c r="AY3" s="73">
        <f>AH3*VLOOKUP('Tipo de Pilha_Furieri2014'!$E$1,'Área - us ur_Furieri2014'!$A$4:$R$6,16,FALSE)/1000</f>
        <v>0</v>
      </c>
      <c r="AZ3" s="73">
        <f>AI3*VLOOKUP('Tipo de Pilha_Furieri2014'!$E$1,'Área - us ur_Furieri2014'!$A$4:$R$6,17,FALSE)/1000</f>
        <v>0</v>
      </c>
      <c r="BA3" s="74">
        <f>AJ3*VLOOKUP('Tipo de Pilha_Furieri2014'!$E$1,'Área - us ur_Furieri2014'!$A$4:$R$6,18,FALSE)/1000</f>
        <v>0</v>
      </c>
      <c r="BB3" s="69">
        <f>SUM(AK3:BA3)</f>
        <v>3.2074940480443251E-2</v>
      </c>
    </row>
    <row r="4" spans="1:64" ht="15" customHeight="1" x14ac:dyDescent="0.2">
      <c r="A4" s="90">
        <f>'Série Vento-1 dia'!D4</f>
        <v>42006</v>
      </c>
      <c r="B4" s="55">
        <f>'Série Vento-1 dia'!E4</f>
        <v>16.32330812</v>
      </c>
      <c r="C4" s="48">
        <f t="shared" ref="C4:C67" si="1">0.1*0.05*$B4</f>
        <v>8.1616540600000023E-2</v>
      </c>
      <c r="D4" s="49">
        <f t="shared" ref="D4:D67" si="2">0.1*0.15*$B4</f>
        <v>0.2448496218</v>
      </c>
      <c r="E4" s="49">
        <f t="shared" ref="E4:E67" si="3">0.1*0.25*$B4</f>
        <v>0.40808270300000005</v>
      </c>
      <c r="F4" s="49">
        <f t="shared" ref="F4:F67" si="4">0.1*0.35*$B4</f>
        <v>0.57131578419999995</v>
      </c>
      <c r="G4" s="49">
        <f t="shared" ref="G4:G67" si="5">0.1*0.45*$B4</f>
        <v>0.73454886540000008</v>
      </c>
      <c r="H4" s="49">
        <f t="shared" ref="H4:H67" si="6">0.1*0.55*$B4</f>
        <v>0.8977819466000001</v>
      </c>
      <c r="I4" s="49">
        <f t="shared" ref="I4:I67" si="7">0.1*0.65*$B4</f>
        <v>1.0610150278000001</v>
      </c>
      <c r="J4" s="49">
        <f t="shared" ref="J4:J67" si="8">0.1*0.75*$B4</f>
        <v>1.2242481090000001</v>
      </c>
      <c r="K4" s="49">
        <f t="shared" ref="K4:K67" si="9">0.1*0.85*$B4</f>
        <v>1.3874811902000002</v>
      </c>
      <c r="L4" s="49">
        <f t="shared" ref="L4:L67" si="10">0.1*0.95*$B4</f>
        <v>1.5507142714</v>
      </c>
      <c r="M4" s="49">
        <f t="shared" ref="M4:M67" si="11">0.1*1.05*$B4</f>
        <v>1.7139473526000002</v>
      </c>
      <c r="N4" s="49">
        <f t="shared" ref="N4:N67" si="12">0.1*1.15*$B4</f>
        <v>1.8771804337999998</v>
      </c>
      <c r="O4" s="49">
        <f t="shared" ref="O4:O67" si="13">0.1*1.25*$B4</f>
        <v>2.040413515</v>
      </c>
      <c r="P4" s="49">
        <f t="shared" ref="P4:P67" si="14">0.1*1.35*$B4</f>
        <v>2.2036465962</v>
      </c>
      <c r="Q4" s="49">
        <f t="shared" ref="Q4:Q67" si="15">0.1*1.45*$B4</f>
        <v>2.3668796774</v>
      </c>
      <c r="R4" s="49">
        <f t="shared" ref="R4:R67" si="16">0.1*1.55*$B4</f>
        <v>2.5301127586000005</v>
      </c>
      <c r="S4" s="50">
        <f t="shared" ref="S4:S67" si="17">0.1*1.65*$B4</f>
        <v>2.6933458398000001</v>
      </c>
      <c r="T4" s="48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4.6911633551155347</v>
      </c>
      <c r="X4" s="49">
        <f t="shared" si="0"/>
        <v>12.993222297152791</v>
      </c>
      <c r="Y4" s="49">
        <f t="shared" si="0"/>
        <v>24.386105739763352</v>
      </c>
      <c r="Z4" s="49">
        <f t="shared" si="0"/>
        <v>38.869813682947239</v>
      </c>
      <c r="AA4" s="49">
        <f t="shared" si="0"/>
        <v>56.444346126704431</v>
      </c>
      <c r="AB4" s="49">
        <f t="shared" si="0"/>
        <v>77.109703071034929</v>
      </c>
      <c r="AC4" s="49">
        <f t="shared" si="0"/>
        <v>100.86588451593872</v>
      </c>
      <c r="AD4" s="49">
        <f t="shared" si="0"/>
        <v>127.71289046141587</v>
      </c>
      <c r="AE4" s="49">
        <f t="shared" si="0"/>
        <v>157.65072090746622</v>
      </c>
      <c r="AF4" s="49">
        <f t="shared" si="0"/>
        <v>190.67937585409001</v>
      </c>
      <c r="AG4" s="49">
        <f t="shared" si="0"/>
        <v>226.79885530128706</v>
      </c>
      <c r="AH4" s="49">
        <f t="shared" si="0"/>
        <v>266.00915924905746</v>
      </c>
      <c r="AI4" s="49">
        <f t="shared" si="0"/>
        <v>308.31028769740118</v>
      </c>
      <c r="AJ4" s="49">
        <f t="shared" si="0"/>
        <v>353.70224064631805</v>
      </c>
      <c r="AK4" s="75">
        <f>T4*VLOOKUP('Tipo de Pilha_Furieri2014'!$E$1,'Área - us ur_Furieri2014'!$A$4:$R$6,2,FALSE)/1000</f>
        <v>0</v>
      </c>
      <c r="AL4" s="76">
        <f>U4*VLOOKUP('Tipo de Pilha_Furieri2014'!$E$1,'Área - us ur_Furieri2014'!$A$4:$R$6,3,FALSE)/1000</f>
        <v>0</v>
      </c>
      <c r="AM4" s="76">
        <f>V4*VLOOKUP('Tipo de Pilha_Furieri2014'!$E$1,'Área - us ur_Furieri2014'!$A$4:$R$6,4,FALSE)/1000</f>
        <v>0</v>
      </c>
      <c r="AN4" s="76">
        <f>W4*VLOOKUP('Tipo de Pilha_Furieri2014'!$E$1,'Área - us ur_Furieri2014'!$A$4:$R$6,5,FALSE)/1000</f>
        <v>4.5504284544620682E-4</v>
      </c>
      <c r="AO4" s="76">
        <f>X4*VLOOKUP('Tipo de Pilha_Furieri2014'!$E$1,'Área - us ur_Furieri2014'!$A$4:$R$6,6,FALSE)/1000</f>
        <v>2.0659223452472938E-3</v>
      </c>
      <c r="AP4" s="76">
        <f>Y4*VLOOKUP('Tipo de Pilha_Furieri2014'!$E$1,'Área - us ur_Furieri2014'!$A$4:$R$6,7,FALSE)/1000</f>
        <v>4.9503794651719604E-3</v>
      </c>
      <c r="AQ4" s="76">
        <f>Z4*VLOOKUP('Tipo de Pilha_Furieri2014'!$E$1,'Área - us ur_Furieri2014'!$A$4:$R$6,8,FALSE)/1000</f>
        <v>5.9470814934909268E-3</v>
      </c>
      <c r="AR4" s="76">
        <f>AA4*VLOOKUP('Tipo de Pilha_Furieri2014'!$E$1,'Área - us ur_Furieri2014'!$A$4:$R$6,9,FALSE)/1000</f>
        <v>6.1524337278107827E-3</v>
      </c>
      <c r="AS4" s="76">
        <f>AB4*VLOOKUP('Tipo de Pilha_Furieri2014'!$E$1,'Área - us ur_Furieri2014'!$A$4:$R$6,10,FALSE)/1000</f>
        <v>4.163923965835886E-3</v>
      </c>
      <c r="AT4" s="76">
        <f>AC4*VLOOKUP('Tipo de Pilha_Furieri2014'!$E$1,'Área - us ur_Furieri2014'!$A$4:$R$6,11,FALSE)/1000</f>
        <v>3.5303059580578553E-3</v>
      </c>
      <c r="AU4" s="76">
        <f>AD4*VLOOKUP('Tipo de Pilha_Furieri2014'!$E$1,'Área - us ur_Furieri2014'!$A$4:$R$6,12,FALSE)/1000</f>
        <v>3.0651093710739809E-3</v>
      </c>
      <c r="AV4" s="76">
        <f>AE4*VLOOKUP('Tipo de Pilha_Furieri2014'!$E$1,'Área - us ur_Furieri2014'!$A$4:$R$6,13,FALSE)/1000</f>
        <v>9.4590432544479743E-4</v>
      </c>
      <c r="AW4" s="76">
        <f>AF4*VLOOKUP('Tipo de Pilha_Furieri2014'!$E$1,'Área - us ur_Furieri2014'!$A$4:$R$6,14,FALSE)/1000</f>
        <v>5.7203812756226997E-4</v>
      </c>
      <c r="AX4" s="76">
        <f>AG4*VLOOKUP('Tipo de Pilha_Furieri2014'!$E$1,'Área - us ur_Furieri2014'!$A$4:$R$6,15,FALSE)/1000</f>
        <v>2.2679885530128708E-4</v>
      </c>
      <c r="AY4" s="76">
        <f>AH4*VLOOKUP('Tipo de Pilha_Furieri2014'!$E$1,'Área - us ur_Furieri2014'!$A$4:$R$6,16,FALSE)/1000</f>
        <v>0</v>
      </c>
      <c r="AZ4" s="76">
        <f>AI4*VLOOKUP('Tipo de Pilha_Furieri2014'!$E$1,'Área - us ur_Furieri2014'!$A$4:$R$6,17,FALSE)/1000</f>
        <v>0</v>
      </c>
      <c r="BA4" s="77">
        <f>AJ4*VLOOKUP('Tipo de Pilha_Furieri2014'!$E$1,'Área - us ur_Furieri2014'!$A$4:$R$6,18,FALSE)/1000</f>
        <v>0</v>
      </c>
      <c r="BB4" s="70">
        <f t="shared" ref="BB4:BB67" si="18">SUM(AK4:BA4)</f>
        <v>3.2074940480443251E-2</v>
      </c>
      <c r="BL4" s="41"/>
    </row>
    <row r="5" spans="1:64" ht="15" customHeight="1" x14ac:dyDescent="0.2">
      <c r="A5" s="90">
        <f>'Série Vento-1 dia'!D5</f>
        <v>42007</v>
      </c>
      <c r="B5" s="55">
        <f>'Série Vento-1 dia'!E5</f>
        <v>14.605065159999999</v>
      </c>
      <c r="C5" s="48">
        <f t="shared" si="1"/>
        <v>7.3025325800000013E-2</v>
      </c>
      <c r="D5" s="49">
        <f t="shared" si="2"/>
        <v>0.21907597739999998</v>
      </c>
      <c r="E5" s="49">
        <f t="shared" si="3"/>
        <v>0.36512662899999998</v>
      </c>
      <c r="F5" s="49">
        <f t="shared" si="4"/>
        <v>0.51117728059999989</v>
      </c>
      <c r="G5" s="49">
        <f t="shared" si="5"/>
        <v>0.65722793219999998</v>
      </c>
      <c r="H5" s="49">
        <f t="shared" si="6"/>
        <v>0.80327858380000006</v>
      </c>
      <c r="I5" s="49">
        <f t="shared" si="7"/>
        <v>0.94932923539999992</v>
      </c>
      <c r="J5" s="49">
        <f t="shared" si="8"/>
        <v>1.095379887</v>
      </c>
      <c r="K5" s="49">
        <f t="shared" si="9"/>
        <v>1.2414305386</v>
      </c>
      <c r="L5" s="49">
        <f t="shared" si="10"/>
        <v>1.3874811901999999</v>
      </c>
      <c r="M5" s="49">
        <f t="shared" si="11"/>
        <v>1.5335318417999999</v>
      </c>
      <c r="N5" s="49">
        <f t="shared" si="12"/>
        <v>1.6795824933999997</v>
      </c>
      <c r="O5" s="49">
        <f t="shared" si="13"/>
        <v>1.8256331449999998</v>
      </c>
      <c r="P5" s="49">
        <f t="shared" si="14"/>
        <v>1.9716837966</v>
      </c>
      <c r="Q5" s="49">
        <f t="shared" si="15"/>
        <v>2.1177344481999998</v>
      </c>
      <c r="R5" s="49">
        <f t="shared" si="16"/>
        <v>2.2637850998000002</v>
      </c>
      <c r="S5" s="50">
        <f t="shared" si="17"/>
        <v>2.4098357513999997</v>
      </c>
      <c r="T5" s="48">
        <f t="shared" si="0"/>
        <v>0</v>
      </c>
      <c r="U5" s="49">
        <f t="shared" si="0"/>
        <v>0</v>
      </c>
      <c r="V5" s="49">
        <f t="shared" si="0"/>
        <v>0</v>
      </c>
      <c r="W5" s="49">
        <f t="shared" si="0"/>
        <v>2.4116375663654424</v>
      </c>
      <c r="X5" s="49">
        <f t="shared" si="0"/>
        <v>8.6753852289694926</v>
      </c>
      <c r="Y5" s="49">
        <f t="shared" si="0"/>
        <v>17.413504860176555</v>
      </c>
      <c r="Z5" s="49">
        <f t="shared" si="0"/>
        <v>28.625996459986609</v>
      </c>
      <c r="AA5" s="49">
        <f t="shared" si="0"/>
        <v>42.312860028399705</v>
      </c>
      <c r="AB5" s="49">
        <f t="shared" si="0"/>
        <v>58.474095565415801</v>
      </c>
      <c r="AC5" s="49">
        <f t="shared" si="0"/>
        <v>77.1097030710349</v>
      </c>
      <c r="AD5" s="49">
        <f t="shared" si="0"/>
        <v>98.219682545257001</v>
      </c>
      <c r="AE5" s="49">
        <f t="shared" si="0"/>
        <v>121.80403398808208</v>
      </c>
      <c r="AF5" s="49">
        <f t="shared" si="0"/>
        <v>147.86275739951026</v>
      </c>
      <c r="AG5" s="49">
        <f t="shared" si="0"/>
        <v>176.39585277954146</v>
      </c>
      <c r="AH5" s="49">
        <f t="shared" si="0"/>
        <v>207.40332012817555</v>
      </c>
      <c r="AI5" s="49">
        <f t="shared" si="0"/>
        <v>240.88515944541282</v>
      </c>
      <c r="AJ5" s="49">
        <f t="shared" si="0"/>
        <v>276.84137073125294</v>
      </c>
      <c r="AK5" s="75">
        <f>T5*VLOOKUP('Tipo de Pilha_Furieri2014'!$E$1,'Área - us ur_Furieri2014'!$A$4:$R$6,2,FALSE)/1000</f>
        <v>0</v>
      </c>
      <c r="AL5" s="76">
        <f>U5*VLOOKUP('Tipo de Pilha_Furieri2014'!$E$1,'Área - us ur_Furieri2014'!$A$4:$R$6,3,FALSE)/1000</f>
        <v>0</v>
      </c>
      <c r="AM5" s="76">
        <f>V5*VLOOKUP('Tipo de Pilha_Furieri2014'!$E$1,'Área - us ur_Furieri2014'!$A$4:$R$6,4,FALSE)/1000</f>
        <v>0</v>
      </c>
      <c r="AN5" s="76">
        <f>W5*VLOOKUP('Tipo de Pilha_Furieri2014'!$E$1,'Área - us ur_Furieri2014'!$A$4:$R$6,5,FALSE)/1000</f>
        <v>2.3392884393744789E-4</v>
      </c>
      <c r="AO5" s="76">
        <f>X5*VLOOKUP('Tipo de Pilha_Furieri2014'!$E$1,'Área - us ur_Furieri2014'!$A$4:$R$6,6,FALSE)/1000</f>
        <v>1.3793862514061494E-3</v>
      </c>
      <c r="AP5" s="76">
        <f>Y5*VLOOKUP('Tipo de Pilha_Furieri2014'!$E$1,'Área - us ur_Furieri2014'!$A$4:$R$6,7,FALSE)/1000</f>
        <v>3.5349414866158407E-3</v>
      </c>
      <c r="AQ5" s="76">
        <f>Z5*VLOOKUP('Tipo de Pilha_Furieri2014'!$E$1,'Área - us ur_Furieri2014'!$A$4:$R$6,8,FALSE)/1000</f>
        <v>4.3797774583779515E-3</v>
      </c>
      <c r="AR5" s="76">
        <f>AA5*VLOOKUP('Tipo de Pilha_Furieri2014'!$E$1,'Área - us ur_Furieri2014'!$A$4:$R$6,9,FALSE)/1000</f>
        <v>4.6121017430955681E-3</v>
      </c>
      <c r="AS5" s="76">
        <f>AB5*VLOOKUP('Tipo de Pilha_Furieri2014'!$E$1,'Área - us ur_Furieri2014'!$A$4:$R$6,10,FALSE)/1000</f>
        <v>3.1576011605324535E-3</v>
      </c>
      <c r="AT5" s="76">
        <f>AC5*VLOOKUP('Tipo de Pilha_Furieri2014'!$E$1,'Área - us ur_Furieri2014'!$A$4:$R$6,11,FALSE)/1000</f>
        <v>2.6988396074862217E-3</v>
      </c>
      <c r="AU5" s="76">
        <f>AD5*VLOOKUP('Tipo de Pilha_Furieri2014'!$E$1,'Área - us ur_Furieri2014'!$A$4:$R$6,12,FALSE)/1000</f>
        <v>2.3572723810861679E-3</v>
      </c>
      <c r="AV5" s="76">
        <f>AE5*VLOOKUP('Tipo de Pilha_Furieri2014'!$E$1,'Área - us ur_Furieri2014'!$A$4:$R$6,13,FALSE)/1000</f>
        <v>7.3082420392849251E-4</v>
      </c>
      <c r="AW5" s="76">
        <f>AF5*VLOOKUP('Tipo de Pilha_Furieri2014'!$E$1,'Área - us ur_Furieri2014'!$A$4:$R$6,14,FALSE)/1000</f>
        <v>4.4358827219853083E-4</v>
      </c>
      <c r="AX5" s="76">
        <f>AG5*VLOOKUP('Tipo de Pilha_Furieri2014'!$E$1,'Área - us ur_Furieri2014'!$A$4:$R$6,15,FALSE)/1000</f>
        <v>1.7639585277954146E-4</v>
      </c>
      <c r="AY5" s="76">
        <f>AH5*VLOOKUP('Tipo de Pilha_Furieri2014'!$E$1,'Área - us ur_Furieri2014'!$A$4:$R$6,16,FALSE)/1000</f>
        <v>0</v>
      </c>
      <c r="AZ5" s="76">
        <f>AI5*VLOOKUP('Tipo de Pilha_Furieri2014'!$E$1,'Área - us ur_Furieri2014'!$A$4:$R$6,17,FALSE)/1000</f>
        <v>0</v>
      </c>
      <c r="BA5" s="77">
        <f>AJ5*VLOOKUP('Tipo de Pilha_Furieri2014'!$E$1,'Área - us ur_Furieri2014'!$A$4:$R$6,18,FALSE)/1000</f>
        <v>0</v>
      </c>
      <c r="BB5" s="70">
        <f t="shared" si="18"/>
        <v>2.3704657261444363E-2</v>
      </c>
      <c r="BD5" s="41" t="s">
        <v>60</v>
      </c>
      <c r="BE5" s="41" t="s">
        <v>61</v>
      </c>
      <c r="BF5" s="41" t="s">
        <v>62</v>
      </c>
      <c r="BL5" s="41"/>
    </row>
    <row r="6" spans="1:64" ht="15" customHeight="1" x14ac:dyDescent="0.2">
      <c r="A6" s="90">
        <f>'Série Vento-1 dia'!D6</f>
        <v>42008</v>
      </c>
      <c r="B6" s="55">
        <f>'Série Vento-1 dia'!E6</f>
        <v>15.464186639999999</v>
      </c>
      <c r="C6" s="48">
        <f t="shared" si="1"/>
        <v>7.7320933200000011E-2</v>
      </c>
      <c r="D6" s="49">
        <f t="shared" si="2"/>
        <v>0.23196279959999999</v>
      </c>
      <c r="E6" s="49">
        <f t="shared" si="3"/>
        <v>0.38660466599999999</v>
      </c>
      <c r="F6" s="49">
        <f t="shared" si="4"/>
        <v>0.54124653239999987</v>
      </c>
      <c r="G6" s="49">
        <f t="shared" si="5"/>
        <v>0.69588839880000009</v>
      </c>
      <c r="H6" s="49">
        <f t="shared" si="6"/>
        <v>0.85053026520000008</v>
      </c>
      <c r="I6" s="49">
        <f t="shared" si="7"/>
        <v>1.0051721316</v>
      </c>
      <c r="J6" s="49">
        <f t="shared" si="8"/>
        <v>1.1598139980000002</v>
      </c>
      <c r="K6" s="49">
        <f t="shared" si="9"/>
        <v>1.3144558644</v>
      </c>
      <c r="L6" s="49">
        <f t="shared" si="10"/>
        <v>1.4690977307999999</v>
      </c>
      <c r="M6" s="49">
        <f t="shared" si="11"/>
        <v>1.6237395972000002</v>
      </c>
      <c r="N6" s="49">
        <f t="shared" si="12"/>
        <v>1.7783814635999997</v>
      </c>
      <c r="O6" s="49">
        <f t="shared" si="13"/>
        <v>1.9330233299999999</v>
      </c>
      <c r="P6" s="49">
        <f t="shared" si="14"/>
        <v>2.0876651964000001</v>
      </c>
      <c r="Q6" s="49">
        <f t="shared" si="15"/>
        <v>2.2423070627999997</v>
      </c>
      <c r="R6" s="49">
        <f t="shared" si="16"/>
        <v>2.3969489292000001</v>
      </c>
      <c r="S6" s="50">
        <f t="shared" si="17"/>
        <v>2.5515907956000001</v>
      </c>
      <c r="T6" s="48">
        <f t="shared" si="0"/>
        <v>0</v>
      </c>
      <c r="U6" s="49">
        <f t="shared" si="0"/>
        <v>0</v>
      </c>
      <c r="V6" s="49">
        <f t="shared" si="0"/>
        <v>0</v>
      </c>
      <c r="W6" s="49">
        <f t="shared" si="0"/>
        <v>3.4989591863194018</v>
      </c>
      <c r="X6" s="49">
        <f t="shared" si="0"/>
        <v>10.747615125752819</v>
      </c>
      <c r="Y6" s="49">
        <f t="shared" si="0"/>
        <v>20.770307459052582</v>
      </c>
      <c r="Z6" s="49">
        <f t="shared" si="0"/>
        <v>33.567036186218694</v>
      </c>
      <c r="AA6" s="49">
        <f t="shared" si="0"/>
        <v>49.137801307251181</v>
      </c>
      <c r="AB6" s="49">
        <f t="shared" si="0"/>
        <v>67.482602822149971</v>
      </c>
      <c r="AC6" s="49">
        <f t="shared" si="0"/>
        <v>88.60144073091513</v>
      </c>
      <c r="AD6" s="49">
        <f t="shared" si="0"/>
        <v>112.4943150335467</v>
      </c>
      <c r="AE6" s="49">
        <f t="shared" si="0"/>
        <v>139.16122573004449</v>
      </c>
      <c r="AF6" s="49">
        <f t="shared" si="0"/>
        <v>168.60217282040875</v>
      </c>
      <c r="AG6" s="49">
        <f t="shared" si="0"/>
        <v>200.81715630463935</v>
      </c>
      <c r="AH6" s="49">
        <f t="shared" si="0"/>
        <v>235.80617618273621</v>
      </c>
      <c r="AI6" s="49">
        <f t="shared" si="0"/>
        <v>273.56923245469955</v>
      </c>
      <c r="AJ6" s="49">
        <f t="shared" si="0"/>
        <v>314.10632512052916</v>
      </c>
      <c r="AK6" s="75">
        <f>T6*VLOOKUP('Tipo de Pilha_Furieri2014'!$E$1,'Área - us ur_Furieri2014'!$A$4:$R$6,2,FALSE)/1000</f>
        <v>0</v>
      </c>
      <c r="AL6" s="76">
        <f>U6*VLOOKUP('Tipo de Pilha_Furieri2014'!$E$1,'Área - us ur_Furieri2014'!$A$4:$R$6,3,FALSE)/1000</f>
        <v>0</v>
      </c>
      <c r="AM6" s="76">
        <f>V6*VLOOKUP('Tipo de Pilha_Furieri2014'!$E$1,'Área - us ur_Furieri2014'!$A$4:$R$6,4,FALSE)/1000</f>
        <v>0</v>
      </c>
      <c r="AN6" s="76">
        <f>W6*VLOOKUP('Tipo de Pilha_Furieri2014'!$E$1,'Área - us ur_Furieri2014'!$A$4:$R$6,5,FALSE)/1000</f>
        <v>3.3939904107298198E-4</v>
      </c>
      <c r="AO6" s="76">
        <f>X6*VLOOKUP('Tipo de Pilha_Furieri2014'!$E$1,'Área - us ur_Furieri2014'!$A$4:$R$6,6,FALSE)/1000</f>
        <v>1.7088708049946984E-3</v>
      </c>
      <c r="AP6" s="76">
        <f>Y6*VLOOKUP('Tipo de Pilha_Furieri2014'!$E$1,'Área - us ur_Furieri2014'!$A$4:$R$6,7,FALSE)/1000</f>
        <v>4.2163724141876741E-3</v>
      </c>
      <c r="AQ6" s="76">
        <f>Z6*VLOOKUP('Tipo de Pilha_Furieri2014'!$E$1,'Área - us ur_Furieri2014'!$A$4:$R$6,8,FALSE)/1000</f>
        <v>5.1357565364914598E-3</v>
      </c>
      <c r="AR6" s="76">
        <f>AA6*VLOOKUP('Tipo de Pilha_Furieri2014'!$E$1,'Área - us ur_Furieri2014'!$A$4:$R$6,9,FALSE)/1000</f>
        <v>5.3560203424903785E-3</v>
      </c>
      <c r="AS6" s="76">
        <f>AB6*VLOOKUP('Tipo de Pilha_Furieri2014'!$E$1,'Área - us ur_Furieri2014'!$A$4:$R$6,10,FALSE)/1000</f>
        <v>3.6440605523960987E-3</v>
      </c>
      <c r="AT6" s="76">
        <f>AC6*VLOOKUP('Tipo de Pilha_Furieri2014'!$E$1,'Área - us ur_Furieri2014'!$A$4:$R$6,11,FALSE)/1000</f>
        <v>3.1010504255820298E-3</v>
      </c>
      <c r="AU6" s="76">
        <f>AD6*VLOOKUP('Tipo de Pilha_Furieri2014'!$E$1,'Área - us ur_Furieri2014'!$A$4:$R$6,12,FALSE)/1000</f>
        <v>2.6998635608051205E-3</v>
      </c>
      <c r="AV6" s="76">
        <f>AE6*VLOOKUP('Tipo de Pilha_Furieri2014'!$E$1,'Área - us ur_Furieri2014'!$A$4:$R$6,13,FALSE)/1000</f>
        <v>8.3496735438026693E-4</v>
      </c>
      <c r="AW6" s="76">
        <f>AF6*VLOOKUP('Tipo de Pilha_Furieri2014'!$E$1,'Área - us ur_Furieri2014'!$A$4:$R$6,14,FALSE)/1000</f>
        <v>5.0580651846122624E-4</v>
      </c>
      <c r="AX6" s="76">
        <f>AG6*VLOOKUP('Tipo de Pilha_Furieri2014'!$E$1,'Área - us ur_Furieri2014'!$A$4:$R$6,15,FALSE)/1000</f>
        <v>2.0081715630463937E-4</v>
      </c>
      <c r="AY6" s="76">
        <f>AH6*VLOOKUP('Tipo de Pilha_Furieri2014'!$E$1,'Área - us ur_Furieri2014'!$A$4:$R$6,16,FALSE)/1000</f>
        <v>0</v>
      </c>
      <c r="AZ6" s="76">
        <f>AI6*VLOOKUP('Tipo de Pilha_Furieri2014'!$E$1,'Área - us ur_Furieri2014'!$A$4:$R$6,17,FALSE)/1000</f>
        <v>0</v>
      </c>
      <c r="BA6" s="77">
        <f>AJ6*VLOOKUP('Tipo de Pilha_Furieri2014'!$E$1,'Área - us ur_Furieri2014'!$A$4:$R$6,18,FALSE)/1000</f>
        <v>0</v>
      </c>
      <c r="BB6" s="70">
        <f t="shared" si="18"/>
        <v>2.7742984707166574E-2</v>
      </c>
      <c r="BD6" s="61" t="s">
        <v>47</v>
      </c>
      <c r="BE6" s="61" t="s">
        <v>47</v>
      </c>
      <c r="BF6" s="61" t="s">
        <v>47</v>
      </c>
      <c r="BL6" s="41"/>
    </row>
    <row r="7" spans="1:64" ht="15" customHeight="1" x14ac:dyDescent="0.2">
      <c r="A7" s="90">
        <f>'Série Vento-1 dia'!D7</f>
        <v>42009</v>
      </c>
      <c r="B7" s="55">
        <f>'Série Vento-1 dia'!E7</f>
        <v>14.605065159999999</v>
      </c>
      <c r="C7" s="48">
        <f t="shared" si="1"/>
        <v>7.3025325800000013E-2</v>
      </c>
      <c r="D7" s="49">
        <f t="shared" si="2"/>
        <v>0.21907597739999998</v>
      </c>
      <c r="E7" s="49">
        <f t="shared" si="3"/>
        <v>0.36512662899999998</v>
      </c>
      <c r="F7" s="49">
        <f t="shared" si="4"/>
        <v>0.51117728059999989</v>
      </c>
      <c r="G7" s="49">
        <f t="shared" si="5"/>
        <v>0.65722793219999998</v>
      </c>
      <c r="H7" s="49">
        <f t="shared" si="6"/>
        <v>0.80327858380000006</v>
      </c>
      <c r="I7" s="49">
        <f t="shared" si="7"/>
        <v>0.94932923539999992</v>
      </c>
      <c r="J7" s="49">
        <f t="shared" si="8"/>
        <v>1.095379887</v>
      </c>
      <c r="K7" s="49">
        <f t="shared" si="9"/>
        <v>1.2414305386</v>
      </c>
      <c r="L7" s="49">
        <f t="shared" si="10"/>
        <v>1.3874811901999999</v>
      </c>
      <c r="M7" s="49">
        <f t="shared" si="11"/>
        <v>1.5335318417999999</v>
      </c>
      <c r="N7" s="49">
        <f t="shared" si="12"/>
        <v>1.6795824933999997</v>
      </c>
      <c r="O7" s="49">
        <f t="shared" si="13"/>
        <v>1.8256331449999998</v>
      </c>
      <c r="P7" s="49">
        <f t="shared" si="14"/>
        <v>1.9716837966</v>
      </c>
      <c r="Q7" s="49">
        <f t="shared" si="15"/>
        <v>2.1177344481999998</v>
      </c>
      <c r="R7" s="49">
        <f t="shared" si="16"/>
        <v>2.2637850998000002</v>
      </c>
      <c r="S7" s="50">
        <f t="shared" si="17"/>
        <v>2.4098357513999997</v>
      </c>
      <c r="T7" s="48">
        <f t="shared" si="0"/>
        <v>0</v>
      </c>
      <c r="U7" s="49">
        <f t="shared" si="0"/>
        <v>0</v>
      </c>
      <c r="V7" s="49">
        <f t="shared" si="0"/>
        <v>0</v>
      </c>
      <c r="W7" s="49">
        <f t="shared" si="0"/>
        <v>2.4116375663654424</v>
      </c>
      <c r="X7" s="49">
        <f t="shared" si="0"/>
        <v>8.6753852289694926</v>
      </c>
      <c r="Y7" s="49">
        <f t="shared" si="0"/>
        <v>17.413504860176555</v>
      </c>
      <c r="Z7" s="49">
        <f t="shared" si="0"/>
        <v>28.625996459986609</v>
      </c>
      <c r="AA7" s="49">
        <f t="shared" si="0"/>
        <v>42.312860028399705</v>
      </c>
      <c r="AB7" s="49">
        <f t="shared" si="0"/>
        <v>58.474095565415801</v>
      </c>
      <c r="AC7" s="49">
        <f t="shared" si="0"/>
        <v>77.1097030710349</v>
      </c>
      <c r="AD7" s="49">
        <f t="shared" si="0"/>
        <v>98.219682545257001</v>
      </c>
      <c r="AE7" s="49">
        <f t="shared" si="0"/>
        <v>121.80403398808208</v>
      </c>
      <c r="AF7" s="49">
        <f t="shared" si="0"/>
        <v>147.86275739951026</v>
      </c>
      <c r="AG7" s="49">
        <f t="shared" si="0"/>
        <v>176.39585277954146</v>
      </c>
      <c r="AH7" s="49">
        <f t="shared" si="0"/>
        <v>207.40332012817555</v>
      </c>
      <c r="AI7" s="49">
        <f t="shared" si="0"/>
        <v>240.88515944541282</v>
      </c>
      <c r="AJ7" s="49">
        <f t="shared" si="0"/>
        <v>276.84137073125294</v>
      </c>
      <c r="AK7" s="75">
        <f>T7*VLOOKUP('Tipo de Pilha_Furieri2014'!$E$1,'Área - us ur_Furieri2014'!$A$4:$R$6,2,FALSE)/1000</f>
        <v>0</v>
      </c>
      <c r="AL7" s="76">
        <f>U7*VLOOKUP('Tipo de Pilha_Furieri2014'!$E$1,'Área - us ur_Furieri2014'!$A$4:$R$6,3,FALSE)/1000</f>
        <v>0</v>
      </c>
      <c r="AM7" s="76">
        <f>V7*VLOOKUP('Tipo de Pilha_Furieri2014'!$E$1,'Área - us ur_Furieri2014'!$A$4:$R$6,4,FALSE)/1000</f>
        <v>0</v>
      </c>
      <c r="AN7" s="76">
        <f>W7*VLOOKUP('Tipo de Pilha_Furieri2014'!$E$1,'Área - us ur_Furieri2014'!$A$4:$R$6,5,FALSE)/1000</f>
        <v>2.3392884393744789E-4</v>
      </c>
      <c r="AO7" s="76">
        <f>X7*VLOOKUP('Tipo de Pilha_Furieri2014'!$E$1,'Área - us ur_Furieri2014'!$A$4:$R$6,6,FALSE)/1000</f>
        <v>1.3793862514061494E-3</v>
      </c>
      <c r="AP7" s="76">
        <f>Y7*VLOOKUP('Tipo de Pilha_Furieri2014'!$E$1,'Área - us ur_Furieri2014'!$A$4:$R$6,7,FALSE)/1000</f>
        <v>3.5349414866158407E-3</v>
      </c>
      <c r="AQ7" s="76">
        <f>Z7*VLOOKUP('Tipo de Pilha_Furieri2014'!$E$1,'Área - us ur_Furieri2014'!$A$4:$R$6,8,FALSE)/1000</f>
        <v>4.3797774583779515E-3</v>
      </c>
      <c r="AR7" s="76">
        <f>AA7*VLOOKUP('Tipo de Pilha_Furieri2014'!$E$1,'Área - us ur_Furieri2014'!$A$4:$R$6,9,FALSE)/1000</f>
        <v>4.6121017430955681E-3</v>
      </c>
      <c r="AS7" s="76">
        <f>AB7*VLOOKUP('Tipo de Pilha_Furieri2014'!$E$1,'Área - us ur_Furieri2014'!$A$4:$R$6,10,FALSE)/1000</f>
        <v>3.1576011605324535E-3</v>
      </c>
      <c r="AT7" s="76">
        <f>AC7*VLOOKUP('Tipo de Pilha_Furieri2014'!$E$1,'Área - us ur_Furieri2014'!$A$4:$R$6,11,FALSE)/1000</f>
        <v>2.6988396074862217E-3</v>
      </c>
      <c r="AU7" s="76">
        <f>AD7*VLOOKUP('Tipo de Pilha_Furieri2014'!$E$1,'Área - us ur_Furieri2014'!$A$4:$R$6,12,FALSE)/1000</f>
        <v>2.3572723810861679E-3</v>
      </c>
      <c r="AV7" s="76">
        <f>AE7*VLOOKUP('Tipo de Pilha_Furieri2014'!$E$1,'Área - us ur_Furieri2014'!$A$4:$R$6,13,FALSE)/1000</f>
        <v>7.3082420392849251E-4</v>
      </c>
      <c r="AW7" s="76">
        <f>AF7*VLOOKUP('Tipo de Pilha_Furieri2014'!$E$1,'Área - us ur_Furieri2014'!$A$4:$R$6,14,FALSE)/1000</f>
        <v>4.4358827219853083E-4</v>
      </c>
      <c r="AX7" s="76">
        <f>AG7*VLOOKUP('Tipo de Pilha_Furieri2014'!$E$1,'Área - us ur_Furieri2014'!$A$4:$R$6,15,FALSE)/1000</f>
        <v>1.7639585277954146E-4</v>
      </c>
      <c r="AY7" s="76">
        <f>AH7*VLOOKUP('Tipo de Pilha_Furieri2014'!$E$1,'Área - us ur_Furieri2014'!$A$4:$R$6,16,FALSE)/1000</f>
        <v>0</v>
      </c>
      <c r="AZ7" s="76">
        <f>AI7*VLOOKUP('Tipo de Pilha_Furieri2014'!$E$1,'Área - us ur_Furieri2014'!$A$4:$R$6,17,FALSE)/1000</f>
        <v>0</v>
      </c>
      <c r="BA7" s="77">
        <f>AJ7*VLOOKUP('Tipo de Pilha_Furieri2014'!$E$1,'Área - us ur_Furieri2014'!$A$4:$R$6,18,FALSE)/1000</f>
        <v>0</v>
      </c>
      <c r="BB7" s="70">
        <f t="shared" si="18"/>
        <v>2.3704657261444363E-2</v>
      </c>
      <c r="BD7" s="67">
        <f>AVERAGE(BB3:BB184)</f>
        <v>1.7331702149919505E-2</v>
      </c>
      <c r="BE7" s="67">
        <f>SUM(BB3:BB184)</f>
        <v>3.1543697912853501</v>
      </c>
      <c r="BF7" s="67">
        <f>AVERAGEIF(BB3:BB184,"&gt;0")</f>
        <v>1.7331702149919505E-2</v>
      </c>
      <c r="BL7" s="41"/>
    </row>
    <row r="8" spans="1:64" ht="15" customHeight="1" x14ac:dyDescent="0.2">
      <c r="A8" s="90">
        <f>'Série Vento-1 dia'!D8</f>
        <v>42010</v>
      </c>
      <c r="B8" s="55">
        <f>'Série Vento-1 dia'!E8</f>
        <v>12.886822199999999</v>
      </c>
      <c r="C8" s="48">
        <f t="shared" si="1"/>
        <v>6.4434111000000002E-2</v>
      </c>
      <c r="D8" s="49">
        <f t="shared" si="2"/>
        <v>0.19330233299999999</v>
      </c>
      <c r="E8" s="49">
        <f t="shared" si="3"/>
        <v>0.32217055500000003</v>
      </c>
      <c r="F8" s="49">
        <f t="shared" si="4"/>
        <v>0.45103877699999995</v>
      </c>
      <c r="G8" s="49">
        <f t="shared" si="5"/>
        <v>0.57990699899999998</v>
      </c>
      <c r="H8" s="49">
        <f t="shared" si="6"/>
        <v>0.70877522100000001</v>
      </c>
      <c r="I8" s="49">
        <f t="shared" si="7"/>
        <v>0.83764344299999993</v>
      </c>
      <c r="J8" s="49">
        <f t="shared" si="8"/>
        <v>0.96651166500000008</v>
      </c>
      <c r="K8" s="49">
        <f t="shared" si="9"/>
        <v>1.095379887</v>
      </c>
      <c r="L8" s="49">
        <f t="shared" si="10"/>
        <v>1.2242481089999999</v>
      </c>
      <c r="M8" s="49">
        <f t="shared" si="11"/>
        <v>1.3531163310000001</v>
      </c>
      <c r="N8" s="49">
        <f t="shared" si="12"/>
        <v>1.4819845529999998</v>
      </c>
      <c r="O8" s="49">
        <f t="shared" si="13"/>
        <v>1.6108527749999999</v>
      </c>
      <c r="P8" s="49">
        <f t="shared" si="14"/>
        <v>1.739720997</v>
      </c>
      <c r="Q8" s="49">
        <f t="shared" si="15"/>
        <v>1.8685892189999997</v>
      </c>
      <c r="R8" s="49">
        <f t="shared" si="16"/>
        <v>1.9974574410000003</v>
      </c>
      <c r="S8" s="50">
        <f t="shared" si="17"/>
        <v>2.1263256629999998</v>
      </c>
      <c r="T8" s="48">
        <f t="shared" si="0"/>
        <v>0</v>
      </c>
      <c r="U8" s="49">
        <f t="shared" si="0"/>
        <v>0</v>
      </c>
      <c r="V8" s="49">
        <f t="shared" si="0"/>
        <v>0</v>
      </c>
      <c r="W8" s="49">
        <f t="shared" si="0"/>
        <v>0.55164197298403106</v>
      </c>
      <c r="X8" s="49">
        <f t="shared" si="0"/>
        <v>5.0510572592527874</v>
      </c>
      <c r="Y8" s="49">
        <f t="shared" si="0"/>
        <v>11.476886707928735</v>
      </c>
      <c r="Z8" s="49">
        <f t="shared" si="0"/>
        <v>19.82913031901186</v>
      </c>
      <c r="AA8" s="49">
        <f t="shared" si="0"/>
        <v>30.107788092502204</v>
      </c>
      <c r="AB8" s="49">
        <f t="shared" si="0"/>
        <v>42.312860028399705</v>
      </c>
      <c r="AC8" s="49">
        <f t="shared" si="0"/>
        <v>56.444346126704389</v>
      </c>
      <c r="AD8" s="49">
        <f t="shared" si="0"/>
        <v>72.502246387416307</v>
      </c>
      <c r="AE8" s="49">
        <f t="shared" si="0"/>
        <v>90.486560810535352</v>
      </c>
      <c r="AF8" s="49">
        <f t="shared" si="0"/>
        <v>110.39728939606164</v>
      </c>
      <c r="AG8" s="49">
        <f t="shared" si="0"/>
        <v>132.23443214399509</v>
      </c>
      <c r="AH8" s="49">
        <f t="shared" si="0"/>
        <v>155.9979890543357</v>
      </c>
      <c r="AI8" s="49">
        <f t="shared" si="0"/>
        <v>181.68796012708367</v>
      </c>
      <c r="AJ8" s="49">
        <f t="shared" si="0"/>
        <v>209.30434536223856</v>
      </c>
      <c r="AK8" s="75">
        <f>T8*VLOOKUP('Tipo de Pilha_Furieri2014'!$E$1,'Área - us ur_Furieri2014'!$A$4:$R$6,2,FALSE)/1000</f>
        <v>0</v>
      </c>
      <c r="AL8" s="76">
        <f>U8*VLOOKUP('Tipo de Pilha_Furieri2014'!$E$1,'Área - us ur_Furieri2014'!$A$4:$R$6,3,FALSE)/1000</f>
        <v>0</v>
      </c>
      <c r="AM8" s="76">
        <f>V8*VLOOKUP('Tipo de Pilha_Furieri2014'!$E$1,'Área - us ur_Furieri2014'!$A$4:$R$6,4,FALSE)/1000</f>
        <v>0</v>
      </c>
      <c r="AN8" s="76">
        <f>W8*VLOOKUP('Tipo de Pilha_Furieri2014'!$E$1,'Área - us ur_Furieri2014'!$A$4:$R$6,5,FALSE)/1000</f>
        <v>5.3509271379451008E-5</v>
      </c>
      <c r="AO8" s="76">
        <f>X8*VLOOKUP('Tipo de Pilha_Furieri2014'!$E$1,'Área - us ur_Furieri2014'!$A$4:$R$6,6,FALSE)/1000</f>
        <v>8.0311810422119322E-4</v>
      </c>
      <c r="AP8" s="76">
        <f>Y8*VLOOKUP('Tipo de Pilha_Furieri2014'!$E$1,'Área - us ur_Furieri2014'!$A$4:$R$6,7,FALSE)/1000</f>
        <v>2.3298080017095332E-3</v>
      </c>
      <c r="AQ8" s="76">
        <f>Z8*VLOOKUP('Tipo de Pilha_Furieri2014'!$E$1,'Área - us ur_Furieri2014'!$A$4:$R$6,8,FALSE)/1000</f>
        <v>3.0338569388088142E-3</v>
      </c>
      <c r="AR8" s="76">
        <f>AA8*VLOOKUP('Tipo de Pilha_Furieri2014'!$E$1,'Área - us ur_Furieri2014'!$A$4:$R$6,9,FALSE)/1000</f>
        <v>3.2817489020827402E-3</v>
      </c>
      <c r="AS8" s="76">
        <f>AB8*VLOOKUP('Tipo de Pilha_Furieri2014'!$E$1,'Área - us ur_Furieri2014'!$A$4:$R$6,10,FALSE)/1000</f>
        <v>2.2848944415335844E-3</v>
      </c>
      <c r="AT8" s="76">
        <f>AC8*VLOOKUP('Tipo de Pilha_Furieri2014'!$E$1,'Área - us ur_Furieri2014'!$A$4:$R$6,11,FALSE)/1000</f>
        <v>1.9755521144346538E-3</v>
      </c>
      <c r="AU8" s="76">
        <f>AD8*VLOOKUP('Tipo de Pilha_Furieri2014'!$E$1,'Área - us ur_Furieri2014'!$A$4:$R$6,12,FALSE)/1000</f>
        <v>1.7400539132979914E-3</v>
      </c>
      <c r="AV8" s="76">
        <f>AE8*VLOOKUP('Tipo de Pilha_Furieri2014'!$E$1,'Área - us ur_Furieri2014'!$A$4:$R$6,13,FALSE)/1000</f>
        <v>5.4291936486321212E-4</v>
      </c>
      <c r="AW8" s="76">
        <f>AF8*VLOOKUP('Tipo de Pilha_Furieri2014'!$E$1,'Área - us ur_Furieri2014'!$A$4:$R$6,14,FALSE)/1000</f>
        <v>3.3119186818818491E-4</v>
      </c>
      <c r="AX8" s="76">
        <f>AG8*VLOOKUP('Tipo de Pilha_Furieri2014'!$E$1,'Área - us ur_Furieri2014'!$A$4:$R$6,15,FALSE)/1000</f>
        <v>1.322344321439951E-4</v>
      </c>
      <c r="AY8" s="76">
        <f>AH8*VLOOKUP('Tipo de Pilha_Furieri2014'!$E$1,'Área - us ur_Furieri2014'!$A$4:$R$6,16,FALSE)/1000</f>
        <v>0</v>
      </c>
      <c r="AZ8" s="76">
        <f>AI8*VLOOKUP('Tipo de Pilha_Furieri2014'!$E$1,'Área - us ur_Furieri2014'!$A$4:$R$6,17,FALSE)/1000</f>
        <v>0</v>
      </c>
      <c r="BA8" s="77">
        <f>AJ8*VLOOKUP('Tipo de Pilha_Furieri2014'!$E$1,'Área - us ur_Furieri2014'!$A$4:$R$6,18,FALSE)/1000</f>
        <v>0</v>
      </c>
      <c r="BB8" s="70">
        <f t="shared" si="18"/>
        <v>1.6508887352663357E-2</v>
      </c>
      <c r="BD8" s="59"/>
      <c r="BE8" s="60"/>
      <c r="BL8" s="41"/>
    </row>
    <row r="9" spans="1:64" ht="15" customHeight="1" x14ac:dyDescent="0.2">
      <c r="A9" s="90">
        <f>'Série Vento-1 dia'!D9</f>
        <v>42011</v>
      </c>
      <c r="B9" s="55">
        <f>'Série Vento-1 dia'!E9</f>
        <v>13.74594368</v>
      </c>
      <c r="C9" s="48">
        <f t="shared" si="1"/>
        <v>6.8729718400000014E-2</v>
      </c>
      <c r="D9" s="49">
        <f t="shared" si="2"/>
        <v>0.2061891552</v>
      </c>
      <c r="E9" s="49">
        <f t="shared" si="3"/>
        <v>0.34364859200000003</v>
      </c>
      <c r="F9" s="49">
        <f t="shared" si="4"/>
        <v>0.48110802879999992</v>
      </c>
      <c r="G9" s="49">
        <f t="shared" si="5"/>
        <v>0.61856746560000009</v>
      </c>
      <c r="H9" s="49">
        <f t="shared" si="6"/>
        <v>0.75602690240000014</v>
      </c>
      <c r="I9" s="49">
        <f t="shared" si="7"/>
        <v>0.89348633919999998</v>
      </c>
      <c r="J9" s="49">
        <f t="shared" si="8"/>
        <v>1.030945776</v>
      </c>
      <c r="K9" s="49">
        <f t="shared" si="9"/>
        <v>1.1684052128</v>
      </c>
      <c r="L9" s="49">
        <f t="shared" si="10"/>
        <v>1.3058646495999999</v>
      </c>
      <c r="M9" s="49">
        <f t="shared" si="11"/>
        <v>1.4433240864000001</v>
      </c>
      <c r="N9" s="49">
        <f t="shared" si="12"/>
        <v>1.5807835231999998</v>
      </c>
      <c r="O9" s="49">
        <f t="shared" si="13"/>
        <v>1.71824296</v>
      </c>
      <c r="P9" s="49">
        <f t="shared" si="14"/>
        <v>1.8557023968000002</v>
      </c>
      <c r="Q9" s="49">
        <f t="shared" si="15"/>
        <v>1.9931618335999999</v>
      </c>
      <c r="R9" s="49">
        <f t="shared" si="16"/>
        <v>2.1306212704000003</v>
      </c>
      <c r="S9" s="50">
        <f t="shared" si="17"/>
        <v>2.2680807072000002</v>
      </c>
      <c r="T9" s="48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1.4291984952536523</v>
      </c>
      <c r="X9" s="49">
        <f t="shared" si="0"/>
        <v>6.7765326068028209</v>
      </c>
      <c r="Y9" s="49">
        <f t="shared" si="0"/>
        <v>14.315697943135278</v>
      </c>
      <c r="Z9" s="49">
        <f t="shared" si="0"/>
        <v>24.046694504251011</v>
      </c>
      <c r="AA9" s="49">
        <f t="shared" si="0"/>
        <v>35.969522290150053</v>
      </c>
      <c r="AB9" s="49">
        <f t="shared" si="0"/>
        <v>50.08418130083237</v>
      </c>
      <c r="AC9" s="49">
        <f t="shared" si="0"/>
        <v>66.390671536297987</v>
      </c>
      <c r="AD9" s="49">
        <f t="shared" si="0"/>
        <v>84.888992996546904</v>
      </c>
      <c r="AE9" s="49">
        <f t="shared" si="0"/>
        <v>105.57914568157906</v>
      </c>
      <c r="AF9" s="49">
        <f t="shared" si="0"/>
        <v>128.46112959139458</v>
      </c>
      <c r="AG9" s="49">
        <f t="shared" si="0"/>
        <v>153.53494472599337</v>
      </c>
      <c r="AH9" s="49">
        <f t="shared" si="0"/>
        <v>180.8005910853754</v>
      </c>
      <c r="AI9" s="49">
        <f t="shared" si="0"/>
        <v>210.25806866954085</v>
      </c>
      <c r="AJ9" s="49">
        <f t="shared" si="0"/>
        <v>241.90737747848948</v>
      </c>
      <c r="AK9" s="75">
        <f>T9*VLOOKUP('Tipo de Pilha_Furieri2014'!$E$1,'Área - us ur_Furieri2014'!$A$4:$R$6,2,FALSE)/1000</f>
        <v>0</v>
      </c>
      <c r="AL9" s="76">
        <f>U9*VLOOKUP('Tipo de Pilha_Furieri2014'!$E$1,'Área - us ur_Furieri2014'!$A$4:$R$6,3,FALSE)/1000</f>
        <v>0</v>
      </c>
      <c r="AM9" s="76">
        <f>V9*VLOOKUP('Tipo de Pilha_Furieri2014'!$E$1,'Área - us ur_Furieri2014'!$A$4:$R$6,4,FALSE)/1000</f>
        <v>0</v>
      </c>
      <c r="AN9" s="76">
        <f>W9*VLOOKUP('Tipo de Pilha_Furieri2014'!$E$1,'Área - us ur_Furieri2014'!$A$4:$R$6,5,FALSE)/1000</f>
        <v>1.3863225403960424E-4</v>
      </c>
      <c r="AO9" s="76">
        <f>X9*VLOOKUP('Tipo de Pilha_Furieri2014'!$E$1,'Área - us ur_Furieri2014'!$A$4:$R$6,6,FALSE)/1000</f>
        <v>1.0774686844816485E-3</v>
      </c>
      <c r="AP9" s="76">
        <f>Y9*VLOOKUP('Tipo de Pilha_Furieri2014'!$E$1,'Área - us ur_Furieri2014'!$A$4:$R$6,7,FALSE)/1000</f>
        <v>2.9060866824564616E-3</v>
      </c>
      <c r="AQ9" s="76">
        <f>Z9*VLOOKUP('Tipo de Pilha_Furieri2014'!$E$1,'Área - us ur_Furieri2014'!$A$4:$R$6,8,FALSE)/1000</f>
        <v>3.6791442591504048E-3</v>
      </c>
      <c r="AR9" s="76">
        <f>AA9*VLOOKUP('Tipo de Pilha_Furieri2014'!$E$1,'Área - us ur_Furieri2014'!$A$4:$R$6,9,FALSE)/1000</f>
        <v>3.9206779296263559E-3</v>
      </c>
      <c r="AS9" s="76">
        <f>AB9*VLOOKUP('Tipo de Pilha_Furieri2014'!$E$1,'Área - us ur_Furieri2014'!$A$4:$R$6,10,FALSE)/1000</f>
        <v>2.7045457902449481E-3</v>
      </c>
      <c r="AT9" s="76">
        <f>AC9*VLOOKUP('Tipo de Pilha_Furieri2014'!$E$1,'Área - us ur_Furieri2014'!$A$4:$R$6,11,FALSE)/1000</f>
        <v>2.3236735037704295E-3</v>
      </c>
      <c r="AU9" s="76">
        <f>AD9*VLOOKUP('Tipo de Pilha_Furieri2014'!$E$1,'Área - us ur_Furieri2014'!$A$4:$R$6,12,FALSE)/1000</f>
        <v>2.0373358319171254E-3</v>
      </c>
      <c r="AV9" s="76">
        <f>AE9*VLOOKUP('Tipo de Pilha_Furieri2014'!$E$1,'Área - us ur_Furieri2014'!$A$4:$R$6,13,FALSE)/1000</f>
        <v>6.3347487408947449E-4</v>
      </c>
      <c r="AW9" s="76">
        <f>AF9*VLOOKUP('Tipo de Pilha_Furieri2014'!$E$1,'Área - us ur_Furieri2014'!$A$4:$R$6,14,FALSE)/1000</f>
        <v>3.8538338877418379E-4</v>
      </c>
      <c r="AX9" s="76">
        <f>AG9*VLOOKUP('Tipo de Pilha_Furieri2014'!$E$1,'Área - us ur_Furieri2014'!$A$4:$R$6,15,FALSE)/1000</f>
        <v>1.5353494472599338E-4</v>
      </c>
      <c r="AY9" s="76">
        <f>AH9*VLOOKUP('Tipo de Pilha_Furieri2014'!$E$1,'Área - us ur_Furieri2014'!$A$4:$R$6,16,FALSE)/1000</f>
        <v>0</v>
      </c>
      <c r="AZ9" s="76">
        <f>AI9*VLOOKUP('Tipo de Pilha_Furieri2014'!$E$1,'Área - us ur_Furieri2014'!$A$4:$R$6,17,FALSE)/1000</f>
        <v>0</v>
      </c>
      <c r="BA9" s="77">
        <f>AJ9*VLOOKUP('Tipo de Pilha_Furieri2014'!$E$1,'Área - us ur_Furieri2014'!$A$4:$R$6,18,FALSE)/1000</f>
        <v>0</v>
      </c>
      <c r="BB9" s="70">
        <f t="shared" si="18"/>
        <v>1.9959958143276627E-2</v>
      </c>
      <c r="BD9" s="59"/>
      <c r="BE9" s="60"/>
      <c r="BH9" s="9"/>
      <c r="BL9" s="41"/>
    </row>
    <row r="10" spans="1:64" ht="15" customHeight="1" x14ac:dyDescent="0.2">
      <c r="A10" s="90">
        <f>'Série Vento-1 dia'!D10</f>
        <v>42012</v>
      </c>
      <c r="B10" s="55">
        <f>'Série Vento-1 dia'!E10</f>
        <v>14.605065159999999</v>
      </c>
      <c r="C10" s="48">
        <f t="shared" si="1"/>
        <v>7.3025325800000013E-2</v>
      </c>
      <c r="D10" s="49">
        <f t="shared" si="2"/>
        <v>0.21907597739999998</v>
      </c>
      <c r="E10" s="49">
        <f t="shared" si="3"/>
        <v>0.36512662899999998</v>
      </c>
      <c r="F10" s="49">
        <f t="shared" si="4"/>
        <v>0.51117728059999989</v>
      </c>
      <c r="G10" s="49">
        <f t="shared" si="5"/>
        <v>0.65722793219999998</v>
      </c>
      <c r="H10" s="49">
        <f t="shared" si="6"/>
        <v>0.80327858380000006</v>
      </c>
      <c r="I10" s="49">
        <f t="shared" si="7"/>
        <v>0.94932923539999992</v>
      </c>
      <c r="J10" s="49">
        <f t="shared" si="8"/>
        <v>1.095379887</v>
      </c>
      <c r="K10" s="49">
        <f t="shared" si="9"/>
        <v>1.2414305386</v>
      </c>
      <c r="L10" s="49">
        <f t="shared" si="10"/>
        <v>1.3874811901999999</v>
      </c>
      <c r="M10" s="49">
        <f t="shared" si="11"/>
        <v>1.5335318417999999</v>
      </c>
      <c r="N10" s="49">
        <f t="shared" si="12"/>
        <v>1.6795824933999997</v>
      </c>
      <c r="O10" s="49">
        <f t="shared" si="13"/>
        <v>1.8256331449999998</v>
      </c>
      <c r="P10" s="49">
        <f t="shared" si="14"/>
        <v>1.9716837966</v>
      </c>
      <c r="Q10" s="49">
        <f t="shared" si="15"/>
        <v>2.1177344481999998</v>
      </c>
      <c r="R10" s="49">
        <f t="shared" si="16"/>
        <v>2.2637850998000002</v>
      </c>
      <c r="S10" s="50">
        <f t="shared" si="17"/>
        <v>2.4098357513999997</v>
      </c>
      <c r="T10" s="48">
        <f t="shared" si="0"/>
        <v>0</v>
      </c>
      <c r="U10" s="49">
        <f t="shared" si="0"/>
        <v>0</v>
      </c>
      <c r="V10" s="49">
        <f t="shared" si="0"/>
        <v>0</v>
      </c>
      <c r="W10" s="49">
        <f t="shared" si="0"/>
        <v>2.4116375663654424</v>
      </c>
      <c r="X10" s="49">
        <f t="shared" si="0"/>
        <v>8.6753852289694926</v>
      </c>
      <c r="Y10" s="49">
        <f t="shared" si="0"/>
        <v>17.413504860176555</v>
      </c>
      <c r="Z10" s="49">
        <f t="shared" si="0"/>
        <v>28.625996459986609</v>
      </c>
      <c r="AA10" s="49">
        <f t="shared" si="0"/>
        <v>42.312860028399705</v>
      </c>
      <c r="AB10" s="49">
        <f t="shared" si="0"/>
        <v>58.474095565415801</v>
      </c>
      <c r="AC10" s="49">
        <f t="shared" si="0"/>
        <v>77.1097030710349</v>
      </c>
      <c r="AD10" s="49">
        <f t="shared" si="0"/>
        <v>98.219682545257001</v>
      </c>
      <c r="AE10" s="49">
        <f t="shared" si="0"/>
        <v>121.80403398808208</v>
      </c>
      <c r="AF10" s="49">
        <f t="shared" si="0"/>
        <v>147.86275739951026</v>
      </c>
      <c r="AG10" s="49">
        <f t="shared" si="0"/>
        <v>176.39585277954146</v>
      </c>
      <c r="AH10" s="49">
        <f t="shared" si="0"/>
        <v>207.40332012817555</v>
      </c>
      <c r="AI10" s="49">
        <f t="shared" si="0"/>
        <v>240.88515944541282</v>
      </c>
      <c r="AJ10" s="49">
        <f t="shared" si="0"/>
        <v>276.84137073125294</v>
      </c>
      <c r="AK10" s="75">
        <f>T10*VLOOKUP('Tipo de Pilha_Furieri2014'!$E$1,'Área - us ur_Furieri2014'!$A$4:$R$6,2,FALSE)/1000</f>
        <v>0</v>
      </c>
      <c r="AL10" s="76">
        <f>U10*VLOOKUP('Tipo de Pilha_Furieri2014'!$E$1,'Área - us ur_Furieri2014'!$A$4:$R$6,3,FALSE)/1000</f>
        <v>0</v>
      </c>
      <c r="AM10" s="76">
        <f>V10*VLOOKUP('Tipo de Pilha_Furieri2014'!$E$1,'Área - us ur_Furieri2014'!$A$4:$R$6,4,FALSE)/1000</f>
        <v>0</v>
      </c>
      <c r="AN10" s="76">
        <f>W10*VLOOKUP('Tipo de Pilha_Furieri2014'!$E$1,'Área - us ur_Furieri2014'!$A$4:$R$6,5,FALSE)/1000</f>
        <v>2.3392884393744789E-4</v>
      </c>
      <c r="AO10" s="76">
        <f>X10*VLOOKUP('Tipo de Pilha_Furieri2014'!$E$1,'Área - us ur_Furieri2014'!$A$4:$R$6,6,FALSE)/1000</f>
        <v>1.3793862514061494E-3</v>
      </c>
      <c r="AP10" s="76">
        <f>Y10*VLOOKUP('Tipo de Pilha_Furieri2014'!$E$1,'Área - us ur_Furieri2014'!$A$4:$R$6,7,FALSE)/1000</f>
        <v>3.5349414866158407E-3</v>
      </c>
      <c r="AQ10" s="76">
        <f>Z10*VLOOKUP('Tipo de Pilha_Furieri2014'!$E$1,'Área - us ur_Furieri2014'!$A$4:$R$6,8,FALSE)/1000</f>
        <v>4.3797774583779515E-3</v>
      </c>
      <c r="AR10" s="76">
        <f>AA10*VLOOKUP('Tipo de Pilha_Furieri2014'!$E$1,'Área - us ur_Furieri2014'!$A$4:$R$6,9,FALSE)/1000</f>
        <v>4.6121017430955681E-3</v>
      </c>
      <c r="AS10" s="76">
        <f>AB10*VLOOKUP('Tipo de Pilha_Furieri2014'!$E$1,'Área - us ur_Furieri2014'!$A$4:$R$6,10,FALSE)/1000</f>
        <v>3.1576011605324535E-3</v>
      </c>
      <c r="AT10" s="76">
        <f>AC10*VLOOKUP('Tipo de Pilha_Furieri2014'!$E$1,'Área - us ur_Furieri2014'!$A$4:$R$6,11,FALSE)/1000</f>
        <v>2.6988396074862217E-3</v>
      </c>
      <c r="AU10" s="76">
        <f>AD10*VLOOKUP('Tipo de Pilha_Furieri2014'!$E$1,'Área - us ur_Furieri2014'!$A$4:$R$6,12,FALSE)/1000</f>
        <v>2.3572723810861679E-3</v>
      </c>
      <c r="AV10" s="76">
        <f>AE10*VLOOKUP('Tipo de Pilha_Furieri2014'!$E$1,'Área - us ur_Furieri2014'!$A$4:$R$6,13,FALSE)/1000</f>
        <v>7.3082420392849251E-4</v>
      </c>
      <c r="AW10" s="76">
        <f>AF10*VLOOKUP('Tipo de Pilha_Furieri2014'!$E$1,'Área - us ur_Furieri2014'!$A$4:$R$6,14,FALSE)/1000</f>
        <v>4.4358827219853083E-4</v>
      </c>
      <c r="AX10" s="76">
        <f>AG10*VLOOKUP('Tipo de Pilha_Furieri2014'!$E$1,'Área - us ur_Furieri2014'!$A$4:$R$6,15,FALSE)/1000</f>
        <v>1.7639585277954146E-4</v>
      </c>
      <c r="AY10" s="76">
        <f>AH10*VLOOKUP('Tipo de Pilha_Furieri2014'!$E$1,'Área - us ur_Furieri2014'!$A$4:$R$6,16,FALSE)/1000</f>
        <v>0</v>
      </c>
      <c r="AZ10" s="76">
        <f>AI10*VLOOKUP('Tipo de Pilha_Furieri2014'!$E$1,'Área - us ur_Furieri2014'!$A$4:$R$6,17,FALSE)/1000</f>
        <v>0</v>
      </c>
      <c r="BA10" s="77">
        <f>AJ10*VLOOKUP('Tipo de Pilha_Furieri2014'!$E$1,'Área - us ur_Furieri2014'!$A$4:$R$6,18,FALSE)/1000</f>
        <v>0</v>
      </c>
      <c r="BB10" s="70">
        <f t="shared" si="18"/>
        <v>2.3704657261444363E-2</v>
      </c>
      <c r="BD10" s="59"/>
      <c r="BE10" s="60"/>
      <c r="BL10" s="41"/>
    </row>
    <row r="11" spans="1:64" ht="15" customHeight="1" x14ac:dyDescent="0.2">
      <c r="A11" s="90">
        <f>'Série Vento-1 dia'!D11</f>
        <v>42013</v>
      </c>
      <c r="B11" s="55">
        <f>'Série Vento-1 dia'!E11</f>
        <v>14.605065159999999</v>
      </c>
      <c r="C11" s="48">
        <f t="shared" si="1"/>
        <v>7.3025325800000013E-2</v>
      </c>
      <c r="D11" s="49">
        <f t="shared" si="2"/>
        <v>0.21907597739999998</v>
      </c>
      <c r="E11" s="49">
        <f t="shared" si="3"/>
        <v>0.36512662899999998</v>
      </c>
      <c r="F11" s="49">
        <f t="shared" si="4"/>
        <v>0.51117728059999989</v>
      </c>
      <c r="G11" s="49">
        <f t="shared" si="5"/>
        <v>0.65722793219999998</v>
      </c>
      <c r="H11" s="49">
        <f t="shared" si="6"/>
        <v>0.80327858380000006</v>
      </c>
      <c r="I11" s="49">
        <f t="shared" si="7"/>
        <v>0.94932923539999992</v>
      </c>
      <c r="J11" s="49">
        <f t="shared" si="8"/>
        <v>1.095379887</v>
      </c>
      <c r="K11" s="49">
        <f t="shared" si="9"/>
        <v>1.2414305386</v>
      </c>
      <c r="L11" s="49">
        <f t="shared" si="10"/>
        <v>1.3874811901999999</v>
      </c>
      <c r="M11" s="49">
        <f t="shared" si="11"/>
        <v>1.5335318417999999</v>
      </c>
      <c r="N11" s="49">
        <f t="shared" si="12"/>
        <v>1.6795824933999997</v>
      </c>
      <c r="O11" s="49">
        <f t="shared" si="13"/>
        <v>1.8256331449999998</v>
      </c>
      <c r="P11" s="49">
        <f t="shared" si="14"/>
        <v>1.9716837966</v>
      </c>
      <c r="Q11" s="49">
        <f t="shared" si="15"/>
        <v>2.1177344481999998</v>
      </c>
      <c r="R11" s="49">
        <f t="shared" si="16"/>
        <v>2.2637850998000002</v>
      </c>
      <c r="S11" s="50">
        <f t="shared" si="17"/>
        <v>2.4098357513999997</v>
      </c>
      <c r="T11" s="48">
        <f t="shared" si="0"/>
        <v>0</v>
      </c>
      <c r="U11" s="49">
        <f t="shared" si="0"/>
        <v>0</v>
      </c>
      <c r="V11" s="49">
        <f t="shared" si="0"/>
        <v>0</v>
      </c>
      <c r="W11" s="49">
        <f t="shared" si="0"/>
        <v>2.4116375663654424</v>
      </c>
      <c r="X11" s="49">
        <f t="shared" si="0"/>
        <v>8.6753852289694926</v>
      </c>
      <c r="Y11" s="49">
        <f t="shared" si="0"/>
        <v>17.413504860176555</v>
      </c>
      <c r="Z11" s="49">
        <f t="shared" si="0"/>
        <v>28.625996459986609</v>
      </c>
      <c r="AA11" s="49">
        <f t="shared" si="0"/>
        <v>42.312860028399705</v>
      </c>
      <c r="AB11" s="49">
        <f t="shared" si="0"/>
        <v>58.474095565415801</v>
      </c>
      <c r="AC11" s="49">
        <f t="shared" si="0"/>
        <v>77.1097030710349</v>
      </c>
      <c r="AD11" s="49">
        <f t="shared" si="0"/>
        <v>98.219682545257001</v>
      </c>
      <c r="AE11" s="49">
        <f t="shared" si="0"/>
        <v>121.80403398808208</v>
      </c>
      <c r="AF11" s="49">
        <f t="shared" si="0"/>
        <v>147.86275739951026</v>
      </c>
      <c r="AG11" s="49">
        <f t="shared" si="0"/>
        <v>176.39585277954146</v>
      </c>
      <c r="AH11" s="49">
        <f t="shared" si="0"/>
        <v>207.40332012817555</v>
      </c>
      <c r="AI11" s="49">
        <f t="shared" si="0"/>
        <v>240.88515944541282</v>
      </c>
      <c r="AJ11" s="49">
        <f t="shared" si="0"/>
        <v>276.84137073125294</v>
      </c>
      <c r="AK11" s="75">
        <f>T11*VLOOKUP('Tipo de Pilha_Furieri2014'!$E$1,'Área - us ur_Furieri2014'!$A$4:$R$6,2,FALSE)/1000</f>
        <v>0</v>
      </c>
      <c r="AL11" s="76">
        <f>U11*VLOOKUP('Tipo de Pilha_Furieri2014'!$E$1,'Área - us ur_Furieri2014'!$A$4:$R$6,3,FALSE)/1000</f>
        <v>0</v>
      </c>
      <c r="AM11" s="76">
        <f>V11*VLOOKUP('Tipo de Pilha_Furieri2014'!$E$1,'Área - us ur_Furieri2014'!$A$4:$R$6,4,FALSE)/1000</f>
        <v>0</v>
      </c>
      <c r="AN11" s="76">
        <f>W11*VLOOKUP('Tipo de Pilha_Furieri2014'!$E$1,'Área - us ur_Furieri2014'!$A$4:$R$6,5,FALSE)/1000</f>
        <v>2.3392884393744789E-4</v>
      </c>
      <c r="AO11" s="76">
        <f>X11*VLOOKUP('Tipo de Pilha_Furieri2014'!$E$1,'Área - us ur_Furieri2014'!$A$4:$R$6,6,FALSE)/1000</f>
        <v>1.3793862514061494E-3</v>
      </c>
      <c r="AP11" s="76">
        <f>Y11*VLOOKUP('Tipo de Pilha_Furieri2014'!$E$1,'Área - us ur_Furieri2014'!$A$4:$R$6,7,FALSE)/1000</f>
        <v>3.5349414866158407E-3</v>
      </c>
      <c r="AQ11" s="76">
        <f>Z11*VLOOKUP('Tipo de Pilha_Furieri2014'!$E$1,'Área - us ur_Furieri2014'!$A$4:$R$6,8,FALSE)/1000</f>
        <v>4.3797774583779515E-3</v>
      </c>
      <c r="AR11" s="76">
        <f>AA11*VLOOKUP('Tipo de Pilha_Furieri2014'!$E$1,'Área - us ur_Furieri2014'!$A$4:$R$6,9,FALSE)/1000</f>
        <v>4.6121017430955681E-3</v>
      </c>
      <c r="AS11" s="76">
        <f>AB11*VLOOKUP('Tipo de Pilha_Furieri2014'!$E$1,'Área - us ur_Furieri2014'!$A$4:$R$6,10,FALSE)/1000</f>
        <v>3.1576011605324535E-3</v>
      </c>
      <c r="AT11" s="76">
        <f>AC11*VLOOKUP('Tipo de Pilha_Furieri2014'!$E$1,'Área - us ur_Furieri2014'!$A$4:$R$6,11,FALSE)/1000</f>
        <v>2.6988396074862217E-3</v>
      </c>
      <c r="AU11" s="76">
        <f>AD11*VLOOKUP('Tipo de Pilha_Furieri2014'!$E$1,'Área - us ur_Furieri2014'!$A$4:$R$6,12,FALSE)/1000</f>
        <v>2.3572723810861679E-3</v>
      </c>
      <c r="AV11" s="76">
        <f>AE11*VLOOKUP('Tipo de Pilha_Furieri2014'!$E$1,'Área - us ur_Furieri2014'!$A$4:$R$6,13,FALSE)/1000</f>
        <v>7.3082420392849251E-4</v>
      </c>
      <c r="AW11" s="76">
        <f>AF11*VLOOKUP('Tipo de Pilha_Furieri2014'!$E$1,'Área - us ur_Furieri2014'!$A$4:$R$6,14,FALSE)/1000</f>
        <v>4.4358827219853083E-4</v>
      </c>
      <c r="AX11" s="76">
        <f>AG11*VLOOKUP('Tipo de Pilha_Furieri2014'!$E$1,'Área - us ur_Furieri2014'!$A$4:$R$6,15,FALSE)/1000</f>
        <v>1.7639585277954146E-4</v>
      </c>
      <c r="AY11" s="76">
        <f>AH11*VLOOKUP('Tipo de Pilha_Furieri2014'!$E$1,'Área - us ur_Furieri2014'!$A$4:$R$6,16,FALSE)/1000</f>
        <v>0</v>
      </c>
      <c r="AZ11" s="76">
        <f>AI11*VLOOKUP('Tipo de Pilha_Furieri2014'!$E$1,'Área - us ur_Furieri2014'!$A$4:$R$6,17,FALSE)/1000</f>
        <v>0</v>
      </c>
      <c r="BA11" s="77">
        <f>AJ11*VLOOKUP('Tipo de Pilha_Furieri2014'!$E$1,'Área - us ur_Furieri2014'!$A$4:$R$6,18,FALSE)/1000</f>
        <v>0</v>
      </c>
      <c r="BB11" s="70">
        <f t="shared" si="18"/>
        <v>2.3704657261444363E-2</v>
      </c>
      <c r="BD11" s="59"/>
      <c r="BE11" s="60"/>
      <c r="BL11" s="41"/>
    </row>
    <row r="12" spans="1:64" ht="15" customHeight="1" x14ac:dyDescent="0.2">
      <c r="A12" s="90">
        <f>'Série Vento-1 dia'!D12</f>
        <v>42014</v>
      </c>
      <c r="B12" s="55">
        <f>'Série Vento-1 dia'!E12</f>
        <v>17.182429599999999</v>
      </c>
      <c r="C12" s="48">
        <f t="shared" si="1"/>
        <v>8.5912148000000008E-2</v>
      </c>
      <c r="D12" s="49">
        <f t="shared" si="2"/>
        <v>0.25773644399999995</v>
      </c>
      <c r="E12" s="49">
        <f t="shared" si="3"/>
        <v>0.42956074</v>
      </c>
      <c r="F12" s="49">
        <f t="shared" si="4"/>
        <v>0.60138503599999993</v>
      </c>
      <c r="G12" s="49">
        <f t="shared" si="5"/>
        <v>0.77320933200000008</v>
      </c>
      <c r="H12" s="49">
        <f t="shared" si="6"/>
        <v>0.94503362800000001</v>
      </c>
      <c r="I12" s="49">
        <f t="shared" si="7"/>
        <v>1.1168579240000001</v>
      </c>
      <c r="J12" s="49">
        <f t="shared" si="8"/>
        <v>1.2886822200000001</v>
      </c>
      <c r="K12" s="49">
        <f t="shared" si="9"/>
        <v>1.4605065159999999</v>
      </c>
      <c r="L12" s="49">
        <f t="shared" si="10"/>
        <v>1.632330812</v>
      </c>
      <c r="M12" s="49">
        <f t="shared" si="11"/>
        <v>1.804155108</v>
      </c>
      <c r="N12" s="49">
        <f t="shared" si="12"/>
        <v>1.9759794039999998</v>
      </c>
      <c r="O12" s="49">
        <f t="shared" si="13"/>
        <v>2.1478036999999999</v>
      </c>
      <c r="P12" s="49">
        <f t="shared" si="14"/>
        <v>2.3196279959999999</v>
      </c>
      <c r="Q12" s="49">
        <f t="shared" si="15"/>
        <v>2.4914522919999995</v>
      </c>
      <c r="R12" s="49">
        <f t="shared" si="16"/>
        <v>2.6632765880000004</v>
      </c>
      <c r="S12" s="50">
        <f t="shared" si="17"/>
        <v>2.835100884</v>
      </c>
      <c r="T12" s="48">
        <f t="shared" si="0"/>
        <v>0</v>
      </c>
      <c r="U12" s="49">
        <f t="shared" si="0"/>
        <v>0</v>
      </c>
      <c r="V12" s="49">
        <f t="shared" si="0"/>
        <v>0</v>
      </c>
      <c r="W12" s="49">
        <f t="shared" si="0"/>
        <v>5.9882500727538321</v>
      </c>
      <c r="X12" s="49">
        <f t="shared" si="0"/>
        <v>15.412206743169406</v>
      </c>
      <c r="Y12" s="49">
        <f t="shared" si="0"/>
        <v>28.260899702308862</v>
      </c>
      <c r="Z12" s="49">
        <f t="shared" si="0"/>
        <v>44.534328950172224</v>
      </c>
      <c r="AA12" s="49">
        <f t="shared" si="0"/>
        <v>64.232494486759464</v>
      </c>
      <c r="AB12" s="49">
        <f t="shared" si="0"/>
        <v>87.355396312070582</v>
      </c>
      <c r="AC12" s="49">
        <f t="shared" si="0"/>
        <v>113.90303442610561</v>
      </c>
      <c r="AD12" s="49">
        <f t="shared" si="0"/>
        <v>143.87540882886452</v>
      </c>
      <c r="AE12" s="49">
        <f t="shared" si="0"/>
        <v>177.27251952034732</v>
      </c>
      <c r="AF12" s="49">
        <f t="shared" si="0"/>
        <v>214.09436650055397</v>
      </c>
      <c r="AG12" s="49">
        <f t="shared" si="0"/>
        <v>254.34094976948461</v>
      </c>
      <c r="AH12" s="49">
        <f t="shared" si="0"/>
        <v>298.01226932713894</v>
      </c>
      <c r="AI12" s="49">
        <f t="shared" si="0"/>
        <v>345.10832517351753</v>
      </c>
      <c r="AJ12" s="49">
        <f t="shared" si="0"/>
        <v>395.6291173086197</v>
      </c>
      <c r="AK12" s="75">
        <f>T12*VLOOKUP('Tipo de Pilha_Furieri2014'!$E$1,'Área - us ur_Furieri2014'!$A$4:$R$6,2,FALSE)/1000</f>
        <v>0</v>
      </c>
      <c r="AL12" s="76">
        <f>U12*VLOOKUP('Tipo de Pilha_Furieri2014'!$E$1,'Área - us ur_Furieri2014'!$A$4:$R$6,3,FALSE)/1000</f>
        <v>0</v>
      </c>
      <c r="AM12" s="76">
        <f>V12*VLOOKUP('Tipo de Pilha_Furieri2014'!$E$1,'Área - us ur_Furieri2014'!$A$4:$R$6,4,FALSE)/1000</f>
        <v>0</v>
      </c>
      <c r="AN12" s="76">
        <f>W12*VLOOKUP('Tipo de Pilha_Furieri2014'!$E$1,'Área - us ur_Furieri2014'!$A$4:$R$6,5,FALSE)/1000</f>
        <v>5.8086025705712167E-4</v>
      </c>
      <c r="AO12" s="76">
        <f>X12*VLOOKUP('Tipo de Pilha_Furieri2014'!$E$1,'Área - us ur_Furieri2014'!$A$4:$R$6,6,FALSE)/1000</f>
        <v>2.4505408721639354E-3</v>
      </c>
      <c r="AP12" s="76">
        <f>Y12*VLOOKUP('Tipo de Pilha_Furieri2014'!$E$1,'Área - us ur_Furieri2014'!$A$4:$R$6,7,FALSE)/1000</f>
        <v>5.7369626395686992E-3</v>
      </c>
      <c r="AQ12" s="76">
        <f>Z12*VLOOKUP('Tipo de Pilha_Furieri2014'!$E$1,'Área - us ur_Furieri2014'!$A$4:$R$6,8,FALSE)/1000</f>
        <v>6.8137523293763502E-3</v>
      </c>
      <c r="AR12" s="76">
        <f>AA12*VLOOKUP('Tipo de Pilha_Furieri2014'!$E$1,'Área - us ur_Furieri2014'!$A$4:$R$6,9,FALSE)/1000</f>
        <v>7.0013418990567816E-3</v>
      </c>
      <c r="AS12" s="76">
        <f>AB12*VLOOKUP('Tipo de Pilha_Furieri2014'!$E$1,'Área - us ur_Furieri2014'!$A$4:$R$6,10,FALSE)/1000</f>
        <v>4.7171914008518117E-3</v>
      </c>
      <c r="AT12" s="76">
        <f>AC12*VLOOKUP('Tipo de Pilha_Furieri2014'!$E$1,'Área - us ur_Furieri2014'!$A$4:$R$6,11,FALSE)/1000</f>
        <v>3.9866062049136964E-3</v>
      </c>
      <c r="AU12" s="76">
        <f>AD12*VLOOKUP('Tipo de Pilha_Furieri2014'!$E$1,'Área - us ur_Furieri2014'!$A$4:$R$6,12,FALSE)/1000</f>
        <v>3.4530098118927487E-3</v>
      </c>
      <c r="AV12" s="76">
        <f>AE12*VLOOKUP('Tipo de Pilha_Furieri2014'!$E$1,'Área - us ur_Furieri2014'!$A$4:$R$6,13,FALSE)/1000</f>
        <v>1.063635117122084E-3</v>
      </c>
      <c r="AW12" s="76">
        <f>AF12*VLOOKUP('Tipo de Pilha_Furieri2014'!$E$1,'Área - us ur_Furieri2014'!$A$4:$R$6,14,FALSE)/1000</f>
        <v>6.422830995016619E-4</v>
      </c>
      <c r="AX12" s="76">
        <f>AG12*VLOOKUP('Tipo de Pilha_Furieri2014'!$E$1,'Área - us ur_Furieri2014'!$A$4:$R$6,15,FALSE)/1000</f>
        <v>2.5434094976948461E-4</v>
      </c>
      <c r="AY12" s="76">
        <f>AH12*VLOOKUP('Tipo de Pilha_Furieri2014'!$E$1,'Área - us ur_Furieri2014'!$A$4:$R$6,16,FALSE)/1000</f>
        <v>0</v>
      </c>
      <c r="AZ12" s="76">
        <f>AI12*VLOOKUP('Tipo de Pilha_Furieri2014'!$E$1,'Área - us ur_Furieri2014'!$A$4:$R$6,17,FALSE)/1000</f>
        <v>0</v>
      </c>
      <c r="BA12" s="77">
        <f>AJ12*VLOOKUP('Tipo de Pilha_Furieri2014'!$E$1,'Área - us ur_Furieri2014'!$A$4:$R$6,18,FALSE)/1000</f>
        <v>0</v>
      </c>
      <c r="BB12" s="70">
        <f t="shared" si="18"/>
        <v>3.6700524581274374E-2</v>
      </c>
      <c r="BD12" s="59"/>
      <c r="BE12" s="60"/>
      <c r="BL12" s="41"/>
    </row>
    <row r="13" spans="1:64" ht="15" customHeight="1" x14ac:dyDescent="0.2">
      <c r="A13" s="90">
        <f>'Série Vento-1 dia'!D13</f>
        <v>42015</v>
      </c>
      <c r="B13" s="55">
        <f>'Série Vento-1 dia'!E13</f>
        <v>19.759794039999999</v>
      </c>
      <c r="C13" s="48">
        <f t="shared" si="1"/>
        <v>9.8798970200000016E-2</v>
      </c>
      <c r="D13" s="49">
        <f t="shared" si="2"/>
        <v>0.29639691059999995</v>
      </c>
      <c r="E13" s="49">
        <f t="shared" si="3"/>
        <v>0.49399485100000001</v>
      </c>
      <c r="F13" s="49">
        <f t="shared" si="4"/>
        <v>0.69159279139999985</v>
      </c>
      <c r="G13" s="49">
        <f t="shared" si="5"/>
        <v>0.88919073180000008</v>
      </c>
      <c r="H13" s="49">
        <f t="shared" si="6"/>
        <v>1.0867886722000002</v>
      </c>
      <c r="I13" s="49">
        <f t="shared" si="7"/>
        <v>1.2843866126000001</v>
      </c>
      <c r="J13" s="49">
        <f t="shared" si="8"/>
        <v>1.4819845530000002</v>
      </c>
      <c r="K13" s="49">
        <f t="shared" si="9"/>
        <v>1.6795824934000001</v>
      </c>
      <c r="L13" s="49">
        <f t="shared" si="10"/>
        <v>1.8771804338</v>
      </c>
      <c r="M13" s="49">
        <f t="shared" si="11"/>
        <v>2.0747783742000001</v>
      </c>
      <c r="N13" s="49">
        <f t="shared" si="12"/>
        <v>2.2723763145999998</v>
      </c>
      <c r="O13" s="49">
        <f t="shared" si="13"/>
        <v>2.4699742549999999</v>
      </c>
      <c r="P13" s="49">
        <f t="shared" si="14"/>
        <v>2.6675721954</v>
      </c>
      <c r="Q13" s="49">
        <f t="shared" si="15"/>
        <v>2.8651701357999997</v>
      </c>
      <c r="R13" s="49">
        <f t="shared" si="16"/>
        <v>3.0627680762000002</v>
      </c>
      <c r="S13" s="50">
        <f t="shared" si="17"/>
        <v>3.2603660165999999</v>
      </c>
      <c r="T13" s="48">
        <f t="shared" si="0"/>
        <v>0</v>
      </c>
      <c r="U13" s="49">
        <f t="shared" si="0"/>
        <v>0</v>
      </c>
      <c r="V13" s="49">
        <f t="shared" si="0"/>
        <v>1.8374010503617082</v>
      </c>
      <c r="W13" s="49">
        <f t="shared" si="0"/>
        <v>10.50880551872174</v>
      </c>
      <c r="X13" s="49">
        <f t="shared" si="0"/>
        <v>23.709423728919141</v>
      </c>
      <c r="Y13" s="49">
        <f t="shared" si="0"/>
        <v>41.439255680953892</v>
      </c>
      <c r="Z13" s="49">
        <f t="shared" si="0"/>
        <v>63.698301374825959</v>
      </c>
      <c r="AA13" s="49">
        <f t="shared" si="0"/>
        <v>90.486560810535408</v>
      </c>
      <c r="AB13" s="49">
        <f t="shared" si="0"/>
        <v>121.80403398808217</v>
      </c>
      <c r="AC13" s="49">
        <f t="shared" si="0"/>
        <v>157.65072090746628</v>
      </c>
      <c r="AD13" s="49">
        <f t="shared" si="0"/>
        <v>198.02662156868777</v>
      </c>
      <c r="AE13" s="49">
        <f t="shared" si="0"/>
        <v>242.93173597174649</v>
      </c>
      <c r="AF13" s="49">
        <f t="shared" si="0"/>
        <v>292.36606411664263</v>
      </c>
      <c r="AG13" s="49">
        <f t="shared" si="0"/>
        <v>346.32960600337617</v>
      </c>
      <c r="AH13" s="49">
        <f t="shared" si="0"/>
        <v>404.82236163194693</v>
      </c>
      <c r="AI13" s="49">
        <f t="shared" si="0"/>
        <v>467.84433100235526</v>
      </c>
      <c r="AJ13" s="49">
        <f t="shared" si="0"/>
        <v>535.3955141146007</v>
      </c>
      <c r="AK13" s="75">
        <f>T13*VLOOKUP('Tipo de Pilha_Furieri2014'!$E$1,'Área - us ur_Furieri2014'!$A$4:$R$6,2,FALSE)/1000</f>
        <v>0</v>
      </c>
      <c r="AL13" s="76">
        <f>U13*VLOOKUP('Tipo de Pilha_Furieri2014'!$E$1,'Área - us ur_Furieri2014'!$A$4:$R$6,3,FALSE)/1000</f>
        <v>0</v>
      </c>
      <c r="AM13" s="76">
        <f>V13*VLOOKUP('Tipo de Pilha_Furieri2014'!$E$1,'Área - us ur_Furieri2014'!$A$4:$R$6,4,FALSE)/1000</f>
        <v>1.3413027667640471E-4</v>
      </c>
      <c r="AN13" s="76">
        <f>W13*VLOOKUP('Tipo de Pilha_Furieri2014'!$E$1,'Área - us ur_Furieri2014'!$A$4:$R$6,5,FALSE)/1000</f>
        <v>1.0193541353160087E-3</v>
      </c>
      <c r="AO13" s="76">
        <f>X13*VLOOKUP('Tipo de Pilha_Furieri2014'!$E$1,'Área - us ur_Furieri2014'!$A$4:$R$6,6,FALSE)/1000</f>
        <v>3.7697983728981438E-3</v>
      </c>
      <c r="AP13" s="76">
        <f>Y13*VLOOKUP('Tipo de Pilha_Furieri2014'!$E$1,'Área - us ur_Furieri2014'!$A$4:$R$6,7,FALSE)/1000</f>
        <v>8.41216890323364E-3</v>
      </c>
      <c r="AQ13" s="76">
        <f>Z13*VLOOKUP('Tipo de Pilha_Furieri2014'!$E$1,'Área - us ur_Furieri2014'!$A$4:$R$6,8,FALSE)/1000</f>
        <v>9.7458401103483715E-3</v>
      </c>
      <c r="AR13" s="76">
        <f>AA13*VLOOKUP('Tipo de Pilha_Furieri2014'!$E$1,'Área - us ur_Furieri2014'!$A$4:$R$6,9,FALSE)/1000</f>
        <v>9.8630351283483589E-3</v>
      </c>
      <c r="AS13" s="76">
        <f>AB13*VLOOKUP('Tipo de Pilha_Furieri2014'!$E$1,'Área - us ur_Furieri2014'!$A$4:$R$6,10,FALSE)/1000</f>
        <v>6.577417835356438E-3</v>
      </c>
      <c r="AT13" s="76">
        <f>AC13*VLOOKUP('Tipo de Pilha_Furieri2014'!$E$1,'Área - us ur_Furieri2014'!$A$4:$R$6,11,FALSE)/1000</f>
        <v>5.517775231761321E-3</v>
      </c>
      <c r="AU13" s="76">
        <f>AD13*VLOOKUP('Tipo de Pilha_Furieri2014'!$E$1,'Área - us ur_Furieri2014'!$A$4:$R$6,12,FALSE)/1000</f>
        <v>4.7526389176485067E-3</v>
      </c>
      <c r="AV13" s="76">
        <f>AE13*VLOOKUP('Tipo de Pilha_Furieri2014'!$E$1,'Área - us ur_Furieri2014'!$A$4:$R$6,13,FALSE)/1000</f>
        <v>1.4575904158304789E-3</v>
      </c>
      <c r="AW13" s="76">
        <f>AF13*VLOOKUP('Tipo de Pilha_Furieri2014'!$E$1,'Área - us ur_Furieri2014'!$A$4:$R$6,14,FALSE)/1000</f>
        <v>8.7709819234992796E-4</v>
      </c>
      <c r="AX13" s="76">
        <f>AG13*VLOOKUP('Tipo de Pilha_Furieri2014'!$E$1,'Área - us ur_Furieri2014'!$A$4:$R$6,15,FALSE)/1000</f>
        <v>3.4632960600337621E-4</v>
      </c>
      <c r="AY13" s="76">
        <f>AH13*VLOOKUP('Tipo de Pilha_Furieri2014'!$E$1,'Área - us ur_Furieri2014'!$A$4:$R$6,16,FALSE)/1000</f>
        <v>0</v>
      </c>
      <c r="AZ13" s="76">
        <f>AI13*VLOOKUP('Tipo de Pilha_Furieri2014'!$E$1,'Área - us ur_Furieri2014'!$A$4:$R$6,17,FALSE)/1000</f>
        <v>0</v>
      </c>
      <c r="BA13" s="77">
        <f>AJ13*VLOOKUP('Tipo de Pilha_Furieri2014'!$E$1,'Área - us ur_Furieri2014'!$A$4:$R$6,18,FALSE)/1000</f>
        <v>0</v>
      </c>
      <c r="BB13" s="70">
        <f t="shared" si="18"/>
        <v>5.247317712577098E-2</v>
      </c>
      <c r="BD13" s="59"/>
      <c r="BE13" s="60"/>
      <c r="BL13" s="41"/>
    </row>
    <row r="14" spans="1:64" ht="15" customHeight="1" x14ac:dyDescent="0.2">
      <c r="A14" s="90">
        <f>'Série Vento-1 dia'!D14</f>
        <v>42016</v>
      </c>
      <c r="B14" s="55">
        <f>'Série Vento-1 dia'!E14</f>
        <v>18.90067256</v>
      </c>
      <c r="C14" s="48">
        <f t="shared" si="1"/>
        <v>9.4503362800000018E-2</v>
      </c>
      <c r="D14" s="49">
        <f t="shared" si="2"/>
        <v>0.28351008839999997</v>
      </c>
      <c r="E14" s="49">
        <f t="shared" si="3"/>
        <v>0.47251681400000001</v>
      </c>
      <c r="F14" s="49">
        <f t="shared" si="4"/>
        <v>0.66152353959999999</v>
      </c>
      <c r="G14" s="49">
        <f t="shared" si="5"/>
        <v>0.85053026520000008</v>
      </c>
      <c r="H14" s="49">
        <f t="shared" si="6"/>
        <v>1.0395369908000001</v>
      </c>
      <c r="I14" s="49">
        <f t="shared" si="7"/>
        <v>1.2285437164000002</v>
      </c>
      <c r="J14" s="49">
        <f t="shared" si="8"/>
        <v>1.4175504420000002</v>
      </c>
      <c r="K14" s="49">
        <f t="shared" si="9"/>
        <v>1.6065571676000001</v>
      </c>
      <c r="L14" s="49">
        <f t="shared" si="10"/>
        <v>1.7955638932</v>
      </c>
      <c r="M14" s="49">
        <f t="shared" si="11"/>
        <v>1.9845706188000003</v>
      </c>
      <c r="N14" s="49">
        <f t="shared" si="12"/>
        <v>2.1735773443999999</v>
      </c>
      <c r="O14" s="49">
        <f t="shared" si="13"/>
        <v>2.36258407</v>
      </c>
      <c r="P14" s="49">
        <f t="shared" si="14"/>
        <v>2.5515907956000001</v>
      </c>
      <c r="Q14" s="49">
        <f t="shared" si="15"/>
        <v>2.7405975211999998</v>
      </c>
      <c r="R14" s="49">
        <f t="shared" si="16"/>
        <v>2.9296042468000008</v>
      </c>
      <c r="S14" s="50">
        <f t="shared" si="17"/>
        <v>3.1186109724000004</v>
      </c>
      <c r="T14" s="48">
        <f t="shared" si="0"/>
        <v>0</v>
      </c>
      <c r="U14" s="49">
        <f t="shared" si="0"/>
        <v>0</v>
      </c>
      <c r="V14" s="49">
        <f t="shared" si="0"/>
        <v>1.1677657594172151</v>
      </c>
      <c r="W14" s="49">
        <f t="shared" si="0"/>
        <v>8.8970711545569401</v>
      </c>
      <c r="X14" s="49">
        <f t="shared" si="0"/>
        <v>20.770307459052582</v>
      </c>
      <c r="Y14" s="49">
        <f t="shared" si="0"/>
        <v>36.787474672904132</v>
      </c>
      <c r="Z14" s="49">
        <f t="shared" si="0"/>
        <v>56.948572796111605</v>
      </c>
      <c r="AA14" s="49">
        <f t="shared" si="0"/>
        <v>81.253601828674974</v>
      </c>
      <c r="AB14" s="49">
        <f t="shared" si="0"/>
        <v>109.70256177059423</v>
      </c>
      <c r="AC14" s="49">
        <f t="shared" si="0"/>
        <v>142.2954526218694</v>
      </c>
      <c r="AD14" s="49">
        <f t="shared" si="0"/>
        <v>179.03227438250053</v>
      </c>
      <c r="AE14" s="49">
        <f t="shared" si="0"/>
        <v>219.91302705248745</v>
      </c>
      <c r="AF14" s="49">
        <f t="shared" si="0"/>
        <v>264.93771063183038</v>
      </c>
      <c r="AG14" s="49">
        <f t="shared" si="0"/>
        <v>314.10632512052916</v>
      </c>
      <c r="AH14" s="49">
        <f t="shared" si="0"/>
        <v>367.41887051858379</v>
      </c>
      <c r="AI14" s="49">
        <f t="shared" si="0"/>
        <v>424.87534682599471</v>
      </c>
      <c r="AJ14" s="49">
        <f t="shared" si="0"/>
        <v>486.4757540427612</v>
      </c>
      <c r="AK14" s="75">
        <f>T14*VLOOKUP('Tipo de Pilha_Furieri2014'!$E$1,'Área - us ur_Furieri2014'!$A$4:$R$6,2,FALSE)/1000</f>
        <v>0</v>
      </c>
      <c r="AL14" s="76">
        <f>U14*VLOOKUP('Tipo de Pilha_Furieri2014'!$E$1,'Área - us ur_Furieri2014'!$A$4:$R$6,3,FALSE)/1000</f>
        <v>0</v>
      </c>
      <c r="AM14" s="76">
        <f>V14*VLOOKUP('Tipo de Pilha_Furieri2014'!$E$1,'Área - us ur_Furieri2014'!$A$4:$R$6,4,FALSE)/1000</f>
        <v>8.5246900437456697E-5</v>
      </c>
      <c r="AN14" s="76">
        <f>W14*VLOOKUP('Tipo de Pilha_Furieri2014'!$E$1,'Área - us ur_Furieri2014'!$A$4:$R$6,5,FALSE)/1000</f>
        <v>8.6301590199202303E-4</v>
      </c>
      <c r="AO14" s="76">
        <f>X14*VLOOKUP('Tipo de Pilha_Furieri2014'!$E$1,'Área - us ur_Furieri2014'!$A$4:$R$6,6,FALSE)/1000</f>
        <v>3.3024788859893602E-3</v>
      </c>
      <c r="AP14" s="76">
        <f>Y14*VLOOKUP('Tipo de Pilha_Furieri2014'!$E$1,'Área - us ur_Furieri2014'!$A$4:$R$6,7,FALSE)/1000</f>
        <v>7.4678573585995386E-3</v>
      </c>
      <c r="AQ14" s="76">
        <f>Z14*VLOOKUP('Tipo de Pilha_Furieri2014'!$E$1,'Área - us ur_Furieri2014'!$A$4:$R$6,8,FALSE)/1000</f>
        <v>8.7131316378050751E-3</v>
      </c>
      <c r="AR14" s="76">
        <f>AA14*VLOOKUP('Tipo de Pilha_Furieri2014'!$E$1,'Área - us ur_Furieri2014'!$A$4:$R$6,9,FALSE)/1000</f>
        <v>8.8566425993255714E-3</v>
      </c>
      <c r="AS14" s="76">
        <f>AB14*VLOOKUP('Tipo de Pilha_Furieri2014'!$E$1,'Área - us ur_Furieri2014'!$A$4:$R$6,10,FALSE)/1000</f>
        <v>5.9239383356120886E-3</v>
      </c>
      <c r="AT14" s="76">
        <f>AC14*VLOOKUP('Tipo de Pilha_Furieri2014'!$E$1,'Área - us ur_Furieri2014'!$A$4:$R$6,11,FALSE)/1000</f>
        <v>4.9803408417654297E-3</v>
      </c>
      <c r="AU14" s="76">
        <f>AD14*VLOOKUP('Tipo de Pilha_Furieri2014'!$E$1,'Área - us ur_Furieri2014'!$A$4:$R$6,12,FALSE)/1000</f>
        <v>4.2967745851800127E-3</v>
      </c>
      <c r="AV14" s="76">
        <f>AE14*VLOOKUP('Tipo de Pilha_Furieri2014'!$E$1,'Área - us ur_Furieri2014'!$A$4:$R$6,13,FALSE)/1000</f>
        <v>1.3194781623149248E-3</v>
      </c>
      <c r="AW14" s="76">
        <f>AF14*VLOOKUP('Tipo de Pilha_Furieri2014'!$E$1,'Área - us ur_Furieri2014'!$A$4:$R$6,14,FALSE)/1000</f>
        <v>7.9481313189549117E-4</v>
      </c>
      <c r="AX14" s="76">
        <f>AG14*VLOOKUP('Tipo de Pilha_Furieri2014'!$E$1,'Área - us ur_Furieri2014'!$A$4:$R$6,15,FALSE)/1000</f>
        <v>3.1410632512052916E-4</v>
      </c>
      <c r="AY14" s="76">
        <f>AH14*VLOOKUP('Tipo de Pilha_Furieri2014'!$E$1,'Área - us ur_Furieri2014'!$A$4:$R$6,16,FALSE)/1000</f>
        <v>0</v>
      </c>
      <c r="AZ14" s="76">
        <f>AI14*VLOOKUP('Tipo de Pilha_Furieri2014'!$E$1,'Área - us ur_Furieri2014'!$A$4:$R$6,17,FALSE)/1000</f>
        <v>0</v>
      </c>
      <c r="BA14" s="77">
        <f>AJ14*VLOOKUP('Tipo de Pilha_Furieri2014'!$E$1,'Área - us ur_Furieri2014'!$A$4:$R$6,18,FALSE)/1000</f>
        <v>0</v>
      </c>
      <c r="BB14" s="70">
        <f t="shared" si="18"/>
        <v>4.69178246660375E-2</v>
      </c>
      <c r="BD14" s="59"/>
      <c r="BE14" s="60"/>
      <c r="BL14" s="41"/>
    </row>
    <row r="15" spans="1:64" ht="15" customHeight="1" x14ac:dyDescent="0.2">
      <c r="A15" s="90">
        <f>'Série Vento-1 dia'!D15</f>
        <v>42017</v>
      </c>
      <c r="B15" s="55">
        <f>'Série Vento-1 dia'!E15</f>
        <v>17.182429599999999</v>
      </c>
      <c r="C15" s="48">
        <f t="shared" si="1"/>
        <v>8.5912148000000008E-2</v>
      </c>
      <c r="D15" s="49">
        <f t="shared" si="2"/>
        <v>0.25773644399999995</v>
      </c>
      <c r="E15" s="49">
        <f t="shared" si="3"/>
        <v>0.42956074</v>
      </c>
      <c r="F15" s="49">
        <f t="shared" si="4"/>
        <v>0.60138503599999993</v>
      </c>
      <c r="G15" s="49">
        <f t="shared" si="5"/>
        <v>0.77320933200000008</v>
      </c>
      <c r="H15" s="49">
        <f t="shared" si="6"/>
        <v>0.94503362800000001</v>
      </c>
      <c r="I15" s="49">
        <f t="shared" si="7"/>
        <v>1.1168579240000001</v>
      </c>
      <c r="J15" s="49">
        <f t="shared" si="8"/>
        <v>1.2886822200000001</v>
      </c>
      <c r="K15" s="49">
        <f t="shared" si="9"/>
        <v>1.4605065159999999</v>
      </c>
      <c r="L15" s="49">
        <f t="shared" si="10"/>
        <v>1.632330812</v>
      </c>
      <c r="M15" s="49">
        <f t="shared" si="11"/>
        <v>1.804155108</v>
      </c>
      <c r="N15" s="49">
        <f t="shared" si="12"/>
        <v>1.9759794039999998</v>
      </c>
      <c r="O15" s="49">
        <f t="shared" si="13"/>
        <v>2.1478036999999999</v>
      </c>
      <c r="P15" s="49">
        <f t="shared" si="14"/>
        <v>2.3196279959999999</v>
      </c>
      <c r="Q15" s="49">
        <f t="shared" si="15"/>
        <v>2.4914522919999995</v>
      </c>
      <c r="R15" s="49">
        <f t="shared" si="16"/>
        <v>2.6632765880000004</v>
      </c>
      <c r="S15" s="50">
        <f t="shared" si="17"/>
        <v>2.835100884</v>
      </c>
      <c r="T15" s="48">
        <f t="shared" si="0"/>
        <v>0</v>
      </c>
      <c r="U15" s="49">
        <f t="shared" si="0"/>
        <v>0</v>
      </c>
      <c r="V15" s="49">
        <f t="shared" si="0"/>
        <v>0</v>
      </c>
      <c r="W15" s="49">
        <f t="shared" si="0"/>
        <v>5.9882500727538321</v>
      </c>
      <c r="X15" s="49">
        <f t="shared" si="0"/>
        <v>15.412206743169406</v>
      </c>
      <c r="Y15" s="49">
        <f t="shared" si="0"/>
        <v>28.260899702308862</v>
      </c>
      <c r="Z15" s="49">
        <f t="shared" si="0"/>
        <v>44.534328950172224</v>
      </c>
      <c r="AA15" s="49">
        <f t="shared" si="0"/>
        <v>64.232494486759464</v>
      </c>
      <c r="AB15" s="49">
        <f t="shared" si="0"/>
        <v>87.355396312070582</v>
      </c>
      <c r="AC15" s="49">
        <f t="shared" si="0"/>
        <v>113.90303442610561</v>
      </c>
      <c r="AD15" s="49">
        <f t="shared" si="0"/>
        <v>143.87540882886452</v>
      </c>
      <c r="AE15" s="49">
        <f t="shared" si="0"/>
        <v>177.27251952034732</v>
      </c>
      <c r="AF15" s="49">
        <f t="shared" si="0"/>
        <v>214.09436650055397</v>
      </c>
      <c r="AG15" s="49">
        <f t="shared" si="0"/>
        <v>254.34094976948461</v>
      </c>
      <c r="AH15" s="49">
        <f t="shared" si="0"/>
        <v>298.01226932713894</v>
      </c>
      <c r="AI15" s="49">
        <f t="shared" si="0"/>
        <v>345.10832517351753</v>
      </c>
      <c r="AJ15" s="49">
        <f t="shared" si="0"/>
        <v>395.6291173086197</v>
      </c>
      <c r="AK15" s="75">
        <f>T15*VLOOKUP('Tipo de Pilha_Furieri2014'!$E$1,'Área - us ur_Furieri2014'!$A$4:$R$6,2,FALSE)/1000</f>
        <v>0</v>
      </c>
      <c r="AL15" s="76">
        <f>U15*VLOOKUP('Tipo de Pilha_Furieri2014'!$E$1,'Área - us ur_Furieri2014'!$A$4:$R$6,3,FALSE)/1000</f>
        <v>0</v>
      </c>
      <c r="AM15" s="76">
        <f>V15*VLOOKUP('Tipo de Pilha_Furieri2014'!$E$1,'Área - us ur_Furieri2014'!$A$4:$R$6,4,FALSE)/1000</f>
        <v>0</v>
      </c>
      <c r="AN15" s="76">
        <f>W15*VLOOKUP('Tipo de Pilha_Furieri2014'!$E$1,'Área - us ur_Furieri2014'!$A$4:$R$6,5,FALSE)/1000</f>
        <v>5.8086025705712167E-4</v>
      </c>
      <c r="AO15" s="76">
        <f>X15*VLOOKUP('Tipo de Pilha_Furieri2014'!$E$1,'Área - us ur_Furieri2014'!$A$4:$R$6,6,FALSE)/1000</f>
        <v>2.4505408721639354E-3</v>
      </c>
      <c r="AP15" s="76">
        <f>Y15*VLOOKUP('Tipo de Pilha_Furieri2014'!$E$1,'Área - us ur_Furieri2014'!$A$4:$R$6,7,FALSE)/1000</f>
        <v>5.7369626395686992E-3</v>
      </c>
      <c r="AQ15" s="76">
        <f>Z15*VLOOKUP('Tipo de Pilha_Furieri2014'!$E$1,'Área - us ur_Furieri2014'!$A$4:$R$6,8,FALSE)/1000</f>
        <v>6.8137523293763502E-3</v>
      </c>
      <c r="AR15" s="76">
        <f>AA15*VLOOKUP('Tipo de Pilha_Furieri2014'!$E$1,'Área - us ur_Furieri2014'!$A$4:$R$6,9,FALSE)/1000</f>
        <v>7.0013418990567816E-3</v>
      </c>
      <c r="AS15" s="76">
        <f>AB15*VLOOKUP('Tipo de Pilha_Furieri2014'!$E$1,'Área - us ur_Furieri2014'!$A$4:$R$6,10,FALSE)/1000</f>
        <v>4.7171914008518117E-3</v>
      </c>
      <c r="AT15" s="76">
        <f>AC15*VLOOKUP('Tipo de Pilha_Furieri2014'!$E$1,'Área - us ur_Furieri2014'!$A$4:$R$6,11,FALSE)/1000</f>
        <v>3.9866062049136964E-3</v>
      </c>
      <c r="AU15" s="76">
        <f>AD15*VLOOKUP('Tipo de Pilha_Furieri2014'!$E$1,'Área - us ur_Furieri2014'!$A$4:$R$6,12,FALSE)/1000</f>
        <v>3.4530098118927487E-3</v>
      </c>
      <c r="AV15" s="76">
        <f>AE15*VLOOKUP('Tipo de Pilha_Furieri2014'!$E$1,'Área - us ur_Furieri2014'!$A$4:$R$6,13,FALSE)/1000</f>
        <v>1.063635117122084E-3</v>
      </c>
      <c r="AW15" s="76">
        <f>AF15*VLOOKUP('Tipo de Pilha_Furieri2014'!$E$1,'Área - us ur_Furieri2014'!$A$4:$R$6,14,FALSE)/1000</f>
        <v>6.422830995016619E-4</v>
      </c>
      <c r="AX15" s="76">
        <f>AG15*VLOOKUP('Tipo de Pilha_Furieri2014'!$E$1,'Área - us ur_Furieri2014'!$A$4:$R$6,15,FALSE)/1000</f>
        <v>2.5434094976948461E-4</v>
      </c>
      <c r="AY15" s="76">
        <f>AH15*VLOOKUP('Tipo de Pilha_Furieri2014'!$E$1,'Área - us ur_Furieri2014'!$A$4:$R$6,16,FALSE)/1000</f>
        <v>0</v>
      </c>
      <c r="AZ15" s="76">
        <f>AI15*VLOOKUP('Tipo de Pilha_Furieri2014'!$E$1,'Área - us ur_Furieri2014'!$A$4:$R$6,17,FALSE)/1000</f>
        <v>0</v>
      </c>
      <c r="BA15" s="77">
        <f>AJ15*VLOOKUP('Tipo de Pilha_Furieri2014'!$E$1,'Área - us ur_Furieri2014'!$A$4:$R$6,18,FALSE)/1000</f>
        <v>0</v>
      </c>
      <c r="BB15" s="70">
        <f t="shared" si="18"/>
        <v>3.6700524581274374E-2</v>
      </c>
      <c r="BL15" s="41"/>
    </row>
    <row r="16" spans="1:64" ht="15" customHeight="1" x14ac:dyDescent="0.2">
      <c r="A16" s="90">
        <f>'Série Vento-1 dia'!D16</f>
        <v>42018</v>
      </c>
      <c r="B16" s="55">
        <f>'Série Vento-1 dia'!E16</f>
        <v>16.32330812</v>
      </c>
      <c r="C16" s="48">
        <f t="shared" si="1"/>
        <v>8.1616540600000023E-2</v>
      </c>
      <c r="D16" s="49">
        <f t="shared" si="2"/>
        <v>0.2448496218</v>
      </c>
      <c r="E16" s="49">
        <f t="shared" si="3"/>
        <v>0.40808270300000005</v>
      </c>
      <c r="F16" s="49">
        <f t="shared" si="4"/>
        <v>0.57131578419999995</v>
      </c>
      <c r="G16" s="49">
        <f t="shared" si="5"/>
        <v>0.73454886540000008</v>
      </c>
      <c r="H16" s="49">
        <f t="shared" si="6"/>
        <v>0.8977819466000001</v>
      </c>
      <c r="I16" s="49">
        <f t="shared" si="7"/>
        <v>1.0610150278000001</v>
      </c>
      <c r="J16" s="49">
        <f t="shared" si="8"/>
        <v>1.2242481090000001</v>
      </c>
      <c r="K16" s="49">
        <f t="shared" si="9"/>
        <v>1.3874811902000002</v>
      </c>
      <c r="L16" s="49">
        <f t="shared" si="10"/>
        <v>1.5507142714</v>
      </c>
      <c r="M16" s="49">
        <f t="shared" si="11"/>
        <v>1.7139473526000002</v>
      </c>
      <c r="N16" s="49">
        <f t="shared" si="12"/>
        <v>1.8771804337999998</v>
      </c>
      <c r="O16" s="49">
        <f t="shared" si="13"/>
        <v>2.040413515</v>
      </c>
      <c r="P16" s="49">
        <f t="shared" si="14"/>
        <v>2.2036465962</v>
      </c>
      <c r="Q16" s="49">
        <f t="shared" si="15"/>
        <v>2.3668796774</v>
      </c>
      <c r="R16" s="49">
        <f t="shared" si="16"/>
        <v>2.5301127586000005</v>
      </c>
      <c r="S16" s="50">
        <f t="shared" si="17"/>
        <v>2.6933458398000001</v>
      </c>
      <c r="T16" s="48">
        <f t="shared" si="0"/>
        <v>0</v>
      </c>
      <c r="U16" s="49">
        <f t="shared" si="0"/>
        <v>0</v>
      </c>
      <c r="V16" s="49">
        <f t="shared" si="0"/>
        <v>0</v>
      </c>
      <c r="W16" s="49">
        <f t="shared" si="0"/>
        <v>4.6911633551155347</v>
      </c>
      <c r="X16" s="49">
        <f t="shared" si="0"/>
        <v>12.993222297152791</v>
      </c>
      <c r="Y16" s="49">
        <f t="shared" si="0"/>
        <v>24.386105739763352</v>
      </c>
      <c r="Z16" s="49">
        <f t="shared" si="0"/>
        <v>38.869813682947239</v>
      </c>
      <c r="AA16" s="49">
        <f t="shared" si="0"/>
        <v>56.444346126704431</v>
      </c>
      <c r="AB16" s="49">
        <f t="shared" si="0"/>
        <v>77.109703071034929</v>
      </c>
      <c r="AC16" s="49">
        <f t="shared" si="0"/>
        <v>100.86588451593872</v>
      </c>
      <c r="AD16" s="49">
        <f t="shared" si="0"/>
        <v>127.71289046141587</v>
      </c>
      <c r="AE16" s="49">
        <f t="shared" si="0"/>
        <v>157.65072090746622</v>
      </c>
      <c r="AF16" s="49">
        <f t="shared" si="0"/>
        <v>190.67937585409001</v>
      </c>
      <c r="AG16" s="49">
        <f t="shared" si="0"/>
        <v>226.79885530128706</v>
      </c>
      <c r="AH16" s="49">
        <f t="shared" si="0"/>
        <v>266.00915924905746</v>
      </c>
      <c r="AI16" s="49">
        <f t="shared" si="0"/>
        <v>308.31028769740118</v>
      </c>
      <c r="AJ16" s="49">
        <f t="shared" si="0"/>
        <v>353.70224064631805</v>
      </c>
      <c r="AK16" s="75">
        <f>T16*VLOOKUP('Tipo de Pilha_Furieri2014'!$E$1,'Área - us ur_Furieri2014'!$A$4:$R$6,2,FALSE)/1000</f>
        <v>0</v>
      </c>
      <c r="AL16" s="76">
        <f>U16*VLOOKUP('Tipo de Pilha_Furieri2014'!$E$1,'Área - us ur_Furieri2014'!$A$4:$R$6,3,FALSE)/1000</f>
        <v>0</v>
      </c>
      <c r="AM16" s="76">
        <f>V16*VLOOKUP('Tipo de Pilha_Furieri2014'!$E$1,'Área - us ur_Furieri2014'!$A$4:$R$6,4,FALSE)/1000</f>
        <v>0</v>
      </c>
      <c r="AN16" s="76">
        <f>W16*VLOOKUP('Tipo de Pilha_Furieri2014'!$E$1,'Área - us ur_Furieri2014'!$A$4:$R$6,5,FALSE)/1000</f>
        <v>4.5504284544620682E-4</v>
      </c>
      <c r="AO16" s="76">
        <f>X16*VLOOKUP('Tipo de Pilha_Furieri2014'!$E$1,'Área - us ur_Furieri2014'!$A$4:$R$6,6,FALSE)/1000</f>
        <v>2.0659223452472938E-3</v>
      </c>
      <c r="AP16" s="76">
        <f>Y16*VLOOKUP('Tipo de Pilha_Furieri2014'!$E$1,'Área - us ur_Furieri2014'!$A$4:$R$6,7,FALSE)/1000</f>
        <v>4.9503794651719604E-3</v>
      </c>
      <c r="AQ16" s="76">
        <f>Z16*VLOOKUP('Tipo de Pilha_Furieri2014'!$E$1,'Área - us ur_Furieri2014'!$A$4:$R$6,8,FALSE)/1000</f>
        <v>5.9470814934909268E-3</v>
      </c>
      <c r="AR16" s="76">
        <f>AA16*VLOOKUP('Tipo de Pilha_Furieri2014'!$E$1,'Área - us ur_Furieri2014'!$A$4:$R$6,9,FALSE)/1000</f>
        <v>6.1524337278107827E-3</v>
      </c>
      <c r="AS16" s="76">
        <f>AB16*VLOOKUP('Tipo de Pilha_Furieri2014'!$E$1,'Área - us ur_Furieri2014'!$A$4:$R$6,10,FALSE)/1000</f>
        <v>4.163923965835886E-3</v>
      </c>
      <c r="AT16" s="76">
        <f>AC16*VLOOKUP('Tipo de Pilha_Furieri2014'!$E$1,'Área - us ur_Furieri2014'!$A$4:$R$6,11,FALSE)/1000</f>
        <v>3.5303059580578553E-3</v>
      </c>
      <c r="AU16" s="76">
        <f>AD16*VLOOKUP('Tipo de Pilha_Furieri2014'!$E$1,'Área - us ur_Furieri2014'!$A$4:$R$6,12,FALSE)/1000</f>
        <v>3.0651093710739809E-3</v>
      </c>
      <c r="AV16" s="76">
        <f>AE16*VLOOKUP('Tipo de Pilha_Furieri2014'!$E$1,'Área - us ur_Furieri2014'!$A$4:$R$6,13,FALSE)/1000</f>
        <v>9.4590432544479743E-4</v>
      </c>
      <c r="AW16" s="76">
        <f>AF16*VLOOKUP('Tipo de Pilha_Furieri2014'!$E$1,'Área - us ur_Furieri2014'!$A$4:$R$6,14,FALSE)/1000</f>
        <v>5.7203812756226997E-4</v>
      </c>
      <c r="AX16" s="76">
        <f>AG16*VLOOKUP('Tipo de Pilha_Furieri2014'!$E$1,'Área - us ur_Furieri2014'!$A$4:$R$6,15,FALSE)/1000</f>
        <v>2.2679885530128708E-4</v>
      </c>
      <c r="AY16" s="76">
        <f>AH16*VLOOKUP('Tipo de Pilha_Furieri2014'!$E$1,'Área - us ur_Furieri2014'!$A$4:$R$6,16,FALSE)/1000</f>
        <v>0</v>
      </c>
      <c r="AZ16" s="76">
        <f>AI16*VLOOKUP('Tipo de Pilha_Furieri2014'!$E$1,'Área - us ur_Furieri2014'!$A$4:$R$6,17,FALSE)/1000</f>
        <v>0</v>
      </c>
      <c r="BA16" s="77">
        <f>AJ16*VLOOKUP('Tipo de Pilha_Furieri2014'!$E$1,'Área - us ur_Furieri2014'!$A$4:$R$6,18,FALSE)/1000</f>
        <v>0</v>
      </c>
      <c r="BB16" s="70">
        <f t="shared" si="18"/>
        <v>3.2074940480443251E-2</v>
      </c>
      <c r="BL16" s="41"/>
    </row>
    <row r="17" spans="1:64" ht="15" customHeight="1" x14ac:dyDescent="0.2">
      <c r="A17" s="90">
        <f>'Série Vento-1 dia'!D17</f>
        <v>42019</v>
      </c>
      <c r="B17" s="55">
        <f>'Série Vento-1 dia'!E17</f>
        <v>17.182429599999999</v>
      </c>
      <c r="C17" s="48">
        <f t="shared" si="1"/>
        <v>8.5912148000000008E-2</v>
      </c>
      <c r="D17" s="49">
        <f t="shared" si="2"/>
        <v>0.25773644399999995</v>
      </c>
      <c r="E17" s="49">
        <f t="shared" si="3"/>
        <v>0.42956074</v>
      </c>
      <c r="F17" s="49">
        <f t="shared" si="4"/>
        <v>0.60138503599999993</v>
      </c>
      <c r="G17" s="49">
        <f t="shared" si="5"/>
        <v>0.77320933200000008</v>
      </c>
      <c r="H17" s="49">
        <f t="shared" si="6"/>
        <v>0.94503362800000001</v>
      </c>
      <c r="I17" s="49">
        <f t="shared" si="7"/>
        <v>1.1168579240000001</v>
      </c>
      <c r="J17" s="49">
        <f t="shared" si="8"/>
        <v>1.2886822200000001</v>
      </c>
      <c r="K17" s="49">
        <f t="shared" si="9"/>
        <v>1.4605065159999999</v>
      </c>
      <c r="L17" s="49">
        <f t="shared" si="10"/>
        <v>1.632330812</v>
      </c>
      <c r="M17" s="49">
        <f t="shared" si="11"/>
        <v>1.804155108</v>
      </c>
      <c r="N17" s="49">
        <f t="shared" si="12"/>
        <v>1.9759794039999998</v>
      </c>
      <c r="O17" s="49">
        <f t="shared" si="13"/>
        <v>2.1478036999999999</v>
      </c>
      <c r="P17" s="49">
        <f t="shared" si="14"/>
        <v>2.3196279959999999</v>
      </c>
      <c r="Q17" s="49">
        <f t="shared" si="15"/>
        <v>2.4914522919999995</v>
      </c>
      <c r="R17" s="49">
        <f t="shared" si="16"/>
        <v>2.6632765880000004</v>
      </c>
      <c r="S17" s="50">
        <f t="shared" si="17"/>
        <v>2.835100884</v>
      </c>
      <c r="T17" s="48">
        <f t="shared" si="0"/>
        <v>0</v>
      </c>
      <c r="U17" s="49">
        <f t="shared" si="0"/>
        <v>0</v>
      </c>
      <c r="V17" s="49">
        <f t="shared" si="0"/>
        <v>0</v>
      </c>
      <c r="W17" s="49">
        <f t="shared" si="0"/>
        <v>5.9882500727538321</v>
      </c>
      <c r="X17" s="49">
        <f t="shared" si="0"/>
        <v>15.412206743169406</v>
      </c>
      <c r="Y17" s="49">
        <f t="shared" si="0"/>
        <v>28.260899702308862</v>
      </c>
      <c r="Z17" s="49">
        <f t="shared" si="0"/>
        <v>44.534328950172224</v>
      </c>
      <c r="AA17" s="49">
        <f t="shared" si="0"/>
        <v>64.232494486759464</v>
      </c>
      <c r="AB17" s="49">
        <f t="shared" si="0"/>
        <v>87.355396312070582</v>
      </c>
      <c r="AC17" s="49">
        <f t="shared" si="0"/>
        <v>113.90303442610561</v>
      </c>
      <c r="AD17" s="49">
        <f t="shared" si="0"/>
        <v>143.87540882886452</v>
      </c>
      <c r="AE17" s="49">
        <f t="shared" si="0"/>
        <v>177.27251952034732</v>
      </c>
      <c r="AF17" s="49">
        <f t="shared" si="0"/>
        <v>214.09436650055397</v>
      </c>
      <c r="AG17" s="49">
        <f t="shared" si="0"/>
        <v>254.34094976948461</v>
      </c>
      <c r="AH17" s="49">
        <f t="shared" si="0"/>
        <v>298.01226932713894</v>
      </c>
      <c r="AI17" s="49">
        <f t="shared" si="0"/>
        <v>345.10832517351753</v>
      </c>
      <c r="AJ17" s="49">
        <f t="shared" si="0"/>
        <v>395.6291173086197</v>
      </c>
      <c r="AK17" s="75">
        <f>T17*VLOOKUP('Tipo de Pilha_Furieri2014'!$E$1,'Área - us ur_Furieri2014'!$A$4:$R$6,2,FALSE)/1000</f>
        <v>0</v>
      </c>
      <c r="AL17" s="76">
        <f>U17*VLOOKUP('Tipo de Pilha_Furieri2014'!$E$1,'Área - us ur_Furieri2014'!$A$4:$R$6,3,FALSE)/1000</f>
        <v>0</v>
      </c>
      <c r="AM17" s="76">
        <f>V17*VLOOKUP('Tipo de Pilha_Furieri2014'!$E$1,'Área - us ur_Furieri2014'!$A$4:$R$6,4,FALSE)/1000</f>
        <v>0</v>
      </c>
      <c r="AN17" s="76">
        <f>W17*VLOOKUP('Tipo de Pilha_Furieri2014'!$E$1,'Área - us ur_Furieri2014'!$A$4:$R$6,5,FALSE)/1000</f>
        <v>5.8086025705712167E-4</v>
      </c>
      <c r="AO17" s="76">
        <f>X17*VLOOKUP('Tipo de Pilha_Furieri2014'!$E$1,'Área - us ur_Furieri2014'!$A$4:$R$6,6,FALSE)/1000</f>
        <v>2.4505408721639354E-3</v>
      </c>
      <c r="AP17" s="76">
        <f>Y17*VLOOKUP('Tipo de Pilha_Furieri2014'!$E$1,'Área - us ur_Furieri2014'!$A$4:$R$6,7,FALSE)/1000</f>
        <v>5.7369626395686992E-3</v>
      </c>
      <c r="AQ17" s="76">
        <f>Z17*VLOOKUP('Tipo de Pilha_Furieri2014'!$E$1,'Área - us ur_Furieri2014'!$A$4:$R$6,8,FALSE)/1000</f>
        <v>6.8137523293763502E-3</v>
      </c>
      <c r="AR17" s="76">
        <f>AA17*VLOOKUP('Tipo de Pilha_Furieri2014'!$E$1,'Área - us ur_Furieri2014'!$A$4:$R$6,9,FALSE)/1000</f>
        <v>7.0013418990567816E-3</v>
      </c>
      <c r="AS17" s="76">
        <f>AB17*VLOOKUP('Tipo de Pilha_Furieri2014'!$E$1,'Área - us ur_Furieri2014'!$A$4:$R$6,10,FALSE)/1000</f>
        <v>4.7171914008518117E-3</v>
      </c>
      <c r="AT17" s="76">
        <f>AC17*VLOOKUP('Tipo de Pilha_Furieri2014'!$E$1,'Área - us ur_Furieri2014'!$A$4:$R$6,11,FALSE)/1000</f>
        <v>3.9866062049136964E-3</v>
      </c>
      <c r="AU17" s="76">
        <f>AD17*VLOOKUP('Tipo de Pilha_Furieri2014'!$E$1,'Área - us ur_Furieri2014'!$A$4:$R$6,12,FALSE)/1000</f>
        <v>3.4530098118927487E-3</v>
      </c>
      <c r="AV17" s="76">
        <f>AE17*VLOOKUP('Tipo de Pilha_Furieri2014'!$E$1,'Área - us ur_Furieri2014'!$A$4:$R$6,13,FALSE)/1000</f>
        <v>1.063635117122084E-3</v>
      </c>
      <c r="AW17" s="76">
        <f>AF17*VLOOKUP('Tipo de Pilha_Furieri2014'!$E$1,'Área - us ur_Furieri2014'!$A$4:$R$6,14,FALSE)/1000</f>
        <v>6.422830995016619E-4</v>
      </c>
      <c r="AX17" s="76">
        <f>AG17*VLOOKUP('Tipo de Pilha_Furieri2014'!$E$1,'Área - us ur_Furieri2014'!$A$4:$R$6,15,FALSE)/1000</f>
        <v>2.5434094976948461E-4</v>
      </c>
      <c r="AY17" s="76">
        <f>AH17*VLOOKUP('Tipo de Pilha_Furieri2014'!$E$1,'Área - us ur_Furieri2014'!$A$4:$R$6,16,FALSE)/1000</f>
        <v>0</v>
      </c>
      <c r="AZ17" s="76">
        <f>AI17*VLOOKUP('Tipo de Pilha_Furieri2014'!$E$1,'Área - us ur_Furieri2014'!$A$4:$R$6,17,FALSE)/1000</f>
        <v>0</v>
      </c>
      <c r="BA17" s="77">
        <f>AJ17*VLOOKUP('Tipo de Pilha_Furieri2014'!$E$1,'Área - us ur_Furieri2014'!$A$4:$R$6,18,FALSE)/1000</f>
        <v>0</v>
      </c>
      <c r="BB17" s="70">
        <f t="shared" si="18"/>
        <v>3.6700524581274374E-2</v>
      </c>
      <c r="BD17" s="3" t="s">
        <v>54</v>
      </c>
      <c r="BL17" s="41"/>
    </row>
    <row r="18" spans="1:64" ht="15" customHeight="1" x14ac:dyDescent="0.2">
      <c r="A18" s="90">
        <f>'Série Vento-1 dia'!D18</f>
        <v>42020</v>
      </c>
      <c r="B18" s="55">
        <f>'Série Vento-1 dia'!E18</f>
        <v>15.464186639999999</v>
      </c>
      <c r="C18" s="48">
        <f t="shared" si="1"/>
        <v>7.7320933200000011E-2</v>
      </c>
      <c r="D18" s="49">
        <f t="shared" si="2"/>
        <v>0.23196279959999999</v>
      </c>
      <c r="E18" s="49">
        <f t="shared" si="3"/>
        <v>0.38660466599999999</v>
      </c>
      <c r="F18" s="49">
        <f t="shared" si="4"/>
        <v>0.54124653239999987</v>
      </c>
      <c r="G18" s="49">
        <f t="shared" si="5"/>
        <v>0.69588839880000009</v>
      </c>
      <c r="H18" s="49">
        <f t="shared" si="6"/>
        <v>0.85053026520000008</v>
      </c>
      <c r="I18" s="49">
        <f t="shared" si="7"/>
        <v>1.0051721316</v>
      </c>
      <c r="J18" s="49">
        <f t="shared" si="8"/>
        <v>1.1598139980000002</v>
      </c>
      <c r="K18" s="49">
        <f t="shared" si="9"/>
        <v>1.3144558644</v>
      </c>
      <c r="L18" s="49">
        <f t="shared" si="10"/>
        <v>1.4690977307999999</v>
      </c>
      <c r="M18" s="49">
        <f t="shared" si="11"/>
        <v>1.6237395972000002</v>
      </c>
      <c r="N18" s="49">
        <f t="shared" si="12"/>
        <v>1.7783814635999997</v>
      </c>
      <c r="O18" s="49">
        <f t="shared" si="13"/>
        <v>1.9330233299999999</v>
      </c>
      <c r="P18" s="49">
        <f t="shared" si="14"/>
        <v>2.0876651964000001</v>
      </c>
      <c r="Q18" s="49">
        <f t="shared" si="15"/>
        <v>2.2423070627999997</v>
      </c>
      <c r="R18" s="49">
        <f t="shared" si="16"/>
        <v>2.3969489292000001</v>
      </c>
      <c r="S18" s="50">
        <f t="shared" si="17"/>
        <v>2.5515907956000001</v>
      </c>
      <c r="T18" s="48">
        <f t="shared" si="0"/>
        <v>0</v>
      </c>
      <c r="U18" s="49">
        <f t="shared" ref="U18:AJ33" si="19">IF(D18&gt;$BF$1,58*(D18-$BF$1)^2+25*(D18-$BF$1),0)</f>
        <v>0</v>
      </c>
      <c r="V18" s="49">
        <f t="shared" si="19"/>
        <v>0</v>
      </c>
      <c r="W18" s="49">
        <f t="shared" si="19"/>
        <v>3.4989591863194018</v>
      </c>
      <c r="X18" s="49">
        <f t="shared" si="19"/>
        <v>10.747615125752819</v>
      </c>
      <c r="Y18" s="49">
        <f t="shared" si="19"/>
        <v>20.770307459052582</v>
      </c>
      <c r="Z18" s="49">
        <f t="shared" si="19"/>
        <v>33.567036186218694</v>
      </c>
      <c r="AA18" s="49">
        <f t="shared" si="19"/>
        <v>49.137801307251181</v>
      </c>
      <c r="AB18" s="49">
        <f t="shared" si="19"/>
        <v>67.482602822149971</v>
      </c>
      <c r="AC18" s="49">
        <f t="shared" si="19"/>
        <v>88.60144073091513</v>
      </c>
      <c r="AD18" s="49">
        <f t="shared" si="19"/>
        <v>112.4943150335467</v>
      </c>
      <c r="AE18" s="49">
        <f t="shared" si="19"/>
        <v>139.16122573004449</v>
      </c>
      <c r="AF18" s="49">
        <f t="shared" si="19"/>
        <v>168.60217282040875</v>
      </c>
      <c r="AG18" s="49">
        <f t="shared" si="19"/>
        <v>200.81715630463935</v>
      </c>
      <c r="AH18" s="49">
        <f t="shared" si="19"/>
        <v>235.80617618273621</v>
      </c>
      <c r="AI18" s="49">
        <f t="shared" si="19"/>
        <v>273.56923245469955</v>
      </c>
      <c r="AJ18" s="49">
        <f t="shared" si="19"/>
        <v>314.10632512052916</v>
      </c>
      <c r="AK18" s="75">
        <f>T18*VLOOKUP('Tipo de Pilha_Furieri2014'!$E$1,'Área - us ur_Furieri2014'!$A$4:$R$6,2,FALSE)/1000</f>
        <v>0</v>
      </c>
      <c r="AL18" s="76">
        <f>U18*VLOOKUP('Tipo de Pilha_Furieri2014'!$E$1,'Área - us ur_Furieri2014'!$A$4:$R$6,3,FALSE)/1000</f>
        <v>0</v>
      </c>
      <c r="AM18" s="76">
        <f>V18*VLOOKUP('Tipo de Pilha_Furieri2014'!$E$1,'Área - us ur_Furieri2014'!$A$4:$R$6,4,FALSE)/1000</f>
        <v>0</v>
      </c>
      <c r="AN18" s="76">
        <f>W18*VLOOKUP('Tipo de Pilha_Furieri2014'!$E$1,'Área - us ur_Furieri2014'!$A$4:$R$6,5,FALSE)/1000</f>
        <v>3.3939904107298198E-4</v>
      </c>
      <c r="AO18" s="76">
        <f>X18*VLOOKUP('Tipo de Pilha_Furieri2014'!$E$1,'Área - us ur_Furieri2014'!$A$4:$R$6,6,FALSE)/1000</f>
        <v>1.7088708049946984E-3</v>
      </c>
      <c r="AP18" s="76">
        <f>Y18*VLOOKUP('Tipo de Pilha_Furieri2014'!$E$1,'Área - us ur_Furieri2014'!$A$4:$R$6,7,FALSE)/1000</f>
        <v>4.2163724141876741E-3</v>
      </c>
      <c r="AQ18" s="76">
        <f>Z18*VLOOKUP('Tipo de Pilha_Furieri2014'!$E$1,'Área - us ur_Furieri2014'!$A$4:$R$6,8,FALSE)/1000</f>
        <v>5.1357565364914598E-3</v>
      </c>
      <c r="AR18" s="76">
        <f>AA18*VLOOKUP('Tipo de Pilha_Furieri2014'!$E$1,'Área - us ur_Furieri2014'!$A$4:$R$6,9,FALSE)/1000</f>
        <v>5.3560203424903785E-3</v>
      </c>
      <c r="AS18" s="76">
        <f>AB18*VLOOKUP('Tipo de Pilha_Furieri2014'!$E$1,'Área - us ur_Furieri2014'!$A$4:$R$6,10,FALSE)/1000</f>
        <v>3.6440605523960987E-3</v>
      </c>
      <c r="AT18" s="76">
        <f>AC18*VLOOKUP('Tipo de Pilha_Furieri2014'!$E$1,'Área - us ur_Furieri2014'!$A$4:$R$6,11,FALSE)/1000</f>
        <v>3.1010504255820298E-3</v>
      </c>
      <c r="AU18" s="76">
        <f>AD18*VLOOKUP('Tipo de Pilha_Furieri2014'!$E$1,'Área - us ur_Furieri2014'!$A$4:$R$6,12,FALSE)/1000</f>
        <v>2.6998635608051205E-3</v>
      </c>
      <c r="AV18" s="76">
        <f>AE18*VLOOKUP('Tipo de Pilha_Furieri2014'!$E$1,'Área - us ur_Furieri2014'!$A$4:$R$6,13,FALSE)/1000</f>
        <v>8.3496735438026693E-4</v>
      </c>
      <c r="AW18" s="76">
        <f>AF18*VLOOKUP('Tipo de Pilha_Furieri2014'!$E$1,'Área - us ur_Furieri2014'!$A$4:$R$6,14,FALSE)/1000</f>
        <v>5.0580651846122624E-4</v>
      </c>
      <c r="AX18" s="76">
        <f>AG18*VLOOKUP('Tipo de Pilha_Furieri2014'!$E$1,'Área - us ur_Furieri2014'!$A$4:$R$6,15,FALSE)/1000</f>
        <v>2.0081715630463937E-4</v>
      </c>
      <c r="AY18" s="76">
        <f>AH18*VLOOKUP('Tipo de Pilha_Furieri2014'!$E$1,'Área - us ur_Furieri2014'!$A$4:$R$6,16,FALSE)/1000</f>
        <v>0</v>
      </c>
      <c r="AZ18" s="76">
        <f>AI18*VLOOKUP('Tipo de Pilha_Furieri2014'!$E$1,'Área - us ur_Furieri2014'!$A$4:$R$6,17,FALSE)/1000</f>
        <v>0</v>
      </c>
      <c r="BA18" s="77">
        <f>AJ18*VLOOKUP('Tipo de Pilha_Furieri2014'!$E$1,'Área - us ur_Furieri2014'!$A$4:$R$6,18,FALSE)/1000</f>
        <v>0</v>
      </c>
      <c r="BB18" s="70">
        <f t="shared" si="18"/>
        <v>2.7742984707166574E-2</v>
      </c>
      <c r="BL18" s="41"/>
    </row>
    <row r="19" spans="1:64" ht="15" customHeight="1" x14ac:dyDescent="0.2">
      <c r="A19" s="90">
        <f>'Série Vento-1 dia'!D19</f>
        <v>42021</v>
      </c>
      <c r="B19" s="55">
        <f>'Série Vento-1 dia'!E19</f>
        <v>17.182429599999999</v>
      </c>
      <c r="C19" s="48">
        <f t="shared" si="1"/>
        <v>8.5912148000000008E-2</v>
      </c>
      <c r="D19" s="49">
        <f t="shared" si="2"/>
        <v>0.25773644399999995</v>
      </c>
      <c r="E19" s="49">
        <f t="shared" si="3"/>
        <v>0.42956074</v>
      </c>
      <c r="F19" s="49">
        <f t="shared" si="4"/>
        <v>0.60138503599999993</v>
      </c>
      <c r="G19" s="49">
        <f t="shared" si="5"/>
        <v>0.77320933200000008</v>
      </c>
      <c r="H19" s="49">
        <f t="shared" si="6"/>
        <v>0.94503362800000001</v>
      </c>
      <c r="I19" s="49">
        <f t="shared" si="7"/>
        <v>1.1168579240000001</v>
      </c>
      <c r="J19" s="49">
        <f t="shared" si="8"/>
        <v>1.2886822200000001</v>
      </c>
      <c r="K19" s="49">
        <f t="shared" si="9"/>
        <v>1.4605065159999999</v>
      </c>
      <c r="L19" s="49">
        <f t="shared" si="10"/>
        <v>1.632330812</v>
      </c>
      <c r="M19" s="49">
        <f t="shared" si="11"/>
        <v>1.804155108</v>
      </c>
      <c r="N19" s="49">
        <f t="shared" si="12"/>
        <v>1.9759794039999998</v>
      </c>
      <c r="O19" s="49">
        <f t="shared" si="13"/>
        <v>2.1478036999999999</v>
      </c>
      <c r="P19" s="49">
        <f t="shared" si="14"/>
        <v>2.3196279959999999</v>
      </c>
      <c r="Q19" s="49">
        <f t="shared" si="15"/>
        <v>2.4914522919999995</v>
      </c>
      <c r="R19" s="49">
        <f t="shared" si="16"/>
        <v>2.6632765880000004</v>
      </c>
      <c r="S19" s="50">
        <f t="shared" si="17"/>
        <v>2.835100884</v>
      </c>
      <c r="T19" s="48">
        <f t="shared" ref="T19:AI34" si="20">IF(C19&gt;$BF$1,58*(C19-$BF$1)^2+25*(C19-$BF$1),0)</f>
        <v>0</v>
      </c>
      <c r="U19" s="49">
        <f t="shared" si="20"/>
        <v>0</v>
      </c>
      <c r="V19" s="49">
        <f t="shared" si="20"/>
        <v>0</v>
      </c>
      <c r="W19" s="49">
        <f t="shared" si="20"/>
        <v>5.9882500727538321</v>
      </c>
      <c r="X19" s="49">
        <f t="shared" si="20"/>
        <v>15.412206743169406</v>
      </c>
      <c r="Y19" s="49">
        <f t="shared" si="20"/>
        <v>28.260899702308862</v>
      </c>
      <c r="Z19" s="49">
        <f t="shared" si="20"/>
        <v>44.534328950172224</v>
      </c>
      <c r="AA19" s="49">
        <f t="shared" si="20"/>
        <v>64.232494486759464</v>
      </c>
      <c r="AB19" s="49">
        <f t="shared" si="20"/>
        <v>87.355396312070582</v>
      </c>
      <c r="AC19" s="49">
        <f t="shared" si="20"/>
        <v>113.90303442610561</v>
      </c>
      <c r="AD19" s="49">
        <f t="shared" si="20"/>
        <v>143.87540882886452</v>
      </c>
      <c r="AE19" s="49">
        <f t="shared" si="20"/>
        <v>177.27251952034732</v>
      </c>
      <c r="AF19" s="49">
        <f t="shared" si="20"/>
        <v>214.09436650055397</v>
      </c>
      <c r="AG19" s="49">
        <f t="shared" si="20"/>
        <v>254.34094976948461</v>
      </c>
      <c r="AH19" s="49">
        <f t="shared" si="20"/>
        <v>298.01226932713894</v>
      </c>
      <c r="AI19" s="49">
        <f t="shared" si="20"/>
        <v>345.10832517351753</v>
      </c>
      <c r="AJ19" s="49">
        <f t="shared" si="19"/>
        <v>395.6291173086197</v>
      </c>
      <c r="AK19" s="75">
        <f>T19*VLOOKUP('Tipo de Pilha_Furieri2014'!$E$1,'Área - us ur_Furieri2014'!$A$4:$R$6,2,FALSE)/1000</f>
        <v>0</v>
      </c>
      <c r="AL19" s="76">
        <f>U19*VLOOKUP('Tipo de Pilha_Furieri2014'!$E$1,'Área - us ur_Furieri2014'!$A$4:$R$6,3,FALSE)/1000</f>
        <v>0</v>
      </c>
      <c r="AM19" s="76">
        <f>V19*VLOOKUP('Tipo de Pilha_Furieri2014'!$E$1,'Área - us ur_Furieri2014'!$A$4:$R$6,4,FALSE)/1000</f>
        <v>0</v>
      </c>
      <c r="AN19" s="76">
        <f>W19*VLOOKUP('Tipo de Pilha_Furieri2014'!$E$1,'Área - us ur_Furieri2014'!$A$4:$R$6,5,FALSE)/1000</f>
        <v>5.8086025705712167E-4</v>
      </c>
      <c r="AO19" s="76">
        <f>X19*VLOOKUP('Tipo de Pilha_Furieri2014'!$E$1,'Área - us ur_Furieri2014'!$A$4:$R$6,6,FALSE)/1000</f>
        <v>2.4505408721639354E-3</v>
      </c>
      <c r="AP19" s="76">
        <f>Y19*VLOOKUP('Tipo de Pilha_Furieri2014'!$E$1,'Área - us ur_Furieri2014'!$A$4:$R$6,7,FALSE)/1000</f>
        <v>5.7369626395686992E-3</v>
      </c>
      <c r="AQ19" s="76">
        <f>Z19*VLOOKUP('Tipo de Pilha_Furieri2014'!$E$1,'Área - us ur_Furieri2014'!$A$4:$R$6,8,FALSE)/1000</f>
        <v>6.8137523293763502E-3</v>
      </c>
      <c r="AR19" s="76">
        <f>AA19*VLOOKUP('Tipo de Pilha_Furieri2014'!$E$1,'Área - us ur_Furieri2014'!$A$4:$R$6,9,FALSE)/1000</f>
        <v>7.0013418990567816E-3</v>
      </c>
      <c r="AS19" s="76">
        <f>AB19*VLOOKUP('Tipo de Pilha_Furieri2014'!$E$1,'Área - us ur_Furieri2014'!$A$4:$R$6,10,FALSE)/1000</f>
        <v>4.7171914008518117E-3</v>
      </c>
      <c r="AT19" s="76">
        <f>AC19*VLOOKUP('Tipo de Pilha_Furieri2014'!$E$1,'Área - us ur_Furieri2014'!$A$4:$R$6,11,FALSE)/1000</f>
        <v>3.9866062049136964E-3</v>
      </c>
      <c r="AU19" s="76">
        <f>AD19*VLOOKUP('Tipo de Pilha_Furieri2014'!$E$1,'Área - us ur_Furieri2014'!$A$4:$R$6,12,FALSE)/1000</f>
        <v>3.4530098118927487E-3</v>
      </c>
      <c r="AV19" s="76">
        <f>AE19*VLOOKUP('Tipo de Pilha_Furieri2014'!$E$1,'Área - us ur_Furieri2014'!$A$4:$R$6,13,FALSE)/1000</f>
        <v>1.063635117122084E-3</v>
      </c>
      <c r="AW19" s="76">
        <f>AF19*VLOOKUP('Tipo de Pilha_Furieri2014'!$E$1,'Área - us ur_Furieri2014'!$A$4:$R$6,14,FALSE)/1000</f>
        <v>6.422830995016619E-4</v>
      </c>
      <c r="AX19" s="76">
        <f>AG19*VLOOKUP('Tipo de Pilha_Furieri2014'!$E$1,'Área - us ur_Furieri2014'!$A$4:$R$6,15,FALSE)/1000</f>
        <v>2.5434094976948461E-4</v>
      </c>
      <c r="AY19" s="76">
        <f>AH19*VLOOKUP('Tipo de Pilha_Furieri2014'!$E$1,'Área - us ur_Furieri2014'!$A$4:$R$6,16,FALSE)/1000</f>
        <v>0</v>
      </c>
      <c r="AZ19" s="76">
        <f>AI19*VLOOKUP('Tipo de Pilha_Furieri2014'!$E$1,'Área - us ur_Furieri2014'!$A$4:$R$6,17,FALSE)/1000</f>
        <v>0</v>
      </c>
      <c r="BA19" s="77">
        <f>AJ19*VLOOKUP('Tipo de Pilha_Furieri2014'!$E$1,'Área - us ur_Furieri2014'!$A$4:$R$6,18,FALSE)/1000</f>
        <v>0</v>
      </c>
      <c r="BB19" s="70">
        <f t="shared" si="18"/>
        <v>3.6700524581274374E-2</v>
      </c>
      <c r="BL19" s="41"/>
    </row>
    <row r="20" spans="1:64" ht="15" customHeight="1" x14ac:dyDescent="0.2">
      <c r="A20" s="90">
        <f>'Série Vento-1 dia'!D20</f>
        <v>42022</v>
      </c>
      <c r="B20" s="55">
        <f>'Série Vento-1 dia'!E20</f>
        <v>18.90067256</v>
      </c>
      <c r="C20" s="48">
        <f t="shared" si="1"/>
        <v>9.4503362800000018E-2</v>
      </c>
      <c r="D20" s="49">
        <f t="shared" si="2"/>
        <v>0.28351008839999997</v>
      </c>
      <c r="E20" s="49">
        <f t="shared" si="3"/>
        <v>0.47251681400000001</v>
      </c>
      <c r="F20" s="49">
        <f t="shared" si="4"/>
        <v>0.66152353959999999</v>
      </c>
      <c r="G20" s="49">
        <f t="shared" si="5"/>
        <v>0.85053026520000008</v>
      </c>
      <c r="H20" s="49">
        <f t="shared" si="6"/>
        <v>1.0395369908000001</v>
      </c>
      <c r="I20" s="49">
        <f t="shared" si="7"/>
        <v>1.2285437164000002</v>
      </c>
      <c r="J20" s="49">
        <f t="shared" si="8"/>
        <v>1.4175504420000002</v>
      </c>
      <c r="K20" s="49">
        <f t="shared" si="9"/>
        <v>1.6065571676000001</v>
      </c>
      <c r="L20" s="49">
        <f t="shared" si="10"/>
        <v>1.7955638932</v>
      </c>
      <c r="M20" s="49">
        <f t="shared" si="11"/>
        <v>1.9845706188000003</v>
      </c>
      <c r="N20" s="49">
        <f t="shared" si="12"/>
        <v>2.1735773443999999</v>
      </c>
      <c r="O20" s="49">
        <f t="shared" si="13"/>
        <v>2.36258407</v>
      </c>
      <c r="P20" s="49">
        <f t="shared" si="14"/>
        <v>2.5515907956000001</v>
      </c>
      <c r="Q20" s="49">
        <f t="shared" si="15"/>
        <v>2.7405975211999998</v>
      </c>
      <c r="R20" s="49">
        <f t="shared" si="16"/>
        <v>2.9296042468000008</v>
      </c>
      <c r="S20" s="50">
        <f t="shared" si="17"/>
        <v>3.1186109724000004</v>
      </c>
      <c r="T20" s="48">
        <f t="shared" si="20"/>
        <v>0</v>
      </c>
      <c r="U20" s="49">
        <f t="shared" si="20"/>
        <v>0</v>
      </c>
      <c r="V20" s="49">
        <f t="shared" si="20"/>
        <v>1.1677657594172151</v>
      </c>
      <c r="W20" s="49">
        <f t="shared" si="20"/>
        <v>8.8970711545569401</v>
      </c>
      <c r="X20" s="49">
        <f t="shared" si="20"/>
        <v>20.770307459052582</v>
      </c>
      <c r="Y20" s="49">
        <f t="shared" si="20"/>
        <v>36.787474672904132</v>
      </c>
      <c r="Z20" s="49">
        <f t="shared" si="20"/>
        <v>56.948572796111605</v>
      </c>
      <c r="AA20" s="49">
        <f t="shared" si="20"/>
        <v>81.253601828674974</v>
      </c>
      <c r="AB20" s="49">
        <f t="shared" si="20"/>
        <v>109.70256177059423</v>
      </c>
      <c r="AC20" s="49">
        <f t="shared" si="20"/>
        <v>142.2954526218694</v>
      </c>
      <c r="AD20" s="49">
        <f t="shared" si="20"/>
        <v>179.03227438250053</v>
      </c>
      <c r="AE20" s="49">
        <f t="shared" si="20"/>
        <v>219.91302705248745</v>
      </c>
      <c r="AF20" s="49">
        <f t="shared" si="20"/>
        <v>264.93771063183038</v>
      </c>
      <c r="AG20" s="49">
        <f t="shared" si="20"/>
        <v>314.10632512052916</v>
      </c>
      <c r="AH20" s="49">
        <f t="shared" si="20"/>
        <v>367.41887051858379</v>
      </c>
      <c r="AI20" s="49">
        <f t="shared" si="20"/>
        <v>424.87534682599471</v>
      </c>
      <c r="AJ20" s="49">
        <f t="shared" si="19"/>
        <v>486.4757540427612</v>
      </c>
      <c r="AK20" s="75">
        <f>T20*VLOOKUP('Tipo de Pilha_Furieri2014'!$E$1,'Área - us ur_Furieri2014'!$A$4:$R$6,2,FALSE)/1000</f>
        <v>0</v>
      </c>
      <c r="AL20" s="76">
        <f>U20*VLOOKUP('Tipo de Pilha_Furieri2014'!$E$1,'Área - us ur_Furieri2014'!$A$4:$R$6,3,FALSE)/1000</f>
        <v>0</v>
      </c>
      <c r="AM20" s="76">
        <f>V20*VLOOKUP('Tipo de Pilha_Furieri2014'!$E$1,'Área - us ur_Furieri2014'!$A$4:$R$6,4,FALSE)/1000</f>
        <v>8.5246900437456697E-5</v>
      </c>
      <c r="AN20" s="76">
        <f>W20*VLOOKUP('Tipo de Pilha_Furieri2014'!$E$1,'Área - us ur_Furieri2014'!$A$4:$R$6,5,FALSE)/1000</f>
        <v>8.6301590199202303E-4</v>
      </c>
      <c r="AO20" s="76">
        <f>X20*VLOOKUP('Tipo de Pilha_Furieri2014'!$E$1,'Área - us ur_Furieri2014'!$A$4:$R$6,6,FALSE)/1000</f>
        <v>3.3024788859893602E-3</v>
      </c>
      <c r="AP20" s="76">
        <f>Y20*VLOOKUP('Tipo de Pilha_Furieri2014'!$E$1,'Área - us ur_Furieri2014'!$A$4:$R$6,7,FALSE)/1000</f>
        <v>7.4678573585995386E-3</v>
      </c>
      <c r="AQ20" s="76">
        <f>Z20*VLOOKUP('Tipo de Pilha_Furieri2014'!$E$1,'Área - us ur_Furieri2014'!$A$4:$R$6,8,FALSE)/1000</f>
        <v>8.7131316378050751E-3</v>
      </c>
      <c r="AR20" s="76">
        <f>AA20*VLOOKUP('Tipo de Pilha_Furieri2014'!$E$1,'Área - us ur_Furieri2014'!$A$4:$R$6,9,FALSE)/1000</f>
        <v>8.8566425993255714E-3</v>
      </c>
      <c r="AS20" s="76">
        <f>AB20*VLOOKUP('Tipo de Pilha_Furieri2014'!$E$1,'Área - us ur_Furieri2014'!$A$4:$R$6,10,FALSE)/1000</f>
        <v>5.9239383356120886E-3</v>
      </c>
      <c r="AT20" s="76">
        <f>AC20*VLOOKUP('Tipo de Pilha_Furieri2014'!$E$1,'Área - us ur_Furieri2014'!$A$4:$R$6,11,FALSE)/1000</f>
        <v>4.9803408417654297E-3</v>
      </c>
      <c r="AU20" s="76">
        <f>AD20*VLOOKUP('Tipo de Pilha_Furieri2014'!$E$1,'Área - us ur_Furieri2014'!$A$4:$R$6,12,FALSE)/1000</f>
        <v>4.2967745851800127E-3</v>
      </c>
      <c r="AV20" s="76">
        <f>AE20*VLOOKUP('Tipo de Pilha_Furieri2014'!$E$1,'Área - us ur_Furieri2014'!$A$4:$R$6,13,FALSE)/1000</f>
        <v>1.3194781623149248E-3</v>
      </c>
      <c r="AW20" s="76">
        <f>AF20*VLOOKUP('Tipo de Pilha_Furieri2014'!$E$1,'Área - us ur_Furieri2014'!$A$4:$R$6,14,FALSE)/1000</f>
        <v>7.9481313189549117E-4</v>
      </c>
      <c r="AX20" s="76">
        <f>AG20*VLOOKUP('Tipo de Pilha_Furieri2014'!$E$1,'Área - us ur_Furieri2014'!$A$4:$R$6,15,FALSE)/1000</f>
        <v>3.1410632512052916E-4</v>
      </c>
      <c r="AY20" s="76">
        <f>AH20*VLOOKUP('Tipo de Pilha_Furieri2014'!$E$1,'Área - us ur_Furieri2014'!$A$4:$R$6,16,FALSE)/1000</f>
        <v>0</v>
      </c>
      <c r="AZ20" s="76">
        <f>AI20*VLOOKUP('Tipo de Pilha_Furieri2014'!$E$1,'Área - us ur_Furieri2014'!$A$4:$R$6,17,FALSE)/1000</f>
        <v>0</v>
      </c>
      <c r="BA20" s="77">
        <f>AJ20*VLOOKUP('Tipo de Pilha_Furieri2014'!$E$1,'Área - us ur_Furieri2014'!$A$4:$R$6,18,FALSE)/1000</f>
        <v>0</v>
      </c>
      <c r="BB20" s="70">
        <f t="shared" si="18"/>
        <v>4.69178246660375E-2</v>
      </c>
      <c r="BL20" s="41"/>
    </row>
    <row r="21" spans="1:64" ht="15" customHeight="1" x14ac:dyDescent="0.2">
      <c r="A21" s="90">
        <f>'Série Vento-1 dia'!D21</f>
        <v>42023</v>
      </c>
      <c r="B21" s="55">
        <f>'Série Vento-1 dia'!E21</f>
        <v>15.464186639999999</v>
      </c>
      <c r="C21" s="48">
        <f t="shared" si="1"/>
        <v>7.7320933200000011E-2</v>
      </c>
      <c r="D21" s="49">
        <f t="shared" si="2"/>
        <v>0.23196279959999999</v>
      </c>
      <c r="E21" s="49">
        <f t="shared" si="3"/>
        <v>0.38660466599999999</v>
      </c>
      <c r="F21" s="49">
        <f t="shared" si="4"/>
        <v>0.54124653239999987</v>
      </c>
      <c r="G21" s="49">
        <f t="shared" si="5"/>
        <v>0.69588839880000009</v>
      </c>
      <c r="H21" s="49">
        <f t="shared" si="6"/>
        <v>0.85053026520000008</v>
      </c>
      <c r="I21" s="49">
        <f t="shared" si="7"/>
        <v>1.0051721316</v>
      </c>
      <c r="J21" s="49">
        <f t="shared" si="8"/>
        <v>1.1598139980000002</v>
      </c>
      <c r="K21" s="49">
        <f t="shared" si="9"/>
        <v>1.3144558644</v>
      </c>
      <c r="L21" s="49">
        <f t="shared" si="10"/>
        <v>1.4690977307999999</v>
      </c>
      <c r="M21" s="49">
        <f t="shared" si="11"/>
        <v>1.6237395972000002</v>
      </c>
      <c r="N21" s="49">
        <f t="shared" si="12"/>
        <v>1.7783814635999997</v>
      </c>
      <c r="O21" s="49">
        <f t="shared" si="13"/>
        <v>1.9330233299999999</v>
      </c>
      <c r="P21" s="49">
        <f t="shared" si="14"/>
        <v>2.0876651964000001</v>
      </c>
      <c r="Q21" s="49">
        <f t="shared" si="15"/>
        <v>2.2423070627999997</v>
      </c>
      <c r="R21" s="49">
        <f t="shared" si="16"/>
        <v>2.3969489292000001</v>
      </c>
      <c r="S21" s="50">
        <f t="shared" si="17"/>
        <v>2.5515907956000001</v>
      </c>
      <c r="T21" s="48">
        <f t="shared" si="20"/>
        <v>0</v>
      </c>
      <c r="U21" s="49">
        <f t="shared" si="20"/>
        <v>0</v>
      </c>
      <c r="V21" s="49">
        <f t="shared" si="20"/>
        <v>0</v>
      </c>
      <c r="W21" s="49">
        <f t="shared" si="20"/>
        <v>3.4989591863194018</v>
      </c>
      <c r="X21" s="49">
        <f t="shared" si="20"/>
        <v>10.747615125752819</v>
      </c>
      <c r="Y21" s="49">
        <f t="shared" si="20"/>
        <v>20.770307459052582</v>
      </c>
      <c r="Z21" s="49">
        <f t="shared" si="20"/>
        <v>33.567036186218694</v>
      </c>
      <c r="AA21" s="49">
        <f t="shared" si="20"/>
        <v>49.137801307251181</v>
      </c>
      <c r="AB21" s="49">
        <f t="shared" si="20"/>
        <v>67.482602822149971</v>
      </c>
      <c r="AC21" s="49">
        <f t="shared" si="20"/>
        <v>88.60144073091513</v>
      </c>
      <c r="AD21" s="49">
        <f t="shared" si="20"/>
        <v>112.4943150335467</v>
      </c>
      <c r="AE21" s="49">
        <f t="shared" si="20"/>
        <v>139.16122573004449</v>
      </c>
      <c r="AF21" s="49">
        <f t="shared" si="20"/>
        <v>168.60217282040875</v>
      </c>
      <c r="AG21" s="49">
        <f t="shared" si="20"/>
        <v>200.81715630463935</v>
      </c>
      <c r="AH21" s="49">
        <f t="shared" si="20"/>
        <v>235.80617618273621</v>
      </c>
      <c r="AI21" s="49">
        <f t="shared" si="20"/>
        <v>273.56923245469955</v>
      </c>
      <c r="AJ21" s="49">
        <f t="shared" si="19"/>
        <v>314.10632512052916</v>
      </c>
      <c r="AK21" s="75">
        <f>T21*VLOOKUP('Tipo de Pilha_Furieri2014'!$E$1,'Área - us ur_Furieri2014'!$A$4:$R$6,2,FALSE)/1000</f>
        <v>0</v>
      </c>
      <c r="AL21" s="76">
        <f>U21*VLOOKUP('Tipo de Pilha_Furieri2014'!$E$1,'Área - us ur_Furieri2014'!$A$4:$R$6,3,FALSE)/1000</f>
        <v>0</v>
      </c>
      <c r="AM21" s="76">
        <f>V21*VLOOKUP('Tipo de Pilha_Furieri2014'!$E$1,'Área - us ur_Furieri2014'!$A$4:$R$6,4,FALSE)/1000</f>
        <v>0</v>
      </c>
      <c r="AN21" s="76">
        <f>W21*VLOOKUP('Tipo de Pilha_Furieri2014'!$E$1,'Área - us ur_Furieri2014'!$A$4:$R$6,5,FALSE)/1000</f>
        <v>3.3939904107298198E-4</v>
      </c>
      <c r="AO21" s="76">
        <f>X21*VLOOKUP('Tipo de Pilha_Furieri2014'!$E$1,'Área - us ur_Furieri2014'!$A$4:$R$6,6,FALSE)/1000</f>
        <v>1.7088708049946984E-3</v>
      </c>
      <c r="AP21" s="76">
        <f>Y21*VLOOKUP('Tipo de Pilha_Furieri2014'!$E$1,'Área - us ur_Furieri2014'!$A$4:$R$6,7,FALSE)/1000</f>
        <v>4.2163724141876741E-3</v>
      </c>
      <c r="AQ21" s="76">
        <f>Z21*VLOOKUP('Tipo de Pilha_Furieri2014'!$E$1,'Área - us ur_Furieri2014'!$A$4:$R$6,8,FALSE)/1000</f>
        <v>5.1357565364914598E-3</v>
      </c>
      <c r="AR21" s="76">
        <f>AA21*VLOOKUP('Tipo de Pilha_Furieri2014'!$E$1,'Área - us ur_Furieri2014'!$A$4:$R$6,9,FALSE)/1000</f>
        <v>5.3560203424903785E-3</v>
      </c>
      <c r="AS21" s="76">
        <f>AB21*VLOOKUP('Tipo de Pilha_Furieri2014'!$E$1,'Área - us ur_Furieri2014'!$A$4:$R$6,10,FALSE)/1000</f>
        <v>3.6440605523960987E-3</v>
      </c>
      <c r="AT21" s="76">
        <f>AC21*VLOOKUP('Tipo de Pilha_Furieri2014'!$E$1,'Área - us ur_Furieri2014'!$A$4:$R$6,11,FALSE)/1000</f>
        <v>3.1010504255820298E-3</v>
      </c>
      <c r="AU21" s="76">
        <f>AD21*VLOOKUP('Tipo de Pilha_Furieri2014'!$E$1,'Área - us ur_Furieri2014'!$A$4:$R$6,12,FALSE)/1000</f>
        <v>2.6998635608051205E-3</v>
      </c>
      <c r="AV21" s="76">
        <f>AE21*VLOOKUP('Tipo de Pilha_Furieri2014'!$E$1,'Área - us ur_Furieri2014'!$A$4:$R$6,13,FALSE)/1000</f>
        <v>8.3496735438026693E-4</v>
      </c>
      <c r="AW21" s="76">
        <f>AF21*VLOOKUP('Tipo de Pilha_Furieri2014'!$E$1,'Área - us ur_Furieri2014'!$A$4:$R$6,14,FALSE)/1000</f>
        <v>5.0580651846122624E-4</v>
      </c>
      <c r="AX21" s="76">
        <f>AG21*VLOOKUP('Tipo de Pilha_Furieri2014'!$E$1,'Área - us ur_Furieri2014'!$A$4:$R$6,15,FALSE)/1000</f>
        <v>2.0081715630463937E-4</v>
      </c>
      <c r="AY21" s="76">
        <f>AH21*VLOOKUP('Tipo de Pilha_Furieri2014'!$E$1,'Área - us ur_Furieri2014'!$A$4:$R$6,16,FALSE)/1000</f>
        <v>0</v>
      </c>
      <c r="AZ21" s="76">
        <f>AI21*VLOOKUP('Tipo de Pilha_Furieri2014'!$E$1,'Área - us ur_Furieri2014'!$A$4:$R$6,17,FALSE)/1000</f>
        <v>0</v>
      </c>
      <c r="BA21" s="77">
        <f>AJ21*VLOOKUP('Tipo de Pilha_Furieri2014'!$E$1,'Área - us ur_Furieri2014'!$A$4:$R$6,18,FALSE)/1000</f>
        <v>0</v>
      </c>
      <c r="BB21" s="70">
        <f t="shared" si="18"/>
        <v>2.7742984707166574E-2</v>
      </c>
      <c r="BL21" s="41"/>
    </row>
    <row r="22" spans="1:64" ht="15" customHeight="1" x14ac:dyDescent="0.2">
      <c r="A22" s="90">
        <f>'Série Vento-1 dia'!D22</f>
        <v>42024</v>
      </c>
      <c r="B22" s="55">
        <f>'Série Vento-1 dia'!E22</f>
        <v>18.041551079999998</v>
      </c>
      <c r="C22" s="48">
        <f t="shared" si="1"/>
        <v>9.0207755400000006E-2</v>
      </c>
      <c r="D22" s="49">
        <f t="shared" si="2"/>
        <v>0.27062326619999993</v>
      </c>
      <c r="E22" s="49">
        <f t="shared" si="3"/>
        <v>0.45103877699999995</v>
      </c>
      <c r="F22" s="49">
        <f t="shared" si="4"/>
        <v>0.6314542877999999</v>
      </c>
      <c r="G22" s="49">
        <f t="shared" si="5"/>
        <v>0.81186979859999997</v>
      </c>
      <c r="H22" s="49">
        <f t="shared" si="6"/>
        <v>0.99228530940000004</v>
      </c>
      <c r="I22" s="49">
        <f t="shared" si="7"/>
        <v>1.1727008202</v>
      </c>
      <c r="J22" s="49">
        <f t="shared" si="8"/>
        <v>1.3531163310000001</v>
      </c>
      <c r="K22" s="49">
        <f t="shared" si="9"/>
        <v>1.5335318417999999</v>
      </c>
      <c r="L22" s="49">
        <f t="shared" si="10"/>
        <v>1.7139473525999998</v>
      </c>
      <c r="M22" s="49">
        <f t="shared" si="11"/>
        <v>1.8943628634</v>
      </c>
      <c r="N22" s="49">
        <f t="shared" si="12"/>
        <v>2.0747783741999997</v>
      </c>
      <c r="O22" s="49">
        <f t="shared" si="13"/>
        <v>2.2551938849999997</v>
      </c>
      <c r="P22" s="49">
        <f t="shared" si="14"/>
        <v>2.4356093957999998</v>
      </c>
      <c r="Q22" s="49">
        <f t="shared" si="15"/>
        <v>2.6160249065999994</v>
      </c>
      <c r="R22" s="49">
        <f t="shared" si="16"/>
        <v>2.7964404173999999</v>
      </c>
      <c r="S22" s="50">
        <f t="shared" si="17"/>
        <v>2.9768559282</v>
      </c>
      <c r="T22" s="48">
        <f t="shared" si="20"/>
        <v>0</v>
      </c>
      <c r="U22" s="49">
        <f t="shared" si="20"/>
        <v>0</v>
      </c>
      <c r="V22" s="49">
        <f t="shared" si="20"/>
        <v>0.55164197298403106</v>
      </c>
      <c r="W22" s="49">
        <f t="shared" si="20"/>
        <v>7.3902193392342994</v>
      </c>
      <c r="X22" s="49">
        <f t="shared" si="20"/>
        <v>18.004568463802663</v>
      </c>
      <c r="Y22" s="49">
        <f t="shared" si="20"/>
        <v>32.39468934668912</v>
      </c>
      <c r="Z22" s="49">
        <f t="shared" si="20"/>
        <v>50.560581987893663</v>
      </c>
      <c r="AA22" s="49">
        <f t="shared" si="20"/>
        <v>72.502246387416307</v>
      </c>
      <c r="AB22" s="49">
        <f t="shared" si="20"/>
        <v>98.219682545257001</v>
      </c>
      <c r="AC22" s="49">
        <f t="shared" si="20"/>
        <v>127.71289046141578</v>
      </c>
      <c r="AD22" s="49">
        <f t="shared" si="20"/>
        <v>160.98187013589276</v>
      </c>
      <c r="AE22" s="49">
        <f t="shared" si="20"/>
        <v>198.02662156868766</v>
      </c>
      <c r="AF22" s="49">
        <f t="shared" si="20"/>
        <v>238.84714475980076</v>
      </c>
      <c r="AG22" s="49">
        <f t="shared" si="20"/>
        <v>283.44343970923188</v>
      </c>
      <c r="AH22" s="49">
        <f t="shared" si="20"/>
        <v>331.81550641698101</v>
      </c>
      <c r="AI22" s="49">
        <f t="shared" si="20"/>
        <v>383.96334488304853</v>
      </c>
      <c r="AJ22" s="49">
        <f t="shared" si="19"/>
        <v>439.88695510743401</v>
      </c>
      <c r="AK22" s="75">
        <f>T22*VLOOKUP('Tipo de Pilha_Furieri2014'!$E$1,'Área - us ur_Furieri2014'!$A$4:$R$6,2,FALSE)/1000</f>
        <v>0</v>
      </c>
      <c r="AL22" s="76">
        <f>U22*VLOOKUP('Tipo de Pilha_Furieri2014'!$E$1,'Área - us ur_Furieri2014'!$A$4:$R$6,3,FALSE)/1000</f>
        <v>0</v>
      </c>
      <c r="AM22" s="76">
        <f>V22*VLOOKUP('Tipo de Pilha_Furieri2014'!$E$1,'Área - us ur_Furieri2014'!$A$4:$R$6,4,FALSE)/1000</f>
        <v>4.0269864027834262E-5</v>
      </c>
      <c r="AN22" s="76">
        <f>W22*VLOOKUP('Tipo de Pilha_Furieri2014'!$E$1,'Área - us ur_Furieri2014'!$A$4:$R$6,5,FALSE)/1000</f>
        <v>7.1685127590572699E-4</v>
      </c>
      <c r="AO22" s="76">
        <f>X22*VLOOKUP('Tipo de Pilha_Furieri2014'!$E$1,'Área - us ur_Furieri2014'!$A$4:$R$6,6,FALSE)/1000</f>
        <v>2.8627263857446232E-3</v>
      </c>
      <c r="AP22" s="76">
        <f>Y22*VLOOKUP('Tipo de Pilha_Furieri2014'!$E$1,'Área - us ur_Furieri2014'!$A$4:$R$6,7,FALSE)/1000</f>
        <v>6.5761219373778913E-3</v>
      </c>
      <c r="AQ22" s="76">
        <f>Z22*VLOOKUP('Tipo de Pilha_Furieri2014'!$E$1,'Área - us ur_Furieri2014'!$A$4:$R$6,8,FALSE)/1000</f>
        <v>7.7357690441477306E-3</v>
      </c>
      <c r="AR22" s="76">
        <f>AA22*VLOOKUP('Tipo de Pilha_Furieri2014'!$E$1,'Área - us ur_Furieri2014'!$A$4:$R$6,9,FALSE)/1000</f>
        <v>7.9027448562283779E-3</v>
      </c>
      <c r="AS22" s="76">
        <f>AB22*VLOOKUP('Tipo de Pilha_Furieri2014'!$E$1,'Área - us ur_Furieri2014'!$A$4:$R$6,10,FALSE)/1000</f>
        <v>5.3038628574438793E-3</v>
      </c>
      <c r="AT22" s="76">
        <f>AC22*VLOOKUP('Tipo de Pilha_Furieri2014'!$E$1,'Área - us ur_Furieri2014'!$A$4:$R$6,11,FALSE)/1000</f>
        <v>4.4699511661495531E-3</v>
      </c>
      <c r="AU22" s="76">
        <f>AD22*VLOOKUP('Tipo de Pilha_Furieri2014'!$E$1,'Área - us ur_Furieri2014'!$A$4:$R$6,12,FALSE)/1000</f>
        <v>3.8635648832614266E-3</v>
      </c>
      <c r="AV22" s="76">
        <f>AE22*VLOOKUP('Tipo de Pilha_Furieri2014'!$E$1,'Área - us ur_Furieri2014'!$A$4:$R$6,13,FALSE)/1000</f>
        <v>1.188159729412126E-3</v>
      </c>
      <c r="AW22" s="76">
        <f>AF22*VLOOKUP('Tipo de Pilha_Furieri2014'!$E$1,'Área - us ur_Furieri2014'!$A$4:$R$6,14,FALSE)/1000</f>
        <v>7.1654143427940227E-4</v>
      </c>
      <c r="AX22" s="76">
        <f>AG22*VLOOKUP('Tipo de Pilha_Furieri2014'!$E$1,'Área - us ur_Furieri2014'!$A$4:$R$6,15,FALSE)/1000</f>
        <v>2.8344343970923189E-4</v>
      </c>
      <c r="AY22" s="76">
        <f>AH22*VLOOKUP('Tipo de Pilha_Furieri2014'!$E$1,'Área - us ur_Furieri2014'!$A$4:$R$6,16,FALSE)/1000</f>
        <v>0</v>
      </c>
      <c r="AZ22" s="76">
        <f>AI22*VLOOKUP('Tipo de Pilha_Furieri2014'!$E$1,'Área - us ur_Furieri2014'!$A$4:$R$6,17,FALSE)/1000</f>
        <v>0</v>
      </c>
      <c r="BA22" s="77">
        <f>AJ22*VLOOKUP('Tipo de Pilha_Furieri2014'!$E$1,'Área - us ur_Furieri2014'!$A$4:$R$6,18,FALSE)/1000</f>
        <v>0</v>
      </c>
      <c r="BB22" s="70">
        <f t="shared" si="18"/>
        <v>4.1660006873687809E-2</v>
      </c>
      <c r="BL22" s="41"/>
    </row>
    <row r="23" spans="1:64" ht="15" customHeight="1" x14ac:dyDescent="0.2">
      <c r="A23" s="90">
        <f>'Série Vento-1 dia'!D23</f>
        <v>42025</v>
      </c>
      <c r="B23" s="55">
        <f>'Série Vento-1 dia'!E23</f>
        <v>17.182429599999999</v>
      </c>
      <c r="C23" s="48">
        <f t="shared" si="1"/>
        <v>8.5912148000000008E-2</v>
      </c>
      <c r="D23" s="49">
        <f t="shared" si="2"/>
        <v>0.25773644399999995</v>
      </c>
      <c r="E23" s="49">
        <f t="shared" si="3"/>
        <v>0.42956074</v>
      </c>
      <c r="F23" s="49">
        <f t="shared" si="4"/>
        <v>0.60138503599999993</v>
      </c>
      <c r="G23" s="49">
        <f t="shared" si="5"/>
        <v>0.77320933200000008</v>
      </c>
      <c r="H23" s="49">
        <f t="shared" si="6"/>
        <v>0.94503362800000001</v>
      </c>
      <c r="I23" s="49">
        <f t="shared" si="7"/>
        <v>1.1168579240000001</v>
      </c>
      <c r="J23" s="49">
        <f t="shared" si="8"/>
        <v>1.2886822200000001</v>
      </c>
      <c r="K23" s="49">
        <f t="shared" si="9"/>
        <v>1.4605065159999999</v>
      </c>
      <c r="L23" s="49">
        <f t="shared" si="10"/>
        <v>1.632330812</v>
      </c>
      <c r="M23" s="49">
        <f t="shared" si="11"/>
        <v>1.804155108</v>
      </c>
      <c r="N23" s="49">
        <f t="shared" si="12"/>
        <v>1.9759794039999998</v>
      </c>
      <c r="O23" s="49">
        <f t="shared" si="13"/>
        <v>2.1478036999999999</v>
      </c>
      <c r="P23" s="49">
        <f t="shared" si="14"/>
        <v>2.3196279959999999</v>
      </c>
      <c r="Q23" s="49">
        <f t="shared" si="15"/>
        <v>2.4914522919999995</v>
      </c>
      <c r="R23" s="49">
        <f t="shared" si="16"/>
        <v>2.6632765880000004</v>
      </c>
      <c r="S23" s="50">
        <f t="shared" si="17"/>
        <v>2.835100884</v>
      </c>
      <c r="T23" s="48">
        <f t="shared" si="20"/>
        <v>0</v>
      </c>
      <c r="U23" s="49">
        <f t="shared" si="20"/>
        <v>0</v>
      </c>
      <c r="V23" s="49">
        <f t="shared" si="20"/>
        <v>0</v>
      </c>
      <c r="W23" s="49">
        <f t="shared" si="20"/>
        <v>5.9882500727538321</v>
      </c>
      <c r="X23" s="49">
        <f t="shared" si="20"/>
        <v>15.412206743169406</v>
      </c>
      <c r="Y23" s="49">
        <f t="shared" si="20"/>
        <v>28.260899702308862</v>
      </c>
      <c r="Z23" s="49">
        <f t="shared" si="20"/>
        <v>44.534328950172224</v>
      </c>
      <c r="AA23" s="49">
        <f t="shared" si="20"/>
        <v>64.232494486759464</v>
      </c>
      <c r="AB23" s="49">
        <f t="shared" si="20"/>
        <v>87.355396312070582</v>
      </c>
      <c r="AC23" s="49">
        <f t="shared" si="20"/>
        <v>113.90303442610561</v>
      </c>
      <c r="AD23" s="49">
        <f t="shared" si="20"/>
        <v>143.87540882886452</v>
      </c>
      <c r="AE23" s="49">
        <f t="shared" si="20"/>
        <v>177.27251952034732</v>
      </c>
      <c r="AF23" s="49">
        <f t="shared" si="20"/>
        <v>214.09436650055397</v>
      </c>
      <c r="AG23" s="49">
        <f t="shared" si="20"/>
        <v>254.34094976948461</v>
      </c>
      <c r="AH23" s="49">
        <f t="shared" si="20"/>
        <v>298.01226932713894</v>
      </c>
      <c r="AI23" s="49">
        <f t="shared" si="20"/>
        <v>345.10832517351753</v>
      </c>
      <c r="AJ23" s="49">
        <f t="shared" si="19"/>
        <v>395.6291173086197</v>
      </c>
      <c r="AK23" s="75">
        <f>T23*VLOOKUP('Tipo de Pilha_Furieri2014'!$E$1,'Área - us ur_Furieri2014'!$A$4:$R$6,2,FALSE)/1000</f>
        <v>0</v>
      </c>
      <c r="AL23" s="76">
        <f>U23*VLOOKUP('Tipo de Pilha_Furieri2014'!$E$1,'Área - us ur_Furieri2014'!$A$4:$R$6,3,FALSE)/1000</f>
        <v>0</v>
      </c>
      <c r="AM23" s="76">
        <f>V23*VLOOKUP('Tipo de Pilha_Furieri2014'!$E$1,'Área - us ur_Furieri2014'!$A$4:$R$6,4,FALSE)/1000</f>
        <v>0</v>
      </c>
      <c r="AN23" s="76">
        <f>W23*VLOOKUP('Tipo de Pilha_Furieri2014'!$E$1,'Área - us ur_Furieri2014'!$A$4:$R$6,5,FALSE)/1000</f>
        <v>5.8086025705712167E-4</v>
      </c>
      <c r="AO23" s="76">
        <f>X23*VLOOKUP('Tipo de Pilha_Furieri2014'!$E$1,'Área - us ur_Furieri2014'!$A$4:$R$6,6,FALSE)/1000</f>
        <v>2.4505408721639354E-3</v>
      </c>
      <c r="AP23" s="76">
        <f>Y23*VLOOKUP('Tipo de Pilha_Furieri2014'!$E$1,'Área - us ur_Furieri2014'!$A$4:$R$6,7,FALSE)/1000</f>
        <v>5.7369626395686992E-3</v>
      </c>
      <c r="AQ23" s="76">
        <f>Z23*VLOOKUP('Tipo de Pilha_Furieri2014'!$E$1,'Área - us ur_Furieri2014'!$A$4:$R$6,8,FALSE)/1000</f>
        <v>6.8137523293763502E-3</v>
      </c>
      <c r="AR23" s="76">
        <f>AA23*VLOOKUP('Tipo de Pilha_Furieri2014'!$E$1,'Área - us ur_Furieri2014'!$A$4:$R$6,9,FALSE)/1000</f>
        <v>7.0013418990567816E-3</v>
      </c>
      <c r="AS23" s="76">
        <f>AB23*VLOOKUP('Tipo de Pilha_Furieri2014'!$E$1,'Área - us ur_Furieri2014'!$A$4:$R$6,10,FALSE)/1000</f>
        <v>4.7171914008518117E-3</v>
      </c>
      <c r="AT23" s="76">
        <f>AC23*VLOOKUP('Tipo de Pilha_Furieri2014'!$E$1,'Área - us ur_Furieri2014'!$A$4:$R$6,11,FALSE)/1000</f>
        <v>3.9866062049136964E-3</v>
      </c>
      <c r="AU23" s="76">
        <f>AD23*VLOOKUP('Tipo de Pilha_Furieri2014'!$E$1,'Área - us ur_Furieri2014'!$A$4:$R$6,12,FALSE)/1000</f>
        <v>3.4530098118927487E-3</v>
      </c>
      <c r="AV23" s="76">
        <f>AE23*VLOOKUP('Tipo de Pilha_Furieri2014'!$E$1,'Área - us ur_Furieri2014'!$A$4:$R$6,13,FALSE)/1000</f>
        <v>1.063635117122084E-3</v>
      </c>
      <c r="AW23" s="76">
        <f>AF23*VLOOKUP('Tipo de Pilha_Furieri2014'!$E$1,'Área - us ur_Furieri2014'!$A$4:$R$6,14,FALSE)/1000</f>
        <v>6.422830995016619E-4</v>
      </c>
      <c r="AX23" s="76">
        <f>AG23*VLOOKUP('Tipo de Pilha_Furieri2014'!$E$1,'Área - us ur_Furieri2014'!$A$4:$R$6,15,FALSE)/1000</f>
        <v>2.5434094976948461E-4</v>
      </c>
      <c r="AY23" s="76">
        <f>AH23*VLOOKUP('Tipo de Pilha_Furieri2014'!$E$1,'Área - us ur_Furieri2014'!$A$4:$R$6,16,FALSE)/1000</f>
        <v>0</v>
      </c>
      <c r="AZ23" s="76">
        <f>AI23*VLOOKUP('Tipo de Pilha_Furieri2014'!$E$1,'Área - us ur_Furieri2014'!$A$4:$R$6,17,FALSE)/1000</f>
        <v>0</v>
      </c>
      <c r="BA23" s="77">
        <f>AJ23*VLOOKUP('Tipo de Pilha_Furieri2014'!$E$1,'Área - us ur_Furieri2014'!$A$4:$R$6,18,FALSE)/1000</f>
        <v>0</v>
      </c>
      <c r="BB23" s="70">
        <f t="shared" si="18"/>
        <v>3.6700524581274374E-2</v>
      </c>
      <c r="BL23" s="41"/>
    </row>
    <row r="24" spans="1:64" ht="15" customHeight="1" x14ac:dyDescent="0.2">
      <c r="A24" s="90">
        <f>'Série Vento-1 dia'!D24</f>
        <v>42026</v>
      </c>
      <c r="B24" s="55">
        <f>'Série Vento-1 dia'!E24</f>
        <v>16.32330812</v>
      </c>
      <c r="C24" s="48">
        <f t="shared" si="1"/>
        <v>8.1616540600000023E-2</v>
      </c>
      <c r="D24" s="49">
        <f t="shared" si="2"/>
        <v>0.2448496218</v>
      </c>
      <c r="E24" s="49">
        <f t="shared" si="3"/>
        <v>0.40808270300000005</v>
      </c>
      <c r="F24" s="49">
        <f t="shared" si="4"/>
        <v>0.57131578419999995</v>
      </c>
      <c r="G24" s="49">
        <f t="shared" si="5"/>
        <v>0.73454886540000008</v>
      </c>
      <c r="H24" s="49">
        <f t="shared" si="6"/>
        <v>0.8977819466000001</v>
      </c>
      <c r="I24" s="49">
        <f t="shared" si="7"/>
        <v>1.0610150278000001</v>
      </c>
      <c r="J24" s="49">
        <f t="shared" si="8"/>
        <v>1.2242481090000001</v>
      </c>
      <c r="K24" s="49">
        <f t="shared" si="9"/>
        <v>1.3874811902000002</v>
      </c>
      <c r="L24" s="49">
        <f t="shared" si="10"/>
        <v>1.5507142714</v>
      </c>
      <c r="M24" s="49">
        <f t="shared" si="11"/>
        <v>1.7139473526000002</v>
      </c>
      <c r="N24" s="49">
        <f t="shared" si="12"/>
        <v>1.8771804337999998</v>
      </c>
      <c r="O24" s="49">
        <f t="shared" si="13"/>
        <v>2.040413515</v>
      </c>
      <c r="P24" s="49">
        <f t="shared" si="14"/>
        <v>2.2036465962</v>
      </c>
      <c r="Q24" s="49">
        <f t="shared" si="15"/>
        <v>2.3668796774</v>
      </c>
      <c r="R24" s="49">
        <f t="shared" si="16"/>
        <v>2.5301127586000005</v>
      </c>
      <c r="S24" s="50">
        <f t="shared" si="17"/>
        <v>2.6933458398000001</v>
      </c>
      <c r="T24" s="48">
        <f t="shared" si="20"/>
        <v>0</v>
      </c>
      <c r="U24" s="49">
        <f t="shared" si="20"/>
        <v>0</v>
      </c>
      <c r="V24" s="49">
        <f t="shared" si="20"/>
        <v>0</v>
      </c>
      <c r="W24" s="49">
        <f t="shared" si="20"/>
        <v>4.6911633551155347</v>
      </c>
      <c r="X24" s="49">
        <f t="shared" si="20"/>
        <v>12.993222297152791</v>
      </c>
      <c r="Y24" s="49">
        <f t="shared" si="20"/>
        <v>24.386105739763352</v>
      </c>
      <c r="Z24" s="49">
        <f t="shared" si="20"/>
        <v>38.869813682947239</v>
      </c>
      <c r="AA24" s="49">
        <f t="shared" si="20"/>
        <v>56.444346126704431</v>
      </c>
      <c r="AB24" s="49">
        <f t="shared" si="20"/>
        <v>77.109703071034929</v>
      </c>
      <c r="AC24" s="49">
        <f t="shared" si="20"/>
        <v>100.86588451593872</v>
      </c>
      <c r="AD24" s="49">
        <f t="shared" si="20"/>
        <v>127.71289046141587</v>
      </c>
      <c r="AE24" s="49">
        <f t="shared" si="20"/>
        <v>157.65072090746622</v>
      </c>
      <c r="AF24" s="49">
        <f t="shared" si="20"/>
        <v>190.67937585409001</v>
      </c>
      <c r="AG24" s="49">
        <f t="shared" si="20"/>
        <v>226.79885530128706</v>
      </c>
      <c r="AH24" s="49">
        <f t="shared" si="20"/>
        <v>266.00915924905746</v>
      </c>
      <c r="AI24" s="49">
        <f t="shared" si="20"/>
        <v>308.31028769740118</v>
      </c>
      <c r="AJ24" s="49">
        <f t="shared" si="19"/>
        <v>353.70224064631805</v>
      </c>
      <c r="AK24" s="75">
        <f>T24*VLOOKUP('Tipo de Pilha_Furieri2014'!$E$1,'Área - us ur_Furieri2014'!$A$4:$R$6,2,FALSE)/1000</f>
        <v>0</v>
      </c>
      <c r="AL24" s="76">
        <f>U24*VLOOKUP('Tipo de Pilha_Furieri2014'!$E$1,'Área - us ur_Furieri2014'!$A$4:$R$6,3,FALSE)/1000</f>
        <v>0</v>
      </c>
      <c r="AM24" s="76">
        <f>V24*VLOOKUP('Tipo de Pilha_Furieri2014'!$E$1,'Área - us ur_Furieri2014'!$A$4:$R$6,4,FALSE)/1000</f>
        <v>0</v>
      </c>
      <c r="AN24" s="76">
        <f>W24*VLOOKUP('Tipo de Pilha_Furieri2014'!$E$1,'Área - us ur_Furieri2014'!$A$4:$R$6,5,FALSE)/1000</f>
        <v>4.5504284544620682E-4</v>
      </c>
      <c r="AO24" s="76">
        <f>X24*VLOOKUP('Tipo de Pilha_Furieri2014'!$E$1,'Área - us ur_Furieri2014'!$A$4:$R$6,6,FALSE)/1000</f>
        <v>2.0659223452472938E-3</v>
      </c>
      <c r="AP24" s="76">
        <f>Y24*VLOOKUP('Tipo de Pilha_Furieri2014'!$E$1,'Área - us ur_Furieri2014'!$A$4:$R$6,7,FALSE)/1000</f>
        <v>4.9503794651719604E-3</v>
      </c>
      <c r="AQ24" s="76">
        <f>Z24*VLOOKUP('Tipo de Pilha_Furieri2014'!$E$1,'Área - us ur_Furieri2014'!$A$4:$R$6,8,FALSE)/1000</f>
        <v>5.9470814934909268E-3</v>
      </c>
      <c r="AR24" s="76">
        <f>AA24*VLOOKUP('Tipo de Pilha_Furieri2014'!$E$1,'Área - us ur_Furieri2014'!$A$4:$R$6,9,FALSE)/1000</f>
        <v>6.1524337278107827E-3</v>
      </c>
      <c r="AS24" s="76">
        <f>AB24*VLOOKUP('Tipo de Pilha_Furieri2014'!$E$1,'Área - us ur_Furieri2014'!$A$4:$R$6,10,FALSE)/1000</f>
        <v>4.163923965835886E-3</v>
      </c>
      <c r="AT24" s="76">
        <f>AC24*VLOOKUP('Tipo de Pilha_Furieri2014'!$E$1,'Área - us ur_Furieri2014'!$A$4:$R$6,11,FALSE)/1000</f>
        <v>3.5303059580578553E-3</v>
      </c>
      <c r="AU24" s="76">
        <f>AD24*VLOOKUP('Tipo de Pilha_Furieri2014'!$E$1,'Área - us ur_Furieri2014'!$A$4:$R$6,12,FALSE)/1000</f>
        <v>3.0651093710739809E-3</v>
      </c>
      <c r="AV24" s="76">
        <f>AE24*VLOOKUP('Tipo de Pilha_Furieri2014'!$E$1,'Área - us ur_Furieri2014'!$A$4:$R$6,13,FALSE)/1000</f>
        <v>9.4590432544479743E-4</v>
      </c>
      <c r="AW24" s="76">
        <f>AF24*VLOOKUP('Tipo de Pilha_Furieri2014'!$E$1,'Área - us ur_Furieri2014'!$A$4:$R$6,14,FALSE)/1000</f>
        <v>5.7203812756226997E-4</v>
      </c>
      <c r="AX24" s="76">
        <f>AG24*VLOOKUP('Tipo de Pilha_Furieri2014'!$E$1,'Área - us ur_Furieri2014'!$A$4:$R$6,15,FALSE)/1000</f>
        <v>2.2679885530128708E-4</v>
      </c>
      <c r="AY24" s="76">
        <f>AH24*VLOOKUP('Tipo de Pilha_Furieri2014'!$E$1,'Área - us ur_Furieri2014'!$A$4:$R$6,16,FALSE)/1000</f>
        <v>0</v>
      </c>
      <c r="AZ24" s="76">
        <f>AI24*VLOOKUP('Tipo de Pilha_Furieri2014'!$E$1,'Área - us ur_Furieri2014'!$A$4:$R$6,17,FALSE)/1000</f>
        <v>0</v>
      </c>
      <c r="BA24" s="77">
        <f>AJ24*VLOOKUP('Tipo de Pilha_Furieri2014'!$E$1,'Área - us ur_Furieri2014'!$A$4:$R$6,18,FALSE)/1000</f>
        <v>0</v>
      </c>
      <c r="BB24" s="70">
        <f t="shared" si="18"/>
        <v>3.2074940480443251E-2</v>
      </c>
      <c r="BL24" s="41"/>
    </row>
    <row r="25" spans="1:64" ht="15" customHeight="1" x14ac:dyDescent="0.2">
      <c r="A25" s="90">
        <f>'Série Vento-1 dia'!D25</f>
        <v>42027</v>
      </c>
      <c r="B25" s="55">
        <f>'Série Vento-1 dia'!E25</f>
        <v>15.464186639999999</v>
      </c>
      <c r="C25" s="48">
        <f t="shared" si="1"/>
        <v>7.7320933200000011E-2</v>
      </c>
      <c r="D25" s="49">
        <f t="shared" si="2"/>
        <v>0.23196279959999999</v>
      </c>
      <c r="E25" s="49">
        <f t="shared" si="3"/>
        <v>0.38660466599999999</v>
      </c>
      <c r="F25" s="49">
        <f t="shared" si="4"/>
        <v>0.54124653239999987</v>
      </c>
      <c r="G25" s="49">
        <f t="shared" si="5"/>
        <v>0.69588839880000009</v>
      </c>
      <c r="H25" s="49">
        <f t="shared" si="6"/>
        <v>0.85053026520000008</v>
      </c>
      <c r="I25" s="49">
        <f t="shared" si="7"/>
        <v>1.0051721316</v>
      </c>
      <c r="J25" s="49">
        <f t="shared" si="8"/>
        <v>1.1598139980000002</v>
      </c>
      <c r="K25" s="49">
        <f t="shared" si="9"/>
        <v>1.3144558644</v>
      </c>
      <c r="L25" s="49">
        <f t="shared" si="10"/>
        <v>1.4690977307999999</v>
      </c>
      <c r="M25" s="49">
        <f t="shared" si="11"/>
        <v>1.6237395972000002</v>
      </c>
      <c r="N25" s="49">
        <f t="shared" si="12"/>
        <v>1.7783814635999997</v>
      </c>
      <c r="O25" s="49">
        <f t="shared" si="13"/>
        <v>1.9330233299999999</v>
      </c>
      <c r="P25" s="49">
        <f t="shared" si="14"/>
        <v>2.0876651964000001</v>
      </c>
      <c r="Q25" s="49">
        <f t="shared" si="15"/>
        <v>2.2423070627999997</v>
      </c>
      <c r="R25" s="49">
        <f t="shared" si="16"/>
        <v>2.3969489292000001</v>
      </c>
      <c r="S25" s="50">
        <f t="shared" si="17"/>
        <v>2.5515907956000001</v>
      </c>
      <c r="T25" s="48">
        <f t="shared" si="20"/>
        <v>0</v>
      </c>
      <c r="U25" s="49">
        <f t="shared" si="20"/>
        <v>0</v>
      </c>
      <c r="V25" s="49">
        <f t="shared" si="20"/>
        <v>0</v>
      </c>
      <c r="W25" s="49">
        <f t="shared" si="20"/>
        <v>3.4989591863194018</v>
      </c>
      <c r="X25" s="49">
        <f t="shared" si="20"/>
        <v>10.747615125752819</v>
      </c>
      <c r="Y25" s="49">
        <f t="shared" si="20"/>
        <v>20.770307459052582</v>
      </c>
      <c r="Z25" s="49">
        <f t="shared" si="20"/>
        <v>33.567036186218694</v>
      </c>
      <c r="AA25" s="49">
        <f t="shared" si="20"/>
        <v>49.137801307251181</v>
      </c>
      <c r="AB25" s="49">
        <f t="shared" si="20"/>
        <v>67.482602822149971</v>
      </c>
      <c r="AC25" s="49">
        <f t="shared" si="20"/>
        <v>88.60144073091513</v>
      </c>
      <c r="AD25" s="49">
        <f t="shared" si="20"/>
        <v>112.4943150335467</v>
      </c>
      <c r="AE25" s="49">
        <f t="shared" si="20"/>
        <v>139.16122573004449</v>
      </c>
      <c r="AF25" s="49">
        <f t="shared" si="20"/>
        <v>168.60217282040875</v>
      </c>
      <c r="AG25" s="49">
        <f t="shared" si="20"/>
        <v>200.81715630463935</v>
      </c>
      <c r="AH25" s="49">
        <f t="shared" si="20"/>
        <v>235.80617618273621</v>
      </c>
      <c r="AI25" s="49">
        <f t="shared" si="20"/>
        <v>273.56923245469955</v>
      </c>
      <c r="AJ25" s="49">
        <f t="shared" si="19"/>
        <v>314.10632512052916</v>
      </c>
      <c r="AK25" s="75">
        <f>T25*VLOOKUP('Tipo de Pilha_Furieri2014'!$E$1,'Área - us ur_Furieri2014'!$A$4:$R$6,2,FALSE)/1000</f>
        <v>0</v>
      </c>
      <c r="AL25" s="76">
        <f>U25*VLOOKUP('Tipo de Pilha_Furieri2014'!$E$1,'Área - us ur_Furieri2014'!$A$4:$R$6,3,FALSE)/1000</f>
        <v>0</v>
      </c>
      <c r="AM25" s="76">
        <f>V25*VLOOKUP('Tipo de Pilha_Furieri2014'!$E$1,'Área - us ur_Furieri2014'!$A$4:$R$6,4,FALSE)/1000</f>
        <v>0</v>
      </c>
      <c r="AN25" s="76">
        <f>W25*VLOOKUP('Tipo de Pilha_Furieri2014'!$E$1,'Área - us ur_Furieri2014'!$A$4:$R$6,5,FALSE)/1000</f>
        <v>3.3939904107298198E-4</v>
      </c>
      <c r="AO25" s="76">
        <f>X25*VLOOKUP('Tipo de Pilha_Furieri2014'!$E$1,'Área - us ur_Furieri2014'!$A$4:$R$6,6,FALSE)/1000</f>
        <v>1.7088708049946984E-3</v>
      </c>
      <c r="AP25" s="76">
        <f>Y25*VLOOKUP('Tipo de Pilha_Furieri2014'!$E$1,'Área - us ur_Furieri2014'!$A$4:$R$6,7,FALSE)/1000</f>
        <v>4.2163724141876741E-3</v>
      </c>
      <c r="AQ25" s="76">
        <f>Z25*VLOOKUP('Tipo de Pilha_Furieri2014'!$E$1,'Área - us ur_Furieri2014'!$A$4:$R$6,8,FALSE)/1000</f>
        <v>5.1357565364914598E-3</v>
      </c>
      <c r="AR25" s="76">
        <f>AA25*VLOOKUP('Tipo de Pilha_Furieri2014'!$E$1,'Área - us ur_Furieri2014'!$A$4:$R$6,9,FALSE)/1000</f>
        <v>5.3560203424903785E-3</v>
      </c>
      <c r="AS25" s="76">
        <f>AB25*VLOOKUP('Tipo de Pilha_Furieri2014'!$E$1,'Área - us ur_Furieri2014'!$A$4:$R$6,10,FALSE)/1000</f>
        <v>3.6440605523960987E-3</v>
      </c>
      <c r="AT25" s="76">
        <f>AC25*VLOOKUP('Tipo de Pilha_Furieri2014'!$E$1,'Área - us ur_Furieri2014'!$A$4:$R$6,11,FALSE)/1000</f>
        <v>3.1010504255820298E-3</v>
      </c>
      <c r="AU25" s="76">
        <f>AD25*VLOOKUP('Tipo de Pilha_Furieri2014'!$E$1,'Área - us ur_Furieri2014'!$A$4:$R$6,12,FALSE)/1000</f>
        <v>2.6998635608051205E-3</v>
      </c>
      <c r="AV25" s="76">
        <f>AE25*VLOOKUP('Tipo de Pilha_Furieri2014'!$E$1,'Área - us ur_Furieri2014'!$A$4:$R$6,13,FALSE)/1000</f>
        <v>8.3496735438026693E-4</v>
      </c>
      <c r="AW25" s="76">
        <f>AF25*VLOOKUP('Tipo de Pilha_Furieri2014'!$E$1,'Área - us ur_Furieri2014'!$A$4:$R$6,14,FALSE)/1000</f>
        <v>5.0580651846122624E-4</v>
      </c>
      <c r="AX25" s="76">
        <f>AG25*VLOOKUP('Tipo de Pilha_Furieri2014'!$E$1,'Área - us ur_Furieri2014'!$A$4:$R$6,15,FALSE)/1000</f>
        <v>2.0081715630463937E-4</v>
      </c>
      <c r="AY25" s="76">
        <f>AH25*VLOOKUP('Tipo de Pilha_Furieri2014'!$E$1,'Área - us ur_Furieri2014'!$A$4:$R$6,16,FALSE)/1000</f>
        <v>0</v>
      </c>
      <c r="AZ25" s="76">
        <f>AI25*VLOOKUP('Tipo de Pilha_Furieri2014'!$E$1,'Área - us ur_Furieri2014'!$A$4:$R$6,17,FALSE)/1000</f>
        <v>0</v>
      </c>
      <c r="BA25" s="77">
        <f>AJ25*VLOOKUP('Tipo de Pilha_Furieri2014'!$E$1,'Área - us ur_Furieri2014'!$A$4:$R$6,18,FALSE)/1000</f>
        <v>0</v>
      </c>
      <c r="BB25" s="70">
        <f t="shared" si="18"/>
        <v>2.7742984707166574E-2</v>
      </c>
      <c r="BG25" s="2"/>
      <c r="BL25" s="41"/>
    </row>
    <row r="26" spans="1:64" ht="15" customHeight="1" x14ac:dyDescent="0.2">
      <c r="A26" s="90">
        <f>'Série Vento-1 dia'!D26</f>
        <v>42028</v>
      </c>
      <c r="B26" s="55">
        <f>'Série Vento-1 dia'!E26</f>
        <v>14.605065159999999</v>
      </c>
      <c r="C26" s="48">
        <f t="shared" si="1"/>
        <v>7.3025325800000013E-2</v>
      </c>
      <c r="D26" s="49">
        <f t="shared" si="2"/>
        <v>0.21907597739999998</v>
      </c>
      <c r="E26" s="49">
        <f t="shared" si="3"/>
        <v>0.36512662899999998</v>
      </c>
      <c r="F26" s="49">
        <f t="shared" si="4"/>
        <v>0.51117728059999989</v>
      </c>
      <c r="G26" s="49">
        <f t="shared" si="5"/>
        <v>0.65722793219999998</v>
      </c>
      <c r="H26" s="49">
        <f t="shared" si="6"/>
        <v>0.80327858380000006</v>
      </c>
      <c r="I26" s="49">
        <f t="shared" si="7"/>
        <v>0.94932923539999992</v>
      </c>
      <c r="J26" s="49">
        <f t="shared" si="8"/>
        <v>1.095379887</v>
      </c>
      <c r="K26" s="49">
        <f t="shared" si="9"/>
        <v>1.2414305386</v>
      </c>
      <c r="L26" s="49">
        <f t="shared" si="10"/>
        <v>1.3874811901999999</v>
      </c>
      <c r="M26" s="49">
        <f t="shared" si="11"/>
        <v>1.5335318417999999</v>
      </c>
      <c r="N26" s="49">
        <f t="shared" si="12"/>
        <v>1.6795824933999997</v>
      </c>
      <c r="O26" s="49">
        <f t="shared" si="13"/>
        <v>1.8256331449999998</v>
      </c>
      <c r="P26" s="49">
        <f t="shared" si="14"/>
        <v>1.9716837966</v>
      </c>
      <c r="Q26" s="49">
        <f t="shared" si="15"/>
        <v>2.1177344481999998</v>
      </c>
      <c r="R26" s="49">
        <f t="shared" si="16"/>
        <v>2.2637850998000002</v>
      </c>
      <c r="S26" s="50">
        <f t="shared" si="17"/>
        <v>2.4098357513999997</v>
      </c>
      <c r="T26" s="48">
        <f t="shared" si="20"/>
        <v>0</v>
      </c>
      <c r="U26" s="49">
        <f t="shared" si="20"/>
        <v>0</v>
      </c>
      <c r="V26" s="49">
        <f t="shared" si="20"/>
        <v>0</v>
      </c>
      <c r="W26" s="49">
        <f t="shared" si="20"/>
        <v>2.4116375663654424</v>
      </c>
      <c r="X26" s="49">
        <f t="shared" si="20"/>
        <v>8.6753852289694926</v>
      </c>
      <c r="Y26" s="49">
        <f t="shared" si="20"/>
        <v>17.413504860176555</v>
      </c>
      <c r="Z26" s="49">
        <f t="shared" si="20"/>
        <v>28.625996459986609</v>
      </c>
      <c r="AA26" s="49">
        <f t="shared" si="20"/>
        <v>42.312860028399705</v>
      </c>
      <c r="AB26" s="49">
        <f t="shared" si="20"/>
        <v>58.474095565415801</v>
      </c>
      <c r="AC26" s="49">
        <f t="shared" si="20"/>
        <v>77.1097030710349</v>
      </c>
      <c r="AD26" s="49">
        <f t="shared" si="20"/>
        <v>98.219682545257001</v>
      </c>
      <c r="AE26" s="49">
        <f t="shared" si="20"/>
        <v>121.80403398808208</v>
      </c>
      <c r="AF26" s="49">
        <f t="shared" si="20"/>
        <v>147.86275739951026</v>
      </c>
      <c r="AG26" s="49">
        <f t="shared" si="20"/>
        <v>176.39585277954146</v>
      </c>
      <c r="AH26" s="49">
        <f t="shared" si="20"/>
        <v>207.40332012817555</v>
      </c>
      <c r="AI26" s="49">
        <f t="shared" si="20"/>
        <v>240.88515944541282</v>
      </c>
      <c r="AJ26" s="49">
        <f t="shared" si="19"/>
        <v>276.84137073125294</v>
      </c>
      <c r="AK26" s="75">
        <f>T26*VLOOKUP('Tipo de Pilha_Furieri2014'!$E$1,'Área - us ur_Furieri2014'!$A$4:$R$6,2,FALSE)/1000</f>
        <v>0</v>
      </c>
      <c r="AL26" s="76">
        <f>U26*VLOOKUP('Tipo de Pilha_Furieri2014'!$E$1,'Área - us ur_Furieri2014'!$A$4:$R$6,3,FALSE)/1000</f>
        <v>0</v>
      </c>
      <c r="AM26" s="76">
        <f>V26*VLOOKUP('Tipo de Pilha_Furieri2014'!$E$1,'Área - us ur_Furieri2014'!$A$4:$R$6,4,FALSE)/1000</f>
        <v>0</v>
      </c>
      <c r="AN26" s="76">
        <f>W26*VLOOKUP('Tipo de Pilha_Furieri2014'!$E$1,'Área - us ur_Furieri2014'!$A$4:$R$6,5,FALSE)/1000</f>
        <v>2.3392884393744789E-4</v>
      </c>
      <c r="AO26" s="76">
        <f>X26*VLOOKUP('Tipo de Pilha_Furieri2014'!$E$1,'Área - us ur_Furieri2014'!$A$4:$R$6,6,FALSE)/1000</f>
        <v>1.3793862514061494E-3</v>
      </c>
      <c r="AP26" s="76">
        <f>Y26*VLOOKUP('Tipo de Pilha_Furieri2014'!$E$1,'Área - us ur_Furieri2014'!$A$4:$R$6,7,FALSE)/1000</f>
        <v>3.5349414866158407E-3</v>
      </c>
      <c r="AQ26" s="76">
        <f>Z26*VLOOKUP('Tipo de Pilha_Furieri2014'!$E$1,'Área - us ur_Furieri2014'!$A$4:$R$6,8,FALSE)/1000</f>
        <v>4.3797774583779515E-3</v>
      </c>
      <c r="AR26" s="76">
        <f>AA26*VLOOKUP('Tipo de Pilha_Furieri2014'!$E$1,'Área - us ur_Furieri2014'!$A$4:$R$6,9,FALSE)/1000</f>
        <v>4.6121017430955681E-3</v>
      </c>
      <c r="AS26" s="76">
        <f>AB26*VLOOKUP('Tipo de Pilha_Furieri2014'!$E$1,'Área - us ur_Furieri2014'!$A$4:$R$6,10,FALSE)/1000</f>
        <v>3.1576011605324535E-3</v>
      </c>
      <c r="AT26" s="76">
        <f>AC26*VLOOKUP('Tipo de Pilha_Furieri2014'!$E$1,'Área - us ur_Furieri2014'!$A$4:$R$6,11,FALSE)/1000</f>
        <v>2.6988396074862217E-3</v>
      </c>
      <c r="AU26" s="76">
        <f>AD26*VLOOKUP('Tipo de Pilha_Furieri2014'!$E$1,'Área - us ur_Furieri2014'!$A$4:$R$6,12,FALSE)/1000</f>
        <v>2.3572723810861679E-3</v>
      </c>
      <c r="AV26" s="76">
        <f>AE26*VLOOKUP('Tipo de Pilha_Furieri2014'!$E$1,'Área - us ur_Furieri2014'!$A$4:$R$6,13,FALSE)/1000</f>
        <v>7.3082420392849251E-4</v>
      </c>
      <c r="AW26" s="76">
        <f>AF26*VLOOKUP('Tipo de Pilha_Furieri2014'!$E$1,'Área - us ur_Furieri2014'!$A$4:$R$6,14,FALSE)/1000</f>
        <v>4.4358827219853083E-4</v>
      </c>
      <c r="AX26" s="76">
        <f>AG26*VLOOKUP('Tipo de Pilha_Furieri2014'!$E$1,'Área - us ur_Furieri2014'!$A$4:$R$6,15,FALSE)/1000</f>
        <v>1.7639585277954146E-4</v>
      </c>
      <c r="AY26" s="76">
        <f>AH26*VLOOKUP('Tipo de Pilha_Furieri2014'!$E$1,'Área - us ur_Furieri2014'!$A$4:$R$6,16,FALSE)/1000</f>
        <v>0</v>
      </c>
      <c r="AZ26" s="76">
        <f>AI26*VLOOKUP('Tipo de Pilha_Furieri2014'!$E$1,'Área - us ur_Furieri2014'!$A$4:$R$6,17,FALSE)/1000</f>
        <v>0</v>
      </c>
      <c r="BA26" s="77">
        <f>AJ26*VLOOKUP('Tipo de Pilha_Furieri2014'!$E$1,'Área - us ur_Furieri2014'!$A$4:$R$6,18,FALSE)/1000</f>
        <v>0</v>
      </c>
      <c r="BB26" s="70">
        <f t="shared" si="18"/>
        <v>2.3704657261444363E-2</v>
      </c>
      <c r="BL26" s="41"/>
    </row>
    <row r="27" spans="1:64" ht="15" customHeight="1" x14ac:dyDescent="0.2">
      <c r="A27" s="90">
        <f>'Série Vento-1 dia'!D27</f>
        <v>42029</v>
      </c>
      <c r="B27" s="55">
        <f>'Série Vento-1 dia'!E27</f>
        <v>14.605065159999999</v>
      </c>
      <c r="C27" s="48">
        <f t="shared" si="1"/>
        <v>7.3025325800000013E-2</v>
      </c>
      <c r="D27" s="49">
        <f t="shared" si="2"/>
        <v>0.21907597739999998</v>
      </c>
      <c r="E27" s="49">
        <f t="shared" si="3"/>
        <v>0.36512662899999998</v>
      </c>
      <c r="F27" s="49">
        <f t="shared" si="4"/>
        <v>0.51117728059999989</v>
      </c>
      <c r="G27" s="49">
        <f t="shared" si="5"/>
        <v>0.65722793219999998</v>
      </c>
      <c r="H27" s="49">
        <f t="shared" si="6"/>
        <v>0.80327858380000006</v>
      </c>
      <c r="I27" s="49">
        <f t="shared" si="7"/>
        <v>0.94932923539999992</v>
      </c>
      <c r="J27" s="49">
        <f t="shared" si="8"/>
        <v>1.095379887</v>
      </c>
      <c r="K27" s="49">
        <f t="shared" si="9"/>
        <v>1.2414305386</v>
      </c>
      <c r="L27" s="49">
        <f t="shared" si="10"/>
        <v>1.3874811901999999</v>
      </c>
      <c r="M27" s="49">
        <f t="shared" si="11"/>
        <v>1.5335318417999999</v>
      </c>
      <c r="N27" s="49">
        <f t="shared" si="12"/>
        <v>1.6795824933999997</v>
      </c>
      <c r="O27" s="49">
        <f t="shared" si="13"/>
        <v>1.8256331449999998</v>
      </c>
      <c r="P27" s="49">
        <f t="shared" si="14"/>
        <v>1.9716837966</v>
      </c>
      <c r="Q27" s="49">
        <f t="shared" si="15"/>
        <v>2.1177344481999998</v>
      </c>
      <c r="R27" s="49">
        <f t="shared" si="16"/>
        <v>2.2637850998000002</v>
      </c>
      <c r="S27" s="50">
        <f t="shared" si="17"/>
        <v>2.4098357513999997</v>
      </c>
      <c r="T27" s="48">
        <f t="shared" si="20"/>
        <v>0</v>
      </c>
      <c r="U27" s="49">
        <f t="shared" si="20"/>
        <v>0</v>
      </c>
      <c r="V27" s="49">
        <f t="shared" si="20"/>
        <v>0</v>
      </c>
      <c r="W27" s="49">
        <f t="shared" si="20"/>
        <v>2.4116375663654424</v>
      </c>
      <c r="X27" s="49">
        <f t="shared" si="20"/>
        <v>8.6753852289694926</v>
      </c>
      <c r="Y27" s="49">
        <f t="shared" si="20"/>
        <v>17.413504860176555</v>
      </c>
      <c r="Z27" s="49">
        <f t="shared" si="20"/>
        <v>28.625996459986609</v>
      </c>
      <c r="AA27" s="49">
        <f t="shared" si="20"/>
        <v>42.312860028399705</v>
      </c>
      <c r="AB27" s="49">
        <f t="shared" si="20"/>
        <v>58.474095565415801</v>
      </c>
      <c r="AC27" s="49">
        <f t="shared" si="20"/>
        <v>77.1097030710349</v>
      </c>
      <c r="AD27" s="49">
        <f t="shared" si="20"/>
        <v>98.219682545257001</v>
      </c>
      <c r="AE27" s="49">
        <f t="shared" si="20"/>
        <v>121.80403398808208</v>
      </c>
      <c r="AF27" s="49">
        <f t="shared" si="20"/>
        <v>147.86275739951026</v>
      </c>
      <c r="AG27" s="49">
        <f t="shared" si="20"/>
        <v>176.39585277954146</v>
      </c>
      <c r="AH27" s="49">
        <f t="shared" si="20"/>
        <v>207.40332012817555</v>
      </c>
      <c r="AI27" s="49">
        <f t="shared" si="20"/>
        <v>240.88515944541282</v>
      </c>
      <c r="AJ27" s="49">
        <f t="shared" si="19"/>
        <v>276.84137073125294</v>
      </c>
      <c r="AK27" s="75">
        <f>T27*VLOOKUP('Tipo de Pilha_Furieri2014'!$E$1,'Área - us ur_Furieri2014'!$A$4:$R$6,2,FALSE)/1000</f>
        <v>0</v>
      </c>
      <c r="AL27" s="76">
        <f>U27*VLOOKUP('Tipo de Pilha_Furieri2014'!$E$1,'Área - us ur_Furieri2014'!$A$4:$R$6,3,FALSE)/1000</f>
        <v>0</v>
      </c>
      <c r="AM27" s="76">
        <f>V27*VLOOKUP('Tipo de Pilha_Furieri2014'!$E$1,'Área - us ur_Furieri2014'!$A$4:$R$6,4,FALSE)/1000</f>
        <v>0</v>
      </c>
      <c r="AN27" s="76">
        <f>W27*VLOOKUP('Tipo de Pilha_Furieri2014'!$E$1,'Área - us ur_Furieri2014'!$A$4:$R$6,5,FALSE)/1000</f>
        <v>2.3392884393744789E-4</v>
      </c>
      <c r="AO27" s="76">
        <f>X27*VLOOKUP('Tipo de Pilha_Furieri2014'!$E$1,'Área - us ur_Furieri2014'!$A$4:$R$6,6,FALSE)/1000</f>
        <v>1.3793862514061494E-3</v>
      </c>
      <c r="AP27" s="76">
        <f>Y27*VLOOKUP('Tipo de Pilha_Furieri2014'!$E$1,'Área - us ur_Furieri2014'!$A$4:$R$6,7,FALSE)/1000</f>
        <v>3.5349414866158407E-3</v>
      </c>
      <c r="AQ27" s="76">
        <f>Z27*VLOOKUP('Tipo de Pilha_Furieri2014'!$E$1,'Área - us ur_Furieri2014'!$A$4:$R$6,8,FALSE)/1000</f>
        <v>4.3797774583779515E-3</v>
      </c>
      <c r="AR27" s="76">
        <f>AA27*VLOOKUP('Tipo de Pilha_Furieri2014'!$E$1,'Área - us ur_Furieri2014'!$A$4:$R$6,9,FALSE)/1000</f>
        <v>4.6121017430955681E-3</v>
      </c>
      <c r="AS27" s="76">
        <f>AB27*VLOOKUP('Tipo de Pilha_Furieri2014'!$E$1,'Área - us ur_Furieri2014'!$A$4:$R$6,10,FALSE)/1000</f>
        <v>3.1576011605324535E-3</v>
      </c>
      <c r="AT27" s="76">
        <f>AC27*VLOOKUP('Tipo de Pilha_Furieri2014'!$E$1,'Área - us ur_Furieri2014'!$A$4:$R$6,11,FALSE)/1000</f>
        <v>2.6988396074862217E-3</v>
      </c>
      <c r="AU27" s="76">
        <f>AD27*VLOOKUP('Tipo de Pilha_Furieri2014'!$E$1,'Área - us ur_Furieri2014'!$A$4:$R$6,12,FALSE)/1000</f>
        <v>2.3572723810861679E-3</v>
      </c>
      <c r="AV27" s="76">
        <f>AE27*VLOOKUP('Tipo de Pilha_Furieri2014'!$E$1,'Área - us ur_Furieri2014'!$A$4:$R$6,13,FALSE)/1000</f>
        <v>7.3082420392849251E-4</v>
      </c>
      <c r="AW27" s="76">
        <f>AF27*VLOOKUP('Tipo de Pilha_Furieri2014'!$E$1,'Área - us ur_Furieri2014'!$A$4:$R$6,14,FALSE)/1000</f>
        <v>4.4358827219853083E-4</v>
      </c>
      <c r="AX27" s="76">
        <f>AG27*VLOOKUP('Tipo de Pilha_Furieri2014'!$E$1,'Área - us ur_Furieri2014'!$A$4:$R$6,15,FALSE)/1000</f>
        <v>1.7639585277954146E-4</v>
      </c>
      <c r="AY27" s="76">
        <f>AH27*VLOOKUP('Tipo de Pilha_Furieri2014'!$E$1,'Área - us ur_Furieri2014'!$A$4:$R$6,16,FALSE)/1000</f>
        <v>0</v>
      </c>
      <c r="AZ27" s="76">
        <f>AI27*VLOOKUP('Tipo de Pilha_Furieri2014'!$E$1,'Área - us ur_Furieri2014'!$A$4:$R$6,17,FALSE)/1000</f>
        <v>0</v>
      </c>
      <c r="BA27" s="77">
        <f>AJ27*VLOOKUP('Tipo de Pilha_Furieri2014'!$E$1,'Área - us ur_Furieri2014'!$A$4:$R$6,18,FALSE)/1000</f>
        <v>0</v>
      </c>
      <c r="BB27" s="70">
        <f t="shared" si="18"/>
        <v>2.3704657261444363E-2</v>
      </c>
      <c r="BD27" s="41" t="s">
        <v>48</v>
      </c>
      <c r="BE27" s="3" t="s">
        <v>4</v>
      </c>
      <c r="BL27" s="41"/>
    </row>
    <row r="28" spans="1:64" ht="15" customHeight="1" x14ac:dyDescent="0.2">
      <c r="A28" s="90">
        <f>'Série Vento-1 dia'!D28</f>
        <v>42030</v>
      </c>
      <c r="B28" s="55">
        <f>'Série Vento-1 dia'!E28</f>
        <v>16.32330812</v>
      </c>
      <c r="C28" s="48">
        <f t="shared" si="1"/>
        <v>8.1616540600000023E-2</v>
      </c>
      <c r="D28" s="49">
        <f t="shared" si="2"/>
        <v>0.2448496218</v>
      </c>
      <c r="E28" s="49">
        <f t="shared" si="3"/>
        <v>0.40808270300000005</v>
      </c>
      <c r="F28" s="49">
        <f t="shared" si="4"/>
        <v>0.57131578419999995</v>
      </c>
      <c r="G28" s="49">
        <f t="shared" si="5"/>
        <v>0.73454886540000008</v>
      </c>
      <c r="H28" s="49">
        <f t="shared" si="6"/>
        <v>0.8977819466000001</v>
      </c>
      <c r="I28" s="49">
        <f t="shared" si="7"/>
        <v>1.0610150278000001</v>
      </c>
      <c r="J28" s="49">
        <f t="shared" si="8"/>
        <v>1.2242481090000001</v>
      </c>
      <c r="K28" s="49">
        <f t="shared" si="9"/>
        <v>1.3874811902000002</v>
      </c>
      <c r="L28" s="49">
        <f t="shared" si="10"/>
        <v>1.5507142714</v>
      </c>
      <c r="M28" s="49">
        <f t="shared" si="11"/>
        <v>1.7139473526000002</v>
      </c>
      <c r="N28" s="49">
        <f t="shared" si="12"/>
        <v>1.8771804337999998</v>
      </c>
      <c r="O28" s="49">
        <f t="shared" si="13"/>
        <v>2.040413515</v>
      </c>
      <c r="P28" s="49">
        <f t="shared" si="14"/>
        <v>2.2036465962</v>
      </c>
      <c r="Q28" s="49">
        <f t="shared" si="15"/>
        <v>2.3668796774</v>
      </c>
      <c r="R28" s="49">
        <f t="shared" si="16"/>
        <v>2.5301127586000005</v>
      </c>
      <c r="S28" s="50">
        <f t="shared" si="17"/>
        <v>2.6933458398000001</v>
      </c>
      <c r="T28" s="48">
        <f t="shared" si="20"/>
        <v>0</v>
      </c>
      <c r="U28" s="49">
        <f t="shared" si="20"/>
        <v>0</v>
      </c>
      <c r="V28" s="49">
        <f t="shared" si="20"/>
        <v>0</v>
      </c>
      <c r="W28" s="49">
        <f t="shared" si="20"/>
        <v>4.6911633551155347</v>
      </c>
      <c r="X28" s="49">
        <f t="shared" si="20"/>
        <v>12.993222297152791</v>
      </c>
      <c r="Y28" s="49">
        <f t="shared" si="20"/>
        <v>24.386105739763352</v>
      </c>
      <c r="Z28" s="49">
        <f t="shared" si="20"/>
        <v>38.869813682947239</v>
      </c>
      <c r="AA28" s="49">
        <f t="shared" si="20"/>
        <v>56.444346126704431</v>
      </c>
      <c r="AB28" s="49">
        <f t="shared" si="20"/>
        <v>77.109703071034929</v>
      </c>
      <c r="AC28" s="49">
        <f t="shared" si="20"/>
        <v>100.86588451593872</v>
      </c>
      <c r="AD28" s="49">
        <f t="shared" si="20"/>
        <v>127.71289046141587</v>
      </c>
      <c r="AE28" s="49">
        <f t="shared" si="20"/>
        <v>157.65072090746622</v>
      </c>
      <c r="AF28" s="49">
        <f t="shared" si="20"/>
        <v>190.67937585409001</v>
      </c>
      <c r="AG28" s="49">
        <f t="shared" si="20"/>
        <v>226.79885530128706</v>
      </c>
      <c r="AH28" s="49">
        <f t="shared" si="20"/>
        <v>266.00915924905746</v>
      </c>
      <c r="AI28" s="49">
        <f t="shared" si="20"/>
        <v>308.31028769740118</v>
      </c>
      <c r="AJ28" s="49">
        <f t="shared" si="19"/>
        <v>353.70224064631805</v>
      </c>
      <c r="AK28" s="75">
        <f>T28*VLOOKUP('Tipo de Pilha_Furieri2014'!$E$1,'Área - us ur_Furieri2014'!$A$4:$R$6,2,FALSE)/1000</f>
        <v>0</v>
      </c>
      <c r="AL28" s="76">
        <f>U28*VLOOKUP('Tipo de Pilha_Furieri2014'!$E$1,'Área - us ur_Furieri2014'!$A$4:$R$6,3,FALSE)/1000</f>
        <v>0</v>
      </c>
      <c r="AM28" s="76">
        <f>V28*VLOOKUP('Tipo de Pilha_Furieri2014'!$E$1,'Área - us ur_Furieri2014'!$A$4:$R$6,4,FALSE)/1000</f>
        <v>0</v>
      </c>
      <c r="AN28" s="76">
        <f>W28*VLOOKUP('Tipo de Pilha_Furieri2014'!$E$1,'Área - us ur_Furieri2014'!$A$4:$R$6,5,FALSE)/1000</f>
        <v>4.5504284544620682E-4</v>
      </c>
      <c r="AO28" s="76">
        <f>X28*VLOOKUP('Tipo de Pilha_Furieri2014'!$E$1,'Área - us ur_Furieri2014'!$A$4:$R$6,6,FALSE)/1000</f>
        <v>2.0659223452472938E-3</v>
      </c>
      <c r="AP28" s="76">
        <f>Y28*VLOOKUP('Tipo de Pilha_Furieri2014'!$E$1,'Área - us ur_Furieri2014'!$A$4:$R$6,7,FALSE)/1000</f>
        <v>4.9503794651719604E-3</v>
      </c>
      <c r="AQ28" s="76">
        <f>Z28*VLOOKUP('Tipo de Pilha_Furieri2014'!$E$1,'Área - us ur_Furieri2014'!$A$4:$R$6,8,FALSE)/1000</f>
        <v>5.9470814934909268E-3</v>
      </c>
      <c r="AR28" s="76">
        <f>AA28*VLOOKUP('Tipo de Pilha_Furieri2014'!$E$1,'Área - us ur_Furieri2014'!$A$4:$R$6,9,FALSE)/1000</f>
        <v>6.1524337278107827E-3</v>
      </c>
      <c r="AS28" s="76">
        <f>AB28*VLOOKUP('Tipo de Pilha_Furieri2014'!$E$1,'Área - us ur_Furieri2014'!$A$4:$R$6,10,FALSE)/1000</f>
        <v>4.163923965835886E-3</v>
      </c>
      <c r="AT28" s="76">
        <f>AC28*VLOOKUP('Tipo de Pilha_Furieri2014'!$E$1,'Área - us ur_Furieri2014'!$A$4:$R$6,11,FALSE)/1000</f>
        <v>3.5303059580578553E-3</v>
      </c>
      <c r="AU28" s="76">
        <f>AD28*VLOOKUP('Tipo de Pilha_Furieri2014'!$E$1,'Área - us ur_Furieri2014'!$A$4:$R$6,12,FALSE)/1000</f>
        <v>3.0651093710739809E-3</v>
      </c>
      <c r="AV28" s="76">
        <f>AE28*VLOOKUP('Tipo de Pilha_Furieri2014'!$E$1,'Área - us ur_Furieri2014'!$A$4:$R$6,13,FALSE)/1000</f>
        <v>9.4590432544479743E-4</v>
      </c>
      <c r="AW28" s="76">
        <f>AF28*VLOOKUP('Tipo de Pilha_Furieri2014'!$E$1,'Área - us ur_Furieri2014'!$A$4:$R$6,14,FALSE)/1000</f>
        <v>5.7203812756226997E-4</v>
      </c>
      <c r="AX28" s="76">
        <f>AG28*VLOOKUP('Tipo de Pilha_Furieri2014'!$E$1,'Área - us ur_Furieri2014'!$A$4:$R$6,15,FALSE)/1000</f>
        <v>2.2679885530128708E-4</v>
      </c>
      <c r="AY28" s="76">
        <f>AH28*VLOOKUP('Tipo de Pilha_Furieri2014'!$E$1,'Área - us ur_Furieri2014'!$A$4:$R$6,16,FALSE)/1000</f>
        <v>0</v>
      </c>
      <c r="AZ28" s="76">
        <f>AI28*VLOOKUP('Tipo de Pilha_Furieri2014'!$E$1,'Área - us ur_Furieri2014'!$A$4:$R$6,17,FALSE)/1000</f>
        <v>0</v>
      </c>
      <c r="BA28" s="77">
        <f>AJ28*VLOOKUP('Tipo de Pilha_Furieri2014'!$E$1,'Área - us ur_Furieri2014'!$A$4:$R$6,18,FALSE)/1000</f>
        <v>0</v>
      </c>
      <c r="BB28" s="70">
        <f t="shared" si="18"/>
        <v>3.2074940480443251E-2</v>
      </c>
      <c r="BD28" s="41" t="s">
        <v>49</v>
      </c>
      <c r="BE28" s="3" t="s">
        <v>5</v>
      </c>
      <c r="BL28" s="41"/>
    </row>
    <row r="29" spans="1:64" ht="15" customHeight="1" x14ac:dyDescent="0.2">
      <c r="A29" s="90">
        <f>'Série Vento-1 dia'!D29</f>
        <v>42031</v>
      </c>
      <c r="B29" s="55">
        <f>'Série Vento-1 dia'!E29</f>
        <v>15.464186639999999</v>
      </c>
      <c r="C29" s="48">
        <f t="shared" si="1"/>
        <v>7.7320933200000011E-2</v>
      </c>
      <c r="D29" s="49">
        <f t="shared" si="2"/>
        <v>0.23196279959999999</v>
      </c>
      <c r="E29" s="49">
        <f t="shared" si="3"/>
        <v>0.38660466599999999</v>
      </c>
      <c r="F29" s="49">
        <f t="shared" si="4"/>
        <v>0.54124653239999987</v>
      </c>
      <c r="G29" s="49">
        <f t="shared" si="5"/>
        <v>0.69588839880000009</v>
      </c>
      <c r="H29" s="49">
        <f t="shared" si="6"/>
        <v>0.85053026520000008</v>
      </c>
      <c r="I29" s="49">
        <f t="shared" si="7"/>
        <v>1.0051721316</v>
      </c>
      <c r="J29" s="49">
        <f t="shared" si="8"/>
        <v>1.1598139980000002</v>
      </c>
      <c r="K29" s="49">
        <f t="shared" si="9"/>
        <v>1.3144558644</v>
      </c>
      <c r="L29" s="49">
        <f t="shared" si="10"/>
        <v>1.4690977307999999</v>
      </c>
      <c r="M29" s="49">
        <f t="shared" si="11"/>
        <v>1.6237395972000002</v>
      </c>
      <c r="N29" s="49">
        <f t="shared" si="12"/>
        <v>1.7783814635999997</v>
      </c>
      <c r="O29" s="49">
        <f t="shared" si="13"/>
        <v>1.9330233299999999</v>
      </c>
      <c r="P29" s="49">
        <f t="shared" si="14"/>
        <v>2.0876651964000001</v>
      </c>
      <c r="Q29" s="49">
        <f t="shared" si="15"/>
        <v>2.2423070627999997</v>
      </c>
      <c r="R29" s="49">
        <f t="shared" si="16"/>
        <v>2.3969489292000001</v>
      </c>
      <c r="S29" s="50">
        <f t="shared" si="17"/>
        <v>2.5515907956000001</v>
      </c>
      <c r="T29" s="48">
        <f t="shared" si="20"/>
        <v>0</v>
      </c>
      <c r="U29" s="49">
        <f t="shared" si="20"/>
        <v>0</v>
      </c>
      <c r="V29" s="49">
        <f t="shared" si="20"/>
        <v>0</v>
      </c>
      <c r="W29" s="49">
        <f t="shared" si="20"/>
        <v>3.4989591863194018</v>
      </c>
      <c r="X29" s="49">
        <f t="shared" si="20"/>
        <v>10.747615125752819</v>
      </c>
      <c r="Y29" s="49">
        <f t="shared" si="20"/>
        <v>20.770307459052582</v>
      </c>
      <c r="Z29" s="49">
        <f t="shared" si="20"/>
        <v>33.567036186218694</v>
      </c>
      <c r="AA29" s="49">
        <f t="shared" si="20"/>
        <v>49.137801307251181</v>
      </c>
      <c r="AB29" s="49">
        <f t="shared" si="20"/>
        <v>67.482602822149971</v>
      </c>
      <c r="AC29" s="49">
        <f t="shared" si="20"/>
        <v>88.60144073091513</v>
      </c>
      <c r="AD29" s="49">
        <f t="shared" si="20"/>
        <v>112.4943150335467</v>
      </c>
      <c r="AE29" s="49">
        <f t="shared" si="20"/>
        <v>139.16122573004449</v>
      </c>
      <c r="AF29" s="49">
        <f t="shared" si="20"/>
        <v>168.60217282040875</v>
      </c>
      <c r="AG29" s="49">
        <f t="shared" si="20"/>
        <v>200.81715630463935</v>
      </c>
      <c r="AH29" s="49">
        <f t="shared" si="20"/>
        <v>235.80617618273621</v>
      </c>
      <c r="AI29" s="49">
        <f t="shared" si="20"/>
        <v>273.56923245469955</v>
      </c>
      <c r="AJ29" s="49">
        <f t="shared" si="19"/>
        <v>314.10632512052916</v>
      </c>
      <c r="AK29" s="75">
        <f>T29*VLOOKUP('Tipo de Pilha_Furieri2014'!$E$1,'Área - us ur_Furieri2014'!$A$4:$R$6,2,FALSE)/1000</f>
        <v>0</v>
      </c>
      <c r="AL29" s="76">
        <f>U29*VLOOKUP('Tipo de Pilha_Furieri2014'!$E$1,'Área - us ur_Furieri2014'!$A$4:$R$6,3,FALSE)/1000</f>
        <v>0</v>
      </c>
      <c r="AM29" s="76">
        <f>V29*VLOOKUP('Tipo de Pilha_Furieri2014'!$E$1,'Área - us ur_Furieri2014'!$A$4:$R$6,4,FALSE)/1000</f>
        <v>0</v>
      </c>
      <c r="AN29" s="76">
        <f>W29*VLOOKUP('Tipo de Pilha_Furieri2014'!$E$1,'Área - us ur_Furieri2014'!$A$4:$R$6,5,FALSE)/1000</f>
        <v>3.3939904107298198E-4</v>
      </c>
      <c r="AO29" s="76">
        <f>X29*VLOOKUP('Tipo de Pilha_Furieri2014'!$E$1,'Área - us ur_Furieri2014'!$A$4:$R$6,6,FALSE)/1000</f>
        <v>1.7088708049946984E-3</v>
      </c>
      <c r="AP29" s="76">
        <f>Y29*VLOOKUP('Tipo de Pilha_Furieri2014'!$E$1,'Área - us ur_Furieri2014'!$A$4:$R$6,7,FALSE)/1000</f>
        <v>4.2163724141876741E-3</v>
      </c>
      <c r="AQ29" s="76">
        <f>Z29*VLOOKUP('Tipo de Pilha_Furieri2014'!$E$1,'Área - us ur_Furieri2014'!$A$4:$R$6,8,FALSE)/1000</f>
        <v>5.1357565364914598E-3</v>
      </c>
      <c r="AR29" s="76">
        <f>AA29*VLOOKUP('Tipo de Pilha_Furieri2014'!$E$1,'Área - us ur_Furieri2014'!$A$4:$R$6,9,FALSE)/1000</f>
        <v>5.3560203424903785E-3</v>
      </c>
      <c r="AS29" s="76">
        <f>AB29*VLOOKUP('Tipo de Pilha_Furieri2014'!$E$1,'Área - us ur_Furieri2014'!$A$4:$R$6,10,FALSE)/1000</f>
        <v>3.6440605523960987E-3</v>
      </c>
      <c r="AT29" s="76">
        <f>AC29*VLOOKUP('Tipo de Pilha_Furieri2014'!$E$1,'Área - us ur_Furieri2014'!$A$4:$R$6,11,FALSE)/1000</f>
        <v>3.1010504255820298E-3</v>
      </c>
      <c r="AU29" s="76">
        <f>AD29*VLOOKUP('Tipo de Pilha_Furieri2014'!$E$1,'Área - us ur_Furieri2014'!$A$4:$R$6,12,FALSE)/1000</f>
        <v>2.6998635608051205E-3</v>
      </c>
      <c r="AV29" s="76">
        <f>AE29*VLOOKUP('Tipo de Pilha_Furieri2014'!$E$1,'Área - us ur_Furieri2014'!$A$4:$R$6,13,FALSE)/1000</f>
        <v>8.3496735438026693E-4</v>
      </c>
      <c r="AW29" s="76">
        <f>AF29*VLOOKUP('Tipo de Pilha_Furieri2014'!$E$1,'Área - us ur_Furieri2014'!$A$4:$R$6,14,FALSE)/1000</f>
        <v>5.0580651846122624E-4</v>
      </c>
      <c r="AX29" s="76">
        <f>AG29*VLOOKUP('Tipo de Pilha_Furieri2014'!$E$1,'Área - us ur_Furieri2014'!$A$4:$R$6,15,FALSE)/1000</f>
        <v>2.0081715630463937E-4</v>
      </c>
      <c r="AY29" s="76">
        <f>AH29*VLOOKUP('Tipo de Pilha_Furieri2014'!$E$1,'Área - us ur_Furieri2014'!$A$4:$R$6,16,FALSE)/1000</f>
        <v>0</v>
      </c>
      <c r="AZ29" s="76">
        <f>AI29*VLOOKUP('Tipo de Pilha_Furieri2014'!$E$1,'Área - us ur_Furieri2014'!$A$4:$R$6,17,FALSE)/1000</f>
        <v>0</v>
      </c>
      <c r="BA29" s="77">
        <f>AJ29*VLOOKUP('Tipo de Pilha_Furieri2014'!$E$1,'Área - us ur_Furieri2014'!$A$4:$R$6,18,FALSE)/1000</f>
        <v>0</v>
      </c>
      <c r="BB29" s="70">
        <f t="shared" si="18"/>
        <v>2.7742984707166574E-2</v>
      </c>
      <c r="BD29" s="1" t="s">
        <v>2</v>
      </c>
      <c r="BE29" s="3" t="s">
        <v>26</v>
      </c>
      <c r="BL29" s="41"/>
    </row>
    <row r="30" spans="1:64" ht="15" customHeight="1" x14ac:dyDescent="0.2">
      <c r="A30" s="90">
        <f>'Série Vento-1 dia'!D30</f>
        <v>42032</v>
      </c>
      <c r="B30" s="55">
        <f>'Série Vento-1 dia'!E30</f>
        <v>17.182429599999999</v>
      </c>
      <c r="C30" s="48">
        <f t="shared" si="1"/>
        <v>8.5912148000000008E-2</v>
      </c>
      <c r="D30" s="49">
        <f t="shared" si="2"/>
        <v>0.25773644399999995</v>
      </c>
      <c r="E30" s="49">
        <f t="shared" si="3"/>
        <v>0.42956074</v>
      </c>
      <c r="F30" s="49">
        <f t="shared" si="4"/>
        <v>0.60138503599999993</v>
      </c>
      <c r="G30" s="49">
        <f t="shared" si="5"/>
        <v>0.77320933200000008</v>
      </c>
      <c r="H30" s="49">
        <f t="shared" si="6"/>
        <v>0.94503362800000001</v>
      </c>
      <c r="I30" s="49">
        <f t="shared" si="7"/>
        <v>1.1168579240000001</v>
      </c>
      <c r="J30" s="49">
        <f t="shared" si="8"/>
        <v>1.2886822200000001</v>
      </c>
      <c r="K30" s="49">
        <f t="shared" si="9"/>
        <v>1.4605065159999999</v>
      </c>
      <c r="L30" s="49">
        <f t="shared" si="10"/>
        <v>1.632330812</v>
      </c>
      <c r="M30" s="49">
        <f t="shared" si="11"/>
        <v>1.804155108</v>
      </c>
      <c r="N30" s="49">
        <f t="shared" si="12"/>
        <v>1.9759794039999998</v>
      </c>
      <c r="O30" s="49">
        <f t="shared" si="13"/>
        <v>2.1478036999999999</v>
      </c>
      <c r="P30" s="49">
        <f t="shared" si="14"/>
        <v>2.3196279959999999</v>
      </c>
      <c r="Q30" s="49">
        <f t="shared" si="15"/>
        <v>2.4914522919999995</v>
      </c>
      <c r="R30" s="49">
        <f t="shared" si="16"/>
        <v>2.6632765880000004</v>
      </c>
      <c r="S30" s="50">
        <f t="shared" si="17"/>
        <v>2.835100884</v>
      </c>
      <c r="T30" s="48">
        <f t="shared" si="20"/>
        <v>0</v>
      </c>
      <c r="U30" s="49">
        <f t="shared" si="20"/>
        <v>0</v>
      </c>
      <c r="V30" s="49">
        <f t="shared" si="20"/>
        <v>0</v>
      </c>
      <c r="W30" s="49">
        <f t="shared" si="20"/>
        <v>5.9882500727538321</v>
      </c>
      <c r="X30" s="49">
        <f t="shared" si="20"/>
        <v>15.412206743169406</v>
      </c>
      <c r="Y30" s="49">
        <f t="shared" si="20"/>
        <v>28.260899702308862</v>
      </c>
      <c r="Z30" s="49">
        <f t="shared" si="20"/>
        <v>44.534328950172224</v>
      </c>
      <c r="AA30" s="49">
        <f t="shared" si="20"/>
        <v>64.232494486759464</v>
      </c>
      <c r="AB30" s="49">
        <f t="shared" si="20"/>
        <v>87.355396312070582</v>
      </c>
      <c r="AC30" s="49">
        <f t="shared" si="20"/>
        <v>113.90303442610561</v>
      </c>
      <c r="AD30" s="49">
        <f t="shared" si="20"/>
        <v>143.87540882886452</v>
      </c>
      <c r="AE30" s="49">
        <f t="shared" si="20"/>
        <v>177.27251952034732</v>
      </c>
      <c r="AF30" s="49">
        <f t="shared" si="20"/>
        <v>214.09436650055397</v>
      </c>
      <c r="AG30" s="49">
        <f t="shared" si="20"/>
        <v>254.34094976948461</v>
      </c>
      <c r="AH30" s="49">
        <f t="shared" si="20"/>
        <v>298.01226932713894</v>
      </c>
      <c r="AI30" s="49">
        <f t="shared" si="20"/>
        <v>345.10832517351753</v>
      </c>
      <c r="AJ30" s="49">
        <f t="shared" si="19"/>
        <v>395.6291173086197</v>
      </c>
      <c r="AK30" s="75">
        <f>T30*VLOOKUP('Tipo de Pilha_Furieri2014'!$E$1,'Área - us ur_Furieri2014'!$A$4:$R$6,2,FALSE)/1000</f>
        <v>0</v>
      </c>
      <c r="AL30" s="76">
        <f>U30*VLOOKUP('Tipo de Pilha_Furieri2014'!$E$1,'Área - us ur_Furieri2014'!$A$4:$R$6,3,FALSE)/1000</f>
        <v>0</v>
      </c>
      <c r="AM30" s="76">
        <f>V30*VLOOKUP('Tipo de Pilha_Furieri2014'!$E$1,'Área - us ur_Furieri2014'!$A$4:$R$6,4,FALSE)/1000</f>
        <v>0</v>
      </c>
      <c r="AN30" s="76">
        <f>W30*VLOOKUP('Tipo de Pilha_Furieri2014'!$E$1,'Área - us ur_Furieri2014'!$A$4:$R$6,5,FALSE)/1000</f>
        <v>5.8086025705712167E-4</v>
      </c>
      <c r="AO30" s="76">
        <f>X30*VLOOKUP('Tipo de Pilha_Furieri2014'!$E$1,'Área - us ur_Furieri2014'!$A$4:$R$6,6,FALSE)/1000</f>
        <v>2.4505408721639354E-3</v>
      </c>
      <c r="AP30" s="76">
        <f>Y30*VLOOKUP('Tipo de Pilha_Furieri2014'!$E$1,'Área - us ur_Furieri2014'!$A$4:$R$6,7,FALSE)/1000</f>
        <v>5.7369626395686992E-3</v>
      </c>
      <c r="AQ30" s="76">
        <f>Z30*VLOOKUP('Tipo de Pilha_Furieri2014'!$E$1,'Área - us ur_Furieri2014'!$A$4:$R$6,8,FALSE)/1000</f>
        <v>6.8137523293763502E-3</v>
      </c>
      <c r="AR30" s="76">
        <f>AA30*VLOOKUP('Tipo de Pilha_Furieri2014'!$E$1,'Área - us ur_Furieri2014'!$A$4:$R$6,9,FALSE)/1000</f>
        <v>7.0013418990567816E-3</v>
      </c>
      <c r="AS30" s="76">
        <f>AB30*VLOOKUP('Tipo de Pilha_Furieri2014'!$E$1,'Área - us ur_Furieri2014'!$A$4:$R$6,10,FALSE)/1000</f>
        <v>4.7171914008518117E-3</v>
      </c>
      <c r="AT30" s="76">
        <f>AC30*VLOOKUP('Tipo de Pilha_Furieri2014'!$E$1,'Área - us ur_Furieri2014'!$A$4:$R$6,11,FALSE)/1000</f>
        <v>3.9866062049136964E-3</v>
      </c>
      <c r="AU30" s="76">
        <f>AD30*VLOOKUP('Tipo de Pilha_Furieri2014'!$E$1,'Área - us ur_Furieri2014'!$A$4:$R$6,12,FALSE)/1000</f>
        <v>3.4530098118927487E-3</v>
      </c>
      <c r="AV30" s="76">
        <f>AE30*VLOOKUP('Tipo de Pilha_Furieri2014'!$E$1,'Área - us ur_Furieri2014'!$A$4:$R$6,13,FALSE)/1000</f>
        <v>1.063635117122084E-3</v>
      </c>
      <c r="AW30" s="76">
        <f>AF30*VLOOKUP('Tipo de Pilha_Furieri2014'!$E$1,'Área - us ur_Furieri2014'!$A$4:$R$6,14,FALSE)/1000</f>
        <v>6.422830995016619E-4</v>
      </c>
      <c r="AX30" s="76">
        <f>AG30*VLOOKUP('Tipo de Pilha_Furieri2014'!$E$1,'Área - us ur_Furieri2014'!$A$4:$R$6,15,FALSE)/1000</f>
        <v>2.5434094976948461E-4</v>
      </c>
      <c r="AY30" s="76">
        <f>AH30*VLOOKUP('Tipo de Pilha_Furieri2014'!$E$1,'Área - us ur_Furieri2014'!$A$4:$R$6,16,FALSE)/1000</f>
        <v>0</v>
      </c>
      <c r="AZ30" s="76">
        <f>AI30*VLOOKUP('Tipo de Pilha_Furieri2014'!$E$1,'Área - us ur_Furieri2014'!$A$4:$R$6,17,FALSE)/1000</f>
        <v>0</v>
      </c>
      <c r="BA30" s="77">
        <f>AJ30*VLOOKUP('Tipo de Pilha_Furieri2014'!$E$1,'Área - us ur_Furieri2014'!$A$4:$R$6,18,FALSE)/1000</f>
        <v>0</v>
      </c>
      <c r="BB30" s="70">
        <f t="shared" si="18"/>
        <v>3.6700524581274374E-2</v>
      </c>
      <c r="BD30" s="41" t="s">
        <v>50</v>
      </c>
      <c r="BE30" s="3" t="s">
        <v>51</v>
      </c>
    </row>
    <row r="31" spans="1:64" ht="15" customHeight="1" x14ac:dyDescent="0.2">
      <c r="A31" s="90">
        <f>'Série Vento-1 dia'!D31</f>
        <v>42033</v>
      </c>
      <c r="B31" s="55">
        <f>'Série Vento-1 dia'!E31</f>
        <v>15.464186639999999</v>
      </c>
      <c r="C31" s="48">
        <f t="shared" si="1"/>
        <v>7.7320933200000011E-2</v>
      </c>
      <c r="D31" s="49">
        <f t="shared" si="2"/>
        <v>0.23196279959999999</v>
      </c>
      <c r="E31" s="49">
        <f t="shared" si="3"/>
        <v>0.38660466599999999</v>
      </c>
      <c r="F31" s="49">
        <f t="shared" si="4"/>
        <v>0.54124653239999987</v>
      </c>
      <c r="G31" s="49">
        <f t="shared" si="5"/>
        <v>0.69588839880000009</v>
      </c>
      <c r="H31" s="49">
        <f t="shared" si="6"/>
        <v>0.85053026520000008</v>
      </c>
      <c r="I31" s="49">
        <f t="shared" si="7"/>
        <v>1.0051721316</v>
      </c>
      <c r="J31" s="49">
        <f t="shared" si="8"/>
        <v>1.1598139980000002</v>
      </c>
      <c r="K31" s="49">
        <f t="shared" si="9"/>
        <v>1.3144558644</v>
      </c>
      <c r="L31" s="49">
        <f t="shared" si="10"/>
        <v>1.4690977307999999</v>
      </c>
      <c r="M31" s="49">
        <f t="shared" si="11"/>
        <v>1.6237395972000002</v>
      </c>
      <c r="N31" s="49">
        <f t="shared" si="12"/>
        <v>1.7783814635999997</v>
      </c>
      <c r="O31" s="49">
        <f t="shared" si="13"/>
        <v>1.9330233299999999</v>
      </c>
      <c r="P31" s="49">
        <f t="shared" si="14"/>
        <v>2.0876651964000001</v>
      </c>
      <c r="Q31" s="49">
        <f t="shared" si="15"/>
        <v>2.2423070627999997</v>
      </c>
      <c r="R31" s="49">
        <f t="shared" si="16"/>
        <v>2.3969489292000001</v>
      </c>
      <c r="S31" s="50">
        <f t="shared" si="17"/>
        <v>2.5515907956000001</v>
      </c>
      <c r="T31" s="48">
        <f t="shared" si="20"/>
        <v>0</v>
      </c>
      <c r="U31" s="49">
        <f t="shared" si="20"/>
        <v>0</v>
      </c>
      <c r="V31" s="49">
        <f t="shared" si="20"/>
        <v>0</v>
      </c>
      <c r="W31" s="49">
        <f t="shared" si="20"/>
        <v>3.4989591863194018</v>
      </c>
      <c r="X31" s="49">
        <f t="shared" si="20"/>
        <v>10.747615125752819</v>
      </c>
      <c r="Y31" s="49">
        <f t="shared" si="20"/>
        <v>20.770307459052582</v>
      </c>
      <c r="Z31" s="49">
        <f t="shared" si="20"/>
        <v>33.567036186218694</v>
      </c>
      <c r="AA31" s="49">
        <f t="shared" si="20"/>
        <v>49.137801307251181</v>
      </c>
      <c r="AB31" s="49">
        <f t="shared" si="20"/>
        <v>67.482602822149971</v>
      </c>
      <c r="AC31" s="49">
        <f t="shared" si="20"/>
        <v>88.60144073091513</v>
      </c>
      <c r="AD31" s="49">
        <f t="shared" si="20"/>
        <v>112.4943150335467</v>
      </c>
      <c r="AE31" s="49">
        <f t="shared" si="20"/>
        <v>139.16122573004449</v>
      </c>
      <c r="AF31" s="49">
        <f t="shared" si="20"/>
        <v>168.60217282040875</v>
      </c>
      <c r="AG31" s="49">
        <f t="shared" si="20"/>
        <v>200.81715630463935</v>
      </c>
      <c r="AH31" s="49">
        <f t="shared" si="20"/>
        <v>235.80617618273621</v>
      </c>
      <c r="AI31" s="49">
        <f t="shared" si="20"/>
        <v>273.56923245469955</v>
      </c>
      <c r="AJ31" s="49">
        <f t="shared" si="19"/>
        <v>314.10632512052916</v>
      </c>
      <c r="AK31" s="75">
        <f>T31*VLOOKUP('Tipo de Pilha_Furieri2014'!$E$1,'Área - us ur_Furieri2014'!$A$4:$R$6,2,FALSE)/1000</f>
        <v>0</v>
      </c>
      <c r="AL31" s="76">
        <f>U31*VLOOKUP('Tipo de Pilha_Furieri2014'!$E$1,'Área - us ur_Furieri2014'!$A$4:$R$6,3,FALSE)/1000</f>
        <v>0</v>
      </c>
      <c r="AM31" s="76">
        <f>V31*VLOOKUP('Tipo de Pilha_Furieri2014'!$E$1,'Área - us ur_Furieri2014'!$A$4:$R$6,4,FALSE)/1000</f>
        <v>0</v>
      </c>
      <c r="AN31" s="76">
        <f>W31*VLOOKUP('Tipo de Pilha_Furieri2014'!$E$1,'Área - us ur_Furieri2014'!$A$4:$R$6,5,FALSE)/1000</f>
        <v>3.3939904107298198E-4</v>
      </c>
      <c r="AO31" s="76">
        <f>X31*VLOOKUP('Tipo de Pilha_Furieri2014'!$E$1,'Área - us ur_Furieri2014'!$A$4:$R$6,6,FALSE)/1000</f>
        <v>1.7088708049946984E-3</v>
      </c>
      <c r="AP31" s="76">
        <f>Y31*VLOOKUP('Tipo de Pilha_Furieri2014'!$E$1,'Área - us ur_Furieri2014'!$A$4:$R$6,7,FALSE)/1000</f>
        <v>4.2163724141876741E-3</v>
      </c>
      <c r="AQ31" s="76">
        <f>Z31*VLOOKUP('Tipo de Pilha_Furieri2014'!$E$1,'Área - us ur_Furieri2014'!$A$4:$R$6,8,FALSE)/1000</f>
        <v>5.1357565364914598E-3</v>
      </c>
      <c r="AR31" s="76">
        <f>AA31*VLOOKUP('Tipo de Pilha_Furieri2014'!$E$1,'Área - us ur_Furieri2014'!$A$4:$R$6,9,FALSE)/1000</f>
        <v>5.3560203424903785E-3</v>
      </c>
      <c r="AS31" s="76">
        <f>AB31*VLOOKUP('Tipo de Pilha_Furieri2014'!$E$1,'Área - us ur_Furieri2014'!$A$4:$R$6,10,FALSE)/1000</f>
        <v>3.6440605523960987E-3</v>
      </c>
      <c r="AT31" s="76">
        <f>AC31*VLOOKUP('Tipo de Pilha_Furieri2014'!$E$1,'Área - us ur_Furieri2014'!$A$4:$R$6,11,FALSE)/1000</f>
        <v>3.1010504255820298E-3</v>
      </c>
      <c r="AU31" s="76">
        <f>AD31*VLOOKUP('Tipo de Pilha_Furieri2014'!$E$1,'Área - us ur_Furieri2014'!$A$4:$R$6,12,FALSE)/1000</f>
        <v>2.6998635608051205E-3</v>
      </c>
      <c r="AV31" s="76">
        <f>AE31*VLOOKUP('Tipo de Pilha_Furieri2014'!$E$1,'Área - us ur_Furieri2014'!$A$4:$R$6,13,FALSE)/1000</f>
        <v>8.3496735438026693E-4</v>
      </c>
      <c r="AW31" s="76">
        <f>AF31*VLOOKUP('Tipo de Pilha_Furieri2014'!$E$1,'Área - us ur_Furieri2014'!$A$4:$R$6,14,FALSE)/1000</f>
        <v>5.0580651846122624E-4</v>
      </c>
      <c r="AX31" s="76">
        <f>AG31*VLOOKUP('Tipo de Pilha_Furieri2014'!$E$1,'Área - us ur_Furieri2014'!$A$4:$R$6,15,FALSE)/1000</f>
        <v>2.0081715630463937E-4</v>
      </c>
      <c r="AY31" s="76">
        <f>AH31*VLOOKUP('Tipo de Pilha_Furieri2014'!$E$1,'Área - us ur_Furieri2014'!$A$4:$R$6,16,FALSE)/1000</f>
        <v>0</v>
      </c>
      <c r="AZ31" s="76">
        <f>AI31*VLOOKUP('Tipo de Pilha_Furieri2014'!$E$1,'Área - us ur_Furieri2014'!$A$4:$R$6,17,FALSE)/1000</f>
        <v>0</v>
      </c>
      <c r="BA31" s="77">
        <f>AJ31*VLOOKUP('Tipo de Pilha_Furieri2014'!$E$1,'Área - us ur_Furieri2014'!$A$4:$R$6,18,FALSE)/1000</f>
        <v>0</v>
      </c>
      <c r="BB31" s="70">
        <f t="shared" si="18"/>
        <v>2.7742984707166574E-2</v>
      </c>
      <c r="BD31" s="41" t="s">
        <v>6</v>
      </c>
      <c r="BE31" s="3" t="s">
        <v>45</v>
      </c>
    </row>
    <row r="32" spans="1:64" ht="15" customHeight="1" x14ac:dyDescent="0.2">
      <c r="A32" s="90">
        <f>'Série Vento-1 dia'!D32</f>
        <v>42034</v>
      </c>
      <c r="B32" s="55">
        <f>'Série Vento-1 dia'!E32</f>
        <v>15.464186639999999</v>
      </c>
      <c r="C32" s="48">
        <f t="shared" si="1"/>
        <v>7.7320933200000011E-2</v>
      </c>
      <c r="D32" s="49">
        <f t="shared" si="2"/>
        <v>0.23196279959999999</v>
      </c>
      <c r="E32" s="49">
        <f t="shared" si="3"/>
        <v>0.38660466599999999</v>
      </c>
      <c r="F32" s="49">
        <f t="shared" si="4"/>
        <v>0.54124653239999987</v>
      </c>
      <c r="G32" s="49">
        <f t="shared" si="5"/>
        <v>0.69588839880000009</v>
      </c>
      <c r="H32" s="49">
        <f t="shared" si="6"/>
        <v>0.85053026520000008</v>
      </c>
      <c r="I32" s="49">
        <f t="shared" si="7"/>
        <v>1.0051721316</v>
      </c>
      <c r="J32" s="49">
        <f t="shared" si="8"/>
        <v>1.1598139980000002</v>
      </c>
      <c r="K32" s="49">
        <f t="shared" si="9"/>
        <v>1.3144558644</v>
      </c>
      <c r="L32" s="49">
        <f t="shared" si="10"/>
        <v>1.4690977307999999</v>
      </c>
      <c r="M32" s="49">
        <f t="shared" si="11"/>
        <v>1.6237395972000002</v>
      </c>
      <c r="N32" s="49">
        <f t="shared" si="12"/>
        <v>1.7783814635999997</v>
      </c>
      <c r="O32" s="49">
        <f t="shared" si="13"/>
        <v>1.9330233299999999</v>
      </c>
      <c r="P32" s="49">
        <f t="shared" si="14"/>
        <v>2.0876651964000001</v>
      </c>
      <c r="Q32" s="49">
        <f t="shared" si="15"/>
        <v>2.2423070627999997</v>
      </c>
      <c r="R32" s="49">
        <f t="shared" si="16"/>
        <v>2.3969489292000001</v>
      </c>
      <c r="S32" s="50">
        <f t="shared" si="17"/>
        <v>2.5515907956000001</v>
      </c>
      <c r="T32" s="48">
        <f t="shared" si="20"/>
        <v>0</v>
      </c>
      <c r="U32" s="49">
        <f t="shared" si="20"/>
        <v>0</v>
      </c>
      <c r="V32" s="49">
        <f t="shared" si="20"/>
        <v>0</v>
      </c>
      <c r="W32" s="49">
        <f t="shared" si="20"/>
        <v>3.4989591863194018</v>
      </c>
      <c r="X32" s="49">
        <f t="shared" si="20"/>
        <v>10.747615125752819</v>
      </c>
      <c r="Y32" s="49">
        <f t="shared" si="20"/>
        <v>20.770307459052582</v>
      </c>
      <c r="Z32" s="49">
        <f t="shared" si="20"/>
        <v>33.567036186218694</v>
      </c>
      <c r="AA32" s="49">
        <f t="shared" si="20"/>
        <v>49.137801307251181</v>
      </c>
      <c r="AB32" s="49">
        <f t="shared" si="20"/>
        <v>67.482602822149971</v>
      </c>
      <c r="AC32" s="49">
        <f t="shared" si="20"/>
        <v>88.60144073091513</v>
      </c>
      <c r="AD32" s="49">
        <f t="shared" si="20"/>
        <v>112.4943150335467</v>
      </c>
      <c r="AE32" s="49">
        <f t="shared" si="20"/>
        <v>139.16122573004449</v>
      </c>
      <c r="AF32" s="49">
        <f t="shared" si="20"/>
        <v>168.60217282040875</v>
      </c>
      <c r="AG32" s="49">
        <f t="shared" si="20"/>
        <v>200.81715630463935</v>
      </c>
      <c r="AH32" s="49">
        <f t="shared" si="20"/>
        <v>235.80617618273621</v>
      </c>
      <c r="AI32" s="49">
        <f t="shared" si="20"/>
        <v>273.56923245469955</v>
      </c>
      <c r="AJ32" s="49">
        <f t="shared" si="19"/>
        <v>314.10632512052916</v>
      </c>
      <c r="AK32" s="75">
        <f>T32*VLOOKUP('Tipo de Pilha_Furieri2014'!$E$1,'Área - us ur_Furieri2014'!$A$4:$R$6,2,FALSE)/1000</f>
        <v>0</v>
      </c>
      <c r="AL32" s="76">
        <f>U32*VLOOKUP('Tipo de Pilha_Furieri2014'!$E$1,'Área - us ur_Furieri2014'!$A$4:$R$6,3,FALSE)/1000</f>
        <v>0</v>
      </c>
      <c r="AM32" s="76">
        <f>V32*VLOOKUP('Tipo de Pilha_Furieri2014'!$E$1,'Área - us ur_Furieri2014'!$A$4:$R$6,4,FALSE)/1000</f>
        <v>0</v>
      </c>
      <c r="AN32" s="76">
        <f>W32*VLOOKUP('Tipo de Pilha_Furieri2014'!$E$1,'Área - us ur_Furieri2014'!$A$4:$R$6,5,FALSE)/1000</f>
        <v>3.3939904107298198E-4</v>
      </c>
      <c r="AO32" s="76">
        <f>X32*VLOOKUP('Tipo de Pilha_Furieri2014'!$E$1,'Área - us ur_Furieri2014'!$A$4:$R$6,6,FALSE)/1000</f>
        <v>1.7088708049946984E-3</v>
      </c>
      <c r="AP32" s="76">
        <f>Y32*VLOOKUP('Tipo de Pilha_Furieri2014'!$E$1,'Área - us ur_Furieri2014'!$A$4:$R$6,7,FALSE)/1000</f>
        <v>4.2163724141876741E-3</v>
      </c>
      <c r="AQ32" s="76">
        <f>Z32*VLOOKUP('Tipo de Pilha_Furieri2014'!$E$1,'Área - us ur_Furieri2014'!$A$4:$R$6,8,FALSE)/1000</f>
        <v>5.1357565364914598E-3</v>
      </c>
      <c r="AR32" s="76">
        <f>AA32*VLOOKUP('Tipo de Pilha_Furieri2014'!$E$1,'Área - us ur_Furieri2014'!$A$4:$R$6,9,FALSE)/1000</f>
        <v>5.3560203424903785E-3</v>
      </c>
      <c r="AS32" s="76">
        <f>AB32*VLOOKUP('Tipo de Pilha_Furieri2014'!$E$1,'Área - us ur_Furieri2014'!$A$4:$R$6,10,FALSE)/1000</f>
        <v>3.6440605523960987E-3</v>
      </c>
      <c r="AT32" s="76">
        <f>AC32*VLOOKUP('Tipo de Pilha_Furieri2014'!$E$1,'Área - us ur_Furieri2014'!$A$4:$R$6,11,FALSE)/1000</f>
        <v>3.1010504255820298E-3</v>
      </c>
      <c r="AU32" s="76">
        <f>AD32*VLOOKUP('Tipo de Pilha_Furieri2014'!$E$1,'Área - us ur_Furieri2014'!$A$4:$R$6,12,FALSE)/1000</f>
        <v>2.6998635608051205E-3</v>
      </c>
      <c r="AV32" s="76">
        <f>AE32*VLOOKUP('Tipo de Pilha_Furieri2014'!$E$1,'Área - us ur_Furieri2014'!$A$4:$R$6,13,FALSE)/1000</f>
        <v>8.3496735438026693E-4</v>
      </c>
      <c r="AW32" s="76">
        <f>AF32*VLOOKUP('Tipo de Pilha_Furieri2014'!$E$1,'Área - us ur_Furieri2014'!$A$4:$R$6,14,FALSE)/1000</f>
        <v>5.0580651846122624E-4</v>
      </c>
      <c r="AX32" s="76">
        <f>AG32*VLOOKUP('Tipo de Pilha_Furieri2014'!$E$1,'Área - us ur_Furieri2014'!$A$4:$R$6,15,FALSE)/1000</f>
        <v>2.0081715630463937E-4</v>
      </c>
      <c r="AY32" s="76">
        <f>AH32*VLOOKUP('Tipo de Pilha_Furieri2014'!$E$1,'Área - us ur_Furieri2014'!$A$4:$R$6,16,FALSE)/1000</f>
        <v>0</v>
      </c>
      <c r="AZ32" s="76">
        <f>AI32*VLOOKUP('Tipo de Pilha_Furieri2014'!$E$1,'Área - us ur_Furieri2014'!$A$4:$R$6,17,FALSE)/1000</f>
        <v>0</v>
      </c>
      <c r="BA32" s="77">
        <f>AJ32*VLOOKUP('Tipo de Pilha_Furieri2014'!$E$1,'Área - us ur_Furieri2014'!$A$4:$R$6,18,FALSE)/1000</f>
        <v>0</v>
      </c>
      <c r="BB32" s="70">
        <f t="shared" si="18"/>
        <v>2.7742984707166574E-2</v>
      </c>
      <c r="BD32" s="41" t="s">
        <v>52</v>
      </c>
      <c r="BE32" s="3" t="s">
        <v>53</v>
      </c>
    </row>
    <row r="33" spans="1:54" ht="15" customHeight="1" x14ac:dyDescent="0.2">
      <c r="A33" s="90">
        <f>'Série Vento-1 dia'!D33</f>
        <v>42035</v>
      </c>
      <c r="B33" s="55">
        <f>'Série Vento-1 dia'!E33</f>
        <v>13.74594368</v>
      </c>
      <c r="C33" s="48">
        <f t="shared" si="1"/>
        <v>6.8729718400000014E-2</v>
      </c>
      <c r="D33" s="49">
        <f t="shared" si="2"/>
        <v>0.2061891552</v>
      </c>
      <c r="E33" s="49">
        <f t="shared" si="3"/>
        <v>0.34364859200000003</v>
      </c>
      <c r="F33" s="49">
        <f t="shared" si="4"/>
        <v>0.48110802879999992</v>
      </c>
      <c r="G33" s="49">
        <f t="shared" si="5"/>
        <v>0.61856746560000009</v>
      </c>
      <c r="H33" s="49">
        <f t="shared" si="6"/>
        <v>0.75602690240000014</v>
      </c>
      <c r="I33" s="49">
        <f t="shared" si="7"/>
        <v>0.89348633919999998</v>
      </c>
      <c r="J33" s="49">
        <f t="shared" si="8"/>
        <v>1.030945776</v>
      </c>
      <c r="K33" s="49">
        <f t="shared" si="9"/>
        <v>1.1684052128</v>
      </c>
      <c r="L33" s="49">
        <f t="shared" si="10"/>
        <v>1.3058646495999999</v>
      </c>
      <c r="M33" s="49">
        <f t="shared" si="11"/>
        <v>1.4433240864000001</v>
      </c>
      <c r="N33" s="49">
        <f t="shared" si="12"/>
        <v>1.5807835231999998</v>
      </c>
      <c r="O33" s="49">
        <f t="shared" si="13"/>
        <v>1.71824296</v>
      </c>
      <c r="P33" s="49">
        <f t="shared" si="14"/>
        <v>1.8557023968000002</v>
      </c>
      <c r="Q33" s="49">
        <f t="shared" si="15"/>
        <v>1.9931618335999999</v>
      </c>
      <c r="R33" s="49">
        <f t="shared" si="16"/>
        <v>2.1306212704000003</v>
      </c>
      <c r="S33" s="50">
        <f t="shared" si="17"/>
        <v>2.2680807072000002</v>
      </c>
      <c r="T33" s="48">
        <f t="shared" si="20"/>
        <v>0</v>
      </c>
      <c r="U33" s="49">
        <f t="shared" si="20"/>
        <v>0</v>
      </c>
      <c r="V33" s="49">
        <f t="shared" si="20"/>
        <v>0</v>
      </c>
      <c r="W33" s="49">
        <f t="shared" si="20"/>
        <v>1.4291984952536523</v>
      </c>
      <c r="X33" s="49">
        <f t="shared" si="20"/>
        <v>6.7765326068028209</v>
      </c>
      <c r="Y33" s="49">
        <f t="shared" si="20"/>
        <v>14.315697943135278</v>
      </c>
      <c r="Z33" s="49">
        <f t="shared" si="20"/>
        <v>24.046694504251011</v>
      </c>
      <c r="AA33" s="49">
        <f t="shared" si="20"/>
        <v>35.969522290150053</v>
      </c>
      <c r="AB33" s="49">
        <f t="shared" si="20"/>
        <v>50.08418130083237</v>
      </c>
      <c r="AC33" s="49">
        <f t="shared" si="20"/>
        <v>66.390671536297987</v>
      </c>
      <c r="AD33" s="49">
        <f t="shared" si="20"/>
        <v>84.888992996546904</v>
      </c>
      <c r="AE33" s="49">
        <f t="shared" si="20"/>
        <v>105.57914568157906</v>
      </c>
      <c r="AF33" s="49">
        <f t="shared" si="20"/>
        <v>128.46112959139458</v>
      </c>
      <c r="AG33" s="49">
        <f t="shared" si="20"/>
        <v>153.53494472599337</v>
      </c>
      <c r="AH33" s="49">
        <f t="shared" si="20"/>
        <v>180.8005910853754</v>
      </c>
      <c r="AI33" s="49">
        <f t="shared" si="20"/>
        <v>210.25806866954085</v>
      </c>
      <c r="AJ33" s="49">
        <f t="shared" si="19"/>
        <v>241.90737747848948</v>
      </c>
      <c r="AK33" s="75">
        <f>T33*VLOOKUP('Tipo de Pilha_Furieri2014'!$E$1,'Área - us ur_Furieri2014'!$A$4:$R$6,2,FALSE)/1000</f>
        <v>0</v>
      </c>
      <c r="AL33" s="76">
        <f>U33*VLOOKUP('Tipo de Pilha_Furieri2014'!$E$1,'Área - us ur_Furieri2014'!$A$4:$R$6,3,FALSE)/1000</f>
        <v>0</v>
      </c>
      <c r="AM33" s="76">
        <f>V33*VLOOKUP('Tipo de Pilha_Furieri2014'!$E$1,'Área - us ur_Furieri2014'!$A$4:$R$6,4,FALSE)/1000</f>
        <v>0</v>
      </c>
      <c r="AN33" s="76">
        <f>W33*VLOOKUP('Tipo de Pilha_Furieri2014'!$E$1,'Área - us ur_Furieri2014'!$A$4:$R$6,5,FALSE)/1000</f>
        <v>1.3863225403960424E-4</v>
      </c>
      <c r="AO33" s="76">
        <f>X33*VLOOKUP('Tipo de Pilha_Furieri2014'!$E$1,'Área - us ur_Furieri2014'!$A$4:$R$6,6,FALSE)/1000</f>
        <v>1.0774686844816485E-3</v>
      </c>
      <c r="AP33" s="76">
        <f>Y33*VLOOKUP('Tipo de Pilha_Furieri2014'!$E$1,'Área - us ur_Furieri2014'!$A$4:$R$6,7,FALSE)/1000</f>
        <v>2.9060866824564616E-3</v>
      </c>
      <c r="AQ33" s="76">
        <f>Z33*VLOOKUP('Tipo de Pilha_Furieri2014'!$E$1,'Área - us ur_Furieri2014'!$A$4:$R$6,8,FALSE)/1000</f>
        <v>3.6791442591504048E-3</v>
      </c>
      <c r="AR33" s="76">
        <f>AA33*VLOOKUP('Tipo de Pilha_Furieri2014'!$E$1,'Área - us ur_Furieri2014'!$A$4:$R$6,9,FALSE)/1000</f>
        <v>3.9206779296263559E-3</v>
      </c>
      <c r="AS33" s="76">
        <f>AB33*VLOOKUP('Tipo de Pilha_Furieri2014'!$E$1,'Área - us ur_Furieri2014'!$A$4:$R$6,10,FALSE)/1000</f>
        <v>2.7045457902449481E-3</v>
      </c>
      <c r="AT33" s="76">
        <f>AC33*VLOOKUP('Tipo de Pilha_Furieri2014'!$E$1,'Área - us ur_Furieri2014'!$A$4:$R$6,11,FALSE)/1000</f>
        <v>2.3236735037704295E-3</v>
      </c>
      <c r="AU33" s="76">
        <f>AD33*VLOOKUP('Tipo de Pilha_Furieri2014'!$E$1,'Área - us ur_Furieri2014'!$A$4:$R$6,12,FALSE)/1000</f>
        <v>2.0373358319171254E-3</v>
      </c>
      <c r="AV33" s="76">
        <f>AE33*VLOOKUP('Tipo de Pilha_Furieri2014'!$E$1,'Área - us ur_Furieri2014'!$A$4:$R$6,13,FALSE)/1000</f>
        <v>6.3347487408947449E-4</v>
      </c>
      <c r="AW33" s="76">
        <f>AF33*VLOOKUP('Tipo de Pilha_Furieri2014'!$E$1,'Área - us ur_Furieri2014'!$A$4:$R$6,14,FALSE)/1000</f>
        <v>3.8538338877418379E-4</v>
      </c>
      <c r="AX33" s="76">
        <f>AG33*VLOOKUP('Tipo de Pilha_Furieri2014'!$E$1,'Área - us ur_Furieri2014'!$A$4:$R$6,15,FALSE)/1000</f>
        <v>1.5353494472599338E-4</v>
      </c>
      <c r="AY33" s="76">
        <f>AH33*VLOOKUP('Tipo de Pilha_Furieri2014'!$E$1,'Área - us ur_Furieri2014'!$A$4:$R$6,16,FALSE)/1000</f>
        <v>0</v>
      </c>
      <c r="AZ33" s="76">
        <f>AI33*VLOOKUP('Tipo de Pilha_Furieri2014'!$E$1,'Área - us ur_Furieri2014'!$A$4:$R$6,17,FALSE)/1000</f>
        <v>0</v>
      </c>
      <c r="BA33" s="77">
        <f>AJ33*VLOOKUP('Tipo de Pilha_Furieri2014'!$E$1,'Área - us ur_Furieri2014'!$A$4:$R$6,18,FALSE)/1000</f>
        <v>0</v>
      </c>
      <c r="BB33" s="70">
        <f t="shared" si="18"/>
        <v>1.9959958143276627E-2</v>
      </c>
    </row>
    <row r="34" spans="1:54" ht="15" customHeight="1" x14ac:dyDescent="0.2">
      <c r="A34" s="90">
        <f>'Série Vento-1 dia'!D34</f>
        <v>42036</v>
      </c>
      <c r="B34" s="55">
        <f>'Série Vento-1 dia'!E34</f>
        <v>15.464186639999999</v>
      </c>
      <c r="C34" s="48">
        <f t="shared" si="1"/>
        <v>7.7320933200000011E-2</v>
      </c>
      <c r="D34" s="49">
        <f t="shared" si="2"/>
        <v>0.23196279959999999</v>
      </c>
      <c r="E34" s="49">
        <f t="shared" si="3"/>
        <v>0.38660466599999999</v>
      </c>
      <c r="F34" s="49">
        <f t="shared" si="4"/>
        <v>0.54124653239999987</v>
      </c>
      <c r="G34" s="49">
        <f t="shared" si="5"/>
        <v>0.69588839880000009</v>
      </c>
      <c r="H34" s="49">
        <f t="shared" si="6"/>
        <v>0.85053026520000008</v>
      </c>
      <c r="I34" s="49">
        <f t="shared" si="7"/>
        <v>1.0051721316</v>
      </c>
      <c r="J34" s="49">
        <f t="shared" si="8"/>
        <v>1.1598139980000002</v>
      </c>
      <c r="K34" s="49">
        <f t="shared" si="9"/>
        <v>1.3144558644</v>
      </c>
      <c r="L34" s="49">
        <f t="shared" si="10"/>
        <v>1.4690977307999999</v>
      </c>
      <c r="M34" s="49">
        <f t="shared" si="11"/>
        <v>1.6237395972000002</v>
      </c>
      <c r="N34" s="49">
        <f t="shared" si="12"/>
        <v>1.7783814635999997</v>
      </c>
      <c r="O34" s="49">
        <f t="shared" si="13"/>
        <v>1.9330233299999999</v>
      </c>
      <c r="P34" s="49">
        <f t="shared" si="14"/>
        <v>2.0876651964000001</v>
      </c>
      <c r="Q34" s="49">
        <f t="shared" si="15"/>
        <v>2.2423070627999997</v>
      </c>
      <c r="R34" s="49">
        <f t="shared" si="16"/>
        <v>2.3969489292000001</v>
      </c>
      <c r="S34" s="50">
        <f t="shared" si="17"/>
        <v>2.5515907956000001</v>
      </c>
      <c r="T34" s="48">
        <f t="shared" si="20"/>
        <v>0</v>
      </c>
      <c r="U34" s="49">
        <f t="shared" si="20"/>
        <v>0</v>
      </c>
      <c r="V34" s="49">
        <f t="shared" si="20"/>
        <v>0</v>
      </c>
      <c r="W34" s="49">
        <f t="shared" si="20"/>
        <v>3.4989591863194018</v>
      </c>
      <c r="X34" s="49">
        <f t="shared" si="20"/>
        <v>10.747615125752819</v>
      </c>
      <c r="Y34" s="49">
        <f t="shared" si="20"/>
        <v>20.770307459052582</v>
      </c>
      <c r="Z34" s="49">
        <f t="shared" si="20"/>
        <v>33.567036186218694</v>
      </c>
      <c r="AA34" s="49">
        <f t="shared" si="20"/>
        <v>49.137801307251181</v>
      </c>
      <c r="AB34" s="49">
        <f t="shared" si="20"/>
        <v>67.482602822149971</v>
      </c>
      <c r="AC34" s="49">
        <f t="shared" si="20"/>
        <v>88.60144073091513</v>
      </c>
      <c r="AD34" s="49">
        <f t="shared" si="20"/>
        <v>112.4943150335467</v>
      </c>
      <c r="AE34" s="49">
        <f t="shared" si="20"/>
        <v>139.16122573004449</v>
      </c>
      <c r="AF34" s="49">
        <f t="shared" si="20"/>
        <v>168.60217282040875</v>
      </c>
      <c r="AG34" s="49">
        <f t="shared" si="20"/>
        <v>200.81715630463935</v>
      </c>
      <c r="AH34" s="49">
        <f t="shared" si="20"/>
        <v>235.80617618273621</v>
      </c>
      <c r="AI34" s="49">
        <f t="shared" ref="AI34:AJ61" si="21">IF(R34&gt;$BF$1,58*(R34-$BF$1)^2+25*(R34-$BF$1),0)</f>
        <v>273.56923245469955</v>
      </c>
      <c r="AJ34" s="49">
        <f t="shared" si="21"/>
        <v>314.10632512052916</v>
      </c>
      <c r="AK34" s="75">
        <f>T34*VLOOKUP('Tipo de Pilha_Furieri2014'!$E$1,'Área - us ur_Furieri2014'!$A$4:$R$6,2,FALSE)/1000</f>
        <v>0</v>
      </c>
      <c r="AL34" s="76">
        <f>U34*VLOOKUP('Tipo de Pilha_Furieri2014'!$E$1,'Área - us ur_Furieri2014'!$A$4:$R$6,3,FALSE)/1000</f>
        <v>0</v>
      </c>
      <c r="AM34" s="76">
        <f>V34*VLOOKUP('Tipo de Pilha_Furieri2014'!$E$1,'Área - us ur_Furieri2014'!$A$4:$R$6,4,FALSE)/1000</f>
        <v>0</v>
      </c>
      <c r="AN34" s="76">
        <f>W34*VLOOKUP('Tipo de Pilha_Furieri2014'!$E$1,'Área - us ur_Furieri2014'!$A$4:$R$6,5,FALSE)/1000</f>
        <v>3.3939904107298198E-4</v>
      </c>
      <c r="AO34" s="76">
        <f>X34*VLOOKUP('Tipo de Pilha_Furieri2014'!$E$1,'Área - us ur_Furieri2014'!$A$4:$R$6,6,FALSE)/1000</f>
        <v>1.7088708049946984E-3</v>
      </c>
      <c r="AP34" s="76">
        <f>Y34*VLOOKUP('Tipo de Pilha_Furieri2014'!$E$1,'Área - us ur_Furieri2014'!$A$4:$R$6,7,FALSE)/1000</f>
        <v>4.2163724141876741E-3</v>
      </c>
      <c r="AQ34" s="76">
        <f>Z34*VLOOKUP('Tipo de Pilha_Furieri2014'!$E$1,'Área - us ur_Furieri2014'!$A$4:$R$6,8,FALSE)/1000</f>
        <v>5.1357565364914598E-3</v>
      </c>
      <c r="AR34" s="76">
        <f>AA34*VLOOKUP('Tipo de Pilha_Furieri2014'!$E$1,'Área - us ur_Furieri2014'!$A$4:$R$6,9,FALSE)/1000</f>
        <v>5.3560203424903785E-3</v>
      </c>
      <c r="AS34" s="76">
        <f>AB34*VLOOKUP('Tipo de Pilha_Furieri2014'!$E$1,'Área - us ur_Furieri2014'!$A$4:$R$6,10,FALSE)/1000</f>
        <v>3.6440605523960987E-3</v>
      </c>
      <c r="AT34" s="76">
        <f>AC34*VLOOKUP('Tipo de Pilha_Furieri2014'!$E$1,'Área - us ur_Furieri2014'!$A$4:$R$6,11,FALSE)/1000</f>
        <v>3.1010504255820298E-3</v>
      </c>
      <c r="AU34" s="76">
        <f>AD34*VLOOKUP('Tipo de Pilha_Furieri2014'!$E$1,'Área - us ur_Furieri2014'!$A$4:$R$6,12,FALSE)/1000</f>
        <v>2.6998635608051205E-3</v>
      </c>
      <c r="AV34" s="76">
        <f>AE34*VLOOKUP('Tipo de Pilha_Furieri2014'!$E$1,'Área - us ur_Furieri2014'!$A$4:$R$6,13,FALSE)/1000</f>
        <v>8.3496735438026693E-4</v>
      </c>
      <c r="AW34" s="76">
        <f>AF34*VLOOKUP('Tipo de Pilha_Furieri2014'!$E$1,'Área - us ur_Furieri2014'!$A$4:$R$6,14,FALSE)/1000</f>
        <v>5.0580651846122624E-4</v>
      </c>
      <c r="AX34" s="76">
        <f>AG34*VLOOKUP('Tipo de Pilha_Furieri2014'!$E$1,'Área - us ur_Furieri2014'!$A$4:$R$6,15,FALSE)/1000</f>
        <v>2.0081715630463937E-4</v>
      </c>
      <c r="AY34" s="76">
        <f>AH34*VLOOKUP('Tipo de Pilha_Furieri2014'!$E$1,'Área - us ur_Furieri2014'!$A$4:$R$6,16,FALSE)/1000</f>
        <v>0</v>
      </c>
      <c r="AZ34" s="76">
        <f>AI34*VLOOKUP('Tipo de Pilha_Furieri2014'!$E$1,'Área - us ur_Furieri2014'!$A$4:$R$6,17,FALSE)/1000</f>
        <v>0</v>
      </c>
      <c r="BA34" s="77">
        <f>AJ34*VLOOKUP('Tipo de Pilha_Furieri2014'!$E$1,'Área - us ur_Furieri2014'!$A$4:$R$6,18,FALSE)/1000</f>
        <v>0</v>
      </c>
      <c r="BB34" s="70">
        <f t="shared" si="18"/>
        <v>2.7742984707166574E-2</v>
      </c>
    </row>
    <row r="35" spans="1:54" ht="15" customHeight="1" x14ac:dyDescent="0.2">
      <c r="A35" s="90">
        <f>'Série Vento-1 dia'!D35</f>
        <v>42037</v>
      </c>
      <c r="B35" s="55">
        <f>'Série Vento-1 dia'!E35</f>
        <v>19.759794039999999</v>
      </c>
      <c r="C35" s="48">
        <f t="shared" si="1"/>
        <v>9.8798970200000016E-2</v>
      </c>
      <c r="D35" s="49">
        <f t="shared" si="2"/>
        <v>0.29639691059999995</v>
      </c>
      <c r="E35" s="49">
        <f t="shared" si="3"/>
        <v>0.49399485100000001</v>
      </c>
      <c r="F35" s="49">
        <f t="shared" si="4"/>
        <v>0.69159279139999985</v>
      </c>
      <c r="G35" s="49">
        <f t="shared" si="5"/>
        <v>0.88919073180000008</v>
      </c>
      <c r="H35" s="49">
        <f t="shared" si="6"/>
        <v>1.0867886722000002</v>
      </c>
      <c r="I35" s="49">
        <f t="shared" si="7"/>
        <v>1.2843866126000001</v>
      </c>
      <c r="J35" s="49">
        <f t="shared" si="8"/>
        <v>1.4819845530000002</v>
      </c>
      <c r="K35" s="49">
        <f t="shared" si="9"/>
        <v>1.6795824934000001</v>
      </c>
      <c r="L35" s="49">
        <f t="shared" si="10"/>
        <v>1.8771804338</v>
      </c>
      <c r="M35" s="49">
        <f t="shared" si="11"/>
        <v>2.0747783742000001</v>
      </c>
      <c r="N35" s="49">
        <f t="shared" si="12"/>
        <v>2.2723763145999998</v>
      </c>
      <c r="O35" s="49">
        <f t="shared" si="13"/>
        <v>2.4699742549999999</v>
      </c>
      <c r="P35" s="49">
        <f t="shared" si="14"/>
        <v>2.6675721954</v>
      </c>
      <c r="Q35" s="49">
        <f t="shared" si="15"/>
        <v>2.8651701357999997</v>
      </c>
      <c r="R35" s="49">
        <f t="shared" si="16"/>
        <v>3.0627680762000002</v>
      </c>
      <c r="S35" s="50">
        <f t="shared" si="17"/>
        <v>3.2603660165999999</v>
      </c>
      <c r="T35" s="48">
        <f t="shared" ref="T35:AH51" si="22">IF(C35&gt;$BF$1,58*(C35-$BF$1)^2+25*(C35-$BF$1),0)</f>
        <v>0</v>
      </c>
      <c r="U35" s="49">
        <f t="shared" si="22"/>
        <v>0</v>
      </c>
      <c r="V35" s="49">
        <f t="shared" si="22"/>
        <v>1.8374010503617082</v>
      </c>
      <c r="W35" s="49">
        <f t="shared" si="22"/>
        <v>10.50880551872174</v>
      </c>
      <c r="X35" s="49">
        <f t="shared" si="22"/>
        <v>23.709423728919141</v>
      </c>
      <c r="Y35" s="49">
        <f t="shared" si="22"/>
        <v>41.439255680953892</v>
      </c>
      <c r="Z35" s="49">
        <f t="shared" si="22"/>
        <v>63.698301374825959</v>
      </c>
      <c r="AA35" s="49">
        <f t="shared" si="22"/>
        <v>90.486560810535408</v>
      </c>
      <c r="AB35" s="49">
        <f t="shared" si="22"/>
        <v>121.80403398808217</v>
      </c>
      <c r="AC35" s="49">
        <f t="shared" si="22"/>
        <v>157.65072090746628</v>
      </c>
      <c r="AD35" s="49">
        <f t="shared" si="22"/>
        <v>198.02662156868777</v>
      </c>
      <c r="AE35" s="49">
        <f t="shared" si="22"/>
        <v>242.93173597174649</v>
      </c>
      <c r="AF35" s="49">
        <f t="shared" si="22"/>
        <v>292.36606411664263</v>
      </c>
      <c r="AG35" s="49">
        <f t="shared" si="22"/>
        <v>346.32960600337617</v>
      </c>
      <c r="AH35" s="49">
        <f t="shared" si="22"/>
        <v>404.82236163194693</v>
      </c>
      <c r="AI35" s="49">
        <f t="shared" si="21"/>
        <v>467.84433100235526</v>
      </c>
      <c r="AJ35" s="49">
        <f t="shared" si="21"/>
        <v>535.3955141146007</v>
      </c>
      <c r="AK35" s="75">
        <f>T35*VLOOKUP('Tipo de Pilha_Furieri2014'!$E$1,'Área - us ur_Furieri2014'!$A$4:$R$6,2,FALSE)/1000</f>
        <v>0</v>
      </c>
      <c r="AL35" s="76">
        <f>U35*VLOOKUP('Tipo de Pilha_Furieri2014'!$E$1,'Área - us ur_Furieri2014'!$A$4:$R$6,3,FALSE)/1000</f>
        <v>0</v>
      </c>
      <c r="AM35" s="76">
        <f>V35*VLOOKUP('Tipo de Pilha_Furieri2014'!$E$1,'Área - us ur_Furieri2014'!$A$4:$R$6,4,FALSE)/1000</f>
        <v>1.3413027667640471E-4</v>
      </c>
      <c r="AN35" s="76">
        <f>W35*VLOOKUP('Tipo de Pilha_Furieri2014'!$E$1,'Área - us ur_Furieri2014'!$A$4:$R$6,5,FALSE)/1000</f>
        <v>1.0193541353160087E-3</v>
      </c>
      <c r="AO35" s="76">
        <f>X35*VLOOKUP('Tipo de Pilha_Furieri2014'!$E$1,'Área - us ur_Furieri2014'!$A$4:$R$6,6,FALSE)/1000</f>
        <v>3.7697983728981438E-3</v>
      </c>
      <c r="AP35" s="76">
        <f>Y35*VLOOKUP('Tipo de Pilha_Furieri2014'!$E$1,'Área - us ur_Furieri2014'!$A$4:$R$6,7,FALSE)/1000</f>
        <v>8.41216890323364E-3</v>
      </c>
      <c r="AQ35" s="76">
        <f>Z35*VLOOKUP('Tipo de Pilha_Furieri2014'!$E$1,'Área - us ur_Furieri2014'!$A$4:$R$6,8,FALSE)/1000</f>
        <v>9.7458401103483715E-3</v>
      </c>
      <c r="AR35" s="76">
        <f>AA35*VLOOKUP('Tipo de Pilha_Furieri2014'!$E$1,'Área - us ur_Furieri2014'!$A$4:$R$6,9,FALSE)/1000</f>
        <v>9.8630351283483589E-3</v>
      </c>
      <c r="AS35" s="76">
        <f>AB35*VLOOKUP('Tipo de Pilha_Furieri2014'!$E$1,'Área - us ur_Furieri2014'!$A$4:$R$6,10,FALSE)/1000</f>
        <v>6.577417835356438E-3</v>
      </c>
      <c r="AT35" s="76">
        <f>AC35*VLOOKUP('Tipo de Pilha_Furieri2014'!$E$1,'Área - us ur_Furieri2014'!$A$4:$R$6,11,FALSE)/1000</f>
        <v>5.517775231761321E-3</v>
      </c>
      <c r="AU35" s="76">
        <f>AD35*VLOOKUP('Tipo de Pilha_Furieri2014'!$E$1,'Área - us ur_Furieri2014'!$A$4:$R$6,12,FALSE)/1000</f>
        <v>4.7526389176485067E-3</v>
      </c>
      <c r="AV35" s="76">
        <f>AE35*VLOOKUP('Tipo de Pilha_Furieri2014'!$E$1,'Área - us ur_Furieri2014'!$A$4:$R$6,13,FALSE)/1000</f>
        <v>1.4575904158304789E-3</v>
      </c>
      <c r="AW35" s="76">
        <f>AF35*VLOOKUP('Tipo de Pilha_Furieri2014'!$E$1,'Área - us ur_Furieri2014'!$A$4:$R$6,14,FALSE)/1000</f>
        <v>8.7709819234992796E-4</v>
      </c>
      <c r="AX35" s="76">
        <f>AG35*VLOOKUP('Tipo de Pilha_Furieri2014'!$E$1,'Área - us ur_Furieri2014'!$A$4:$R$6,15,FALSE)/1000</f>
        <v>3.4632960600337621E-4</v>
      </c>
      <c r="AY35" s="76">
        <f>AH35*VLOOKUP('Tipo de Pilha_Furieri2014'!$E$1,'Área - us ur_Furieri2014'!$A$4:$R$6,16,FALSE)/1000</f>
        <v>0</v>
      </c>
      <c r="AZ35" s="76">
        <f>AI35*VLOOKUP('Tipo de Pilha_Furieri2014'!$E$1,'Área - us ur_Furieri2014'!$A$4:$R$6,17,FALSE)/1000</f>
        <v>0</v>
      </c>
      <c r="BA35" s="77">
        <f>AJ35*VLOOKUP('Tipo de Pilha_Furieri2014'!$E$1,'Área - us ur_Furieri2014'!$A$4:$R$6,18,FALSE)/1000</f>
        <v>0</v>
      </c>
      <c r="BB35" s="70">
        <f t="shared" si="18"/>
        <v>5.247317712577098E-2</v>
      </c>
    </row>
    <row r="36" spans="1:54" ht="15" customHeight="1" x14ac:dyDescent="0.2">
      <c r="A36" s="90">
        <f>'Série Vento-1 dia'!D36</f>
        <v>42038</v>
      </c>
      <c r="B36" s="55">
        <f>'Série Vento-1 dia'!E36</f>
        <v>16.32330812</v>
      </c>
      <c r="C36" s="48">
        <f t="shared" si="1"/>
        <v>8.1616540600000023E-2</v>
      </c>
      <c r="D36" s="49">
        <f t="shared" si="2"/>
        <v>0.2448496218</v>
      </c>
      <c r="E36" s="49">
        <f t="shared" si="3"/>
        <v>0.40808270300000005</v>
      </c>
      <c r="F36" s="49">
        <f t="shared" si="4"/>
        <v>0.57131578419999995</v>
      </c>
      <c r="G36" s="49">
        <f t="shared" si="5"/>
        <v>0.73454886540000008</v>
      </c>
      <c r="H36" s="49">
        <f t="shared" si="6"/>
        <v>0.8977819466000001</v>
      </c>
      <c r="I36" s="49">
        <f t="shared" si="7"/>
        <v>1.0610150278000001</v>
      </c>
      <c r="J36" s="49">
        <f t="shared" si="8"/>
        <v>1.2242481090000001</v>
      </c>
      <c r="K36" s="49">
        <f t="shared" si="9"/>
        <v>1.3874811902000002</v>
      </c>
      <c r="L36" s="49">
        <f t="shared" si="10"/>
        <v>1.5507142714</v>
      </c>
      <c r="M36" s="49">
        <f t="shared" si="11"/>
        <v>1.7139473526000002</v>
      </c>
      <c r="N36" s="49">
        <f t="shared" si="12"/>
        <v>1.8771804337999998</v>
      </c>
      <c r="O36" s="49">
        <f t="shared" si="13"/>
        <v>2.040413515</v>
      </c>
      <c r="P36" s="49">
        <f t="shared" si="14"/>
        <v>2.2036465962</v>
      </c>
      <c r="Q36" s="49">
        <f t="shared" si="15"/>
        <v>2.3668796774</v>
      </c>
      <c r="R36" s="49">
        <f t="shared" si="16"/>
        <v>2.5301127586000005</v>
      </c>
      <c r="S36" s="50">
        <f t="shared" si="17"/>
        <v>2.6933458398000001</v>
      </c>
      <c r="T36" s="48">
        <f t="shared" si="22"/>
        <v>0</v>
      </c>
      <c r="U36" s="49">
        <f t="shared" si="22"/>
        <v>0</v>
      </c>
      <c r="V36" s="49">
        <f t="shared" si="22"/>
        <v>0</v>
      </c>
      <c r="W36" s="49">
        <f t="shared" si="22"/>
        <v>4.6911633551155347</v>
      </c>
      <c r="X36" s="49">
        <f t="shared" si="22"/>
        <v>12.993222297152791</v>
      </c>
      <c r="Y36" s="49">
        <f t="shared" si="22"/>
        <v>24.386105739763352</v>
      </c>
      <c r="Z36" s="49">
        <f t="shared" si="22"/>
        <v>38.869813682947239</v>
      </c>
      <c r="AA36" s="49">
        <f t="shared" si="22"/>
        <v>56.444346126704431</v>
      </c>
      <c r="AB36" s="49">
        <f t="shared" si="22"/>
        <v>77.109703071034929</v>
      </c>
      <c r="AC36" s="49">
        <f t="shared" si="22"/>
        <v>100.86588451593872</v>
      </c>
      <c r="AD36" s="49">
        <f t="shared" si="22"/>
        <v>127.71289046141587</v>
      </c>
      <c r="AE36" s="49">
        <f t="shared" si="22"/>
        <v>157.65072090746622</v>
      </c>
      <c r="AF36" s="49">
        <f t="shared" si="22"/>
        <v>190.67937585409001</v>
      </c>
      <c r="AG36" s="49">
        <f t="shared" si="22"/>
        <v>226.79885530128706</v>
      </c>
      <c r="AH36" s="49">
        <f t="shared" si="22"/>
        <v>266.00915924905746</v>
      </c>
      <c r="AI36" s="49">
        <f t="shared" si="21"/>
        <v>308.31028769740118</v>
      </c>
      <c r="AJ36" s="49">
        <f t="shared" si="21"/>
        <v>353.70224064631805</v>
      </c>
      <c r="AK36" s="75">
        <f>T36*VLOOKUP('Tipo de Pilha_Furieri2014'!$E$1,'Área - us ur_Furieri2014'!$A$4:$R$6,2,FALSE)/1000</f>
        <v>0</v>
      </c>
      <c r="AL36" s="76">
        <f>U36*VLOOKUP('Tipo de Pilha_Furieri2014'!$E$1,'Área - us ur_Furieri2014'!$A$4:$R$6,3,FALSE)/1000</f>
        <v>0</v>
      </c>
      <c r="AM36" s="76">
        <f>V36*VLOOKUP('Tipo de Pilha_Furieri2014'!$E$1,'Área - us ur_Furieri2014'!$A$4:$R$6,4,FALSE)/1000</f>
        <v>0</v>
      </c>
      <c r="AN36" s="76">
        <f>W36*VLOOKUP('Tipo de Pilha_Furieri2014'!$E$1,'Área - us ur_Furieri2014'!$A$4:$R$6,5,FALSE)/1000</f>
        <v>4.5504284544620682E-4</v>
      </c>
      <c r="AO36" s="76">
        <f>X36*VLOOKUP('Tipo de Pilha_Furieri2014'!$E$1,'Área - us ur_Furieri2014'!$A$4:$R$6,6,FALSE)/1000</f>
        <v>2.0659223452472938E-3</v>
      </c>
      <c r="AP36" s="76">
        <f>Y36*VLOOKUP('Tipo de Pilha_Furieri2014'!$E$1,'Área - us ur_Furieri2014'!$A$4:$R$6,7,FALSE)/1000</f>
        <v>4.9503794651719604E-3</v>
      </c>
      <c r="AQ36" s="76">
        <f>Z36*VLOOKUP('Tipo de Pilha_Furieri2014'!$E$1,'Área - us ur_Furieri2014'!$A$4:$R$6,8,FALSE)/1000</f>
        <v>5.9470814934909268E-3</v>
      </c>
      <c r="AR36" s="76">
        <f>AA36*VLOOKUP('Tipo de Pilha_Furieri2014'!$E$1,'Área - us ur_Furieri2014'!$A$4:$R$6,9,FALSE)/1000</f>
        <v>6.1524337278107827E-3</v>
      </c>
      <c r="AS36" s="76">
        <f>AB36*VLOOKUP('Tipo de Pilha_Furieri2014'!$E$1,'Área - us ur_Furieri2014'!$A$4:$R$6,10,FALSE)/1000</f>
        <v>4.163923965835886E-3</v>
      </c>
      <c r="AT36" s="76">
        <f>AC36*VLOOKUP('Tipo de Pilha_Furieri2014'!$E$1,'Área - us ur_Furieri2014'!$A$4:$R$6,11,FALSE)/1000</f>
        <v>3.5303059580578553E-3</v>
      </c>
      <c r="AU36" s="76">
        <f>AD36*VLOOKUP('Tipo de Pilha_Furieri2014'!$E$1,'Área - us ur_Furieri2014'!$A$4:$R$6,12,FALSE)/1000</f>
        <v>3.0651093710739809E-3</v>
      </c>
      <c r="AV36" s="76">
        <f>AE36*VLOOKUP('Tipo de Pilha_Furieri2014'!$E$1,'Área - us ur_Furieri2014'!$A$4:$R$6,13,FALSE)/1000</f>
        <v>9.4590432544479743E-4</v>
      </c>
      <c r="AW36" s="76">
        <f>AF36*VLOOKUP('Tipo de Pilha_Furieri2014'!$E$1,'Área - us ur_Furieri2014'!$A$4:$R$6,14,FALSE)/1000</f>
        <v>5.7203812756226997E-4</v>
      </c>
      <c r="AX36" s="76">
        <f>AG36*VLOOKUP('Tipo de Pilha_Furieri2014'!$E$1,'Área - us ur_Furieri2014'!$A$4:$R$6,15,FALSE)/1000</f>
        <v>2.2679885530128708E-4</v>
      </c>
      <c r="AY36" s="76">
        <f>AH36*VLOOKUP('Tipo de Pilha_Furieri2014'!$E$1,'Área - us ur_Furieri2014'!$A$4:$R$6,16,FALSE)/1000</f>
        <v>0</v>
      </c>
      <c r="AZ36" s="76">
        <f>AI36*VLOOKUP('Tipo de Pilha_Furieri2014'!$E$1,'Área - us ur_Furieri2014'!$A$4:$R$6,17,FALSE)/1000</f>
        <v>0</v>
      </c>
      <c r="BA36" s="77">
        <f>AJ36*VLOOKUP('Tipo de Pilha_Furieri2014'!$E$1,'Área - us ur_Furieri2014'!$A$4:$R$6,18,FALSE)/1000</f>
        <v>0</v>
      </c>
      <c r="BB36" s="70">
        <f t="shared" si="18"/>
        <v>3.2074940480443251E-2</v>
      </c>
    </row>
    <row r="37" spans="1:54" ht="15" customHeight="1" x14ac:dyDescent="0.2">
      <c r="A37" s="90">
        <f>'Série Vento-1 dia'!D37</f>
        <v>42039</v>
      </c>
      <c r="B37" s="55">
        <f>'Série Vento-1 dia'!E37</f>
        <v>16.32330812</v>
      </c>
      <c r="C37" s="48">
        <f t="shared" si="1"/>
        <v>8.1616540600000023E-2</v>
      </c>
      <c r="D37" s="49">
        <f t="shared" si="2"/>
        <v>0.2448496218</v>
      </c>
      <c r="E37" s="49">
        <f t="shared" si="3"/>
        <v>0.40808270300000005</v>
      </c>
      <c r="F37" s="49">
        <f t="shared" si="4"/>
        <v>0.57131578419999995</v>
      </c>
      <c r="G37" s="49">
        <f t="shared" si="5"/>
        <v>0.73454886540000008</v>
      </c>
      <c r="H37" s="49">
        <f t="shared" si="6"/>
        <v>0.8977819466000001</v>
      </c>
      <c r="I37" s="49">
        <f t="shared" si="7"/>
        <v>1.0610150278000001</v>
      </c>
      <c r="J37" s="49">
        <f t="shared" si="8"/>
        <v>1.2242481090000001</v>
      </c>
      <c r="K37" s="49">
        <f t="shared" si="9"/>
        <v>1.3874811902000002</v>
      </c>
      <c r="L37" s="49">
        <f t="shared" si="10"/>
        <v>1.5507142714</v>
      </c>
      <c r="M37" s="49">
        <f t="shared" si="11"/>
        <v>1.7139473526000002</v>
      </c>
      <c r="N37" s="49">
        <f t="shared" si="12"/>
        <v>1.8771804337999998</v>
      </c>
      <c r="O37" s="49">
        <f t="shared" si="13"/>
        <v>2.040413515</v>
      </c>
      <c r="P37" s="49">
        <f t="shared" si="14"/>
        <v>2.2036465962</v>
      </c>
      <c r="Q37" s="49">
        <f t="shared" si="15"/>
        <v>2.3668796774</v>
      </c>
      <c r="R37" s="49">
        <f t="shared" si="16"/>
        <v>2.5301127586000005</v>
      </c>
      <c r="S37" s="50">
        <f t="shared" si="17"/>
        <v>2.6933458398000001</v>
      </c>
      <c r="T37" s="48">
        <f t="shared" si="22"/>
        <v>0</v>
      </c>
      <c r="U37" s="49">
        <f t="shared" si="22"/>
        <v>0</v>
      </c>
      <c r="V37" s="49">
        <f t="shared" si="22"/>
        <v>0</v>
      </c>
      <c r="W37" s="49">
        <f t="shared" si="22"/>
        <v>4.6911633551155347</v>
      </c>
      <c r="X37" s="49">
        <f t="shared" si="22"/>
        <v>12.993222297152791</v>
      </c>
      <c r="Y37" s="49">
        <f t="shared" si="22"/>
        <v>24.386105739763352</v>
      </c>
      <c r="Z37" s="49">
        <f t="shared" si="22"/>
        <v>38.869813682947239</v>
      </c>
      <c r="AA37" s="49">
        <f t="shared" si="22"/>
        <v>56.444346126704431</v>
      </c>
      <c r="AB37" s="49">
        <f t="shared" si="22"/>
        <v>77.109703071034929</v>
      </c>
      <c r="AC37" s="49">
        <f t="shared" si="22"/>
        <v>100.86588451593872</v>
      </c>
      <c r="AD37" s="49">
        <f t="shared" si="22"/>
        <v>127.71289046141587</v>
      </c>
      <c r="AE37" s="49">
        <f t="shared" si="22"/>
        <v>157.65072090746622</v>
      </c>
      <c r="AF37" s="49">
        <f t="shared" si="22"/>
        <v>190.67937585409001</v>
      </c>
      <c r="AG37" s="49">
        <f t="shared" si="22"/>
        <v>226.79885530128706</v>
      </c>
      <c r="AH37" s="49">
        <f t="shared" si="22"/>
        <v>266.00915924905746</v>
      </c>
      <c r="AI37" s="49">
        <f t="shared" si="21"/>
        <v>308.31028769740118</v>
      </c>
      <c r="AJ37" s="49">
        <f t="shared" si="21"/>
        <v>353.70224064631805</v>
      </c>
      <c r="AK37" s="75">
        <f>T37*VLOOKUP('Tipo de Pilha_Furieri2014'!$E$1,'Área - us ur_Furieri2014'!$A$4:$R$6,2,FALSE)/1000</f>
        <v>0</v>
      </c>
      <c r="AL37" s="76">
        <f>U37*VLOOKUP('Tipo de Pilha_Furieri2014'!$E$1,'Área - us ur_Furieri2014'!$A$4:$R$6,3,FALSE)/1000</f>
        <v>0</v>
      </c>
      <c r="AM37" s="76">
        <f>V37*VLOOKUP('Tipo de Pilha_Furieri2014'!$E$1,'Área - us ur_Furieri2014'!$A$4:$R$6,4,FALSE)/1000</f>
        <v>0</v>
      </c>
      <c r="AN37" s="76">
        <f>W37*VLOOKUP('Tipo de Pilha_Furieri2014'!$E$1,'Área - us ur_Furieri2014'!$A$4:$R$6,5,FALSE)/1000</f>
        <v>4.5504284544620682E-4</v>
      </c>
      <c r="AO37" s="76">
        <f>X37*VLOOKUP('Tipo de Pilha_Furieri2014'!$E$1,'Área - us ur_Furieri2014'!$A$4:$R$6,6,FALSE)/1000</f>
        <v>2.0659223452472938E-3</v>
      </c>
      <c r="AP37" s="76">
        <f>Y37*VLOOKUP('Tipo de Pilha_Furieri2014'!$E$1,'Área - us ur_Furieri2014'!$A$4:$R$6,7,FALSE)/1000</f>
        <v>4.9503794651719604E-3</v>
      </c>
      <c r="AQ37" s="76">
        <f>Z37*VLOOKUP('Tipo de Pilha_Furieri2014'!$E$1,'Área - us ur_Furieri2014'!$A$4:$R$6,8,FALSE)/1000</f>
        <v>5.9470814934909268E-3</v>
      </c>
      <c r="AR37" s="76">
        <f>AA37*VLOOKUP('Tipo de Pilha_Furieri2014'!$E$1,'Área - us ur_Furieri2014'!$A$4:$R$6,9,FALSE)/1000</f>
        <v>6.1524337278107827E-3</v>
      </c>
      <c r="AS37" s="76">
        <f>AB37*VLOOKUP('Tipo de Pilha_Furieri2014'!$E$1,'Área - us ur_Furieri2014'!$A$4:$R$6,10,FALSE)/1000</f>
        <v>4.163923965835886E-3</v>
      </c>
      <c r="AT37" s="76">
        <f>AC37*VLOOKUP('Tipo de Pilha_Furieri2014'!$E$1,'Área - us ur_Furieri2014'!$A$4:$R$6,11,FALSE)/1000</f>
        <v>3.5303059580578553E-3</v>
      </c>
      <c r="AU37" s="76">
        <f>AD37*VLOOKUP('Tipo de Pilha_Furieri2014'!$E$1,'Área - us ur_Furieri2014'!$A$4:$R$6,12,FALSE)/1000</f>
        <v>3.0651093710739809E-3</v>
      </c>
      <c r="AV37" s="76">
        <f>AE37*VLOOKUP('Tipo de Pilha_Furieri2014'!$E$1,'Área - us ur_Furieri2014'!$A$4:$R$6,13,FALSE)/1000</f>
        <v>9.4590432544479743E-4</v>
      </c>
      <c r="AW37" s="76">
        <f>AF37*VLOOKUP('Tipo de Pilha_Furieri2014'!$E$1,'Área - us ur_Furieri2014'!$A$4:$R$6,14,FALSE)/1000</f>
        <v>5.7203812756226997E-4</v>
      </c>
      <c r="AX37" s="76">
        <f>AG37*VLOOKUP('Tipo de Pilha_Furieri2014'!$E$1,'Área - us ur_Furieri2014'!$A$4:$R$6,15,FALSE)/1000</f>
        <v>2.2679885530128708E-4</v>
      </c>
      <c r="AY37" s="76">
        <f>AH37*VLOOKUP('Tipo de Pilha_Furieri2014'!$E$1,'Área - us ur_Furieri2014'!$A$4:$R$6,16,FALSE)/1000</f>
        <v>0</v>
      </c>
      <c r="AZ37" s="76">
        <f>AI37*VLOOKUP('Tipo de Pilha_Furieri2014'!$E$1,'Área - us ur_Furieri2014'!$A$4:$R$6,17,FALSE)/1000</f>
        <v>0</v>
      </c>
      <c r="BA37" s="77">
        <f>AJ37*VLOOKUP('Tipo de Pilha_Furieri2014'!$E$1,'Área - us ur_Furieri2014'!$A$4:$R$6,18,FALSE)/1000</f>
        <v>0</v>
      </c>
      <c r="BB37" s="70">
        <f t="shared" si="18"/>
        <v>3.2074940480443251E-2</v>
      </c>
    </row>
    <row r="38" spans="1:54" ht="15" customHeight="1" x14ac:dyDescent="0.2">
      <c r="A38" s="90">
        <f>'Série Vento-1 dia'!D38</f>
        <v>42040</v>
      </c>
      <c r="B38" s="55">
        <f>'Série Vento-1 dia'!E38</f>
        <v>10.309457759999999</v>
      </c>
      <c r="C38" s="48">
        <f t="shared" si="1"/>
        <v>5.1547288800000007E-2</v>
      </c>
      <c r="D38" s="49">
        <f t="shared" si="2"/>
        <v>0.15464186639999997</v>
      </c>
      <c r="E38" s="49">
        <f t="shared" si="3"/>
        <v>0.25773644400000001</v>
      </c>
      <c r="F38" s="49">
        <f t="shared" si="4"/>
        <v>0.36083102159999991</v>
      </c>
      <c r="G38" s="49">
        <f t="shared" si="5"/>
        <v>0.46392559919999998</v>
      </c>
      <c r="H38" s="49">
        <f t="shared" si="6"/>
        <v>0.56702017680000005</v>
      </c>
      <c r="I38" s="49">
        <f t="shared" si="7"/>
        <v>0.67011475440000001</v>
      </c>
      <c r="J38" s="49">
        <f t="shared" si="8"/>
        <v>0.77320933200000008</v>
      </c>
      <c r="K38" s="49">
        <f t="shared" si="9"/>
        <v>0.87630390959999993</v>
      </c>
      <c r="L38" s="49">
        <f t="shared" si="10"/>
        <v>0.97939848719999989</v>
      </c>
      <c r="M38" s="49">
        <f t="shared" si="11"/>
        <v>1.0824930648</v>
      </c>
      <c r="N38" s="49">
        <f t="shared" si="12"/>
        <v>1.1855876423999998</v>
      </c>
      <c r="O38" s="49">
        <f t="shared" si="13"/>
        <v>1.2886822199999999</v>
      </c>
      <c r="P38" s="49">
        <f t="shared" si="14"/>
        <v>1.3917767975999999</v>
      </c>
      <c r="Q38" s="49">
        <f t="shared" si="15"/>
        <v>1.4948713751999998</v>
      </c>
      <c r="R38" s="49">
        <f t="shared" si="16"/>
        <v>1.5979659528000001</v>
      </c>
      <c r="S38" s="50">
        <f t="shared" si="17"/>
        <v>1.7010605303999999</v>
      </c>
      <c r="T38" s="48">
        <f t="shared" si="22"/>
        <v>0</v>
      </c>
      <c r="U38" s="49">
        <f t="shared" si="22"/>
        <v>0</v>
      </c>
      <c r="V38" s="49">
        <f t="shared" si="22"/>
        <v>0</v>
      </c>
      <c r="W38" s="49">
        <f t="shared" si="22"/>
        <v>0</v>
      </c>
      <c r="X38" s="49">
        <f t="shared" si="22"/>
        <v>0.91489486430258415</v>
      </c>
      <c r="Y38" s="49">
        <f t="shared" si="22"/>
        <v>4.5144270933175914</v>
      </c>
      <c r="Z38" s="49">
        <f t="shared" si="22"/>
        <v>9.3468643862731948</v>
      </c>
      <c r="AA38" s="49">
        <f t="shared" si="22"/>
        <v>15.412206743169406</v>
      </c>
      <c r="AB38" s="49">
        <f t="shared" si="22"/>
        <v>22.710454164006201</v>
      </c>
      <c r="AC38" s="49">
        <f t="shared" si="22"/>
        <v>31.241606648783609</v>
      </c>
      <c r="AD38" s="49">
        <f t="shared" si="22"/>
        <v>41.00566419750163</v>
      </c>
      <c r="AE38" s="49">
        <f t="shared" si="22"/>
        <v>52.002626810160223</v>
      </c>
      <c r="AF38" s="49">
        <f t="shared" si="22"/>
        <v>64.232494486759435</v>
      </c>
      <c r="AG38" s="49">
        <f t="shared" si="22"/>
        <v>77.695267227299254</v>
      </c>
      <c r="AH38" s="49">
        <f t="shared" si="22"/>
        <v>92.390945031779637</v>
      </c>
      <c r="AI38" s="49">
        <f t="shared" si="21"/>
        <v>108.31952790020071</v>
      </c>
      <c r="AJ38" s="49">
        <f t="shared" si="21"/>
        <v>125.48101583256231</v>
      </c>
      <c r="AK38" s="75">
        <f>T38*VLOOKUP('Tipo de Pilha_Furieri2014'!$E$1,'Área - us ur_Furieri2014'!$A$4:$R$6,2,FALSE)/1000</f>
        <v>0</v>
      </c>
      <c r="AL38" s="76">
        <f>U38*VLOOKUP('Tipo de Pilha_Furieri2014'!$E$1,'Área - us ur_Furieri2014'!$A$4:$R$6,3,FALSE)/1000</f>
        <v>0</v>
      </c>
      <c r="AM38" s="76">
        <f>V38*VLOOKUP('Tipo de Pilha_Furieri2014'!$E$1,'Área - us ur_Furieri2014'!$A$4:$R$6,4,FALSE)/1000</f>
        <v>0</v>
      </c>
      <c r="AN38" s="76">
        <f>W38*VLOOKUP('Tipo de Pilha_Furieri2014'!$E$1,'Área - us ur_Furieri2014'!$A$4:$R$6,5,FALSE)/1000</f>
        <v>0</v>
      </c>
      <c r="AO38" s="76">
        <f>X38*VLOOKUP('Tipo de Pilha_Furieri2014'!$E$1,'Área - us ur_Furieri2014'!$A$4:$R$6,6,FALSE)/1000</f>
        <v>1.4546828342411089E-4</v>
      </c>
      <c r="AP38" s="76">
        <f>Y38*VLOOKUP('Tipo de Pilha_Furieri2014'!$E$1,'Área - us ur_Furieri2014'!$A$4:$R$6,7,FALSE)/1000</f>
        <v>9.1642869994347108E-4</v>
      </c>
      <c r="AQ38" s="76">
        <f>Z38*VLOOKUP('Tipo de Pilha_Furieri2014'!$E$1,'Área - us ur_Furieri2014'!$A$4:$R$6,8,FALSE)/1000</f>
        <v>1.4300702510997986E-3</v>
      </c>
      <c r="AR38" s="76">
        <f>AA38*VLOOKUP('Tipo de Pilha_Furieri2014'!$E$1,'Área - us ur_Furieri2014'!$A$4:$R$6,9,FALSE)/1000</f>
        <v>1.6799305350054651E-3</v>
      </c>
      <c r="AS38" s="76">
        <f>AB38*VLOOKUP('Tipo de Pilha_Furieri2014'!$E$1,'Área - us ur_Furieri2014'!$A$4:$R$6,10,FALSE)/1000</f>
        <v>1.226364524856335E-3</v>
      </c>
      <c r="AT38" s="76">
        <f>AC38*VLOOKUP('Tipo de Pilha_Furieri2014'!$E$1,'Área - us ur_Furieri2014'!$A$4:$R$6,11,FALSE)/1000</f>
        <v>1.0934562327074265E-3</v>
      </c>
      <c r="AU38" s="76">
        <f>AD38*VLOOKUP('Tipo de Pilha_Furieri2014'!$E$1,'Área - us ur_Furieri2014'!$A$4:$R$6,12,FALSE)/1000</f>
        <v>9.8413594074003917E-4</v>
      </c>
      <c r="AV38" s="76">
        <f>AE38*VLOOKUP('Tipo de Pilha_Furieri2014'!$E$1,'Área - us ur_Furieri2014'!$A$4:$R$6,13,FALSE)/1000</f>
        <v>3.1201576086096133E-4</v>
      </c>
      <c r="AW38" s="76">
        <f>AF38*VLOOKUP('Tipo de Pilha_Furieri2014'!$E$1,'Área - us ur_Furieri2014'!$A$4:$R$6,14,FALSE)/1000</f>
        <v>1.9269748346027832E-4</v>
      </c>
      <c r="AX38" s="76">
        <f>AG38*VLOOKUP('Tipo de Pilha_Furieri2014'!$E$1,'Área - us ur_Furieri2014'!$A$4:$R$6,15,FALSE)/1000</f>
        <v>7.7695267227299256E-5</v>
      </c>
      <c r="AY38" s="76">
        <f>AH38*VLOOKUP('Tipo de Pilha_Furieri2014'!$E$1,'Área - us ur_Furieri2014'!$A$4:$R$6,16,FALSE)/1000</f>
        <v>0</v>
      </c>
      <c r="AZ38" s="76">
        <f>AI38*VLOOKUP('Tipo de Pilha_Furieri2014'!$E$1,'Área - us ur_Furieri2014'!$A$4:$R$6,17,FALSE)/1000</f>
        <v>0</v>
      </c>
      <c r="BA38" s="77">
        <f>AJ38*VLOOKUP('Tipo de Pilha_Furieri2014'!$E$1,'Área - us ur_Furieri2014'!$A$4:$R$6,18,FALSE)/1000</f>
        <v>0</v>
      </c>
      <c r="BB38" s="70">
        <f t="shared" si="18"/>
        <v>8.0582629793251852E-3</v>
      </c>
    </row>
    <row r="39" spans="1:54" ht="15" customHeight="1" x14ac:dyDescent="0.2">
      <c r="A39" s="90">
        <f>'Série Vento-1 dia'!D39</f>
        <v>42041</v>
      </c>
      <c r="B39" s="55">
        <f>'Série Vento-1 dia'!E39</f>
        <v>13.74594368</v>
      </c>
      <c r="C39" s="48">
        <f t="shared" si="1"/>
        <v>6.8729718400000014E-2</v>
      </c>
      <c r="D39" s="49">
        <f t="shared" si="2"/>
        <v>0.2061891552</v>
      </c>
      <c r="E39" s="49">
        <f t="shared" si="3"/>
        <v>0.34364859200000003</v>
      </c>
      <c r="F39" s="49">
        <f t="shared" si="4"/>
        <v>0.48110802879999992</v>
      </c>
      <c r="G39" s="49">
        <f t="shared" si="5"/>
        <v>0.61856746560000009</v>
      </c>
      <c r="H39" s="49">
        <f t="shared" si="6"/>
        <v>0.75602690240000014</v>
      </c>
      <c r="I39" s="49">
        <f t="shared" si="7"/>
        <v>0.89348633919999998</v>
      </c>
      <c r="J39" s="49">
        <f t="shared" si="8"/>
        <v>1.030945776</v>
      </c>
      <c r="K39" s="49">
        <f t="shared" si="9"/>
        <v>1.1684052128</v>
      </c>
      <c r="L39" s="49">
        <f t="shared" si="10"/>
        <v>1.3058646495999999</v>
      </c>
      <c r="M39" s="49">
        <f t="shared" si="11"/>
        <v>1.4433240864000001</v>
      </c>
      <c r="N39" s="49">
        <f t="shared" si="12"/>
        <v>1.5807835231999998</v>
      </c>
      <c r="O39" s="49">
        <f t="shared" si="13"/>
        <v>1.71824296</v>
      </c>
      <c r="P39" s="49">
        <f t="shared" si="14"/>
        <v>1.8557023968000002</v>
      </c>
      <c r="Q39" s="49">
        <f t="shared" si="15"/>
        <v>1.9931618335999999</v>
      </c>
      <c r="R39" s="49">
        <f t="shared" si="16"/>
        <v>2.1306212704000003</v>
      </c>
      <c r="S39" s="50">
        <f t="shared" si="17"/>
        <v>2.2680807072000002</v>
      </c>
      <c r="T39" s="48">
        <f t="shared" si="22"/>
        <v>0</v>
      </c>
      <c r="U39" s="49">
        <f t="shared" si="22"/>
        <v>0</v>
      </c>
      <c r="V39" s="49">
        <f t="shared" si="22"/>
        <v>0</v>
      </c>
      <c r="W39" s="49">
        <f t="shared" si="22"/>
        <v>1.4291984952536523</v>
      </c>
      <c r="X39" s="49">
        <f t="shared" si="22"/>
        <v>6.7765326068028209</v>
      </c>
      <c r="Y39" s="49">
        <f t="shared" si="22"/>
        <v>14.315697943135278</v>
      </c>
      <c r="Z39" s="49">
        <f t="shared" si="22"/>
        <v>24.046694504251011</v>
      </c>
      <c r="AA39" s="49">
        <f t="shared" si="22"/>
        <v>35.969522290150053</v>
      </c>
      <c r="AB39" s="49">
        <f t="shared" si="22"/>
        <v>50.08418130083237</v>
      </c>
      <c r="AC39" s="49">
        <f t="shared" si="22"/>
        <v>66.390671536297987</v>
      </c>
      <c r="AD39" s="49">
        <f t="shared" si="22"/>
        <v>84.888992996546904</v>
      </c>
      <c r="AE39" s="49">
        <f t="shared" si="22"/>
        <v>105.57914568157906</v>
      </c>
      <c r="AF39" s="49">
        <f t="shared" si="22"/>
        <v>128.46112959139458</v>
      </c>
      <c r="AG39" s="49">
        <f t="shared" si="22"/>
        <v>153.53494472599337</v>
      </c>
      <c r="AH39" s="49">
        <f t="shared" si="22"/>
        <v>180.8005910853754</v>
      </c>
      <c r="AI39" s="49">
        <f t="shared" si="21"/>
        <v>210.25806866954085</v>
      </c>
      <c r="AJ39" s="49">
        <f t="shared" si="21"/>
        <v>241.90737747848948</v>
      </c>
      <c r="AK39" s="75">
        <f>T39*VLOOKUP('Tipo de Pilha_Furieri2014'!$E$1,'Área - us ur_Furieri2014'!$A$4:$R$6,2,FALSE)/1000</f>
        <v>0</v>
      </c>
      <c r="AL39" s="76">
        <f>U39*VLOOKUP('Tipo de Pilha_Furieri2014'!$E$1,'Área - us ur_Furieri2014'!$A$4:$R$6,3,FALSE)/1000</f>
        <v>0</v>
      </c>
      <c r="AM39" s="76">
        <f>V39*VLOOKUP('Tipo de Pilha_Furieri2014'!$E$1,'Área - us ur_Furieri2014'!$A$4:$R$6,4,FALSE)/1000</f>
        <v>0</v>
      </c>
      <c r="AN39" s="76">
        <f>W39*VLOOKUP('Tipo de Pilha_Furieri2014'!$E$1,'Área - us ur_Furieri2014'!$A$4:$R$6,5,FALSE)/1000</f>
        <v>1.3863225403960424E-4</v>
      </c>
      <c r="AO39" s="76">
        <f>X39*VLOOKUP('Tipo de Pilha_Furieri2014'!$E$1,'Área - us ur_Furieri2014'!$A$4:$R$6,6,FALSE)/1000</f>
        <v>1.0774686844816485E-3</v>
      </c>
      <c r="AP39" s="76">
        <f>Y39*VLOOKUP('Tipo de Pilha_Furieri2014'!$E$1,'Área - us ur_Furieri2014'!$A$4:$R$6,7,FALSE)/1000</f>
        <v>2.9060866824564616E-3</v>
      </c>
      <c r="AQ39" s="76">
        <f>Z39*VLOOKUP('Tipo de Pilha_Furieri2014'!$E$1,'Área - us ur_Furieri2014'!$A$4:$R$6,8,FALSE)/1000</f>
        <v>3.6791442591504048E-3</v>
      </c>
      <c r="AR39" s="76">
        <f>AA39*VLOOKUP('Tipo de Pilha_Furieri2014'!$E$1,'Área - us ur_Furieri2014'!$A$4:$R$6,9,FALSE)/1000</f>
        <v>3.9206779296263559E-3</v>
      </c>
      <c r="AS39" s="76">
        <f>AB39*VLOOKUP('Tipo de Pilha_Furieri2014'!$E$1,'Área - us ur_Furieri2014'!$A$4:$R$6,10,FALSE)/1000</f>
        <v>2.7045457902449481E-3</v>
      </c>
      <c r="AT39" s="76">
        <f>AC39*VLOOKUP('Tipo de Pilha_Furieri2014'!$E$1,'Área - us ur_Furieri2014'!$A$4:$R$6,11,FALSE)/1000</f>
        <v>2.3236735037704295E-3</v>
      </c>
      <c r="AU39" s="76">
        <f>AD39*VLOOKUP('Tipo de Pilha_Furieri2014'!$E$1,'Área - us ur_Furieri2014'!$A$4:$R$6,12,FALSE)/1000</f>
        <v>2.0373358319171254E-3</v>
      </c>
      <c r="AV39" s="76">
        <f>AE39*VLOOKUP('Tipo de Pilha_Furieri2014'!$E$1,'Área - us ur_Furieri2014'!$A$4:$R$6,13,FALSE)/1000</f>
        <v>6.3347487408947449E-4</v>
      </c>
      <c r="AW39" s="76">
        <f>AF39*VLOOKUP('Tipo de Pilha_Furieri2014'!$E$1,'Área - us ur_Furieri2014'!$A$4:$R$6,14,FALSE)/1000</f>
        <v>3.8538338877418379E-4</v>
      </c>
      <c r="AX39" s="76">
        <f>AG39*VLOOKUP('Tipo de Pilha_Furieri2014'!$E$1,'Área - us ur_Furieri2014'!$A$4:$R$6,15,FALSE)/1000</f>
        <v>1.5353494472599338E-4</v>
      </c>
      <c r="AY39" s="76">
        <f>AH39*VLOOKUP('Tipo de Pilha_Furieri2014'!$E$1,'Área - us ur_Furieri2014'!$A$4:$R$6,16,FALSE)/1000</f>
        <v>0</v>
      </c>
      <c r="AZ39" s="76">
        <f>AI39*VLOOKUP('Tipo de Pilha_Furieri2014'!$E$1,'Área - us ur_Furieri2014'!$A$4:$R$6,17,FALSE)/1000</f>
        <v>0</v>
      </c>
      <c r="BA39" s="77">
        <f>AJ39*VLOOKUP('Tipo de Pilha_Furieri2014'!$E$1,'Área - us ur_Furieri2014'!$A$4:$R$6,18,FALSE)/1000</f>
        <v>0</v>
      </c>
      <c r="BB39" s="70">
        <f t="shared" si="18"/>
        <v>1.9959958143276627E-2</v>
      </c>
    </row>
    <row r="40" spans="1:54" ht="15" customHeight="1" x14ac:dyDescent="0.2">
      <c r="A40" s="90">
        <f>'Série Vento-1 dia'!D40</f>
        <v>42042</v>
      </c>
      <c r="B40" s="55">
        <f>'Série Vento-1 dia'!E40</f>
        <v>12.886822199999999</v>
      </c>
      <c r="C40" s="48">
        <f t="shared" si="1"/>
        <v>6.4434111000000002E-2</v>
      </c>
      <c r="D40" s="49">
        <f t="shared" si="2"/>
        <v>0.19330233299999999</v>
      </c>
      <c r="E40" s="49">
        <f t="shared" si="3"/>
        <v>0.32217055500000003</v>
      </c>
      <c r="F40" s="49">
        <f t="shared" si="4"/>
        <v>0.45103877699999995</v>
      </c>
      <c r="G40" s="49">
        <f t="shared" si="5"/>
        <v>0.57990699899999998</v>
      </c>
      <c r="H40" s="49">
        <f t="shared" si="6"/>
        <v>0.70877522100000001</v>
      </c>
      <c r="I40" s="49">
        <f t="shared" si="7"/>
        <v>0.83764344299999993</v>
      </c>
      <c r="J40" s="49">
        <f t="shared" si="8"/>
        <v>0.96651166500000008</v>
      </c>
      <c r="K40" s="49">
        <f t="shared" si="9"/>
        <v>1.095379887</v>
      </c>
      <c r="L40" s="49">
        <f t="shared" si="10"/>
        <v>1.2242481089999999</v>
      </c>
      <c r="M40" s="49">
        <f t="shared" si="11"/>
        <v>1.3531163310000001</v>
      </c>
      <c r="N40" s="49">
        <f t="shared" si="12"/>
        <v>1.4819845529999998</v>
      </c>
      <c r="O40" s="49">
        <f t="shared" si="13"/>
        <v>1.6108527749999999</v>
      </c>
      <c r="P40" s="49">
        <f t="shared" si="14"/>
        <v>1.739720997</v>
      </c>
      <c r="Q40" s="49">
        <f t="shared" si="15"/>
        <v>1.8685892189999997</v>
      </c>
      <c r="R40" s="49">
        <f t="shared" si="16"/>
        <v>1.9974574410000003</v>
      </c>
      <c r="S40" s="50">
        <f t="shared" si="17"/>
        <v>2.1263256629999998</v>
      </c>
      <c r="T40" s="48">
        <f t="shared" si="22"/>
        <v>0</v>
      </c>
      <c r="U40" s="49">
        <f t="shared" si="22"/>
        <v>0</v>
      </c>
      <c r="V40" s="49">
        <f t="shared" si="22"/>
        <v>0</v>
      </c>
      <c r="W40" s="49">
        <f t="shared" si="22"/>
        <v>0.55164197298403106</v>
      </c>
      <c r="X40" s="49">
        <f t="shared" si="22"/>
        <v>5.0510572592527874</v>
      </c>
      <c r="Y40" s="49">
        <f t="shared" si="22"/>
        <v>11.476886707928735</v>
      </c>
      <c r="Z40" s="49">
        <f t="shared" si="22"/>
        <v>19.82913031901186</v>
      </c>
      <c r="AA40" s="49">
        <f t="shared" si="22"/>
        <v>30.107788092502204</v>
      </c>
      <c r="AB40" s="49">
        <f t="shared" si="22"/>
        <v>42.312860028399705</v>
      </c>
      <c r="AC40" s="49">
        <f t="shared" si="22"/>
        <v>56.444346126704389</v>
      </c>
      <c r="AD40" s="49">
        <f t="shared" si="22"/>
        <v>72.502246387416307</v>
      </c>
      <c r="AE40" s="49">
        <f t="shared" si="22"/>
        <v>90.486560810535352</v>
      </c>
      <c r="AF40" s="49">
        <f t="shared" si="22"/>
        <v>110.39728939606164</v>
      </c>
      <c r="AG40" s="49">
        <f t="shared" si="22"/>
        <v>132.23443214399509</v>
      </c>
      <c r="AH40" s="49">
        <f t="shared" si="22"/>
        <v>155.9979890543357</v>
      </c>
      <c r="AI40" s="49">
        <f t="shared" si="21"/>
        <v>181.68796012708367</v>
      </c>
      <c r="AJ40" s="49">
        <f t="shared" si="21"/>
        <v>209.30434536223856</v>
      </c>
      <c r="AK40" s="75">
        <f>T40*VLOOKUP('Tipo de Pilha_Furieri2014'!$E$1,'Área - us ur_Furieri2014'!$A$4:$R$6,2,FALSE)/1000</f>
        <v>0</v>
      </c>
      <c r="AL40" s="76">
        <f>U40*VLOOKUP('Tipo de Pilha_Furieri2014'!$E$1,'Área - us ur_Furieri2014'!$A$4:$R$6,3,FALSE)/1000</f>
        <v>0</v>
      </c>
      <c r="AM40" s="76">
        <f>V40*VLOOKUP('Tipo de Pilha_Furieri2014'!$E$1,'Área - us ur_Furieri2014'!$A$4:$R$6,4,FALSE)/1000</f>
        <v>0</v>
      </c>
      <c r="AN40" s="76">
        <f>W40*VLOOKUP('Tipo de Pilha_Furieri2014'!$E$1,'Área - us ur_Furieri2014'!$A$4:$R$6,5,FALSE)/1000</f>
        <v>5.3509271379451008E-5</v>
      </c>
      <c r="AO40" s="76">
        <f>X40*VLOOKUP('Tipo de Pilha_Furieri2014'!$E$1,'Área - us ur_Furieri2014'!$A$4:$R$6,6,FALSE)/1000</f>
        <v>8.0311810422119322E-4</v>
      </c>
      <c r="AP40" s="76">
        <f>Y40*VLOOKUP('Tipo de Pilha_Furieri2014'!$E$1,'Área - us ur_Furieri2014'!$A$4:$R$6,7,FALSE)/1000</f>
        <v>2.3298080017095332E-3</v>
      </c>
      <c r="AQ40" s="76">
        <f>Z40*VLOOKUP('Tipo de Pilha_Furieri2014'!$E$1,'Área - us ur_Furieri2014'!$A$4:$R$6,8,FALSE)/1000</f>
        <v>3.0338569388088142E-3</v>
      </c>
      <c r="AR40" s="76">
        <f>AA40*VLOOKUP('Tipo de Pilha_Furieri2014'!$E$1,'Área - us ur_Furieri2014'!$A$4:$R$6,9,FALSE)/1000</f>
        <v>3.2817489020827402E-3</v>
      </c>
      <c r="AS40" s="76">
        <f>AB40*VLOOKUP('Tipo de Pilha_Furieri2014'!$E$1,'Área - us ur_Furieri2014'!$A$4:$R$6,10,FALSE)/1000</f>
        <v>2.2848944415335844E-3</v>
      </c>
      <c r="AT40" s="76">
        <f>AC40*VLOOKUP('Tipo de Pilha_Furieri2014'!$E$1,'Área - us ur_Furieri2014'!$A$4:$R$6,11,FALSE)/1000</f>
        <v>1.9755521144346538E-3</v>
      </c>
      <c r="AU40" s="76">
        <f>AD40*VLOOKUP('Tipo de Pilha_Furieri2014'!$E$1,'Área - us ur_Furieri2014'!$A$4:$R$6,12,FALSE)/1000</f>
        <v>1.7400539132979914E-3</v>
      </c>
      <c r="AV40" s="76">
        <f>AE40*VLOOKUP('Tipo de Pilha_Furieri2014'!$E$1,'Área - us ur_Furieri2014'!$A$4:$R$6,13,FALSE)/1000</f>
        <v>5.4291936486321212E-4</v>
      </c>
      <c r="AW40" s="76">
        <f>AF40*VLOOKUP('Tipo de Pilha_Furieri2014'!$E$1,'Área - us ur_Furieri2014'!$A$4:$R$6,14,FALSE)/1000</f>
        <v>3.3119186818818491E-4</v>
      </c>
      <c r="AX40" s="76">
        <f>AG40*VLOOKUP('Tipo de Pilha_Furieri2014'!$E$1,'Área - us ur_Furieri2014'!$A$4:$R$6,15,FALSE)/1000</f>
        <v>1.322344321439951E-4</v>
      </c>
      <c r="AY40" s="76">
        <f>AH40*VLOOKUP('Tipo de Pilha_Furieri2014'!$E$1,'Área - us ur_Furieri2014'!$A$4:$R$6,16,FALSE)/1000</f>
        <v>0</v>
      </c>
      <c r="AZ40" s="76">
        <f>AI40*VLOOKUP('Tipo de Pilha_Furieri2014'!$E$1,'Área - us ur_Furieri2014'!$A$4:$R$6,17,FALSE)/1000</f>
        <v>0</v>
      </c>
      <c r="BA40" s="77">
        <f>AJ40*VLOOKUP('Tipo de Pilha_Furieri2014'!$E$1,'Área - us ur_Furieri2014'!$A$4:$R$6,18,FALSE)/1000</f>
        <v>0</v>
      </c>
      <c r="BB40" s="70">
        <f t="shared" si="18"/>
        <v>1.6508887352663357E-2</v>
      </c>
    </row>
    <row r="41" spans="1:54" ht="15" customHeight="1" x14ac:dyDescent="0.2">
      <c r="A41" s="90">
        <f>'Série Vento-1 dia'!D41</f>
        <v>42043</v>
      </c>
      <c r="B41" s="55">
        <f>'Série Vento-1 dia'!E41</f>
        <v>10.309457759999999</v>
      </c>
      <c r="C41" s="48">
        <f t="shared" si="1"/>
        <v>5.1547288800000007E-2</v>
      </c>
      <c r="D41" s="49">
        <f t="shared" si="2"/>
        <v>0.15464186639999997</v>
      </c>
      <c r="E41" s="49">
        <f t="shared" si="3"/>
        <v>0.25773644400000001</v>
      </c>
      <c r="F41" s="49">
        <f t="shared" si="4"/>
        <v>0.36083102159999991</v>
      </c>
      <c r="G41" s="49">
        <f t="shared" si="5"/>
        <v>0.46392559919999998</v>
      </c>
      <c r="H41" s="49">
        <f t="shared" si="6"/>
        <v>0.56702017680000005</v>
      </c>
      <c r="I41" s="49">
        <f t="shared" si="7"/>
        <v>0.67011475440000001</v>
      </c>
      <c r="J41" s="49">
        <f t="shared" si="8"/>
        <v>0.77320933200000008</v>
      </c>
      <c r="K41" s="49">
        <f t="shared" si="9"/>
        <v>0.87630390959999993</v>
      </c>
      <c r="L41" s="49">
        <f t="shared" si="10"/>
        <v>0.97939848719999989</v>
      </c>
      <c r="M41" s="49">
        <f t="shared" si="11"/>
        <v>1.0824930648</v>
      </c>
      <c r="N41" s="49">
        <f t="shared" si="12"/>
        <v>1.1855876423999998</v>
      </c>
      <c r="O41" s="49">
        <f t="shared" si="13"/>
        <v>1.2886822199999999</v>
      </c>
      <c r="P41" s="49">
        <f t="shared" si="14"/>
        <v>1.3917767975999999</v>
      </c>
      <c r="Q41" s="49">
        <f t="shared" si="15"/>
        <v>1.4948713751999998</v>
      </c>
      <c r="R41" s="49">
        <f t="shared" si="16"/>
        <v>1.5979659528000001</v>
      </c>
      <c r="S41" s="50">
        <f t="shared" si="17"/>
        <v>1.7010605303999999</v>
      </c>
      <c r="T41" s="48">
        <f t="shared" si="22"/>
        <v>0</v>
      </c>
      <c r="U41" s="49">
        <f t="shared" si="22"/>
        <v>0</v>
      </c>
      <c r="V41" s="49">
        <f t="shared" si="22"/>
        <v>0</v>
      </c>
      <c r="W41" s="49">
        <f t="shared" si="22"/>
        <v>0</v>
      </c>
      <c r="X41" s="49">
        <f t="shared" si="22"/>
        <v>0.91489486430258415</v>
      </c>
      <c r="Y41" s="49">
        <f t="shared" si="22"/>
        <v>4.5144270933175914</v>
      </c>
      <c r="Z41" s="49">
        <f t="shared" si="22"/>
        <v>9.3468643862731948</v>
      </c>
      <c r="AA41" s="49">
        <f t="shared" si="22"/>
        <v>15.412206743169406</v>
      </c>
      <c r="AB41" s="49">
        <f t="shared" si="22"/>
        <v>22.710454164006201</v>
      </c>
      <c r="AC41" s="49">
        <f t="shared" si="22"/>
        <v>31.241606648783609</v>
      </c>
      <c r="AD41" s="49">
        <f t="shared" si="22"/>
        <v>41.00566419750163</v>
      </c>
      <c r="AE41" s="49">
        <f t="shared" si="22"/>
        <v>52.002626810160223</v>
      </c>
      <c r="AF41" s="49">
        <f t="shared" si="22"/>
        <v>64.232494486759435</v>
      </c>
      <c r="AG41" s="49">
        <f t="shared" si="22"/>
        <v>77.695267227299254</v>
      </c>
      <c r="AH41" s="49">
        <f t="shared" si="22"/>
        <v>92.390945031779637</v>
      </c>
      <c r="AI41" s="49">
        <f t="shared" si="21"/>
        <v>108.31952790020071</v>
      </c>
      <c r="AJ41" s="49">
        <f t="shared" si="21"/>
        <v>125.48101583256231</v>
      </c>
      <c r="AK41" s="75">
        <f>T41*VLOOKUP('Tipo de Pilha_Furieri2014'!$E$1,'Área - us ur_Furieri2014'!$A$4:$R$6,2,FALSE)/1000</f>
        <v>0</v>
      </c>
      <c r="AL41" s="76">
        <f>U41*VLOOKUP('Tipo de Pilha_Furieri2014'!$E$1,'Área - us ur_Furieri2014'!$A$4:$R$6,3,FALSE)/1000</f>
        <v>0</v>
      </c>
      <c r="AM41" s="76">
        <f>V41*VLOOKUP('Tipo de Pilha_Furieri2014'!$E$1,'Área - us ur_Furieri2014'!$A$4:$R$6,4,FALSE)/1000</f>
        <v>0</v>
      </c>
      <c r="AN41" s="76">
        <f>W41*VLOOKUP('Tipo de Pilha_Furieri2014'!$E$1,'Área - us ur_Furieri2014'!$A$4:$R$6,5,FALSE)/1000</f>
        <v>0</v>
      </c>
      <c r="AO41" s="76">
        <f>X41*VLOOKUP('Tipo de Pilha_Furieri2014'!$E$1,'Área - us ur_Furieri2014'!$A$4:$R$6,6,FALSE)/1000</f>
        <v>1.4546828342411089E-4</v>
      </c>
      <c r="AP41" s="76">
        <f>Y41*VLOOKUP('Tipo de Pilha_Furieri2014'!$E$1,'Área - us ur_Furieri2014'!$A$4:$R$6,7,FALSE)/1000</f>
        <v>9.1642869994347108E-4</v>
      </c>
      <c r="AQ41" s="76">
        <f>Z41*VLOOKUP('Tipo de Pilha_Furieri2014'!$E$1,'Área - us ur_Furieri2014'!$A$4:$R$6,8,FALSE)/1000</f>
        <v>1.4300702510997986E-3</v>
      </c>
      <c r="AR41" s="76">
        <f>AA41*VLOOKUP('Tipo de Pilha_Furieri2014'!$E$1,'Área - us ur_Furieri2014'!$A$4:$R$6,9,FALSE)/1000</f>
        <v>1.6799305350054651E-3</v>
      </c>
      <c r="AS41" s="76">
        <f>AB41*VLOOKUP('Tipo de Pilha_Furieri2014'!$E$1,'Área - us ur_Furieri2014'!$A$4:$R$6,10,FALSE)/1000</f>
        <v>1.226364524856335E-3</v>
      </c>
      <c r="AT41" s="76">
        <f>AC41*VLOOKUP('Tipo de Pilha_Furieri2014'!$E$1,'Área - us ur_Furieri2014'!$A$4:$R$6,11,FALSE)/1000</f>
        <v>1.0934562327074265E-3</v>
      </c>
      <c r="AU41" s="76">
        <f>AD41*VLOOKUP('Tipo de Pilha_Furieri2014'!$E$1,'Área - us ur_Furieri2014'!$A$4:$R$6,12,FALSE)/1000</f>
        <v>9.8413594074003917E-4</v>
      </c>
      <c r="AV41" s="76">
        <f>AE41*VLOOKUP('Tipo de Pilha_Furieri2014'!$E$1,'Área - us ur_Furieri2014'!$A$4:$R$6,13,FALSE)/1000</f>
        <v>3.1201576086096133E-4</v>
      </c>
      <c r="AW41" s="76">
        <f>AF41*VLOOKUP('Tipo de Pilha_Furieri2014'!$E$1,'Área - us ur_Furieri2014'!$A$4:$R$6,14,FALSE)/1000</f>
        <v>1.9269748346027832E-4</v>
      </c>
      <c r="AX41" s="76">
        <f>AG41*VLOOKUP('Tipo de Pilha_Furieri2014'!$E$1,'Área - us ur_Furieri2014'!$A$4:$R$6,15,FALSE)/1000</f>
        <v>7.7695267227299256E-5</v>
      </c>
      <c r="AY41" s="76">
        <f>AH41*VLOOKUP('Tipo de Pilha_Furieri2014'!$E$1,'Área - us ur_Furieri2014'!$A$4:$R$6,16,FALSE)/1000</f>
        <v>0</v>
      </c>
      <c r="AZ41" s="76">
        <f>AI41*VLOOKUP('Tipo de Pilha_Furieri2014'!$E$1,'Área - us ur_Furieri2014'!$A$4:$R$6,17,FALSE)/1000</f>
        <v>0</v>
      </c>
      <c r="BA41" s="77">
        <f>AJ41*VLOOKUP('Tipo de Pilha_Furieri2014'!$E$1,'Área - us ur_Furieri2014'!$A$4:$R$6,18,FALSE)/1000</f>
        <v>0</v>
      </c>
      <c r="BB41" s="70">
        <f t="shared" si="18"/>
        <v>8.0582629793251852E-3</v>
      </c>
    </row>
    <row r="42" spans="1:54" ht="15" customHeight="1" x14ac:dyDescent="0.2">
      <c r="A42" s="90">
        <f>'Série Vento-1 dia'!D42</f>
        <v>42044</v>
      </c>
      <c r="B42" s="55">
        <f>'Série Vento-1 dia'!E42</f>
        <v>14.605065159999999</v>
      </c>
      <c r="C42" s="48">
        <f t="shared" si="1"/>
        <v>7.3025325800000013E-2</v>
      </c>
      <c r="D42" s="49">
        <f t="shared" si="2"/>
        <v>0.21907597739999998</v>
      </c>
      <c r="E42" s="49">
        <f t="shared" si="3"/>
        <v>0.36512662899999998</v>
      </c>
      <c r="F42" s="49">
        <f t="shared" si="4"/>
        <v>0.51117728059999989</v>
      </c>
      <c r="G42" s="49">
        <f t="shared" si="5"/>
        <v>0.65722793219999998</v>
      </c>
      <c r="H42" s="49">
        <f t="shared" si="6"/>
        <v>0.80327858380000006</v>
      </c>
      <c r="I42" s="49">
        <f t="shared" si="7"/>
        <v>0.94932923539999992</v>
      </c>
      <c r="J42" s="49">
        <f t="shared" si="8"/>
        <v>1.095379887</v>
      </c>
      <c r="K42" s="49">
        <f t="shared" si="9"/>
        <v>1.2414305386</v>
      </c>
      <c r="L42" s="49">
        <f t="shared" si="10"/>
        <v>1.3874811901999999</v>
      </c>
      <c r="M42" s="49">
        <f t="shared" si="11"/>
        <v>1.5335318417999999</v>
      </c>
      <c r="N42" s="49">
        <f t="shared" si="12"/>
        <v>1.6795824933999997</v>
      </c>
      <c r="O42" s="49">
        <f t="shared" si="13"/>
        <v>1.8256331449999998</v>
      </c>
      <c r="P42" s="49">
        <f t="shared" si="14"/>
        <v>1.9716837966</v>
      </c>
      <c r="Q42" s="49">
        <f t="shared" si="15"/>
        <v>2.1177344481999998</v>
      </c>
      <c r="R42" s="49">
        <f t="shared" si="16"/>
        <v>2.2637850998000002</v>
      </c>
      <c r="S42" s="50">
        <f t="shared" si="17"/>
        <v>2.4098357513999997</v>
      </c>
      <c r="T42" s="48">
        <f t="shared" si="22"/>
        <v>0</v>
      </c>
      <c r="U42" s="49">
        <f t="shared" si="22"/>
        <v>0</v>
      </c>
      <c r="V42" s="49">
        <f t="shared" si="22"/>
        <v>0</v>
      </c>
      <c r="W42" s="49">
        <f t="shared" si="22"/>
        <v>2.4116375663654424</v>
      </c>
      <c r="X42" s="49">
        <f t="shared" si="22"/>
        <v>8.6753852289694926</v>
      </c>
      <c r="Y42" s="49">
        <f t="shared" si="22"/>
        <v>17.413504860176555</v>
      </c>
      <c r="Z42" s="49">
        <f t="shared" si="22"/>
        <v>28.625996459986609</v>
      </c>
      <c r="AA42" s="49">
        <f t="shared" si="22"/>
        <v>42.312860028399705</v>
      </c>
      <c r="AB42" s="49">
        <f t="shared" si="22"/>
        <v>58.474095565415801</v>
      </c>
      <c r="AC42" s="49">
        <f t="shared" si="22"/>
        <v>77.1097030710349</v>
      </c>
      <c r="AD42" s="49">
        <f t="shared" si="22"/>
        <v>98.219682545257001</v>
      </c>
      <c r="AE42" s="49">
        <f t="shared" si="22"/>
        <v>121.80403398808208</v>
      </c>
      <c r="AF42" s="49">
        <f t="shared" si="22"/>
        <v>147.86275739951026</v>
      </c>
      <c r="AG42" s="49">
        <f t="shared" si="22"/>
        <v>176.39585277954146</v>
      </c>
      <c r="AH42" s="49">
        <f t="shared" si="22"/>
        <v>207.40332012817555</v>
      </c>
      <c r="AI42" s="49">
        <f t="shared" si="21"/>
        <v>240.88515944541282</v>
      </c>
      <c r="AJ42" s="49">
        <f t="shared" si="21"/>
        <v>276.84137073125294</v>
      </c>
      <c r="AK42" s="75">
        <f>T42*VLOOKUP('Tipo de Pilha_Furieri2014'!$E$1,'Área - us ur_Furieri2014'!$A$4:$R$6,2,FALSE)/1000</f>
        <v>0</v>
      </c>
      <c r="AL42" s="76">
        <f>U42*VLOOKUP('Tipo de Pilha_Furieri2014'!$E$1,'Área - us ur_Furieri2014'!$A$4:$R$6,3,FALSE)/1000</f>
        <v>0</v>
      </c>
      <c r="AM42" s="76">
        <f>V42*VLOOKUP('Tipo de Pilha_Furieri2014'!$E$1,'Área - us ur_Furieri2014'!$A$4:$R$6,4,FALSE)/1000</f>
        <v>0</v>
      </c>
      <c r="AN42" s="76">
        <f>W42*VLOOKUP('Tipo de Pilha_Furieri2014'!$E$1,'Área - us ur_Furieri2014'!$A$4:$R$6,5,FALSE)/1000</f>
        <v>2.3392884393744789E-4</v>
      </c>
      <c r="AO42" s="76">
        <f>X42*VLOOKUP('Tipo de Pilha_Furieri2014'!$E$1,'Área - us ur_Furieri2014'!$A$4:$R$6,6,FALSE)/1000</f>
        <v>1.3793862514061494E-3</v>
      </c>
      <c r="AP42" s="76">
        <f>Y42*VLOOKUP('Tipo de Pilha_Furieri2014'!$E$1,'Área - us ur_Furieri2014'!$A$4:$R$6,7,FALSE)/1000</f>
        <v>3.5349414866158407E-3</v>
      </c>
      <c r="AQ42" s="76">
        <f>Z42*VLOOKUP('Tipo de Pilha_Furieri2014'!$E$1,'Área - us ur_Furieri2014'!$A$4:$R$6,8,FALSE)/1000</f>
        <v>4.3797774583779515E-3</v>
      </c>
      <c r="AR42" s="76">
        <f>AA42*VLOOKUP('Tipo de Pilha_Furieri2014'!$E$1,'Área - us ur_Furieri2014'!$A$4:$R$6,9,FALSE)/1000</f>
        <v>4.6121017430955681E-3</v>
      </c>
      <c r="AS42" s="76">
        <f>AB42*VLOOKUP('Tipo de Pilha_Furieri2014'!$E$1,'Área - us ur_Furieri2014'!$A$4:$R$6,10,FALSE)/1000</f>
        <v>3.1576011605324535E-3</v>
      </c>
      <c r="AT42" s="76">
        <f>AC42*VLOOKUP('Tipo de Pilha_Furieri2014'!$E$1,'Área - us ur_Furieri2014'!$A$4:$R$6,11,FALSE)/1000</f>
        <v>2.6988396074862217E-3</v>
      </c>
      <c r="AU42" s="76">
        <f>AD42*VLOOKUP('Tipo de Pilha_Furieri2014'!$E$1,'Área - us ur_Furieri2014'!$A$4:$R$6,12,FALSE)/1000</f>
        <v>2.3572723810861679E-3</v>
      </c>
      <c r="AV42" s="76">
        <f>AE42*VLOOKUP('Tipo de Pilha_Furieri2014'!$E$1,'Área - us ur_Furieri2014'!$A$4:$R$6,13,FALSE)/1000</f>
        <v>7.3082420392849251E-4</v>
      </c>
      <c r="AW42" s="76">
        <f>AF42*VLOOKUP('Tipo de Pilha_Furieri2014'!$E$1,'Área - us ur_Furieri2014'!$A$4:$R$6,14,FALSE)/1000</f>
        <v>4.4358827219853083E-4</v>
      </c>
      <c r="AX42" s="76">
        <f>AG42*VLOOKUP('Tipo de Pilha_Furieri2014'!$E$1,'Área - us ur_Furieri2014'!$A$4:$R$6,15,FALSE)/1000</f>
        <v>1.7639585277954146E-4</v>
      </c>
      <c r="AY42" s="76">
        <f>AH42*VLOOKUP('Tipo de Pilha_Furieri2014'!$E$1,'Área - us ur_Furieri2014'!$A$4:$R$6,16,FALSE)/1000</f>
        <v>0</v>
      </c>
      <c r="AZ42" s="76">
        <f>AI42*VLOOKUP('Tipo de Pilha_Furieri2014'!$E$1,'Área - us ur_Furieri2014'!$A$4:$R$6,17,FALSE)/1000</f>
        <v>0</v>
      </c>
      <c r="BA42" s="77">
        <f>AJ42*VLOOKUP('Tipo de Pilha_Furieri2014'!$E$1,'Área - us ur_Furieri2014'!$A$4:$R$6,18,FALSE)/1000</f>
        <v>0</v>
      </c>
      <c r="BB42" s="70">
        <f t="shared" si="18"/>
        <v>2.3704657261444363E-2</v>
      </c>
    </row>
    <row r="43" spans="1:54" ht="15" customHeight="1" x14ac:dyDescent="0.2">
      <c r="A43" s="90">
        <f>'Série Vento-1 dia'!D43</f>
        <v>42045</v>
      </c>
      <c r="B43" s="55">
        <f>'Série Vento-1 dia'!E43</f>
        <v>13.74594368</v>
      </c>
      <c r="C43" s="48">
        <f t="shared" si="1"/>
        <v>6.8729718400000014E-2</v>
      </c>
      <c r="D43" s="49">
        <f t="shared" si="2"/>
        <v>0.2061891552</v>
      </c>
      <c r="E43" s="49">
        <f t="shared" si="3"/>
        <v>0.34364859200000003</v>
      </c>
      <c r="F43" s="49">
        <f t="shared" si="4"/>
        <v>0.48110802879999992</v>
      </c>
      <c r="G43" s="49">
        <f t="shared" si="5"/>
        <v>0.61856746560000009</v>
      </c>
      <c r="H43" s="49">
        <f t="shared" si="6"/>
        <v>0.75602690240000014</v>
      </c>
      <c r="I43" s="49">
        <f t="shared" si="7"/>
        <v>0.89348633919999998</v>
      </c>
      <c r="J43" s="49">
        <f t="shared" si="8"/>
        <v>1.030945776</v>
      </c>
      <c r="K43" s="49">
        <f t="shared" si="9"/>
        <v>1.1684052128</v>
      </c>
      <c r="L43" s="49">
        <f t="shared" si="10"/>
        <v>1.3058646495999999</v>
      </c>
      <c r="M43" s="49">
        <f t="shared" si="11"/>
        <v>1.4433240864000001</v>
      </c>
      <c r="N43" s="49">
        <f t="shared" si="12"/>
        <v>1.5807835231999998</v>
      </c>
      <c r="O43" s="49">
        <f t="shared" si="13"/>
        <v>1.71824296</v>
      </c>
      <c r="P43" s="49">
        <f t="shared" si="14"/>
        <v>1.8557023968000002</v>
      </c>
      <c r="Q43" s="49">
        <f t="shared" si="15"/>
        <v>1.9931618335999999</v>
      </c>
      <c r="R43" s="49">
        <f t="shared" si="16"/>
        <v>2.1306212704000003</v>
      </c>
      <c r="S43" s="50">
        <f t="shared" si="17"/>
        <v>2.2680807072000002</v>
      </c>
      <c r="T43" s="48">
        <f t="shared" si="22"/>
        <v>0</v>
      </c>
      <c r="U43" s="49">
        <f t="shared" si="22"/>
        <v>0</v>
      </c>
      <c r="V43" s="49">
        <f t="shared" si="22"/>
        <v>0</v>
      </c>
      <c r="W43" s="49">
        <f t="shared" si="22"/>
        <v>1.4291984952536523</v>
      </c>
      <c r="X43" s="49">
        <f t="shared" si="22"/>
        <v>6.7765326068028209</v>
      </c>
      <c r="Y43" s="49">
        <f t="shared" si="22"/>
        <v>14.315697943135278</v>
      </c>
      <c r="Z43" s="49">
        <f t="shared" si="22"/>
        <v>24.046694504251011</v>
      </c>
      <c r="AA43" s="49">
        <f t="shared" si="22"/>
        <v>35.969522290150053</v>
      </c>
      <c r="AB43" s="49">
        <f t="shared" si="22"/>
        <v>50.08418130083237</v>
      </c>
      <c r="AC43" s="49">
        <f t="shared" si="22"/>
        <v>66.390671536297987</v>
      </c>
      <c r="AD43" s="49">
        <f t="shared" si="22"/>
        <v>84.888992996546904</v>
      </c>
      <c r="AE43" s="49">
        <f t="shared" si="22"/>
        <v>105.57914568157906</v>
      </c>
      <c r="AF43" s="49">
        <f t="shared" si="22"/>
        <v>128.46112959139458</v>
      </c>
      <c r="AG43" s="49">
        <f t="shared" si="22"/>
        <v>153.53494472599337</v>
      </c>
      <c r="AH43" s="49">
        <f t="shared" si="22"/>
        <v>180.8005910853754</v>
      </c>
      <c r="AI43" s="49">
        <f t="shared" si="21"/>
        <v>210.25806866954085</v>
      </c>
      <c r="AJ43" s="49">
        <f t="shared" si="21"/>
        <v>241.90737747848948</v>
      </c>
      <c r="AK43" s="75">
        <f>T43*VLOOKUP('Tipo de Pilha_Furieri2014'!$E$1,'Área - us ur_Furieri2014'!$A$4:$R$6,2,FALSE)/1000</f>
        <v>0</v>
      </c>
      <c r="AL43" s="76">
        <f>U43*VLOOKUP('Tipo de Pilha_Furieri2014'!$E$1,'Área - us ur_Furieri2014'!$A$4:$R$6,3,FALSE)/1000</f>
        <v>0</v>
      </c>
      <c r="AM43" s="76">
        <f>V43*VLOOKUP('Tipo de Pilha_Furieri2014'!$E$1,'Área - us ur_Furieri2014'!$A$4:$R$6,4,FALSE)/1000</f>
        <v>0</v>
      </c>
      <c r="AN43" s="76">
        <f>W43*VLOOKUP('Tipo de Pilha_Furieri2014'!$E$1,'Área - us ur_Furieri2014'!$A$4:$R$6,5,FALSE)/1000</f>
        <v>1.3863225403960424E-4</v>
      </c>
      <c r="AO43" s="76">
        <f>X43*VLOOKUP('Tipo de Pilha_Furieri2014'!$E$1,'Área - us ur_Furieri2014'!$A$4:$R$6,6,FALSE)/1000</f>
        <v>1.0774686844816485E-3</v>
      </c>
      <c r="AP43" s="76">
        <f>Y43*VLOOKUP('Tipo de Pilha_Furieri2014'!$E$1,'Área - us ur_Furieri2014'!$A$4:$R$6,7,FALSE)/1000</f>
        <v>2.9060866824564616E-3</v>
      </c>
      <c r="AQ43" s="76">
        <f>Z43*VLOOKUP('Tipo de Pilha_Furieri2014'!$E$1,'Área - us ur_Furieri2014'!$A$4:$R$6,8,FALSE)/1000</f>
        <v>3.6791442591504048E-3</v>
      </c>
      <c r="AR43" s="76">
        <f>AA43*VLOOKUP('Tipo de Pilha_Furieri2014'!$E$1,'Área - us ur_Furieri2014'!$A$4:$R$6,9,FALSE)/1000</f>
        <v>3.9206779296263559E-3</v>
      </c>
      <c r="AS43" s="76">
        <f>AB43*VLOOKUP('Tipo de Pilha_Furieri2014'!$E$1,'Área - us ur_Furieri2014'!$A$4:$R$6,10,FALSE)/1000</f>
        <v>2.7045457902449481E-3</v>
      </c>
      <c r="AT43" s="76">
        <f>AC43*VLOOKUP('Tipo de Pilha_Furieri2014'!$E$1,'Área - us ur_Furieri2014'!$A$4:$R$6,11,FALSE)/1000</f>
        <v>2.3236735037704295E-3</v>
      </c>
      <c r="AU43" s="76">
        <f>AD43*VLOOKUP('Tipo de Pilha_Furieri2014'!$E$1,'Área - us ur_Furieri2014'!$A$4:$R$6,12,FALSE)/1000</f>
        <v>2.0373358319171254E-3</v>
      </c>
      <c r="AV43" s="76">
        <f>AE43*VLOOKUP('Tipo de Pilha_Furieri2014'!$E$1,'Área - us ur_Furieri2014'!$A$4:$R$6,13,FALSE)/1000</f>
        <v>6.3347487408947449E-4</v>
      </c>
      <c r="AW43" s="76">
        <f>AF43*VLOOKUP('Tipo de Pilha_Furieri2014'!$E$1,'Área - us ur_Furieri2014'!$A$4:$R$6,14,FALSE)/1000</f>
        <v>3.8538338877418379E-4</v>
      </c>
      <c r="AX43" s="76">
        <f>AG43*VLOOKUP('Tipo de Pilha_Furieri2014'!$E$1,'Área - us ur_Furieri2014'!$A$4:$R$6,15,FALSE)/1000</f>
        <v>1.5353494472599338E-4</v>
      </c>
      <c r="AY43" s="76">
        <f>AH43*VLOOKUP('Tipo de Pilha_Furieri2014'!$E$1,'Área - us ur_Furieri2014'!$A$4:$R$6,16,FALSE)/1000</f>
        <v>0</v>
      </c>
      <c r="AZ43" s="76">
        <f>AI43*VLOOKUP('Tipo de Pilha_Furieri2014'!$E$1,'Área - us ur_Furieri2014'!$A$4:$R$6,17,FALSE)/1000</f>
        <v>0</v>
      </c>
      <c r="BA43" s="77">
        <f>AJ43*VLOOKUP('Tipo de Pilha_Furieri2014'!$E$1,'Área - us ur_Furieri2014'!$A$4:$R$6,18,FALSE)/1000</f>
        <v>0</v>
      </c>
      <c r="BB43" s="70">
        <f t="shared" si="18"/>
        <v>1.9959958143276627E-2</v>
      </c>
    </row>
    <row r="44" spans="1:54" ht="15" customHeight="1" x14ac:dyDescent="0.2">
      <c r="A44" s="90">
        <f>'Série Vento-1 dia'!D44</f>
        <v>42046</v>
      </c>
      <c r="B44" s="55">
        <f>'Série Vento-1 dia'!E44</f>
        <v>13.74594368</v>
      </c>
      <c r="C44" s="48">
        <f t="shared" si="1"/>
        <v>6.8729718400000014E-2</v>
      </c>
      <c r="D44" s="49">
        <f t="shared" si="2"/>
        <v>0.2061891552</v>
      </c>
      <c r="E44" s="49">
        <f t="shared" si="3"/>
        <v>0.34364859200000003</v>
      </c>
      <c r="F44" s="49">
        <f t="shared" si="4"/>
        <v>0.48110802879999992</v>
      </c>
      <c r="G44" s="49">
        <f t="shared" si="5"/>
        <v>0.61856746560000009</v>
      </c>
      <c r="H44" s="49">
        <f t="shared" si="6"/>
        <v>0.75602690240000014</v>
      </c>
      <c r="I44" s="49">
        <f t="shared" si="7"/>
        <v>0.89348633919999998</v>
      </c>
      <c r="J44" s="49">
        <f t="shared" si="8"/>
        <v>1.030945776</v>
      </c>
      <c r="K44" s="49">
        <f t="shared" si="9"/>
        <v>1.1684052128</v>
      </c>
      <c r="L44" s="49">
        <f t="shared" si="10"/>
        <v>1.3058646495999999</v>
      </c>
      <c r="M44" s="49">
        <f t="shared" si="11"/>
        <v>1.4433240864000001</v>
      </c>
      <c r="N44" s="49">
        <f t="shared" si="12"/>
        <v>1.5807835231999998</v>
      </c>
      <c r="O44" s="49">
        <f t="shared" si="13"/>
        <v>1.71824296</v>
      </c>
      <c r="P44" s="49">
        <f t="shared" si="14"/>
        <v>1.8557023968000002</v>
      </c>
      <c r="Q44" s="49">
        <f t="shared" si="15"/>
        <v>1.9931618335999999</v>
      </c>
      <c r="R44" s="49">
        <f t="shared" si="16"/>
        <v>2.1306212704000003</v>
      </c>
      <c r="S44" s="50">
        <f t="shared" si="17"/>
        <v>2.2680807072000002</v>
      </c>
      <c r="T44" s="48">
        <f t="shared" si="22"/>
        <v>0</v>
      </c>
      <c r="U44" s="49">
        <f t="shared" si="22"/>
        <v>0</v>
      </c>
      <c r="V44" s="49">
        <f t="shared" si="22"/>
        <v>0</v>
      </c>
      <c r="W44" s="49">
        <f t="shared" si="22"/>
        <v>1.4291984952536523</v>
      </c>
      <c r="X44" s="49">
        <f t="shared" si="22"/>
        <v>6.7765326068028209</v>
      </c>
      <c r="Y44" s="49">
        <f t="shared" si="22"/>
        <v>14.315697943135278</v>
      </c>
      <c r="Z44" s="49">
        <f t="shared" si="22"/>
        <v>24.046694504251011</v>
      </c>
      <c r="AA44" s="49">
        <f t="shared" si="22"/>
        <v>35.969522290150053</v>
      </c>
      <c r="AB44" s="49">
        <f t="shared" si="22"/>
        <v>50.08418130083237</v>
      </c>
      <c r="AC44" s="49">
        <f t="shared" si="22"/>
        <v>66.390671536297987</v>
      </c>
      <c r="AD44" s="49">
        <f t="shared" si="22"/>
        <v>84.888992996546904</v>
      </c>
      <c r="AE44" s="49">
        <f t="shared" si="22"/>
        <v>105.57914568157906</v>
      </c>
      <c r="AF44" s="49">
        <f t="shared" si="22"/>
        <v>128.46112959139458</v>
      </c>
      <c r="AG44" s="49">
        <f t="shared" si="22"/>
        <v>153.53494472599337</v>
      </c>
      <c r="AH44" s="49">
        <f t="shared" si="22"/>
        <v>180.8005910853754</v>
      </c>
      <c r="AI44" s="49">
        <f t="shared" si="21"/>
        <v>210.25806866954085</v>
      </c>
      <c r="AJ44" s="49">
        <f t="shared" si="21"/>
        <v>241.90737747848948</v>
      </c>
      <c r="AK44" s="75">
        <f>T44*VLOOKUP('Tipo de Pilha_Furieri2014'!$E$1,'Área - us ur_Furieri2014'!$A$4:$R$6,2,FALSE)/1000</f>
        <v>0</v>
      </c>
      <c r="AL44" s="76">
        <f>U44*VLOOKUP('Tipo de Pilha_Furieri2014'!$E$1,'Área - us ur_Furieri2014'!$A$4:$R$6,3,FALSE)/1000</f>
        <v>0</v>
      </c>
      <c r="AM44" s="76">
        <f>V44*VLOOKUP('Tipo de Pilha_Furieri2014'!$E$1,'Área - us ur_Furieri2014'!$A$4:$R$6,4,FALSE)/1000</f>
        <v>0</v>
      </c>
      <c r="AN44" s="76">
        <f>W44*VLOOKUP('Tipo de Pilha_Furieri2014'!$E$1,'Área - us ur_Furieri2014'!$A$4:$R$6,5,FALSE)/1000</f>
        <v>1.3863225403960424E-4</v>
      </c>
      <c r="AO44" s="76">
        <f>X44*VLOOKUP('Tipo de Pilha_Furieri2014'!$E$1,'Área - us ur_Furieri2014'!$A$4:$R$6,6,FALSE)/1000</f>
        <v>1.0774686844816485E-3</v>
      </c>
      <c r="AP44" s="76">
        <f>Y44*VLOOKUP('Tipo de Pilha_Furieri2014'!$E$1,'Área - us ur_Furieri2014'!$A$4:$R$6,7,FALSE)/1000</f>
        <v>2.9060866824564616E-3</v>
      </c>
      <c r="AQ44" s="76">
        <f>Z44*VLOOKUP('Tipo de Pilha_Furieri2014'!$E$1,'Área - us ur_Furieri2014'!$A$4:$R$6,8,FALSE)/1000</f>
        <v>3.6791442591504048E-3</v>
      </c>
      <c r="AR44" s="76">
        <f>AA44*VLOOKUP('Tipo de Pilha_Furieri2014'!$E$1,'Área - us ur_Furieri2014'!$A$4:$R$6,9,FALSE)/1000</f>
        <v>3.9206779296263559E-3</v>
      </c>
      <c r="AS44" s="76">
        <f>AB44*VLOOKUP('Tipo de Pilha_Furieri2014'!$E$1,'Área - us ur_Furieri2014'!$A$4:$R$6,10,FALSE)/1000</f>
        <v>2.7045457902449481E-3</v>
      </c>
      <c r="AT44" s="76">
        <f>AC44*VLOOKUP('Tipo de Pilha_Furieri2014'!$E$1,'Área - us ur_Furieri2014'!$A$4:$R$6,11,FALSE)/1000</f>
        <v>2.3236735037704295E-3</v>
      </c>
      <c r="AU44" s="76">
        <f>AD44*VLOOKUP('Tipo de Pilha_Furieri2014'!$E$1,'Área - us ur_Furieri2014'!$A$4:$R$6,12,FALSE)/1000</f>
        <v>2.0373358319171254E-3</v>
      </c>
      <c r="AV44" s="76">
        <f>AE44*VLOOKUP('Tipo de Pilha_Furieri2014'!$E$1,'Área - us ur_Furieri2014'!$A$4:$R$6,13,FALSE)/1000</f>
        <v>6.3347487408947449E-4</v>
      </c>
      <c r="AW44" s="76">
        <f>AF44*VLOOKUP('Tipo de Pilha_Furieri2014'!$E$1,'Área - us ur_Furieri2014'!$A$4:$R$6,14,FALSE)/1000</f>
        <v>3.8538338877418379E-4</v>
      </c>
      <c r="AX44" s="76">
        <f>AG44*VLOOKUP('Tipo de Pilha_Furieri2014'!$E$1,'Área - us ur_Furieri2014'!$A$4:$R$6,15,FALSE)/1000</f>
        <v>1.5353494472599338E-4</v>
      </c>
      <c r="AY44" s="76">
        <f>AH44*VLOOKUP('Tipo de Pilha_Furieri2014'!$E$1,'Área - us ur_Furieri2014'!$A$4:$R$6,16,FALSE)/1000</f>
        <v>0</v>
      </c>
      <c r="AZ44" s="76">
        <f>AI44*VLOOKUP('Tipo de Pilha_Furieri2014'!$E$1,'Área - us ur_Furieri2014'!$A$4:$R$6,17,FALSE)/1000</f>
        <v>0</v>
      </c>
      <c r="BA44" s="77">
        <f>AJ44*VLOOKUP('Tipo de Pilha_Furieri2014'!$E$1,'Área - us ur_Furieri2014'!$A$4:$R$6,18,FALSE)/1000</f>
        <v>0</v>
      </c>
      <c r="BB44" s="70">
        <f t="shared" si="18"/>
        <v>1.9959958143276627E-2</v>
      </c>
    </row>
    <row r="45" spans="1:54" ht="15" customHeight="1" x14ac:dyDescent="0.2">
      <c r="A45" s="90">
        <f>'Série Vento-1 dia'!D45</f>
        <v>42047</v>
      </c>
      <c r="B45" s="55">
        <f>'Série Vento-1 dia'!E45</f>
        <v>14.605065159999999</v>
      </c>
      <c r="C45" s="48">
        <f t="shared" si="1"/>
        <v>7.3025325800000013E-2</v>
      </c>
      <c r="D45" s="49">
        <f t="shared" si="2"/>
        <v>0.21907597739999998</v>
      </c>
      <c r="E45" s="49">
        <f t="shared" si="3"/>
        <v>0.36512662899999998</v>
      </c>
      <c r="F45" s="49">
        <f t="shared" si="4"/>
        <v>0.51117728059999989</v>
      </c>
      <c r="G45" s="49">
        <f t="shared" si="5"/>
        <v>0.65722793219999998</v>
      </c>
      <c r="H45" s="49">
        <f t="shared" si="6"/>
        <v>0.80327858380000006</v>
      </c>
      <c r="I45" s="49">
        <f t="shared" si="7"/>
        <v>0.94932923539999992</v>
      </c>
      <c r="J45" s="49">
        <f t="shared" si="8"/>
        <v>1.095379887</v>
      </c>
      <c r="K45" s="49">
        <f t="shared" si="9"/>
        <v>1.2414305386</v>
      </c>
      <c r="L45" s="49">
        <f t="shared" si="10"/>
        <v>1.3874811901999999</v>
      </c>
      <c r="M45" s="49">
        <f t="shared" si="11"/>
        <v>1.5335318417999999</v>
      </c>
      <c r="N45" s="49">
        <f t="shared" si="12"/>
        <v>1.6795824933999997</v>
      </c>
      <c r="O45" s="49">
        <f t="shared" si="13"/>
        <v>1.8256331449999998</v>
      </c>
      <c r="P45" s="49">
        <f t="shared" si="14"/>
        <v>1.9716837966</v>
      </c>
      <c r="Q45" s="49">
        <f t="shared" si="15"/>
        <v>2.1177344481999998</v>
      </c>
      <c r="R45" s="49">
        <f t="shared" si="16"/>
        <v>2.2637850998000002</v>
      </c>
      <c r="S45" s="50">
        <f t="shared" si="17"/>
        <v>2.4098357513999997</v>
      </c>
      <c r="T45" s="48">
        <f t="shared" si="22"/>
        <v>0</v>
      </c>
      <c r="U45" s="49">
        <f t="shared" si="22"/>
        <v>0</v>
      </c>
      <c r="V45" s="49">
        <f t="shared" si="22"/>
        <v>0</v>
      </c>
      <c r="W45" s="49">
        <f t="shared" si="22"/>
        <v>2.4116375663654424</v>
      </c>
      <c r="X45" s="49">
        <f t="shared" si="22"/>
        <v>8.6753852289694926</v>
      </c>
      <c r="Y45" s="49">
        <f t="shared" si="22"/>
        <v>17.413504860176555</v>
      </c>
      <c r="Z45" s="49">
        <f t="shared" si="22"/>
        <v>28.625996459986609</v>
      </c>
      <c r="AA45" s="49">
        <f t="shared" si="22"/>
        <v>42.312860028399705</v>
      </c>
      <c r="AB45" s="49">
        <f t="shared" si="22"/>
        <v>58.474095565415801</v>
      </c>
      <c r="AC45" s="49">
        <f t="shared" si="22"/>
        <v>77.1097030710349</v>
      </c>
      <c r="AD45" s="49">
        <f t="shared" si="22"/>
        <v>98.219682545257001</v>
      </c>
      <c r="AE45" s="49">
        <f t="shared" si="22"/>
        <v>121.80403398808208</v>
      </c>
      <c r="AF45" s="49">
        <f t="shared" si="22"/>
        <v>147.86275739951026</v>
      </c>
      <c r="AG45" s="49">
        <f t="shared" si="22"/>
        <v>176.39585277954146</v>
      </c>
      <c r="AH45" s="49">
        <f t="shared" si="22"/>
        <v>207.40332012817555</v>
      </c>
      <c r="AI45" s="49">
        <f t="shared" si="21"/>
        <v>240.88515944541282</v>
      </c>
      <c r="AJ45" s="49">
        <f t="shared" si="21"/>
        <v>276.84137073125294</v>
      </c>
      <c r="AK45" s="75">
        <f>T45*VLOOKUP('Tipo de Pilha_Furieri2014'!$E$1,'Área - us ur_Furieri2014'!$A$4:$R$6,2,FALSE)/1000</f>
        <v>0</v>
      </c>
      <c r="AL45" s="76">
        <f>U45*VLOOKUP('Tipo de Pilha_Furieri2014'!$E$1,'Área - us ur_Furieri2014'!$A$4:$R$6,3,FALSE)/1000</f>
        <v>0</v>
      </c>
      <c r="AM45" s="76">
        <f>V45*VLOOKUP('Tipo de Pilha_Furieri2014'!$E$1,'Área - us ur_Furieri2014'!$A$4:$R$6,4,FALSE)/1000</f>
        <v>0</v>
      </c>
      <c r="AN45" s="76">
        <f>W45*VLOOKUP('Tipo de Pilha_Furieri2014'!$E$1,'Área - us ur_Furieri2014'!$A$4:$R$6,5,FALSE)/1000</f>
        <v>2.3392884393744789E-4</v>
      </c>
      <c r="AO45" s="76">
        <f>X45*VLOOKUP('Tipo de Pilha_Furieri2014'!$E$1,'Área - us ur_Furieri2014'!$A$4:$R$6,6,FALSE)/1000</f>
        <v>1.3793862514061494E-3</v>
      </c>
      <c r="AP45" s="76">
        <f>Y45*VLOOKUP('Tipo de Pilha_Furieri2014'!$E$1,'Área - us ur_Furieri2014'!$A$4:$R$6,7,FALSE)/1000</f>
        <v>3.5349414866158407E-3</v>
      </c>
      <c r="AQ45" s="76">
        <f>Z45*VLOOKUP('Tipo de Pilha_Furieri2014'!$E$1,'Área - us ur_Furieri2014'!$A$4:$R$6,8,FALSE)/1000</f>
        <v>4.3797774583779515E-3</v>
      </c>
      <c r="AR45" s="76">
        <f>AA45*VLOOKUP('Tipo de Pilha_Furieri2014'!$E$1,'Área - us ur_Furieri2014'!$A$4:$R$6,9,FALSE)/1000</f>
        <v>4.6121017430955681E-3</v>
      </c>
      <c r="AS45" s="76">
        <f>AB45*VLOOKUP('Tipo de Pilha_Furieri2014'!$E$1,'Área - us ur_Furieri2014'!$A$4:$R$6,10,FALSE)/1000</f>
        <v>3.1576011605324535E-3</v>
      </c>
      <c r="AT45" s="76">
        <f>AC45*VLOOKUP('Tipo de Pilha_Furieri2014'!$E$1,'Área - us ur_Furieri2014'!$A$4:$R$6,11,FALSE)/1000</f>
        <v>2.6988396074862217E-3</v>
      </c>
      <c r="AU45" s="76">
        <f>AD45*VLOOKUP('Tipo de Pilha_Furieri2014'!$E$1,'Área - us ur_Furieri2014'!$A$4:$R$6,12,FALSE)/1000</f>
        <v>2.3572723810861679E-3</v>
      </c>
      <c r="AV45" s="76">
        <f>AE45*VLOOKUP('Tipo de Pilha_Furieri2014'!$E$1,'Área - us ur_Furieri2014'!$A$4:$R$6,13,FALSE)/1000</f>
        <v>7.3082420392849251E-4</v>
      </c>
      <c r="AW45" s="76">
        <f>AF45*VLOOKUP('Tipo de Pilha_Furieri2014'!$E$1,'Área - us ur_Furieri2014'!$A$4:$R$6,14,FALSE)/1000</f>
        <v>4.4358827219853083E-4</v>
      </c>
      <c r="AX45" s="76">
        <f>AG45*VLOOKUP('Tipo de Pilha_Furieri2014'!$E$1,'Área - us ur_Furieri2014'!$A$4:$R$6,15,FALSE)/1000</f>
        <v>1.7639585277954146E-4</v>
      </c>
      <c r="AY45" s="76">
        <f>AH45*VLOOKUP('Tipo de Pilha_Furieri2014'!$E$1,'Área - us ur_Furieri2014'!$A$4:$R$6,16,FALSE)/1000</f>
        <v>0</v>
      </c>
      <c r="AZ45" s="76">
        <f>AI45*VLOOKUP('Tipo de Pilha_Furieri2014'!$E$1,'Área - us ur_Furieri2014'!$A$4:$R$6,17,FALSE)/1000</f>
        <v>0</v>
      </c>
      <c r="BA45" s="77">
        <f>AJ45*VLOOKUP('Tipo de Pilha_Furieri2014'!$E$1,'Área - us ur_Furieri2014'!$A$4:$R$6,18,FALSE)/1000</f>
        <v>0</v>
      </c>
      <c r="BB45" s="70">
        <f t="shared" si="18"/>
        <v>2.3704657261444363E-2</v>
      </c>
    </row>
    <row r="46" spans="1:54" ht="15" customHeight="1" x14ac:dyDescent="0.2">
      <c r="A46" s="90">
        <f>'Série Vento-1 dia'!D46</f>
        <v>42048</v>
      </c>
      <c r="B46" s="55">
        <f>'Série Vento-1 dia'!E46</f>
        <v>15.464186639999999</v>
      </c>
      <c r="C46" s="48">
        <f t="shared" si="1"/>
        <v>7.7320933200000011E-2</v>
      </c>
      <c r="D46" s="49">
        <f t="shared" si="2"/>
        <v>0.23196279959999999</v>
      </c>
      <c r="E46" s="49">
        <f t="shared" si="3"/>
        <v>0.38660466599999999</v>
      </c>
      <c r="F46" s="49">
        <f t="shared" si="4"/>
        <v>0.54124653239999987</v>
      </c>
      <c r="G46" s="49">
        <f t="shared" si="5"/>
        <v>0.69588839880000009</v>
      </c>
      <c r="H46" s="49">
        <f t="shared" si="6"/>
        <v>0.85053026520000008</v>
      </c>
      <c r="I46" s="49">
        <f t="shared" si="7"/>
        <v>1.0051721316</v>
      </c>
      <c r="J46" s="49">
        <f t="shared" si="8"/>
        <v>1.1598139980000002</v>
      </c>
      <c r="K46" s="49">
        <f t="shared" si="9"/>
        <v>1.3144558644</v>
      </c>
      <c r="L46" s="49">
        <f t="shared" si="10"/>
        <v>1.4690977307999999</v>
      </c>
      <c r="M46" s="49">
        <f t="shared" si="11"/>
        <v>1.6237395972000002</v>
      </c>
      <c r="N46" s="49">
        <f t="shared" si="12"/>
        <v>1.7783814635999997</v>
      </c>
      <c r="O46" s="49">
        <f t="shared" si="13"/>
        <v>1.9330233299999999</v>
      </c>
      <c r="P46" s="49">
        <f t="shared" si="14"/>
        <v>2.0876651964000001</v>
      </c>
      <c r="Q46" s="49">
        <f t="shared" si="15"/>
        <v>2.2423070627999997</v>
      </c>
      <c r="R46" s="49">
        <f t="shared" si="16"/>
        <v>2.3969489292000001</v>
      </c>
      <c r="S46" s="50">
        <f t="shared" si="17"/>
        <v>2.5515907956000001</v>
      </c>
      <c r="T46" s="48">
        <f t="shared" si="22"/>
        <v>0</v>
      </c>
      <c r="U46" s="49">
        <f t="shared" si="22"/>
        <v>0</v>
      </c>
      <c r="V46" s="49">
        <f t="shared" si="22"/>
        <v>0</v>
      </c>
      <c r="W46" s="49">
        <f t="shared" si="22"/>
        <v>3.4989591863194018</v>
      </c>
      <c r="X46" s="49">
        <f t="shared" si="22"/>
        <v>10.747615125752819</v>
      </c>
      <c r="Y46" s="49">
        <f t="shared" si="22"/>
        <v>20.770307459052582</v>
      </c>
      <c r="Z46" s="49">
        <f t="shared" si="22"/>
        <v>33.567036186218694</v>
      </c>
      <c r="AA46" s="49">
        <f t="shared" si="22"/>
        <v>49.137801307251181</v>
      </c>
      <c r="AB46" s="49">
        <f t="shared" si="22"/>
        <v>67.482602822149971</v>
      </c>
      <c r="AC46" s="49">
        <f t="shared" si="22"/>
        <v>88.60144073091513</v>
      </c>
      <c r="AD46" s="49">
        <f t="shared" si="22"/>
        <v>112.4943150335467</v>
      </c>
      <c r="AE46" s="49">
        <f t="shared" si="22"/>
        <v>139.16122573004449</v>
      </c>
      <c r="AF46" s="49">
        <f t="shared" si="22"/>
        <v>168.60217282040875</v>
      </c>
      <c r="AG46" s="49">
        <f t="shared" si="22"/>
        <v>200.81715630463935</v>
      </c>
      <c r="AH46" s="49">
        <f t="shared" si="22"/>
        <v>235.80617618273621</v>
      </c>
      <c r="AI46" s="49">
        <f t="shared" si="21"/>
        <v>273.56923245469955</v>
      </c>
      <c r="AJ46" s="49">
        <f t="shared" si="21"/>
        <v>314.10632512052916</v>
      </c>
      <c r="AK46" s="75">
        <f>T46*VLOOKUP('Tipo de Pilha_Furieri2014'!$E$1,'Área - us ur_Furieri2014'!$A$4:$R$6,2,FALSE)/1000</f>
        <v>0</v>
      </c>
      <c r="AL46" s="76">
        <f>U46*VLOOKUP('Tipo de Pilha_Furieri2014'!$E$1,'Área - us ur_Furieri2014'!$A$4:$R$6,3,FALSE)/1000</f>
        <v>0</v>
      </c>
      <c r="AM46" s="76">
        <f>V46*VLOOKUP('Tipo de Pilha_Furieri2014'!$E$1,'Área - us ur_Furieri2014'!$A$4:$R$6,4,FALSE)/1000</f>
        <v>0</v>
      </c>
      <c r="AN46" s="76">
        <f>W46*VLOOKUP('Tipo de Pilha_Furieri2014'!$E$1,'Área - us ur_Furieri2014'!$A$4:$R$6,5,FALSE)/1000</f>
        <v>3.3939904107298198E-4</v>
      </c>
      <c r="AO46" s="76">
        <f>X46*VLOOKUP('Tipo de Pilha_Furieri2014'!$E$1,'Área - us ur_Furieri2014'!$A$4:$R$6,6,FALSE)/1000</f>
        <v>1.7088708049946984E-3</v>
      </c>
      <c r="AP46" s="76">
        <f>Y46*VLOOKUP('Tipo de Pilha_Furieri2014'!$E$1,'Área - us ur_Furieri2014'!$A$4:$R$6,7,FALSE)/1000</f>
        <v>4.2163724141876741E-3</v>
      </c>
      <c r="AQ46" s="76">
        <f>Z46*VLOOKUP('Tipo de Pilha_Furieri2014'!$E$1,'Área - us ur_Furieri2014'!$A$4:$R$6,8,FALSE)/1000</f>
        <v>5.1357565364914598E-3</v>
      </c>
      <c r="AR46" s="76">
        <f>AA46*VLOOKUP('Tipo de Pilha_Furieri2014'!$E$1,'Área - us ur_Furieri2014'!$A$4:$R$6,9,FALSE)/1000</f>
        <v>5.3560203424903785E-3</v>
      </c>
      <c r="AS46" s="76">
        <f>AB46*VLOOKUP('Tipo de Pilha_Furieri2014'!$E$1,'Área - us ur_Furieri2014'!$A$4:$R$6,10,FALSE)/1000</f>
        <v>3.6440605523960987E-3</v>
      </c>
      <c r="AT46" s="76">
        <f>AC46*VLOOKUP('Tipo de Pilha_Furieri2014'!$E$1,'Área - us ur_Furieri2014'!$A$4:$R$6,11,FALSE)/1000</f>
        <v>3.1010504255820298E-3</v>
      </c>
      <c r="AU46" s="76">
        <f>AD46*VLOOKUP('Tipo de Pilha_Furieri2014'!$E$1,'Área - us ur_Furieri2014'!$A$4:$R$6,12,FALSE)/1000</f>
        <v>2.6998635608051205E-3</v>
      </c>
      <c r="AV46" s="76">
        <f>AE46*VLOOKUP('Tipo de Pilha_Furieri2014'!$E$1,'Área - us ur_Furieri2014'!$A$4:$R$6,13,FALSE)/1000</f>
        <v>8.3496735438026693E-4</v>
      </c>
      <c r="AW46" s="76">
        <f>AF46*VLOOKUP('Tipo de Pilha_Furieri2014'!$E$1,'Área - us ur_Furieri2014'!$A$4:$R$6,14,FALSE)/1000</f>
        <v>5.0580651846122624E-4</v>
      </c>
      <c r="AX46" s="76">
        <f>AG46*VLOOKUP('Tipo de Pilha_Furieri2014'!$E$1,'Área - us ur_Furieri2014'!$A$4:$R$6,15,FALSE)/1000</f>
        <v>2.0081715630463937E-4</v>
      </c>
      <c r="AY46" s="76">
        <f>AH46*VLOOKUP('Tipo de Pilha_Furieri2014'!$E$1,'Área - us ur_Furieri2014'!$A$4:$R$6,16,FALSE)/1000</f>
        <v>0</v>
      </c>
      <c r="AZ46" s="76">
        <f>AI46*VLOOKUP('Tipo de Pilha_Furieri2014'!$E$1,'Área - us ur_Furieri2014'!$A$4:$R$6,17,FALSE)/1000</f>
        <v>0</v>
      </c>
      <c r="BA46" s="77">
        <f>AJ46*VLOOKUP('Tipo de Pilha_Furieri2014'!$E$1,'Área - us ur_Furieri2014'!$A$4:$R$6,18,FALSE)/1000</f>
        <v>0</v>
      </c>
      <c r="BB46" s="70">
        <f t="shared" si="18"/>
        <v>2.7742984707166574E-2</v>
      </c>
    </row>
    <row r="47" spans="1:54" ht="15" customHeight="1" x14ac:dyDescent="0.2">
      <c r="A47" s="90">
        <f>'Série Vento-1 dia'!D47</f>
        <v>42049</v>
      </c>
      <c r="B47" s="55">
        <f>'Série Vento-1 dia'!E47</f>
        <v>17.182429599999999</v>
      </c>
      <c r="C47" s="48">
        <f t="shared" si="1"/>
        <v>8.5912148000000008E-2</v>
      </c>
      <c r="D47" s="49">
        <f t="shared" si="2"/>
        <v>0.25773644399999995</v>
      </c>
      <c r="E47" s="49">
        <f t="shared" si="3"/>
        <v>0.42956074</v>
      </c>
      <c r="F47" s="49">
        <f t="shared" si="4"/>
        <v>0.60138503599999993</v>
      </c>
      <c r="G47" s="49">
        <f t="shared" si="5"/>
        <v>0.77320933200000008</v>
      </c>
      <c r="H47" s="49">
        <f t="shared" si="6"/>
        <v>0.94503362800000001</v>
      </c>
      <c r="I47" s="49">
        <f t="shared" si="7"/>
        <v>1.1168579240000001</v>
      </c>
      <c r="J47" s="49">
        <f t="shared" si="8"/>
        <v>1.2886822200000001</v>
      </c>
      <c r="K47" s="49">
        <f t="shared" si="9"/>
        <v>1.4605065159999999</v>
      </c>
      <c r="L47" s="49">
        <f t="shared" si="10"/>
        <v>1.632330812</v>
      </c>
      <c r="M47" s="49">
        <f t="shared" si="11"/>
        <v>1.804155108</v>
      </c>
      <c r="N47" s="49">
        <f t="shared" si="12"/>
        <v>1.9759794039999998</v>
      </c>
      <c r="O47" s="49">
        <f t="shared" si="13"/>
        <v>2.1478036999999999</v>
      </c>
      <c r="P47" s="49">
        <f t="shared" si="14"/>
        <v>2.3196279959999999</v>
      </c>
      <c r="Q47" s="49">
        <f t="shared" si="15"/>
        <v>2.4914522919999995</v>
      </c>
      <c r="R47" s="49">
        <f t="shared" si="16"/>
        <v>2.6632765880000004</v>
      </c>
      <c r="S47" s="50">
        <f t="shared" si="17"/>
        <v>2.835100884</v>
      </c>
      <c r="T47" s="48">
        <f t="shared" si="22"/>
        <v>0</v>
      </c>
      <c r="U47" s="49">
        <f t="shared" si="22"/>
        <v>0</v>
      </c>
      <c r="V47" s="49">
        <f t="shared" si="22"/>
        <v>0</v>
      </c>
      <c r="W47" s="49">
        <f t="shared" si="22"/>
        <v>5.9882500727538321</v>
      </c>
      <c r="X47" s="49">
        <f t="shared" si="22"/>
        <v>15.412206743169406</v>
      </c>
      <c r="Y47" s="49">
        <f t="shared" si="22"/>
        <v>28.260899702308862</v>
      </c>
      <c r="Z47" s="49">
        <f t="shared" si="22"/>
        <v>44.534328950172224</v>
      </c>
      <c r="AA47" s="49">
        <f t="shared" si="22"/>
        <v>64.232494486759464</v>
      </c>
      <c r="AB47" s="49">
        <f t="shared" si="22"/>
        <v>87.355396312070582</v>
      </c>
      <c r="AC47" s="49">
        <f t="shared" si="22"/>
        <v>113.90303442610561</v>
      </c>
      <c r="AD47" s="49">
        <f t="shared" si="22"/>
        <v>143.87540882886452</v>
      </c>
      <c r="AE47" s="49">
        <f t="shared" si="22"/>
        <v>177.27251952034732</v>
      </c>
      <c r="AF47" s="49">
        <f t="shared" si="22"/>
        <v>214.09436650055397</v>
      </c>
      <c r="AG47" s="49">
        <f t="shared" si="22"/>
        <v>254.34094976948461</v>
      </c>
      <c r="AH47" s="49">
        <f t="shared" si="22"/>
        <v>298.01226932713894</v>
      </c>
      <c r="AI47" s="49">
        <f t="shared" si="21"/>
        <v>345.10832517351753</v>
      </c>
      <c r="AJ47" s="49">
        <f t="shared" si="21"/>
        <v>395.6291173086197</v>
      </c>
      <c r="AK47" s="75">
        <f>T47*VLOOKUP('Tipo de Pilha_Furieri2014'!$E$1,'Área - us ur_Furieri2014'!$A$4:$R$6,2,FALSE)/1000</f>
        <v>0</v>
      </c>
      <c r="AL47" s="76">
        <f>U47*VLOOKUP('Tipo de Pilha_Furieri2014'!$E$1,'Área - us ur_Furieri2014'!$A$4:$R$6,3,FALSE)/1000</f>
        <v>0</v>
      </c>
      <c r="AM47" s="76">
        <f>V47*VLOOKUP('Tipo de Pilha_Furieri2014'!$E$1,'Área - us ur_Furieri2014'!$A$4:$R$6,4,FALSE)/1000</f>
        <v>0</v>
      </c>
      <c r="AN47" s="76">
        <f>W47*VLOOKUP('Tipo de Pilha_Furieri2014'!$E$1,'Área - us ur_Furieri2014'!$A$4:$R$6,5,FALSE)/1000</f>
        <v>5.8086025705712167E-4</v>
      </c>
      <c r="AO47" s="76">
        <f>X47*VLOOKUP('Tipo de Pilha_Furieri2014'!$E$1,'Área - us ur_Furieri2014'!$A$4:$R$6,6,FALSE)/1000</f>
        <v>2.4505408721639354E-3</v>
      </c>
      <c r="AP47" s="76">
        <f>Y47*VLOOKUP('Tipo de Pilha_Furieri2014'!$E$1,'Área - us ur_Furieri2014'!$A$4:$R$6,7,FALSE)/1000</f>
        <v>5.7369626395686992E-3</v>
      </c>
      <c r="AQ47" s="76">
        <f>Z47*VLOOKUP('Tipo de Pilha_Furieri2014'!$E$1,'Área - us ur_Furieri2014'!$A$4:$R$6,8,FALSE)/1000</f>
        <v>6.8137523293763502E-3</v>
      </c>
      <c r="AR47" s="76">
        <f>AA47*VLOOKUP('Tipo de Pilha_Furieri2014'!$E$1,'Área - us ur_Furieri2014'!$A$4:$R$6,9,FALSE)/1000</f>
        <v>7.0013418990567816E-3</v>
      </c>
      <c r="AS47" s="76">
        <f>AB47*VLOOKUP('Tipo de Pilha_Furieri2014'!$E$1,'Área - us ur_Furieri2014'!$A$4:$R$6,10,FALSE)/1000</f>
        <v>4.7171914008518117E-3</v>
      </c>
      <c r="AT47" s="76">
        <f>AC47*VLOOKUP('Tipo de Pilha_Furieri2014'!$E$1,'Área - us ur_Furieri2014'!$A$4:$R$6,11,FALSE)/1000</f>
        <v>3.9866062049136964E-3</v>
      </c>
      <c r="AU47" s="76">
        <f>AD47*VLOOKUP('Tipo de Pilha_Furieri2014'!$E$1,'Área - us ur_Furieri2014'!$A$4:$R$6,12,FALSE)/1000</f>
        <v>3.4530098118927487E-3</v>
      </c>
      <c r="AV47" s="76">
        <f>AE47*VLOOKUP('Tipo de Pilha_Furieri2014'!$E$1,'Área - us ur_Furieri2014'!$A$4:$R$6,13,FALSE)/1000</f>
        <v>1.063635117122084E-3</v>
      </c>
      <c r="AW47" s="76">
        <f>AF47*VLOOKUP('Tipo de Pilha_Furieri2014'!$E$1,'Área - us ur_Furieri2014'!$A$4:$R$6,14,FALSE)/1000</f>
        <v>6.422830995016619E-4</v>
      </c>
      <c r="AX47" s="76">
        <f>AG47*VLOOKUP('Tipo de Pilha_Furieri2014'!$E$1,'Área - us ur_Furieri2014'!$A$4:$R$6,15,FALSE)/1000</f>
        <v>2.5434094976948461E-4</v>
      </c>
      <c r="AY47" s="76">
        <f>AH47*VLOOKUP('Tipo de Pilha_Furieri2014'!$E$1,'Área - us ur_Furieri2014'!$A$4:$R$6,16,FALSE)/1000</f>
        <v>0</v>
      </c>
      <c r="AZ47" s="76">
        <f>AI47*VLOOKUP('Tipo de Pilha_Furieri2014'!$E$1,'Área - us ur_Furieri2014'!$A$4:$R$6,17,FALSE)/1000</f>
        <v>0</v>
      </c>
      <c r="BA47" s="77">
        <f>AJ47*VLOOKUP('Tipo de Pilha_Furieri2014'!$E$1,'Área - us ur_Furieri2014'!$A$4:$R$6,18,FALSE)/1000</f>
        <v>0</v>
      </c>
      <c r="BB47" s="70">
        <f t="shared" si="18"/>
        <v>3.6700524581274374E-2</v>
      </c>
    </row>
    <row r="48" spans="1:54" ht="15" customHeight="1" x14ac:dyDescent="0.2">
      <c r="A48" s="90">
        <f>'Série Vento-1 dia'!D48</f>
        <v>42050</v>
      </c>
      <c r="B48" s="55">
        <f>'Série Vento-1 dia'!E48</f>
        <v>17.182429599999999</v>
      </c>
      <c r="C48" s="48">
        <f t="shared" si="1"/>
        <v>8.5912148000000008E-2</v>
      </c>
      <c r="D48" s="49">
        <f t="shared" si="2"/>
        <v>0.25773644399999995</v>
      </c>
      <c r="E48" s="49">
        <f t="shared" si="3"/>
        <v>0.42956074</v>
      </c>
      <c r="F48" s="49">
        <f t="shared" si="4"/>
        <v>0.60138503599999993</v>
      </c>
      <c r="G48" s="49">
        <f t="shared" si="5"/>
        <v>0.77320933200000008</v>
      </c>
      <c r="H48" s="49">
        <f t="shared" si="6"/>
        <v>0.94503362800000001</v>
      </c>
      <c r="I48" s="49">
        <f t="shared" si="7"/>
        <v>1.1168579240000001</v>
      </c>
      <c r="J48" s="49">
        <f t="shared" si="8"/>
        <v>1.2886822200000001</v>
      </c>
      <c r="K48" s="49">
        <f t="shared" si="9"/>
        <v>1.4605065159999999</v>
      </c>
      <c r="L48" s="49">
        <f t="shared" si="10"/>
        <v>1.632330812</v>
      </c>
      <c r="M48" s="49">
        <f t="shared" si="11"/>
        <v>1.804155108</v>
      </c>
      <c r="N48" s="49">
        <f t="shared" si="12"/>
        <v>1.9759794039999998</v>
      </c>
      <c r="O48" s="49">
        <f t="shared" si="13"/>
        <v>2.1478036999999999</v>
      </c>
      <c r="P48" s="49">
        <f t="shared" si="14"/>
        <v>2.3196279959999999</v>
      </c>
      <c r="Q48" s="49">
        <f t="shared" si="15"/>
        <v>2.4914522919999995</v>
      </c>
      <c r="R48" s="49">
        <f t="shared" si="16"/>
        <v>2.6632765880000004</v>
      </c>
      <c r="S48" s="50">
        <f t="shared" si="17"/>
        <v>2.835100884</v>
      </c>
      <c r="T48" s="48">
        <f t="shared" si="22"/>
        <v>0</v>
      </c>
      <c r="U48" s="49">
        <f t="shared" si="22"/>
        <v>0</v>
      </c>
      <c r="V48" s="49">
        <f t="shared" si="22"/>
        <v>0</v>
      </c>
      <c r="W48" s="49">
        <f t="shared" si="22"/>
        <v>5.9882500727538321</v>
      </c>
      <c r="X48" s="49">
        <f t="shared" si="22"/>
        <v>15.412206743169406</v>
      </c>
      <c r="Y48" s="49">
        <f t="shared" si="22"/>
        <v>28.260899702308862</v>
      </c>
      <c r="Z48" s="49">
        <f t="shared" si="22"/>
        <v>44.534328950172224</v>
      </c>
      <c r="AA48" s="49">
        <f t="shared" si="22"/>
        <v>64.232494486759464</v>
      </c>
      <c r="AB48" s="49">
        <f t="shared" si="22"/>
        <v>87.355396312070582</v>
      </c>
      <c r="AC48" s="49">
        <f t="shared" si="22"/>
        <v>113.90303442610561</v>
      </c>
      <c r="AD48" s="49">
        <f t="shared" si="22"/>
        <v>143.87540882886452</v>
      </c>
      <c r="AE48" s="49">
        <f t="shared" si="22"/>
        <v>177.27251952034732</v>
      </c>
      <c r="AF48" s="49">
        <f t="shared" si="22"/>
        <v>214.09436650055397</v>
      </c>
      <c r="AG48" s="49">
        <f t="shared" si="22"/>
        <v>254.34094976948461</v>
      </c>
      <c r="AH48" s="49">
        <f t="shared" si="22"/>
        <v>298.01226932713894</v>
      </c>
      <c r="AI48" s="49">
        <f t="shared" si="21"/>
        <v>345.10832517351753</v>
      </c>
      <c r="AJ48" s="49">
        <f t="shared" si="21"/>
        <v>395.6291173086197</v>
      </c>
      <c r="AK48" s="75">
        <f>T48*VLOOKUP('Tipo de Pilha_Furieri2014'!$E$1,'Área - us ur_Furieri2014'!$A$4:$R$6,2,FALSE)/1000</f>
        <v>0</v>
      </c>
      <c r="AL48" s="76">
        <f>U48*VLOOKUP('Tipo de Pilha_Furieri2014'!$E$1,'Área - us ur_Furieri2014'!$A$4:$R$6,3,FALSE)/1000</f>
        <v>0</v>
      </c>
      <c r="AM48" s="76">
        <f>V48*VLOOKUP('Tipo de Pilha_Furieri2014'!$E$1,'Área - us ur_Furieri2014'!$A$4:$R$6,4,FALSE)/1000</f>
        <v>0</v>
      </c>
      <c r="AN48" s="76">
        <f>W48*VLOOKUP('Tipo de Pilha_Furieri2014'!$E$1,'Área - us ur_Furieri2014'!$A$4:$R$6,5,FALSE)/1000</f>
        <v>5.8086025705712167E-4</v>
      </c>
      <c r="AO48" s="76">
        <f>X48*VLOOKUP('Tipo de Pilha_Furieri2014'!$E$1,'Área - us ur_Furieri2014'!$A$4:$R$6,6,FALSE)/1000</f>
        <v>2.4505408721639354E-3</v>
      </c>
      <c r="AP48" s="76">
        <f>Y48*VLOOKUP('Tipo de Pilha_Furieri2014'!$E$1,'Área - us ur_Furieri2014'!$A$4:$R$6,7,FALSE)/1000</f>
        <v>5.7369626395686992E-3</v>
      </c>
      <c r="AQ48" s="76">
        <f>Z48*VLOOKUP('Tipo de Pilha_Furieri2014'!$E$1,'Área - us ur_Furieri2014'!$A$4:$R$6,8,FALSE)/1000</f>
        <v>6.8137523293763502E-3</v>
      </c>
      <c r="AR48" s="76">
        <f>AA48*VLOOKUP('Tipo de Pilha_Furieri2014'!$E$1,'Área - us ur_Furieri2014'!$A$4:$R$6,9,FALSE)/1000</f>
        <v>7.0013418990567816E-3</v>
      </c>
      <c r="AS48" s="76">
        <f>AB48*VLOOKUP('Tipo de Pilha_Furieri2014'!$E$1,'Área - us ur_Furieri2014'!$A$4:$R$6,10,FALSE)/1000</f>
        <v>4.7171914008518117E-3</v>
      </c>
      <c r="AT48" s="76">
        <f>AC48*VLOOKUP('Tipo de Pilha_Furieri2014'!$E$1,'Área - us ur_Furieri2014'!$A$4:$R$6,11,FALSE)/1000</f>
        <v>3.9866062049136964E-3</v>
      </c>
      <c r="AU48" s="76">
        <f>AD48*VLOOKUP('Tipo de Pilha_Furieri2014'!$E$1,'Área - us ur_Furieri2014'!$A$4:$R$6,12,FALSE)/1000</f>
        <v>3.4530098118927487E-3</v>
      </c>
      <c r="AV48" s="76">
        <f>AE48*VLOOKUP('Tipo de Pilha_Furieri2014'!$E$1,'Área - us ur_Furieri2014'!$A$4:$R$6,13,FALSE)/1000</f>
        <v>1.063635117122084E-3</v>
      </c>
      <c r="AW48" s="76">
        <f>AF48*VLOOKUP('Tipo de Pilha_Furieri2014'!$E$1,'Área - us ur_Furieri2014'!$A$4:$R$6,14,FALSE)/1000</f>
        <v>6.422830995016619E-4</v>
      </c>
      <c r="AX48" s="76">
        <f>AG48*VLOOKUP('Tipo de Pilha_Furieri2014'!$E$1,'Área - us ur_Furieri2014'!$A$4:$R$6,15,FALSE)/1000</f>
        <v>2.5434094976948461E-4</v>
      </c>
      <c r="AY48" s="76">
        <f>AH48*VLOOKUP('Tipo de Pilha_Furieri2014'!$E$1,'Área - us ur_Furieri2014'!$A$4:$R$6,16,FALSE)/1000</f>
        <v>0</v>
      </c>
      <c r="AZ48" s="76">
        <f>AI48*VLOOKUP('Tipo de Pilha_Furieri2014'!$E$1,'Área - us ur_Furieri2014'!$A$4:$R$6,17,FALSE)/1000</f>
        <v>0</v>
      </c>
      <c r="BA48" s="77">
        <f>AJ48*VLOOKUP('Tipo de Pilha_Furieri2014'!$E$1,'Área - us ur_Furieri2014'!$A$4:$R$6,18,FALSE)/1000</f>
        <v>0</v>
      </c>
      <c r="BB48" s="70">
        <f t="shared" si="18"/>
        <v>3.6700524581274374E-2</v>
      </c>
    </row>
    <row r="49" spans="1:54" ht="15" customHeight="1" x14ac:dyDescent="0.2">
      <c r="A49" s="90">
        <f>'Série Vento-1 dia'!D49</f>
        <v>42051</v>
      </c>
      <c r="B49" s="55">
        <f>'Série Vento-1 dia'!E49</f>
        <v>14.605065159999999</v>
      </c>
      <c r="C49" s="48">
        <f t="shared" si="1"/>
        <v>7.3025325800000013E-2</v>
      </c>
      <c r="D49" s="49">
        <f t="shared" si="2"/>
        <v>0.21907597739999998</v>
      </c>
      <c r="E49" s="49">
        <f t="shared" si="3"/>
        <v>0.36512662899999998</v>
      </c>
      <c r="F49" s="49">
        <f t="shared" si="4"/>
        <v>0.51117728059999989</v>
      </c>
      <c r="G49" s="49">
        <f t="shared" si="5"/>
        <v>0.65722793219999998</v>
      </c>
      <c r="H49" s="49">
        <f t="shared" si="6"/>
        <v>0.80327858380000006</v>
      </c>
      <c r="I49" s="49">
        <f t="shared" si="7"/>
        <v>0.94932923539999992</v>
      </c>
      <c r="J49" s="49">
        <f t="shared" si="8"/>
        <v>1.095379887</v>
      </c>
      <c r="K49" s="49">
        <f t="shared" si="9"/>
        <v>1.2414305386</v>
      </c>
      <c r="L49" s="49">
        <f t="shared" si="10"/>
        <v>1.3874811901999999</v>
      </c>
      <c r="M49" s="49">
        <f t="shared" si="11"/>
        <v>1.5335318417999999</v>
      </c>
      <c r="N49" s="49">
        <f t="shared" si="12"/>
        <v>1.6795824933999997</v>
      </c>
      <c r="O49" s="49">
        <f t="shared" si="13"/>
        <v>1.8256331449999998</v>
      </c>
      <c r="P49" s="49">
        <f t="shared" si="14"/>
        <v>1.9716837966</v>
      </c>
      <c r="Q49" s="49">
        <f t="shared" si="15"/>
        <v>2.1177344481999998</v>
      </c>
      <c r="R49" s="49">
        <f t="shared" si="16"/>
        <v>2.2637850998000002</v>
      </c>
      <c r="S49" s="50">
        <f t="shared" si="17"/>
        <v>2.4098357513999997</v>
      </c>
      <c r="T49" s="48">
        <f t="shared" si="22"/>
        <v>0</v>
      </c>
      <c r="U49" s="49">
        <f t="shared" si="22"/>
        <v>0</v>
      </c>
      <c r="V49" s="49">
        <f t="shared" si="22"/>
        <v>0</v>
      </c>
      <c r="W49" s="49">
        <f t="shared" si="22"/>
        <v>2.4116375663654424</v>
      </c>
      <c r="X49" s="49">
        <f t="shared" si="22"/>
        <v>8.6753852289694926</v>
      </c>
      <c r="Y49" s="49">
        <f t="shared" si="22"/>
        <v>17.413504860176555</v>
      </c>
      <c r="Z49" s="49">
        <f t="shared" si="22"/>
        <v>28.625996459986609</v>
      </c>
      <c r="AA49" s="49">
        <f t="shared" si="22"/>
        <v>42.312860028399705</v>
      </c>
      <c r="AB49" s="49">
        <f t="shared" si="22"/>
        <v>58.474095565415801</v>
      </c>
      <c r="AC49" s="49">
        <f t="shared" si="22"/>
        <v>77.1097030710349</v>
      </c>
      <c r="AD49" s="49">
        <f t="shared" si="22"/>
        <v>98.219682545257001</v>
      </c>
      <c r="AE49" s="49">
        <f t="shared" si="22"/>
        <v>121.80403398808208</v>
      </c>
      <c r="AF49" s="49">
        <f t="shared" si="22"/>
        <v>147.86275739951026</v>
      </c>
      <c r="AG49" s="49">
        <f t="shared" si="22"/>
        <v>176.39585277954146</v>
      </c>
      <c r="AH49" s="49">
        <f t="shared" si="22"/>
        <v>207.40332012817555</v>
      </c>
      <c r="AI49" s="49">
        <f t="shared" si="21"/>
        <v>240.88515944541282</v>
      </c>
      <c r="AJ49" s="49">
        <f t="shared" si="21"/>
        <v>276.84137073125294</v>
      </c>
      <c r="AK49" s="75">
        <f>T49*VLOOKUP('Tipo de Pilha_Furieri2014'!$E$1,'Área - us ur_Furieri2014'!$A$4:$R$6,2,FALSE)/1000</f>
        <v>0</v>
      </c>
      <c r="AL49" s="76">
        <f>U49*VLOOKUP('Tipo de Pilha_Furieri2014'!$E$1,'Área - us ur_Furieri2014'!$A$4:$R$6,3,FALSE)/1000</f>
        <v>0</v>
      </c>
      <c r="AM49" s="76">
        <f>V49*VLOOKUP('Tipo de Pilha_Furieri2014'!$E$1,'Área - us ur_Furieri2014'!$A$4:$R$6,4,FALSE)/1000</f>
        <v>0</v>
      </c>
      <c r="AN49" s="76">
        <f>W49*VLOOKUP('Tipo de Pilha_Furieri2014'!$E$1,'Área - us ur_Furieri2014'!$A$4:$R$6,5,FALSE)/1000</f>
        <v>2.3392884393744789E-4</v>
      </c>
      <c r="AO49" s="76">
        <f>X49*VLOOKUP('Tipo de Pilha_Furieri2014'!$E$1,'Área - us ur_Furieri2014'!$A$4:$R$6,6,FALSE)/1000</f>
        <v>1.3793862514061494E-3</v>
      </c>
      <c r="AP49" s="76">
        <f>Y49*VLOOKUP('Tipo de Pilha_Furieri2014'!$E$1,'Área - us ur_Furieri2014'!$A$4:$R$6,7,FALSE)/1000</f>
        <v>3.5349414866158407E-3</v>
      </c>
      <c r="AQ49" s="76">
        <f>Z49*VLOOKUP('Tipo de Pilha_Furieri2014'!$E$1,'Área - us ur_Furieri2014'!$A$4:$R$6,8,FALSE)/1000</f>
        <v>4.3797774583779515E-3</v>
      </c>
      <c r="AR49" s="76">
        <f>AA49*VLOOKUP('Tipo de Pilha_Furieri2014'!$E$1,'Área - us ur_Furieri2014'!$A$4:$R$6,9,FALSE)/1000</f>
        <v>4.6121017430955681E-3</v>
      </c>
      <c r="AS49" s="76">
        <f>AB49*VLOOKUP('Tipo de Pilha_Furieri2014'!$E$1,'Área - us ur_Furieri2014'!$A$4:$R$6,10,FALSE)/1000</f>
        <v>3.1576011605324535E-3</v>
      </c>
      <c r="AT49" s="76">
        <f>AC49*VLOOKUP('Tipo de Pilha_Furieri2014'!$E$1,'Área - us ur_Furieri2014'!$A$4:$R$6,11,FALSE)/1000</f>
        <v>2.6988396074862217E-3</v>
      </c>
      <c r="AU49" s="76">
        <f>AD49*VLOOKUP('Tipo de Pilha_Furieri2014'!$E$1,'Área - us ur_Furieri2014'!$A$4:$R$6,12,FALSE)/1000</f>
        <v>2.3572723810861679E-3</v>
      </c>
      <c r="AV49" s="76">
        <f>AE49*VLOOKUP('Tipo de Pilha_Furieri2014'!$E$1,'Área - us ur_Furieri2014'!$A$4:$R$6,13,FALSE)/1000</f>
        <v>7.3082420392849251E-4</v>
      </c>
      <c r="AW49" s="76">
        <f>AF49*VLOOKUP('Tipo de Pilha_Furieri2014'!$E$1,'Área - us ur_Furieri2014'!$A$4:$R$6,14,FALSE)/1000</f>
        <v>4.4358827219853083E-4</v>
      </c>
      <c r="AX49" s="76">
        <f>AG49*VLOOKUP('Tipo de Pilha_Furieri2014'!$E$1,'Área - us ur_Furieri2014'!$A$4:$R$6,15,FALSE)/1000</f>
        <v>1.7639585277954146E-4</v>
      </c>
      <c r="AY49" s="76">
        <f>AH49*VLOOKUP('Tipo de Pilha_Furieri2014'!$E$1,'Área - us ur_Furieri2014'!$A$4:$R$6,16,FALSE)/1000</f>
        <v>0</v>
      </c>
      <c r="AZ49" s="76">
        <f>AI49*VLOOKUP('Tipo de Pilha_Furieri2014'!$E$1,'Área - us ur_Furieri2014'!$A$4:$R$6,17,FALSE)/1000</f>
        <v>0</v>
      </c>
      <c r="BA49" s="77">
        <f>AJ49*VLOOKUP('Tipo de Pilha_Furieri2014'!$E$1,'Área - us ur_Furieri2014'!$A$4:$R$6,18,FALSE)/1000</f>
        <v>0</v>
      </c>
      <c r="BB49" s="70">
        <f t="shared" si="18"/>
        <v>2.3704657261444363E-2</v>
      </c>
    </row>
    <row r="50" spans="1:54" ht="15" customHeight="1" x14ac:dyDescent="0.2">
      <c r="A50" s="90">
        <f>'Série Vento-1 dia'!D50</f>
        <v>42052</v>
      </c>
      <c r="B50" s="55">
        <f>'Série Vento-1 dia'!E50</f>
        <v>18.041551079999998</v>
      </c>
      <c r="C50" s="48">
        <f t="shared" si="1"/>
        <v>9.0207755400000006E-2</v>
      </c>
      <c r="D50" s="49">
        <f t="shared" si="2"/>
        <v>0.27062326619999993</v>
      </c>
      <c r="E50" s="49">
        <f t="shared" si="3"/>
        <v>0.45103877699999995</v>
      </c>
      <c r="F50" s="49">
        <f t="shared" si="4"/>
        <v>0.6314542877999999</v>
      </c>
      <c r="G50" s="49">
        <f t="shared" si="5"/>
        <v>0.81186979859999997</v>
      </c>
      <c r="H50" s="49">
        <f t="shared" si="6"/>
        <v>0.99228530940000004</v>
      </c>
      <c r="I50" s="49">
        <f t="shared" si="7"/>
        <v>1.1727008202</v>
      </c>
      <c r="J50" s="49">
        <f t="shared" si="8"/>
        <v>1.3531163310000001</v>
      </c>
      <c r="K50" s="49">
        <f t="shared" si="9"/>
        <v>1.5335318417999999</v>
      </c>
      <c r="L50" s="49">
        <f t="shared" si="10"/>
        <v>1.7139473525999998</v>
      </c>
      <c r="M50" s="49">
        <f t="shared" si="11"/>
        <v>1.8943628634</v>
      </c>
      <c r="N50" s="49">
        <f t="shared" si="12"/>
        <v>2.0747783741999997</v>
      </c>
      <c r="O50" s="49">
        <f t="shared" si="13"/>
        <v>2.2551938849999997</v>
      </c>
      <c r="P50" s="49">
        <f t="shared" si="14"/>
        <v>2.4356093957999998</v>
      </c>
      <c r="Q50" s="49">
        <f t="shared" si="15"/>
        <v>2.6160249065999994</v>
      </c>
      <c r="R50" s="49">
        <f t="shared" si="16"/>
        <v>2.7964404173999999</v>
      </c>
      <c r="S50" s="50">
        <f t="shared" si="17"/>
        <v>2.9768559282</v>
      </c>
      <c r="T50" s="48">
        <f t="shared" si="22"/>
        <v>0</v>
      </c>
      <c r="U50" s="49">
        <f t="shared" si="22"/>
        <v>0</v>
      </c>
      <c r="V50" s="49">
        <f t="shared" si="22"/>
        <v>0.55164197298403106</v>
      </c>
      <c r="W50" s="49">
        <f t="shared" si="22"/>
        <v>7.3902193392342994</v>
      </c>
      <c r="X50" s="49">
        <f t="shared" si="22"/>
        <v>18.004568463802663</v>
      </c>
      <c r="Y50" s="49">
        <f t="shared" si="22"/>
        <v>32.39468934668912</v>
      </c>
      <c r="Z50" s="49">
        <f t="shared" si="22"/>
        <v>50.560581987893663</v>
      </c>
      <c r="AA50" s="49">
        <f t="shared" si="22"/>
        <v>72.502246387416307</v>
      </c>
      <c r="AB50" s="49">
        <f t="shared" si="22"/>
        <v>98.219682545257001</v>
      </c>
      <c r="AC50" s="49">
        <f t="shared" si="22"/>
        <v>127.71289046141578</v>
      </c>
      <c r="AD50" s="49">
        <f t="shared" si="22"/>
        <v>160.98187013589276</v>
      </c>
      <c r="AE50" s="49">
        <f t="shared" si="22"/>
        <v>198.02662156868766</v>
      </c>
      <c r="AF50" s="49">
        <f t="shared" si="22"/>
        <v>238.84714475980076</v>
      </c>
      <c r="AG50" s="49">
        <f t="shared" si="22"/>
        <v>283.44343970923188</v>
      </c>
      <c r="AH50" s="49">
        <f t="shared" si="22"/>
        <v>331.81550641698101</v>
      </c>
      <c r="AI50" s="49">
        <f t="shared" si="21"/>
        <v>383.96334488304853</v>
      </c>
      <c r="AJ50" s="49">
        <f t="shared" si="21"/>
        <v>439.88695510743401</v>
      </c>
      <c r="AK50" s="75">
        <f>T50*VLOOKUP('Tipo de Pilha_Furieri2014'!$E$1,'Área - us ur_Furieri2014'!$A$4:$R$6,2,FALSE)/1000</f>
        <v>0</v>
      </c>
      <c r="AL50" s="76">
        <f>U50*VLOOKUP('Tipo de Pilha_Furieri2014'!$E$1,'Área - us ur_Furieri2014'!$A$4:$R$6,3,FALSE)/1000</f>
        <v>0</v>
      </c>
      <c r="AM50" s="76">
        <f>V50*VLOOKUP('Tipo de Pilha_Furieri2014'!$E$1,'Área - us ur_Furieri2014'!$A$4:$R$6,4,FALSE)/1000</f>
        <v>4.0269864027834262E-5</v>
      </c>
      <c r="AN50" s="76">
        <f>W50*VLOOKUP('Tipo de Pilha_Furieri2014'!$E$1,'Área - us ur_Furieri2014'!$A$4:$R$6,5,FALSE)/1000</f>
        <v>7.1685127590572699E-4</v>
      </c>
      <c r="AO50" s="76">
        <f>X50*VLOOKUP('Tipo de Pilha_Furieri2014'!$E$1,'Área - us ur_Furieri2014'!$A$4:$R$6,6,FALSE)/1000</f>
        <v>2.8627263857446232E-3</v>
      </c>
      <c r="AP50" s="76">
        <f>Y50*VLOOKUP('Tipo de Pilha_Furieri2014'!$E$1,'Área - us ur_Furieri2014'!$A$4:$R$6,7,FALSE)/1000</f>
        <v>6.5761219373778913E-3</v>
      </c>
      <c r="AQ50" s="76">
        <f>Z50*VLOOKUP('Tipo de Pilha_Furieri2014'!$E$1,'Área - us ur_Furieri2014'!$A$4:$R$6,8,FALSE)/1000</f>
        <v>7.7357690441477306E-3</v>
      </c>
      <c r="AR50" s="76">
        <f>AA50*VLOOKUP('Tipo de Pilha_Furieri2014'!$E$1,'Área - us ur_Furieri2014'!$A$4:$R$6,9,FALSE)/1000</f>
        <v>7.9027448562283779E-3</v>
      </c>
      <c r="AS50" s="76">
        <f>AB50*VLOOKUP('Tipo de Pilha_Furieri2014'!$E$1,'Área - us ur_Furieri2014'!$A$4:$R$6,10,FALSE)/1000</f>
        <v>5.3038628574438793E-3</v>
      </c>
      <c r="AT50" s="76">
        <f>AC50*VLOOKUP('Tipo de Pilha_Furieri2014'!$E$1,'Área - us ur_Furieri2014'!$A$4:$R$6,11,FALSE)/1000</f>
        <v>4.4699511661495531E-3</v>
      </c>
      <c r="AU50" s="76">
        <f>AD50*VLOOKUP('Tipo de Pilha_Furieri2014'!$E$1,'Área - us ur_Furieri2014'!$A$4:$R$6,12,FALSE)/1000</f>
        <v>3.8635648832614266E-3</v>
      </c>
      <c r="AV50" s="76">
        <f>AE50*VLOOKUP('Tipo de Pilha_Furieri2014'!$E$1,'Área - us ur_Furieri2014'!$A$4:$R$6,13,FALSE)/1000</f>
        <v>1.188159729412126E-3</v>
      </c>
      <c r="AW50" s="76">
        <f>AF50*VLOOKUP('Tipo de Pilha_Furieri2014'!$E$1,'Área - us ur_Furieri2014'!$A$4:$R$6,14,FALSE)/1000</f>
        <v>7.1654143427940227E-4</v>
      </c>
      <c r="AX50" s="76">
        <f>AG50*VLOOKUP('Tipo de Pilha_Furieri2014'!$E$1,'Área - us ur_Furieri2014'!$A$4:$R$6,15,FALSE)/1000</f>
        <v>2.8344343970923189E-4</v>
      </c>
      <c r="AY50" s="76">
        <f>AH50*VLOOKUP('Tipo de Pilha_Furieri2014'!$E$1,'Área - us ur_Furieri2014'!$A$4:$R$6,16,FALSE)/1000</f>
        <v>0</v>
      </c>
      <c r="AZ50" s="76">
        <f>AI50*VLOOKUP('Tipo de Pilha_Furieri2014'!$E$1,'Área - us ur_Furieri2014'!$A$4:$R$6,17,FALSE)/1000</f>
        <v>0</v>
      </c>
      <c r="BA50" s="77">
        <f>AJ50*VLOOKUP('Tipo de Pilha_Furieri2014'!$E$1,'Área - us ur_Furieri2014'!$A$4:$R$6,18,FALSE)/1000</f>
        <v>0</v>
      </c>
      <c r="BB50" s="70">
        <f t="shared" si="18"/>
        <v>4.1660006873687809E-2</v>
      </c>
    </row>
    <row r="51" spans="1:54" ht="15" customHeight="1" x14ac:dyDescent="0.2">
      <c r="A51" s="90">
        <f>'Série Vento-1 dia'!D51</f>
        <v>42053</v>
      </c>
      <c r="B51" s="55">
        <f>'Série Vento-1 dia'!E51</f>
        <v>17.182429599999999</v>
      </c>
      <c r="C51" s="48">
        <f t="shared" si="1"/>
        <v>8.5912148000000008E-2</v>
      </c>
      <c r="D51" s="49">
        <f t="shared" si="2"/>
        <v>0.25773644399999995</v>
      </c>
      <c r="E51" s="49">
        <f t="shared" si="3"/>
        <v>0.42956074</v>
      </c>
      <c r="F51" s="49">
        <f t="shared" si="4"/>
        <v>0.60138503599999993</v>
      </c>
      <c r="G51" s="49">
        <f t="shared" si="5"/>
        <v>0.77320933200000008</v>
      </c>
      <c r="H51" s="49">
        <f t="shared" si="6"/>
        <v>0.94503362800000001</v>
      </c>
      <c r="I51" s="49">
        <f t="shared" si="7"/>
        <v>1.1168579240000001</v>
      </c>
      <c r="J51" s="49">
        <f t="shared" si="8"/>
        <v>1.2886822200000001</v>
      </c>
      <c r="K51" s="49">
        <f t="shared" si="9"/>
        <v>1.4605065159999999</v>
      </c>
      <c r="L51" s="49">
        <f t="shared" si="10"/>
        <v>1.632330812</v>
      </c>
      <c r="M51" s="49">
        <f t="shared" si="11"/>
        <v>1.804155108</v>
      </c>
      <c r="N51" s="49">
        <f t="shared" si="12"/>
        <v>1.9759794039999998</v>
      </c>
      <c r="O51" s="49">
        <f t="shared" si="13"/>
        <v>2.1478036999999999</v>
      </c>
      <c r="P51" s="49">
        <f t="shared" si="14"/>
        <v>2.3196279959999999</v>
      </c>
      <c r="Q51" s="49">
        <f t="shared" si="15"/>
        <v>2.4914522919999995</v>
      </c>
      <c r="R51" s="49">
        <f t="shared" si="16"/>
        <v>2.6632765880000004</v>
      </c>
      <c r="S51" s="50">
        <f t="shared" si="17"/>
        <v>2.835100884</v>
      </c>
      <c r="T51" s="48">
        <f t="shared" si="22"/>
        <v>0</v>
      </c>
      <c r="U51" s="49">
        <f t="shared" si="22"/>
        <v>0</v>
      </c>
      <c r="V51" s="49">
        <f t="shared" si="22"/>
        <v>0</v>
      </c>
      <c r="W51" s="49">
        <f t="shared" si="22"/>
        <v>5.9882500727538321</v>
      </c>
      <c r="X51" s="49">
        <f t="shared" si="22"/>
        <v>15.412206743169406</v>
      </c>
      <c r="Y51" s="49">
        <f t="shared" si="22"/>
        <v>28.260899702308862</v>
      </c>
      <c r="Z51" s="49">
        <f t="shared" si="22"/>
        <v>44.534328950172224</v>
      </c>
      <c r="AA51" s="49">
        <f t="shared" si="22"/>
        <v>64.232494486759464</v>
      </c>
      <c r="AB51" s="49">
        <f t="shared" si="22"/>
        <v>87.355396312070582</v>
      </c>
      <c r="AC51" s="49">
        <f t="shared" si="22"/>
        <v>113.90303442610561</v>
      </c>
      <c r="AD51" s="49">
        <f t="shared" si="22"/>
        <v>143.87540882886452</v>
      </c>
      <c r="AE51" s="49">
        <f t="shared" si="22"/>
        <v>177.27251952034732</v>
      </c>
      <c r="AF51" s="49">
        <f t="shared" si="22"/>
        <v>214.09436650055397</v>
      </c>
      <c r="AG51" s="49">
        <f t="shared" si="22"/>
        <v>254.34094976948461</v>
      </c>
      <c r="AH51" s="49">
        <f t="shared" si="22"/>
        <v>298.01226932713894</v>
      </c>
      <c r="AI51" s="49">
        <f t="shared" si="21"/>
        <v>345.10832517351753</v>
      </c>
      <c r="AJ51" s="49">
        <f t="shared" si="21"/>
        <v>395.6291173086197</v>
      </c>
      <c r="AK51" s="75">
        <f>T51*VLOOKUP('Tipo de Pilha_Furieri2014'!$E$1,'Área - us ur_Furieri2014'!$A$4:$R$6,2,FALSE)/1000</f>
        <v>0</v>
      </c>
      <c r="AL51" s="76">
        <f>U51*VLOOKUP('Tipo de Pilha_Furieri2014'!$E$1,'Área - us ur_Furieri2014'!$A$4:$R$6,3,FALSE)/1000</f>
        <v>0</v>
      </c>
      <c r="AM51" s="76">
        <f>V51*VLOOKUP('Tipo de Pilha_Furieri2014'!$E$1,'Área - us ur_Furieri2014'!$A$4:$R$6,4,FALSE)/1000</f>
        <v>0</v>
      </c>
      <c r="AN51" s="76">
        <f>W51*VLOOKUP('Tipo de Pilha_Furieri2014'!$E$1,'Área - us ur_Furieri2014'!$A$4:$R$6,5,FALSE)/1000</f>
        <v>5.8086025705712167E-4</v>
      </c>
      <c r="AO51" s="76">
        <f>X51*VLOOKUP('Tipo de Pilha_Furieri2014'!$E$1,'Área - us ur_Furieri2014'!$A$4:$R$6,6,FALSE)/1000</f>
        <v>2.4505408721639354E-3</v>
      </c>
      <c r="AP51" s="76">
        <f>Y51*VLOOKUP('Tipo de Pilha_Furieri2014'!$E$1,'Área - us ur_Furieri2014'!$A$4:$R$6,7,FALSE)/1000</f>
        <v>5.7369626395686992E-3</v>
      </c>
      <c r="AQ51" s="76">
        <f>Z51*VLOOKUP('Tipo de Pilha_Furieri2014'!$E$1,'Área - us ur_Furieri2014'!$A$4:$R$6,8,FALSE)/1000</f>
        <v>6.8137523293763502E-3</v>
      </c>
      <c r="AR51" s="76">
        <f>AA51*VLOOKUP('Tipo de Pilha_Furieri2014'!$E$1,'Área - us ur_Furieri2014'!$A$4:$R$6,9,FALSE)/1000</f>
        <v>7.0013418990567816E-3</v>
      </c>
      <c r="AS51" s="76">
        <f>AB51*VLOOKUP('Tipo de Pilha_Furieri2014'!$E$1,'Área - us ur_Furieri2014'!$A$4:$R$6,10,FALSE)/1000</f>
        <v>4.7171914008518117E-3</v>
      </c>
      <c r="AT51" s="76">
        <f>AC51*VLOOKUP('Tipo de Pilha_Furieri2014'!$E$1,'Área - us ur_Furieri2014'!$A$4:$R$6,11,FALSE)/1000</f>
        <v>3.9866062049136964E-3</v>
      </c>
      <c r="AU51" s="76">
        <f>AD51*VLOOKUP('Tipo de Pilha_Furieri2014'!$E$1,'Área - us ur_Furieri2014'!$A$4:$R$6,12,FALSE)/1000</f>
        <v>3.4530098118927487E-3</v>
      </c>
      <c r="AV51" s="76">
        <f>AE51*VLOOKUP('Tipo de Pilha_Furieri2014'!$E$1,'Área - us ur_Furieri2014'!$A$4:$R$6,13,FALSE)/1000</f>
        <v>1.063635117122084E-3</v>
      </c>
      <c r="AW51" s="76">
        <f>AF51*VLOOKUP('Tipo de Pilha_Furieri2014'!$E$1,'Área - us ur_Furieri2014'!$A$4:$R$6,14,FALSE)/1000</f>
        <v>6.422830995016619E-4</v>
      </c>
      <c r="AX51" s="76">
        <f>AG51*VLOOKUP('Tipo de Pilha_Furieri2014'!$E$1,'Área - us ur_Furieri2014'!$A$4:$R$6,15,FALSE)/1000</f>
        <v>2.5434094976948461E-4</v>
      </c>
      <c r="AY51" s="76">
        <f>AH51*VLOOKUP('Tipo de Pilha_Furieri2014'!$E$1,'Área - us ur_Furieri2014'!$A$4:$R$6,16,FALSE)/1000</f>
        <v>0</v>
      </c>
      <c r="AZ51" s="76">
        <f>AI51*VLOOKUP('Tipo de Pilha_Furieri2014'!$E$1,'Área - us ur_Furieri2014'!$A$4:$R$6,17,FALSE)/1000</f>
        <v>0</v>
      </c>
      <c r="BA51" s="77">
        <f>AJ51*VLOOKUP('Tipo de Pilha_Furieri2014'!$E$1,'Área - us ur_Furieri2014'!$A$4:$R$6,18,FALSE)/1000</f>
        <v>0</v>
      </c>
      <c r="BB51" s="70">
        <f t="shared" si="18"/>
        <v>3.6700524581274374E-2</v>
      </c>
    </row>
    <row r="52" spans="1:54" ht="15" customHeight="1" x14ac:dyDescent="0.2">
      <c r="A52" s="90">
        <f>'Série Vento-1 dia'!D52</f>
        <v>42054</v>
      </c>
      <c r="B52" s="55">
        <f>'Série Vento-1 dia'!E52</f>
        <v>15.464186639999999</v>
      </c>
      <c r="C52" s="48">
        <f t="shared" si="1"/>
        <v>7.7320933200000011E-2</v>
      </c>
      <c r="D52" s="49">
        <f t="shared" si="2"/>
        <v>0.23196279959999999</v>
      </c>
      <c r="E52" s="49">
        <f t="shared" si="3"/>
        <v>0.38660466599999999</v>
      </c>
      <c r="F52" s="49">
        <f t="shared" si="4"/>
        <v>0.54124653239999987</v>
      </c>
      <c r="G52" s="49">
        <f t="shared" si="5"/>
        <v>0.69588839880000009</v>
      </c>
      <c r="H52" s="49">
        <f t="shared" si="6"/>
        <v>0.85053026520000008</v>
      </c>
      <c r="I52" s="49">
        <f t="shared" si="7"/>
        <v>1.0051721316</v>
      </c>
      <c r="J52" s="49">
        <f t="shared" si="8"/>
        <v>1.1598139980000002</v>
      </c>
      <c r="K52" s="49">
        <f t="shared" si="9"/>
        <v>1.3144558644</v>
      </c>
      <c r="L52" s="49">
        <f t="shared" si="10"/>
        <v>1.4690977307999999</v>
      </c>
      <c r="M52" s="49">
        <f t="shared" si="11"/>
        <v>1.6237395972000002</v>
      </c>
      <c r="N52" s="49">
        <f t="shared" si="12"/>
        <v>1.7783814635999997</v>
      </c>
      <c r="O52" s="49">
        <f t="shared" si="13"/>
        <v>1.9330233299999999</v>
      </c>
      <c r="P52" s="49">
        <f t="shared" si="14"/>
        <v>2.0876651964000001</v>
      </c>
      <c r="Q52" s="49">
        <f t="shared" si="15"/>
        <v>2.2423070627999997</v>
      </c>
      <c r="R52" s="49">
        <f t="shared" si="16"/>
        <v>2.3969489292000001</v>
      </c>
      <c r="S52" s="50">
        <f t="shared" si="17"/>
        <v>2.5515907956000001</v>
      </c>
      <c r="T52" s="48">
        <f t="shared" ref="T52:AI67" si="23">IF(C52&gt;$BF$1,58*(C52-$BF$1)^2+25*(C52-$BF$1),0)</f>
        <v>0</v>
      </c>
      <c r="U52" s="49">
        <f t="shared" si="23"/>
        <v>0</v>
      </c>
      <c r="V52" s="49">
        <f t="shared" si="23"/>
        <v>0</v>
      </c>
      <c r="W52" s="49">
        <f t="shared" si="23"/>
        <v>3.4989591863194018</v>
      </c>
      <c r="X52" s="49">
        <f t="shared" si="23"/>
        <v>10.747615125752819</v>
      </c>
      <c r="Y52" s="49">
        <f t="shared" si="23"/>
        <v>20.770307459052582</v>
      </c>
      <c r="Z52" s="49">
        <f t="shared" si="23"/>
        <v>33.567036186218694</v>
      </c>
      <c r="AA52" s="49">
        <f t="shared" si="23"/>
        <v>49.137801307251181</v>
      </c>
      <c r="AB52" s="49">
        <f t="shared" si="23"/>
        <v>67.482602822149971</v>
      </c>
      <c r="AC52" s="49">
        <f t="shared" si="23"/>
        <v>88.60144073091513</v>
      </c>
      <c r="AD52" s="49">
        <f t="shared" si="23"/>
        <v>112.4943150335467</v>
      </c>
      <c r="AE52" s="49">
        <f t="shared" si="23"/>
        <v>139.16122573004449</v>
      </c>
      <c r="AF52" s="49">
        <f t="shared" si="23"/>
        <v>168.60217282040875</v>
      </c>
      <c r="AG52" s="49">
        <f t="shared" si="23"/>
        <v>200.81715630463935</v>
      </c>
      <c r="AH52" s="49">
        <f t="shared" si="23"/>
        <v>235.80617618273621</v>
      </c>
      <c r="AI52" s="49">
        <f t="shared" si="21"/>
        <v>273.56923245469955</v>
      </c>
      <c r="AJ52" s="49">
        <f t="shared" si="21"/>
        <v>314.10632512052916</v>
      </c>
      <c r="AK52" s="75">
        <f>T52*VLOOKUP('Tipo de Pilha_Furieri2014'!$E$1,'Área - us ur_Furieri2014'!$A$4:$R$6,2,FALSE)/1000</f>
        <v>0</v>
      </c>
      <c r="AL52" s="76">
        <f>U52*VLOOKUP('Tipo de Pilha_Furieri2014'!$E$1,'Área - us ur_Furieri2014'!$A$4:$R$6,3,FALSE)/1000</f>
        <v>0</v>
      </c>
      <c r="AM52" s="76">
        <f>V52*VLOOKUP('Tipo de Pilha_Furieri2014'!$E$1,'Área - us ur_Furieri2014'!$A$4:$R$6,4,FALSE)/1000</f>
        <v>0</v>
      </c>
      <c r="AN52" s="76">
        <f>W52*VLOOKUP('Tipo de Pilha_Furieri2014'!$E$1,'Área - us ur_Furieri2014'!$A$4:$R$6,5,FALSE)/1000</f>
        <v>3.3939904107298198E-4</v>
      </c>
      <c r="AO52" s="76">
        <f>X52*VLOOKUP('Tipo de Pilha_Furieri2014'!$E$1,'Área - us ur_Furieri2014'!$A$4:$R$6,6,FALSE)/1000</f>
        <v>1.7088708049946984E-3</v>
      </c>
      <c r="AP52" s="76">
        <f>Y52*VLOOKUP('Tipo de Pilha_Furieri2014'!$E$1,'Área - us ur_Furieri2014'!$A$4:$R$6,7,FALSE)/1000</f>
        <v>4.2163724141876741E-3</v>
      </c>
      <c r="AQ52" s="76">
        <f>Z52*VLOOKUP('Tipo de Pilha_Furieri2014'!$E$1,'Área - us ur_Furieri2014'!$A$4:$R$6,8,FALSE)/1000</f>
        <v>5.1357565364914598E-3</v>
      </c>
      <c r="AR52" s="76">
        <f>AA52*VLOOKUP('Tipo de Pilha_Furieri2014'!$E$1,'Área - us ur_Furieri2014'!$A$4:$R$6,9,FALSE)/1000</f>
        <v>5.3560203424903785E-3</v>
      </c>
      <c r="AS52" s="76">
        <f>AB52*VLOOKUP('Tipo de Pilha_Furieri2014'!$E$1,'Área - us ur_Furieri2014'!$A$4:$R$6,10,FALSE)/1000</f>
        <v>3.6440605523960987E-3</v>
      </c>
      <c r="AT52" s="76">
        <f>AC52*VLOOKUP('Tipo de Pilha_Furieri2014'!$E$1,'Área - us ur_Furieri2014'!$A$4:$R$6,11,FALSE)/1000</f>
        <v>3.1010504255820298E-3</v>
      </c>
      <c r="AU52" s="76">
        <f>AD52*VLOOKUP('Tipo de Pilha_Furieri2014'!$E$1,'Área - us ur_Furieri2014'!$A$4:$R$6,12,FALSE)/1000</f>
        <v>2.6998635608051205E-3</v>
      </c>
      <c r="AV52" s="76">
        <f>AE52*VLOOKUP('Tipo de Pilha_Furieri2014'!$E$1,'Área - us ur_Furieri2014'!$A$4:$R$6,13,FALSE)/1000</f>
        <v>8.3496735438026693E-4</v>
      </c>
      <c r="AW52" s="76">
        <f>AF52*VLOOKUP('Tipo de Pilha_Furieri2014'!$E$1,'Área - us ur_Furieri2014'!$A$4:$R$6,14,FALSE)/1000</f>
        <v>5.0580651846122624E-4</v>
      </c>
      <c r="AX52" s="76">
        <f>AG52*VLOOKUP('Tipo de Pilha_Furieri2014'!$E$1,'Área - us ur_Furieri2014'!$A$4:$R$6,15,FALSE)/1000</f>
        <v>2.0081715630463937E-4</v>
      </c>
      <c r="AY52" s="76">
        <f>AH52*VLOOKUP('Tipo de Pilha_Furieri2014'!$E$1,'Área - us ur_Furieri2014'!$A$4:$R$6,16,FALSE)/1000</f>
        <v>0</v>
      </c>
      <c r="AZ52" s="76">
        <f>AI52*VLOOKUP('Tipo de Pilha_Furieri2014'!$E$1,'Área - us ur_Furieri2014'!$A$4:$R$6,17,FALSE)/1000</f>
        <v>0</v>
      </c>
      <c r="BA52" s="77">
        <f>AJ52*VLOOKUP('Tipo de Pilha_Furieri2014'!$E$1,'Área - us ur_Furieri2014'!$A$4:$R$6,18,FALSE)/1000</f>
        <v>0</v>
      </c>
      <c r="BB52" s="70">
        <f t="shared" si="18"/>
        <v>2.7742984707166574E-2</v>
      </c>
    </row>
    <row r="53" spans="1:54" ht="15" customHeight="1" x14ac:dyDescent="0.2">
      <c r="A53" s="90">
        <f>'Série Vento-1 dia'!D53</f>
        <v>42055</v>
      </c>
      <c r="B53" s="55">
        <f>'Série Vento-1 dia'!E53</f>
        <v>14.605065159999999</v>
      </c>
      <c r="C53" s="48">
        <f t="shared" si="1"/>
        <v>7.3025325800000013E-2</v>
      </c>
      <c r="D53" s="49">
        <f t="shared" si="2"/>
        <v>0.21907597739999998</v>
      </c>
      <c r="E53" s="49">
        <f t="shared" si="3"/>
        <v>0.36512662899999998</v>
      </c>
      <c r="F53" s="49">
        <f t="shared" si="4"/>
        <v>0.51117728059999989</v>
      </c>
      <c r="G53" s="49">
        <f t="shared" si="5"/>
        <v>0.65722793219999998</v>
      </c>
      <c r="H53" s="49">
        <f t="shared" si="6"/>
        <v>0.80327858380000006</v>
      </c>
      <c r="I53" s="49">
        <f t="shared" si="7"/>
        <v>0.94932923539999992</v>
      </c>
      <c r="J53" s="49">
        <f t="shared" si="8"/>
        <v>1.095379887</v>
      </c>
      <c r="K53" s="49">
        <f t="shared" si="9"/>
        <v>1.2414305386</v>
      </c>
      <c r="L53" s="49">
        <f t="shared" si="10"/>
        <v>1.3874811901999999</v>
      </c>
      <c r="M53" s="49">
        <f t="shared" si="11"/>
        <v>1.5335318417999999</v>
      </c>
      <c r="N53" s="49">
        <f t="shared" si="12"/>
        <v>1.6795824933999997</v>
      </c>
      <c r="O53" s="49">
        <f t="shared" si="13"/>
        <v>1.8256331449999998</v>
      </c>
      <c r="P53" s="49">
        <f t="shared" si="14"/>
        <v>1.9716837966</v>
      </c>
      <c r="Q53" s="49">
        <f t="shared" si="15"/>
        <v>2.1177344481999998</v>
      </c>
      <c r="R53" s="49">
        <f t="shared" si="16"/>
        <v>2.2637850998000002</v>
      </c>
      <c r="S53" s="50">
        <f t="shared" si="17"/>
        <v>2.4098357513999997</v>
      </c>
      <c r="T53" s="48">
        <f t="shared" si="23"/>
        <v>0</v>
      </c>
      <c r="U53" s="49">
        <f t="shared" si="23"/>
        <v>0</v>
      </c>
      <c r="V53" s="49">
        <f t="shared" si="23"/>
        <v>0</v>
      </c>
      <c r="W53" s="49">
        <f t="shared" si="23"/>
        <v>2.4116375663654424</v>
      </c>
      <c r="X53" s="49">
        <f t="shared" si="23"/>
        <v>8.6753852289694926</v>
      </c>
      <c r="Y53" s="49">
        <f t="shared" si="23"/>
        <v>17.413504860176555</v>
      </c>
      <c r="Z53" s="49">
        <f t="shared" si="23"/>
        <v>28.625996459986609</v>
      </c>
      <c r="AA53" s="49">
        <f t="shared" si="23"/>
        <v>42.312860028399705</v>
      </c>
      <c r="AB53" s="49">
        <f t="shared" si="23"/>
        <v>58.474095565415801</v>
      </c>
      <c r="AC53" s="49">
        <f t="shared" si="23"/>
        <v>77.1097030710349</v>
      </c>
      <c r="AD53" s="49">
        <f t="shared" si="23"/>
        <v>98.219682545257001</v>
      </c>
      <c r="AE53" s="49">
        <f t="shared" si="23"/>
        <v>121.80403398808208</v>
      </c>
      <c r="AF53" s="49">
        <f t="shared" si="23"/>
        <v>147.86275739951026</v>
      </c>
      <c r="AG53" s="49">
        <f t="shared" si="23"/>
        <v>176.39585277954146</v>
      </c>
      <c r="AH53" s="49">
        <f t="shared" si="23"/>
        <v>207.40332012817555</v>
      </c>
      <c r="AI53" s="49">
        <f t="shared" si="21"/>
        <v>240.88515944541282</v>
      </c>
      <c r="AJ53" s="49">
        <f t="shared" si="21"/>
        <v>276.84137073125294</v>
      </c>
      <c r="AK53" s="75">
        <f>T53*VLOOKUP('Tipo de Pilha_Furieri2014'!$E$1,'Área - us ur_Furieri2014'!$A$4:$R$6,2,FALSE)/1000</f>
        <v>0</v>
      </c>
      <c r="AL53" s="76">
        <f>U53*VLOOKUP('Tipo de Pilha_Furieri2014'!$E$1,'Área - us ur_Furieri2014'!$A$4:$R$6,3,FALSE)/1000</f>
        <v>0</v>
      </c>
      <c r="AM53" s="76">
        <f>V53*VLOOKUP('Tipo de Pilha_Furieri2014'!$E$1,'Área - us ur_Furieri2014'!$A$4:$R$6,4,FALSE)/1000</f>
        <v>0</v>
      </c>
      <c r="AN53" s="76">
        <f>W53*VLOOKUP('Tipo de Pilha_Furieri2014'!$E$1,'Área - us ur_Furieri2014'!$A$4:$R$6,5,FALSE)/1000</f>
        <v>2.3392884393744789E-4</v>
      </c>
      <c r="AO53" s="76">
        <f>X53*VLOOKUP('Tipo de Pilha_Furieri2014'!$E$1,'Área - us ur_Furieri2014'!$A$4:$R$6,6,FALSE)/1000</f>
        <v>1.3793862514061494E-3</v>
      </c>
      <c r="AP53" s="76">
        <f>Y53*VLOOKUP('Tipo de Pilha_Furieri2014'!$E$1,'Área - us ur_Furieri2014'!$A$4:$R$6,7,FALSE)/1000</f>
        <v>3.5349414866158407E-3</v>
      </c>
      <c r="AQ53" s="76">
        <f>Z53*VLOOKUP('Tipo de Pilha_Furieri2014'!$E$1,'Área - us ur_Furieri2014'!$A$4:$R$6,8,FALSE)/1000</f>
        <v>4.3797774583779515E-3</v>
      </c>
      <c r="AR53" s="76">
        <f>AA53*VLOOKUP('Tipo de Pilha_Furieri2014'!$E$1,'Área - us ur_Furieri2014'!$A$4:$R$6,9,FALSE)/1000</f>
        <v>4.6121017430955681E-3</v>
      </c>
      <c r="AS53" s="76">
        <f>AB53*VLOOKUP('Tipo de Pilha_Furieri2014'!$E$1,'Área - us ur_Furieri2014'!$A$4:$R$6,10,FALSE)/1000</f>
        <v>3.1576011605324535E-3</v>
      </c>
      <c r="AT53" s="76">
        <f>AC53*VLOOKUP('Tipo de Pilha_Furieri2014'!$E$1,'Área - us ur_Furieri2014'!$A$4:$R$6,11,FALSE)/1000</f>
        <v>2.6988396074862217E-3</v>
      </c>
      <c r="AU53" s="76">
        <f>AD53*VLOOKUP('Tipo de Pilha_Furieri2014'!$E$1,'Área - us ur_Furieri2014'!$A$4:$R$6,12,FALSE)/1000</f>
        <v>2.3572723810861679E-3</v>
      </c>
      <c r="AV53" s="76">
        <f>AE53*VLOOKUP('Tipo de Pilha_Furieri2014'!$E$1,'Área - us ur_Furieri2014'!$A$4:$R$6,13,FALSE)/1000</f>
        <v>7.3082420392849251E-4</v>
      </c>
      <c r="AW53" s="76">
        <f>AF53*VLOOKUP('Tipo de Pilha_Furieri2014'!$E$1,'Área - us ur_Furieri2014'!$A$4:$R$6,14,FALSE)/1000</f>
        <v>4.4358827219853083E-4</v>
      </c>
      <c r="AX53" s="76">
        <f>AG53*VLOOKUP('Tipo de Pilha_Furieri2014'!$E$1,'Área - us ur_Furieri2014'!$A$4:$R$6,15,FALSE)/1000</f>
        <v>1.7639585277954146E-4</v>
      </c>
      <c r="AY53" s="76">
        <f>AH53*VLOOKUP('Tipo de Pilha_Furieri2014'!$E$1,'Área - us ur_Furieri2014'!$A$4:$R$6,16,FALSE)/1000</f>
        <v>0</v>
      </c>
      <c r="AZ53" s="76">
        <f>AI53*VLOOKUP('Tipo de Pilha_Furieri2014'!$E$1,'Área - us ur_Furieri2014'!$A$4:$R$6,17,FALSE)/1000</f>
        <v>0</v>
      </c>
      <c r="BA53" s="77">
        <f>AJ53*VLOOKUP('Tipo de Pilha_Furieri2014'!$E$1,'Área - us ur_Furieri2014'!$A$4:$R$6,18,FALSE)/1000</f>
        <v>0</v>
      </c>
      <c r="BB53" s="70">
        <f t="shared" si="18"/>
        <v>2.3704657261444363E-2</v>
      </c>
    </row>
    <row r="54" spans="1:54" ht="15" customHeight="1" x14ac:dyDescent="0.2">
      <c r="A54" s="90">
        <f>'Série Vento-1 dia'!D54</f>
        <v>42056</v>
      </c>
      <c r="B54" s="55">
        <f>'Série Vento-1 dia'!E54</f>
        <v>10.309457759999999</v>
      </c>
      <c r="C54" s="48">
        <f t="shared" si="1"/>
        <v>5.1547288800000007E-2</v>
      </c>
      <c r="D54" s="49">
        <f t="shared" si="2"/>
        <v>0.15464186639999997</v>
      </c>
      <c r="E54" s="49">
        <f t="shared" si="3"/>
        <v>0.25773644400000001</v>
      </c>
      <c r="F54" s="49">
        <f t="shared" si="4"/>
        <v>0.36083102159999991</v>
      </c>
      <c r="G54" s="49">
        <f t="shared" si="5"/>
        <v>0.46392559919999998</v>
      </c>
      <c r="H54" s="49">
        <f t="shared" si="6"/>
        <v>0.56702017680000005</v>
      </c>
      <c r="I54" s="49">
        <f t="shared" si="7"/>
        <v>0.67011475440000001</v>
      </c>
      <c r="J54" s="49">
        <f t="shared" si="8"/>
        <v>0.77320933200000008</v>
      </c>
      <c r="K54" s="49">
        <f t="shared" si="9"/>
        <v>0.87630390959999993</v>
      </c>
      <c r="L54" s="49">
        <f t="shared" si="10"/>
        <v>0.97939848719999989</v>
      </c>
      <c r="M54" s="49">
        <f t="shared" si="11"/>
        <v>1.0824930648</v>
      </c>
      <c r="N54" s="49">
        <f t="shared" si="12"/>
        <v>1.1855876423999998</v>
      </c>
      <c r="O54" s="49">
        <f t="shared" si="13"/>
        <v>1.2886822199999999</v>
      </c>
      <c r="P54" s="49">
        <f t="shared" si="14"/>
        <v>1.3917767975999999</v>
      </c>
      <c r="Q54" s="49">
        <f t="shared" si="15"/>
        <v>1.4948713751999998</v>
      </c>
      <c r="R54" s="49">
        <f t="shared" si="16"/>
        <v>1.5979659528000001</v>
      </c>
      <c r="S54" s="50">
        <f t="shared" si="17"/>
        <v>1.7010605303999999</v>
      </c>
      <c r="T54" s="48">
        <f t="shared" si="23"/>
        <v>0</v>
      </c>
      <c r="U54" s="49">
        <f t="shared" si="23"/>
        <v>0</v>
      </c>
      <c r="V54" s="49">
        <f t="shared" si="23"/>
        <v>0</v>
      </c>
      <c r="W54" s="49">
        <f t="shared" si="23"/>
        <v>0</v>
      </c>
      <c r="X54" s="49">
        <f t="shared" si="23"/>
        <v>0.91489486430258415</v>
      </c>
      <c r="Y54" s="49">
        <f t="shared" si="23"/>
        <v>4.5144270933175914</v>
      </c>
      <c r="Z54" s="49">
        <f t="shared" si="23"/>
        <v>9.3468643862731948</v>
      </c>
      <c r="AA54" s="49">
        <f t="shared" si="23"/>
        <v>15.412206743169406</v>
      </c>
      <c r="AB54" s="49">
        <f t="shared" si="23"/>
        <v>22.710454164006201</v>
      </c>
      <c r="AC54" s="49">
        <f t="shared" si="23"/>
        <v>31.241606648783609</v>
      </c>
      <c r="AD54" s="49">
        <f t="shared" si="23"/>
        <v>41.00566419750163</v>
      </c>
      <c r="AE54" s="49">
        <f t="shared" si="23"/>
        <v>52.002626810160223</v>
      </c>
      <c r="AF54" s="49">
        <f t="shared" si="23"/>
        <v>64.232494486759435</v>
      </c>
      <c r="AG54" s="49">
        <f t="shared" si="23"/>
        <v>77.695267227299254</v>
      </c>
      <c r="AH54" s="49">
        <f t="shared" si="23"/>
        <v>92.390945031779637</v>
      </c>
      <c r="AI54" s="49">
        <f t="shared" si="21"/>
        <v>108.31952790020071</v>
      </c>
      <c r="AJ54" s="49">
        <f t="shared" si="21"/>
        <v>125.48101583256231</v>
      </c>
      <c r="AK54" s="75">
        <f>T54*VLOOKUP('Tipo de Pilha_Furieri2014'!$E$1,'Área - us ur_Furieri2014'!$A$4:$R$6,2,FALSE)/1000</f>
        <v>0</v>
      </c>
      <c r="AL54" s="76">
        <f>U54*VLOOKUP('Tipo de Pilha_Furieri2014'!$E$1,'Área - us ur_Furieri2014'!$A$4:$R$6,3,FALSE)/1000</f>
        <v>0</v>
      </c>
      <c r="AM54" s="76">
        <f>V54*VLOOKUP('Tipo de Pilha_Furieri2014'!$E$1,'Área - us ur_Furieri2014'!$A$4:$R$6,4,FALSE)/1000</f>
        <v>0</v>
      </c>
      <c r="AN54" s="76">
        <f>W54*VLOOKUP('Tipo de Pilha_Furieri2014'!$E$1,'Área - us ur_Furieri2014'!$A$4:$R$6,5,FALSE)/1000</f>
        <v>0</v>
      </c>
      <c r="AO54" s="76">
        <f>X54*VLOOKUP('Tipo de Pilha_Furieri2014'!$E$1,'Área - us ur_Furieri2014'!$A$4:$R$6,6,FALSE)/1000</f>
        <v>1.4546828342411089E-4</v>
      </c>
      <c r="AP54" s="76">
        <f>Y54*VLOOKUP('Tipo de Pilha_Furieri2014'!$E$1,'Área - us ur_Furieri2014'!$A$4:$R$6,7,FALSE)/1000</f>
        <v>9.1642869994347108E-4</v>
      </c>
      <c r="AQ54" s="76">
        <f>Z54*VLOOKUP('Tipo de Pilha_Furieri2014'!$E$1,'Área - us ur_Furieri2014'!$A$4:$R$6,8,FALSE)/1000</f>
        <v>1.4300702510997986E-3</v>
      </c>
      <c r="AR54" s="76">
        <f>AA54*VLOOKUP('Tipo de Pilha_Furieri2014'!$E$1,'Área - us ur_Furieri2014'!$A$4:$R$6,9,FALSE)/1000</f>
        <v>1.6799305350054651E-3</v>
      </c>
      <c r="AS54" s="76">
        <f>AB54*VLOOKUP('Tipo de Pilha_Furieri2014'!$E$1,'Área - us ur_Furieri2014'!$A$4:$R$6,10,FALSE)/1000</f>
        <v>1.226364524856335E-3</v>
      </c>
      <c r="AT54" s="76">
        <f>AC54*VLOOKUP('Tipo de Pilha_Furieri2014'!$E$1,'Área - us ur_Furieri2014'!$A$4:$R$6,11,FALSE)/1000</f>
        <v>1.0934562327074265E-3</v>
      </c>
      <c r="AU54" s="76">
        <f>AD54*VLOOKUP('Tipo de Pilha_Furieri2014'!$E$1,'Área - us ur_Furieri2014'!$A$4:$R$6,12,FALSE)/1000</f>
        <v>9.8413594074003917E-4</v>
      </c>
      <c r="AV54" s="76">
        <f>AE54*VLOOKUP('Tipo de Pilha_Furieri2014'!$E$1,'Área - us ur_Furieri2014'!$A$4:$R$6,13,FALSE)/1000</f>
        <v>3.1201576086096133E-4</v>
      </c>
      <c r="AW54" s="76">
        <f>AF54*VLOOKUP('Tipo de Pilha_Furieri2014'!$E$1,'Área - us ur_Furieri2014'!$A$4:$R$6,14,FALSE)/1000</f>
        <v>1.9269748346027832E-4</v>
      </c>
      <c r="AX54" s="76">
        <f>AG54*VLOOKUP('Tipo de Pilha_Furieri2014'!$E$1,'Área - us ur_Furieri2014'!$A$4:$R$6,15,FALSE)/1000</f>
        <v>7.7695267227299256E-5</v>
      </c>
      <c r="AY54" s="76">
        <f>AH54*VLOOKUP('Tipo de Pilha_Furieri2014'!$E$1,'Área - us ur_Furieri2014'!$A$4:$R$6,16,FALSE)/1000</f>
        <v>0</v>
      </c>
      <c r="AZ54" s="76">
        <f>AI54*VLOOKUP('Tipo de Pilha_Furieri2014'!$E$1,'Área - us ur_Furieri2014'!$A$4:$R$6,17,FALSE)/1000</f>
        <v>0</v>
      </c>
      <c r="BA54" s="77">
        <f>AJ54*VLOOKUP('Tipo de Pilha_Furieri2014'!$E$1,'Área - us ur_Furieri2014'!$A$4:$R$6,18,FALSE)/1000</f>
        <v>0</v>
      </c>
      <c r="BB54" s="70">
        <f t="shared" si="18"/>
        <v>8.0582629793251852E-3</v>
      </c>
    </row>
    <row r="55" spans="1:54" ht="15" customHeight="1" x14ac:dyDescent="0.2">
      <c r="A55" s="90">
        <f>'Série Vento-1 dia'!D55</f>
        <v>42057</v>
      </c>
      <c r="B55" s="55">
        <f>'Série Vento-1 dia'!E55</f>
        <v>10.309457759999999</v>
      </c>
      <c r="C55" s="48">
        <f t="shared" si="1"/>
        <v>5.1547288800000007E-2</v>
      </c>
      <c r="D55" s="49">
        <f t="shared" si="2"/>
        <v>0.15464186639999997</v>
      </c>
      <c r="E55" s="49">
        <f t="shared" si="3"/>
        <v>0.25773644400000001</v>
      </c>
      <c r="F55" s="49">
        <f t="shared" si="4"/>
        <v>0.36083102159999991</v>
      </c>
      <c r="G55" s="49">
        <f t="shared" si="5"/>
        <v>0.46392559919999998</v>
      </c>
      <c r="H55" s="49">
        <f t="shared" si="6"/>
        <v>0.56702017680000005</v>
      </c>
      <c r="I55" s="49">
        <f t="shared" si="7"/>
        <v>0.67011475440000001</v>
      </c>
      <c r="J55" s="49">
        <f t="shared" si="8"/>
        <v>0.77320933200000008</v>
      </c>
      <c r="K55" s="49">
        <f t="shared" si="9"/>
        <v>0.87630390959999993</v>
      </c>
      <c r="L55" s="49">
        <f t="shared" si="10"/>
        <v>0.97939848719999989</v>
      </c>
      <c r="M55" s="49">
        <f t="shared" si="11"/>
        <v>1.0824930648</v>
      </c>
      <c r="N55" s="49">
        <f t="shared" si="12"/>
        <v>1.1855876423999998</v>
      </c>
      <c r="O55" s="49">
        <f t="shared" si="13"/>
        <v>1.2886822199999999</v>
      </c>
      <c r="P55" s="49">
        <f t="shared" si="14"/>
        <v>1.3917767975999999</v>
      </c>
      <c r="Q55" s="49">
        <f t="shared" si="15"/>
        <v>1.4948713751999998</v>
      </c>
      <c r="R55" s="49">
        <f t="shared" si="16"/>
        <v>1.5979659528000001</v>
      </c>
      <c r="S55" s="50">
        <f t="shared" si="17"/>
        <v>1.7010605303999999</v>
      </c>
      <c r="T55" s="48">
        <f t="shared" si="23"/>
        <v>0</v>
      </c>
      <c r="U55" s="49">
        <f t="shared" si="23"/>
        <v>0</v>
      </c>
      <c r="V55" s="49">
        <f t="shared" si="23"/>
        <v>0</v>
      </c>
      <c r="W55" s="49">
        <f t="shared" si="23"/>
        <v>0</v>
      </c>
      <c r="X55" s="49">
        <f t="shared" si="23"/>
        <v>0.91489486430258415</v>
      </c>
      <c r="Y55" s="49">
        <f t="shared" si="23"/>
        <v>4.5144270933175914</v>
      </c>
      <c r="Z55" s="49">
        <f t="shared" si="23"/>
        <v>9.3468643862731948</v>
      </c>
      <c r="AA55" s="49">
        <f t="shared" si="23"/>
        <v>15.412206743169406</v>
      </c>
      <c r="AB55" s="49">
        <f t="shared" si="23"/>
        <v>22.710454164006201</v>
      </c>
      <c r="AC55" s="49">
        <f t="shared" si="23"/>
        <v>31.241606648783609</v>
      </c>
      <c r="AD55" s="49">
        <f t="shared" si="23"/>
        <v>41.00566419750163</v>
      </c>
      <c r="AE55" s="49">
        <f t="shared" si="23"/>
        <v>52.002626810160223</v>
      </c>
      <c r="AF55" s="49">
        <f t="shared" si="23"/>
        <v>64.232494486759435</v>
      </c>
      <c r="AG55" s="49">
        <f t="shared" si="23"/>
        <v>77.695267227299254</v>
      </c>
      <c r="AH55" s="49">
        <f t="shared" si="23"/>
        <v>92.390945031779637</v>
      </c>
      <c r="AI55" s="49">
        <f t="shared" si="21"/>
        <v>108.31952790020071</v>
      </c>
      <c r="AJ55" s="49">
        <f t="shared" si="21"/>
        <v>125.48101583256231</v>
      </c>
      <c r="AK55" s="75">
        <f>T55*VLOOKUP('Tipo de Pilha_Furieri2014'!$E$1,'Área - us ur_Furieri2014'!$A$4:$R$6,2,FALSE)/1000</f>
        <v>0</v>
      </c>
      <c r="AL55" s="76">
        <f>U55*VLOOKUP('Tipo de Pilha_Furieri2014'!$E$1,'Área - us ur_Furieri2014'!$A$4:$R$6,3,FALSE)/1000</f>
        <v>0</v>
      </c>
      <c r="AM55" s="76">
        <f>V55*VLOOKUP('Tipo de Pilha_Furieri2014'!$E$1,'Área - us ur_Furieri2014'!$A$4:$R$6,4,FALSE)/1000</f>
        <v>0</v>
      </c>
      <c r="AN55" s="76">
        <f>W55*VLOOKUP('Tipo de Pilha_Furieri2014'!$E$1,'Área - us ur_Furieri2014'!$A$4:$R$6,5,FALSE)/1000</f>
        <v>0</v>
      </c>
      <c r="AO55" s="76">
        <f>X55*VLOOKUP('Tipo de Pilha_Furieri2014'!$E$1,'Área - us ur_Furieri2014'!$A$4:$R$6,6,FALSE)/1000</f>
        <v>1.4546828342411089E-4</v>
      </c>
      <c r="AP55" s="76">
        <f>Y55*VLOOKUP('Tipo de Pilha_Furieri2014'!$E$1,'Área - us ur_Furieri2014'!$A$4:$R$6,7,FALSE)/1000</f>
        <v>9.1642869994347108E-4</v>
      </c>
      <c r="AQ55" s="76">
        <f>Z55*VLOOKUP('Tipo de Pilha_Furieri2014'!$E$1,'Área - us ur_Furieri2014'!$A$4:$R$6,8,FALSE)/1000</f>
        <v>1.4300702510997986E-3</v>
      </c>
      <c r="AR55" s="76">
        <f>AA55*VLOOKUP('Tipo de Pilha_Furieri2014'!$E$1,'Área - us ur_Furieri2014'!$A$4:$R$6,9,FALSE)/1000</f>
        <v>1.6799305350054651E-3</v>
      </c>
      <c r="AS55" s="76">
        <f>AB55*VLOOKUP('Tipo de Pilha_Furieri2014'!$E$1,'Área - us ur_Furieri2014'!$A$4:$R$6,10,FALSE)/1000</f>
        <v>1.226364524856335E-3</v>
      </c>
      <c r="AT55" s="76">
        <f>AC55*VLOOKUP('Tipo de Pilha_Furieri2014'!$E$1,'Área - us ur_Furieri2014'!$A$4:$R$6,11,FALSE)/1000</f>
        <v>1.0934562327074265E-3</v>
      </c>
      <c r="AU55" s="76">
        <f>AD55*VLOOKUP('Tipo de Pilha_Furieri2014'!$E$1,'Área - us ur_Furieri2014'!$A$4:$R$6,12,FALSE)/1000</f>
        <v>9.8413594074003917E-4</v>
      </c>
      <c r="AV55" s="76">
        <f>AE55*VLOOKUP('Tipo de Pilha_Furieri2014'!$E$1,'Área - us ur_Furieri2014'!$A$4:$R$6,13,FALSE)/1000</f>
        <v>3.1201576086096133E-4</v>
      </c>
      <c r="AW55" s="76">
        <f>AF55*VLOOKUP('Tipo de Pilha_Furieri2014'!$E$1,'Área - us ur_Furieri2014'!$A$4:$R$6,14,FALSE)/1000</f>
        <v>1.9269748346027832E-4</v>
      </c>
      <c r="AX55" s="76">
        <f>AG55*VLOOKUP('Tipo de Pilha_Furieri2014'!$E$1,'Área - us ur_Furieri2014'!$A$4:$R$6,15,FALSE)/1000</f>
        <v>7.7695267227299256E-5</v>
      </c>
      <c r="AY55" s="76">
        <f>AH55*VLOOKUP('Tipo de Pilha_Furieri2014'!$E$1,'Área - us ur_Furieri2014'!$A$4:$R$6,16,FALSE)/1000</f>
        <v>0</v>
      </c>
      <c r="AZ55" s="76">
        <f>AI55*VLOOKUP('Tipo de Pilha_Furieri2014'!$E$1,'Área - us ur_Furieri2014'!$A$4:$R$6,17,FALSE)/1000</f>
        <v>0</v>
      </c>
      <c r="BA55" s="77">
        <f>AJ55*VLOOKUP('Tipo de Pilha_Furieri2014'!$E$1,'Área - us ur_Furieri2014'!$A$4:$R$6,18,FALSE)/1000</f>
        <v>0</v>
      </c>
      <c r="BB55" s="70">
        <f t="shared" si="18"/>
        <v>8.0582629793251852E-3</v>
      </c>
    </row>
    <row r="56" spans="1:54" ht="15" customHeight="1" x14ac:dyDescent="0.2">
      <c r="A56" s="90">
        <f>'Série Vento-1 dia'!D56</f>
        <v>42058</v>
      </c>
      <c r="B56" s="55">
        <f>'Série Vento-1 dia'!E56</f>
        <v>10.309457759999999</v>
      </c>
      <c r="C56" s="48">
        <f t="shared" si="1"/>
        <v>5.1547288800000007E-2</v>
      </c>
      <c r="D56" s="49">
        <f t="shared" si="2"/>
        <v>0.15464186639999997</v>
      </c>
      <c r="E56" s="49">
        <f t="shared" si="3"/>
        <v>0.25773644400000001</v>
      </c>
      <c r="F56" s="49">
        <f t="shared" si="4"/>
        <v>0.36083102159999991</v>
      </c>
      <c r="G56" s="49">
        <f t="shared" si="5"/>
        <v>0.46392559919999998</v>
      </c>
      <c r="H56" s="49">
        <f t="shared" si="6"/>
        <v>0.56702017680000005</v>
      </c>
      <c r="I56" s="49">
        <f t="shared" si="7"/>
        <v>0.67011475440000001</v>
      </c>
      <c r="J56" s="49">
        <f t="shared" si="8"/>
        <v>0.77320933200000008</v>
      </c>
      <c r="K56" s="49">
        <f t="shared" si="9"/>
        <v>0.87630390959999993</v>
      </c>
      <c r="L56" s="49">
        <f t="shared" si="10"/>
        <v>0.97939848719999989</v>
      </c>
      <c r="M56" s="49">
        <f t="shared" si="11"/>
        <v>1.0824930648</v>
      </c>
      <c r="N56" s="49">
        <f t="shared" si="12"/>
        <v>1.1855876423999998</v>
      </c>
      <c r="O56" s="49">
        <f t="shared" si="13"/>
        <v>1.2886822199999999</v>
      </c>
      <c r="P56" s="49">
        <f t="shared" si="14"/>
        <v>1.3917767975999999</v>
      </c>
      <c r="Q56" s="49">
        <f t="shared" si="15"/>
        <v>1.4948713751999998</v>
      </c>
      <c r="R56" s="49">
        <f t="shared" si="16"/>
        <v>1.5979659528000001</v>
      </c>
      <c r="S56" s="50">
        <f t="shared" si="17"/>
        <v>1.7010605303999999</v>
      </c>
      <c r="T56" s="48">
        <f t="shared" si="23"/>
        <v>0</v>
      </c>
      <c r="U56" s="49">
        <f t="shared" si="23"/>
        <v>0</v>
      </c>
      <c r="V56" s="49">
        <f t="shared" si="23"/>
        <v>0</v>
      </c>
      <c r="W56" s="49">
        <f t="shared" si="23"/>
        <v>0</v>
      </c>
      <c r="X56" s="49">
        <f t="shared" si="23"/>
        <v>0.91489486430258415</v>
      </c>
      <c r="Y56" s="49">
        <f t="shared" si="23"/>
        <v>4.5144270933175914</v>
      </c>
      <c r="Z56" s="49">
        <f t="shared" si="23"/>
        <v>9.3468643862731948</v>
      </c>
      <c r="AA56" s="49">
        <f t="shared" si="23"/>
        <v>15.412206743169406</v>
      </c>
      <c r="AB56" s="49">
        <f t="shared" si="23"/>
        <v>22.710454164006201</v>
      </c>
      <c r="AC56" s="49">
        <f t="shared" si="23"/>
        <v>31.241606648783609</v>
      </c>
      <c r="AD56" s="49">
        <f t="shared" si="23"/>
        <v>41.00566419750163</v>
      </c>
      <c r="AE56" s="49">
        <f t="shared" si="23"/>
        <v>52.002626810160223</v>
      </c>
      <c r="AF56" s="49">
        <f t="shared" si="23"/>
        <v>64.232494486759435</v>
      </c>
      <c r="AG56" s="49">
        <f t="shared" si="23"/>
        <v>77.695267227299254</v>
      </c>
      <c r="AH56" s="49">
        <f t="shared" si="23"/>
        <v>92.390945031779637</v>
      </c>
      <c r="AI56" s="49">
        <f t="shared" si="21"/>
        <v>108.31952790020071</v>
      </c>
      <c r="AJ56" s="49">
        <f t="shared" si="21"/>
        <v>125.48101583256231</v>
      </c>
      <c r="AK56" s="75">
        <f>T56*VLOOKUP('Tipo de Pilha_Furieri2014'!$E$1,'Área - us ur_Furieri2014'!$A$4:$R$6,2,FALSE)/1000</f>
        <v>0</v>
      </c>
      <c r="AL56" s="76">
        <f>U56*VLOOKUP('Tipo de Pilha_Furieri2014'!$E$1,'Área - us ur_Furieri2014'!$A$4:$R$6,3,FALSE)/1000</f>
        <v>0</v>
      </c>
      <c r="AM56" s="76">
        <f>V56*VLOOKUP('Tipo de Pilha_Furieri2014'!$E$1,'Área - us ur_Furieri2014'!$A$4:$R$6,4,FALSE)/1000</f>
        <v>0</v>
      </c>
      <c r="AN56" s="76">
        <f>W56*VLOOKUP('Tipo de Pilha_Furieri2014'!$E$1,'Área - us ur_Furieri2014'!$A$4:$R$6,5,FALSE)/1000</f>
        <v>0</v>
      </c>
      <c r="AO56" s="76">
        <f>X56*VLOOKUP('Tipo de Pilha_Furieri2014'!$E$1,'Área - us ur_Furieri2014'!$A$4:$R$6,6,FALSE)/1000</f>
        <v>1.4546828342411089E-4</v>
      </c>
      <c r="AP56" s="76">
        <f>Y56*VLOOKUP('Tipo de Pilha_Furieri2014'!$E$1,'Área - us ur_Furieri2014'!$A$4:$R$6,7,FALSE)/1000</f>
        <v>9.1642869994347108E-4</v>
      </c>
      <c r="AQ56" s="76">
        <f>Z56*VLOOKUP('Tipo de Pilha_Furieri2014'!$E$1,'Área - us ur_Furieri2014'!$A$4:$R$6,8,FALSE)/1000</f>
        <v>1.4300702510997986E-3</v>
      </c>
      <c r="AR56" s="76">
        <f>AA56*VLOOKUP('Tipo de Pilha_Furieri2014'!$E$1,'Área - us ur_Furieri2014'!$A$4:$R$6,9,FALSE)/1000</f>
        <v>1.6799305350054651E-3</v>
      </c>
      <c r="AS56" s="76">
        <f>AB56*VLOOKUP('Tipo de Pilha_Furieri2014'!$E$1,'Área - us ur_Furieri2014'!$A$4:$R$6,10,FALSE)/1000</f>
        <v>1.226364524856335E-3</v>
      </c>
      <c r="AT56" s="76">
        <f>AC56*VLOOKUP('Tipo de Pilha_Furieri2014'!$E$1,'Área - us ur_Furieri2014'!$A$4:$R$6,11,FALSE)/1000</f>
        <v>1.0934562327074265E-3</v>
      </c>
      <c r="AU56" s="76">
        <f>AD56*VLOOKUP('Tipo de Pilha_Furieri2014'!$E$1,'Área - us ur_Furieri2014'!$A$4:$R$6,12,FALSE)/1000</f>
        <v>9.8413594074003917E-4</v>
      </c>
      <c r="AV56" s="76">
        <f>AE56*VLOOKUP('Tipo de Pilha_Furieri2014'!$E$1,'Área - us ur_Furieri2014'!$A$4:$R$6,13,FALSE)/1000</f>
        <v>3.1201576086096133E-4</v>
      </c>
      <c r="AW56" s="76">
        <f>AF56*VLOOKUP('Tipo de Pilha_Furieri2014'!$E$1,'Área - us ur_Furieri2014'!$A$4:$R$6,14,FALSE)/1000</f>
        <v>1.9269748346027832E-4</v>
      </c>
      <c r="AX56" s="76">
        <f>AG56*VLOOKUP('Tipo de Pilha_Furieri2014'!$E$1,'Área - us ur_Furieri2014'!$A$4:$R$6,15,FALSE)/1000</f>
        <v>7.7695267227299256E-5</v>
      </c>
      <c r="AY56" s="76">
        <f>AH56*VLOOKUP('Tipo de Pilha_Furieri2014'!$E$1,'Área - us ur_Furieri2014'!$A$4:$R$6,16,FALSE)/1000</f>
        <v>0</v>
      </c>
      <c r="AZ56" s="76">
        <f>AI56*VLOOKUP('Tipo de Pilha_Furieri2014'!$E$1,'Área - us ur_Furieri2014'!$A$4:$R$6,17,FALSE)/1000</f>
        <v>0</v>
      </c>
      <c r="BA56" s="77">
        <f>AJ56*VLOOKUP('Tipo de Pilha_Furieri2014'!$E$1,'Área - us ur_Furieri2014'!$A$4:$R$6,18,FALSE)/1000</f>
        <v>0</v>
      </c>
      <c r="BB56" s="70">
        <f t="shared" si="18"/>
        <v>8.0582629793251852E-3</v>
      </c>
    </row>
    <row r="57" spans="1:54" ht="15" customHeight="1" x14ac:dyDescent="0.2">
      <c r="A57" s="90">
        <f>'Série Vento-1 dia'!D57</f>
        <v>42059</v>
      </c>
      <c r="B57" s="55">
        <f>'Série Vento-1 dia'!E57</f>
        <v>10.309457759999999</v>
      </c>
      <c r="C57" s="48">
        <f t="shared" si="1"/>
        <v>5.1547288800000007E-2</v>
      </c>
      <c r="D57" s="49">
        <f t="shared" si="2"/>
        <v>0.15464186639999997</v>
      </c>
      <c r="E57" s="49">
        <f t="shared" si="3"/>
        <v>0.25773644400000001</v>
      </c>
      <c r="F57" s="49">
        <f t="shared" si="4"/>
        <v>0.36083102159999991</v>
      </c>
      <c r="G57" s="49">
        <f t="shared" si="5"/>
        <v>0.46392559919999998</v>
      </c>
      <c r="H57" s="49">
        <f t="shared" si="6"/>
        <v>0.56702017680000005</v>
      </c>
      <c r="I57" s="49">
        <f t="shared" si="7"/>
        <v>0.67011475440000001</v>
      </c>
      <c r="J57" s="49">
        <f t="shared" si="8"/>
        <v>0.77320933200000008</v>
      </c>
      <c r="K57" s="49">
        <f t="shared" si="9"/>
        <v>0.87630390959999993</v>
      </c>
      <c r="L57" s="49">
        <f t="shared" si="10"/>
        <v>0.97939848719999989</v>
      </c>
      <c r="M57" s="49">
        <f t="shared" si="11"/>
        <v>1.0824930648</v>
      </c>
      <c r="N57" s="49">
        <f t="shared" si="12"/>
        <v>1.1855876423999998</v>
      </c>
      <c r="O57" s="49">
        <f t="shared" si="13"/>
        <v>1.2886822199999999</v>
      </c>
      <c r="P57" s="49">
        <f t="shared" si="14"/>
        <v>1.3917767975999999</v>
      </c>
      <c r="Q57" s="49">
        <f t="shared" si="15"/>
        <v>1.4948713751999998</v>
      </c>
      <c r="R57" s="49">
        <f t="shared" si="16"/>
        <v>1.5979659528000001</v>
      </c>
      <c r="S57" s="50">
        <f t="shared" si="17"/>
        <v>1.7010605303999999</v>
      </c>
      <c r="T57" s="48">
        <f t="shared" si="23"/>
        <v>0</v>
      </c>
      <c r="U57" s="49">
        <f t="shared" si="23"/>
        <v>0</v>
      </c>
      <c r="V57" s="49">
        <f t="shared" si="23"/>
        <v>0</v>
      </c>
      <c r="W57" s="49">
        <f t="shared" si="23"/>
        <v>0</v>
      </c>
      <c r="X57" s="49">
        <f t="shared" si="23"/>
        <v>0.91489486430258415</v>
      </c>
      <c r="Y57" s="49">
        <f t="shared" si="23"/>
        <v>4.5144270933175914</v>
      </c>
      <c r="Z57" s="49">
        <f t="shared" si="23"/>
        <v>9.3468643862731948</v>
      </c>
      <c r="AA57" s="49">
        <f t="shared" si="23"/>
        <v>15.412206743169406</v>
      </c>
      <c r="AB57" s="49">
        <f t="shared" si="23"/>
        <v>22.710454164006201</v>
      </c>
      <c r="AC57" s="49">
        <f t="shared" si="23"/>
        <v>31.241606648783609</v>
      </c>
      <c r="AD57" s="49">
        <f t="shared" si="23"/>
        <v>41.00566419750163</v>
      </c>
      <c r="AE57" s="49">
        <f t="shared" si="23"/>
        <v>52.002626810160223</v>
      </c>
      <c r="AF57" s="49">
        <f t="shared" si="23"/>
        <v>64.232494486759435</v>
      </c>
      <c r="AG57" s="49">
        <f t="shared" si="23"/>
        <v>77.695267227299254</v>
      </c>
      <c r="AH57" s="49">
        <f t="shared" si="23"/>
        <v>92.390945031779637</v>
      </c>
      <c r="AI57" s="49">
        <f t="shared" si="21"/>
        <v>108.31952790020071</v>
      </c>
      <c r="AJ57" s="49">
        <f t="shared" si="21"/>
        <v>125.48101583256231</v>
      </c>
      <c r="AK57" s="75">
        <f>T57*VLOOKUP('Tipo de Pilha_Furieri2014'!$E$1,'Área - us ur_Furieri2014'!$A$4:$R$6,2,FALSE)/1000</f>
        <v>0</v>
      </c>
      <c r="AL57" s="76">
        <f>U57*VLOOKUP('Tipo de Pilha_Furieri2014'!$E$1,'Área - us ur_Furieri2014'!$A$4:$R$6,3,FALSE)/1000</f>
        <v>0</v>
      </c>
      <c r="AM57" s="76">
        <f>V57*VLOOKUP('Tipo de Pilha_Furieri2014'!$E$1,'Área - us ur_Furieri2014'!$A$4:$R$6,4,FALSE)/1000</f>
        <v>0</v>
      </c>
      <c r="AN57" s="76">
        <f>W57*VLOOKUP('Tipo de Pilha_Furieri2014'!$E$1,'Área - us ur_Furieri2014'!$A$4:$R$6,5,FALSE)/1000</f>
        <v>0</v>
      </c>
      <c r="AO57" s="76">
        <f>X57*VLOOKUP('Tipo de Pilha_Furieri2014'!$E$1,'Área - us ur_Furieri2014'!$A$4:$R$6,6,FALSE)/1000</f>
        <v>1.4546828342411089E-4</v>
      </c>
      <c r="AP57" s="76">
        <f>Y57*VLOOKUP('Tipo de Pilha_Furieri2014'!$E$1,'Área - us ur_Furieri2014'!$A$4:$R$6,7,FALSE)/1000</f>
        <v>9.1642869994347108E-4</v>
      </c>
      <c r="AQ57" s="76">
        <f>Z57*VLOOKUP('Tipo de Pilha_Furieri2014'!$E$1,'Área - us ur_Furieri2014'!$A$4:$R$6,8,FALSE)/1000</f>
        <v>1.4300702510997986E-3</v>
      </c>
      <c r="AR57" s="76">
        <f>AA57*VLOOKUP('Tipo de Pilha_Furieri2014'!$E$1,'Área - us ur_Furieri2014'!$A$4:$R$6,9,FALSE)/1000</f>
        <v>1.6799305350054651E-3</v>
      </c>
      <c r="AS57" s="76">
        <f>AB57*VLOOKUP('Tipo de Pilha_Furieri2014'!$E$1,'Área - us ur_Furieri2014'!$A$4:$R$6,10,FALSE)/1000</f>
        <v>1.226364524856335E-3</v>
      </c>
      <c r="AT57" s="76">
        <f>AC57*VLOOKUP('Tipo de Pilha_Furieri2014'!$E$1,'Área - us ur_Furieri2014'!$A$4:$R$6,11,FALSE)/1000</f>
        <v>1.0934562327074265E-3</v>
      </c>
      <c r="AU57" s="76">
        <f>AD57*VLOOKUP('Tipo de Pilha_Furieri2014'!$E$1,'Área - us ur_Furieri2014'!$A$4:$R$6,12,FALSE)/1000</f>
        <v>9.8413594074003917E-4</v>
      </c>
      <c r="AV57" s="76">
        <f>AE57*VLOOKUP('Tipo de Pilha_Furieri2014'!$E$1,'Área - us ur_Furieri2014'!$A$4:$R$6,13,FALSE)/1000</f>
        <v>3.1201576086096133E-4</v>
      </c>
      <c r="AW57" s="76">
        <f>AF57*VLOOKUP('Tipo de Pilha_Furieri2014'!$E$1,'Área - us ur_Furieri2014'!$A$4:$R$6,14,FALSE)/1000</f>
        <v>1.9269748346027832E-4</v>
      </c>
      <c r="AX57" s="76">
        <f>AG57*VLOOKUP('Tipo de Pilha_Furieri2014'!$E$1,'Área - us ur_Furieri2014'!$A$4:$R$6,15,FALSE)/1000</f>
        <v>7.7695267227299256E-5</v>
      </c>
      <c r="AY57" s="76">
        <f>AH57*VLOOKUP('Tipo de Pilha_Furieri2014'!$E$1,'Área - us ur_Furieri2014'!$A$4:$R$6,16,FALSE)/1000</f>
        <v>0</v>
      </c>
      <c r="AZ57" s="76">
        <f>AI57*VLOOKUP('Tipo de Pilha_Furieri2014'!$E$1,'Área - us ur_Furieri2014'!$A$4:$R$6,17,FALSE)/1000</f>
        <v>0</v>
      </c>
      <c r="BA57" s="77">
        <f>AJ57*VLOOKUP('Tipo de Pilha_Furieri2014'!$E$1,'Área - us ur_Furieri2014'!$A$4:$R$6,18,FALSE)/1000</f>
        <v>0</v>
      </c>
      <c r="BB57" s="70">
        <f t="shared" si="18"/>
        <v>8.0582629793251852E-3</v>
      </c>
    </row>
    <row r="58" spans="1:54" ht="15" customHeight="1" x14ac:dyDescent="0.2">
      <c r="A58" s="90">
        <f>'Série Vento-1 dia'!D58</f>
        <v>42060</v>
      </c>
      <c r="B58" s="55">
        <f>'Série Vento-1 dia'!E58</f>
        <v>14.605065159999999</v>
      </c>
      <c r="C58" s="48">
        <f t="shared" si="1"/>
        <v>7.3025325800000013E-2</v>
      </c>
      <c r="D58" s="49">
        <f t="shared" si="2"/>
        <v>0.21907597739999998</v>
      </c>
      <c r="E58" s="49">
        <f t="shared" si="3"/>
        <v>0.36512662899999998</v>
      </c>
      <c r="F58" s="49">
        <f t="shared" si="4"/>
        <v>0.51117728059999989</v>
      </c>
      <c r="G58" s="49">
        <f t="shared" si="5"/>
        <v>0.65722793219999998</v>
      </c>
      <c r="H58" s="49">
        <f t="shared" si="6"/>
        <v>0.80327858380000006</v>
      </c>
      <c r="I58" s="49">
        <f t="shared" si="7"/>
        <v>0.94932923539999992</v>
      </c>
      <c r="J58" s="49">
        <f t="shared" si="8"/>
        <v>1.095379887</v>
      </c>
      <c r="K58" s="49">
        <f t="shared" si="9"/>
        <v>1.2414305386</v>
      </c>
      <c r="L58" s="49">
        <f t="shared" si="10"/>
        <v>1.3874811901999999</v>
      </c>
      <c r="M58" s="49">
        <f t="shared" si="11"/>
        <v>1.5335318417999999</v>
      </c>
      <c r="N58" s="49">
        <f t="shared" si="12"/>
        <v>1.6795824933999997</v>
      </c>
      <c r="O58" s="49">
        <f t="shared" si="13"/>
        <v>1.8256331449999998</v>
      </c>
      <c r="P58" s="49">
        <f t="shared" si="14"/>
        <v>1.9716837966</v>
      </c>
      <c r="Q58" s="49">
        <f t="shared" si="15"/>
        <v>2.1177344481999998</v>
      </c>
      <c r="R58" s="49">
        <f t="shared" si="16"/>
        <v>2.2637850998000002</v>
      </c>
      <c r="S58" s="50">
        <f t="shared" si="17"/>
        <v>2.4098357513999997</v>
      </c>
      <c r="T58" s="48">
        <f t="shared" si="23"/>
        <v>0</v>
      </c>
      <c r="U58" s="49">
        <f t="shared" si="23"/>
        <v>0</v>
      </c>
      <c r="V58" s="49">
        <f t="shared" si="23"/>
        <v>0</v>
      </c>
      <c r="W58" s="49">
        <f t="shared" si="23"/>
        <v>2.4116375663654424</v>
      </c>
      <c r="X58" s="49">
        <f t="shared" si="23"/>
        <v>8.6753852289694926</v>
      </c>
      <c r="Y58" s="49">
        <f t="shared" si="23"/>
        <v>17.413504860176555</v>
      </c>
      <c r="Z58" s="49">
        <f t="shared" si="23"/>
        <v>28.625996459986609</v>
      </c>
      <c r="AA58" s="49">
        <f t="shared" si="23"/>
        <v>42.312860028399705</v>
      </c>
      <c r="AB58" s="49">
        <f t="shared" si="23"/>
        <v>58.474095565415801</v>
      </c>
      <c r="AC58" s="49">
        <f t="shared" si="23"/>
        <v>77.1097030710349</v>
      </c>
      <c r="AD58" s="49">
        <f t="shared" si="23"/>
        <v>98.219682545257001</v>
      </c>
      <c r="AE58" s="49">
        <f t="shared" si="23"/>
        <v>121.80403398808208</v>
      </c>
      <c r="AF58" s="49">
        <f t="shared" si="23"/>
        <v>147.86275739951026</v>
      </c>
      <c r="AG58" s="49">
        <f t="shared" si="23"/>
        <v>176.39585277954146</v>
      </c>
      <c r="AH58" s="49">
        <f t="shared" si="23"/>
        <v>207.40332012817555</v>
      </c>
      <c r="AI58" s="49">
        <f t="shared" si="21"/>
        <v>240.88515944541282</v>
      </c>
      <c r="AJ58" s="49">
        <f t="shared" si="21"/>
        <v>276.84137073125294</v>
      </c>
      <c r="AK58" s="75">
        <f>T58*VLOOKUP('Tipo de Pilha_Furieri2014'!$E$1,'Área - us ur_Furieri2014'!$A$4:$R$6,2,FALSE)/1000</f>
        <v>0</v>
      </c>
      <c r="AL58" s="76">
        <f>U58*VLOOKUP('Tipo de Pilha_Furieri2014'!$E$1,'Área - us ur_Furieri2014'!$A$4:$R$6,3,FALSE)/1000</f>
        <v>0</v>
      </c>
      <c r="AM58" s="76">
        <f>V58*VLOOKUP('Tipo de Pilha_Furieri2014'!$E$1,'Área - us ur_Furieri2014'!$A$4:$R$6,4,FALSE)/1000</f>
        <v>0</v>
      </c>
      <c r="AN58" s="76">
        <f>W58*VLOOKUP('Tipo de Pilha_Furieri2014'!$E$1,'Área - us ur_Furieri2014'!$A$4:$R$6,5,FALSE)/1000</f>
        <v>2.3392884393744789E-4</v>
      </c>
      <c r="AO58" s="76">
        <f>X58*VLOOKUP('Tipo de Pilha_Furieri2014'!$E$1,'Área - us ur_Furieri2014'!$A$4:$R$6,6,FALSE)/1000</f>
        <v>1.3793862514061494E-3</v>
      </c>
      <c r="AP58" s="76">
        <f>Y58*VLOOKUP('Tipo de Pilha_Furieri2014'!$E$1,'Área - us ur_Furieri2014'!$A$4:$R$6,7,FALSE)/1000</f>
        <v>3.5349414866158407E-3</v>
      </c>
      <c r="AQ58" s="76">
        <f>Z58*VLOOKUP('Tipo de Pilha_Furieri2014'!$E$1,'Área - us ur_Furieri2014'!$A$4:$R$6,8,FALSE)/1000</f>
        <v>4.3797774583779515E-3</v>
      </c>
      <c r="AR58" s="76">
        <f>AA58*VLOOKUP('Tipo de Pilha_Furieri2014'!$E$1,'Área - us ur_Furieri2014'!$A$4:$R$6,9,FALSE)/1000</f>
        <v>4.6121017430955681E-3</v>
      </c>
      <c r="AS58" s="76">
        <f>AB58*VLOOKUP('Tipo de Pilha_Furieri2014'!$E$1,'Área - us ur_Furieri2014'!$A$4:$R$6,10,FALSE)/1000</f>
        <v>3.1576011605324535E-3</v>
      </c>
      <c r="AT58" s="76">
        <f>AC58*VLOOKUP('Tipo de Pilha_Furieri2014'!$E$1,'Área - us ur_Furieri2014'!$A$4:$R$6,11,FALSE)/1000</f>
        <v>2.6988396074862217E-3</v>
      </c>
      <c r="AU58" s="76">
        <f>AD58*VLOOKUP('Tipo de Pilha_Furieri2014'!$E$1,'Área - us ur_Furieri2014'!$A$4:$R$6,12,FALSE)/1000</f>
        <v>2.3572723810861679E-3</v>
      </c>
      <c r="AV58" s="76">
        <f>AE58*VLOOKUP('Tipo de Pilha_Furieri2014'!$E$1,'Área - us ur_Furieri2014'!$A$4:$R$6,13,FALSE)/1000</f>
        <v>7.3082420392849251E-4</v>
      </c>
      <c r="AW58" s="76">
        <f>AF58*VLOOKUP('Tipo de Pilha_Furieri2014'!$E$1,'Área - us ur_Furieri2014'!$A$4:$R$6,14,FALSE)/1000</f>
        <v>4.4358827219853083E-4</v>
      </c>
      <c r="AX58" s="76">
        <f>AG58*VLOOKUP('Tipo de Pilha_Furieri2014'!$E$1,'Área - us ur_Furieri2014'!$A$4:$R$6,15,FALSE)/1000</f>
        <v>1.7639585277954146E-4</v>
      </c>
      <c r="AY58" s="76">
        <f>AH58*VLOOKUP('Tipo de Pilha_Furieri2014'!$E$1,'Área - us ur_Furieri2014'!$A$4:$R$6,16,FALSE)/1000</f>
        <v>0</v>
      </c>
      <c r="AZ58" s="76">
        <f>AI58*VLOOKUP('Tipo de Pilha_Furieri2014'!$E$1,'Área - us ur_Furieri2014'!$A$4:$R$6,17,FALSE)/1000</f>
        <v>0</v>
      </c>
      <c r="BA58" s="77">
        <f>AJ58*VLOOKUP('Tipo de Pilha_Furieri2014'!$E$1,'Área - us ur_Furieri2014'!$A$4:$R$6,18,FALSE)/1000</f>
        <v>0</v>
      </c>
      <c r="BB58" s="70">
        <f t="shared" si="18"/>
        <v>2.3704657261444363E-2</v>
      </c>
    </row>
    <row r="59" spans="1:54" ht="15" customHeight="1" x14ac:dyDescent="0.2">
      <c r="A59" s="90">
        <f>'Série Vento-1 dia'!D59</f>
        <v>42061</v>
      </c>
      <c r="B59" s="55">
        <f>'Série Vento-1 dia'!E59</f>
        <v>12.886822199999999</v>
      </c>
      <c r="C59" s="48">
        <f t="shared" si="1"/>
        <v>6.4434111000000002E-2</v>
      </c>
      <c r="D59" s="49">
        <f t="shared" si="2"/>
        <v>0.19330233299999999</v>
      </c>
      <c r="E59" s="49">
        <f t="shared" si="3"/>
        <v>0.32217055500000003</v>
      </c>
      <c r="F59" s="49">
        <f t="shared" si="4"/>
        <v>0.45103877699999995</v>
      </c>
      <c r="G59" s="49">
        <f t="shared" si="5"/>
        <v>0.57990699899999998</v>
      </c>
      <c r="H59" s="49">
        <f t="shared" si="6"/>
        <v>0.70877522100000001</v>
      </c>
      <c r="I59" s="49">
        <f t="shared" si="7"/>
        <v>0.83764344299999993</v>
      </c>
      <c r="J59" s="49">
        <f t="shared" si="8"/>
        <v>0.96651166500000008</v>
      </c>
      <c r="K59" s="49">
        <f t="shared" si="9"/>
        <v>1.095379887</v>
      </c>
      <c r="L59" s="49">
        <f t="shared" si="10"/>
        <v>1.2242481089999999</v>
      </c>
      <c r="M59" s="49">
        <f t="shared" si="11"/>
        <v>1.3531163310000001</v>
      </c>
      <c r="N59" s="49">
        <f t="shared" si="12"/>
        <v>1.4819845529999998</v>
      </c>
      <c r="O59" s="49">
        <f t="shared" si="13"/>
        <v>1.6108527749999999</v>
      </c>
      <c r="P59" s="49">
        <f t="shared" si="14"/>
        <v>1.739720997</v>
      </c>
      <c r="Q59" s="49">
        <f t="shared" si="15"/>
        <v>1.8685892189999997</v>
      </c>
      <c r="R59" s="49">
        <f t="shared" si="16"/>
        <v>1.9974574410000003</v>
      </c>
      <c r="S59" s="50">
        <f t="shared" si="17"/>
        <v>2.1263256629999998</v>
      </c>
      <c r="T59" s="48">
        <f t="shared" si="23"/>
        <v>0</v>
      </c>
      <c r="U59" s="49">
        <f t="shared" si="23"/>
        <v>0</v>
      </c>
      <c r="V59" s="49">
        <f t="shared" si="23"/>
        <v>0</v>
      </c>
      <c r="W59" s="49">
        <f t="shared" si="23"/>
        <v>0.55164197298403106</v>
      </c>
      <c r="X59" s="49">
        <f t="shared" si="23"/>
        <v>5.0510572592527874</v>
      </c>
      <c r="Y59" s="49">
        <f t="shared" si="23"/>
        <v>11.476886707928735</v>
      </c>
      <c r="Z59" s="49">
        <f t="shared" si="23"/>
        <v>19.82913031901186</v>
      </c>
      <c r="AA59" s="49">
        <f t="shared" si="23"/>
        <v>30.107788092502204</v>
      </c>
      <c r="AB59" s="49">
        <f t="shared" si="23"/>
        <v>42.312860028399705</v>
      </c>
      <c r="AC59" s="49">
        <f t="shared" si="23"/>
        <v>56.444346126704389</v>
      </c>
      <c r="AD59" s="49">
        <f t="shared" si="23"/>
        <v>72.502246387416307</v>
      </c>
      <c r="AE59" s="49">
        <f t="shared" si="23"/>
        <v>90.486560810535352</v>
      </c>
      <c r="AF59" s="49">
        <f t="shared" si="23"/>
        <v>110.39728939606164</v>
      </c>
      <c r="AG59" s="49">
        <f t="shared" si="23"/>
        <v>132.23443214399509</v>
      </c>
      <c r="AH59" s="49">
        <f t="shared" si="23"/>
        <v>155.9979890543357</v>
      </c>
      <c r="AI59" s="49">
        <f t="shared" si="21"/>
        <v>181.68796012708367</v>
      </c>
      <c r="AJ59" s="49">
        <f t="shared" si="21"/>
        <v>209.30434536223856</v>
      </c>
      <c r="AK59" s="75">
        <f>T59*VLOOKUP('Tipo de Pilha_Furieri2014'!$E$1,'Área - us ur_Furieri2014'!$A$4:$R$6,2,FALSE)/1000</f>
        <v>0</v>
      </c>
      <c r="AL59" s="76">
        <f>U59*VLOOKUP('Tipo de Pilha_Furieri2014'!$E$1,'Área - us ur_Furieri2014'!$A$4:$R$6,3,FALSE)/1000</f>
        <v>0</v>
      </c>
      <c r="AM59" s="76">
        <f>V59*VLOOKUP('Tipo de Pilha_Furieri2014'!$E$1,'Área - us ur_Furieri2014'!$A$4:$R$6,4,FALSE)/1000</f>
        <v>0</v>
      </c>
      <c r="AN59" s="76">
        <f>W59*VLOOKUP('Tipo de Pilha_Furieri2014'!$E$1,'Área - us ur_Furieri2014'!$A$4:$R$6,5,FALSE)/1000</f>
        <v>5.3509271379451008E-5</v>
      </c>
      <c r="AO59" s="76">
        <f>X59*VLOOKUP('Tipo de Pilha_Furieri2014'!$E$1,'Área - us ur_Furieri2014'!$A$4:$R$6,6,FALSE)/1000</f>
        <v>8.0311810422119322E-4</v>
      </c>
      <c r="AP59" s="76">
        <f>Y59*VLOOKUP('Tipo de Pilha_Furieri2014'!$E$1,'Área - us ur_Furieri2014'!$A$4:$R$6,7,FALSE)/1000</f>
        <v>2.3298080017095332E-3</v>
      </c>
      <c r="AQ59" s="76">
        <f>Z59*VLOOKUP('Tipo de Pilha_Furieri2014'!$E$1,'Área - us ur_Furieri2014'!$A$4:$R$6,8,FALSE)/1000</f>
        <v>3.0338569388088142E-3</v>
      </c>
      <c r="AR59" s="76">
        <f>AA59*VLOOKUP('Tipo de Pilha_Furieri2014'!$E$1,'Área - us ur_Furieri2014'!$A$4:$R$6,9,FALSE)/1000</f>
        <v>3.2817489020827402E-3</v>
      </c>
      <c r="AS59" s="76">
        <f>AB59*VLOOKUP('Tipo de Pilha_Furieri2014'!$E$1,'Área - us ur_Furieri2014'!$A$4:$R$6,10,FALSE)/1000</f>
        <v>2.2848944415335844E-3</v>
      </c>
      <c r="AT59" s="76">
        <f>AC59*VLOOKUP('Tipo de Pilha_Furieri2014'!$E$1,'Área - us ur_Furieri2014'!$A$4:$R$6,11,FALSE)/1000</f>
        <v>1.9755521144346538E-3</v>
      </c>
      <c r="AU59" s="76">
        <f>AD59*VLOOKUP('Tipo de Pilha_Furieri2014'!$E$1,'Área - us ur_Furieri2014'!$A$4:$R$6,12,FALSE)/1000</f>
        <v>1.7400539132979914E-3</v>
      </c>
      <c r="AV59" s="76">
        <f>AE59*VLOOKUP('Tipo de Pilha_Furieri2014'!$E$1,'Área - us ur_Furieri2014'!$A$4:$R$6,13,FALSE)/1000</f>
        <v>5.4291936486321212E-4</v>
      </c>
      <c r="AW59" s="76">
        <f>AF59*VLOOKUP('Tipo de Pilha_Furieri2014'!$E$1,'Área - us ur_Furieri2014'!$A$4:$R$6,14,FALSE)/1000</f>
        <v>3.3119186818818491E-4</v>
      </c>
      <c r="AX59" s="76">
        <f>AG59*VLOOKUP('Tipo de Pilha_Furieri2014'!$E$1,'Área - us ur_Furieri2014'!$A$4:$R$6,15,FALSE)/1000</f>
        <v>1.322344321439951E-4</v>
      </c>
      <c r="AY59" s="76">
        <f>AH59*VLOOKUP('Tipo de Pilha_Furieri2014'!$E$1,'Área - us ur_Furieri2014'!$A$4:$R$6,16,FALSE)/1000</f>
        <v>0</v>
      </c>
      <c r="AZ59" s="76">
        <f>AI59*VLOOKUP('Tipo de Pilha_Furieri2014'!$E$1,'Área - us ur_Furieri2014'!$A$4:$R$6,17,FALSE)/1000</f>
        <v>0</v>
      </c>
      <c r="BA59" s="77">
        <f>AJ59*VLOOKUP('Tipo de Pilha_Furieri2014'!$E$1,'Área - us ur_Furieri2014'!$A$4:$R$6,18,FALSE)/1000</f>
        <v>0</v>
      </c>
      <c r="BB59" s="70">
        <f t="shared" si="18"/>
        <v>1.6508887352663357E-2</v>
      </c>
    </row>
    <row r="60" spans="1:54" ht="15" customHeight="1" x14ac:dyDescent="0.2">
      <c r="A60" s="90">
        <f>'Série Vento-1 dia'!D60</f>
        <v>42062</v>
      </c>
      <c r="B60" s="55">
        <f>'Série Vento-1 dia'!E60</f>
        <v>9.4503362800000001</v>
      </c>
      <c r="C60" s="48">
        <f t="shared" si="1"/>
        <v>4.7251681400000009E-2</v>
      </c>
      <c r="D60" s="49">
        <f t="shared" si="2"/>
        <v>0.14175504419999999</v>
      </c>
      <c r="E60" s="49">
        <f t="shared" si="3"/>
        <v>0.236258407</v>
      </c>
      <c r="F60" s="49">
        <f t="shared" si="4"/>
        <v>0.33076176979999999</v>
      </c>
      <c r="G60" s="49">
        <f t="shared" si="5"/>
        <v>0.42526513260000004</v>
      </c>
      <c r="H60" s="49">
        <f t="shared" si="6"/>
        <v>0.51976849540000003</v>
      </c>
      <c r="I60" s="49">
        <f t="shared" si="7"/>
        <v>0.61427185820000008</v>
      </c>
      <c r="J60" s="49">
        <f t="shared" si="8"/>
        <v>0.70877522100000012</v>
      </c>
      <c r="K60" s="49">
        <f t="shared" si="9"/>
        <v>0.80327858380000006</v>
      </c>
      <c r="L60" s="49">
        <f t="shared" si="10"/>
        <v>0.89778194659999999</v>
      </c>
      <c r="M60" s="49">
        <f t="shared" si="11"/>
        <v>0.99228530940000015</v>
      </c>
      <c r="N60" s="49">
        <f t="shared" si="12"/>
        <v>1.0867886722</v>
      </c>
      <c r="O60" s="49">
        <f t="shared" si="13"/>
        <v>1.181292035</v>
      </c>
      <c r="P60" s="49">
        <f t="shared" si="14"/>
        <v>1.2757953978000001</v>
      </c>
      <c r="Q60" s="49">
        <f t="shared" si="15"/>
        <v>1.3702987605999999</v>
      </c>
      <c r="R60" s="49">
        <f t="shared" si="16"/>
        <v>1.4648021234000004</v>
      </c>
      <c r="S60" s="50">
        <f t="shared" si="17"/>
        <v>1.5593054862000002</v>
      </c>
      <c r="T60" s="48">
        <f t="shared" si="23"/>
        <v>0</v>
      </c>
      <c r="U60" s="49">
        <f t="shared" si="23"/>
        <v>0</v>
      </c>
      <c r="V60" s="49">
        <f t="shared" si="23"/>
        <v>0</v>
      </c>
      <c r="W60" s="49">
        <f t="shared" si="23"/>
        <v>0</v>
      </c>
      <c r="X60" s="49">
        <f t="shared" si="23"/>
        <v>0</v>
      </c>
      <c r="Y60" s="49">
        <f t="shared" si="23"/>
        <v>2.7115985854500311</v>
      </c>
      <c r="Z60" s="49">
        <f t="shared" si="23"/>
        <v>6.5762512830198965</v>
      </c>
      <c r="AA60" s="49">
        <f t="shared" si="23"/>
        <v>11.47688670792874</v>
      </c>
      <c r="AB60" s="49">
        <f t="shared" si="23"/>
        <v>17.413504860176555</v>
      </c>
      <c r="AC60" s="49">
        <f t="shared" si="23"/>
        <v>24.386105739763345</v>
      </c>
      <c r="AD60" s="49">
        <f t="shared" si="23"/>
        <v>32.394689346689134</v>
      </c>
      <c r="AE60" s="49">
        <f t="shared" si="23"/>
        <v>41.43925568095387</v>
      </c>
      <c r="AF60" s="49">
        <f t="shared" si="23"/>
        <v>51.519804742557596</v>
      </c>
      <c r="AG60" s="49">
        <f t="shared" si="23"/>
        <v>62.636336531500305</v>
      </c>
      <c r="AH60" s="49">
        <f t="shared" si="23"/>
        <v>74.788851047781975</v>
      </c>
      <c r="AI60" s="49">
        <f t="shared" si="21"/>
        <v>87.977348291402706</v>
      </c>
      <c r="AJ60" s="49">
        <f t="shared" si="21"/>
        <v>102.20182826236231</v>
      </c>
      <c r="AK60" s="75">
        <f>T60*VLOOKUP('Tipo de Pilha_Furieri2014'!$E$1,'Área - us ur_Furieri2014'!$A$4:$R$6,2,FALSE)/1000</f>
        <v>0</v>
      </c>
      <c r="AL60" s="76">
        <f>U60*VLOOKUP('Tipo de Pilha_Furieri2014'!$E$1,'Área - us ur_Furieri2014'!$A$4:$R$6,3,FALSE)/1000</f>
        <v>0</v>
      </c>
      <c r="AM60" s="76">
        <f>V60*VLOOKUP('Tipo de Pilha_Furieri2014'!$E$1,'Área - us ur_Furieri2014'!$A$4:$R$6,4,FALSE)/1000</f>
        <v>0</v>
      </c>
      <c r="AN60" s="76">
        <f>W60*VLOOKUP('Tipo de Pilha_Furieri2014'!$E$1,'Área - us ur_Furieri2014'!$A$4:$R$6,5,FALSE)/1000</f>
        <v>0</v>
      </c>
      <c r="AO60" s="76">
        <f>X60*VLOOKUP('Tipo de Pilha_Furieri2014'!$E$1,'Área - us ur_Furieri2014'!$A$4:$R$6,6,FALSE)/1000</f>
        <v>0</v>
      </c>
      <c r="AP60" s="76">
        <f>Y60*VLOOKUP('Tipo de Pilha_Furieri2014'!$E$1,'Área - us ur_Furieri2014'!$A$4:$R$6,7,FALSE)/1000</f>
        <v>5.5045451284635634E-4</v>
      </c>
      <c r="AQ60" s="76">
        <f>Z60*VLOOKUP('Tipo de Pilha_Furieri2014'!$E$1,'Área - us ur_Furieri2014'!$A$4:$R$6,8,FALSE)/1000</f>
        <v>1.0061664463020441E-3</v>
      </c>
      <c r="AR60" s="76">
        <f>AA60*VLOOKUP('Tipo de Pilha_Furieri2014'!$E$1,'Área - us ur_Furieri2014'!$A$4:$R$6,9,FALSE)/1000</f>
        <v>1.2509806511642328E-3</v>
      </c>
      <c r="AS60" s="76">
        <f>AB60*VLOOKUP('Tipo de Pilha_Furieri2014'!$E$1,'Área - us ur_Furieri2014'!$A$4:$R$6,10,FALSE)/1000</f>
        <v>9.4032926244953406E-4</v>
      </c>
      <c r="AT60" s="76">
        <f>AC60*VLOOKUP('Tipo de Pilha_Furieri2014'!$E$1,'Área - us ur_Furieri2014'!$A$4:$R$6,11,FALSE)/1000</f>
        <v>8.5351370089171714E-4</v>
      </c>
      <c r="AU60" s="76">
        <f>AD60*VLOOKUP('Tipo de Pilha_Furieri2014'!$E$1,'Área - us ur_Furieri2014'!$A$4:$R$6,12,FALSE)/1000</f>
        <v>7.7747254432053924E-4</v>
      </c>
      <c r="AV60" s="76">
        <f>AE60*VLOOKUP('Tipo de Pilha_Furieri2014'!$E$1,'Área - us ur_Furieri2014'!$A$4:$R$6,13,FALSE)/1000</f>
        <v>2.4863553408572322E-4</v>
      </c>
      <c r="AW60" s="76">
        <f>AF60*VLOOKUP('Tipo de Pilha_Furieri2014'!$E$1,'Área - us ur_Furieri2014'!$A$4:$R$6,14,FALSE)/1000</f>
        <v>1.545594142276728E-4</v>
      </c>
      <c r="AX60" s="76">
        <f>AG60*VLOOKUP('Tipo de Pilha_Furieri2014'!$E$1,'Área - us ur_Furieri2014'!$A$4:$R$6,15,FALSE)/1000</f>
        <v>6.26363365315003E-5</v>
      </c>
      <c r="AY60" s="76">
        <f>AH60*VLOOKUP('Tipo de Pilha_Furieri2014'!$E$1,'Área - us ur_Furieri2014'!$A$4:$R$6,16,FALSE)/1000</f>
        <v>0</v>
      </c>
      <c r="AZ60" s="76">
        <f>AI60*VLOOKUP('Tipo de Pilha_Furieri2014'!$E$1,'Área - us ur_Furieri2014'!$A$4:$R$6,17,FALSE)/1000</f>
        <v>0</v>
      </c>
      <c r="BA60" s="77">
        <f>AJ60*VLOOKUP('Tipo de Pilha_Furieri2014'!$E$1,'Área - us ur_Furieri2014'!$A$4:$R$6,18,FALSE)/1000</f>
        <v>0</v>
      </c>
      <c r="BB60" s="70">
        <f t="shared" si="18"/>
        <v>5.8447484028193199E-3</v>
      </c>
    </row>
    <row r="61" spans="1:54" ht="15" customHeight="1" x14ac:dyDescent="0.2">
      <c r="A61" s="90">
        <f>'Série Vento-1 dia'!D61</f>
        <v>42063</v>
      </c>
      <c r="B61" s="55">
        <f>'Série Vento-1 dia'!E61</f>
        <v>11.16857924</v>
      </c>
      <c r="C61" s="48">
        <f t="shared" si="1"/>
        <v>5.5842896200000013E-2</v>
      </c>
      <c r="D61" s="49">
        <f t="shared" si="2"/>
        <v>0.16752868859999998</v>
      </c>
      <c r="E61" s="49">
        <f t="shared" si="3"/>
        <v>0.27921448100000001</v>
      </c>
      <c r="F61" s="49">
        <f t="shared" si="4"/>
        <v>0.39090027339999994</v>
      </c>
      <c r="G61" s="49">
        <f t="shared" si="5"/>
        <v>0.50258606580000009</v>
      </c>
      <c r="H61" s="49">
        <f t="shared" si="6"/>
        <v>0.61427185820000008</v>
      </c>
      <c r="I61" s="49">
        <f t="shared" si="7"/>
        <v>0.72595765060000006</v>
      </c>
      <c r="J61" s="49">
        <f t="shared" si="8"/>
        <v>0.83764344300000015</v>
      </c>
      <c r="K61" s="49">
        <f t="shared" si="9"/>
        <v>0.94932923540000003</v>
      </c>
      <c r="L61" s="49">
        <f t="shared" si="10"/>
        <v>1.0610150277999999</v>
      </c>
      <c r="M61" s="49">
        <f t="shared" si="11"/>
        <v>1.1727008202</v>
      </c>
      <c r="N61" s="49">
        <f t="shared" si="12"/>
        <v>1.2843866125999999</v>
      </c>
      <c r="O61" s="49">
        <f t="shared" si="13"/>
        <v>1.396072405</v>
      </c>
      <c r="P61" s="49">
        <f t="shared" si="14"/>
        <v>1.5077581974000001</v>
      </c>
      <c r="Q61" s="49">
        <f t="shared" si="15"/>
        <v>1.6194439897999999</v>
      </c>
      <c r="R61" s="49">
        <f t="shared" si="16"/>
        <v>1.7311297822000002</v>
      </c>
      <c r="S61" s="50">
        <f t="shared" si="17"/>
        <v>1.8428155746000001</v>
      </c>
      <c r="T61" s="48">
        <f t="shared" si="23"/>
        <v>0</v>
      </c>
      <c r="U61" s="49">
        <f t="shared" si="23"/>
        <v>0</v>
      </c>
      <c r="V61" s="49">
        <f t="shared" si="23"/>
        <v>0</v>
      </c>
      <c r="W61" s="49">
        <f t="shared" si="23"/>
        <v>0</v>
      </c>
      <c r="X61" s="49">
        <f t="shared" si="23"/>
        <v>2.1202383880026754</v>
      </c>
      <c r="Y61" s="49">
        <f t="shared" si="23"/>
        <v>6.5762512830198965</v>
      </c>
      <c r="Z61" s="49">
        <f t="shared" si="23"/>
        <v>12.479215260022961</v>
      </c>
      <c r="AA61" s="49">
        <f t="shared" si="23"/>
        <v>19.829130319011878</v>
      </c>
      <c r="AB61" s="49">
        <f t="shared" si="23"/>
        <v>28.625996459986627</v>
      </c>
      <c r="AC61" s="49">
        <f t="shared" si="23"/>
        <v>38.869813682947211</v>
      </c>
      <c r="AD61" s="49">
        <f t="shared" si="23"/>
        <v>50.560581987893663</v>
      </c>
      <c r="AE61" s="49">
        <f t="shared" si="23"/>
        <v>63.698301374825931</v>
      </c>
      <c r="AF61" s="49">
        <f t="shared" si="23"/>
        <v>78.282971843744079</v>
      </c>
      <c r="AG61" s="49">
        <f t="shared" si="23"/>
        <v>94.314593394648071</v>
      </c>
      <c r="AH61" s="49">
        <f t="shared" si="23"/>
        <v>111.79316602753786</v>
      </c>
      <c r="AI61" s="49">
        <f t="shared" si="21"/>
        <v>130.71868974241357</v>
      </c>
      <c r="AJ61" s="49">
        <f t="shared" si="21"/>
        <v>151.09116453927507</v>
      </c>
      <c r="AK61" s="75">
        <f>T61*VLOOKUP('Tipo de Pilha_Furieri2014'!$E$1,'Área - us ur_Furieri2014'!$A$4:$R$6,2,FALSE)/1000</f>
        <v>0</v>
      </c>
      <c r="AL61" s="76">
        <f>U61*VLOOKUP('Tipo de Pilha_Furieri2014'!$E$1,'Área - us ur_Furieri2014'!$A$4:$R$6,3,FALSE)/1000</f>
        <v>0</v>
      </c>
      <c r="AM61" s="76">
        <f>V61*VLOOKUP('Tipo de Pilha_Furieri2014'!$E$1,'Área - us ur_Furieri2014'!$A$4:$R$6,4,FALSE)/1000</f>
        <v>0</v>
      </c>
      <c r="AN61" s="76">
        <f>W61*VLOOKUP('Tipo de Pilha_Furieri2014'!$E$1,'Área - us ur_Furieri2014'!$A$4:$R$6,5,FALSE)/1000</f>
        <v>0</v>
      </c>
      <c r="AO61" s="76">
        <f>X61*VLOOKUP('Tipo de Pilha_Furieri2014'!$E$1,'Área - us ur_Furieri2014'!$A$4:$R$6,6,FALSE)/1000</f>
        <v>3.3711790369242537E-4</v>
      </c>
      <c r="AP61" s="76">
        <f>Y61*VLOOKUP('Tipo de Pilha_Furieri2014'!$E$1,'Área - us ur_Furieri2014'!$A$4:$R$6,7,FALSE)/1000</f>
        <v>1.3349790104530391E-3</v>
      </c>
      <c r="AQ61" s="76">
        <f>Z61*VLOOKUP('Tipo de Pilha_Furieri2014'!$E$1,'Área - us ur_Furieri2014'!$A$4:$R$6,8,FALSE)/1000</f>
        <v>1.909319934783513E-3</v>
      </c>
      <c r="AR61" s="76">
        <f>AA61*VLOOKUP('Tipo de Pilha_Furieri2014'!$E$1,'Área - us ur_Furieri2014'!$A$4:$R$6,9,FALSE)/1000</f>
        <v>2.1613752047722947E-3</v>
      </c>
      <c r="AS61" s="76">
        <f>AB61*VLOOKUP('Tipo de Pilha_Furieri2014'!$E$1,'Área - us ur_Furieri2014'!$A$4:$R$6,10,FALSE)/1000</f>
        <v>1.545803808839278E-3</v>
      </c>
      <c r="AT61" s="76">
        <f>AC61*VLOOKUP('Tipo de Pilha_Furieri2014'!$E$1,'Área - us ur_Furieri2014'!$A$4:$R$6,11,FALSE)/1000</f>
        <v>1.3604434789031526E-3</v>
      </c>
      <c r="AU61" s="76">
        <f>AD61*VLOOKUP('Tipo de Pilha_Furieri2014'!$E$1,'Área - us ur_Furieri2014'!$A$4:$R$6,12,FALSE)/1000</f>
        <v>1.2134539677094479E-3</v>
      </c>
      <c r="AV61" s="76">
        <f>AE61*VLOOKUP('Tipo de Pilha_Furieri2014'!$E$1,'Área - us ur_Furieri2014'!$A$4:$R$6,13,FALSE)/1000</f>
        <v>3.8218980824895562E-4</v>
      </c>
      <c r="AW61" s="76">
        <f>AF61*VLOOKUP('Tipo de Pilha_Furieri2014'!$E$1,'Área - us ur_Furieri2014'!$A$4:$R$6,14,FALSE)/1000</f>
        <v>2.3484891553123225E-4</v>
      </c>
      <c r="AX61" s="76">
        <f>AG61*VLOOKUP('Tipo de Pilha_Furieri2014'!$E$1,'Área - us ur_Furieri2014'!$A$4:$R$6,15,FALSE)/1000</f>
        <v>9.4314593394648067E-5</v>
      </c>
      <c r="AY61" s="76">
        <f>AH61*VLOOKUP('Tipo de Pilha_Furieri2014'!$E$1,'Área - us ur_Furieri2014'!$A$4:$R$6,16,FALSE)/1000</f>
        <v>0</v>
      </c>
      <c r="AZ61" s="76">
        <f>AI61*VLOOKUP('Tipo de Pilha_Furieri2014'!$E$1,'Área - us ur_Furieri2014'!$A$4:$R$6,17,FALSE)/1000</f>
        <v>0</v>
      </c>
      <c r="BA61" s="77">
        <f>AJ61*VLOOKUP('Tipo de Pilha_Furieri2014'!$E$1,'Área - us ur_Furieri2014'!$A$4:$R$6,18,FALSE)/1000</f>
        <v>0</v>
      </c>
      <c r="BB61" s="70">
        <f t="shared" si="18"/>
        <v>1.0573846626327986E-2</v>
      </c>
    </row>
    <row r="62" spans="1:54" ht="15" customHeight="1" x14ac:dyDescent="0.2">
      <c r="A62" s="90">
        <f>'Série Vento-1 dia'!D62</f>
        <v>42064</v>
      </c>
      <c r="B62" s="55">
        <f>'Série Vento-1 dia'!E62</f>
        <v>12.027700719999999</v>
      </c>
      <c r="C62" s="48">
        <f t="shared" si="1"/>
        <v>6.0138503600000004E-2</v>
      </c>
      <c r="D62" s="49">
        <f t="shared" si="2"/>
        <v>0.18041551079999998</v>
      </c>
      <c r="E62" s="49">
        <f t="shared" si="3"/>
        <v>0.30069251799999996</v>
      </c>
      <c r="F62" s="49">
        <f t="shared" si="4"/>
        <v>0.42096952519999992</v>
      </c>
      <c r="G62" s="49">
        <f t="shared" si="5"/>
        <v>0.54124653239999998</v>
      </c>
      <c r="H62" s="49">
        <f t="shared" si="6"/>
        <v>0.66152353959999999</v>
      </c>
      <c r="I62" s="49">
        <f t="shared" si="7"/>
        <v>0.78180054679999988</v>
      </c>
      <c r="J62" s="49">
        <f t="shared" si="8"/>
        <v>0.902077554</v>
      </c>
      <c r="K62" s="49">
        <f t="shared" si="9"/>
        <v>1.0223545612</v>
      </c>
      <c r="L62" s="49">
        <f t="shared" si="10"/>
        <v>1.1426315683999999</v>
      </c>
      <c r="M62" s="49">
        <f t="shared" si="11"/>
        <v>1.2629085756</v>
      </c>
      <c r="N62" s="49">
        <f t="shared" si="12"/>
        <v>1.3831855827999997</v>
      </c>
      <c r="O62" s="49">
        <f t="shared" si="13"/>
        <v>1.5034625899999998</v>
      </c>
      <c r="P62" s="49">
        <f t="shared" si="14"/>
        <v>1.6237395971999999</v>
      </c>
      <c r="Q62" s="49">
        <f t="shared" si="15"/>
        <v>1.7440166043999996</v>
      </c>
      <c r="R62" s="49">
        <f t="shared" si="16"/>
        <v>1.8642936116000002</v>
      </c>
      <c r="S62" s="50">
        <f t="shared" si="17"/>
        <v>1.9845706187999999</v>
      </c>
      <c r="T62" s="48">
        <f t="shared" si="23"/>
        <v>0</v>
      </c>
      <c r="U62" s="49">
        <f t="shared" si="23"/>
        <v>0</v>
      </c>
      <c r="V62" s="49">
        <f t="shared" si="23"/>
        <v>0</v>
      </c>
      <c r="W62" s="49">
        <f t="shared" si="23"/>
        <v>0</v>
      </c>
      <c r="X62" s="49">
        <f t="shared" si="23"/>
        <v>3.4989591863194063</v>
      </c>
      <c r="Y62" s="49">
        <f t="shared" si="23"/>
        <v>8.8970711545569401</v>
      </c>
      <c r="Z62" s="49">
        <f t="shared" si="23"/>
        <v>15.973303904269175</v>
      </c>
      <c r="AA62" s="49">
        <f t="shared" si="23"/>
        <v>24.72765743545613</v>
      </c>
      <c r="AB62" s="49">
        <f t="shared" si="23"/>
        <v>35.160131748117792</v>
      </c>
      <c r="AC62" s="49">
        <f t="shared" si="23"/>
        <v>47.270726842254135</v>
      </c>
      <c r="AD62" s="49">
        <f t="shared" si="23"/>
        <v>61.059442717865224</v>
      </c>
      <c r="AE62" s="49">
        <f t="shared" si="23"/>
        <v>76.52627937495096</v>
      </c>
      <c r="AF62" s="49">
        <f t="shared" si="23"/>
        <v>93.671236813511456</v>
      </c>
      <c r="AG62" s="49">
        <f t="shared" si="23"/>
        <v>112.49431503354667</v>
      </c>
      <c r="AH62" s="49">
        <f t="shared" si="23"/>
        <v>132.99551403505649</v>
      </c>
      <c r="AI62" s="49">
        <f t="shared" si="23"/>
        <v>155.17483381804121</v>
      </c>
      <c r="AJ62" s="49">
        <f t="shared" ref="AJ62:AJ125" si="24">IF(S62&gt;$BF$1,58*(S62-$BF$1)^2+25*(S62-$BF$1),0)</f>
        <v>179.03227438250045</v>
      </c>
      <c r="AK62" s="75">
        <f>T62*VLOOKUP('Tipo de Pilha_Furieri2014'!$E$1,'Área - us ur_Furieri2014'!$A$4:$R$6,2,FALSE)/1000</f>
        <v>0</v>
      </c>
      <c r="AL62" s="76">
        <f>U62*VLOOKUP('Tipo de Pilha_Furieri2014'!$E$1,'Área - us ur_Furieri2014'!$A$4:$R$6,3,FALSE)/1000</f>
        <v>0</v>
      </c>
      <c r="AM62" s="76">
        <f>V62*VLOOKUP('Tipo de Pilha_Furieri2014'!$E$1,'Área - us ur_Furieri2014'!$A$4:$R$6,4,FALSE)/1000</f>
        <v>0</v>
      </c>
      <c r="AN62" s="76">
        <f>W62*VLOOKUP('Tipo de Pilha_Furieri2014'!$E$1,'Área - us ur_Furieri2014'!$A$4:$R$6,5,FALSE)/1000</f>
        <v>0</v>
      </c>
      <c r="AO62" s="76">
        <f>X62*VLOOKUP('Tipo de Pilha_Furieri2014'!$E$1,'Área - us ur_Furieri2014'!$A$4:$R$6,6,FALSE)/1000</f>
        <v>5.5633451062478553E-4</v>
      </c>
      <c r="AP62" s="76">
        <f>Y62*VLOOKUP('Tipo de Pilha_Furieri2014'!$E$1,'Área - us ur_Furieri2014'!$A$4:$R$6,7,FALSE)/1000</f>
        <v>1.806105444375059E-3</v>
      </c>
      <c r="AQ62" s="76">
        <f>Z62*VLOOKUP('Tipo de Pilha_Furieri2014'!$E$1,'Área - us ur_Furieri2014'!$A$4:$R$6,8,FALSE)/1000</f>
        <v>2.4439154973531834E-3</v>
      </c>
      <c r="AR62" s="76">
        <f>AA62*VLOOKUP('Tipo de Pilha_Furieri2014'!$E$1,'Área - us ur_Furieri2014'!$A$4:$R$6,9,FALSE)/1000</f>
        <v>2.6953146604647184E-3</v>
      </c>
      <c r="AS62" s="76">
        <f>AB62*VLOOKUP('Tipo de Pilha_Furieri2014'!$E$1,'Área - us ur_Furieri2014'!$A$4:$R$6,10,FALSE)/1000</f>
        <v>1.8986471143983611E-3</v>
      </c>
      <c r="AT62" s="76">
        <f>AC62*VLOOKUP('Tipo de Pilha_Furieri2014'!$E$1,'Área - us ur_Furieri2014'!$A$4:$R$6,11,FALSE)/1000</f>
        <v>1.654475439478895E-3</v>
      </c>
      <c r="AU62" s="76">
        <f>AD62*VLOOKUP('Tipo de Pilha_Furieri2014'!$E$1,'Área - us ur_Furieri2014'!$A$4:$R$6,12,FALSE)/1000</f>
        <v>1.4654266252287654E-3</v>
      </c>
      <c r="AV62" s="76">
        <f>AE62*VLOOKUP('Tipo de Pilha_Furieri2014'!$E$1,'Área - us ur_Furieri2014'!$A$4:$R$6,13,FALSE)/1000</f>
        <v>4.5915767624970578E-4</v>
      </c>
      <c r="AW62" s="76">
        <f>AF62*VLOOKUP('Tipo de Pilha_Furieri2014'!$E$1,'Área - us ur_Furieri2014'!$A$4:$R$6,14,FALSE)/1000</f>
        <v>2.8101371044053435E-4</v>
      </c>
      <c r="AX62" s="76">
        <f>AG62*VLOOKUP('Tipo de Pilha_Furieri2014'!$E$1,'Área - us ur_Furieri2014'!$A$4:$R$6,15,FALSE)/1000</f>
        <v>1.1249431503354668E-4</v>
      </c>
      <c r="AY62" s="76">
        <f>AH62*VLOOKUP('Tipo de Pilha_Furieri2014'!$E$1,'Área - us ur_Furieri2014'!$A$4:$R$6,16,FALSE)/1000</f>
        <v>0</v>
      </c>
      <c r="AZ62" s="76">
        <f>AI62*VLOOKUP('Tipo de Pilha_Furieri2014'!$E$1,'Área - us ur_Furieri2014'!$A$4:$R$6,17,FALSE)/1000</f>
        <v>0</v>
      </c>
      <c r="BA62" s="77">
        <f>AJ62*VLOOKUP('Tipo de Pilha_Furieri2014'!$E$1,'Área - us ur_Furieri2014'!$A$4:$R$6,18,FALSE)/1000</f>
        <v>0</v>
      </c>
      <c r="BB62" s="70">
        <f t="shared" si="18"/>
        <v>1.3372884993647555E-2</v>
      </c>
    </row>
    <row r="63" spans="1:54" ht="15" customHeight="1" x14ac:dyDescent="0.2">
      <c r="A63" s="90">
        <f>'Série Vento-1 dia'!D63</f>
        <v>42065</v>
      </c>
      <c r="B63" s="55">
        <f>'Série Vento-1 dia'!E63</f>
        <v>12.886822199999999</v>
      </c>
      <c r="C63" s="48">
        <f t="shared" si="1"/>
        <v>6.4434111000000002E-2</v>
      </c>
      <c r="D63" s="49">
        <f t="shared" si="2"/>
        <v>0.19330233299999999</v>
      </c>
      <c r="E63" s="49">
        <f t="shared" si="3"/>
        <v>0.32217055500000003</v>
      </c>
      <c r="F63" s="49">
        <f t="shared" si="4"/>
        <v>0.45103877699999995</v>
      </c>
      <c r="G63" s="49">
        <f t="shared" si="5"/>
        <v>0.57990699899999998</v>
      </c>
      <c r="H63" s="49">
        <f t="shared" si="6"/>
        <v>0.70877522100000001</v>
      </c>
      <c r="I63" s="49">
        <f t="shared" si="7"/>
        <v>0.83764344299999993</v>
      </c>
      <c r="J63" s="49">
        <f t="shared" si="8"/>
        <v>0.96651166500000008</v>
      </c>
      <c r="K63" s="49">
        <f t="shared" si="9"/>
        <v>1.095379887</v>
      </c>
      <c r="L63" s="49">
        <f t="shared" si="10"/>
        <v>1.2242481089999999</v>
      </c>
      <c r="M63" s="49">
        <f t="shared" si="11"/>
        <v>1.3531163310000001</v>
      </c>
      <c r="N63" s="49">
        <f t="shared" si="12"/>
        <v>1.4819845529999998</v>
      </c>
      <c r="O63" s="49">
        <f t="shared" si="13"/>
        <v>1.6108527749999999</v>
      </c>
      <c r="P63" s="49">
        <f t="shared" si="14"/>
        <v>1.739720997</v>
      </c>
      <c r="Q63" s="49">
        <f t="shared" si="15"/>
        <v>1.8685892189999997</v>
      </c>
      <c r="R63" s="49">
        <f t="shared" si="16"/>
        <v>1.9974574410000003</v>
      </c>
      <c r="S63" s="50">
        <f t="shared" si="17"/>
        <v>2.1263256629999998</v>
      </c>
      <c r="T63" s="48">
        <f t="shared" si="23"/>
        <v>0</v>
      </c>
      <c r="U63" s="49">
        <f t="shared" si="23"/>
        <v>0</v>
      </c>
      <c r="V63" s="49">
        <f t="shared" si="23"/>
        <v>0</v>
      </c>
      <c r="W63" s="49">
        <f t="shared" si="23"/>
        <v>0.55164197298403106</v>
      </c>
      <c r="X63" s="49">
        <f t="shared" si="23"/>
        <v>5.0510572592527874</v>
      </c>
      <c r="Y63" s="49">
        <f t="shared" si="23"/>
        <v>11.476886707928735</v>
      </c>
      <c r="Z63" s="49">
        <f t="shared" si="23"/>
        <v>19.82913031901186</v>
      </c>
      <c r="AA63" s="49">
        <f t="shared" si="23"/>
        <v>30.107788092502204</v>
      </c>
      <c r="AB63" s="49">
        <f t="shared" si="23"/>
        <v>42.312860028399705</v>
      </c>
      <c r="AC63" s="49">
        <f t="shared" si="23"/>
        <v>56.444346126704389</v>
      </c>
      <c r="AD63" s="49">
        <f t="shared" si="23"/>
        <v>72.502246387416307</v>
      </c>
      <c r="AE63" s="49">
        <f t="shared" si="23"/>
        <v>90.486560810535352</v>
      </c>
      <c r="AF63" s="49">
        <f t="shared" si="23"/>
        <v>110.39728939606164</v>
      </c>
      <c r="AG63" s="49">
        <f t="shared" si="23"/>
        <v>132.23443214399509</v>
      </c>
      <c r="AH63" s="49">
        <f t="shared" si="23"/>
        <v>155.9979890543357</v>
      </c>
      <c r="AI63" s="49">
        <f t="shared" si="23"/>
        <v>181.68796012708367</v>
      </c>
      <c r="AJ63" s="49">
        <f t="shared" si="24"/>
        <v>209.30434536223856</v>
      </c>
      <c r="AK63" s="75">
        <f>T63*VLOOKUP('Tipo de Pilha_Furieri2014'!$E$1,'Área - us ur_Furieri2014'!$A$4:$R$6,2,FALSE)/1000</f>
        <v>0</v>
      </c>
      <c r="AL63" s="76">
        <f>U63*VLOOKUP('Tipo de Pilha_Furieri2014'!$E$1,'Área - us ur_Furieri2014'!$A$4:$R$6,3,FALSE)/1000</f>
        <v>0</v>
      </c>
      <c r="AM63" s="76">
        <f>V63*VLOOKUP('Tipo de Pilha_Furieri2014'!$E$1,'Área - us ur_Furieri2014'!$A$4:$R$6,4,FALSE)/1000</f>
        <v>0</v>
      </c>
      <c r="AN63" s="76">
        <f>W63*VLOOKUP('Tipo de Pilha_Furieri2014'!$E$1,'Área - us ur_Furieri2014'!$A$4:$R$6,5,FALSE)/1000</f>
        <v>5.3509271379451008E-5</v>
      </c>
      <c r="AO63" s="76">
        <f>X63*VLOOKUP('Tipo de Pilha_Furieri2014'!$E$1,'Área - us ur_Furieri2014'!$A$4:$R$6,6,FALSE)/1000</f>
        <v>8.0311810422119322E-4</v>
      </c>
      <c r="AP63" s="76">
        <f>Y63*VLOOKUP('Tipo de Pilha_Furieri2014'!$E$1,'Área - us ur_Furieri2014'!$A$4:$R$6,7,FALSE)/1000</f>
        <v>2.3298080017095332E-3</v>
      </c>
      <c r="AQ63" s="76">
        <f>Z63*VLOOKUP('Tipo de Pilha_Furieri2014'!$E$1,'Área - us ur_Furieri2014'!$A$4:$R$6,8,FALSE)/1000</f>
        <v>3.0338569388088142E-3</v>
      </c>
      <c r="AR63" s="76">
        <f>AA63*VLOOKUP('Tipo de Pilha_Furieri2014'!$E$1,'Área - us ur_Furieri2014'!$A$4:$R$6,9,FALSE)/1000</f>
        <v>3.2817489020827402E-3</v>
      </c>
      <c r="AS63" s="76">
        <f>AB63*VLOOKUP('Tipo de Pilha_Furieri2014'!$E$1,'Área - us ur_Furieri2014'!$A$4:$R$6,10,FALSE)/1000</f>
        <v>2.2848944415335844E-3</v>
      </c>
      <c r="AT63" s="76">
        <f>AC63*VLOOKUP('Tipo de Pilha_Furieri2014'!$E$1,'Área - us ur_Furieri2014'!$A$4:$R$6,11,FALSE)/1000</f>
        <v>1.9755521144346538E-3</v>
      </c>
      <c r="AU63" s="76">
        <f>AD63*VLOOKUP('Tipo de Pilha_Furieri2014'!$E$1,'Área - us ur_Furieri2014'!$A$4:$R$6,12,FALSE)/1000</f>
        <v>1.7400539132979914E-3</v>
      </c>
      <c r="AV63" s="76">
        <f>AE63*VLOOKUP('Tipo de Pilha_Furieri2014'!$E$1,'Área - us ur_Furieri2014'!$A$4:$R$6,13,FALSE)/1000</f>
        <v>5.4291936486321212E-4</v>
      </c>
      <c r="AW63" s="76">
        <f>AF63*VLOOKUP('Tipo de Pilha_Furieri2014'!$E$1,'Área - us ur_Furieri2014'!$A$4:$R$6,14,FALSE)/1000</f>
        <v>3.3119186818818491E-4</v>
      </c>
      <c r="AX63" s="76">
        <f>AG63*VLOOKUP('Tipo de Pilha_Furieri2014'!$E$1,'Área - us ur_Furieri2014'!$A$4:$R$6,15,FALSE)/1000</f>
        <v>1.322344321439951E-4</v>
      </c>
      <c r="AY63" s="76">
        <f>AH63*VLOOKUP('Tipo de Pilha_Furieri2014'!$E$1,'Área - us ur_Furieri2014'!$A$4:$R$6,16,FALSE)/1000</f>
        <v>0</v>
      </c>
      <c r="AZ63" s="76">
        <f>AI63*VLOOKUP('Tipo de Pilha_Furieri2014'!$E$1,'Área - us ur_Furieri2014'!$A$4:$R$6,17,FALSE)/1000</f>
        <v>0</v>
      </c>
      <c r="BA63" s="77">
        <f>AJ63*VLOOKUP('Tipo de Pilha_Furieri2014'!$E$1,'Área - us ur_Furieri2014'!$A$4:$R$6,18,FALSE)/1000</f>
        <v>0</v>
      </c>
      <c r="BB63" s="70">
        <f t="shared" si="18"/>
        <v>1.6508887352663357E-2</v>
      </c>
    </row>
    <row r="64" spans="1:54" ht="15" customHeight="1" x14ac:dyDescent="0.2">
      <c r="A64" s="90">
        <f>'Série Vento-1 dia'!D64</f>
        <v>42066</v>
      </c>
      <c r="B64" s="55">
        <f>'Série Vento-1 dia'!E64</f>
        <v>9.4503362800000001</v>
      </c>
      <c r="C64" s="48">
        <f t="shared" si="1"/>
        <v>4.7251681400000009E-2</v>
      </c>
      <c r="D64" s="49">
        <f t="shared" si="2"/>
        <v>0.14175504419999999</v>
      </c>
      <c r="E64" s="49">
        <f t="shared" si="3"/>
        <v>0.236258407</v>
      </c>
      <c r="F64" s="49">
        <f t="shared" si="4"/>
        <v>0.33076176979999999</v>
      </c>
      <c r="G64" s="49">
        <f t="shared" si="5"/>
        <v>0.42526513260000004</v>
      </c>
      <c r="H64" s="49">
        <f t="shared" si="6"/>
        <v>0.51976849540000003</v>
      </c>
      <c r="I64" s="49">
        <f t="shared" si="7"/>
        <v>0.61427185820000008</v>
      </c>
      <c r="J64" s="49">
        <f t="shared" si="8"/>
        <v>0.70877522100000012</v>
      </c>
      <c r="K64" s="49">
        <f t="shared" si="9"/>
        <v>0.80327858380000006</v>
      </c>
      <c r="L64" s="49">
        <f t="shared" si="10"/>
        <v>0.89778194659999999</v>
      </c>
      <c r="M64" s="49">
        <f t="shared" si="11"/>
        <v>0.99228530940000015</v>
      </c>
      <c r="N64" s="49">
        <f t="shared" si="12"/>
        <v>1.0867886722</v>
      </c>
      <c r="O64" s="49">
        <f t="shared" si="13"/>
        <v>1.181292035</v>
      </c>
      <c r="P64" s="49">
        <f t="shared" si="14"/>
        <v>1.2757953978000001</v>
      </c>
      <c r="Q64" s="49">
        <f t="shared" si="15"/>
        <v>1.3702987605999999</v>
      </c>
      <c r="R64" s="49">
        <f t="shared" si="16"/>
        <v>1.4648021234000004</v>
      </c>
      <c r="S64" s="50">
        <f t="shared" si="17"/>
        <v>1.5593054862000002</v>
      </c>
      <c r="T64" s="48">
        <f t="shared" si="23"/>
        <v>0</v>
      </c>
      <c r="U64" s="49">
        <f t="shared" si="23"/>
        <v>0</v>
      </c>
      <c r="V64" s="49">
        <f t="shared" si="23"/>
        <v>0</v>
      </c>
      <c r="W64" s="49">
        <f t="shared" si="23"/>
        <v>0</v>
      </c>
      <c r="X64" s="49">
        <f t="shared" si="23"/>
        <v>0</v>
      </c>
      <c r="Y64" s="49">
        <f t="shared" si="23"/>
        <v>2.7115985854500311</v>
      </c>
      <c r="Z64" s="49">
        <f t="shared" si="23"/>
        <v>6.5762512830198965</v>
      </c>
      <c r="AA64" s="49">
        <f t="shared" si="23"/>
        <v>11.47688670792874</v>
      </c>
      <c r="AB64" s="49">
        <f t="shared" si="23"/>
        <v>17.413504860176555</v>
      </c>
      <c r="AC64" s="49">
        <f t="shared" si="23"/>
        <v>24.386105739763345</v>
      </c>
      <c r="AD64" s="49">
        <f t="shared" si="23"/>
        <v>32.394689346689134</v>
      </c>
      <c r="AE64" s="49">
        <f t="shared" si="23"/>
        <v>41.43925568095387</v>
      </c>
      <c r="AF64" s="49">
        <f t="shared" si="23"/>
        <v>51.519804742557596</v>
      </c>
      <c r="AG64" s="49">
        <f t="shared" si="23"/>
        <v>62.636336531500305</v>
      </c>
      <c r="AH64" s="49">
        <f t="shared" si="23"/>
        <v>74.788851047781975</v>
      </c>
      <c r="AI64" s="49">
        <f t="shared" si="23"/>
        <v>87.977348291402706</v>
      </c>
      <c r="AJ64" s="49">
        <f t="shared" si="24"/>
        <v>102.20182826236231</v>
      </c>
      <c r="AK64" s="75">
        <f>T64*VLOOKUP('Tipo de Pilha_Furieri2014'!$E$1,'Área - us ur_Furieri2014'!$A$4:$R$6,2,FALSE)/1000</f>
        <v>0</v>
      </c>
      <c r="AL64" s="76">
        <f>U64*VLOOKUP('Tipo de Pilha_Furieri2014'!$E$1,'Área - us ur_Furieri2014'!$A$4:$R$6,3,FALSE)/1000</f>
        <v>0</v>
      </c>
      <c r="AM64" s="76">
        <f>V64*VLOOKUP('Tipo de Pilha_Furieri2014'!$E$1,'Área - us ur_Furieri2014'!$A$4:$R$6,4,FALSE)/1000</f>
        <v>0</v>
      </c>
      <c r="AN64" s="76">
        <f>W64*VLOOKUP('Tipo de Pilha_Furieri2014'!$E$1,'Área - us ur_Furieri2014'!$A$4:$R$6,5,FALSE)/1000</f>
        <v>0</v>
      </c>
      <c r="AO64" s="76">
        <f>X64*VLOOKUP('Tipo de Pilha_Furieri2014'!$E$1,'Área - us ur_Furieri2014'!$A$4:$R$6,6,FALSE)/1000</f>
        <v>0</v>
      </c>
      <c r="AP64" s="76">
        <f>Y64*VLOOKUP('Tipo de Pilha_Furieri2014'!$E$1,'Área - us ur_Furieri2014'!$A$4:$R$6,7,FALSE)/1000</f>
        <v>5.5045451284635634E-4</v>
      </c>
      <c r="AQ64" s="76">
        <f>Z64*VLOOKUP('Tipo de Pilha_Furieri2014'!$E$1,'Área - us ur_Furieri2014'!$A$4:$R$6,8,FALSE)/1000</f>
        <v>1.0061664463020441E-3</v>
      </c>
      <c r="AR64" s="76">
        <f>AA64*VLOOKUP('Tipo de Pilha_Furieri2014'!$E$1,'Área - us ur_Furieri2014'!$A$4:$R$6,9,FALSE)/1000</f>
        <v>1.2509806511642328E-3</v>
      </c>
      <c r="AS64" s="76">
        <f>AB64*VLOOKUP('Tipo de Pilha_Furieri2014'!$E$1,'Área - us ur_Furieri2014'!$A$4:$R$6,10,FALSE)/1000</f>
        <v>9.4032926244953406E-4</v>
      </c>
      <c r="AT64" s="76">
        <f>AC64*VLOOKUP('Tipo de Pilha_Furieri2014'!$E$1,'Área - us ur_Furieri2014'!$A$4:$R$6,11,FALSE)/1000</f>
        <v>8.5351370089171714E-4</v>
      </c>
      <c r="AU64" s="76">
        <f>AD64*VLOOKUP('Tipo de Pilha_Furieri2014'!$E$1,'Área - us ur_Furieri2014'!$A$4:$R$6,12,FALSE)/1000</f>
        <v>7.7747254432053924E-4</v>
      </c>
      <c r="AV64" s="76">
        <f>AE64*VLOOKUP('Tipo de Pilha_Furieri2014'!$E$1,'Área - us ur_Furieri2014'!$A$4:$R$6,13,FALSE)/1000</f>
        <v>2.4863553408572322E-4</v>
      </c>
      <c r="AW64" s="76">
        <f>AF64*VLOOKUP('Tipo de Pilha_Furieri2014'!$E$1,'Área - us ur_Furieri2014'!$A$4:$R$6,14,FALSE)/1000</f>
        <v>1.545594142276728E-4</v>
      </c>
      <c r="AX64" s="76">
        <f>AG64*VLOOKUP('Tipo de Pilha_Furieri2014'!$E$1,'Área - us ur_Furieri2014'!$A$4:$R$6,15,FALSE)/1000</f>
        <v>6.26363365315003E-5</v>
      </c>
      <c r="AY64" s="76">
        <f>AH64*VLOOKUP('Tipo de Pilha_Furieri2014'!$E$1,'Área - us ur_Furieri2014'!$A$4:$R$6,16,FALSE)/1000</f>
        <v>0</v>
      </c>
      <c r="AZ64" s="76">
        <f>AI64*VLOOKUP('Tipo de Pilha_Furieri2014'!$E$1,'Área - us ur_Furieri2014'!$A$4:$R$6,17,FALSE)/1000</f>
        <v>0</v>
      </c>
      <c r="BA64" s="77">
        <f>AJ64*VLOOKUP('Tipo de Pilha_Furieri2014'!$E$1,'Área - us ur_Furieri2014'!$A$4:$R$6,18,FALSE)/1000</f>
        <v>0</v>
      </c>
      <c r="BB64" s="70">
        <f t="shared" si="18"/>
        <v>5.8447484028193199E-3</v>
      </c>
    </row>
    <row r="65" spans="1:54" ht="15" customHeight="1" x14ac:dyDescent="0.2">
      <c r="A65" s="90">
        <f>'Série Vento-1 dia'!D65</f>
        <v>42067</v>
      </c>
      <c r="B65" s="55">
        <f>'Série Vento-1 dia'!E65</f>
        <v>10.309457759999999</v>
      </c>
      <c r="C65" s="48">
        <f t="shared" si="1"/>
        <v>5.1547288800000007E-2</v>
      </c>
      <c r="D65" s="49">
        <f t="shared" si="2"/>
        <v>0.15464186639999997</v>
      </c>
      <c r="E65" s="49">
        <f t="shared" si="3"/>
        <v>0.25773644400000001</v>
      </c>
      <c r="F65" s="49">
        <f t="shared" si="4"/>
        <v>0.36083102159999991</v>
      </c>
      <c r="G65" s="49">
        <f t="shared" si="5"/>
        <v>0.46392559919999998</v>
      </c>
      <c r="H65" s="49">
        <f t="shared" si="6"/>
        <v>0.56702017680000005</v>
      </c>
      <c r="I65" s="49">
        <f t="shared" si="7"/>
        <v>0.67011475440000001</v>
      </c>
      <c r="J65" s="49">
        <f t="shared" si="8"/>
        <v>0.77320933200000008</v>
      </c>
      <c r="K65" s="49">
        <f t="shared" si="9"/>
        <v>0.87630390959999993</v>
      </c>
      <c r="L65" s="49">
        <f t="shared" si="10"/>
        <v>0.97939848719999989</v>
      </c>
      <c r="M65" s="49">
        <f t="shared" si="11"/>
        <v>1.0824930648</v>
      </c>
      <c r="N65" s="49">
        <f t="shared" si="12"/>
        <v>1.1855876423999998</v>
      </c>
      <c r="O65" s="49">
        <f t="shared" si="13"/>
        <v>1.2886822199999999</v>
      </c>
      <c r="P65" s="49">
        <f t="shared" si="14"/>
        <v>1.3917767975999999</v>
      </c>
      <c r="Q65" s="49">
        <f t="shared" si="15"/>
        <v>1.4948713751999998</v>
      </c>
      <c r="R65" s="49">
        <f t="shared" si="16"/>
        <v>1.5979659528000001</v>
      </c>
      <c r="S65" s="50">
        <f t="shared" si="17"/>
        <v>1.7010605303999999</v>
      </c>
      <c r="T65" s="48">
        <f t="shared" si="23"/>
        <v>0</v>
      </c>
      <c r="U65" s="49">
        <f t="shared" si="23"/>
        <v>0</v>
      </c>
      <c r="V65" s="49">
        <f t="shared" si="23"/>
        <v>0</v>
      </c>
      <c r="W65" s="49">
        <f t="shared" si="23"/>
        <v>0</v>
      </c>
      <c r="X65" s="49">
        <f t="shared" si="23"/>
        <v>0.91489486430258415</v>
      </c>
      <c r="Y65" s="49">
        <f t="shared" si="23"/>
        <v>4.5144270933175914</v>
      </c>
      <c r="Z65" s="49">
        <f t="shared" si="23"/>
        <v>9.3468643862731948</v>
      </c>
      <c r="AA65" s="49">
        <f t="shared" si="23"/>
        <v>15.412206743169406</v>
      </c>
      <c r="AB65" s="49">
        <f t="shared" si="23"/>
        <v>22.710454164006201</v>
      </c>
      <c r="AC65" s="49">
        <f t="shared" si="23"/>
        <v>31.241606648783609</v>
      </c>
      <c r="AD65" s="49">
        <f t="shared" si="23"/>
        <v>41.00566419750163</v>
      </c>
      <c r="AE65" s="49">
        <f t="shared" si="23"/>
        <v>52.002626810160223</v>
      </c>
      <c r="AF65" s="49">
        <f t="shared" si="23"/>
        <v>64.232494486759435</v>
      </c>
      <c r="AG65" s="49">
        <f t="shared" si="23"/>
        <v>77.695267227299254</v>
      </c>
      <c r="AH65" s="49">
        <f t="shared" si="23"/>
        <v>92.390945031779637</v>
      </c>
      <c r="AI65" s="49">
        <f t="shared" si="23"/>
        <v>108.31952790020071</v>
      </c>
      <c r="AJ65" s="49">
        <f t="shared" si="24"/>
        <v>125.48101583256231</v>
      </c>
      <c r="AK65" s="75">
        <f>T65*VLOOKUP('Tipo de Pilha_Furieri2014'!$E$1,'Área - us ur_Furieri2014'!$A$4:$R$6,2,FALSE)/1000</f>
        <v>0</v>
      </c>
      <c r="AL65" s="76">
        <f>U65*VLOOKUP('Tipo de Pilha_Furieri2014'!$E$1,'Área - us ur_Furieri2014'!$A$4:$R$6,3,FALSE)/1000</f>
        <v>0</v>
      </c>
      <c r="AM65" s="76">
        <f>V65*VLOOKUP('Tipo de Pilha_Furieri2014'!$E$1,'Área - us ur_Furieri2014'!$A$4:$R$6,4,FALSE)/1000</f>
        <v>0</v>
      </c>
      <c r="AN65" s="76">
        <f>W65*VLOOKUP('Tipo de Pilha_Furieri2014'!$E$1,'Área - us ur_Furieri2014'!$A$4:$R$6,5,FALSE)/1000</f>
        <v>0</v>
      </c>
      <c r="AO65" s="76">
        <f>X65*VLOOKUP('Tipo de Pilha_Furieri2014'!$E$1,'Área - us ur_Furieri2014'!$A$4:$R$6,6,FALSE)/1000</f>
        <v>1.4546828342411089E-4</v>
      </c>
      <c r="AP65" s="76">
        <f>Y65*VLOOKUP('Tipo de Pilha_Furieri2014'!$E$1,'Área - us ur_Furieri2014'!$A$4:$R$6,7,FALSE)/1000</f>
        <v>9.1642869994347108E-4</v>
      </c>
      <c r="AQ65" s="76">
        <f>Z65*VLOOKUP('Tipo de Pilha_Furieri2014'!$E$1,'Área - us ur_Furieri2014'!$A$4:$R$6,8,FALSE)/1000</f>
        <v>1.4300702510997986E-3</v>
      </c>
      <c r="AR65" s="76">
        <f>AA65*VLOOKUP('Tipo de Pilha_Furieri2014'!$E$1,'Área - us ur_Furieri2014'!$A$4:$R$6,9,FALSE)/1000</f>
        <v>1.6799305350054651E-3</v>
      </c>
      <c r="AS65" s="76">
        <f>AB65*VLOOKUP('Tipo de Pilha_Furieri2014'!$E$1,'Área - us ur_Furieri2014'!$A$4:$R$6,10,FALSE)/1000</f>
        <v>1.226364524856335E-3</v>
      </c>
      <c r="AT65" s="76">
        <f>AC65*VLOOKUP('Tipo de Pilha_Furieri2014'!$E$1,'Área - us ur_Furieri2014'!$A$4:$R$6,11,FALSE)/1000</f>
        <v>1.0934562327074265E-3</v>
      </c>
      <c r="AU65" s="76">
        <f>AD65*VLOOKUP('Tipo de Pilha_Furieri2014'!$E$1,'Área - us ur_Furieri2014'!$A$4:$R$6,12,FALSE)/1000</f>
        <v>9.8413594074003917E-4</v>
      </c>
      <c r="AV65" s="76">
        <f>AE65*VLOOKUP('Tipo de Pilha_Furieri2014'!$E$1,'Área - us ur_Furieri2014'!$A$4:$R$6,13,FALSE)/1000</f>
        <v>3.1201576086096133E-4</v>
      </c>
      <c r="AW65" s="76">
        <f>AF65*VLOOKUP('Tipo de Pilha_Furieri2014'!$E$1,'Área - us ur_Furieri2014'!$A$4:$R$6,14,FALSE)/1000</f>
        <v>1.9269748346027832E-4</v>
      </c>
      <c r="AX65" s="76">
        <f>AG65*VLOOKUP('Tipo de Pilha_Furieri2014'!$E$1,'Área - us ur_Furieri2014'!$A$4:$R$6,15,FALSE)/1000</f>
        <v>7.7695267227299256E-5</v>
      </c>
      <c r="AY65" s="76">
        <f>AH65*VLOOKUP('Tipo de Pilha_Furieri2014'!$E$1,'Área - us ur_Furieri2014'!$A$4:$R$6,16,FALSE)/1000</f>
        <v>0</v>
      </c>
      <c r="AZ65" s="76">
        <f>AI65*VLOOKUP('Tipo de Pilha_Furieri2014'!$E$1,'Área - us ur_Furieri2014'!$A$4:$R$6,17,FALSE)/1000</f>
        <v>0</v>
      </c>
      <c r="BA65" s="77">
        <f>AJ65*VLOOKUP('Tipo de Pilha_Furieri2014'!$E$1,'Área - us ur_Furieri2014'!$A$4:$R$6,18,FALSE)/1000</f>
        <v>0</v>
      </c>
      <c r="BB65" s="70">
        <f t="shared" si="18"/>
        <v>8.0582629793251852E-3</v>
      </c>
    </row>
    <row r="66" spans="1:54" ht="15" customHeight="1" x14ac:dyDescent="0.2">
      <c r="A66" s="90">
        <f>'Série Vento-1 dia'!D66</f>
        <v>42068</v>
      </c>
      <c r="B66" s="55">
        <f>'Série Vento-1 dia'!E66</f>
        <v>8.5912147999999995</v>
      </c>
      <c r="C66" s="48">
        <f t="shared" si="1"/>
        <v>4.2956074000000004E-2</v>
      </c>
      <c r="D66" s="49">
        <f t="shared" si="2"/>
        <v>0.12886822199999998</v>
      </c>
      <c r="E66" s="49">
        <f t="shared" si="3"/>
        <v>0.21478037</v>
      </c>
      <c r="F66" s="49">
        <f t="shared" si="4"/>
        <v>0.30069251799999996</v>
      </c>
      <c r="G66" s="49">
        <f t="shared" si="5"/>
        <v>0.38660466600000004</v>
      </c>
      <c r="H66" s="49">
        <f t="shared" si="6"/>
        <v>0.47251681400000001</v>
      </c>
      <c r="I66" s="49">
        <f t="shared" si="7"/>
        <v>0.55842896200000003</v>
      </c>
      <c r="J66" s="49">
        <f t="shared" si="8"/>
        <v>0.64434111000000005</v>
      </c>
      <c r="K66" s="49">
        <f t="shared" si="9"/>
        <v>0.73025325799999996</v>
      </c>
      <c r="L66" s="49">
        <f t="shared" si="10"/>
        <v>0.81616540599999998</v>
      </c>
      <c r="M66" s="49">
        <f t="shared" si="11"/>
        <v>0.902077554</v>
      </c>
      <c r="N66" s="49">
        <f t="shared" si="12"/>
        <v>0.98798970199999991</v>
      </c>
      <c r="O66" s="49">
        <f t="shared" si="13"/>
        <v>1.0739018499999999</v>
      </c>
      <c r="P66" s="49">
        <f t="shared" si="14"/>
        <v>1.159813998</v>
      </c>
      <c r="Q66" s="49">
        <f t="shared" si="15"/>
        <v>1.2457261459999998</v>
      </c>
      <c r="R66" s="49">
        <f t="shared" si="16"/>
        <v>1.3316382940000002</v>
      </c>
      <c r="S66" s="50">
        <f t="shared" si="17"/>
        <v>1.417550442</v>
      </c>
      <c r="T66" s="48">
        <f t="shared" si="23"/>
        <v>0</v>
      </c>
      <c r="U66" s="49">
        <f t="shared" si="23"/>
        <v>0</v>
      </c>
      <c r="V66" s="49">
        <f t="shared" si="23"/>
        <v>0</v>
      </c>
      <c r="W66" s="49">
        <f t="shared" si="23"/>
        <v>0</v>
      </c>
      <c r="X66" s="49">
        <f t="shared" si="23"/>
        <v>0</v>
      </c>
      <c r="Y66" s="49">
        <f t="shared" si="23"/>
        <v>1.1677657594172151</v>
      </c>
      <c r="Z66" s="49">
        <f t="shared" si="23"/>
        <v>4.167375950263053</v>
      </c>
      <c r="AA66" s="49">
        <f t="shared" si="23"/>
        <v>8.0231702132898643</v>
      </c>
      <c r="AB66" s="49">
        <f t="shared" si="23"/>
        <v>12.735148548497643</v>
      </c>
      <c r="AC66" s="49">
        <f t="shared" si="23"/>
        <v>18.303310955886403</v>
      </c>
      <c r="AD66" s="49">
        <f t="shared" si="23"/>
        <v>24.72765743545613</v>
      </c>
      <c r="AE66" s="49">
        <f t="shared" si="23"/>
        <v>32.008187987206824</v>
      </c>
      <c r="AF66" s="49">
        <f t="shared" si="23"/>
        <v>40.144902611138505</v>
      </c>
      <c r="AG66" s="49">
        <f t="shared" si="23"/>
        <v>49.137801307251152</v>
      </c>
      <c r="AH66" s="49">
        <f t="shared" si="23"/>
        <v>58.986884075544751</v>
      </c>
      <c r="AI66" s="49">
        <f t="shared" si="23"/>
        <v>69.692150916019401</v>
      </c>
      <c r="AJ66" s="49">
        <f t="shared" si="24"/>
        <v>81.253601828674945</v>
      </c>
      <c r="AK66" s="75">
        <f>T66*VLOOKUP('Tipo de Pilha_Furieri2014'!$E$1,'Área - us ur_Furieri2014'!$A$4:$R$6,2,FALSE)/1000</f>
        <v>0</v>
      </c>
      <c r="AL66" s="76">
        <f>U66*VLOOKUP('Tipo de Pilha_Furieri2014'!$E$1,'Área - us ur_Furieri2014'!$A$4:$R$6,3,FALSE)/1000</f>
        <v>0</v>
      </c>
      <c r="AM66" s="76">
        <f>V66*VLOOKUP('Tipo de Pilha_Furieri2014'!$E$1,'Área - us ur_Furieri2014'!$A$4:$R$6,4,FALSE)/1000</f>
        <v>0</v>
      </c>
      <c r="AN66" s="76">
        <f>W66*VLOOKUP('Tipo de Pilha_Furieri2014'!$E$1,'Área - us ur_Furieri2014'!$A$4:$R$6,5,FALSE)/1000</f>
        <v>0</v>
      </c>
      <c r="AO66" s="76">
        <f>X66*VLOOKUP('Tipo de Pilha_Furieri2014'!$E$1,'Área - us ur_Furieri2014'!$A$4:$R$6,6,FALSE)/1000</f>
        <v>0</v>
      </c>
      <c r="AP66" s="76">
        <f>Y66*VLOOKUP('Tipo de Pilha_Furieri2014'!$E$1,'Área - us ur_Furieri2014'!$A$4:$R$6,7,FALSE)/1000</f>
        <v>2.3705644916169466E-4</v>
      </c>
      <c r="AQ66" s="76">
        <f>Z66*VLOOKUP('Tipo de Pilha_Furieri2014'!$E$1,'Área - us ur_Furieri2014'!$A$4:$R$6,8,FALSE)/1000</f>
        <v>6.3760852039024707E-4</v>
      </c>
      <c r="AR66" s="76">
        <f>AA66*VLOOKUP('Tipo de Pilha_Furieri2014'!$E$1,'Área - us ur_Furieri2014'!$A$4:$R$6,9,FALSE)/1000</f>
        <v>8.7452555324859529E-4</v>
      </c>
      <c r="AS66" s="76">
        <f>AB66*VLOOKUP('Tipo de Pilha_Furieri2014'!$E$1,'Área - us ur_Furieri2014'!$A$4:$R$6,10,FALSE)/1000</f>
        <v>6.8769802161887275E-4</v>
      </c>
      <c r="AT66" s="76">
        <f>AC66*VLOOKUP('Tipo de Pilha_Furieri2014'!$E$1,'Área - us ur_Furieri2014'!$A$4:$R$6,11,FALSE)/1000</f>
        <v>6.4061588345602413E-4</v>
      </c>
      <c r="AU66" s="76">
        <f>AD66*VLOOKUP('Tipo de Pilha_Furieri2014'!$E$1,'Área - us ur_Furieri2014'!$A$4:$R$6,12,FALSE)/1000</f>
        <v>5.9346377845094706E-4</v>
      </c>
      <c r="AV66" s="76">
        <f>AE66*VLOOKUP('Tipo de Pilha_Furieri2014'!$E$1,'Área - us ur_Furieri2014'!$A$4:$R$6,13,FALSE)/1000</f>
        <v>1.9204912792324095E-4</v>
      </c>
      <c r="AW66" s="76">
        <f>AF66*VLOOKUP('Tipo de Pilha_Furieri2014'!$E$1,'Área - us ur_Furieri2014'!$A$4:$R$6,14,FALSE)/1000</f>
        <v>1.2043470783341552E-4</v>
      </c>
      <c r="AX66" s="76">
        <f>AG66*VLOOKUP('Tipo de Pilha_Furieri2014'!$E$1,'Área - us ur_Furieri2014'!$A$4:$R$6,15,FALSE)/1000</f>
        <v>4.9137801307251151E-5</v>
      </c>
      <c r="AY66" s="76">
        <f>AH66*VLOOKUP('Tipo de Pilha_Furieri2014'!$E$1,'Área - us ur_Furieri2014'!$A$4:$R$6,16,FALSE)/1000</f>
        <v>0</v>
      </c>
      <c r="AZ66" s="76">
        <f>AI66*VLOOKUP('Tipo de Pilha_Furieri2014'!$E$1,'Área - us ur_Furieri2014'!$A$4:$R$6,17,FALSE)/1000</f>
        <v>0</v>
      </c>
      <c r="BA66" s="77">
        <f>AJ66*VLOOKUP('Tipo de Pilha_Furieri2014'!$E$1,'Área - us ur_Furieri2014'!$A$4:$R$6,18,FALSE)/1000</f>
        <v>0</v>
      </c>
      <c r="BB66" s="70">
        <f t="shared" si="18"/>
        <v>4.0325898433902886E-3</v>
      </c>
    </row>
    <row r="67" spans="1:54" ht="15" customHeight="1" x14ac:dyDescent="0.2">
      <c r="A67" s="90">
        <f>'Série Vento-1 dia'!D67</f>
        <v>42069</v>
      </c>
      <c r="B67" s="55">
        <f>'Série Vento-1 dia'!E67</f>
        <v>15.464186639999999</v>
      </c>
      <c r="C67" s="48">
        <f t="shared" si="1"/>
        <v>7.7320933200000011E-2</v>
      </c>
      <c r="D67" s="49">
        <f t="shared" si="2"/>
        <v>0.23196279959999999</v>
      </c>
      <c r="E67" s="49">
        <f t="shared" si="3"/>
        <v>0.38660466599999999</v>
      </c>
      <c r="F67" s="49">
        <f t="shared" si="4"/>
        <v>0.54124653239999987</v>
      </c>
      <c r="G67" s="49">
        <f t="shared" si="5"/>
        <v>0.69588839880000009</v>
      </c>
      <c r="H67" s="49">
        <f t="shared" si="6"/>
        <v>0.85053026520000008</v>
      </c>
      <c r="I67" s="49">
        <f t="shared" si="7"/>
        <v>1.0051721316</v>
      </c>
      <c r="J67" s="49">
        <f t="shared" si="8"/>
        <v>1.1598139980000002</v>
      </c>
      <c r="K67" s="49">
        <f t="shared" si="9"/>
        <v>1.3144558644</v>
      </c>
      <c r="L67" s="49">
        <f t="shared" si="10"/>
        <v>1.4690977307999999</v>
      </c>
      <c r="M67" s="49">
        <f t="shared" si="11"/>
        <v>1.6237395972000002</v>
      </c>
      <c r="N67" s="49">
        <f t="shared" si="12"/>
        <v>1.7783814635999997</v>
      </c>
      <c r="O67" s="49">
        <f t="shared" si="13"/>
        <v>1.9330233299999999</v>
      </c>
      <c r="P67" s="49">
        <f t="shared" si="14"/>
        <v>2.0876651964000001</v>
      </c>
      <c r="Q67" s="49">
        <f t="shared" si="15"/>
        <v>2.2423070627999997</v>
      </c>
      <c r="R67" s="49">
        <f t="shared" si="16"/>
        <v>2.3969489292000001</v>
      </c>
      <c r="S67" s="50">
        <f t="shared" si="17"/>
        <v>2.5515907956000001</v>
      </c>
      <c r="T67" s="48">
        <f t="shared" si="23"/>
        <v>0</v>
      </c>
      <c r="U67" s="49">
        <f t="shared" si="23"/>
        <v>0</v>
      </c>
      <c r="V67" s="49">
        <f t="shared" si="23"/>
        <v>0</v>
      </c>
      <c r="W67" s="49">
        <f t="shared" si="23"/>
        <v>3.4989591863194018</v>
      </c>
      <c r="X67" s="49">
        <f t="shared" si="23"/>
        <v>10.747615125752819</v>
      </c>
      <c r="Y67" s="49">
        <f t="shared" si="23"/>
        <v>20.770307459052582</v>
      </c>
      <c r="Z67" s="49">
        <f t="shared" si="23"/>
        <v>33.567036186218694</v>
      </c>
      <c r="AA67" s="49">
        <f t="shared" si="23"/>
        <v>49.137801307251181</v>
      </c>
      <c r="AB67" s="49">
        <f t="shared" si="23"/>
        <v>67.482602822149971</v>
      </c>
      <c r="AC67" s="49">
        <f t="shared" si="23"/>
        <v>88.60144073091513</v>
      </c>
      <c r="AD67" s="49">
        <f t="shared" si="23"/>
        <v>112.4943150335467</v>
      </c>
      <c r="AE67" s="49">
        <f t="shared" si="23"/>
        <v>139.16122573004449</v>
      </c>
      <c r="AF67" s="49">
        <f t="shared" si="23"/>
        <v>168.60217282040875</v>
      </c>
      <c r="AG67" s="49">
        <f t="shared" si="23"/>
        <v>200.81715630463935</v>
      </c>
      <c r="AH67" s="49">
        <f t="shared" si="23"/>
        <v>235.80617618273621</v>
      </c>
      <c r="AI67" s="49">
        <f t="shared" si="23"/>
        <v>273.56923245469955</v>
      </c>
      <c r="AJ67" s="49">
        <f t="shared" si="24"/>
        <v>314.10632512052916</v>
      </c>
      <c r="AK67" s="75">
        <f>T67*VLOOKUP('Tipo de Pilha_Furieri2014'!$E$1,'Área - us ur_Furieri2014'!$A$4:$R$6,2,FALSE)/1000</f>
        <v>0</v>
      </c>
      <c r="AL67" s="76">
        <f>U67*VLOOKUP('Tipo de Pilha_Furieri2014'!$E$1,'Área - us ur_Furieri2014'!$A$4:$R$6,3,FALSE)/1000</f>
        <v>0</v>
      </c>
      <c r="AM67" s="76">
        <f>V67*VLOOKUP('Tipo de Pilha_Furieri2014'!$E$1,'Área - us ur_Furieri2014'!$A$4:$R$6,4,FALSE)/1000</f>
        <v>0</v>
      </c>
      <c r="AN67" s="76">
        <f>W67*VLOOKUP('Tipo de Pilha_Furieri2014'!$E$1,'Área - us ur_Furieri2014'!$A$4:$R$6,5,FALSE)/1000</f>
        <v>3.3939904107298198E-4</v>
      </c>
      <c r="AO67" s="76">
        <f>X67*VLOOKUP('Tipo de Pilha_Furieri2014'!$E$1,'Área - us ur_Furieri2014'!$A$4:$R$6,6,FALSE)/1000</f>
        <v>1.7088708049946984E-3</v>
      </c>
      <c r="AP67" s="76">
        <f>Y67*VLOOKUP('Tipo de Pilha_Furieri2014'!$E$1,'Área - us ur_Furieri2014'!$A$4:$R$6,7,FALSE)/1000</f>
        <v>4.2163724141876741E-3</v>
      </c>
      <c r="AQ67" s="76">
        <f>Z67*VLOOKUP('Tipo de Pilha_Furieri2014'!$E$1,'Área - us ur_Furieri2014'!$A$4:$R$6,8,FALSE)/1000</f>
        <v>5.1357565364914598E-3</v>
      </c>
      <c r="AR67" s="76">
        <f>AA67*VLOOKUP('Tipo de Pilha_Furieri2014'!$E$1,'Área - us ur_Furieri2014'!$A$4:$R$6,9,FALSE)/1000</f>
        <v>5.3560203424903785E-3</v>
      </c>
      <c r="AS67" s="76">
        <f>AB67*VLOOKUP('Tipo de Pilha_Furieri2014'!$E$1,'Área - us ur_Furieri2014'!$A$4:$R$6,10,FALSE)/1000</f>
        <v>3.6440605523960987E-3</v>
      </c>
      <c r="AT67" s="76">
        <f>AC67*VLOOKUP('Tipo de Pilha_Furieri2014'!$E$1,'Área - us ur_Furieri2014'!$A$4:$R$6,11,FALSE)/1000</f>
        <v>3.1010504255820298E-3</v>
      </c>
      <c r="AU67" s="76">
        <f>AD67*VLOOKUP('Tipo de Pilha_Furieri2014'!$E$1,'Área - us ur_Furieri2014'!$A$4:$R$6,12,FALSE)/1000</f>
        <v>2.6998635608051205E-3</v>
      </c>
      <c r="AV67" s="76">
        <f>AE67*VLOOKUP('Tipo de Pilha_Furieri2014'!$E$1,'Área - us ur_Furieri2014'!$A$4:$R$6,13,FALSE)/1000</f>
        <v>8.3496735438026693E-4</v>
      </c>
      <c r="AW67" s="76">
        <f>AF67*VLOOKUP('Tipo de Pilha_Furieri2014'!$E$1,'Área - us ur_Furieri2014'!$A$4:$R$6,14,FALSE)/1000</f>
        <v>5.0580651846122624E-4</v>
      </c>
      <c r="AX67" s="76">
        <f>AG67*VLOOKUP('Tipo de Pilha_Furieri2014'!$E$1,'Área - us ur_Furieri2014'!$A$4:$R$6,15,FALSE)/1000</f>
        <v>2.0081715630463937E-4</v>
      </c>
      <c r="AY67" s="76">
        <f>AH67*VLOOKUP('Tipo de Pilha_Furieri2014'!$E$1,'Área - us ur_Furieri2014'!$A$4:$R$6,16,FALSE)/1000</f>
        <v>0</v>
      </c>
      <c r="AZ67" s="76">
        <f>AI67*VLOOKUP('Tipo de Pilha_Furieri2014'!$E$1,'Área - us ur_Furieri2014'!$A$4:$R$6,17,FALSE)/1000</f>
        <v>0</v>
      </c>
      <c r="BA67" s="77">
        <f>AJ67*VLOOKUP('Tipo de Pilha_Furieri2014'!$E$1,'Área - us ur_Furieri2014'!$A$4:$R$6,18,FALSE)/1000</f>
        <v>0</v>
      </c>
      <c r="BB67" s="70">
        <f t="shared" si="18"/>
        <v>2.7742984707166574E-2</v>
      </c>
    </row>
    <row r="68" spans="1:54" ht="15" customHeight="1" x14ac:dyDescent="0.2">
      <c r="A68" s="90">
        <f>'Série Vento-1 dia'!D68</f>
        <v>42070</v>
      </c>
      <c r="B68" s="55">
        <f>'Série Vento-1 dia'!E68</f>
        <v>16.32330812</v>
      </c>
      <c r="C68" s="48">
        <f t="shared" ref="C68:C131" si="25">0.1*0.05*$B68</f>
        <v>8.1616540600000023E-2</v>
      </c>
      <c r="D68" s="49">
        <f t="shared" ref="D68:D131" si="26">0.1*0.15*$B68</f>
        <v>0.2448496218</v>
      </c>
      <c r="E68" s="49">
        <f t="shared" ref="E68:E131" si="27">0.1*0.25*$B68</f>
        <v>0.40808270300000005</v>
      </c>
      <c r="F68" s="49">
        <f t="shared" ref="F68:F131" si="28">0.1*0.35*$B68</f>
        <v>0.57131578419999995</v>
      </c>
      <c r="G68" s="49">
        <f t="shared" ref="G68:G131" si="29">0.1*0.45*$B68</f>
        <v>0.73454886540000008</v>
      </c>
      <c r="H68" s="49">
        <f t="shared" ref="H68:H131" si="30">0.1*0.55*$B68</f>
        <v>0.8977819466000001</v>
      </c>
      <c r="I68" s="49">
        <f t="shared" ref="I68:I131" si="31">0.1*0.65*$B68</f>
        <v>1.0610150278000001</v>
      </c>
      <c r="J68" s="49">
        <f t="shared" ref="J68:J131" si="32">0.1*0.75*$B68</f>
        <v>1.2242481090000001</v>
      </c>
      <c r="K68" s="49">
        <f t="shared" ref="K68:K131" si="33">0.1*0.85*$B68</f>
        <v>1.3874811902000002</v>
      </c>
      <c r="L68" s="49">
        <f t="shared" ref="L68:L131" si="34">0.1*0.95*$B68</f>
        <v>1.5507142714</v>
      </c>
      <c r="M68" s="49">
        <f t="shared" ref="M68:M131" si="35">0.1*1.05*$B68</f>
        <v>1.7139473526000002</v>
      </c>
      <c r="N68" s="49">
        <f t="shared" ref="N68:N131" si="36">0.1*1.15*$B68</f>
        <v>1.8771804337999998</v>
      </c>
      <c r="O68" s="49">
        <f t="shared" ref="O68:O131" si="37">0.1*1.25*$B68</f>
        <v>2.040413515</v>
      </c>
      <c r="P68" s="49">
        <f t="shared" ref="P68:P131" si="38">0.1*1.35*$B68</f>
        <v>2.2036465962</v>
      </c>
      <c r="Q68" s="49">
        <f t="shared" ref="Q68:Q131" si="39">0.1*1.45*$B68</f>
        <v>2.3668796774</v>
      </c>
      <c r="R68" s="49">
        <f t="shared" ref="R68:R131" si="40">0.1*1.55*$B68</f>
        <v>2.5301127586000005</v>
      </c>
      <c r="S68" s="50">
        <f t="shared" ref="S68:S131" si="41">0.1*1.65*$B68</f>
        <v>2.6933458398000001</v>
      </c>
      <c r="T68" s="48">
        <f t="shared" ref="T68:AI83" si="42">IF(C68&gt;$BF$1,58*(C68-$BF$1)^2+25*(C68-$BF$1),0)</f>
        <v>0</v>
      </c>
      <c r="U68" s="49">
        <f t="shared" si="42"/>
        <v>0</v>
      </c>
      <c r="V68" s="49">
        <f t="shared" si="42"/>
        <v>0</v>
      </c>
      <c r="W68" s="49">
        <f t="shared" si="42"/>
        <v>4.6911633551155347</v>
      </c>
      <c r="X68" s="49">
        <f t="shared" si="42"/>
        <v>12.993222297152791</v>
      </c>
      <c r="Y68" s="49">
        <f t="shared" si="42"/>
        <v>24.386105739763352</v>
      </c>
      <c r="Z68" s="49">
        <f t="shared" si="42"/>
        <v>38.869813682947239</v>
      </c>
      <c r="AA68" s="49">
        <f t="shared" si="42"/>
        <v>56.444346126704431</v>
      </c>
      <c r="AB68" s="49">
        <f t="shared" si="42"/>
        <v>77.109703071034929</v>
      </c>
      <c r="AC68" s="49">
        <f t="shared" si="42"/>
        <v>100.86588451593872</v>
      </c>
      <c r="AD68" s="49">
        <f t="shared" si="42"/>
        <v>127.71289046141587</v>
      </c>
      <c r="AE68" s="49">
        <f t="shared" si="42"/>
        <v>157.65072090746622</v>
      </c>
      <c r="AF68" s="49">
        <f t="shared" si="42"/>
        <v>190.67937585409001</v>
      </c>
      <c r="AG68" s="49">
        <f t="shared" si="42"/>
        <v>226.79885530128706</v>
      </c>
      <c r="AH68" s="49">
        <f t="shared" si="42"/>
        <v>266.00915924905746</v>
      </c>
      <c r="AI68" s="49">
        <f t="shared" si="42"/>
        <v>308.31028769740118</v>
      </c>
      <c r="AJ68" s="49">
        <f t="shared" si="24"/>
        <v>353.70224064631805</v>
      </c>
      <c r="AK68" s="75">
        <f>T68*VLOOKUP('Tipo de Pilha_Furieri2014'!$E$1,'Área - us ur_Furieri2014'!$A$4:$R$6,2,FALSE)/1000</f>
        <v>0</v>
      </c>
      <c r="AL68" s="76">
        <f>U68*VLOOKUP('Tipo de Pilha_Furieri2014'!$E$1,'Área - us ur_Furieri2014'!$A$4:$R$6,3,FALSE)/1000</f>
        <v>0</v>
      </c>
      <c r="AM68" s="76">
        <f>V68*VLOOKUP('Tipo de Pilha_Furieri2014'!$E$1,'Área - us ur_Furieri2014'!$A$4:$R$6,4,FALSE)/1000</f>
        <v>0</v>
      </c>
      <c r="AN68" s="76">
        <f>W68*VLOOKUP('Tipo de Pilha_Furieri2014'!$E$1,'Área - us ur_Furieri2014'!$A$4:$R$6,5,FALSE)/1000</f>
        <v>4.5504284544620682E-4</v>
      </c>
      <c r="AO68" s="76">
        <f>X68*VLOOKUP('Tipo de Pilha_Furieri2014'!$E$1,'Área - us ur_Furieri2014'!$A$4:$R$6,6,FALSE)/1000</f>
        <v>2.0659223452472938E-3</v>
      </c>
      <c r="AP68" s="76">
        <f>Y68*VLOOKUP('Tipo de Pilha_Furieri2014'!$E$1,'Área - us ur_Furieri2014'!$A$4:$R$6,7,FALSE)/1000</f>
        <v>4.9503794651719604E-3</v>
      </c>
      <c r="AQ68" s="76">
        <f>Z68*VLOOKUP('Tipo de Pilha_Furieri2014'!$E$1,'Área - us ur_Furieri2014'!$A$4:$R$6,8,FALSE)/1000</f>
        <v>5.9470814934909268E-3</v>
      </c>
      <c r="AR68" s="76">
        <f>AA68*VLOOKUP('Tipo de Pilha_Furieri2014'!$E$1,'Área - us ur_Furieri2014'!$A$4:$R$6,9,FALSE)/1000</f>
        <v>6.1524337278107827E-3</v>
      </c>
      <c r="AS68" s="76">
        <f>AB68*VLOOKUP('Tipo de Pilha_Furieri2014'!$E$1,'Área - us ur_Furieri2014'!$A$4:$R$6,10,FALSE)/1000</f>
        <v>4.163923965835886E-3</v>
      </c>
      <c r="AT68" s="76">
        <f>AC68*VLOOKUP('Tipo de Pilha_Furieri2014'!$E$1,'Área - us ur_Furieri2014'!$A$4:$R$6,11,FALSE)/1000</f>
        <v>3.5303059580578553E-3</v>
      </c>
      <c r="AU68" s="76">
        <f>AD68*VLOOKUP('Tipo de Pilha_Furieri2014'!$E$1,'Área - us ur_Furieri2014'!$A$4:$R$6,12,FALSE)/1000</f>
        <v>3.0651093710739809E-3</v>
      </c>
      <c r="AV68" s="76">
        <f>AE68*VLOOKUP('Tipo de Pilha_Furieri2014'!$E$1,'Área - us ur_Furieri2014'!$A$4:$R$6,13,FALSE)/1000</f>
        <v>9.4590432544479743E-4</v>
      </c>
      <c r="AW68" s="76">
        <f>AF68*VLOOKUP('Tipo de Pilha_Furieri2014'!$E$1,'Área - us ur_Furieri2014'!$A$4:$R$6,14,FALSE)/1000</f>
        <v>5.7203812756226997E-4</v>
      </c>
      <c r="AX68" s="76">
        <f>AG68*VLOOKUP('Tipo de Pilha_Furieri2014'!$E$1,'Área - us ur_Furieri2014'!$A$4:$R$6,15,FALSE)/1000</f>
        <v>2.2679885530128708E-4</v>
      </c>
      <c r="AY68" s="76">
        <f>AH68*VLOOKUP('Tipo de Pilha_Furieri2014'!$E$1,'Área - us ur_Furieri2014'!$A$4:$R$6,16,FALSE)/1000</f>
        <v>0</v>
      </c>
      <c r="AZ68" s="76">
        <f>AI68*VLOOKUP('Tipo de Pilha_Furieri2014'!$E$1,'Área - us ur_Furieri2014'!$A$4:$R$6,17,FALSE)/1000</f>
        <v>0</v>
      </c>
      <c r="BA68" s="77">
        <f>AJ68*VLOOKUP('Tipo de Pilha_Furieri2014'!$E$1,'Área - us ur_Furieri2014'!$A$4:$R$6,18,FALSE)/1000</f>
        <v>0</v>
      </c>
      <c r="BB68" s="70">
        <f t="shared" ref="BB68:BB131" si="43">SUM(AK68:BA68)</f>
        <v>3.2074940480443251E-2</v>
      </c>
    </row>
    <row r="69" spans="1:54" ht="15" customHeight="1" x14ac:dyDescent="0.2">
      <c r="A69" s="90">
        <f>'Série Vento-1 dia'!D69</f>
        <v>42071</v>
      </c>
      <c r="B69" s="55">
        <f>'Série Vento-1 dia'!E69</f>
        <v>15.464186639999999</v>
      </c>
      <c r="C69" s="48">
        <f t="shared" si="25"/>
        <v>7.7320933200000011E-2</v>
      </c>
      <c r="D69" s="49">
        <f t="shared" si="26"/>
        <v>0.23196279959999999</v>
      </c>
      <c r="E69" s="49">
        <f t="shared" si="27"/>
        <v>0.38660466599999999</v>
      </c>
      <c r="F69" s="49">
        <f t="shared" si="28"/>
        <v>0.54124653239999987</v>
      </c>
      <c r="G69" s="49">
        <f t="shared" si="29"/>
        <v>0.69588839880000009</v>
      </c>
      <c r="H69" s="49">
        <f t="shared" si="30"/>
        <v>0.85053026520000008</v>
      </c>
      <c r="I69" s="49">
        <f t="shared" si="31"/>
        <v>1.0051721316</v>
      </c>
      <c r="J69" s="49">
        <f t="shared" si="32"/>
        <v>1.1598139980000002</v>
      </c>
      <c r="K69" s="49">
        <f t="shared" si="33"/>
        <v>1.3144558644</v>
      </c>
      <c r="L69" s="49">
        <f t="shared" si="34"/>
        <v>1.4690977307999999</v>
      </c>
      <c r="M69" s="49">
        <f t="shared" si="35"/>
        <v>1.6237395972000002</v>
      </c>
      <c r="N69" s="49">
        <f t="shared" si="36"/>
        <v>1.7783814635999997</v>
      </c>
      <c r="O69" s="49">
        <f t="shared" si="37"/>
        <v>1.9330233299999999</v>
      </c>
      <c r="P69" s="49">
        <f t="shared" si="38"/>
        <v>2.0876651964000001</v>
      </c>
      <c r="Q69" s="49">
        <f t="shared" si="39"/>
        <v>2.2423070627999997</v>
      </c>
      <c r="R69" s="49">
        <f t="shared" si="40"/>
        <v>2.3969489292000001</v>
      </c>
      <c r="S69" s="50">
        <f t="shared" si="41"/>
        <v>2.5515907956000001</v>
      </c>
      <c r="T69" s="48">
        <f t="shared" si="42"/>
        <v>0</v>
      </c>
      <c r="U69" s="49">
        <f t="shared" si="42"/>
        <v>0</v>
      </c>
      <c r="V69" s="49">
        <f t="shared" si="42"/>
        <v>0</v>
      </c>
      <c r="W69" s="49">
        <f t="shared" si="42"/>
        <v>3.4989591863194018</v>
      </c>
      <c r="X69" s="49">
        <f t="shared" si="42"/>
        <v>10.747615125752819</v>
      </c>
      <c r="Y69" s="49">
        <f t="shared" si="42"/>
        <v>20.770307459052582</v>
      </c>
      <c r="Z69" s="49">
        <f t="shared" si="42"/>
        <v>33.567036186218694</v>
      </c>
      <c r="AA69" s="49">
        <f t="shared" si="42"/>
        <v>49.137801307251181</v>
      </c>
      <c r="AB69" s="49">
        <f t="shared" si="42"/>
        <v>67.482602822149971</v>
      </c>
      <c r="AC69" s="49">
        <f t="shared" si="42"/>
        <v>88.60144073091513</v>
      </c>
      <c r="AD69" s="49">
        <f t="shared" si="42"/>
        <v>112.4943150335467</v>
      </c>
      <c r="AE69" s="49">
        <f t="shared" si="42"/>
        <v>139.16122573004449</v>
      </c>
      <c r="AF69" s="49">
        <f t="shared" si="42"/>
        <v>168.60217282040875</v>
      </c>
      <c r="AG69" s="49">
        <f t="shared" si="42"/>
        <v>200.81715630463935</v>
      </c>
      <c r="AH69" s="49">
        <f t="shared" si="42"/>
        <v>235.80617618273621</v>
      </c>
      <c r="AI69" s="49">
        <f t="shared" si="42"/>
        <v>273.56923245469955</v>
      </c>
      <c r="AJ69" s="49">
        <f t="shared" si="24"/>
        <v>314.10632512052916</v>
      </c>
      <c r="AK69" s="75">
        <f>T69*VLOOKUP('Tipo de Pilha_Furieri2014'!$E$1,'Área - us ur_Furieri2014'!$A$4:$R$6,2,FALSE)/1000</f>
        <v>0</v>
      </c>
      <c r="AL69" s="76">
        <f>U69*VLOOKUP('Tipo de Pilha_Furieri2014'!$E$1,'Área - us ur_Furieri2014'!$A$4:$R$6,3,FALSE)/1000</f>
        <v>0</v>
      </c>
      <c r="AM69" s="76">
        <f>V69*VLOOKUP('Tipo de Pilha_Furieri2014'!$E$1,'Área - us ur_Furieri2014'!$A$4:$R$6,4,FALSE)/1000</f>
        <v>0</v>
      </c>
      <c r="AN69" s="76">
        <f>W69*VLOOKUP('Tipo de Pilha_Furieri2014'!$E$1,'Área - us ur_Furieri2014'!$A$4:$R$6,5,FALSE)/1000</f>
        <v>3.3939904107298198E-4</v>
      </c>
      <c r="AO69" s="76">
        <f>X69*VLOOKUP('Tipo de Pilha_Furieri2014'!$E$1,'Área - us ur_Furieri2014'!$A$4:$R$6,6,FALSE)/1000</f>
        <v>1.7088708049946984E-3</v>
      </c>
      <c r="AP69" s="76">
        <f>Y69*VLOOKUP('Tipo de Pilha_Furieri2014'!$E$1,'Área - us ur_Furieri2014'!$A$4:$R$6,7,FALSE)/1000</f>
        <v>4.2163724141876741E-3</v>
      </c>
      <c r="AQ69" s="76">
        <f>Z69*VLOOKUP('Tipo de Pilha_Furieri2014'!$E$1,'Área - us ur_Furieri2014'!$A$4:$R$6,8,FALSE)/1000</f>
        <v>5.1357565364914598E-3</v>
      </c>
      <c r="AR69" s="76">
        <f>AA69*VLOOKUP('Tipo de Pilha_Furieri2014'!$E$1,'Área - us ur_Furieri2014'!$A$4:$R$6,9,FALSE)/1000</f>
        <v>5.3560203424903785E-3</v>
      </c>
      <c r="AS69" s="76">
        <f>AB69*VLOOKUP('Tipo de Pilha_Furieri2014'!$E$1,'Área - us ur_Furieri2014'!$A$4:$R$6,10,FALSE)/1000</f>
        <v>3.6440605523960987E-3</v>
      </c>
      <c r="AT69" s="76">
        <f>AC69*VLOOKUP('Tipo de Pilha_Furieri2014'!$E$1,'Área - us ur_Furieri2014'!$A$4:$R$6,11,FALSE)/1000</f>
        <v>3.1010504255820298E-3</v>
      </c>
      <c r="AU69" s="76">
        <f>AD69*VLOOKUP('Tipo de Pilha_Furieri2014'!$E$1,'Área - us ur_Furieri2014'!$A$4:$R$6,12,FALSE)/1000</f>
        <v>2.6998635608051205E-3</v>
      </c>
      <c r="AV69" s="76">
        <f>AE69*VLOOKUP('Tipo de Pilha_Furieri2014'!$E$1,'Área - us ur_Furieri2014'!$A$4:$R$6,13,FALSE)/1000</f>
        <v>8.3496735438026693E-4</v>
      </c>
      <c r="AW69" s="76">
        <f>AF69*VLOOKUP('Tipo de Pilha_Furieri2014'!$E$1,'Área - us ur_Furieri2014'!$A$4:$R$6,14,FALSE)/1000</f>
        <v>5.0580651846122624E-4</v>
      </c>
      <c r="AX69" s="76">
        <f>AG69*VLOOKUP('Tipo de Pilha_Furieri2014'!$E$1,'Área - us ur_Furieri2014'!$A$4:$R$6,15,FALSE)/1000</f>
        <v>2.0081715630463937E-4</v>
      </c>
      <c r="AY69" s="76">
        <f>AH69*VLOOKUP('Tipo de Pilha_Furieri2014'!$E$1,'Área - us ur_Furieri2014'!$A$4:$R$6,16,FALSE)/1000</f>
        <v>0</v>
      </c>
      <c r="AZ69" s="76">
        <f>AI69*VLOOKUP('Tipo de Pilha_Furieri2014'!$E$1,'Área - us ur_Furieri2014'!$A$4:$R$6,17,FALSE)/1000</f>
        <v>0</v>
      </c>
      <c r="BA69" s="77">
        <f>AJ69*VLOOKUP('Tipo de Pilha_Furieri2014'!$E$1,'Área - us ur_Furieri2014'!$A$4:$R$6,18,FALSE)/1000</f>
        <v>0</v>
      </c>
      <c r="BB69" s="70">
        <f t="shared" si="43"/>
        <v>2.7742984707166574E-2</v>
      </c>
    </row>
    <row r="70" spans="1:54" ht="15" customHeight="1" x14ac:dyDescent="0.2">
      <c r="A70" s="90">
        <f>'Série Vento-1 dia'!D70</f>
        <v>42072</v>
      </c>
      <c r="B70" s="55">
        <f>'Série Vento-1 dia'!E70</f>
        <v>16.32330812</v>
      </c>
      <c r="C70" s="48">
        <f t="shared" si="25"/>
        <v>8.1616540600000023E-2</v>
      </c>
      <c r="D70" s="49">
        <f t="shared" si="26"/>
        <v>0.2448496218</v>
      </c>
      <c r="E70" s="49">
        <f t="shared" si="27"/>
        <v>0.40808270300000005</v>
      </c>
      <c r="F70" s="49">
        <f t="shared" si="28"/>
        <v>0.57131578419999995</v>
      </c>
      <c r="G70" s="49">
        <f t="shared" si="29"/>
        <v>0.73454886540000008</v>
      </c>
      <c r="H70" s="49">
        <f t="shared" si="30"/>
        <v>0.8977819466000001</v>
      </c>
      <c r="I70" s="49">
        <f t="shared" si="31"/>
        <v>1.0610150278000001</v>
      </c>
      <c r="J70" s="49">
        <f t="shared" si="32"/>
        <v>1.2242481090000001</v>
      </c>
      <c r="K70" s="49">
        <f t="shared" si="33"/>
        <v>1.3874811902000002</v>
      </c>
      <c r="L70" s="49">
        <f t="shared" si="34"/>
        <v>1.5507142714</v>
      </c>
      <c r="M70" s="49">
        <f t="shared" si="35"/>
        <v>1.7139473526000002</v>
      </c>
      <c r="N70" s="49">
        <f t="shared" si="36"/>
        <v>1.8771804337999998</v>
      </c>
      <c r="O70" s="49">
        <f t="shared" si="37"/>
        <v>2.040413515</v>
      </c>
      <c r="P70" s="49">
        <f t="shared" si="38"/>
        <v>2.2036465962</v>
      </c>
      <c r="Q70" s="49">
        <f t="shared" si="39"/>
        <v>2.3668796774</v>
      </c>
      <c r="R70" s="49">
        <f t="shared" si="40"/>
        <v>2.5301127586000005</v>
      </c>
      <c r="S70" s="50">
        <f t="shared" si="41"/>
        <v>2.6933458398000001</v>
      </c>
      <c r="T70" s="48">
        <f t="shared" si="42"/>
        <v>0</v>
      </c>
      <c r="U70" s="49">
        <f t="shared" si="42"/>
        <v>0</v>
      </c>
      <c r="V70" s="49">
        <f t="shared" si="42"/>
        <v>0</v>
      </c>
      <c r="W70" s="49">
        <f t="shared" si="42"/>
        <v>4.6911633551155347</v>
      </c>
      <c r="X70" s="49">
        <f t="shared" si="42"/>
        <v>12.993222297152791</v>
      </c>
      <c r="Y70" s="49">
        <f t="shared" si="42"/>
        <v>24.386105739763352</v>
      </c>
      <c r="Z70" s="49">
        <f t="shared" si="42"/>
        <v>38.869813682947239</v>
      </c>
      <c r="AA70" s="49">
        <f t="shared" si="42"/>
        <v>56.444346126704431</v>
      </c>
      <c r="AB70" s="49">
        <f t="shared" si="42"/>
        <v>77.109703071034929</v>
      </c>
      <c r="AC70" s="49">
        <f t="shared" si="42"/>
        <v>100.86588451593872</v>
      </c>
      <c r="AD70" s="49">
        <f t="shared" si="42"/>
        <v>127.71289046141587</v>
      </c>
      <c r="AE70" s="49">
        <f t="shared" si="42"/>
        <v>157.65072090746622</v>
      </c>
      <c r="AF70" s="49">
        <f t="shared" si="42"/>
        <v>190.67937585409001</v>
      </c>
      <c r="AG70" s="49">
        <f t="shared" si="42"/>
        <v>226.79885530128706</v>
      </c>
      <c r="AH70" s="49">
        <f t="shared" si="42"/>
        <v>266.00915924905746</v>
      </c>
      <c r="AI70" s="49">
        <f t="shared" si="42"/>
        <v>308.31028769740118</v>
      </c>
      <c r="AJ70" s="49">
        <f t="shared" si="24"/>
        <v>353.70224064631805</v>
      </c>
      <c r="AK70" s="75">
        <f>T70*VLOOKUP('Tipo de Pilha_Furieri2014'!$E$1,'Área - us ur_Furieri2014'!$A$4:$R$6,2,FALSE)/1000</f>
        <v>0</v>
      </c>
      <c r="AL70" s="76">
        <f>U70*VLOOKUP('Tipo de Pilha_Furieri2014'!$E$1,'Área - us ur_Furieri2014'!$A$4:$R$6,3,FALSE)/1000</f>
        <v>0</v>
      </c>
      <c r="AM70" s="76">
        <f>V70*VLOOKUP('Tipo de Pilha_Furieri2014'!$E$1,'Área - us ur_Furieri2014'!$A$4:$R$6,4,FALSE)/1000</f>
        <v>0</v>
      </c>
      <c r="AN70" s="76">
        <f>W70*VLOOKUP('Tipo de Pilha_Furieri2014'!$E$1,'Área - us ur_Furieri2014'!$A$4:$R$6,5,FALSE)/1000</f>
        <v>4.5504284544620682E-4</v>
      </c>
      <c r="AO70" s="76">
        <f>X70*VLOOKUP('Tipo de Pilha_Furieri2014'!$E$1,'Área - us ur_Furieri2014'!$A$4:$R$6,6,FALSE)/1000</f>
        <v>2.0659223452472938E-3</v>
      </c>
      <c r="AP70" s="76">
        <f>Y70*VLOOKUP('Tipo de Pilha_Furieri2014'!$E$1,'Área - us ur_Furieri2014'!$A$4:$R$6,7,FALSE)/1000</f>
        <v>4.9503794651719604E-3</v>
      </c>
      <c r="AQ70" s="76">
        <f>Z70*VLOOKUP('Tipo de Pilha_Furieri2014'!$E$1,'Área - us ur_Furieri2014'!$A$4:$R$6,8,FALSE)/1000</f>
        <v>5.9470814934909268E-3</v>
      </c>
      <c r="AR70" s="76">
        <f>AA70*VLOOKUP('Tipo de Pilha_Furieri2014'!$E$1,'Área - us ur_Furieri2014'!$A$4:$R$6,9,FALSE)/1000</f>
        <v>6.1524337278107827E-3</v>
      </c>
      <c r="AS70" s="76">
        <f>AB70*VLOOKUP('Tipo de Pilha_Furieri2014'!$E$1,'Área - us ur_Furieri2014'!$A$4:$R$6,10,FALSE)/1000</f>
        <v>4.163923965835886E-3</v>
      </c>
      <c r="AT70" s="76">
        <f>AC70*VLOOKUP('Tipo de Pilha_Furieri2014'!$E$1,'Área - us ur_Furieri2014'!$A$4:$R$6,11,FALSE)/1000</f>
        <v>3.5303059580578553E-3</v>
      </c>
      <c r="AU70" s="76">
        <f>AD70*VLOOKUP('Tipo de Pilha_Furieri2014'!$E$1,'Área - us ur_Furieri2014'!$A$4:$R$6,12,FALSE)/1000</f>
        <v>3.0651093710739809E-3</v>
      </c>
      <c r="AV70" s="76">
        <f>AE70*VLOOKUP('Tipo de Pilha_Furieri2014'!$E$1,'Área - us ur_Furieri2014'!$A$4:$R$6,13,FALSE)/1000</f>
        <v>9.4590432544479743E-4</v>
      </c>
      <c r="AW70" s="76">
        <f>AF70*VLOOKUP('Tipo de Pilha_Furieri2014'!$E$1,'Área - us ur_Furieri2014'!$A$4:$R$6,14,FALSE)/1000</f>
        <v>5.7203812756226997E-4</v>
      </c>
      <c r="AX70" s="76">
        <f>AG70*VLOOKUP('Tipo de Pilha_Furieri2014'!$E$1,'Área - us ur_Furieri2014'!$A$4:$R$6,15,FALSE)/1000</f>
        <v>2.2679885530128708E-4</v>
      </c>
      <c r="AY70" s="76">
        <f>AH70*VLOOKUP('Tipo de Pilha_Furieri2014'!$E$1,'Área - us ur_Furieri2014'!$A$4:$R$6,16,FALSE)/1000</f>
        <v>0</v>
      </c>
      <c r="AZ70" s="76">
        <f>AI70*VLOOKUP('Tipo de Pilha_Furieri2014'!$E$1,'Área - us ur_Furieri2014'!$A$4:$R$6,17,FALSE)/1000</f>
        <v>0</v>
      </c>
      <c r="BA70" s="77">
        <f>AJ70*VLOOKUP('Tipo de Pilha_Furieri2014'!$E$1,'Área - us ur_Furieri2014'!$A$4:$R$6,18,FALSE)/1000</f>
        <v>0</v>
      </c>
      <c r="BB70" s="70">
        <f t="shared" si="43"/>
        <v>3.2074940480443251E-2</v>
      </c>
    </row>
    <row r="71" spans="1:54" ht="15" customHeight="1" x14ac:dyDescent="0.2">
      <c r="A71" s="90">
        <f>'Série Vento-1 dia'!D71</f>
        <v>42073</v>
      </c>
      <c r="B71" s="55">
        <f>'Série Vento-1 dia'!E71</f>
        <v>13.74594368</v>
      </c>
      <c r="C71" s="48">
        <f t="shared" si="25"/>
        <v>6.8729718400000014E-2</v>
      </c>
      <c r="D71" s="49">
        <f t="shared" si="26"/>
        <v>0.2061891552</v>
      </c>
      <c r="E71" s="49">
        <f t="shared" si="27"/>
        <v>0.34364859200000003</v>
      </c>
      <c r="F71" s="49">
        <f t="shared" si="28"/>
        <v>0.48110802879999992</v>
      </c>
      <c r="G71" s="49">
        <f t="shared" si="29"/>
        <v>0.61856746560000009</v>
      </c>
      <c r="H71" s="49">
        <f t="shared" si="30"/>
        <v>0.75602690240000014</v>
      </c>
      <c r="I71" s="49">
        <f t="shared" si="31"/>
        <v>0.89348633919999998</v>
      </c>
      <c r="J71" s="49">
        <f t="shared" si="32"/>
        <v>1.030945776</v>
      </c>
      <c r="K71" s="49">
        <f t="shared" si="33"/>
        <v>1.1684052128</v>
      </c>
      <c r="L71" s="49">
        <f t="shared" si="34"/>
        <v>1.3058646495999999</v>
      </c>
      <c r="M71" s="49">
        <f t="shared" si="35"/>
        <v>1.4433240864000001</v>
      </c>
      <c r="N71" s="49">
        <f t="shared" si="36"/>
        <v>1.5807835231999998</v>
      </c>
      <c r="O71" s="49">
        <f t="shared" si="37"/>
        <v>1.71824296</v>
      </c>
      <c r="P71" s="49">
        <f t="shared" si="38"/>
        <v>1.8557023968000002</v>
      </c>
      <c r="Q71" s="49">
        <f t="shared" si="39"/>
        <v>1.9931618335999999</v>
      </c>
      <c r="R71" s="49">
        <f t="shared" si="40"/>
        <v>2.1306212704000003</v>
      </c>
      <c r="S71" s="50">
        <f t="shared" si="41"/>
        <v>2.2680807072000002</v>
      </c>
      <c r="T71" s="48">
        <f t="shared" si="42"/>
        <v>0</v>
      </c>
      <c r="U71" s="49">
        <f t="shared" si="42"/>
        <v>0</v>
      </c>
      <c r="V71" s="49">
        <f t="shared" si="42"/>
        <v>0</v>
      </c>
      <c r="W71" s="49">
        <f t="shared" si="42"/>
        <v>1.4291984952536523</v>
      </c>
      <c r="X71" s="49">
        <f t="shared" si="42"/>
        <v>6.7765326068028209</v>
      </c>
      <c r="Y71" s="49">
        <f t="shared" si="42"/>
        <v>14.315697943135278</v>
      </c>
      <c r="Z71" s="49">
        <f t="shared" si="42"/>
        <v>24.046694504251011</v>
      </c>
      <c r="AA71" s="49">
        <f t="shared" si="42"/>
        <v>35.969522290150053</v>
      </c>
      <c r="AB71" s="49">
        <f t="shared" si="42"/>
        <v>50.08418130083237</v>
      </c>
      <c r="AC71" s="49">
        <f t="shared" si="42"/>
        <v>66.390671536297987</v>
      </c>
      <c r="AD71" s="49">
        <f t="shared" si="42"/>
        <v>84.888992996546904</v>
      </c>
      <c r="AE71" s="49">
        <f t="shared" si="42"/>
        <v>105.57914568157906</v>
      </c>
      <c r="AF71" s="49">
        <f t="shared" si="42"/>
        <v>128.46112959139458</v>
      </c>
      <c r="AG71" s="49">
        <f t="shared" si="42"/>
        <v>153.53494472599337</v>
      </c>
      <c r="AH71" s="49">
        <f t="shared" si="42"/>
        <v>180.8005910853754</v>
      </c>
      <c r="AI71" s="49">
        <f t="shared" si="42"/>
        <v>210.25806866954085</v>
      </c>
      <c r="AJ71" s="49">
        <f t="shared" si="24"/>
        <v>241.90737747848948</v>
      </c>
      <c r="AK71" s="75">
        <f>T71*VLOOKUP('Tipo de Pilha_Furieri2014'!$E$1,'Área - us ur_Furieri2014'!$A$4:$R$6,2,FALSE)/1000</f>
        <v>0</v>
      </c>
      <c r="AL71" s="76">
        <f>U71*VLOOKUP('Tipo de Pilha_Furieri2014'!$E$1,'Área - us ur_Furieri2014'!$A$4:$R$6,3,FALSE)/1000</f>
        <v>0</v>
      </c>
      <c r="AM71" s="76">
        <f>V71*VLOOKUP('Tipo de Pilha_Furieri2014'!$E$1,'Área - us ur_Furieri2014'!$A$4:$R$6,4,FALSE)/1000</f>
        <v>0</v>
      </c>
      <c r="AN71" s="76">
        <f>W71*VLOOKUP('Tipo de Pilha_Furieri2014'!$E$1,'Área - us ur_Furieri2014'!$A$4:$R$6,5,FALSE)/1000</f>
        <v>1.3863225403960424E-4</v>
      </c>
      <c r="AO71" s="76">
        <f>X71*VLOOKUP('Tipo de Pilha_Furieri2014'!$E$1,'Área - us ur_Furieri2014'!$A$4:$R$6,6,FALSE)/1000</f>
        <v>1.0774686844816485E-3</v>
      </c>
      <c r="AP71" s="76">
        <f>Y71*VLOOKUP('Tipo de Pilha_Furieri2014'!$E$1,'Área - us ur_Furieri2014'!$A$4:$R$6,7,FALSE)/1000</f>
        <v>2.9060866824564616E-3</v>
      </c>
      <c r="AQ71" s="76">
        <f>Z71*VLOOKUP('Tipo de Pilha_Furieri2014'!$E$1,'Área - us ur_Furieri2014'!$A$4:$R$6,8,FALSE)/1000</f>
        <v>3.6791442591504048E-3</v>
      </c>
      <c r="AR71" s="76">
        <f>AA71*VLOOKUP('Tipo de Pilha_Furieri2014'!$E$1,'Área - us ur_Furieri2014'!$A$4:$R$6,9,FALSE)/1000</f>
        <v>3.9206779296263559E-3</v>
      </c>
      <c r="AS71" s="76">
        <f>AB71*VLOOKUP('Tipo de Pilha_Furieri2014'!$E$1,'Área - us ur_Furieri2014'!$A$4:$R$6,10,FALSE)/1000</f>
        <v>2.7045457902449481E-3</v>
      </c>
      <c r="AT71" s="76">
        <f>AC71*VLOOKUP('Tipo de Pilha_Furieri2014'!$E$1,'Área - us ur_Furieri2014'!$A$4:$R$6,11,FALSE)/1000</f>
        <v>2.3236735037704295E-3</v>
      </c>
      <c r="AU71" s="76">
        <f>AD71*VLOOKUP('Tipo de Pilha_Furieri2014'!$E$1,'Área - us ur_Furieri2014'!$A$4:$R$6,12,FALSE)/1000</f>
        <v>2.0373358319171254E-3</v>
      </c>
      <c r="AV71" s="76">
        <f>AE71*VLOOKUP('Tipo de Pilha_Furieri2014'!$E$1,'Área - us ur_Furieri2014'!$A$4:$R$6,13,FALSE)/1000</f>
        <v>6.3347487408947449E-4</v>
      </c>
      <c r="AW71" s="76">
        <f>AF71*VLOOKUP('Tipo de Pilha_Furieri2014'!$E$1,'Área - us ur_Furieri2014'!$A$4:$R$6,14,FALSE)/1000</f>
        <v>3.8538338877418379E-4</v>
      </c>
      <c r="AX71" s="76">
        <f>AG71*VLOOKUP('Tipo de Pilha_Furieri2014'!$E$1,'Área - us ur_Furieri2014'!$A$4:$R$6,15,FALSE)/1000</f>
        <v>1.5353494472599338E-4</v>
      </c>
      <c r="AY71" s="76">
        <f>AH71*VLOOKUP('Tipo de Pilha_Furieri2014'!$E$1,'Área - us ur_Furieri2014'!$A$4:$R$6,16,FALSE)/1000</f>
        <v>0</v>
      </c>
      <c r="AZ71" s="76">
        <f>AI71*VLOOKUP('Tipo de Pilha_Furieri2014'!$E$1,'Área - us ur_Furieri2014'!$A$4:$R$6,17,FALSE)/1000</f>
        <v>0</v>
      </c>
      <c r="BA71" s="77">
        <f>AJ71*VLOOKUP('Tipo de Pilha_Furieri2014'!$E$1,'Área - us ur_Furieri2014'!$A$4:$R$6,18,FALSE)/1000</f>
        <v>0</v>
      </c>
      <c r="BB71" s="70">
        <f t="shared" si="43"/>
        <v>1.9959958143276627E-2</v>
      </c>
    </row>
    <row r="72" spans="1:54" ht="15" customHeight="1" x14ac:dyDescent="0.2">
      <c r="A72" s="90">
        <f>'Série Vento-1 dia'!D72</f>
        <v>42074</v>
      </c>
      <c r="B72" s="55">
        <f>'Série Vento-1 dia'!E72</f>
        <v>15.464186639999999</v>
      </c>
      <c r="C72" s="48">
        <f t="shared" si="25"/>
        <v>7.7320933200000011E-2</v>
      </c>
      <c r="D72" s="49">
        <f t="shared" si="26"/>
        <v>0.23196279959999999</v>
      </c>
      <c r="E72" s="49">
        <f t="shared" si="27"/>
        <v>0.38660466599999999</v>
      </c>
      <c r="F72" s="49">
        <f t="shared" si="28"/>
        <v>0.54124653239999987</v>
      </c>
      <c r="G72" s="49">
        <f t="shared" si="29"/>
        <v>0.69588839880000009</v>
      </c>
      <c r="H72" s="49">
        <f t="shared" si="30"/>
        <v>0.85053026520000008</v>
      </c>
      <c r="I72" s="49">
        <f t="shared" si="31"/>
        <v>1.0051721316</v>
      </c>
      <c r="J72" s="49">
        <f t="shared" si="32"/>
        <v>1.1598139980000002</v>
      </c>
      <c r="K72" s="49">
        <f t="shared" si="33"/>
        <v>1.3144558644</v>
      </c>
      <c r="L72" s="49">
        <f t="shared" si="34"/>
        <v>1.4690977307999999</v>
      </c>
      <c r="M72" s="49">
        <f t="shared" si="35"/>
        <v>1.6237395972000002</v>
      </c>
      <c r="N72" s="49">
        <f t="shared" si="36"/>
        <v>1.7783814635999997</v>
      </c>
      <c r="O72" s="49">
        <f t="shared" si="37"/>
        <v>1.9330233299999999</v>
      </c>
      <c r="P72" s="49">
        <f t="shared" si="38"/>
        <v>2.0876651964000001</v>
      </c>
      <c r="Q72" s="49">
        <f t="shared" si="39"/>
        <v>2.2423070627999997</v>
      </c>
      <c r="R72" s="49">
        <f t="shared" si="40"/>
        <v>2.3969489292000001</v>
      </c>
      <c r="S72" s="50">
        <f t="shared" si="41"/>
        <v>2.5515907956000001</v>
      </c>
      <c r="T72" s="48">
        <f t="shared" si="42"/>
        <v>0</v>
      </c>
      <c r="U72" s="49">
        <f t="shared" si="42"/>
        <v>0</v>
      </c>
      <c r="V72" s="49">
        <f t="shared" si="42"/>
        <v>0</v>
      </c>
      <c r="W72" s="49">
        <f t="shared" si="42"/>
        <v>3.4989591863194018</v>
      </c>
      <c r="X72" s="49">
        <f t="shared" si="42"/>
        <v>10.747615125752819</v>
      </c>
      <c r="Y72" s="49">
        <f t="shared" si="42"/>
        <v>20.770307459052582</v>
      </c>
      <c r="Z72" s="49">
        <f t="shared" si="42"/>
        <v>33.567036186218694</v>
      </c>
      <c r="AA72" s="49">
        <f t="shared" si="42"/>
        <v>49.137801307251181</v>
      </c>
      <c r="AB72" s="49">
        <f t="shared" si="42"/>
        <v>67.482602822149971</v>
      </c>
      <c r="AC72" s="49">
        <f t="shared" si="42"/>
        <v>88.60144073091513</v>
      </c>
      <c r="AD72" s="49">
        <f t="shared" si="42"/>
        <v>112.4943150335467</v>
      </c>
      <c r="AE72" s="49">
        <f t="shared" si="42"/>
        <v>139.16122573004449</v>
      </c>
      <c r="AF72" s="49">
        <f t="shared" si="42"/>
        <v>168.60217282040875</v>
      </c>
      <c r="AG72" s="49">
        <f t="shared" si="42"/>
        <v>200.81715630463935</v>
      </c>
      <c r="AH72" s="49">
        <f t="shared" si="42"/>
        <v>235.80617618273621</v>
      </c>
      <c r="AI72" s="49">
        <f t="shared" si="42"/>
        <v>273.56923245469955</v>
      </c>
      <c r="AJ72" s="49">
        <f t="shared" si="24"/>
        <v>314.10632512052916</v>
      </c>
      <c r="AK72" s="75">
        <f>T72*VLOOKUP('Tipo de Pilha_Furieri2014'!$E$1,'Área - us ur_Furieri2014'!$A$4:$R$6,2,FALSE)/1000</f>
        <v>0</v>
      </c>
      <c r="AL72" s="76">
        <f>U72*VLOOKUP('Tipo de Pilha_Furieri2014'!$E$1,'Área - us ur_Furieri2014'!$A$4:$R$6,3,FALSE)/1000</f>
        <v>0</v>
      </c>
      <c r="AM72" s="76">
        <f>V72*VLOOKUP('Tipo de Pilha_Furieri2014'!$E$1,'Área - us ur_Furieri2014'!$A$4:$R$6,4,FALSE)/1000</f>
        <v>0</v>
      </c>
      <c r="AN72" s="76">
        <f>W72*VLOOKUP('Tipo de Pilha_Furieri2014'!$E$1,'Área - us ur_Furieri2014'!$A$4:$R$6,5,FALSE)/1000</f>
        <v>3.3939904107298198E-4</v>
      </c>
      <c r="AO72" s="76">
        <f>X72*VLOOKUP('Tipo de Pilha_Furieri2014'!$E$1,'Área - us ur_Furieri2014'!$A$4:$R$6,6,FALSE)/1000</f>
        <v>1.7088708049946984E-3</v>
      </c>
      <c r="AP72" s="76">
        <f>Y72*VLOOKUP('Tipo de Pilha_Furieri2014'!$E$1,'Área - us ur_Furieri2014'!$A$4:$R$6,7,FALSE)/1000</f>
        <v>4.2163724141876741E-3</v>
      </c>
      <c r="AQ72" s="76">
        <f>Z72*VLOOKUP('Tipo de Pilha_Furieri2014'!$E$1,'Área - us ur_Furieri2014'!$A$4:$R$6,8,FALSE)/1000</f>
        <v>5.1357565364914598E-3</v>
      </c>
      <c r="AR72" s="76">
        <f>AA72*VLOOKUP('Tipo de Pilha_Furieri2014'!$E$1,'Área - us ur_Furieri2014'!$A$4:$R$6,9,FALSE)/1000</f>
        <v>5.3560203424903785E-3</v>
      </c>
      <c r="AS72" s="76">
        <f>AB72*VLOOKUP('Tipo de Pilha_Furieri2014'!$E$1,'Área - us ur_Furieri2014'!$A$4:$R$6,10,FALSE)/1000</f>
        <v>3.6440605523960987E-3</v>
      </c>
      <c r="AT72" s="76">
        <f>AC72*VLOOKUP('Tipo de Pilha_Furieri2014'!$E$1,'Área - us ur_Furieri2014'!$A$4:$R$6,11,FALSE)/1000</f>
        <v>3.1010504255820298E-3</v>
      </c>
      <c r="AU72" s="76">
        <f>AD72*VLOOKUP('Tipo de Pilha_Furieri2014'!$E$1,'Área - us ur_Furieri2014'!$A$4:$R$6,12,FALSE)/1000</f>
        <v>2.6998635608051205E-3</v>
      </c>
      <c r="AV72" s="76">
        <f>AE72*VLOOKUP('Tipo de Pilha_Furieri2014'!$E$1,'Área - us ur_Furieri2014'!$A$4:$R$6,13,FALSE)/1000</f>
        <v>8.3496735438026693E-4</v>
      </c>
      <c r="AW72" s="76">
        <f>AF72*VLOOKUP('Tipo de Pilha_Furieri2014'!$E$1,'Área - us ur_Furieri2014'!$A$4:$R$6,14,FALSE)/1000</f>
        <v>5.0580651846122624E-4</v>
      </c>
      <c r="AX72" s="76">
        <f>AG72*VLOOKUP('Tipo de Pilha_Furieri2014'!$E$1,'Área - us ur_Furieri2014'!$A$4:$R$6,15,FALSE)/1000</f>
        <v>2.0081715630463937E-4</v>
      </c>
      <c r="AY72" s="76">
        <f>AH72*VLOOKUP('Tipo de Pilha_Furieri2014'!$E$1,'Área - us ur_Furieri2014'!$A$4:$R$6,16,FALSE)/1000</f>
        <v>0</v>
      </c>
      <c r="AZ72" s="76">
        <f>AI72*VLOOKUP('Tipo de Pilha_Furieri2014'!$E$1,'Área - us ur_Furieri2014'!$A$4:$R$6,17,FALSE)/1000</f>
        <v>0</v>
      </c>
      <c r="BA72" s="77">
        <f>AJ72*VLOOKUP('Tipo de Pilha_Furieri2014'!$E$1,'Área - us ur_Furieri2014'!$A$4:$R$6,18,FALSE)/1000</f>
        <v>0</v>
      </c>
      <c r="BB72" s="70">
        <f t="shared" si="43"/>
        <v>2.7742984707166574E-2</v>
      </c>
    </row>
    <row r="73" spans="1:54" ht="15" customHeight="1" x14ac:dyDescent="0.2">
      <c r="A73" s="90">
        <f>'Série Vento-1 dia'!D73</f>
        <v>42075</v>
      </c>
      <c r="B73" s="55">
        <f>'Série Vento-1 dia'!E73</f>
        <v>14.605065159999999</v>
      </c>
      <c r="C73" s="48">
        <f t="shared" si="25"/>
        <v>7.3025325800000013E-2</v>
      </c>
      <c r="D73" s="49">
        <f t="shared" si="26"/>
        <v>0.21907597739999998</v>
      </c>
      <c r="E73" s="49">
        <f t="shared" si="27"/>
        <v>0.36512662899999998</v>
      </c>
      <c r="F73" s="49">
        <f t="shared" si="28"/>
        <v>0.51117728059999989</v>
      </c>
      <c r="G73" s="49">
        <f t="shared" si="29"/>
        <v>0.65722793219999998</v>
      </c>
      <c r="H73" s="49">
        <f t="shared" si="30"/>
        <v>0.80327858380000006</v>
      </c>
      <c r="I73" s="49">
        <f t="shared" si="31"/>
        <v>0.94932923539999992</v>
      </c>
      <c r="J73" s="49">
        <f t="shared" si="32"/>
        <v>1.095379887</v>
      </c>
      <c r="K73" s="49">
        <f t="shared" si="33"/>
        <v>1.2414305386</v>
      </c>
      <c r="L73" s="49">
        <f t="shared" si="34"/>
        <v>1.3874811901999999</v>
      </c>
      <c r="M73" s="49">
        <f t="shared" si="35"/>
        <v>1.5335318417999999</v>
      </c>
      <c r="N73" s="49">
        <f t="shared" si="36"/>
        <v>1.6795824933999997</v>
      </c>
      <c r="O73" s="49">
        <f t="shared" si="37"/>
        <v>1.8256331449999998</v>
      </c>
      <c r="P73" s="49">
        <f t="shared" si="38"/>
        <v>1.9716837966</v>
      </c>
      <c r="Q73" s="49">
        <f t="shared" si="39"/>
        <v>2.1177344481999998</v>
      </c>
      <c r="R73" s="49">
        <f t="shared" si="40"/>
        <v>2.2637850998000002</v>
      </c>
      <c r="S73" s="50">
        <f t="shared" si="41"/>
        <v>2.4098357513999997</v>
      </c>
      <c r="T73" s="48">
        <f t="shared" si="42"/>
        <v>0</v>
      </c>
      <c r="U73" s="49">
        <f t="shared" si="42"/>
        <v>0</v>
      </c>
      <c r="V73" s="49">
        <f t="shared" si="42"/>
        <v>0</v>
      </c>
      <c r="W73" s="49">
        <f t="shared" si="42"/>
        <v>2.4116375663654424</v>
      </c>
      <c r="X73" s="49">
        <f t="shared" si="42"/>
        <v>8.6753852289694926</v>
      </c>
      <c r="Y73" s="49">
        <f t="shared" si="42"/>
        <v>17.413504860176555</v>
      </c>
      <c r="Z73" s="49">
        <f t="shared" si="42"/>
        <v>28.625996459986609</v>
      </c>
      <c r="AA73" s="49">
        <f t="shared" si="42"/>
        <v>42.312860028399705</v>
      </c>
      <c r="AB73" s="49">
        <f t="shared" si="42"/>
        <v>58.474095565415801</v>
      </c>
      <c r="AC73" s="49">
        <f t="shared" si="42"/>
        <v>77.1097030710349</v>
      </c>
      <c r="AD73" s="49">
        <f t="shared" si="42"/>
        <v>98.219682545257001</v>
      </c>
      <c r="AE73" s="49">
        <f t="shared" si="42"/>
        <v>121.80403398808208</v>
      </c>
      <c r="AF73" s="49">
        <f t="shared" si="42"/>
        <v>147.86275739951026</v>
      </c>
      <c r="AG73" s="49">
        <f t="shared" si="42"/>
        <v>176.39585277954146</v>
      </c>
      <c r="AH73" s="49">
        <f t="shared" si="42"/>
        <v>207.40332012817555</v>
      </c>
      <c r="AI73" s="49">
        <f t="shared" si="42"/>
        <v>240.88515944541282</v>
      </c>
      <c r="AJ73" s="49">
        <f t="shared" si="24"/>
        <v>276.84137073125294</v>
      </c>
      <c r="AK73" s="75">
        <f>T73*VLOOKUP('Tipo de Pilha_Furieri2014'!$E$1,'Área - us ur_Furieri2014'!$A$4:$R$6,2,FALSE)/1000</f>
        <v>0</v>
      </c>
      <c r="AL73" s="76">
        <f>U73*VLOOKUP('Tipo de Pilha_Furieri2014'!$E$1,'Área - us ur_Furieri2014'!$A$4:$R$6,3,FALSE)/1000</f>
        <v>0</v>
      </c>
      <c r="AM73" s="76">
        <f>V73*VLOOKUP('Tipo de Pilha_Furieri2014'!$E$1,'Área - us ur_Furieri2014'!$A$4:$R$6,4,FALSE)/1000</f>
        <v>0</v>
      </c>
      <c r="AN73" s="76">
        <f>W73*VLOOKUP('Tipo de Pilha_Furieri2014'!$E$1,'Área - us ur_Furieri2014'!$A$4:$R$6,5,FALSE)/1000</f>
        <v>2.3392884393744789E-4</v>
      </c>
      <c r="AO73" s="76">
        <f>X73*VLOOKUP('Tipo de Pilha_Furieri2014'!$E$1,'Área - us ur_Furieri2014'!$A$4:$R$6,6,FALSE)/1000</f>
        <v>1.3793862514061494E-3</v>
      </c>
      <c r="AP73" s="76">
        <f>Y73*VLOOKUP('Tipo de Pilha_Furieri2014'!$E$1,'Área - us ur_Furieri2014'!$A$4:$R$6,7,FALSE)/1000</f>
        <v>3.5349414866158407E-3</v>
      </c>
      <c r="AQ73" s="76">
        <f>Z73*VLOOKUP('Tipo de Pilha_Furieri2014'!$E$1,'Área - us ur_Furieri2014'!$A$4:$R$6,8,FALSE)/1000</f>
        <v>4.3797774583779515E-3</v>
      </c>
      <c r="AR73" s="76">
        <f>AA73*VLOOKUP('Tipo de Pilha_Furieri2014'!$E$1,'Área - us ur_Furieri2014'!$A$4:$R$6,9,FALSE)/1000</f>
        <v>4.6121017430955681E-3</v>
      </c>
      <c r="AS73" s="76">
        <f>AB73*VLOOKUP('Tipo de Pilha_Furieri2014'!$E$1,'Área - us ur_Furieri2014'!$A$4:$R$6,10,FALSE)/1000</f>
        <v>3.1576011605324535E-3</v>
      </c>
      <c r="AT73" s="76">
        <f>AC73*VLOOKUP('Tipo de Pilha_Furieri2014'!$E$1,'Área - us ur_Furieri2014'!$A$4:$R$6,11,FALSE)/1000</f>
        <v>2.6988396074862217E-3</v>
      </c>
      <c r="AU73" s="76">
        <f>AD73*VLOOKUP('Tipo de Pilha_Furieri2014'!$E$1,'Área - us ur_Furieri2014'!$A$4:$R$6,12,FALSE)/1000</f>
        <v>2.3572723810861679E-3</v>
      </c>
      <c r="AV73" s="76">
        <f>AE73*VLOOKUP('Tipo de Pilha_Furieri2014'!$E$1,'Área - us ur_Furieri2014'!$A$4:$R$6,13,FALSE)/1000</f>
        <v>7.3082420392849251E-4</v>
      </c>
      <c r="AW73" s="76">
        <f>AF73*VLOOKUP('Tipo de Pilha_Furieri2014'!$E$1,'Área - us ur_Furieri2014'!$A$4:$R$6,14,FALSE)/1000</f>
        <v>4.4358827219853083E-4</v>
      </c>
      <c r="AX73" s="76">
        <f>AG73*VLOOKUP('Tipo de Pilha_Furieri2014'!$E$1,'Área - us ur_Furieri2014'!$A$4:$R$6,15,FALSE)/1000</f>
        <v>1.7639585277954146E-4</v>
      </c>
      <c r="AY73" s="76">
        <f>AH73*VLOOKUP('Tipo de Pilha_Furieri2014'!$E$1,'Área - us ur_Furieri2014'!$A$4:$R$6,16,FALSE)/1000</f>
        <v>0</v>
      </c>
      <c r="AZ73" s="76">
        <f>AI73*VLOOKUP('Tipo de Pilha_Furieri2014'!$E$1,'Área - us ur_Furieri2014'!$A$4:$R$6,17,FALSE)/1000</f>
        <v>0</v>
      </c>
      <c r="BA73" s="77">
        <f>AJ73*VLOOKUP('Tipo de Pilha_Furieri2014'!$E$1,'Área - us ur_Furieri2014'!$A$4:$R$6,18,FALSE)/1000</f>
        <v>0</v>
      </c>
      <c r="BB73" s="70">
        <f t="shared" si="43"/>
        <v>2.3704657261444363E-2</v>
      </c>
    </row>
    <row r="74" spans="1:54" ht="15" customHeight="1" x14ac:dyDescent="0.2">
      <c r="A74" s="90">
        <f>'Série Vento-1 dia'!D74</f>
        <v>42076</v>
      </c>
      <c r="B74" s="55">
        <f>'Série Vento-1 dia'!E74</f>
        <v>12.886822199999999</v>
      </c>
      <c r="C74" s="48">
        <f t="shared" si="25"/>
        <v>6.4434111000000002E-2</v>
      </c>
      <c r="D74" s="49">
        <f t="shared" si="26"/>
        <v>0.19330233299999999</v>
      </c>
      <c r="E74" s="49">
        <f t="shared" si="27"/>
        <v>0.32217055500000003</v>
      </c>
      <c r="F74" s="49">
        <f t="shared" si="28"/>
        <v>0.45103877699999995</v>
      </c>
      <c r="G74" s="49">
        <f t="shared" si="29"/>
        <v>0.57990699899999998</v>
      </c>
      <c r="H74" s="49">
        <f t="shared" si="30"/>
        <v>0.70877522100000001</v>
      </c>
      <c r="I74" s="49">
        <f t="shared" si="31"/>
        <v>0.83764344299999993</v>
      </c>
      <c r="J74" s="49">
        <f t="shared" si="32"/>
        <v>0.96651166500000008</v>
      </c>
      <c r="K74" s="49">
        <f t="shared" si="33"/>
        <v>1.095379887</v>
      </c>
      <c r="L74" s="49">
        <f t="shared" si="34"/>
        <v>1.2242481089999999</v>
      </c>
      <c r="M74" s="49">
        <f t="shared" si="35"/>
        <v>1.3531163310000001</v>
      </c>
      <c r="N74" s="49">
        <f t="shared" si="36"/>
        <v>1.4819845529999998</v>
      </c>
      <c r="O74" s="49">
        <f t="shared" si="37"/>
        <v>1.6108527749999999</v>
      </c>
      <c r="P74" s="49">
        <f t="shared" si="38"/>
        <v>1.739720997</v>
      </c>
      <c r="Q74" s="49">
        <f t="shared" si="39"/>
        <v>1.8685892189999997</v>
      </c>
      <c r="R74" s="49">
        <f t="shared" si="40"/>
        <v>1.9974574410000003</v>
      </c>
      <c r="S74" s="50">
        <f t="shared" si="41"/>
        <v>2.1263256629999998</v>
      </c>
      <c r="T74" s="48">
        <f t="shared" si="42"/>
        <v>0</v>
      </c>
      <c r="U74" s="49">
        <f t="shared" si="42"/>
        <v>0</v>
      </c>
      <c r="V74" s="49">
        <f t="shared" si="42"/>
        <v>0</v>
      </c>
      <c r="W74" s="49">
        <f t="shared" si="42"/>
        <v>0.55164197298403106</v>
      </c>
      <c r="X74" s="49">
        <f t="shared" si="42"/>
        <v>5.0510572592527874</v>
      </c>
      <c r="Y74" s="49">
        <f t="shared" si="42"/>
        <v>11.476886707928735</v>
      </c>
      <c r="Z74" s="49">
        <f t="shared" si="42"/>
        <v>19.82913031901186</v>
      </c>
      <c r="AA74" s="49">
        <f t="shared" si="42"/>
        <v>30.107788092502204</v>
      </c>
      <c r="AB74" s="49">
        <f t="shared" si="42"/>
        <v>42.312860028399705</v>
      </c>
      <c r="AC74" s="49">
        <f t="shared" si="42"/>
        <v>56.444346126704389</v>
      </c>
      <c r="AD74" s="49">
        <f t="shared" si="42"/>
        <v>72.502246387416307</v>
      </c>
      <c r="AE74" s="49">
        <f t="shared" si="42"/>
        <v>90.486560810535352</v>
      </c>
      <c r="AF74" s="49">
        <f t="shared" si="42"/>
        <v>110.39728939606164</v>
      </c>
      <c r="AG74" s="49">
        <f t="shared" si="42"/>
        <v>132.23443214399509</v>
      </c>
      <c r="AH74" s="49">
        <f t="shared" si="42"/>
        <v>155.9979890543357</v>
      </c>
      <c r="AI74" s="49">
        <f t="shared" si="42"/>
        <v>181.68796012708367</v>
      </c>
      <c r="AJ74" s="49">
        <f t="shared" si="24"/>
        <v>209.30434536223856</v>
      </c>
      <c r="AK74" s="75">
        <f>T74*VLOOKUP('Tipo de Pilha_Furieri2014'!$E$1,'Área - us ur_Furieri2014'!$A$4:$R$6,2,FALSE)/1000</f>
        <v>0</v>
      </c>
      <c r="AL74" s="76">
        <f>U74*VLOOKUP('Tipo de Pilha_Furieri2014'!$E$1,'Área - us ur_Furieri2014'!$A$4:$R$6,3,FALSE)/1000</f>
        <v>0</v>
      </c>
      <c r="AM74" s="76">
        <f>V74*VLOOKUP('Tipo de Pilha_Furieri2014'!$E$1,'Área - us ur_Furieri2014'!$A$4:$R$6,4,FALSE)/1000</f>
        <v>0</v>
      </c>
      <c r="AN74" s="76">
        <f>W74*VLOOKUP('Tipo de Pilha_Furieri2014'!$E$1,'Área - us ur_Furieri2014'!$A$4:$R$6,5,FALSE)/1000</f>
        <v>5.3509271379451008E-5</v>
      </c>
      <c r="AO74" s="76">
        <f>X74*VLOOKUP('Tipo de Pilha_Furieri2014'!$E$1,'Área - us ur_Furieri2014'!$A$4:$R$6,6,FALSE)/1000</f>
        <v>8.0311810422119322E-4</v>
      </c>
      <c r="AP74" s="76">
        <f>Y74*VLOOKUP('Tipo de Pilha_Furieri2014'!$E$1,'Área - us ur_Furieri2014'!$A$4:$R$6,7,FALSE)/1000</f>
        <v>2.3298080017095332E-3</v>
      </c>
      <c r="AQ74" s="76">
        <f>Z74*VLOOKUP('Tipo de Pilha_Furieri2014'!$E$1,'Área - us ur_Furieri2014'!$A$4:$R$6,8,FALSE)/1000</f>
        <v>3.0338569388088142E-3</v>
      </c>
      <c r="AR74" s="76">
        <f>AA74*VLOOKUP('Tipo de Pilha_Furieri2014'!$E$1,'Área - us ur_Furieri2014'!$A$4:$R$6,9,FALSE)/1000</f>
        <v>3.2817489020827402E-3</v>
      </c>
      <c r="AS74" s="76">
        <f>AB74*VLOOKUP('Tipo de Pilha_Furieri2014'!$E$1,'Área - us ur_Furieri2014'!$A$4:$R$6,10,FALSE)/1000</f>
        <v>2.2848944415335844E-3</v>
      </c>
      <c r="AT74" s="76">
        <f>AC74*VLOOKUP('Tipo de Pilha_Furieri2014'!$E$1,'Área - us ur_Furieri2014'!$A$4:$R$6,11,FALSE)/1000</f>
        <v>1.9755521144346538E-3</v>
      </c>
      <c r="AU74" s="76">
        <f>AD74*VLOOKUP('Tipo de Pilha_Furieri2014'!$E$1,'Área - us ur_Furieri2014'!$A$4:$R$6,12,FALSE)/1000</f>
        <v>1.7400539132979914E-3</v>
      </c>
      <c r="AV74" s="76">
        <f>AE74*VLOOKUP('Tipo de Pilha_Furieri2014'!$E$1,'Área - us ur_Furieri2014'!$A$4:$R$6,13,FALSE)/1000</f>
        <v>5.4291936486321212E-4</v>
      </c>
      <c r="AW74" s="76">
        <f>AF74*VLOOKUP('Tipo de Pilha_Furieri2014'!$E$1,'Área - us ur_Furieri2014'!$A$4:$R$6,14,FALSE)/1000</f>
        <v>3.3119186818818491E-4</v>
      </c>
      <c r="AX74" s="76">
        <f>AG74*VLOOKUP('Tipo de Pilha_Furieri2014'!$E$1,'Área - us ur_Furieri2014'!$A$4:$R$6,15,FALSE)/1000</f>
        <v>1.322344321439951E-4</v>
      </c>
      <c r="AY74" s="76">
        <f>AH74*VLOOKUP('Tipo de Pilha_Furieri2014'!$E$1,'Área - us ur_Furieri2014'!$A$4:$R$6,16,FALSE)/1000</f>
        <v>0</v>
      </c>
      <c r="AZ74" s="76">
        <f>AI74*VLOOKUP('Tipo de Pilha_Furieri2014'!$E$1,'Área - us ur_Furieri2014'!$A$4:$R$6,17,FALSE)/1000</f>
        <v>0</v>
      </c>
      <c r="BA74" s="77">
        <f>AJ74*VLOOKUP('Tipo de Pilha_Furieri2014'!$E$1,'Área - us ur_Furieri2014'!$A$4:$R$6,18,FALSE)/1000</f>
        <v>0</v>
      </c>
      <c r="BB74" s="70">
        <f t="shared" si="43"/>
        <v>1.6508887352663357E-2</v>
      </c>
    </row>
    <row r="75" spans="1:54" ht="15" customHeight="1" x14ac:dyDescent="0.2">
      <c r="A75" s="90">
        <f>'Série Vento-1 dia'!D75</f>
        <v>42077</v>
      </c>
      <c r="B75" s="55">
        <f>'Série Vento-1 dia'!E75</f>
        <v>12.886822199999999</v>
      </c>
      <c r="C75" s="48">
        <f t="shared" si="25"/>
        <v>6.4434111000000002E-2</v>
      </c>
      <c r="D75" s="49">
        <f t="shared" si="26"/>
        <v>0.19330233299999999</v>
      </c>
      <c r="E75" s="49">
        <f t="shared" si="27"/>
        <v>0.32217055500000003</v>
      </c>
      <c r="F75" s="49">
        <f t="shared" si="28"/>
        <v>0.45103877699999995</v>
      </c>
      <c r="G75" s="49">
        <f t="shared" si="29"/>
        <v>0.57990699899999998</v>
      </c>
      <c r="H75" s="49">
        <f t="shared" si="30"/>
        <v>0.70877522100000001</v>
      </c>
      <c r="I75" s="49">
        <f t="shared" si="31"/>
        <v>0.83764344299999993</v>
      </c>
      <c r="J75" s="49">
        <f t="shared" si="32"/>
        <v>0.96651166500000008</v>
      </c>
      <c r="K75" s="49">
        <f t="shared" si="33"/>
        <v>1.095379887</v>
      </c>
      <c r="L75" s="49">
        <f t="shared" si="34"/>
        <v>1.2242481089999999</v>
      </c>
      <c r="M75" s="49">
        <f t="shared" si="35"/>
        <v>1.3531163310000001</v>
      </c>
      <c r="N75" s="49">
        <f t="shared" si="36"/>
        <v>1.4819845529999998</v>
      </c>
      <c r="O75" s="49">
        <f t="shared" si="37"/>
        <v>1.6108527749999999</v>
      </c>
      <c r="P75" s="49">
        <f t="shared" si="38"/>
        <v>1.739720997</v>
      </c>
      <c r="Q75" s="49">
        <f t="shared" si="39"/>
        <v>1.8685892189999997</v>
      </c>
      <c r="R75" s="49">
        <f t="shared" si="40"/>
        <v>1.9974574410000003</v>
      </c>
      <c r="S75" s="50">
        <f t="shared" si="41"/>
        <v>2.1263256629999998</v>
      </c>
      <c r="T75" s="48">
        <f t="shared" si="42"/>
        <v>0</v>
      </c>
      <c r="U75" s="49">
        <f t="shared" si="42"/>
        <v>0</v>
      </c>
      <c r="V75" s="49">
        <f t="shared" si="42"/>
        <v>0</v>
      </c>
      <c r="W75" s="49">
        <f t="shared" si="42"/>
        <v>0.55164197298403106</v>
      </c>
      <c r="X75" s="49">
        <f t="shared" si="42"/>
        <v>5.0510572592527874</v>
      </c>
      <c r="Y75" s="49">
        <f t="shared" si="42"/>
        <v>11.476886707928735</v>
      </c>
      <c r="Z75" s="49">
        <f t="shared" si="42"/>
        <v>19.82913031901186</v>
      </c>
      <c r="AA75" s="49">
        <f t="shared" si="42"/>
        <v>30.107788092502204</v>
      </c>
      <c r="AB75" s="49">
        <f t="shared" si="42"/>
        <v>42.312860028399705</v>
      </c>
      <c r="AC75" s="49">
        <f t="shared" si="42"/>
        <v>56.444346126704389</v>
      </c>
      <c r="AD75" s="49">
        <f t="shared" si="42"/>
        <v>72.502246387416307</v>
      </c>
      <c r="AE75" s="49">
        <f t="shared" si="42"/>
        <v>90.486560810535352</v>
      </c>
      <c r="AF75" s="49">
        <f t="shared" si="42"/>
        <v>110.39728939606164</v>
      </c>
      <c r="AG75" s="49">
        <f t="shared" si="42"/>
        <v>132.23443214399509</v>
      </c>
      <c r="AH75" s="49">
        <f t="shared" si="42"/>
        <v>155.9979890543357</v>
      </c>
      <c r="AI75" s="49">
        <f t="shared" si="42"/>
        <v>181.68796012708367</v>
      </c>
      <c r="AJ75" s="49">
        <f t="shared" si="24"/>
        <v>209.30434536223856</v>
      </c>
      <c r="AK75" s="75">
        <f>T75*VLOOKUP('Tipo de Pilha_Furieri2014'!$E$1,'Área - us ur_Furieri2014'!$A$4:$R$6,2,FALSE)/1000</f>
        <v>0</v>
      </c>
      <c r="AL75" s="76">
        <f>U75*VLOOKUP('Tipo de Pilha_Furieri2014'!$E$1,'Área - us ur_Furieri2014'!$A$4:$R$6,3,FALSE)/1000</f>
        <v>0</v>
      </c>
      <c r="AM75" s="76">
        <f>V75*VLOOKUP('Tipo de Pilha_Furieri2014'!$E$1,'Área - us ur_Furieri2014'!$A$4:$R$6,4,FALSE)/1000</f>
        <v>0</v>
      </c>
      <c r="AN75" s="76">
        <f>W75*VLOOKUP('Tipo de Pilha_Furieri2014'!$E$1,'Área - us ur_Furieri2014'!$A$4:$R$6,5,FALSE)/1000</f>
        <v>5.3509271379451008E-5</v>
      </c>
      <c r="AO75" s="76">
        <f>X75*VLOOKUP('Tipo de Pilha_Furieri2014'!$E$1,'Área - us ur_Furieri2014'!$A$4:$R$6,6,FALSE)/1000</f>
        <v>8.0311810422119322E-4</v>
      </c>
      <c r="AP75" s="76">
        <f>Y75*VLOOKUP('Tipo de Pilha_Furieri2014'!$E$1,'Área - us ur_Furieri2014'!$A$4:$R$6,7,FALSE)/1000</f>
        <v>2.3298080017095332E-3</v>
      </c>
      <c r="AQ75" s="76">
        <f>Z75*VLOOKUP('Tipo de Pilha_Furieri2014'!$E$1,'Área - us ur_Furieri2014'!$A$4:$R$6,8,FALSE)/1000</f>
        <v>3.0338569388088142E-3</v>
      </c>
      <c r="AR75" s="76">
        <f>AA75*VLOOKUP('Tipo de Pilha_Furieri2014'!$E$1,'Área - us ur_Furieri2014'!$A$4:$R$6,9,FALSE)/1000</f>
        <v>3.2817489020827402E-3</v>
      </c>
      <c r="AS75" s="76">
        <f>AB75*VLOOKUP('Tipo de Pilha_Furieri2014'!$E$1,'Área - us ur_Furieri2014'!$A$4:$R$6,10,FALSE)/1000</f>
        <v>2.2848944415335844E-3</v>
      </c>
      <c r="AT75" s="76">
        <f>AC75*VLOOKUP('Tipo de Pilha_Furieri2014'!$E$1,'Área - us ur_Furieri2014'!$A$4:$R$6,11,FALSE)/1000</f>
        <v>1.9755521144346538E-3</v>
      </c>
      <c r="AU75" s="76">
        <f>AD75*VLOOKUP('Tipo de Pilha_Furieri2014'!$E$1,'Área - us ur_Furieri2014'!$A$4:$R$6,12,FALSE)/1000</f>
        <v>1.7400539132979914E-3</v>
      </c>
      <c r="AV75" s="76">
        <f>AE75*VLOOKUP('Tipo de Pilha_Furieri2014'!$E$1,'Área - us ur_Furieri2014'!$A$4:$R$6,13,FALSE)/1000</f>
        <v>5.4291936486321212E-4</v>
      </c>
      <c r="AW75" s="76">
        <f>AF75*VLOOKUP('Tipo de Pilha_Furieri2014'!$E$1,'Área - us ur_Furieri2014'!$A$4:$R$6,14,FALSE)/1000</f>
        <v>3.3119186818818491E-4</v>
      </c>
      <c r="AX75" s="76">
        <f>AG75*VLOOKUP('Tipo de Pilha_Furieri2014'!$E$1,'Área - us ur_Furieri2014'!$A$4:$R$6,15,FALSE)/1000</f>
        <v>1.322344321439951E-4</v>
      </c>
      <c r="AY75" s="76">
        <f>AH75*VLOOKUP('Tipo de Pilha_Furieri2014'!$E$1,'Área - us ur_Furieri2014'!$A$4:$R$6,16,FALSE)/1000</f>
        <v>0</v>
      </c>
      <c r="AZ75" s="76">
        <f>AI75*VLOOKUP('Tipo de Pilha_Furieri2014'!$E$1,'Área - us ur_Furieri2014'!$A$4:$R$6,17,FALSE)/1000</f>
        <v>0</v>
      </c>
      <c r="BA75" s="77">
        <f>AJ75*VLOOKUP('Tipo de Pilha_Furieri2014'!$E$1,'Área - us ur_Furieri2014'!$A$4:$R$6,18,FALSE)/1000</f>
        <v>0</v>
      </c>
      <c r="BB75" s="70">
        <f t="shared" si="43"/>
        <v>1.6508887352663357E-2</v>
      </c>
    </row>
    <row r="76" spans="1:54" ht="15" customHeight="1" x14ac:dyDescent="0.2">
      <c r="A76" s="90">
        <f>'Série Vento-1 dia'!D76</f>
        <v>42078</v>
      </c>
      <c r="B76" s="55">
        <f>'Série Vento-1 dia'!E76</f>
        <v>12.027700719999999</v>
      </c>
      <c r="C76" s="48">
        <f t="shared" si="25"/>
        <v>6.0138503600000004E-2</v>
      </c>
      <c r="D76" s="49">
        <f t="shared" si="26"/>
        <v>0.18041551079999998</v>
      </c>
      <c r="E76" s="49">
        <f t="shared" si="27"/>
        <v>0.30069251799999996</v>
      </c>
      <c r="F76" s="49">
        <f t="shared" si="28"/>
        <v>0.42096952519999992</v>
      </c>
      <c r="G76" s="49">
        <f t="shared" si="29"/>
        <v>0.54124653239999998</v>
      </c>
      <c r="H76" s="49">
        <f t="shared" si="30"/>
        <v>0.66152353959999999</v>
      </c>
      <c r="I76" s="49">
        <f t="shared" si="31"/>
        <v>0.78180054679999988</v>
      </c>
      <c r="J76" s="49">
        <f t="shared" si="32"/>
        <v>0.902077554</v>
      </c>
      <c r="K76" s="49">
        <f t="shared" si="33"/>
        <v>1.0223545612</v>
      </c>
      <c r="L76" s="49">
        <f t="shared" si="34"/>
        <v>1.1426315683999999</v>
      </c>
      <c r="M76" s="49">
        <f t="shared" si="35"/>
        <v>1.2629085756</v>
      </c>
      <c r="N76" s="49">
        <f t="shared" si="36"/>
        <v>1.3831855827999997</v>
      </c>
      <c r="O76" s="49">
        <f t="shared" si="37"/>
        <v>1.5034625899999998</v>
      </c>
      <c r="P76" s="49">
        <f t="shared" si="38"/>
        <v>1.6237395971999999</v>
      </c>
      <c r="Q76" s="49">
        <f t="shared" si="39"/>
        <v>1.7440166043999996</v>
      </c>
      <c r="R76" s="49">
        <f t="shared" si="40"/>
        <v>1.8642936116000002</v>
      </c>
      <c r="S76" s="50">
        <f t="shared" si="41"/>
        <v>1.9845706187999999</v>
      </c>
      <c r="T76" s="48">
        <f t="shared" si="42"/>
        <v>0</v>
      </c>
      <c r="U76" s="49">
        <f t="shared" si="42"/>
        <v>0</v>
      </c>
      <c r="V76" s="49">
        <f t="shared" si="42"/>
        <v>0</v>
      </c>
      <c r="W76" s="49">
        <f t="shared" si="42"/>
        <v>0</v>
      </c>
      <c r="X76" s="49">
        <f t="shared" si="42"/>
        <v>3.4989591863194063</v>
      </c>
      <c r="Y76" s="49">
        <f t="shared" si="42"/>
        <v>8.8970711545569401</v>
      </c>
      <c r="Z76" s="49">
        <f t="shared" si="42"/>
        <v>15.973303904269175</v>
      </c>
      <c r="AA76" s="49">
        <f t="shared" si="42"/>
        <v>24.72765743545613</v>
      </c>
      <c r="AB76" s="49">
        <f t="shared" si="42"/>
        <v>35.160131748117792</v>
      </c>
      <c r="AC76" s="49">
        <f t="shared" si="42"/>
        <v>47.270726842254135</v>
      </c>
      <c r="AD76" s="49">
        <f t="shared" si="42"/>
        <v>61.059442717865224</v>
      </c>
      <c r="AE76" s="49">
        <f t="shared" si="42"/>
        <v>76.52627937495096</v>
      </c>
      <c r="AF76" s="49">
        <f t="shared" si="42"/>
        <v>93.671236813511456</v>
      </c>
      <c r="AG76" s="49">
        <f t="shared" si="42"/>
        <v>112.49431503354667</v>
      </c>
      <c r="AH76" s="49">
        <f t="shared" si="42"/>
        <v>132.99551403505649</v>
      </c>
      <c r="AI76" s="49">
        <f t="shared" si="42"/>
        <v>155.17483381804121</v>
      </c>
      <c r="AJ76" s="49">
        <f t="shared" si="24"/>
        <v>179.03227438250045</v>
      </c>
      <c r="AK76" s="75">
        <f>T76*VLOOKUP('Tipo de Pilha_Furieri2014'!$E$1,'Área - us ur_Furieri2014'!$A$4:$R$6,2,FALSE)/1000</f>
        <v>0</v>
      </c>
      <c r="AL76" s="76">
        <f>U76*VLOOKUP('Tipo de Pilha_Furieri2014'!$E$1,'Área - us ur_Furieri2014'!$A$4:$R$6,3,FALSE)/1000</f>
        <v>0</v>
      </c>
      <c r="AM76" s="76">
        <f>V76*VLOOKUP('Tipo de Pilha_Furieri2014'!$E$1,'Área - us ur_Furieri2014'!$A$4:$R$6,4,FALSE)/1000</f>
        <v>0</v>
      </c>
      <c r="AN76" s="76">
        <f>W76*VLOOKUP('Tipo de Pilha_Furieri2014'!$E$1,'Área - us ur_Furieri2014'!$A$4:$R$6,5,FALSE)/1000</f>
        <v>0</v>
      </c>
      <c r="AO76" s="76">
        <f>X76*VLOOKUP('Tipo de Pilha_Furieri2014'!$E$1,'Área - us ur_Furieri2014'!$A$4:$R$6,6,FALSE)/1000</f>
        <v>5.5633451062478553E-4</v>
      </c>
      <c r="AP76" s="76">
        <f>Y76*VLOOKUP('Tipo de Pilha_Furieri2014'!$E$1,'Área - us ur_Furieri2014'!$A$4:$R$6,7,FALSE)/1000</f>
        <v>1.806105444375059E-3</v>
      </c>
      <c r="AQ76" s="76">
        <f>Z76*VLOOKUP('Tipo de Pilha_Furieri2014'!$E$1,'Área - us ur_Furieri2014'!$A$4:$R$6,8,FALSE)/1000</f>
        <v>2.4439154973531834E-3</v>
      </c>
      <c r="AR76" s="76">
        <f>AA76*VLOOKUP('Tipo de Pilha_Furieri2014'!$E$1,'Área - us ur_Furieri2014'!$A$4:$R$6,9,FALSE)/1000</f>
        <v>2.6953146604647184E-3</v>
      </c>
      <c r="AS76" s="76">
        <f>AB76*VLOOKUP('Tipo de Pilha_Furieri2014'!$E$1,'Área - us ur_Furieri2014'!$A$4:$R$6,10,FALSE)/1000</f>
        <v>1.8986471143983611E-3</v>
      </c>
      <c r="AT76" s="76">
        <f>AC76*VLOOKUP('Tipo de Pilha_Furieri2014'!$E$1,'Área - us ur_Furieri2014'!$A$4:$R$6,11,FALSE)/1000</f>
        <v>1.654475439478895E-3</v>
      </c>
      <c r="AU76" s="76">
        <f>AD76*VLOOKUP('Tipo de Pilha_Furieri2014'!$E$1,'Área - us ur_Furieri2014'!$A$4:$R$6,12,FALSE)/1000</f>
        <v>1.4654266252287654E-3</v>
      </c>
      <c r="AV76" s="76">
        <f>AE76*VLOOKUP('Tipo de Pilha_Furieri2014'!$E$1,'Área - us ur_Furieri2014'!$A$4:$R$6,13,FALSE)/1000</f>
        <v>4.5915767624970578E-4</v>
      </c>
      <c r="AW76" s="76">
        <f>AF76*VLOOKUP('Tipo de Pilha_Furieri2014'!$E$1,'Área - us ur_Furieri2014'!$A$4:$R$6,14,FALSE)/1000</f>
        <v>2.8101371044053435E-4</v>
      </c>
      <c r="AX76" s="76">
        <f>AG76*VLOOKUP('Tipo de Pilha_Furieri2014'!$E$1,'Área - us ur_Furieri2014'!$A$4:$R$6,15,FALSE)/1000</f>
        <v>1.1249431503354668E-4</v>
      </c>
      <c r="AY76" s="76">
        <f>AH76*VLOOKUP('Tipo de Pilha_Furieri2014'!$E$1,'Área - us ur_Furieri2014'!$A$4:$R$6,16,FALSE)/1000</f>
        <v>0</v>
      </c>
      <c r="AZ76" s="76">
        <f>AI76*VLOOKUP('Tipo de Pilha_Furieri2014'!$E$1,'Área - us ur_Furieri2014'!$A$4:$R$6,17,FALSE)/1000</f>
        <v>0</v>
      </c>
      <c r="BA76" s="77">
        <f>AJ76*VLOOKUP('Tipo de Pilha_Furieri2014'!$E$1,'Área - us ur_Furieri2014'!$A$4:$R$6,18,FALSE)/1000</f>
        <v>0</v>
      </c>
      <c r="BB76" s="70">
        <f t="shared" si="43"/>
        <v>1.3372884993647555E-2</v>
      </c>
    </row>
    <row r="77" spans="1:54" ht="15" customHeight="1" x14ac:dyDescent="0.2">
      <c r="A77" s="90">
        <f>'Série Vento-1 dia'!D77</f>
        <v>42079</v>
      </c>
      <c r="B77" s="55">
        <f>'Série Vento-1 dia'!E77</f>
        <v>12.027700719999999</v>
      </c>
      <c r="C77" s="48">
        <f t="shared" si="25"/>
        <v>6.0138503600000004E-2</v>
      </c>
      <c r="D77" s="49">
        <f t="shared" si="26"/>
        <v>0.18041551079999998</v>
      </c>
      <c r="E77" s="49">
        <f t="shared" si="27"/>
        <v>0.30069251799999996</v>
      </c>
      <c r="F77" s="49">
        <f t="shared" si="28"/>
        <v>0.42096952519999992</v>
      </c>
      <c r="G77" s="49">
        <f t="shared" si="29"/>
        <v>0.54124653239999998</v>
      </c>
      <c r="H77" s="49">
        <f t="shared" si="30"/>
        <v>0.66152353959999999</v>
      </c>
      <c r="I77" s="49">
        <f t="shared" si="31"/>
        <v>0.78180054679999988</v>
      </c>
      <c r="J77" s="49">
        <f t="shared" si="32"/>
        <v>0.902077554</v>
      </c>
      <c r="K77" s="49">
        <f t="shared" si="33"/>
        <v>1.0223545612</v>
      </c>
      <c r="L77" s="49">
        <f t="shared" si="34"/>
        <v>1.1426315683999999</v>
      </c>
      <c r="M77" s="49">
        <f t="shared" si="35"/>
        <v>1.2629085756</v>
      </c>
      <c r="N77" s="49">
        <f t="shared" si="36"/>
        <v>1.3831855827999997</v>
      </c>
      <c r="O77" s="49">
        <f t="shared" si="37"/>
        <v>1.5034625899999998</v>
      </c>
      <c r="P77" s="49">
        <f t="shared" si="38"/>
        <v>1.6237395971999999</v>
      </c>
      <c r="Q77" s="49">
        <f t="shared" si="39"/>
        <v>1.7440166043999996</v>
      </c>
      <c r="R77" s="49">
        <f t="shared" si="40"/>
        <v>1.8642936116000002</v>
      </c>
      <c r="S77" s="50">
        <f t="shared" si="41"/>
        <v>1.9845706187999999</v>
      </c>
      <c r="T77" s="48">
        <f t="shared" si="42"/>
        <v>0</v>
      </c>
      <c r="U77" s="49">
        <f t="shared" si="42"/>
        <v>0</v>
      </c>
      <c r="V77" s="49">
        <f t="shared" si="42"/>
        <v>0</v>
      </c>
      <c r="W77" s="49">
        <f t="shared" si="42"/>
        <v>0</v>
      </c>
      <c r="X77" s="49">
        <f t="shared" si="42"/>
        <v>3.4989591863194063</v>
      </c>
      <c r="Y77" s="49">
        <f t="shared" si="42"/>
        <v>8.8970711545569401</v>
      </c>
      <c r="Z77" s="49">
        <f t="shared" si="42"/>
        <v>15.973303904269175</v>
      </c>
      <c r="AA77" s="49">
        <f t="shared" si="42"/>
        <v>24.72765743545613</v>
      </c>
      <c r="AB77" s="49">
        <f t="shared" si="42"/>
        <v>35.160131748117792</v>
      </c>
      <c r="AC77" s="49">
        <f t="shared" si="42"/>
        <v>47.270726842254135</v>
      </c>
      <c r="AD77" s="49">
        <f t="shared" si="42"/>
        <v>61.059442717865224</v>
      </c>
      <c r="AE77" s="49">
        <f t="shared" si="42"/>
        <v>76.52627937495096</v>
      </c>
      <c r="AF77" s="49">
        <f t="shared" si="42"/>
        <v>93.671236813511456</v>
      </c>
      <c r="AG77" s="49">
        <f t="shared" si="42"/>
        <v>112.49431503354667</v>
      </c>
      <c r="AH77" s="49">
        <f t="shared" si="42"/>
        <v>132.99551403505649</v>
      </c>
      <c r="AI77" s="49">
        <f t="shared" si="42"/>
        <v>155.17483381804121</v>
      </c>
      <c r="AJ77" s="49">
        <f t="shared" si="24"/>
        <v>179.03227438250045</v>
      </c>
      <c r="AK77" s="75">
        <f>T77*VLOOKUP('Tipo de Pilha_Furieri2014'!$E$1,'Área - us ur_Furieri2014'!$A$4:$R$6,2,FALSE)/1000</f>
        <v>0</v>
      </c>
      <c r="AL77" s="76">
        <f>U77*VLOOKUP('Tipo de Pilha_Furieri2014'!$E$1,'Área - us ur_Furieri2014'!$A$4:$R$6,3,FALSE)/1000</f>
        <v>0</v>
      </c>
      <c r="AM77" s="76">
        <f>V77*VLOOKUP('Tipo de Pilha_Furieri2014'!$E$1,'Área - us ur_Furieri2014'!$A$4:$R$6,4,FALSE)/1000</f>
        <v>0</v>
      </c>
      <c r="AN77" s="76">
        <f>W77*VLOOKUP('Tipo de Pilha_Furieri2014'!$E$1,'Área - us ur_Furieri2014'!$A$4:$R$6,5,FALSE)/1000</f>
        <v>0</v>
      </c>
      <c r="AO77" s="76">
        <f>X77*VLOOKUP('Tipo de Pilha_Furieri2014'!$E$1,'Área - us ur_Furieri2014'!$A$4:$R$6,6,FALSE)/1000</f>
        <v>5.5633451062478553E-4</v>
      </c>
      <c r="AP77" s="76">
        <f>Y77*VLOOKUP('Tipo de Pilha_Furieri2014'!$E$1,'Área - us ur_Furieri2014'!$A$4:$R$6,7,FALSE)/1000</f>
        <v>1.806105444375059E-3</v>
      </c>
      <c r="AQ77" s="76">
        <f>Z77*VLOOKUP('Tipo de Pilha_Furieri2014'!$E$1,'Área - us ur_Furieri2014'!$A$4:$R$6,8,FALSE)/1000</f>
        <v>2.4439154973531834E-3</v>
      </c>
      <c r="AR77" s="76">
        <f>AA77*VLOOKUP('Tipo de Pilha_Furieri2014'!$E$1,'Área - us ur_Furieri2014'!$A$4:$R$6,9,FALSE)/1000</f>
        <v>2.6953146604647184E-3</v>
      </c>
      <c r="AS77" s="76">
        <f>AB77*VLOOKUP('Tipo de Pilha_Furieri2014'!$E$1,'Área - us ur_Furieri2014'!$A$4:$R$6,10,FALSE)/1000</f>
        <v>1.8986471143983611E-3</v>
      </c>
      <c r="AT77" s="76">
        <f>AC77*VLOOKUP('Tipo de Pilha_Furieri2014'!$E$1,'Área - us ur_Furieri2014'!$A$4:$R$6,11,FALSE)/1000</f>
        <v>1.654475439478895E-3</v>
      </c>
      <c r="AU77" s="76">
        <f>AD77*VLOOKUP('Tipo de Pilha_Furieri2014'!$E$1,'Área - us ur_Furieri2014'!$A$4:$R$6,12,FALSE)/1000</f>
        <v>1.4654266252287654E-3</v>
      </c>
      <c r="AV77" s="76">
        <f>AE77*VLOOKUP('Tipo de Pilha_Furieri2014'!$E$1,'Área - us ur_Furieri2014'!$A$4:$R$6,13,FALSE)/1000</f>
        <v>4.5915767624970578E-4</v>
      </c>
      <c r="AW77" s="76">
        <f>AF77*VLOOKUP('Tipo de Pilha_Furieri2014'!$E$1,'Área - us ur_Furieri2014'!$A$4:$R$6,14,FALSE)/1000</f>
        <v>2.8101371044053435E-4</v>
      </c>
      <c r="AX77" s="76">
        <f>AG77*VLOOKUP('Tipo de Pilha_Furieri2014'!$E$1,'Área - us ur_Furieri2014'!$A$4:$R$6,15,FALSE)/1000</f>
        <v>1.1249431503354668E-4</v>
      </c>
      <c r="AY77" s="76">
        <f>AH77*VLOOKUP('Tipo de Pilha_Furieri2014'!$E$1,'Área - us ur_Furieri2014'!$A$4:$R$6,16,FALSE)/1000</f>
        <v>0</v>
      </c>
      <c r="AZ77" s="76">
        <f>AI77*VLOOKUP('Tipo de Pilha_Furieri2014'!$E$1,'Área - us ur_Furieri2014'!$A$4:$R$6,17,FALSE)/1000</f>
        <v>0</v>
      </c>
      <c r="BA77" s="77">
        <f>AJ77*VLOOKUP('Tipo de Pilha_Furieri2014'!$E$1,'Área - us ur_Furieri2014'!$A$4:$R$6,18,FALSE)/1000</f>
        <v>0</v>
      </c>
      <c r="BB77" s="70">
        <f t="shared" si="43"/>
        <v>1.3372884993647555E-2</v>
      </c>
    </row>
    <row r="78" spans="1:54" ht="15" customHeight="1" x14ac:dyDescent="0.2">
      <c r="A78" s="90">
        <f>'Série Vento-1 dia'!D78</f>
        <v>42080</v>
      </c>
      <c r="B78" s="55">
        <f>'Série Vento-1 dia'!E78</f>
        <v>13.74594368</v>
      </c>
      <c r="C78" s="48">
        <f t="shared" si="25"/>
        <v>6.8729718400000014E-2</v>
      </c>
      <c r="D78" s="49">
        <f t="shared" si="26"/>
        <v>0.2061891552</v>
      </c>
      <c r="E78" s="49">
        <f t="shared" si="27"/>
        <v>0.34364859200000003</v>
      </c>
      <c r="F78" s="49">
        <f t="shared" si="28"/>
        <v>0.48110802879999992</v>
      </c>
      <c r="G78" s="49">
        <f t="shared" si="29"/>
        <v>0.61856746560000009</v>
      </c>
      <c r="H78" s="49">
        <f t="shared" si="30"/>
        <v>0.75602690240000014</v>
      </c>
      <c r="I78" s="49">
        <f t="shared" si="31"/>
        <v>0.89348633919999998</v>
      </c>
      <c r="J78" s="49">
        <f t="shared" si="32"/>
        <v>1.030945776</v>
      </c>
      <c r="K78" s="49">
        <f t="shared" si="33"/>
        <v>1.1684052128</v>
      </c>
      <c r="L78" s="49">
        <f t="shared" si="34"/>
        <v>1.3058646495999999</v>
      </c>
      <c r="M78" s="49">
        <f t="shared" si="35"/>
        <v>1.4433240864000001</v>
      </c>
      <c r="N78" s="49">
        <f t="shared" si="36"/>
        <v>1.5807835231999998</v>
      </c>
      <c r="O78" s="49">
        <f t="shared" si="37"/>
        <v>1.71824296</v>
      </c>
      <c r="P78" s="49">
        <f t="shared" si="38"/>
        <v>1.8557023968000002</v>
      </c>
      <c r="Q78" s="49">
        <f t="shared" si="39"/>
        <v>1.9931618335999999</v>
      </c>
      <c r="R78" s="49">
        <f t="shared" si="40"/>
        <v>2.1306212704000003</v>
      </c>
      <c r="S78" s="50">
        <f t="shared" si="41"/>
        <v>2.2680807072000002</v>
      </c>
      <c r="T78" s="48">
        <f t="shared" si="42"/>
        <v>0</v>
      </c>
      <c r="U78" s="49">
        <f t="shared" si="42"/>
        <v>0</v>
      </c>
      <c r="V78" s="49">
        <f t="shared" si="42"/>
        <v>0</v>
      </c>
      <c r="W78" s="49">
        <f t="shared" si="42"/>
        <v>1.4291984952536523</v>
      </c>
      <c r="X78" s="49">
        <f t="shared" si="42"/>
        <v>6.7765326068028209</v>
      </c>
      <c r="Y78" s="49">
        <f t="shared" si="42"/>
        <v>14.315697943135278</v>
      </c>
      <c r="Z78" s="49">
        <f t="shared" si="42"/>
        <v>24.046694504251011</v>
      </c>
      <c r="AA78" s="49">
        <f t="shared" si="42"/>
        <v>35.969522290150053</v>
      </c>
      <c r="AB78" s="49">
        <f t="shared" si="42"/>
        <v>50.08418130083237</v>
      </c>
      <c r="AC78" s="49">
        <f t="shared" si="42"/>
        <v>66.390671536297987</v>
      </c>
      <c r="AD78" s="49">
        <f t="shared" si="42"/>
        <v>84.888992996546904</v>
      </c>
      <c r="AE78" s="49">
        <f t="shared" si="42"/>
        <v>105.57914568157906</v>
      </c>
      <c r="AF78" s="49">
        <f t="shared" si="42"/>
        <v>128.46112959139458</v>
      </c>
      <c r="AG78" s="49">
        <f t="shared" si="42"/>
        <v>153.53494472599337</v>
      </c>
      <c r="AH78" s="49">
        <f t="shared" si="42"/>
        <v>180.8005910853754</v>
      </c>
      <c r="AI78" s="49">
        <f t="shared" si="42"/>
        <v>210.25806866954085</v>
      </c>
      <c r="AJ78" s="49">
        <f t="shared" si="24"/>
        <v>241.90737747848948</v>
      </c>
      <c r="AK78" s="75">
        <f>T78*VLOOKUP('Tipo de Pilha_Furieri2014'!$E$1,'Área - us ur_Furieri2014'!$A$4:$R$6,2,FALSE)/1000</f>
        <v>0</v>
      </c>
      <c r="AL78" s="76">
        <f>U78*VLOOKUP('Tipo de Pilha_Furieri2014'!$E$1,'Área - us ur_Furieri2014'!$A$4:$R$6,3,FALSE)/1000</f>
        <v>0</v>
      </c>
      <c r="AM78" s="76">
        <f>V78*VLOOKUP('Tipo de Pilha_Furieri2014'!$E$1,'Área - us ur_Furieri2014'!$A$4:$R$6,4,FALSE)/1000</f>
        <v>0</v>
      </c>
      <c r="AN78" s="76">
        <f>W78*VLOOKUP('Tipo de Pilha_Furieri2014'!$E$1,'Área - us ur_Furieri2014'!$A$4:$R$6,5,FALSE)/1000</f>
        <v>1.3863225403960424E-4</v>
      </c>
      <c r="AO78" s="76">
        <f>X78*VLOOKUP('Tipo de Pilha_Furieri2014'!$E$1,'Área - us ur_Furieri2014'!$A$4:$R$6,6,FALSE)/1000</f>
        <v>1.0774686844816485E-3</v>
      </c>
      <c r="AP78" s="76">
        <f>Y78*VLOOKUP('Tipo de Pilha_Furieri2014'!$E$1,'Área - us ur_Furieri2014'!$A$4:$R$6,7,FALSE)/1000</f>
        <v>2.9060866824564616E-3</v>
      </c>
      <c r="AQ78" s="76">
        <f>Z78*VLOOKUP('Tipo de Pilha_Furieri2014'!$E$1,'Área - us ur_Furieri2014'!$A$4:$R$6,8,FALSE)/1000</f>
        <v>3.6791442591504048E-3</v>
      </c>
      <c r="AR78" s="76">
        <f>AA78*VLOOKUP('Tipo de Pilha_Furieri2014'!$E$1,'Área - us ur_Furieri2014'!$A$4:$R$6,9,FALSE)/1000</f>
        <v>3.9206779296263559E-3</v>
      </c>
      <c r="AS78" s="76">
        <f>AB78*VLOOKUP('Tipo de Pilha_Furieri2014'!$E$1,'Área - us ur_Furieri2014'!$A$4:$R$6,10,FALSE)/1000</f>
        <v>2.7045457902449481E-3</v>
      </c>
      <c r="AT78" s="76">
        <f>AC78*VLOOKUP('Tipo de Pilha_Furieri2014'!$E$1,'Área - us ur_Furieri2014'!$A$4:$R$6,11,FALSE)/1000</f>
        <v>2.3236735037704295E-3</v>
      </c>
      <c r="AU78" s="76">
        <f>AD78*VLOOKUP('Tipo de Pilha_Furieri2014'!$E$1,'Área - us ur_Furieri2014'!$A$4:$R$6,12,FALSE)/1000</f>
        <v>2.0373358319171254E-3</v>
      </c>
      <c r="AV78" s="76">
        <f>AE78*VLOOKUP('Tipo de Pilha_Furieri2014'!$E$1,'Área - us ur_Furieri2014'!$A$4:$R$6,13,FALSE)/1000</f>
        <v>6.3347487408947449E-4</v>
      </c>
      <c r="AW78" s="76">
        <f>AF78*VLOOKUP('Tipo de Pilha_Furieri2014'!$E$1,'Área - us ur_Furieri2014'!$A$4:$R$6,14,FALSE)/1000</f>
        <v>3.8538338877418379E-4</v>
      </c>
      <c r="AX78" s="76">
        <f>AG78*VLOOKUP('Tipo de Pilha_Furieri2014'!$E$1,'Área - us ur_Furieri2014'!$A$4:$R$6,15,FALSE)/1000</f>
        <v>1.5353494472599338E-4</v>
      </c>
      <c r="AY78" s="76">
        <f>AH78*VLOOKUP('Tipo de Pilha_Furieri2014'!$E$1,'Área - us ur_Furieri2014'!$A$4:$R$6,16,FALSE)/1000</f>
        <v>0</v>
      </c>
      <c r="AZ78" s="76">
        <f>AI78*VLOOKUP('Tipo de Pilha_Furieri2014'!$E$1,'Área - us ur_Furieri2014'!$A$4:$R$6,17,FALSE)/1000</f>
        <v>0</v>
      </c>
      <c r="BA78" s="77">
        <f>AJ78*VLOOKUP('Tipo de Pilha_Furieri2014'!$E$1,'Área - us ur_Furieri2014'!$A$4:$R$6,18,FALSE)/1000</f>
        <v>0</v>
      </c>
      <c r="BB78" s="70">
        <f t="shared" si="43"/>
        <v>1.9959958143276627E-2</v>
      </c>
    </row>
    <row r="79" spans="1:54" ht="15" customHeight="1" x14ac:dyDescent="0.2">
      <c r="A79" s="90">
        <f>'Série Vento-1 dia'!D79</f>
        <v>42081</v>
      </c>
      <c r="B79" s="55">
        <f>'Série Vento-1 dia'!E79</f>
        <v>12.027700719999999</v>
      </c>
      <c r="C79" s="48">
        <f t="shared" si="25"/>
        <v>6.0138503600000004E-2</v>
      </c>
      <c r="D79" s="49">
        <f t="shared" si="26"/>
        <v>0.18041551079999998</v>
      </c>
      <c r="E79" s="49">
        <f t="shared" si="27"/>
        <v>0.30069251799999996</v>
      </c>
      <c r="F79" s="49">
        <f t="shared" si="28"/>
        <v>0.42096952519999992</v>
      </c>
      <c r="G79" s="49">
        <f t="shared" si="29"/>
        <v>0.54124653239999998</v>
      </c>
      <c r="H79" s="49">
        <f t="shared" si="30"/>
        <v>0.66152353959999999</v>
      </c>
      <c r="I79" s="49">
        <f t="shared" si="31"/>
        <v>0.78180054679999988</v>
      </c>
      <c r="J79" s="49">
        <f t="shared" si="32"/>
        <v>0.902077554</v>
      </c>
      <c r="K79" s="49">
        <f t="shared" si="33"/>
        <v>1.0223545612</v>
      </c>
      <c r="L79" s="49">
        <f t="shared" si="34"/>
        <v>1.1426315683999999</v>
      </c>
      <c r="M79" s="49">
        <f t="shared" si="35"/>
        <v>1.2629085756</v>
      </c>
      <c r="N79" s="49">
        <f t="shared" si="36"/>
        <v>1.3831855827999997</v>
      </c>
      <c r="O79" s="49">
        <f t="shared" si="37"/>
        <v>1.5034625899999998</v>
      </c>
      <c r="P79" s="49">
        <f t="shared" si="38"/>
        <v>1.6237395971999999</v>
      </c>
      <c r="Q79" s="49">
        <f t="shared" si="39"/>
        <v>1.7440166043999996</v>
      </c>
      <c r="R79" s="49">
        <f t="shared" si="40"/>
        <v>1.8642936116000002</v>
      </c>
      <c r="S79" s="50">
        <f t="shared" si="41"/>
        <v>1.9845706187999999</v>
      </c>
      <c r="T79" s="48">
        <f t="shared" si="42"/>
        <v>0</v>
      </c>
      <c r="U79" s="49">
        <f t="shared" si="42"/>
        <v>0</v>
      </c>
      <c r="V79" s="49">
        <f t="shared" si="42"/>
        <v>0</v>
      </c>
      <c r="W79" s="49">
        <f t="shared" si="42"/>
        <v>0</v>
      </c>
      <c r="X79" s="49">
        <f t="shared" si="42"/>
        <v>3.4989591863194063</v>
      </c>
      <c r="Y79" s="49">
        <f t="shared" si="42"/>
        <v>8.8970711545569401</v>
      </c>
      <c r="Z79" s="49">
        <f t="shared" si="42"/>
        <v>15.973303904269175</v>
      </c>
      <c r="AA79" s="49">
        <f t="shared" si="42"/>
        <v>24.72765743545613</v>
      </c>
      <c r="AB79" s="49">
        <f t="shared" si="42"/>
        <v>35.160131748117792</v>
      </c>
      <c r="AC79" s="49">
        <f t="shared" si="42"/>
        <v>47.270726842254135</v>
      </c>
      <c r="AD79" s="49">
        <f t="shared" si="42"/>
        <v>61.059442717865224</v>
      </c>
      <c r="AE79" s="49">
        <f t="shared" si="42"/>
        <v>76.52627937495096</v>
      </c>
      <c r="AF79" s="49">
        <f t="shared" si="42"/>
        <v>93.671236813511456</v>
      </c>
      <c r="AG79" s="49">
        <f t="shared" si="42"/>
        <v>112.49431503354667</v>
      </c>
      <c r="AH79" s="49">
        <f t="shared" si="42"/>
        <v>132.99551403505649</v>
      </c>
      <c r="AI79" s="49">
        <f t="shared" si="42"/>
        <v>155.17483381804121</v>
      </c>
      <c r="AJ79" s="49">
        <f t="shared" si="24"/>
        <v>179.03227438250045</v>
      </c>
      <c r="AK79" s="75">
        <f>T79*VLOOKUP('Tipo de Pilha_Furieri2014'!$E$1,'Área - us ur_Furieri2014'!$A$4:$R$6,2,FALSE)/1000</f>
        <v>0</v>
      </c>
      <c r="AL79" s="76">
        <f>U79*VLOOKUP('Tipo de Pilha_Furieri2014'!$E$1,'Área - us ur_Furieri2014'!$A$4:$R$6,3,FALSE)/1000</f>
        <v>0</v>
      </c>
      <c r="AM79" s="76">
        <f>V79*VLOOKUP('Tipo de Pilha_Furieri2014'!$E$1,'Área - us ur_Furieri2014'!$A$4:$R$6,4,FALSE)/1000</f>
        <v>0</v>
      </c>
      <c r="AN79" s="76">
        <f>W79*VLOOKUP('Tipo de Pilha_Furieri2014'!$E$1,'Área - us ur_Furieri2014'!$A$4:$R$6,5,FALSE)/1000</f>
        <v>0</v>
      </c>
      <c r="AO79" s="76">
        <f>X79*VLOOKUP('Tipo de Pilha_Furieri2014'!$E$1,'Área - us ur_Furieri2014'!$A$4:$R$6,6,FALSE)/1000</f>
        <v>5.5633451062478553E-4</v>
      </c>
      <c r="AP79" s="76">
        <f>Y79*VLOOKUP('Tipo de Pilha_Furieri2014'!$E$1,'Área - us ur_Furieri2014'!$A$4:$R$6,7,FALSE)/1000</f>
        <v>1.806105444375059E-3</v>
      </c>
      <c r="AQ79" s="76">
        <f>Z79*VLOOKUP('Tipo de Pilha_Furieri2014'!$E$1,'Área - us ur_Furieri2014'!$A$4:$R$6,8,FALSE)/1000</f>
        <v>2.4439154973531834E-3</v>
      </c>
      <c r="AR79" s="76">
        <f>AA79*VLOOKUP('Tipo de Pilha_Furieri2014'!$E$1,'Área - us ur_Furieri2014'!$A$4:$R$6,9,FALSE)/1000</f>
        <v>2.6953146604647184E-3</v>
      </c>
      <c r="AS79" s="76">
        <f>AB79*VLOOKUP('Tipo de Pilha_Furieri2014'!$E$1,'Área - us ur_Furieri2014'!$A$4:$R$6,10,FALSE)/1000</f>
        <v>1.8986471143983611E-3</v>
      </c>
      <c r="AT79" s="76">
        <f>AC79*VLOOKUP('Tipo de Pilha_Furieri2014'!$E$1,'Área - us ur_Furieri2014'!$A$4:$R$6,11,FALSE)/1000</f>
        <v>1.654475439478895E-3</v>
      </c>
      <c r="AU79" s="76">
        <f>AD79*VLOOKUP('Tipo de Pilha_Furieri2014'!$E$1,'Área - us ur_Furieri2014'!$A$4:$R$6,12,FALSE)/1000</f>
        <v>1.4654266252287654E-3</v>
      </c>
      <c r="AV79" s="76">
        <f>AE79*VLOOKUP('Tipo de Pilha_Furieri2014'!$E$1,'Área - us ur_Furieri2014'!$A$4:$R$6,13,FALSE)/1000</f>
        <v>4.5915767624970578E-4</v>
      </c>
      <c r="AW79" s="76">
        <f>AF79*VLOOKUP('Tipo de Pilha_Furieri2014'!$E$1,'Área - us ur_Furieri2014'!$A$4:$R$6,14,FALSE)/1000</f>
        <v>2.8101371044053435E-4</v>
      </c>
      <c r="AX79" s="76">
        <f>AG79*VLOOKUP('Tipo de Pilha_Furieri2014'!$E$1,'Área - us ur_Furieri2014'!$A$4:$R$6,15,FALSE)/1000</f>
        <v>1.1249431503354668E-4</v>
      </c>
      <c r="AY79" s="76">
        <f>AH79*VLOOKUP('Tipo de Pilha_Furieri2014'!$E$1,'Área - us ur_Furieri2014'!$A$4:$R$6,16,FALSE)/1000</f>
        <v>0</v>
      </c>
      <c r="AZ79" s="76">
        <f>AI79*VLOOKUP('Tipo de Pilha_Furieri2014'!$E$1,'Área - us ur_Furieri2014'!$A$4:$R$6,17,FALSE)/1000</f>
        <v>0</v>
      </c>
      <c r="BA79" s="77">
        <f>AJ79*VLOOKUP('Tipo de Pilha_Furieri2014'!$E$1,'Área - us ur_Furieri2014'!$A$4:$R$6,18,FALSE)/1000</f>
        <v>0</v>
      </c>
      <c r="BB79" s="70">
        <f t="shared" si="43"/>
        <v>1.3372884993647555E-2</v>
      </c>
    </row>
    <row r="80" spans="1:54" ht="15" customHeight="1" x14ac:dyDescent="0.2">
      <c r="A80" s="90">
        <f>'Série Vento-1 dia'!D80</f>
        <v>42082</v>
      </c>
      <c r="B80" s="55">
        <f>'Série Vento-1 dia'!E80</f>
        <v>12.027700719999999</v>
      </c>
      <c r="C80" s="48">
        <f t="shared" si="25"/>
        <v>6.0138503600000004E-2</v>
      </c>
      <c r="D80" s="49">
        <f t="shared" si="26"/>
        <v>0.18041551079999998</v>
      </c>
      <c r="E80" s="49">
        <f t="shared" si="27"/>
        <v>0.30069251799999996</v>
      </c>
      <c r="F80" s="49">
        <f t="shared" si="28"/>
        <v>0.42096952519999992</v>
      </c>
      <c r="G80" s="49">
        <f t="shared" si="29"/>
        <v>0.54124653239999998</v>
      </c>
      <c r="H80" s="49">
        <f t="shared" si="30"/>
        <v>0.66152353959999999</v>
      </c>
      <c r="I80" s="49">
        <f t="shared" si="31"/>
        <v>0.78180054679999988</v>
      </c>
      <c r="J80" s="49">
        <f t="shared" si="32"/>
        <v>0.902077554</v>
      </c>
      <c r="K80" s="49">
        <f t="shared" si="33"/>
        <v>1.0223545612</v>
      </c>
      <c r="L80" s="49">
        <f t="shared" si="34"/>
        <v>1.1426315683999999</v>
      </c>
      <c r="M80" s="49">
        <f t="shared" si="35"/>
        <v>1.2629085756</v>
      </c>
      <c r="N80" s="49">
        <f t="shared" si="36"/>
        <v>1.3831855827999997</v>
      </c>
      <c r="O80" s="49">
        <f t="shared" si="37"/>
        <v>1.5034625899999998</v>
      </c>
      <c r="P80" s="49">
        <f t="shared" si="38"/>
        <v>1.6237395971999999</v>
      </c>
      <c r="Q80" s="49">
        <f t="shared" si="39"/>
        <v>1.7440166043999996</v>
      </c>
      <c r="R80" s="49">
        <f t="shared" si="40"/>
        <v>1.8642936116000002</v>
      </c>
      <c r="S80" s="50">
        <f t="shared" si="41"/>
        <v>1.9845706187999999</v>
      </c>
      <c r="T80" s="48">
        <f t="shared" si="42"/>
        <v>0</v>
      </c>
      <c r="U80" s="49">
        <f t="shared" si="42"/>
        <v>0</v>
      </c>
      <c r="V80" s="49">
        <f t="shared" si="42"/>
        <v>0</v>
      </c>
      <c r="W80" s="49">
        <f t="shared" si="42"/>
        <v>0</v>
      </c>
      <c r="X80" s="49">
        <f t="shared" si="42"/>
        <v>3.4989591863194063</v>
      </c>
      <c r="Y80" s="49">
        <f t="shared" si="42"/>
        <v>8.8970711545569401</v>
      </c>
      <c r="Z80" s="49">
        <f t="shared" si="42"/>
        <v>15.973303904269175</v>
      </c>
      <c r="AA80" s="49">
        <f t="shared" si="42"/>
        <v>24.72765743545613</v>
      </c>
      <c r="AB80" s="49">
        <f t="shared" si="42"/>
        <v>35.160131748117792</v>
      </c>
      <c r="AC80" s="49">
        <f t="shared" si="42"/>
        <v>47.270726842254135</v>
      </c>
      <c r="AD80" s="49">
        <f t="shared" si="42"/>
        <v>61.059442717865224</v>
      </c>
      <c r="AE80" s="49">
        <f t="shared" si="42"/>
        <v>76.52627937495096</v>
      </c>
      <c r="AF80" s="49">
        <f t="shared" si="42"/>
        <v>93.671236813511456</v>
      </c>
      <c r="AG80" s="49">
        <f t="shared" si="42"/>
        <v>112.49431503354667</v>
      </c>
      <c r="AH80" s="49">
        <f t="shared" si="42"/>
        <v>132.99551403505649</v>
      </c>
      <c r="AI80" s="49">
        <f t="shared" si="42"/>
        <v>155.17483381804121</v>
      </c>
      <c r="AJ80" s="49">
        <f t="shared" si="24"/>
        <v>179.03227438250045</v>
      </c>
      <c r="AK80" s="75">
        <f>T80*VLOOKUP('Tipo de Pilha_Furieri2014'!$E$1,'Área - us ur_Furieri2014'!$A$4:$R$6,2,FALSE)/1000</f>
        <v>0</v>
      </c>
      <c r="AL80" s="76">
        <f>U80*VLOOKUP('Tipo de Pilha_Furieri2014'!$E$1,'Área - us ur_Furieri2014'!$A$4:$R$6,3,FALSE)/1000</f>
        <v>0</v>
      </c>
      <c r="AM80" s="76">
        <f>V80*VLOOKUP('Tipo de Pilha_Furieri2014'!$E$1,'Área - us ur_Furieri2014'!$A$4:$R$6,4,FALSE)/1000</f>
        <v>0</v>
      </c>
      <c r="AN80" s="76">
        <f>W80*VLOOKUP('Tipo de Pilha_Furieri2014'!$E$1,'Área - us ur_Furieri2014'!$A$4:$R$6,5,FALSE)/1000</f>
        <v>0</v>
      </c>
      <c r="AO80" s="76">
        <f>X80*VLOOKUP('Tipo de Pilha_Furieri2014'!$E$1,'Área - us ur_Furieri2014'!$A$4:$R$6,6,FALSE)/1000</f>
        <v>5.5633451062478553E-4</v>
      </c>
      <c r="AP80" s="76">
        <f>Y80*VLOOKUP('Tipo de Pilha_Furieri2014'!$E$1,'Área - us ur_Furieri2014'!$A$4:$R$6,7,FALSE)/1000</f>
        <v>1.806105444375059E-3</v>
      </c>
      <c r="AQ80" s="76">
        <f>Z80*VLOOKUP('Tipo de Pilha_Furieri2014'!$E$1,'Área - us ur_Furieri2014'!$A$4:$R$6,8,FALSE)/1000</f>
        <v>2.4439154973531834E-3</v>
      </c>
      <c r="AR80" s="76">
        <f>AA80*VLOOKUP('Tipo de Pilha_Furieri2014'!$E$1,'Área - us ur_Furieri2014'!$A$4:$R$6,9,FALSE)/1000</f>
        <v>2.6953146604647184E-3</v>
      </c>
      <c r="AS80" s="76">
        <f>AB80*VLOOKUP('Tipo de Pilha_Furieri2014'!$E$1,'Área - us ur_Furieri2014'!$A$4:$R$6,10,FALSE)/1000</f>
        <v>1.8986471143983611E-3</v>
      </c>
      <c r="AT80" s="76">
        <f>AC80*VLOOKUP('Tipo de Pilha_Furieri2014'!$E$1,'Área - us ur_Furieri2014'!$A$4:$R$6,11,FALSE)/1000</f>
        <v>1.654475439478895E-3</v>
      </c>
      <c r="AU80" s="76">
        <f>AD80*VLOOKUP('Tipo de Pilha_Furieri2014'!$E$1,'Área - us ur_Furieri2014'!$A$4:$R$6,12,FALSE)/1000</f>
        <v>1.4654266252287654E-3</v>
      </c>
      <c r="AV80" s="76">
        <f>AE80*VLOOKUP('Tipo de Pilha_Furieri2014'!$E$1,'Área - us ur_Furieri2014'!$A$4:$R$6,13,FALSE)/1000</f>
        <v>4.5915767624970578E-4</v>
      </c>
      <c r="AW80" s="76">
        <f>AF80*VLOOKUP('Tipo de Pilha_Furieri2014'!$E$1,'Área - us ur_Furieri2014'!$A$4:$R$6,14,FALSE)/1000</f>
        <v>2.8101371044053435E-4</v>
      </c>
      <c r="AX80" s="76">
        <f>AG80*VLOOKUP('Tipo de Pilha_Furieri2014'!$E$1,'Área - us ur_Furieri2014'!$A$4:$R$6,15,FALSE)/1000</f>
        <v>1.1249431503354668E-4</v>
      </c>
      <c r="AY80" s="76">
        <f>AH80*VLOOKUP('Tipo de Pilha_Furieri2014'!$E$1,'Área - us ur_Furieri2014'!$A$4:$R$6,16,FALSE)/1000</f>
        <v>0</v>
      </c>
      <c r="AZ80" s="76">
        <f>AI80*VLOOKUP('Tipo de Pilha_Furieri2014'!$E$1,'Área - us ur_Furieri2014'!$A$4:$R$6,17,FALSE)/1000</f>
        <v>0</v>
      </c>
      <c r="BA80" s="77">
        <f>AJ80*VLOOKUP('Tipo de Pilha_Furieri2014'!$E$1,'Área - us ur_Furieri2014'!$A$4:$R$6,18,FALSE)/1000</f>
        <v>0</v>
      </c>
      <c r="BB80" s="70">
        <f t="shared" si="43"/>
        <v>1.3372884993647555E-2</v>
      </c>
    </row>
    <row r="81" spans="1:54" ht="15" customHeight="1" x14ac:dyDescent="0.2">
      <c r="A81" s="90">
        <f>'Série Vento-1 dia'!D81</f>
        <v>42083</v>
      </c>
      <c r="B81" s="55">
        <f>'Série Vento-1 dia'!E81</f>
        <v>11.16857924</v>
      </c>
      <c r="C81" s="48">
        <f t="shared" si="25"/>
        <v>5.5842896200000013E-2</v>
      </c>
      <c r="D81" s="49">
        <f t="shared" si="26"/>
        <v>0.16752868859999998</v>
      </c>
      <c r="E81" s="49">
        <f t="shared" si="27"/>
        <v>0.27921448100000001</v>
      </c>
      <c r="F81" s="49">
        <f t="shared" si="28"/>
        <v>0.39090027339999994</v>
      </c>
      <c r="G81" s="49">
        <f t="shared" si="29"/>
        <v>0.50258606580000009</v>
      </c>
      <c r="H81" s="49">
        <f t="shared" si="30"/>
        <v>0.61427185820000008</v>
      </c>
      <c r="I81" s="49">
        <f t="shared" si="31"/>
        <v>0.72595765060000006</v>
      </c>
      <c r="J81" s="49">
        <f t="shared" si="32"/>
        <v>0.83764344300000015</v>
      </c>
      <c r="K81" s="49">
        <f t="shared" si="33"/>
        <v>0.94932923540000003</v>
      </c>
      <c r="L81" s="49">
        <f t="shared" si="34"/>
        <v>1.0610150277999999</v>
      </c>
      <c r="M81" s="49">
        <f t="shared" si="35"/>
        <v>1.1727008202</v>
      </c>
      <c r="N81" s="49">
        <f t="shared" si="36"/>
        <v>1.2843866125999999</v>
      </c>
      <c r="O81" s="49">
        <f t="shared" si="37"/>
        <v>1.396072405</v>
      </c>
      <c r="P81" s="49">
        <f t="shared" si="38"/>
        <v>1.5077581974000001</v>
      </c>
      <c r="Q81" s="49">
        <f t="shared" si="39"/>
        <v>1.6194439897999999</v>
      </c>
      <c r="R81" s="49">
        <f t="shared" si="40"/>
        <v>1.7311297822000002</v>
      </c>
      <c r="S81" s="50">
        <f t="shared" si="41"/>
        <v>1.8428155746000001</v>
      </c>
      <c r="T81" s="48">
        <f t="shared" si="42"/>
        <v>0</v>
      </c>
      <c r="U81" s="49">
        <f t="shared" si="42"/>
        <v>0</v>
      </c>
      <c r="V81" s="49">
        <f t="shared" si="42"/>
        <v>0</v>
      </c>
      <c r="W81" s="49">
        <f t="shared" si="42"/>
        <v>0</v>
      </c>
      <c r="X81" s="49">
        <f t="shared" si="42"/>
        <v>2.1202383880026754</v>
      </c>
      <c r="Y81" s="49">
        <f t="shared" si="42"/>
        <v>6.5762512830198965</v>
      </c>
      <c r="Z81" s="49">
        <f t="shared" si="42"/>
        <v>12.479215260022961</v>
      </c>
      <c r="AA81" s="49">
        <f t="shared" si="42"/>
        <v>19.829130319011878</v>
      </c>
      <c r="AB81" s="49">
        <f t="shared" si="42"/>
        <v>28.625996459986627</v>
      </c>
      <c r="AC81" s="49">
        <f t="shared" si="42"/>
        <v>38.869813682947211</v>
      </c>
      <c r="AD81" s="49">
        <f t="shared" si="42"/>
        <v>50.560581987893663</v>
      </c>
      <c r="AE81" s="49">
        <f t="shared" si="42"/>
        <v>63.698301374825931</v>
      </c>
      <c r="AF81" s="49">
        <f t="shared" si="42"/>
        <v>78.282971843744079</v>
      </c>
      <c r="AG81" s="49">
        <f t="shared" si="42"/>
        <v>94.314593394648071</v>
      </c>
      <c r="AH81" s="49">
        <f t="shared" si="42"/>
        <v>111.79316602753786</v>
      </c>
      <c r="AI81" s="49">
        <f t="shared" si="42"/>
        <v>130.71868974241357</v>
      </c>
      <c r="AJ81" s="49">
        <f t="shared" si="24"/>
        <v>151.09116453927507</v>
      </c>
      <c r="AK81" s="75">
        <f>T81*VLOOKUP('Tipo de Pilha_Furieri2014'!$E$1,'Área - us ur_Furieri2014'!$A$4:$R$6,2,FALSE)/1000</f>
        <v>0</v>
      </c>
      <c r="AL81" s="76">
        <f>U81*VLOOKUP('Tipo de Pilha_Furieri2014'!$E$1,'Área - us ur_Furieri2014'!$A$4:$R$6,3,FALSE)/1000</f>
        <v>0</v>
      </c>
      <c r="AM81" s="76">
        <f>V81*VLOOKUP('Tipo de Pilha_Furieri2014'!$E$1,'Área - us ur_Furieri2014'!$A$4:$R$6,4,FALSE)/1000</f>
        <v>0</v>
      </c>
      <c r="AN81" s="76">
        <f>W81*VLOOKUP('Tipo de Pilha_Furieri2014'!$E$1,'Área - us ur_Furieri2014'!$A$4:$R$6,5,FALSE)/1000</f>
        <v>0</v>
      </c>
      <c r="AO81" s="76">
        <f>X81*VLOOKUP('Tipo de Pilha_Furieri2014'!$E$1,'Área - us ur_Furieri2014'!$A$4:$R$6,6,FALSE)/1000</f>
        <v>3.3711790369242537E-4</v>
      </c>
      <c r="AP81" s="76">
        <f>Y81*VLOOKUP('Tipo de Pilha_Furieri2014'!$E$1,'Área - us ur_Furieri2014'!$A$4:$R$6,7,FALSE)/1000</f>
        <v>1.3349790104530391E-3</v>
      </c>
      <c r="AQ81" s="76">
        <f>Z81*VLOOKUP('Tipo de Pilha_Furieri2014'!$E$1,'Área - us ur_Furieri2014'!$A$4:$R$6,8,FALSE)/1000</f>
        <v>1.909319934783513E-3</v>
      </c>
      <c r="AR81" s="76">
        <f>AA81*VLOOKUP('Tipo de Pilha_Furieri2014'!$E$1,'Área - us ur_Furieri2014'!$A$4:$R$6,9,FALSE)/1000</f>
        <v>2.1613752047722947E-3</v>
      </c>
      <c r="AS81" s="76">
        <f>AB81*VLOOKUP('Tipo de Pilha_Furieri2014'!$E$1,'Área - us ur_Furieri2014'!$A$4:$R$6,10,FALSE)/1000</f>
        <v>1.545803808839278E-3</v>
      </c>
      <c r="AT81" s="76">
        <f>AC81*VLOOKUP('Tipo de Pilha_Furieri2014'!$E$1,'Área - us ur_Furieri2014'!$A$4:$R$6,11,FALSE)/1000</f>
        <v>1.3604434789031526E-3</v>
      </c>
      <c r="AU81" s="76">
        <f>AD81*VLOOKUP('Tipo de Pilha_Furieri2014'!$E$1,'Área - us ur_Furieri2014'!$A$4:$R$6,12,FALSE)/1000</f>
        <v>1.2134539677094479E-3</v>
      </c>
      <c r="AV81" s="76">
        <f>AE81*VLOOKUP('Tipo de Pilha_Furieri2014'!$E$1,'Área - us ur_Furieri2014'!$A$4:$R$6,13,FALSE)/1000</f>
        <v>3.8218980824895562E-4</v>
      </c>
      <c r="AW81" s="76">
        <f>AF81*VLOOKUP('Tipo de Pilha_Furieri2014'!$E$1,'Área - us ur_Furieri2014'!$A$4:$R$6,14,FALSE)/1000</f>
        <v>2.3484891553123225E-4</v>
      </c>
      <c r="AX81" s="76">
        <f>AG81*VLOOKUP('Tipo de Pilha_Furieri2014'!$E$1,'Área - us ur_Furieri2014'!$A$4:$R$6,15,FALSE)/1000</f>
        <v>9.4314593394648067E-5</v>
      </c>
      <c r="AY81" s="76">
        <f>AH81*VLOOKUP('Tipo de Pilha_Furieri2014'!$E$1,'Área - us ur_Furieri2014'!$A$4:$R$6,16,FALSE)/1000</f>
        <v>0</v>
      </c>
      <c r="AZ81" s="76">
        <f>AI81*VLOOKUP('Tipo de Pilha_Furieri2014'!$E$1,'Área - us ur_Furieri2014'!$A$4:$R$6,17,FALSE)/1000</f>
        <v>0</v>
      </c>
      <c r="BA81" s="77">
        <f>AJ81*VLOOKUP('Tipo de Pilha_Furieri2014'!$E$1,'Área - us ur_Furieri2014'!$A$4:$R$6,18,FALSE)/1000</f>
        <v>0</v>
      </c>
      <c r="BB81" s="70">
        <f t="shared" si="43"/>
        <v>1.0573846626327986E-2</v>
      </c>
    </row>
    <row r="82" spans="1:54" ht="15" customHeight="1" x14ac:dyDescent="0.2">
      <c r="A82" s="90">
        <f>'Série Vento-1 dia'!D82</f>
        <v>42084</v>
      </c>
      <c r="B82" s="55">
        <f>'Série Vento-1 dia'!E82</f>
        <v>12.886822199999999</v>
      </c>
      <c r="C82" s="48">
        <f t="shared" si="25"/>
        <v>6.4434111000000002E-2</v>
      </c>
      <c r="D82" s="49">
        <f t="shared" si="26"/>
        <v>0.19330233299999999</v>
      </c>
      <c r="E82" s="49">
        <f t="shared" si="27"/>
        <v>0.32217055500000003</v>
      </c>
      <c r="F82" s="49">
        <f t="shared" si="28"/>
        <v>0.45103877699999995</v>
      </c>
      <c r="G82" s="49">
        <f t="shared" si="29"/>
        <v>0.57990699899999998</v>
      </c>
      <c r="H82" s="49">
        <f t="shared" si="30"/>
        <v>0.70877522100000001</v>
      </c>
      <c r="I82" s="49">
        <f t="shared" si="31"/>
        <v>0.83764344299999993</v>
      </c>
      <c r="J82" s="49">
        <f t="shared" si="32"/>
        <v>0.96651166500000008</v>
      </c>
      <c r="K82" s="49">
        <f t="shared" si="33"/>
        <v>1.095379887</v>
      </c>
      <c r="L82" s="49">
        <f t="shared" si="34"/>
        <v>1.2242481089999999</v>
      </c>
      <c r="M82" s="49">
        <f t="shared" si="35"/>
        <v>1.3531163310000001</v>
      </c>
      <c r="N82" s="49">
        <f t="shared" si="36"/>
        <v>1.4819845529999998</v>
      </c>
      <c r="O82" s="49">
        <f t="shared" si="37"/>
        <v>1.6108527749999999</v>
      </c>
      <c r="P82" s="49">
        <f t="shared" si="38"/>
        <v>1.739720997</v>
      </c>
      <c r="Q82" s="49">
        <f t="shared" si="39"/>
        <v>1.8685892189999997</v>
      </c>
      <c r="R82" s="49">
        <f t="shared" si="40"/>
        <v>1.9974574410000003</v>
      </c>
      <c r="S82" s="50">
        <f t="shared" si="41"/>
        <v>2.1263256629999998</v>
      </c>
      <c r="T82" s="48">
        <f t="shared" si="42"/>
        <v>0</v>
      </c>
      <c r="U82" s="49">
        <f t="shared" si="42"/>
        <v>0</v>
      </c>
      <c r="V82" s="49">
        <f t="shared" si="42"/>
        <v>0</v>
      </c>
      <c r="W82" s="49">
        <f t="shared" si="42"/>
        <v>0.55164197298403106</v>
      </c>
      <c r="X82" s="49">
        <f t="shared" si="42"/>
        <v>5.0510572592527874</v>
      </c>
      <c r="Y82" s="49">
        <f t="shared" si="42"/>
        <v>11.476886707928735</v>
      </c>
      <c r="Z82" s="49">
        <f t="shared" si="42"/>
        <v>19.82913031901186</v>
      </c>
      <c r="AA82" s="49">
        <f t="shared" si="42"/>
        <v>30.107788092502204</v>
      </c>
      <c r="AB82" s="49">
        <f t="shared" si="42"/>
        <v>42.312860028399705</v>
      </c>
      <c r="AC82" s="49">
        <f t="shared" si="42"/>
        <v>56.444346126704389</v>
      </c>
      <c r="AD82" s="49">
        <f t="shared" si="42"/>
        <v>72.502246387416307</v>
      </c>
      <c r="AE82" s="49">
        <f t="shared" si="42"/>
        <v>90.486560810535352</v>
      </c>
      <c r="AF82" s="49">
        <f t="shared" si="42"/>
        <v>110.39728939606164</v>
      </c>
      <c r="AG82" s="49">
        <f t="shared" si="42"/>
        <v>132.23443214399509</v>
      </c>
      <c r="AH82" s="49">
        <f t="shared" si="42"/>
        <v>155.9979890543357</v>
      </c>
      <c r="AI82" s="49">
        <f t="shared" si="42"/>
        <v>181.68796012708367</v>
      </c>
      <c r="AJ82" s="49">
        <f t="shared" si="24"/>
        <v>209.30434536223856</v>
      </c>
      <c r="AK82" s="75">
        <f>T82*VLOOKUP('Tipo de Pilha_Furieri2014'!$E$1,'Área - us ur_Furieri2014'!$A$4:$R$6,2,FALSE)/1000</f>
        <v>0</v>
      </c>
      <c r="AL82" s="76">
        <f>U82*VLOOKUP('Tipo de Pilha_Furieri2014'!$E$1,'Área - us ur_Furieri2014'!$A$4:$R$6,3,FALSE)/1000</f>
        <v>0</v>
      </c>
      <c r="AM82" s="76">
        <f>V82*VLOOKUP('Tipo de Pilha_Furieri2014'!$E$1,'Área - us ur_Furieri2014'!$A$4:$R$6,4,FALSE)/1000</f>
        <v>0</v>
      </c>
      <c r="AN82" s="76">
        <f>W82*VLOOKUP('Tipo de Pilha_Furieri2014'!$E$1,'Área - us ur_Furieri2014'!$A$4:$R$6,5,FALSE)/1000</f>
        <v>5.3509271379451008E-5</v>
      </c>
      <c r="AO82" s="76">
        <f>X82*VLOOKUP('Tipo de Pilha_Furieri2014'!$E$1,'Área - us ur_Furieri2014'!$A$4:$R$6,6,FALSE)/1000</f>
        <v>8.0311810422119322E-4</v>
      </c>
      <c r="AP82" s="76">
        <f>Y82*VLOOKUP('Tipo de Pilha_Furieri2014'!$E$1,'Área - us ur_Furieri2014'!$A$4:$R$6,7,FALSE)/1000</f>
        <v>2.3298080017095332E-3</v>
      </c>
      <c r="AQ82" s="76">
        <f>Z82*VLOOKUP('Tipo de Pilha_Furieri2014'!$E$1,'Área - us ur_Furieri2014'!$A$4:$R$6,8,FALSE)/1000</f>
        <v>3.0338569388088142E-3</v>
      </c>
      <c r="AR82" s="76">
        <f>AA82*VLOOKUP('Tipo de Pilha_Furieri2014'!$E$1,'Área - us ur_Furieri2014'!$A$4:$R$6,9,FALSE)/1000</f>
        <v>3.2817489020827402E-3</v>
      </c>
      <c r="AS82" s="76">
        <f>AB82*VLOOKUP('Tipo de Pilha_Furieri2014'!$E$1,'Área - us ur_Furieri2014'!$A$4:$R$6,10,FALSE)/1000</f>
        <v>2.2848944415335844E-3</v>
      </c>
      <c r="AT82" s="76">
        <f>AC82*VLOOKUP('Tipo de Pilha_Furieri2014'!$E$1,'Área - us ur_Furieri2014'!$A$4:$R$6,11,FALSE)/1000</f>
        <v>1.9755521144346538E-3</v>
      </c>
      <c r="AU82" s="76">
        <f>AD82*VLOOKUP('Tipo de Pilha_Furieri2014'!$E$1,'Área - us ur_Furieri2014'!$A$4:$R$6,12,FALSE)/1000</f>
        <v>1.7400539132979914E-3</v>
      </c>
      <c r="AV82" s="76">
        <f>AE82*VLOOKUP('Tipo de Pilha_Furieri2014'!$E$1,'Área - us ur_Furieri2014'!$A$4:$R$6,13,FALSE)/1000</f>
        <v>5.4291936486321212E-4</v>
      </c>
      <c r="AW82" s="76">
        <f>AF82*VLOOKUP('Tipo de Pilha_Furieri2014'!$E$1,'Área - us ur_Furieri2014'!$A$4:$R$6,14,FALSE)/1000</f>
        <v>3.3119186818818491E-4</v>
      </c>
      <c r="AX82" s="76">
        <f>AG82*VLOOKUP('Tipo de Pilha_Furieri2014'!$E$1,'Área - us ur_Furieri2014'!$A$4:$R$6,15,FALSE)/1000</f>
        <v>1.322344321439951E-4</v>
      </c>
      <c r="AY82" s="76">
        <f>AH82*VLOOKUP('Tipo de Pilha_Furieri2014'!$E$1,'Área - us ur_Furieri2014'!$A$4:$R$6,16,FALSE)/1000</f>
        <v>0</v>
      </c>
      <c r="AZ82" s="76">
        <f>AI82*VLOOKUP('Tipo de Pilha_Furieri2014'!$E$1,'Área - us ur_Furieri2014'!$A$4:$R$6,17,FALSE)/1000</f>
        <v>0</v>
      </c>
      <c r="BA82" s="77">
        <f>AJ82*VLOOKUP('Tipo de Pilha_Furieri2014'!$E$1,'Área - us ur_Furieri2014'!$A$4:$R$6,18,FALSE)/1000</f>
        <v>0</v>
      </c>
      <c r="BB82" s="70">
        <f t="shared" si="43"/>
        <v>1.6508887352663357E-2</v>
      </c>
    </row>
    <row r="83" spans="1:54" ht="15" customHeight="1" x14ac:dyDescent="0.2">
      <c r="A83" s="90">
        <f>'Série Vento-1 dia'!D83</f>
        <v>42085</v>
      </c>
      <c r="B83" s="55">
        <f>'Série Vento-1 dia'!E83</f>
        <v>12.027700719999999</v>
      </c>
      <c r="C83" s="48">
        <f t="shared" si="25"/>
        <v>6.0138503600000004E-2</v>
      </c>
      <c r="D83" s="49">
        <f t="shared" si="26"/>
        <v>0.18041551079999998</v>
      </c>
      <c r="E83" s="49">
        <f t="shared" si="27"/>
        <v>0.30069251799999996</v>
      </c>
      <c r="F83" s="49">
        <f t="shared" si="28"/>
        <v>0.42096952519999992</v>
      </c>
      <c r="G83" s="49">
        <f t="shared" si="29"/>
        <v>0.54124653239999998</v>
      </c>
      <c r="H83" s="49">
        <f t="shared" si="30"/>
        <v>0.66152353959999999</v>
      </c>
      <c r="I83" s="49">
        <f t="shared" si="31"/>
        <v>0.78180054679999988</v>
      </c>
      <c r="J83" s="49">
        <f t="shared" si="32"/>
        <v>0.902077554</v>
      </c>
      <c r="K83" s="49">
        <f t="shared" si="33"/>
        <v>1.0223545612</v>
      </c>
      <c r="L83" s="49">
        <f t="shared" si="34"/>
        <v>1.1426315683999999</v>
      </c>
      <c r="M83" s="49">
        <f t="shared" si="35"/>
        <v>1.2629085756</v>
      </c>
      <c r="N83" s="49">
        <f t="shared" si="36"/>
        <v>1.3831855827999997</v>
      </c>
      <c r="O83" s="49">
        <f t="shared" si="37"/>
        <v>1.5034625899999998</v>
      </c>
      <c r="P83" s="49">
        <f t="shared" si="38"/>
        <v>1.6237395971999999</v>
      </c>
      <c r="Q83" s="49">
        <f t="shared" si="39"/>
        <v>1.7440166043999996</v>
      </c>
      <c r="R83" s="49">
        <f t="shared" si="40"/>
        <v>1.8642936116000002</v>
      </c>
      <c r="S83" s="50">
        <f t="shared" si="41"/>
        <v>1.9845706187999999</v>
      </c>
      <c r="T83" s="48">
        <f t="shared" si="42"/>
        <v>0</v>
      </c>
      <c r="U83" s="49">
        <f t="shared" si="42"/>
        <v>0</v>
      </c>
      <c r="V83" s="49">
        <f t="shared" si="42"/>
        <v>0</v>
      </c>
      <c r="W83" s="49">
        <f t="shared" si="42"/>
        <v>0</v>
      </c>
      <c r="X83" s="49">
        <f t="shared" si="42"/>
        <v>3.4989591863194063</v>
      </c>
      <c r="Y83" s="49">
        <f t="shared" si="42"/>
        <v>8.8970711545569401</v>
      </c>
      <c r="Z83" s="49">
        <f t="shared" si="42"/>
        <v>15.973303904269175</v>
      </c>
      <c r="AA83" s="49">
        <f t="shared" si="42"/>
        <v>24.72765743545613</v>
      </c>
      <c r="AB83" s="49">
        <f t="shared" si="42"/>
        <v>35.160131748117792</v>
      </c>
      <c r="AC83" s="49">
        <f t="shared" si="42"/>
        <v>47.270726842254135</v>
      </c>
      <c r="AD83" s="49">
        <f t="shared" si="42"/>
        <v>61.059442717865224</v>
      </c>
      <c r="AE83" s="49">
        <f t="shared" si="42"/>
        <v>76.52627937495096</v>
      </c>
      <c r="AF83" s="49">
        <f t="shared" si="42"/>
        <v>93.671236813511456</v>
      </c>
      <c r="AG83" s="49">
        <f t="shared" si="42"/>
        <v>112.49431503354667</v>
      </c>
      <c r="AH83" s="49">
        <f t="shared" si="42"/>
        <v>132.99551403505649</v>
      </c>
      <c r="AI83" s="49">
        <f t="shared" ref="AI83:AJ146" si="44">IF(R83&gt;$BF$1,58*(R83-$BF$1)^2+25*(R83-$BF$1),0)</f>
        <v>155.17483381804121</v>
      </c>
      <c r="AJ83" s="49">
        <f t="shared" si="24"/>
        <v>179.03227438250045</v>
      </c>
      <c r="AK83" s="75">
        <f>T83*VLOOKUP('Tipo de Pilha_Furieri2014'!$E$1,'Área - us ur_Furieri2014'!$A$4:$R$6,2,FALSE)/1000</f>
        <v>0</v>
      </c>
      <c r="AL83" s="76">
        <f>U83*VLOOKUP('Tipo de Pilha_Furieri2014'!$E$1,'Área - us ur_Furieri2014'!$A$4:$R$6,3,FALSE)/1000</f>
        <v>0</v>
      </c>
      <c r="AM83" s="76">
        <f>V83*VLOOKUP('Tipo de Pilha_Furieri2014'!$E$1,'Área - us ur_Furieri2014'!$A$4:$R$6,4,FALSE)/1000</f>
        <v>0</v>
      </c>
      <c r="AN83" s="76">
        <f>W83*VLOOKUP('Tipo de Pilha_Furieri2014'!$E$1,'Área - us ur_Furieri2014'!$A$4:$R$6,5,FALSE)/1000</f>
        <v>0</v>
      </c>
      <c r="AO83" s="76">
        <f>X83*VLOOKUP('Tipo de Pilha_Furieri2014'!$E$1,'Área - us ur_Furieri2014'!$A$4:$R$6,6,FALSE)/1000</f>
        <v>5.5633451062478553E-4</v>
      </c>
      <c r="AP83" s="76">
        <f>Y83*VLOOKUP('Tipo de Pilha_Furieri2014'!$E$1,'Área - us ur_Furieri2014'!$A$4:$R$6,7,FALSE)/1000</f>
        <v>1.806105444375059E-3</v>
      </c>
      <c r="AQ83" s="76">
        <f>Z83*VLOOKUP('Tipo de Pilha_Furieri2014'!$E$1,'Área - us ur_Furieri2014'!$A$4:$R$6,8,FALSE)/1000</f>
        <v>2.4439154973531834E-3</v>
      </c>
      <c r="AR83" s="76">
        <f>AA83*VLOOKUP('Tipo de Pilha_Furieri2014'!$E$1,'Área - us ur_Furieri2014'!$A$4:$R$6,9,FALSE)/1000</f>
        <v>2.6953146604647184E-3</v>
      </c>
      <c r="AS83" s="76">
        <f>AB83*VLOOKUP('Tipo de Pilha_Furieri2014'!$E$1,'Área - us ur_Furieri2014'!$A$4:$R$6,10,FALSE)/1000</f>
        <v>1.8986471143983611E-3</v>
      </c>
      <c r="AT83" s="76">
        <f>AC83*VLOOKUP('Tipo de Pilha_Furieri2014'!$E$1,'Área - us ur_Furieri2014'!$A$4:$R$6,11,FALSE)/1000</f>
        <v>1.654475439478895E-3</v>
      </c>
      <c r="AU83" s="76">
        <f>AD83*VLOOKUP('Tipo de Pilha_Furieri2014'!$E$1,'Área - us ur_Furieri2014'!$A$4:$R$6,12,FALSE)/1000</f>
        <v>1.4654266252287654E-3</v>
      </c>
      <c r="AV83" s="76">
        <f>AE83*VLOOKUP('Tipo de Pilha_Furieri2014'!$E$1,'Área - us ur_Furieri2014'!$A$4:$R$6,13,FALSE)/1000</f>
        <v>4.5915767624970578E-4</v>
      </c>
      <c r="AW83" s="76">
        <f>AF83*VLOOKUP('Tipo de Pilha_Furieri2014'!$E$1,'Área - us ur_Furieri2014'!$A$4:$R$6,14,FALSE)/1000</f>
        <v>2.8101371044053435E-4</v>
      </c>
      <c r="AX83" s="76">
        <f>AG83*VLOOKUP('Tipo de Pilha_Furieri2014'!$E$1,'Área - us ur_Furieri2014'!$A$4:$R$6,15,FALSE)/1000</f>
        <v>1.1249431503354668E-4</v>
      </c>
      <c r="AY83" s="76">
        <f>AH83*VLOOKUP('Tipo de Pilha_Furieri2014'!$E$1,'Área - us ur_Furieri2014'!$A$4:$R$6,16,FALSE)/1000</f>
        <v>0</v>
      </c>
      <c r="AZ83" s="76">
        <f>AI83*VLOOKUP('Tipo de Pilha_Furieri2014'!$E$1,'Área - us ur_Furieri2014'!$A$4:$R$6,17,FALSE)/1000</f>
        <v>0</v>
      </c>
      <c r="BA83" s="77">
        <f>AJ83*VLOOKUP('Tipo de Pilha_Furieri2014'!$E$1,'Área - us ur_Furieri2014'!$A$4:$R$6,18,FALSE)/1000</f>
        <v>0</v>
      </c>
      <c r="BB83" s="70">
        <f t="shared" si="43"/>
        <v>1.3372884993647555E-2</v>
      </c>
    </row>
    <row r="84" spans="1:54" ht="15" customHeight="1" x14ac:dyDescent="0.2">
      <c r="A84" s="90">
        <f>'Série Vento-1 dia'!D84</f>
        <v>42086</v>
      </c>
      <c r="B84" s="55">
        <f>'Série Vento-1 dia'!E84</f>
        <v>11.16857924</v>
      </c>
      <c r="C84" s="48">
        <f t="shared" si="25"/>
        <v>5.5842896200000013E-2</v>
      </c>
      <c r="D84" s="49">
        <f t="shared" si="26"/>
        <v>0.16752868859999998</v>
      </c>
      <c r="E84" s="49">
        <f t="shared" si="27"/>
        <v>0.27921448100000001</v>
      </c>
      <c r="F84" s="49">
        <f t="shared" si="28"/>
        <v>0.39090027339999994</v>
      </c>
      <c r="G84" s="49">
        <f t="shared" si="29"/>
        <v>0.50258606580000009</v>
      </c>
      <c r="H84" s="49">
        <f t="shared" si="30"/>
        <v>0.61427185820000008</v>
      </c>
      <c r="I84" s="49">
        <f t="shared" si="31"/>
        <v>0.72595765060000006</v>
      </c>
      <c r="J84" s="49">
        <f t="shared" si="32"/>
        <v>0.83764344300000015</v>
      </c>
      <c r="K84" s="49">
        <f t="shared" si="33"/>
        <v>0.94932923540000003</v>
      </c>
      <c r="L84" s="49">
        <f t="shared" si="34"/>
        <v>1.0610150277999999</v>
      </c>
      <c r="M84" s="49">
        <f t="shared" si="35"/>
        <v>1.1727008202</v>
      </c>
      <c r="N84" s="49">
        <f t="shared" si="36"/>
        <v>1.2843866125999999</v>
      </c>
      <c r="O84" s="49">
        <f t="shared" si="37"/>
        <v>1.396072405</v>
      </c>
      <c r="P84" s="49">
        <f t="shared" si="38"/>
        <v>1.5077581974000001</v>
      </c>
      <c r="Q84" s="49">
        <f t="shared" si="39"/>
        <v>1.6194439897999999</v>
      </c>
      <c r="R84" s="49">
        <f t="shared" si="40"/>
        <v>1.7311297822000002</v>
      </c>
      <c r="S84" s="50">
        <f t="shared" si="41"/>
        <v>1.8428155746000001</v>
      </c>
      <c r="T84" s="48">
        <f t="shared" ref="T84:AH100" si="45">IF(C84&gt;$BF$1,58*(C84-$BF$1)^2+25*(C84-$BF$1),0)</f>
        <v>0</v>
      </c>
      <c r="U84" s="49">
        <f t="shared" si="45"/>
        <v>0</v>
      </c>
      <c r="V84" s="49">
        <f t="shared" si="45"/>
        <v>0</v>
      </c>
      <c r="W84" s="49">
        <f t="shared" si="45"/>
        <v>0</v>
      </c>
      <c r="X84" s="49">
        <f t="shared" si="45"/>
        <v>2.1202383880026754</v>
      </c>
      <c r="Y84" s="49">
        <f t="shared" si="45"/>
        <v>6.5762512830198965</v>
      </c>
      <c r="Z84" s="49">
        <f t="shared" si="45"/>
        <v>12.479215260022961</v>
      </c>
      <c r="AA84" s="49">
        <f t="shared" si="45"/>
        <v>19.829130319011878</v>
      </c>
      <c r="AB84" s="49">
        <f t="shared" si="45"/>
        <v>28.625996459986627</v>
      </c>
      <c r="AC84" s="49">
        <f t="shared" si="45"/>
        <v>38.869813682947211</v>
      </c>
      <c r="AD84" s="49">
        <f t="shared" si="45"/>
        <v>50.560581987893663</v>
      </c>
      <c r="AE84" s="49">
        <f t="shared" si="45"/>
        <v>63.698301374825931</v>
      </c>
      <c r="AF84" s="49">
        <f t="shared" si="45"/>
        <v>78.282971843744079</v>
      </c>
      <c r="AG84" s="49">
        <f t="shared" si="45"/>
        <v>94.314593394648071</v>
      </c>
      <c r="AH84" s="49">
        <f t="shared" si="45"/>
        <v>111.79316602753786</v>
      </c>
      <c r="AI84" s="49">
        <f t="shared" si="44"/>
        <v>130.71868974241357</v>
      </c>
      <c r="AJ84" s="49">
        <f t="shared" si="24"/>
        <v>151.09116453927507</v>
      </c>
      <c r="AK84" s="75">
        <f>T84*VLOOKUP('Tipo de Pilha_Furieri2014'!$E$1,'Área - us ur_Furieri2014'!$A$4:$R$6,2,FALSE)/1000</f>
        <v>0</v>
      </c>
      <c r="AL84" s="76">
        <f>U84*VLOOKUP('Tipo de Pilha_Furieri2014'!$E$1,'Área - us ur_Furieri2014'!$A$4:$R$6,3,FALSE)/1000</f>
        <v>0</v>
      </c>
      <c r="AM84" s="76">
        <f>V84*VLOOKUP('Tipo de Pilha_Furieri2014'!$E$1,'Área - us ur_Furieri2014'!$A$4:$R$6,4,FALSE)/1000</f>
        <v>0</v>
      </c>
      <c r="AN84" s="76">
        <f>W84*VLOOKUP('Tipo de Pilha_Furieri2014'!$E$1,'Área - us ur_Furieri2014'!$A$4:$R$6,5,FALSE)/1000</f>
        <v>0</v>
      </c>
      <c r="AO84" s="76">
        <f>X84*VLOOKUP('Tipo de Pilha_Furieri2014'!$E$1,'Área - us ur_Furieri2014'!$A$4:$R$6,6,FALSE)/1000</f>
        <v>3.3711790369242537E-4</v>
      </c>
      <c r="AP84" s="76">
        <f>Y84*VLOOKUP('Tipo de Pilha_Furieri2014'!$E$1,'Área - us ur_Furieri2014'!$A$4:$R$6,7,FALSE)/1000</f>
        <v>1.3349790104530391E-3</v>
      </c>
      <c r="AQ84" s="76">
        <f>Z84*VLOOKUP('Tipo de Pilha_Furieri2014'!$E$1,'Área - us ur_Furieri2014'!$A$4:$R$6,8,FALSE)/1000</f>
        <v>1.909319934783513E-3</v>
      </c>
      <c r="AR84" s="76">
        <f>AA84*VLOOKUP('Tipo de Pilha_Furieri2014'!$E$1,'Área - us ur_Furieri2014'!$A$4:$R$6,9,FALSE)/1000</f>
        <v>2.1613752047722947E-3</v>
      </c>
      <c r="AS84" s="76">
        <f>AB84*VLOOKUP('Tipo de Pilha_Furieri2014'!$E$1,'Área - us ur_Furieri2014'!$A$4:$R$6,10,FALSE)/1000</f>
        <v>1.545803808839278E-3</v>
      </c>
      <c r="AT84" s="76">
        <f>AC84*VLOOKUP('Tipo de Pilha_Furieri2014'!$E$1,'Área - us ur_Furieri2014'!$A$4:$R$6,11,FALSE)/1000</f>
        <v>1.3604434789031526E-3</v>
      </c>
      <c r="AU84" s="76">
        <f>AD84*VLOOKUP('Tipo de Pilha_Furieri2014'!$E$1,'Área - us ur_Furieri2014'!$A$4:$R$6,12,FALSE)/1000</f>
        <v>1.2134539677094479E-3</v>
      </c>
      <c r="AV84" s="76">
        <f>AE84*VLOOKUP('Tipo de Pilha_Furieri2014'!$E$1,'Área - us ur_Furieri2014'!$A$4:$R$6,13,FALSE)/1000</f>
        <v>3.8218980824895562E-4</v>
      </c>
      <c r="AW84" s="76">
        <f>AF84*VLOOKUP('Tipo de Pilha_Furieri2014'!$E$1,'Área - us ur_Furieri2014'!$A$4:$R$6,14,FALSE)/1000</f>
        <v>2.3484891553123225E-4</v>
      </c>
      <c r="AX84" s="76">
        <f>AG84*VLOOKUP('Tipo de Pilha_Furieri2014'!$E$1,'Área - us ur_Furieri2014'!$A$4:$R$6,15,FALSE)/1000</f>
        <v>9.4314593394648067E-5</v>
      </c>
      <c r="AY84" s="76">
        <f>AH84*VLOOKUP('Tipo de Pilha_Furieri2014'!$E$1,'Área - us ur_Furieri2014'!$A$4:$R$6,16,FALSE)/1000</f>
        <v>0</v>
      </c>
      <c r="AZ84" s="76">
        <f>AI84*VLOOKUP('Tipo de Pilha_Furieri2014'!$E$1,'Área - us ur_Furieri2014'!$A$4:$R$6,17,FALSE)/1000</f>
        <v>0</v>
      </c>
      <c r="BA84" s="77">
        <f>AJ84*VLOOKUP('Tipo de Pilha_Furieri2014'!$E$1,'Área - us ur_Furieri2014'!$A$4:$R$6,18,FALSE)/1000</f>
        <v>0</v>
      </c>
      <c r="BB84" s="70">
        <f t="shared" si="43"/>
        <v>1.0573846626327986E-2</v>
      </c>
    </row>
    <row r="85" spans="1:54" ht="15" customHeight="1" x14ac:dyDescent="0.2">
      <c r="A85" s="90">
        <f>'Série Vento-1 dia'!D85</f>
        <v>42087</v>
      </c>
      <c r="B85" s="55">
        <f>'Série Vento-1 dia'!E85</f>
        <v>12.886822199999999</v>
      </c>
      <c r="C85" s="48">
        <f t="shared" si="25"/>
        <v>6.4434111000000002E-2</v>
      </c>
      <c r="D85" s="49">
        <f t="shared" si="26"/>
        <v>0.19330233299999999</v>
      </c>
      <c r="E85" s="49">
        <f t="shared" si="27"/>
        <v>0.32217055500000003</v>
      </c>
      <c r="F85" s="49">
        <f t="shared" si="28"/>
        <v>0.45103877699999995</v>
      </c>
      <c r="G85" s="49">
        <f t="shared" si="29"/>
        <v>0.57990699899999998</v>
      </c>
      <c r="H85" s="49">
        <f t="shared" si="30"/>
        <v>0.70877522100000001</v>
      </c>
      <c r="I85" s="49">
        <f t="shared" si="31"/>
        <v>0.83764344299999993</v>
      </c>
      <c r="J85" s="49">
        <f t="shared" si="32"/>
        <v>0.96651166500000008</v>
      </c>
      <c r="K85" s="49">
        <f t="shared" si="33"/>
        <v>1.095379887</v>
      </c>
      <c r="L85" s="49">
        <f t="shared" si="34"/>
        <v>1.2242481089999999</v>
      </c>
      <c r="M85" s="49">
        <f t="shared" si="35"/>
        <v>1.3531163310000001</v>
      </c>
      <c r="N85" s="49">
        <f t="shared" si="36"/>
        <v>1.4819845529999998</v>
      </c>
      <c r="O85" s="49">
        <f t="shared" si="37"/>
        <v>1.6108527749999999</v>
      </c>
      <c r="P85" s="49">
        <f t="shared" si="38"/>
        <v>1.739720997</v>
      </c>
      <c r="Q85" s="49">
        <f t="shared" si="39"/>
        <v>1.8685892189999997</v>
      </c>
      <c r="R85" s="49">
        <f t="shared" si="40"/>
        <v>1.9974574410000003</v>
      </c>
      <c r="S85" s="50">
        <f t="shared" si="41"/>
        <v>2.1263256629999998</v>
      </c>
      <c r="T85" s="48">
        <f t="shared" si="45"/>
        <v>0</v>
      </c>
      <c r="U85" s="49">
        <f t="shared" si="45"/>
        <v>0</v>
      </c>
      <c r="V85" s="49">
        <f t="shared" si="45"/>
        <v>0</v>
      </c>
      <c r="W85" s="49">
        <f t="shared" si="45"/>
        <v>0.55164197298403106</v>
      </c>
      <c r="X85" s="49">
        <f t="shared" si="45"/>
        <v>5.0510572592527874</v>
      </c>
      <c r="Y85" s="49">
        <f t="shared" si="45"/>
        <v>11.476886707928735</v>
      </c>
      <c r="Z85" s="49">
        <f t="shared" si="45"/>
        <v>19.82913031901186</v>
      </c>
      <c r="AA85" s="49">
        <f t="shared" si="45"/>
        <v>30.107788092502204</v>
      </c>
      <c r="AB85" s="49">
        <f t="shared" si="45"/>
        <v>42.312860028399705</v>
      </c>
      <c r="AC85" s="49">
        <f t="shared" si="45"/>
        <v>56.444346126704389</v>
      </c>
      <c r="AD85" s="49">
        <f t="shared" si="45"/>
        <v>72.502246387416307</v>
      </c>
      <c r="AE85" s="49">
        <f t="shared" si="45"/>
        <v>90.486560810535352</v>
      </c>
      <c r="AF85" s="49">
        <f t="shared" si="45"/>
        <v>110.39728939606164</v>
      </c>
      <c r="AG85" s="49">
        <f t="shared" si="45"/>
        <v>132.23443214399509</v>
      </c>
      <c r="AH85" s="49">
        <f t="shared" si="45"/>
        <v>155.9979890543357</v>
      </c>
      <c r="AI85" s="49">
        <f t="shared" si="44"/>
        <v>181.68796012708367</v>
      </c>
      <c r="AJ85" s="49">
        <f t="shared" si="24"/>
        <v>209.30434536223856</v>
      </c>
      <c r="AK85" s="75">
        <f>T85*VLOOKUP('Tipo de Pilha_Furieri2014'!$E$1,'Área - us ur_Furieri2014'!$A$4:$R$6,2,FALSE)/1000</f>
        <v>0</v>
      </c>
      <c r="AL85" s="76">
        <f>U85*VLOOKUP('Tipo de Pilha_Furieri2014'!$E$1,'Área - us ur_Furieri2014'!$A$4:$R$6,3,FALSE)/1000</f>
        <v>0</v>
      </c>
      <c r="AM85" s="76">
        <f>V85*VLOOKUP('Tipo de Pilha_Furieri2014'!$E$1,'Área - us ur_Furieri2014'!$A$4:$R$6,4,FALSE)/1000</f>
        <v>0</v>
      </c>
      <c r="AN85" s="76">
        <f>W85*VLOOKUP('Tipo de Pilha_Furieri2014'!$E$1,'Área - us ur_Furieri2014'!$A$4:$R$6,5,FALSE)/1000</f>
        <v>5.3509271379451008E-5</v>
      </c>
      <c r="AO85" s="76">
        <f>X85*VLOOKUP('Tipo de Pilha_Furieri2014'!$E$1,'Área - us ur_Furieri2014'!$A$4:$R$6,6,FALSE)/1000</f>
        <v>8.0311810422119322E-4</v>
      </c>
      <c r="AP85" s="76">
        <f>Y85*VLOOKUP('Tipo de Pilha_Furieri2014'!$E$1,'Área - us ur_Furieri2014'!$A$4:$R$6,7,FALSE)/1000</f>
        <v>2.3298080017095332E-3</v>
      </c>
      <c r="AQ85" s="76">
        <f>Z85*VLOOKUP('Tipo de Pilha_Furieri2014'!$E$1,'Área - us ur_Furieri2014'!$A$4:$R$6,8,FALSE)/1000</f>
        <v>3.0338569388088142E-3</v>
      </c>
      <c r="AR85" s="76">
        <f>AA85*VLOOKUP('Tipo de Pilha_Furieri2014'!$E$1,'Área - us ur_Furieri2014'!$A$4:$R$6,9,FALSE)/1000</f>
        <v>3.2817489020827402E-3</v>
      </c>
      <c r="AS85" s="76">
        <f>AB85*VLOOKUP('Tipo de Pilha_Furieri2014'!$E$1,'Área - us ur_Furieri2014'!$A$4:$R$6,10,FALSE)/1000</f>
        <v>2.2848944415335844E-3</v>
      </c>
      <c r="AT85" s="76">
        <f>AC85*VLOOKUP('Tipo de Pilha_Furieri2014'!$E$1,'Área - us ur_Furieri2014'!$A$4:$R$6,11,FALSE)/1000</f>
        <v>1.9755521144346538E-3</v>
      </c>
      <c r="AU85" s="76">
        <f>AD85*VLOOKUP('Tipo de Pilha_Furieri2014'!$E$1,'Área - us ur_Furieri2014'!$A$4:$R$6,12,FALSE)/1000</f>
        <v>1.7400539132979914E-3</v>
      </c>
      <c r="AV85" s="76">
        <f>AE85*VLOOKUP('Tipo de Pilha_Furieri2014'!$E$1,'Área - us ur_Furieri2014'!$A$4:$R$6,13,FALSE)/1000</f>
        <v>5.4291936486321212E-4</v>
      </c>
      <c r="AW85" s="76">
        <f>AF85*VLOOKUP('Tipo de Pilha_Furieri2014'!$E$1,'Área - us ur_Furieri2014'!$A$4:$R$6,14,FALSE)/1000</f>
        <v>3.3119186818818491E-4</v>
      </c>
      <c r="AX85" s="76">
        <f>AG85*VLOOKUP('Tipo de Pilha_Furieri2014'!$E$1,'Área - us ur_Furieri2014'!$A$4:$R$6,15,FALSE)/1000</f>
        <v>1.322344321439951E-4</v>
      </c>
      <c r="AY85" s="76">
        <f>AH85*VLOOKUP('Tipo de Pilha_Furieri2014'!$E$1,'Área - us ur_Furieri2014'!$A$4:$R$6,16,FALSE)/1000</f>
        <v>0</v>
      </c>
      <c r="AZ85" s="76">
        <f>AI85*VLOOKUP('Tipo de Pilha_Furieri2014'!$E$1,'Área - us ur_Furieri2014'!$A$4:$R$6,17,FALSE)/1000</f>
        <v>0</v>
      </c>
      <c r="BA85" s="77">
        <f>AJ85*VLOOKUP('Tipo de Pilha_Furieri2014'!$E$1,'Área - us ur_Furieri2014'!$A$4:$R$6,18,FALSE)/1000</f>
        <v>0</v>
      </c>
      <c r="BB85" s="70">
        <f t="shared" si="43"/>
        <v>1.6508887352663357E-2</v>
      </c>
    </row>
    <row r="86" spans="1:54" ht="15" customHeight="1" x14ac:dyDescent="0.2">
      <c r="A86" s="90">
        <f>'Série Vento-1 dia'!D86</f>
        <v>42088</v>
      </c>
      <c r="B86" s="55">
        <f>'Série Vento-1 dia'!E86</f>
        <v>14.605065159999999</v>
      </c>
      <c r="C86" s="48">
        <f t="shared" si="25"/>
        <v>7.3025325800000013E-2</v>
      </c>
      <c r="D86" s="49">
        <f t="shared" si="26"/>
        <v>0.21907597739999998</v>
      </c>
      <c r="E86" s="49">
        <f t="shared" si="27"/>
        <v>0.36512662899999998</v>
      </c>
      <c r="F86" s="49">
        <f t="shared" si="28"/>
        <v>0.51117728059999989</v>
      </c>
      <c r="G86" s="49">
        <f t="shared" si="29"/>
        <v>0.65722793219999998</v>
      </c>
      <c r="H86" s="49">
        <f t="shared" si="30"/>
        <v>0.80327858380000006</v>
      </c>
      <c r="I86" s="49">
        <f t="shared" si="31"/>
        <v>0.94932923539999992</v>
      </c>
      <c r="J86" s="49">
        <f t="shared" si="32"/>
        <v>1.095379887</v>
      </c>
      <c r="K86" s="49">
        <f t="shared" si="33"/>
        <v>1.2414305386</v>
      </c>
      <c r="L86" s="49">
        <f t="shared" si="34"/>
        <v>1.3874811901999999</v>
      </c>
      <c r="M86" s="49">
        <f t="shared" si="35"/>
        <v>1.5335318417999999</v>
      </c>
      <c r="N86" s="49">
        <f t="shared" si="36"/>
        <v>1.6795824933999997</v>
      </c>
      <c r="O86" s="49">
        <f t="shared" si="37"/>
        <v>1.8256331449999998</v>
      </c>
      <c r="P86" s="49">
        <f t="shared" si="38"/>
        <v>1.9716837966</v>
      </c>
      <c r="Q86" s="49">
        <f t="shared" si="39"/>
        <v>2.1177344481999998</v>
      </c>
      <c r="R86" s="49">
        <f t="shared" si="40"/>
        <v>2.2637850998000002</v>
      </c>
      <c r="S86" s="50">
        <f t="shared" si="41"/>
        <v>2.4098357513999997</v>
      </c>
      <c r="T86" s="48">
        <f t="shared" si="45"/>
        <v>0</v>
      </c>
      <c r="U86" s="49">
        <f t="shared" si="45"/>
        <v>0</v>
      </c>
      <c r="V86" s="49">
        <f t="shared" si="45"/>
        <v>0</v>
      </c>
      <c r="W86" s="49">
        <f t="shared" si="45"/>
        <v>2.4116375663654424</v>
      </c>
      <c r="X86" s="49">
        <f t="shared" si="45"/>
        <v>8.6753852289694926</v>
      </c>
      <c r="Y86" s="49">
        <f t="shared" si="45"/>
        <v>17.413504860176555</v>
      </c>
      <c r="Z86" s="49">
        <f t="shared" si="45"/>
        <v>28.625996459986609</v>
      </c>
      <c r="AA86" s="49">
        <f t="shared" si="45"/>
        <v>42.312860028399705</v>
      </c>
      <c r="AB86" s="49">
        <f t="shared" si="45"/>
        <v>58.474095565415801</v>
      </c>
      <c r="AC86" s="49">
        <f t="shared" si="45"/>
        <v>77.1097030710349</v>
      </c>
      <c r="AD86" s="49">
        <f t="shared" si="45"/>
        <v>98.219682545257001</v>
      </c>
      <c r="AE86" s="49">
        <f t="shared" si="45"/>
        <v>121.80403398808208</v>
      </c>
      <c r="AF86" s="49">
        <f t="shared" si="45"/>
        <v>147.86275739951026</v>
      </c>
      <c r="AG86" s="49">
        <f t="shared" si="45"/>
        <v>176.39585277954146</v>
      </c>
      <c r="AH86" s="49">
        <f t="shared" si="45"/>
        <v>207.40332012817555</v>
      </c>
      <c r="AI86" s="49">
        <f t="shared" si="44"/>
        <v>240.88515944541282</v>
      </c>
      <c r="AJ86" s="49">
        <f t="shared" si="24"/>
        <v>276.84137073125294</v>
      </c>
      <c r="AK86" s="75">
        <f>T86*VLOOKUP('Tipo de Pilha_Furieri2014'!$E$1,'Área - us ur_Furieri2014'!$A$4:$R$6,2,FALSE)/1000</f>
        <v>0</v>
      </c>
      <c r="AL86" s="76">
        <f>U86*VLOOKUP('Tipo de Pilha_Furieri2014'!$E$1,'Área - us ur_Furieri2014'!$A$4:$R$6,3,FALSE)/1000</f>
        <v>0</v>
      </c>
      <c r="AM86" s="76">
        <f>V86*VLOOKUP('Tipo de Pilha_Furieri2014'!$E$1,'Área - us ur_Furieri2014'!$A$4:$R$6,4,FALSE)/1000</f>
        <v>0</v>
      </c>
      <c r="AN86" s="76">
        <f>W86*VLOOKUP('Tipo de Pilha_Furieri2014'!$E$1,'Área - us ur_Furieri2014'!$A$4:$R$6,5,FALSE)/1000</f>
        <v>2.3392884393744789E-4</v>
      </c>
      <c r="AO86" s="76">
        <f>X86*VLOOKUP('Tipo de Pilha_Furieri2014'!$E$1,'Área - us ur_Furieri2014'!$A$4:$R$6,6,FALSE)/1000</f>
        <v>1.3793862514061494E-3</v>
      </c>
      <c r="AP86" s="76">
        <f>Y86*VLOOKUP('Tipo de Pilha_Furieri2014'!$E$1,'Área - us ur_Furieri2014'!$A$4:$R$6,7,FALSE)/1000</f>
        <v>3.5349414866158407E-3</v>
      </c>
      <c r="AQ86" s="76">
        <f>Z86*VLOOKUP('Tipo de Pilha_Furieri2014'!$E$1,'Área - us ur_Furieri2014'!$A$4:$R$6,8,FALSE)/1000</f>
        <v>4.3797774583779515E-3</v>
      </c>
      <c r="AR86" s="76">
        <f>AA86*VLOOKUP('Tipo de Pilha_Furieri2014'!$E$1,'Área - us ur_Furieri2014'!$A$4:$R$6,9,FALSE)/1000</f>
        <v>4.6121017430955681E-3</v>
      </c>
      <c r="AS86" s="76">
        <f>AB86*VLOOKUP('Tipo de Pilha_Furieri2014'!$E$1,'Área - us ur_Furieri2014'!$A$4:$R$6,10,FALSE)/1000</f>
        <v>3.1576011605324535E-3</v>
      </c>
      <c r="AT86" s="76">
        <f>AC86*VLOOKUP('Tipo de Pilha_Furieri2014'!$E$1,'Área - us ur_Furieri2014'!$A$4:$R$6,11,FALSE)/1000</f>
        <v>2.6988396074862217E-3</v>
      </c>
      <c r="AU86" s="76">
        <f>AD86*VLOOKUP('Tipo de Pilha_Furieri2014'!$E$1,'Área - us ur_Furieri2014'!$A$4:$R$6,12,FALSE)/1000</f>
        <v>2.3572723810861679E-3</v>
      </c>
      <c r="AV86" s="76">
        <f>AE86*VLOOKUP('Tipo de Pilha_Furieri2014'!$E$1,'Área - us ur_Furieri2014'!$A$4:$R$6,13,FALSE)/1000</f>
        <v>7.3082420392849251E-4</v>
      </c>
      <c r="AW86" s="76">
        <f>AF86*VLOOKUP('Tipo de Pilha_Furieri2014'!$E$1,'Área - us ur_Furieri2014'!$A$4:$R$6,14,FALSE)/1000</f>
        <v>4.4358827219853083E-4</v>
      </c>
      <c r="AX86" s="76">
        <f>AG86*VLOOKUP('Tipo de Pilha_Furieri2014'!$E$1,'Área - us ur_Furieri2014'!$A$4:$R$6,15,FALSE)/1000</f>
        <v>1.7639585277954146E-4</v>
      </c>
      <c r="AY86" s="76">
        <f>AH86*VLOOKUP('Tipo de Pilha_Furieri2014'!$E$1,'Área - us ur_Furieri2014'!$A$4:$R$6,16,FALSE)/1000</f>
        <v>0</v>
      </c>
      <c r="AZ86" s="76">
        <f>AI86*VLOOKUP('Tipo de Pilha_Furieri2014'!$E$1,'Área - us ur_Furieri2014'!$A$4:$R$6,17,FALSE)/1000</f>
        <v>0</v>
      </c>
      <c r="BA86" s="77">
        <f>AJ86*VLOOKUP('Tipo de Pilha_Furieri2014'!$E$1,'Área - us ur_Furieri2014'!$A$4:$R$6,18,FALSE)/1000</f>
        <v>0</v>
      </c>
      <c r="BB86" s="70">
        <f t="shared" si="43"/>
        <v>2.3704657261444363E-2</v>
      </c>
    </row>
    <row r="87" spans="1:54" ht="15" customHeight="1" x14ac:dyDescent="0.2">
      <c r="A87" s="90">
        <f>'Série Vento-1 dia'!D87</f>
        <v>42089</v>
      </c>
      <c r="B87" s="55">
        <f>'Série Vento-1 dia'!E87</f>
        <v>10.309457759999999</v>
      </c>
      <c r="C87" s="48">
        <f t="shared" si="25"/>
        <v>5.1547288800000007E-2</v>
      </c>
      <c r="D87" s="49">
        <f t="shared" si="26"/>
        <v>0.15464186639999997</v>
      </c>
      <c r="E87" s="49">
        <f t="shared" si="27"/>
        <v>0.25773644400000001</v>
      </c>
      <c r="F87" s="49">
        <f t="shared" si="28"/>
        <v>0.36083102159999991</v>
      </c>
      <c r="G87" s="49">
        <f t="shared" si="29"/>
        <v>0.46392559919999998</v>
      </c>
      <c r="H87" s="49">
        <f t="shared" si="30"/>
        <v>0.56702017680000005</v>
      </c>
      <c r="I87" s="49">
        <f t="shared" si="31"/>
        <v>0.67011475440000001</v>
      </c>
      <c r="J87" s="49">
        <f t="shared" si="32"/>
        <v>0.77320933200000008</v>
      </c>
      <c r="K87" s="49">
        <f t="shared" si="33"/>
        <v>0.87630390959999993</v>
      </c>
      <c r="L87" s="49">
        <f t="shared" si="34"/>
        <v>0.97939848719999989</v>
      </c>
      <c r="M87" s="49">
        <f t="shared" si="35"/>
        <v>1.0824930648</v>
      </c>
      <c r="N87" s="49">
        <f t="shared" si="36"/>
        <v>1.1855876423999998</v>
      </c>
      <c r="O87" s="49">
        <f t="shared" si="37"/>
        <v>1.2886822199999999</v>
      </c>
      <c r="P87" s="49">
        <f t="shared" si="38"/>
        <v>1.3917767975999999</v>
      </c>
      <c r="Q87" s="49">
        <f t="shared" si="39"/>
        <v>1.4948713751999998</v>
      </c>
      <c r="R87" s="49">
        <f t="shared" si="40"/>
        <v>1.5979659528000001</v>
      </c>
      <c r="S87" s="50">
        <f t="shared" si="41"/>
        <v>1.7010605303999999</v>
      </c>
      <c r="T87" s="48">
        <f t="shared" si="45"/>
        <v>0</v>
      </c>
      <c r="U87" s="49">
        <f t="shared" si="45"/>
        <v>0</v>
      </c>
      <c r="V87" s="49">
        <f t="shared" si="45"/>
        <v>0</v>
      </c>
      <c r="W87" s="49">
        <f t="shared" si="45"/>
        <v>0</v>
      </c>
      <c r="X87" s="49">
        <f t="shared" si="45"/>
        <v>0.91489486430258415</v>
      </c>
      <c r="Y87" s="49">
        <f t="shared" si="45"/>
        <v>4.5144270933175914</v>
      </c>
      <c r="Z87" s="49">
        <f t="shared" si="45"/>
        <v>9.3468643862731948</v>
      </c>
      <c r="AA87" s="49">
        <f t="shared" si="45"/>
        <v>15.412206743169406</v>
      </c>
      <c r="AB87" s="49">
        <f t="shared" si="45"/>
        <v>22.710454164006201</v>
      </c>
      <c r="AC87" s="49">
        <f t="shared" si="45"/>
        <v>31.241606648783609</v>
      </c>
      <c r="AD87" s="49">
        <f t="shared" si="45"/>
        <v>41.00566419750163</v>
      </c>
      <c r="AE87" s="49">
        <f t="shared" si="45"/>
        <v>52.002626810160223</v>
      </c>
      <c r="AF87" s="49">
        <f t="shared" si="45"/>
        <v>64.232494486759435</v>
      </c>
      <c r="AG87" s="49">
        <f t="shared" si="45"/>
        <v>77.695267227299254</v>
      </c>
      <c r="AH87" s="49">
        <f t="shared" si="45"/>
        <v>92.390945031779637</v>
      </c>
      <c r="AI87" s="49">
        <f t="shared" si="44"/>
        <v>108.31952790020071</v>
      </c>
      <c r="AJ87" s="49">
        <f t="shared" si="24"/>
        <v>125.48101583256231</v>
      </c>
      <c r="AK87" s="75">
        <f>T87*VLOOKUP('Tipo de Pilha_Furieri2014'!$E$1,'Área - us ur_Furieri2014'!$A$4:$R$6,2,FALSE)/1000</f>
        <v>0</v>
      </c>
      <c r="AL87" s="76">
        <f>U87*VLOOKUP('Tipo de Pilha_Furieri2014'!$E$1,'Área - us ur_Furieri2014'!$A$4:$R$6,3,FALSE)/1000</f>
        <v>0</v>
      </c>
      <c r="AM87" s="76">
        <f>V87*VLOOKUP('Tipo de Pilha_Furieri2014'!$E$1,'Área - us ur_Furieri2014'!$A$4:$R$6,4,FALSE)/1000</f>
        <v>0</v>
      </c>
      <c r="AN87" s="76">
        <f>W87*VLOOKUP('Tipo de Pilha_Furieri2014'!$E$1,'Área - us ur_Furieri2014'!$A$4:$R$6,5,FALSE)/1000</f>
        <v>0</v>
      </c>
      <c r="AO87" s="76">
        <f>X87*VLOOKUP('Tipo de Pilha_Furieri2014'!$E$1,'Área - us ur_Furieri2014'!$A$4:$R$6,6,FALSE)/1000</f>
        <v>1.4546828342411089E-4</v>
      </c>
      <c r="AP87" s="76">
        <f>Y87*VLOOKUP('Tipo de Pilha_Furieri2014'!$E$1,'Área - us ur_Furieri2014'!$A$4:$R$6,7,FALSE)/1000</f>
        <v>9.1642869994347108E-4</v>
      </c>
      <c r="AQ87" s="76">
        <f>Z87*VLOOKUP('Tipo de Pilha_Furieri2014'!$E$1,'Área - us ur_Furieri2014'!$A$4:$R$6,8,FALSE)/1000</f>
        <v>1.4300702510997986E-3</v>
      </c>
      <c r="AR87" s="76">
        <f>AA87*VLOOKUP('Tipo de Pilha_Furieri2014'!$E$1,'Área - us ur_Furieri2014'!$A$4:$R$6,9,FALSE)/1000</f>
        <v>1.6799305350054651E-3</v>
      </c>
      <c r="AS87" s="76">
        <f>AB87*VLOOKUP('Tipo de Pilha_Furieri2014'!$E$1,'Área - us ur_Furieri2014'!$A$4:$R$6,10,FALSE)/1000</f>
        <v>1.226364524856335E-3</v>
      </c>
      <c r="AT87" s="76">
        <f>AC87*VLOOKUP('Tipo de Pilha_Furieri2014'!$E$1,'Área - us ur_Furieri2014'!$A$4:$R$6,11,FALSE)/1000</f>
        <v>1.0934562327074265E-3</v>
      </c>
      <c r="AU87" s="76">
        <f>AD87*VLOOKUP('Tipo de Pilha_Furieri2014'!$E$1,'Área - us ur_Furieri2014'!$A$4:$R$6,12,FALSE)/1000</f>
        <v>9.8413594074003917E-4</v>
      </c>
      <c r="AV87" s="76">
        <f>AE87*VLOOKUP('Tipo de Pilha_Furieri2014'!$E$1,'Área - us ur_Furieri2014'!$A$4:$R$6,13,FALSE)/1000</f>
        <v>3.1201576086096133E-4</v>
      </c>
      <c r="AW87" s="76">
        <f>AF87*VLOOKUP('Tipo de Pilha_Furieri2014'!$E$1,'Área - us ur_Furieri2014'!$A$4:$R$6,14,FALSE)/1000</f>
        <v>1.9269748346027832E-4</v>
      </c>
      <c r="AX87" s="76">
        <f>AG87*VLOOKUP('Tipo de Pilha_Furieri2014'!$E$1,'Área - us ur_Furieri2014'!$A$4:$R$6,15,FALSE)/1000</f>
        <v>7.7695267227299256E-5</v>
      </c>
      <c r="AY87" s="76">
        <f>AH87*VLOOKUP('Tipo de Pilha_Furieri2014'!$E$1,'Área - us ur_Furieri2014'!$A$4:$R$6,16,FALSE)/1000</f>
        <v>0</v>
      </c>
      <c r="AZ87" s="76">
        <f>AI87*VLOOKUP('Tipo de Pilha_Furieri2014'!$E$1,'Área - us ur_Furieri2014'!$A$4:$R$6,17,FALSE)/1000</f>
        <v>0</v>
      </c>
      <c r="BA87" s="77">
        <f>AJ87*VLOOKUP('Tipo de Pilha_Furieri2014'!$E$1,'Área - us ur_Furieri2014'!$A$4:$R$6,18,FALSE)/1000</f>
        <v>0</v>
      </c>
      <c r="BB87" s="70">
        <f t="shared" si="43"/>
        <v>8.0582629793251852E-3</v>
      </c>
    </row>
    <row r="88" spans="1:54" ht="15" customHeight="1" x14ac:dyDescent="0.2">
      <c r="A88" s="90">
        <f>'Série Vento-1 dia'!D88</f>
        <v>42090</v>
      </c>
      <c r="B88" s="55">
        <f>'Série Vento-1 dia'!E88</f>
        <v>8.5912147999999995</v>
      </c>
      <c r="C88" s="48">
        <f t="shared" si="25"/>
        <v>4.2956074000000004E-2</v>
      </c>
      <c r="D88" s="49">
        <f t="shared" si="26"/>
        <v>0.12886822199999998</v>
      </c>
      <c r="E88" s="49">
        <f t="shared" si="27"/>
        <v>0.21478037</v>
      </c>
      <c r="F88" s="49">
        <f t="shared" si="28"/>
        <v>0.30069251799999996</v>
      </c>
      <c r="G88" s="49">
        <f t="shared" si="29"/>
        <v>0.38660466600000004</v>
      </c>
      <c r="H88" s="49">
        <f t="shared" si="30"/>
        <v>0.47251681400000001</v>
      </c>
      <c r="I88" s="49">
        <f t="shared" si="31"/>
        <v>0.55842896200000003</v>
      </c>
      <c r="J88" s="49">
        <f t="shared" si="32"/>
        <v>0.64434111000000005</v>
      </c>
      <c r="K88" s="49">
        <f t="shared" si="33"/>
        <v>0.73025325799999996</v>
      </c>
      <c r="L88" s="49">
        <f t="shared" si="34"/>
        <v>0.81616540599999998</v>
      </c>
      <c r="M88" s="49">
        <f t="shared" si="35"/>
        <v>0.902077554</v>
      </c>
      <c r="N88" s="49">
        <f t="shared" si="36"/>
        <v>0.98798970199999991</v>
      </c>
      <c r="O88" s="49">
        <f t="shared" si="37"/>
        <v>1.0739018499999999</v>
      </c>
      <c r="P88" s="49">
        <f t="shared" si="38"/>
        <v>1.159813998</v>
      </c>
      <c r="Q88" s="49">
        <f t="shared" si="39"/>
        <v>1.2457261459999998</v>
      </c>
      <c r="R88" s="49">
        <f t="shared" si="40"/>
        <v>1.3316382940000002</v>
      </c>
      <c r="S88" s="50">
        <f t="shared" si="41"/>
        <v>1.417550442</v>
      </c>
      <c r="T88" s="48">
        <f t="shared" si="45"/>
        <v>0</v>
      </c>
      <c r="U88" s="49">
        <f t="shared" si="45"/>
        <v>0</v>
      </c>
      <c r="V88" s="49">
        <f t="shared" si="45"/>
        <v>0</v>
      </c>
      <c r="W88" s="49">
        <f t="shared" si="45"/>
        <v>0</v>
      </c>
      <c r="X88" s="49">
        <f t="shared" si="45"/>
        <v>0</v>
      </c>
      <c r="Y88" s="49">
        <f t="shared" si="45"/>
        <v>1.1677657594172151</v>
      </c>
      <c r="Z88" s="49">
        <f t="shared" si="45"/>
        <v>4.167375950263053</v>
      </c>
      <c r="AA88" s="49">
        <f t="shared" si="45"/>
        <v>8.0231702132898643</v>
      </c>
      <c r="AB88" s="49">
        <f t="shared" si="45"/>
        <v>12.735148548497643</v>
      </c>
      <c r="AC88" s="49">
        <f t="shared" si="45"/>
        <v>18.303310955886403</v>
      </c>
      <c r="AD88" s="49">
        <f t="shared" si="45"/>
        <v>24.72765743545613</v>
      </c>
      <c r="AE88" s="49">
        <f t="shared" si="45"/>
        <v>32.008187987206824</v>
      </c>
      <c r="AF88" s="49">
        <f t="shared" si="45"/>
        <v>40.144902611138505</v>
      </c>
      <c r="AG88" s="49">
        <f t="shared" si="45"/>
        <v>49.137801307251152</v>
      </c>
      <c r="AH88" s="49">
        <f t="shared" si="45"/>
        <v>58.986884075544751</v>
      </c>
      <c r="AI88" s="49">
        <f t="shared" si="44"/>
        <v>69.692150916019401</v>
      </c>
      <c r="AJ88" s="49">
        <f t="shared" si="24"/>
        <v>81.253601828674945</v>
      </c>
      <c r="AK88" s="75">
        <f>T88*VLOOKUP('Tipo de Pilha_Furieri2014'!$E$1,'Área - us ur_Furieri2014'!$A$4:$R$6,2,FALSE)/1000</f>
        <v>0</v>
      </c>
      <c r="AL88" s="76">
        <f>U88*VLOOKUP('Tipo de Pilha_Furieri2014'!$E$1,'Área - us ur_Furieri2014'!$A$4:$R$6,3,FALSE)/1000</f>
        <v>0</v>
      </c>
      <c r="AM88" s="76">
        <f>V88*VLOOKUP('Tipo de Pilha_Furieri2014'!$E$1,'Área - us ur_Furieri2014'!$A$4:$R$6,4,FALSE)/1000</f>
        <v>0</v>
      </c>
      <c r="AN88" s="76">
        <f>W88*VLOOKUP('Tipo de Pilha_Furieri2014'!$E$1,'Área - us ur_Furieri2014'!$A$4:$R$6,5,FALSE)/1000</f>
        <v>0</v>
      </c>
      <c r="AO88" s="76">
        <f>X88*VLOOKUP('Tipo de Pilha_Furieri2014'!$E$1,'Área - us ur_Furieri2014'!$A$4:$R$6,6,FALSE)/1000</f>
        <v>0</v>
      </c>
      <c r="AP88" s="76">
        <f>Y88*VLOOKUP('Tipo de Pilha_Furieri2014'!$E$1,'Área - us ur_Furieri2014'!$A$4:$R$6,7,FALSE)/1000</f>
        <v>2.3705644916169466E-4</v>
      </c>
      <c r="AQ88" s="76">
        <f>Z88*VLOOKUP('Tipo de Pilha_Furieri2014'!$E$1,'Área - us ur_Furieri2014'!$A$4:$R$6,8,FALSE)/1000</f>
        <v>6.3760852039024707E-4</v>
      </c>
      <c r="AR88" s="76">
        <f>AA88*VLOOKUP('Tipo de Pilha_Furieri2014'!$E$1,'Área - us ur_Furieri2014'!$A$4:$R$6,9,FALSE)/1000</f>
        <v>8.7452555324859529E-4</v>
      </c>
      <c r="AS88" s="76">
        <f>AB88*VLOOKUP('Tipo de Pilha_Furieri2014'!$E$1,'Área - us ur_Furieri2014'!$A$4:$R$6,10,FALSE)/1000</f>
        <v>6.8769802161887275E-4</v>
      </c>
      <c r="AT88" s="76">
        <f>AC88*VLOOKUP('Tipo de Pilha_Furieri2014'!$E$1,'Área - us ur_Furieri2014'!$A$4:$R$6,11,FALSE)/1000</f>
        <v>6.4061588345602413E-4</v>
      </c>
      <c r="AU88" s="76">
        <f>AD88*VLOOKUP('Tipo de Pilha_Furieri2014'!$E$1,'Área - us ur_Furieri2014'!$A$4:$R$6,12,FALSE)/1000</f>
        <v>5.9346377845094706E-4</v>
      </c>
      <c r="AV88" s="76">
        <f>AE88*VLOOKUP('Tipo de Pilha_Furieri2014'!$E$1,'Área - us ur_Furieri2014'!$A$4:$R$6,13,FALSE)/1000</f>
        <v>1.9204912792324095E-4</v>
      </c>
      <c r="AW88" s="76">
        <f>AF88*VLOOKUP('Tipo de Pilha_Furieri2014'!$E$1,'Área - us ur_Furieri2014'!$A$4:$R$6,14,FALSE)/1000</f>
        <v>1.2043470783341552E-4</v>
      </c>
      <c r="AX88" s="76">
        <f>AG88*VLOOKUP('Tipo de Pilha_Furieri2014'!$E$1,'Área - us ur_Furieri2014'!$A$4:$R$6,15,FALSE)/1000</f>
        <v>4.9137801307251151E-5</v>
      </c>
      <c r="AY88" s="76">
        <f>AH88*VLOOKUP('Tipo de Pilha_Furieri2014'!$E$1,'Área - us ur_Furieri2014'!$A$4:$R$6,16,FALSE)/1000</f>
        <v>0</v>
      </c>
      <c r="AZ88" s="76">
        <f>AI88*VLOOKUP('Tipo de Pilha_Furieri2014'!$E$1,'Área - us ur_Furieri2014'!$A$4:$R$6,17,FALSE)/1000</f>
        <v>0</v>
      </c>
      <c r="BA88" s="77">
        <f>AJ88*VLOOKUP('Tipo de Pilha_Furieri2014'!$E$1,'Área - us ur_Furieri2014'!$A$4:$R$6,18,FALSE)/1000</f>
        <v>0</v>
      </c>
      <c r="BB88" s="70">
        <f t="shared" si="43"/>
        <v>4.0325898433902886E-3</v>
      </c>
    </row>
    <row r="89" spans="1:54" ht="15" customHeight="1" x14ac:dyDescent="0.2">
      <c r="A89" s="90">
        <f>'Série Vento-1 dia'!D89</f>
        <v>42091</v>
      </c>
      <c r="B89" s="55">
        <f>'Série Vento-1 dia'!E89</f>
        <v>9.4503362800000001</v>
      </c>
      <c r="C89" s="48">
        <f t="shared" si="25"/>
        <v>4.7251681400000009E-2</v>
      </c>
      <c r="D89" s="49">
        <f t="shared" si="26"/>
        <v>0.14175504419999999</v>
      </c>
      <c r="E89" s="49">
        <f t="shared" si="27"/>
        <v>0.236258407</v>
      </c>
      <c r="F89" s="49">
        <f t="shared" si="28"/>
        <v>0.33076176979999999</v>
      </c>
      <c r="G89" s="49">
        <f t="shared" si="29"/>
        <v>0.42526513260000004</v>
      </c>
      <c r="H89" s="49">
        <f t="shared" si="30"/>
        <v>0.51976849540000003</v>
      </c>
      <c r="I89" s="49">
        <f t="shared" si="31"/>
        <v>0.61427185820000008</v>
      </c>
      <c r="J89" s="49">
        <f t="shared" si="32"/>
        <v>0.70877522100000012</v>
      </c>
      <c r="K89" s="49">
        <f t="shared" si="33"/>
        <v>0.80327858380000006</v>
      </c>
      <c r="L89" s="49">
        <f t="shared" si="34"/>
        <v>0.89778194659999999</v>
      </c>
      <c r="M89" s="49">
        <f t="shared" si="35"/>
        <v>0.99228530940000015</v>
      </c>
      <c r="N89" s="49">
        <f t="shared" si="36"/>
        <v>1.0867886722</v>
      </c>
      <c r="O89" s="49">
        <f t="shared" si="37"/>
        <v>1.181292035</v>
      </c>
      <c r="P89" s="49">
        <f t="shared" si="38"/>
        <v>1.2757953978000001</v>
      </c>
      <c r="Q89" s="49">
        <f t="shared" si="39"/>
        <v>1.3702987605999999</v>
      </c>
      <c r="R89" s="49">
        <f t="shared" si="40"/>
        <v>1.4648021234000004</v>
      </c>
      <c r="S89" s="50">
        <f t="shared" si="41"/>
        <v>1.5593054862000002</v>
      </c>
      <c r="T89" s="48">
        <f t="shared" si="45"/>
        <v>0</v>
      </c>
      <c r="U89" s="49">
        <f t="shared" si="45"/>
        <v>0</v>
      </c>
      <c r="V89" s="49">
        <f t="shared" si="45"/>
        <v>0</v>
      </c>
      <c r="W89" s="49">
        <f t="shared" si="45"/>
        <v>0</v>
      </c>
      <c r="X89" s="49">
        <f t="shared" si="45"/>
        <v>0</v>
      </c>
      <c r="Y89" s="49">
        <f t="shared" si="45"/>
        <v>2.7115985854500311</v>
      </c>
      <c r="Z89" s="49">
        <f t="shared" si="45"/>
        <v>6.5762512830198965</v>
      </c>
      <c r="AA89" s="49">
        <f t="shared" si="45"/>
        <v>11.47688670792874</v>
      </c>
      <c r="AB89" s="49">
        <f t="shared" si="45"/>
        <v>17.413504860176555</v>
      </c>
      <c r="AC89" s="49">
        <f t="shared" si="45"/>
        <v>24.386105739763345</v>
      </c>
      <c r="AD89" s="49">
        <f t="shared" si="45"/>
        <v>32.394689346689134</v>
      </c>
      <c r="AE89" s="49">
        <f t="shared" si="45"/>
        <v>41.43925568095387</v>
      </c>
      <c r="AF89" s="49">
        <f t="shared" si="45"/>
        <v>51.519804742557596</v>
      </c>
      <c r="AG89" s="49">
        <f t="shared" si="45"/>
        <v>62.636336531500305</v>
      </c>
      <c r="AH89" s="49">
        <f t="shared" si="45"/>
        <v>74.788851047781975</v>
      </c>
      <c r="AI89" s="49">
        <f t="shared" si="44"/>
        <v>87.977348291402706</v>
      </c>
      <c r="AJ89" s="49">
        <f t="shared" si="24"/>
        <v>102.20182826236231</v>
      </c>
      <c r="AK89" s="75">
        <f>T89*VLOOKUP('Tipo de Pilha_Furieri2014'!$E$1,'Área - us ur_Furieri2014'!$A$4:$R$6,2,FALSE)/1000</f>
        <v>0</v>
      </c>
      <c r="AL89" s="76">
        <f>U89*VLOOKUP('Tipo de Pilha_Furieri2014'!$E$1,'Área - us ur_Furieri2014'!$A$4:$R$6,3,FALSE)/1000</f>
        <v>0</v>
      </c>
      <c r="AM89" s="76">
        <f>V89*VLOOKUP('Tipo de Pilha_Furieri2014'!$E$1,'Área - us ur_Furieri2014'!$A$4:$R$6,4,FALSE)/1000</f>
        <v>0</v>
      </c>
      <c r="AN89" s="76">
        <f>W89*VLOOKUP('Tipo de Pilha_Furieri2014'!$E$1,'Área - us ur_Furieri2014'!$A$4:$R$6,5,FALSE)/1000</f>
        <v>0</v>
      </c>
      <c r="AO89" s="76">
        <f>X89*VLOOKUP('Tipo de Pilha_Furieri2014'!$E$1,'Área - us ur_Furieri2014'!$A$4:$R$6,6,FALSE)/1000</f>
        <v>0</v>
      </c>
      <c r="AP89" s="76">
        <f>Y89*VLOOKUP('Tipo de Pilha_Furieri2014'!$E$1,'Área - us ur_Furieri2014'!$A$4:$R$6,7,FALSE)/1000</f>
        <v>5.5045451284635634E-4</v>
      </c>
      <c r="AQ89" s="76">
        <f>Z89*VLOOKUP('Tipo de Pilha_Furieri2014'!$E$1,'Área - us ur_Furieri2014'!$A$4:$R$6,8,FALSE)/1000</f>
        <v>1.0061664463020441E-3</v>
      </c>
      <c r="AR89" s="76">
        <f>AA89*VLOOKUP('Tipo de Pilha_Furieri2014'!$E$1,'Área - us ur_Furieri2014'!$A$4:$R$6,9,FALSE)/1000</f>
        <v>1.2509806511642328E-3</v>
      </c>
      <c r="AS89" s="76">
        <f>AB89*VLOOKUP('Tipo de Pilha_Furieri2014'!$E$1,'Área - us ur_Furieri2014'!$A$4:$R$6,10,FALSE)/1000</f>
        <v>9.4032926244953406E-4</v>
      </c>
      <c r="AT89" s="76">
        <f>AC89*VLOOKUP('Tipo de Pilha_Furieri2014'!$E$1,'Área - us ur_Furieri2014'!$A$4:$R$6,11,FALSE)/1000</f>
        <v>8.5351370089171714E-4</v>
      </c>
      <c r="AU89" s="76">
        <f>AD89*VLOOKUP('Tipo de Pilha_Furieri2014'!$E$1,'Área - us ur_Furieri2014'!$A$4:$R$6,12,FALSE)/1000</f>
        <v>7.7747254432053924E-4</v>
      </c>
      <c r="AV89" s="76">
        <f>AE89*VLOOKUP('Tipo de Pilha_Furieri2014'!$E$1,'Área - us ur_Furieri2014'!$A$4:$R$6,13,FALSE)/1000</f>
        <v>2.4863553408572322E-4</v>
      </c>
      <c r="AW89" s="76">
        <f>AF89*VLOOKUP('Tipo de Pilha_Furieri2014'!$E$1,'Área - us ur_Furieri2014'!$A$4:$R$6,14,FALSE)/1000</f>
        <v>1.545594142276728E-4</v>
      </c>
      <c r="AX89" s="76">
        <f>AG89*VLOOKUP('Tipo de Pilha_Furieri2014'!$E$1,'Área - us ur_Furieri2014'!$A$4:$R$6,15,FALSE)/1000</f>
        <v>6.26363365315003E-5</v>
      </c>
      <c r="AY89" s="76">
        <f>AH89*VLOOKUP('Tipo de Pilha_Furieri2014'!$E$1,'Área - us ur_Furieri2014'!$A$4:$R$6,16,FALSE)/1000</f>
        <v>0</v>
      </c>
      <c r="AZ89" s="76">
        <f>AI89*VLOOKUP('Tipo de Pilha_Furieri2014'!$E$1,'Área - us ur_Furieri2014'!$A$4:$R$6,17,FALSE)/1000</f>
        <v>0</v>
      </c>
      <c r="BA89" s="77">
        <f>AJ89*VLOOKUP('Tipo de Pilha_Furieri2014'!$E$1,'Área - us ur_Furieri2014'!$A$4:$R$6,18,FALSE)/1000</f>
        <v>0</v>
      </c>
      <c r="BB89" s="70">
        <f t="shared" si="43"/>
        <v>5.8447484028193199E-3</v>
      </c>
    </row>
    <row r="90" spans="1:54" ht="15" customHeight="1" x14ac:dyDescent="0.2">
      <c r="A90" s="90">
        <f>'Série Vento-1 dia'!D90</f>
        <v>42092</v>
      </c>
      <c r="B90" s="55">
        <f>'Série Vento-1 dia'!E90</f>
        <v>12.027700719999999</v>
      </c>
      <c r="C90" s="48">
        <f t="shared" si="25"/>
        <v>6.0138503600000004E-2</v>
      </c>
      <c r="D90" s="49">
        <f t="shared" si="26"/>
        <v>0.18041551079999998</v>
      </c>
      <c r="E90" s="49">
        <f t="shared" si="27"/>
        <v>0.30069251799999996</v>
      </c>
      <c r="F90" s="49">
        <f t="shared" si="28"/>
        <v>0.42096952519999992</v>
      </c>
      <c r="G90" s="49">
        <f t="shared" si="29"/>
        <v>0.54124653239999998</v>
      </c>
      <c r="H90" s="49">
        <f t="shared" si="30"/>
        <v>0.66152353959999999</v>
      </c>
      <c r="I90" s="49">
        <f t="shared" si="31"/>
        <v>0.78180054679999988</v>
      </c>
      <c r="J90" s="49">
        <f t="shared" si="32"/>
        <v>0.902077554</v>
      </c>
      <c r="K90" s="49">
        <f t="shared" si="33"/>
        <v>1.0223545612</v>
      </c>
      <c r="L90" s="49">
        <f t="shared" si="34"/>
        <v>1.1426315683999999</v>
      </c>
      <c r="M90" s="49">
        <f t="shared" si="35"/>
        <v>1.2629085756</v>
      </c>
      <c r="N90" s="49">
        <f t="shared" si="36"/>
        <v>1.3831855827999997</v>
      </c>
      <c r="O90" s="49">
        <f t="shared" si="37"/>
        <v>1.5034625899999998</v>
      </c>
      <c r="P90" s="49">
        <f t="shared" si="38"/>
        <v>1.6237395971999999</v>
      </c>
      <c r="Q90" s="49">
        <f t="shared" si="39"/>
        <v>1.7440166043999996</v>
      </c>
      <c r="R90" s="49">
        <f t="shared" si="40"/>
        <v>1.8642936116000002</v>
      </c>
      <c r="S90" s="50">
        <f t="shared" si="41"/>
        <v>1.9845706187999999</v>
      </c>
      <c r="T90" s="48">
        <f t="shared" si="45"/>
        <v>0</v>
      </c>
      <c r="U90" s="49">
        <f t="shared" si="45"/>
        <v>0</v>
      </c>
      <c r="V90" s="49">
        <f t="shared" si="45"/>
        <v>0</v>
      </c>
      <c r="W90" s="49">
        <f t="shared" si="45"/>
        <v>0</v>
      </c>
      <c r="X90" s="49">
        <f t="shared" si="45"/>
        <v>3.4989591863194063</v>
      </c>
      <c r="Y90" s="49">
        <f t="shared" si="45"/>
        <v>8.8970711545569401</v>
      </c>
      <c r="Z90" s="49">
        <f t="shared" si="45"/>
        <v>15.973303904269175</v>
      </c>
      <c r="AA90" s="49">
        <f t="shared" si="45"/>
        <v>24.72765743545613</v>
      </c>
      <c r="AB90" s="49">
        <f t="shared" si="45"/>
        <v>35.160131748117792</v>
      </c>
      <c r="AC90" s="49">
        <f t="shared" si="45"/>
        <v>47.270726842254135</v>
      </c>
      <c r="AD90" s="49">
        <f t="shared" si="45"/>
        <v>61.059442717865224</v>
      </c>
      <c r="AE90" s="49">
        <f t="shared" si="45"/>
        <v>76.52627937495096</v>
      </c>
      <c r="AF90" s="49">
        <f t="shared" si="45"/>
        <v>93.671236813511456</v>
      </c>
      <c r="AG90" s="49">
        <f t="shared" si="45"/>
        <v>112.49431503354667</v>
      </c>
      <c r="AH90" s="49">
        <f t="shared" si="45"/>
        <v>132.99551403505649</v>
      </c>
      <c r="AI90" s="49">
        <f t="shared" si="44"/>
        <v>155.17483381804121</v>
      </c>
      <c r="AJ90" s="49">
        <f t="shared" si="24"/>
        <v>179.03227438250045</v>
      </c>
      <c r="AK90" s="75">
        <f>T90*VLOOKUP('Tipo de Pilha_Furieri2014'!$E$1,'Área - us ur_Furieri2014'!$A$4:$R$6,2,FALSE)/1000</f>
        <v>0</v>
      </c>
      <c r="AL90" s="76">
        <f>U90*VLOOKUP('Tipo de Pilha_Furieri2014'!$E$1,'Área - us ur_Furieri2014'!$A$4:$R$6,3,FALSE)/1000</f>
        <v>0</v>
      </c>
      <c r="AM90" s="76">
        <f>V90*VLOOKUP('Tipo de Pilha_Furieri2014'!$E$1,'Área - us ur_Furieri2014'!$A$4:$R$6,4,FALSE)/1000</f>
        <v>0</v>
      </c>
      <c r="AN90" s="76">
        <f>W90*VLOOKUP('Tipo de Pilha_Furieri2014'!$E$1,'Área - us ur_Furieri2014'!$A$4:$R$6,5,FALSE)/1000</f>
        <v>0</v>
      </c>
      <c r="AO90" s="76">
        <f>X90*VLOOKUP('Tipo de Pilha_Furieri2014'!$E$1,'Área - us ur_Furieri2014'!$A$4:$R$6,6,FALSE)/1000</f>
        <v>5.5633451062478553E-4</v>
      </c>
      <c r="AP90" s="76">
        <f>Y90*VLOOKUP('Tipo de Pilha_Furieri2014'!$E$1,'Área - us ur_Furieri2014'!$A$4:$R$6,7,FALSE)/1000</f>
        <v>1.806105444375059E-3</v>
      </c>
      <c r="AQ90" s="76">
        <f>Z90*VLOOKUP('Tipo de Pilha_Furieri2014'!$E$1,'Área - us ur_Furieri2014'!$A$4:$R$6,8,FALSE)/1000</f>
        <v>2.4439154973531834E-3</v>
      </c>
      <c r="AR90" s="76">
        <f>AA90*VLOOKUP('Tipo de Pilha_Furieri2014'!$E$1,'Área - us ur_Furieri2014'!$A$4:$R$6,9,FALSE)/1000</f>
        <v>2.6953146604647184E-3</v>
      </c>
      <c r="AS90" s="76">
        <f>AB90*VLOOKUP('Tipo de Pilha_Furieri2014'!$E$1,'Área - us ur_Furieri2014'!$A$4:$R$6,10,FALSE)/1000</f>
        <v>1.8986471143983611E-3</v>
      </c>
      <c r="AT90" s="76">
        <f>AC90*VLOOKUP('Tipo de Pilha_Furieri2014'!$E$1,'Área - us ur_Furieri2014'!$A$4:$R$6,11,FALSE)/1000</f>
        <v>1.654475439478895E-3</v>
      </c>
      <c r="AU90" s="76">
        <f>AD90*VLOOKUP('Tipo de Pilha_Furieri2014'!$E$1,'Área - us ur_Furieri2014'!$A$4:$R$6,12,FALSE)/1000</f>
        <v>1.4654266252287654E-3</v>
      </c>
      <c r="AV90" s="76">
        <f>AE90*VLOOKUP('Tipo de Pilha_Furieri2014'!$E$1,'Área - us ur_Furieri2014'!$A$4:$R$6,13,FALSE)/1000</f>
        <v>4.5915767624970578E-4</v>
      </c>
      <c r="AW90" s="76">
        <f>AF90*VLOOKUP('Tipo de Pilha_Furieri2014'!$E$1,'Área - us ur_Furieri2014'!$A$4:$R$6,14,FALSE)/1000</f>
        <v>2.8101371044053435E-4</v>
      </c>
      <c r="AX90" s="76">
        <f>AG90*VLOOKUP('Tipo de Pilha_Furieri2014'!$E$1,'Área - us ur_Furieri2014'!$A$4:$R$6,15,FALSE)/1000</f>
        <v>1.1249431503354668E-4</v>
      </c>
      <c r="AY90" s="76">
        <f>AH90*VLOOKUP('Tipo de Pilha_Furieri2014'!$E$1,'Área - us ur_Furieri2014'!$A$4:$R$6,16,FALSE)/1000</f>
        <v>0</v>
      </c>
      <c r="AZ90" s="76">
        <f>AI90*VLOOKUP('Tipo de Pilha_Furieri2014'!$E$1,'Área - us ur_Furieri2014'!$A$4:$R$6,17,FALSE)/1000</f>
        <v>0</v>
      </c>
      <c r="BA90" s="77">
        <f>AJ90*VLOOKUP('Tipo de Pilha_Furieri2014'!$E$1,'Área - us ur_Furieri2014'!$A$4:$R$6,18,FALSE)/1000</f>
        <v>0</v>
      </c>
      <c r="BB90" s="70">
        <f t="shared" si="43"/>
        <v>1.3372884993647555E-2</v>
      </c>
    </row>
    <row r="91" spans="1:54" ht="15" customHeight="1" x14ac:dyDescent="0.2">
      <c r="A91" s="90">
        <f>'Série Vento-1 dia'!D91</f>
        <v>42093</v>
      </c>
      <c r="B91" s="55">
        <f>'Série Vento-1 dia'!E91</f>
        <v>14.605065159999999</v>
      </c>
      <c r="C91" s="48">
        <f t="shared" si="25"/>
        <v>7.3025325800000013E-2</v>
      </c>
      <c r="D91" s="49">
        <f t="shared" si="26"/>
        <v>0.21907597739999998</v>
      </c>
      <c r="E91" s="49">
        <f t="shared" si="27"/>
        <v>0.36512662899999998</v>
      </c>
      <c r="F91" s="49">
        <f t="shared" si="28"/>
        <v>0.51117728059999989</v>
      </c>
      <c r="G91" s="49">
        <f t="shared" si="29"/>
        <v>0.65722793219999998</v>
      </c>
      <c r="H91" s="49">
        <f t="shared" si="30"/>
        <v>0.80327858380000006</v>
      </c>
      <c r="I91" s="49">
        <f t="shared" si="31"/>
        <v>0.94932923539999992</v>
      </c>
      <c r="J91" s="49">
        <f t="shared" si="32"/>
        <v>1.095379887</v>
      </c>
      <c r="K91" s="49">
        <f t="shared" si="33"/>
        <v>1.2414305386</v>
      </c>
      <c r="L91" s="49">
        <f t="shared" si="34"/>
        <v>1.3874811901999999</v>
      </c>
      <c r="M91" s="49">
        <f t="shared" si="35"/>
        <v>1.5335318417999999</v>
      </c>
      <c r="N91" s="49">
        <f t="shared" si="36"/>
        <v>1.6795824933999997</v>
      </c>
      <c r="O91" s="49">
        <f t="shared" si="37"/>
        <v>1.8256331449999998</v>
      </c>
      <c r="P91" s="49">
        <f t="shared" si="38"/>
        <v>1.9716837966</v>
      </c>
      <c r="Q91" s="49">
        <f t="shared" si="39"/>
        <v>2.1177344481999998</v>
      </c>
      <c r="R91" s="49">
        <f t="shared" si="40"/>
        <v>2.2637850998000002</v>
      </c>
      <c r="S91" s="50">
        <f t="shared" si="41"/>
        <v>2.4098357513999997</v>
      </c>
      <c r="T91" s="48">
        <f t="shared" si="45"/>
        <v>0</v>
      </c>
      <c r="U91" s="49">
        <f t="shared" si="45"/>
        <v>0</v>
      </c>
      <c r="V91" s="49">
        <f t="shared" si="45"/>
        <v>0</v>
      </c>
      <c r="W91" s="49">
        <f t="shared" si="45"/>
        <v>2.4116375663654424</v>
      </c>
      <c r="X91" s="49">
        <f t="shared" si="45"/>
        <v>8.6753852289694926</v>
      </c>
      <c r="Y91" s="49">
        <f t="shared" si="45"/>
        <v>17.413504860176555</v>
      </c>
      <c r="Z91" s="49">
        <f t="shared" si="45"/>
        <v>28.625996459986609</v>
      </c>
      <c r="AA91" s="49">
        <f t="shared" si="45"/>
        <v>42.312860028399705</v>
      </c>
      <c r="AB91" s="49">
        <f t="shared" si="45"/>
        <v>58.474095565415801</v>
      </c>
      <c r="AC91" s="49">
        <f t="shared" si="45"/>
        <v>77.1097030710349</v>
      </c>
      <c r="AD91" s="49">
        <f t="shared" si="45"/>
        <v>98.219682545257001</v>
      </c>
      <c r="AE91" s="49">
        <f t="shared" si="45"/>
        <v>121.80403398808208</v>
      </c>
      <c r="AF91" s="49">
        <f t="shared" si="45"/>
        <v>147.86275739951026</v>
      </c>
      <c r="AG91" s="49">
        <f t="shared" si="45"/>
        <v>176.39585277954146</v>
      </c>
      <c r="AH91" s="49">
        <f t="shared" si="45"/>
        <v>207.40332012817555</v>
      </c>
      <c r="AI91" s="49">
        <f t="shared" si="44"/>
        <v>240.88515944541282</v>
      </c>
      <c r="AJ91" s="49">
        <f t="shared" si="24"/>
        <v>276.84137073125294</v>
      </c>
      <c r="AK91" s="75">
        <f>T91*VLOOKUP('Tipo de Pilha_Furieri2014'!$E$1,'Área - us ur_Furieri2014'!$A$4:$R$6,2,FALSE)/1000</f>
        <v>0</v>
      </c>
      <c r="AL91" s="76">
        <f>U91*VLOOKUP('Tipo de Pilha_Furieri2014'!$E$1,'Área - us ur_Furieri2014'!$A$4:$R$6,3,FALSE)/1000</f>
        <v>0</v>
      </c>
      <c r="AM91" s="76">
        <f>V91*VLOOKUP('Tipo de Pilha_Furieri2014'!$E$1,'Área - us ur_Furieri2014'!$A$4:$R$6,4,FALSE)/1000</f>
        <v>0</v>
      </c>
      <c r="AN91" s="76">
        <f>W91*VLOOKUP('Tipo de Pilha_Furieri2014'!$E$1,'Área - us ur_Furieri2014'!$A$4:$R$6,5,FALSE)/1000</f>
        <v>2.3392884393744789E-4</v>
      </c>
      <c r="AO91" s="76">
        <f>X91*VLOOKUP('Tipo de Pilha_Furieri2014'!$E$1,'Área - us ur_Furieri2014'!$A$4:$R$6,6,FALSE)/1000</f>
        <v>1.3793862514061494E-3</v>
      </c>
      <c r="AP91" s="76">
        <f>Y91*VLOOKUP('Tipo de Pilha_Furieri2014'!$E$1,'Área - us ur_Furieri2014'!$A$4:$R$6,7,FALSE)/1000</f>
        <v>3.5349414866158407E-3</v>
      </c>
      <c r="AQ91" s="76">
        <f>Z91*VLOOKUP('Tipo de Pilha_Furieri2014'!$E$1,'Área - us ur_Furieri2014'!$A$4:$R$6,8,FALSE)/1000</f>
        <v>4.3797774583779515E-3</v>
      </c>
      <c r="AR91" s="76">
        <f>AA91*VLOOKUP('Tipo de Pilha_Furieri2014'!$E$1,'Área - us ur_Furieri2014'!$A$4:$R$6,9,FALSE)/1000</f>
        <v>4.6121017430955681E-3</v>
      </c>
      <c r="AS91" s="76">
        <f>AB91*VLOOKUP('Tipo de Pilha_Furieri2014'!$E$1,'Área - us ur_Furieri2014'!$A$4:$R$6,10,FALSE)/1000</f>
        <v>3.1576011605324535E-3</v>
      </c>
      <c r="AT91" s="76">
        <f>AC91*VLOOKUP('Tipo de Pilha_Furieri2014'!$E$1,'Área - us ur_Furieri2014'!$A$4:$R$6,11,FALSE)/1000</f>
        <v>2.6988396074862217E-3</v>
      </c>
      <c r="AU91" s="76">
        <f>AD91*VLOOKUP('Tipo de Pilha_Furieri2014'!$E$1,'Área - us ur_Furieri2014'!$A$4:$R$6,12,FALSE)/1000</f>
        <v>2.3572723810861679E-3</v>
      </c>
      <c r="AV91" s="76">
        <f>AE91*VLOOKUP('Tipo de Pilha_Furieri2014'!$E$1,'Área - us ur_Furieri2014'!$A$4:$R$6,13,FALSE)/1000</f>
        <v>7.3082420392849251E-4</v>
      </c>
      <c r="AW91" s="76">
        <f>AF91*VLOOKUP('Tipo de Pilha_Furieri2014'!$E$1,'Área - us ur_Furieri2014'!$A$4:$R$6,14,FALSE)/1000</f>
        <v>4.4358827219853083E-4</v>
      </c>
      <c r="AX91" s="76">
        <f>AG91*VLOOKUP('Tipo de Pilha_Furieri2014'!$E$1,'Área - us ur_Furieri2014'!$A$4:$R$6,15,FALSE)/1000</f>
        <v>1.7639585277954146E-4</v>
      </c>
      <c r="AY91" s="76">
        <f>AH91*VLOOKUP('Tipo de Pilha_Furieri2014'!$E$1,'Área - us ur_Furieri2014'!$A$4:$R$6,16,FALSE)/1000</f>
        <v>0</v>
      </c>
      <c r="AZ91" s="76">
        <f>AI91*VLOOKUP('Tipo de Pilha_Furieri2014'!$E$1,'Área - us ur_Furieri2014'!$A$4:$R$6,17,FALSE)/1000</f>
        <v>0</v>
      </c>
      <c r="BA91" s="77">
        <f>AJ91*VLOOKUP('Tipo de Pilha_Furieri2014'!$E$1,'Área - us ur_Furieri2014'!$A$4:$R$6,18,FALSE)/1000</f>
        <v>0</v>
      </c>
      <c r="BB91" s="70">
        <f t="shared" si="43"/>
        <v>2.3704657261444363E-2</v>
      </c>
    </row>
    <row r="92" spans="1:54" ht="15" customHeight="1" x14ac:dyDescent="0.2">
      <c r="A92" s="90">
        <f>'Série Vento-1 dia'!D92</f>
        <v>42094</v>
      </c>
      <c r="B92" s="55">
        <f>'Série Vento-1 dia'!E92</f>
        <v>10.309457759999999</v>
      </c>
      <c r="C92" s="48">
        <f t="shared" si="25"/>
        <v>5.1547288800000007E-2</v>
      </c>
      <c r="D92" s="49">
        <f t="shared" si="26"/>
        <v>0.15464186639999997</v>
      </c>
      <c r="E92" s="49">
        <f t="shared" si="27"/>
        <v>0.25773644400000001</v>
      </c>
      <c r="F92" s="49">
        <f t="shared" si="28"/>
        <v>0.36083102159999991</v>
      </c>
      <c r="G92" s="49">
        <f t="shared" si="29"/>
        <v>0.46392559919999998</v>
      </c>
      <c r="H92" s="49">
        <f t="shared" si="30"/>
        <v>0.56702017680000005</v>
      </c>
      <c r="I92" s="49">
        <f t="shared" si="31"/>
        <v>0.67011475440000001</v>
      </c>
      <c r="J92" s="49">
        <f t="shared" si="32"/>
        <v>0.77320933200000008</v>
      </c>
      <c r="K92" s="49">
        <f t="shared" si="33"/>
        <v>0.87630390959999993</v>
      </c>
      <c r="L92" s="49">
        <f t="shared" si="34"/>
        <v>0.97939848719999989</v>
      </c>
      <c r="M92" s="49">
        <f t="shared" si="35"/>
        <v>1.0824930648</v>
      </c>
      <c r="N92" s="49">
        <f t="shared" si="36"/>
        <v>1.1855876423999998</v>
      </c>
      <c r="O92" s="49">
        <f t="shared" si="37"/>
        <v>1.2886822199999999</v>
      </c>
      <c r="P92" s="49">
        <f t="shared" si="38"/>
        <v>1.3917767975999999</v>
      </c>
      <c r="Q92" s="49">
        <f t="shared" si="39"/>
        <v>1.4948713751999998</v>
      </c>
      <c r="R92" s="49">
        <f t="shared" si="40"/>
        <v>1.5979659528000001</v>
      </c>
      <c r="S92" s="50">
        <f t="shared" si="41"/>
        <v>1.7010605303999999</v>
      </c>
      <c r="T92" s="48">
        <f t="shared" si="45"/>
        <v>0</v>
      </c>
      <c r="U92" s="49">
        <f t="shared" si="45"/>
        <v>0</v>
      </c>
      <c r="V92" s="49">
        <f t="shared" si="45"/>
        <v>0</v>
      </c>
      <c r="W92" s="49">
        <f t="shared" si="45"/>
        <v>0</v>
      </c>
      <c r="X92" s="49">
        <f t="shared" si="45"/>
        <v>0.91489486430258415</v>
      </c>
      <c r="Y92" s="49">
        <f t="shared" si="45"/>
        <v>4.5144270933175914</v>
      </c>
      <c r="Z92" s="49">
        <f t="shared" si="45"/>
        <v>9.3468643862731948</v>
      </c>
      <c r="AA92" s="49">
        <f t="shared" si="45"/>
        <v>15.412206743169406</v>
      </c>
      <c r="AB92" s="49">
        <f t="shared" si="45"/>
        <v>22.710454164006201</v>
      </c>
      <c r="AC92" s="49">
        <f t="shared" si="45"/>
        <v>31.241606648783609</v>
      </c>
      <c r="AD92" s="49">
        <f t="shared" si="45"/>
        <v>41.00566419750163</v>
      </c>
      <c r="AE92" s="49">
        <f t="shared" si="45"/>
        <v>52.002626810160223</v>
      </c>
      <c r="AF92" s="49">
        <f t="shared" si="45"/>
        <v>64.232494486759435</v>
      </c>
      <c r="AG92" s="49">
        <f t="shared" si="45"/>
        <v>77.695267227299254</v>
      </c>
      <c r="AH92" s="49">
        <f t="shared" si="45"/>
        <v>92.390945031779637</v>
      </c>
      <c r="AI92" s="49">
        <f t="shared" si="44"/>
        <v>108.31952790020071</v>
      </c>
      <c r="AJ92" s="49">
        <f t="shared" si="24"/>
        <v>125.48101583256231</v>
      </c>
      <c r="AK92" s="75">
        <f>T92*VLOOKUP('Tipo de Pilha_Furieri2014'!$E$1,'Área - us ur_Furieri2014'!$A$4:$R$6,2,FALSE)/1000</f>
        <v>0</v>
      </c>
      <c r="AL92" s="76">
        <f>U92*VLOOKUP('Tipo de Pilha_Furieri2014'!$E$1,'Área - us ur_Furieri2014'!$A$4:$R$6,3,FALSE)/1000</f>
        <v>0</v>
      </c>
      <c r="AM92" s="76">
        <f>V92*VLOOKUP('Tipo de Pilha_Furieri2014'!$E$1,'Área - us ur_Furieri2014'!$A$4:$R$6,4,FALSE)/1000</f>
        <v>0</v>
      </c>
      <c r="AN92" s="76">
        <f>W92*VLOOKUP('Tipo de Pilha_Furieri2014'!$E$1,'Área - us ur_Furieri2014'!$A$4:$R$6,5,FALSE)/1000</f>
        <v>0</v>
      </c>
      <c r="AO92" s="76">
        <f>X92*VLOOKUP('Tipo de Pilha_Furieri2014'!$E$1,'Área - us ur_Furieri2014'!$A$4:$R$6,6,FALSE)/1000</f>
        <v>1.4546828342411089E-4</v>
      </c>
      <c r="AP92" s="76">
        <f>Y92*VLOOKUP('Tipo de Pilha_Furieri2014'!$E$1,'Área - us ur_Furieri2014'!$A$4:$R$6,7,FALSE)/1000</f>
        <v>9.1642869994347108E-4</v>
      </c>
      <c r="AQ92" s="76">
        <f>Z92*VLOOKUP('Tipo de Pilha_Furieri2014'!$E$1,'Área - us ur_Furieri2014'!$A$4:$R$6,8,FALSE)/1000</f>
        <v>1.4300702510997986E-3</v>
      </c>
      <c r="AR92" s="76">
        <f>AA92*VLOOKUP('Tipo de Pilha_Furieri2014'!$E$1,'Área - us ur_Furieri2014'!$A$4:$R$6,9,FALSE)/1000</f>
        <v>1.6799305350054651E-3</v>
      </c>
      <c r="AS92" s="76">
        <f>AB92*VLOOKUP('Tipo de Pilha_Furieri2014'!$E$1,'Área - us ur_Furieri2014'!$A$4:$R$6,10,FALSE)/1000</f>
        <v>1.226364524856335E-3</v>
      </c>
      <c r="AT92" s="76">
        <f>AC92*VLOOKUP('Tipo de Pilha_Furieri2014'!$E$1,'Área - us ur_Furieri2014'!$A$4:$R$6,11,FALSE)/1000</f>
        <v>1.0934562327074265E-3</v>
      </c>
      <c r="AU92" s="76">
        <f>AD92*VLOOKUP('Tipo de Pilha_Furieri2014'!$E$1,'Área - us ur_Furieri2014'!$A$4:$R$6,12,FALSE)/1000</f>
        <v>9.8413594074003917E-4</v>
      </c>
      <c r="AV92" s="76">
        <f>AE92*VLOOKUP('Tipo de Pilha_Furieri2014'!$E$1,'Área - us ur_Furieri2014'!$A$4:$R$6,13,FALSE)/1000</f>
        <v>3.1201576086096133E-4</v>
      </c>
      <c r="AW92" s="76">
        <f>AF92*VLOOKUP('Tipo de Pilha_Furieri2014'!$E$1,'Área - us ur_Furieri2014'!$A$4:$R$6,14,FALSE)/1000</f>
        <v>1.9269748346027832E-4</v>
      </c>
      <c r="AX92" s="76">
        <f>AG92*VLOOKUP('Tipo de Pilha_Furieri2014'!$E$1,'Área - us ur_Furieri2014'!$A$4:$R$6,15,FALSE)/1000</f>
        <v>7.7695267227299256E-5</v>
      </c>
      <c r="AY92" s="76">
        <f>AH92*VLOOKUP('Tipo de Pilha_Furieri2014'!$E$1,'Área - us ur_Furieri2014'!$A$4:$R$6,16,FALSE)/1000</f>
        <v>0</v>
      </c>
      <c r="AZ92" s="76">
        <f>AI92*VLOOKUP('Tipo de Pilha_Furieri2014'!$E$1,'Área - us ur_Furieri2014'!$A$4:$R$6,17,FALSE)/1000</f>
        <v>0</v>
      </c>
      <c r="BA92" s="77">
        <f>AJ92*VLOOKUP('Tipo de Pilha_Furieri2014'!$E$1,'Área - us ur_Furieri2014'!$A$4:$R$6,18,FALSE)/1000</f>
        <v>0</v>
      </c>
      <c r="BB92" s="70">
        <f t="shared" si="43"/>
        <v>8.0582629793251852E-3</v>
      </c>
    </row>
    <row r="93" spans="1:54" ht="15" customHeight="1" x14ac:dyDescent="0.2">
      <c r="A93" s="90">
        <f>'Série Vento-1 dia'!D93</f>
        <v>42095</v>
      </c>
      <c r="B93" s="55">
        <f>'Série Vento-1 dia'!E93</f>
        <v>12.886822199999999</v>
      </c>
      <c r="C93" s="48">
        <f t="shared" si="25"/>
        <v>6.4434111000000002E-2</v>
      </c>
      <c r="D93" s="49">
        <f t="shared" si="26"/>
        <v>0.19330233299999999</v>
      </c>
      <c r="E93" s="49">
        <f t="shared" si="27"/>
        <v>0.32217055500000003</v>
      </c>
      <c r="F93" s="49">
        <f t="shared" si="28"/>
        <v>0.45103877699999995</v>
      </c>
      <c r="G93" s="49">
        <f t="shared" si="29"/>
        <v>0.57990699899999998</v>
      </c>
      <c r="H93" s="49">
        <f t="shared" si="30"/>
        <v>0.70877522100000001</v>
      </c>
      <c r="I93" s="49">
        <f t="shared" si="31"/>
        <v>0.83764344299999993</v>
      </c>
      <c r="J93" s="49">
        <f t="shared" si="32"/>
        <v>0.96651166500000008</v>
      </c>
      <c r="K93" s="49">
        <f t="shared" si="33"/>
        <v>1.095379887</v>
      </c>
      <c r="L93" s="49">
        <f t="shared" si="34"/>
        <v>1.2242481089999999</v>
      </c>
      <c r="M93" s="49">
        <f t="shared" si="35"/>
        <v>1.3531163310000001</v>
      </c>
      <c r="N93" s="49">
        <f t="shared" si="36"/>
        <v>1.4819845529999998</v>
      </c>
      <c r="O93" s="49">
        <f t="shared" si="37"/>
        <v>1.6108527749999999</v>
      </c>
      <c r="P93" s="49">
        <f t="shared" si="38"/>
        <v>1.739720997</v>
      </c>
      <c r="Q93" s="49">
        <f t="shared" si="39"/>
        <v>1.8685892189999997</v>
      </c>
      <c r="R93" s="49">
        <f t="shared" si="40"/>
        <v>1.9974574410000003</v>
      </c>
      <c r="S93" s="50">
        <f t="shared" si="41"/>
        <v>2.1263256629999998</v>
      </c>
      <c r="T93" s="48">
        <f t="shared" si="45"/>
        <v>0</v>
      </c>
      <c r="U93" s="49">
        <f t="shared" si="45"/>
        <v>0</v>
      </c>
      <c r="V93" s="49">
        <f t="shared" si="45"/>
        <v>0</v>
      </c>
      <c r="W93" s="49">
        <f t="shared" si="45"/>
        <v>0.55164197298403106</v>
      </c>
      <c r="X93" s="49">
        <f t="shared" si="45"/>
        <v>5.0510572592527874</v>
      </c>
      <c r="Y93" s="49">
        <f t="shared" si="45"/>
        <v>11.476886707928735</v>
      </c>
      <c r="Z93" s="49">
        <f t="shared" si="45"/>
        <v>19.82913031901186</v>
      </c>
      <c r="AA93" s="49">
        <f t="shared" si="45"/>
        <v>30.107788092502204</v>
      </c>
      <c r="AB93" s="49">
        <f t="shared" si="45"/>
        <v>42.312860028399705</v>
      </c>
      <c r="AC93" s="49">
        <f t="shared" si="45"/>
        <v>56.444346126704389</v>
      </c>
      <c r="AD93" s="49">
        <f t="shared" si="45"/>
        <v>72.502246387416307</v>
      </c>
      <c r="AE93" s="49">
        <f t="shared" si="45"/>
        <v>90.486560810535352</v>
      </c>
      <c r="AF93" s="49">
        <f t="shared" si="45"/>
        <v>110.39728939606164</v>
      </c>
      <c r="AG93" s="49">
        <f t="shared" si="45"/>
        <v>132.23443214399509</v>
      </c>
      <c r="AH93" s="49">
        <f t="shared" si="45"/>
        <v>155.9979890543357</v>
      </c>
      <c r="AI93" s="49">
        <f t="shared" si="44"/>
        <v>181.68796012708367</v>
      </c>
      <c r="AJ93" s="49">
        <f t="shared" si="24"/>
        <v>209.30434536223856</v>
      </c>
      <c r="AK93" s="75">
        <f>T93*VLOOKUP('Tipo de Pilha_Furieri2014'!$E$1,'Área - us ur_Furieri2014'!$A$4:$R$6,2,FALSE)/1000</f>
        <v>0</v>
      </c>
      <c r="AL93" s="76">
        <f>U93*VLOOKUP('Tipo de Pilha_Furieri2014'!$E$1,'Área - us ur_Furieri2014'!$A$4:$R$6,3,FALSE)/1000</f>
        <v>0</v>
      </c>
      <c r="AM93" s="76">
        <f>V93*VLOOKUP('Tipo de Pilha_Furieri2014'!$E$1,'Área - us ur_Furieri2014'!$A$4:$R$6,4,FALSE)/1000</f>
        <v>0</v>
      </c>
      <c r="AN93" s="76">
        <f>W93*VLOOKUP('Tipo de Pilha_Furieri2014'!$E$1,'Área - us ur_Furieri2014'!$A$4:$R$6,5,FALSE)/1000</f>
        <v>5.3509271379451008E-5</v>
      </c>
      <c r="AO93" s="76">
        <f>X93*VLOOKUP('Tipo de Pilha_Furieri2014'!$E$1,'Área - us ur_Furieri2014'!$A$4:$R$6,6,FALSE)/1000</f>
        <v>8.0311810422119322E-4</v>
      </c>
      <c r="AP93" s="76">
        <f>Y93*VLOOKUP('Tipo de Pilha_Furieri2014'!$E$1,'Área - us ur_Furieri2014'!$A$4:$R$6,7,FALSE)/1000</f>
        <v>2.3298080017095332E-3</v>
      </c>
      <c r="AQ93" s="76">
        <f>Z93*VLOOKUP('Tipo de Pilha_Furieri2014'!$E$1,'Área - us ur_Furieri2014'!$A$4:$R$6,8,FALSE)/1000</f>
        <v>3.0338569388088142E-3</v>
      </c>
      <c r="AR93" s="76">
        <f>AA93*VLOOKUP('Tipo de Pilha_Furieri2014'!$E$1,'Área - us ur_Furieri2014'!$A$4:$R$6,9,FALSE)/1000</f>
        <v>3.2817489020827402E-3</v>
      </c>
      <c r="AS93" s="76">
        <f>AB93*VLOOKUP('Tipo de Pilha_Furieri2014'!$E$1,'Área - us ur_Furieri2014'!$A$4:$R$6,10,FALSE)/1000</f>
        <v>2.2848944415335844E-3</v>
      </c>
      <c r="AT93" s="76">
        <f>AC93*VLOOKUP('Tipo de Pilha_Furieri2014'!$E$1,'Área - us ur_Furieri2014'!$A$4:$R$6,11,FALSE)/1000</f>
        <v>1.9755521144346538E-3</v>
      </c>
      <c r="AU93" s="76">
        <f>AD93*VLOOKUP('Tipo de Pilha_Furieri2014'!$E$1,'Área - us ur_Furieri2014'!$A$4:$R$6,12,FALSE)/1000</f>
        <v>1.7400539132979914E-3</v>
      </c>
      <c r="AV93" s="76">
        <f>AE93*VLOOKUP('Tipo de Pilha_Furieri2014'!$E$1,'Área - us ur_Furieri2014'!$A$4:$R$6,13,FALSE)/1000</f>
        <v>5.4291936486321212E-4</v>
      </c>
      <c r="AW93" s="76">
        <f>AF93*VLOOKUP('Tipo de Pilha_Furieri2014'!$E$1,'Área - us ur_Furieri2014'!$A$4:$R$6,14,FALSE)/1000</f>
        <v>3.3119186818818491E-4</v>
      </c>
      <c r="AX93" s="76">
        <f>AG93*VLOOKUP('Tipo de Pilha_Furieri2014'!$E$1,'Área - us ur_Furieri2014'!$A$4:$R$6,15,FALSE)/1000</f>
        <v>1.322344321439951E-4</v>
      </c>
      <c r="AY93" s="76">
        <f>AH93*VLOOKUP('Tipo de Pilha_Furieri2014'!$E$1,'Área - us ur_Furieri2014'!$A$4:$R$6,16,FALSE)/1000</f>
        <v>0</v>
      </c>
      <c r="AZ93" s="76">
        <f>AI93*VLOOKUP('Tipo de Pilha_Furieri2014'!$E$1,'Área - us ur_Furieri2014'!$A$4:$R$6,17,FALSE)/1000</f>
        <v>0</v>
      </c>
      <c r="BA93" s="77">
        <f>AJ93*VLOOKUP('Tipo de Pilha_Furieri2014'!$E$1,'Área - us ur_Furieri2014'!$A$4:$R$6,18,FALSE)/1000</f>
        <v>0</v>
      </c>
      <c r="BB93" s="70">
        <f t="shared" si="43"/>
        <v>1.6508887352663357E-2</v>
      </c>
    </row>
    <row r="94" spans="1:54" ht="15" customHeight="1" x14ac:dyDescent="0.2">
      <c r="A94" s="90">
        <f>'Série Vento-1 dia'!D94</f>
        <v>42096</v>
      </c>
      <c r="B94" s="55">
        <f>'Série Vento-1 dia'!E94</f>
        <v>12.886822199999999</v>
      </c>
      <c r="C94" s="48">
        <f t="shared" si="25"/>
        <v>6.4434111000000002E-2</v>
      </c>
      <c r="D94" s="49">
        <f t="shared" si="26"/>
        <v>0.19330233299999999</v>
      </c>
      <c r="E94" s="49">
        <f t="shared" si="27"/>
        <v>0.32217055500000003</v>
      </c>
      <c r="F94" s="49">
        <f t="shared" si="28"/>
        <v>0.45103877699999995</v>
      </c>
      <c r="G94" s="49">
        <f t="shared" si="29"/>
        <v>0.57990699899999998</v>
      </c>
      <c r="H94" s="49">
        <f t="shared" si="30"/>
        <v>0.70877522100000001</v>
      </c>
      <c r="I94" s="49">
        <f t="shared" si="31"/>
        <v>0.83764344299999993</v>
      </c>
      <c r="J94" s="49">
        <f t="shared" si="32"/>
        <v>0.96651166500000008</v>
      </c>
      <c r="K94" s="49">
        <f t="shared" si="33"/>
        <v>1.095379887</v>
      </c>
      <c r="L94" s="49">
        <f t="shared" si="34"/>
        <v>1.2242481089999999</v>
      </c>
      <c r="M94" s="49">
        <f t="shared" si="35"/>
        <v>1.3531163310000001</v>
      </c>
      <c r="N94" s="49">
        <f t="shared" si="36"/>
        <v>1.4819845529999998</v>
      </c>
      <c r="O94" s="49">
        <f t="shared" si="37"/>
        <v>1.6108527749999999</v>
      </c>
      <c r="P94" s="49">
        <f t="shared" si="38"/>
        <v>1.739720997</v>
      </c>
      <c r="Q94" s="49">
        <f t="shared" si="39"/>
        <v>1.8685892189999997</v>
      </c>
      <c r="R94" s="49">
        <f t="shared" si="40"/>
        <v>1.9974574410000003</v>
      </c>
      <c r="S94" s="50">
        <f t="shared" si="41"/>
        <v>2.1263256629999998</v>
      </c>
      <c r="T94" s="48">
        <f t="shared" si="45"/>
        <v>0</v>
      </c>
      <c r="U94" s="49">
        <f t="shared" si="45"/>
        <v>0</v>
      </c>
      <c r="V94" s="49">
        <f t="shared" si="45"/>
        <v>0</v>
      </c>
      <c r="W94" s="49">
        <f t="shared" si="45"/>
        <v>0.55164197298403106</v>
      </c>
      <c r="X94" s="49">
        <f t="shared" si="45"/>
        <v>5.0510572592527874</v>
      </c>
      <c r="Y94" s="49">
        <f t="shared" si="45"/>
        <v>11.476886707928735</v>
      </c>
      <c r="Z94" s="49">
        <f t="shared" si="45"/>
        <v>19.82913031901186</v>
      </c>
      <c r="AA94" s="49">
        <f t="shared" si="45"/>
        <v>30.107788092502204</v>
      </c>
      <c r="AB94" s="49">
        <f t="shared" si="45"/>
        <v>42.312860028399705</v>
      </c>
      <c r="AC94" s="49">
        <f t="shared" si="45"/>
        <v>56.444346126704389</v>
      </c>
      <c r="AD94" s="49">
        <f t="shared" si="45"/>
        <v>72.502246387416307</v>
      </c>
      <c r="AE94" s="49">
        <f t="shared" si="45"/>
        <v>90.486560810535352</v>
      </c>
      <c r="AF94" s="49">
        <f t="shared" si="45"/>
        <v>110.39728939606164</v>
      </c>
      <c r="AG94" s="49">
        <f t="shared" si="45"/>
        <v>132.23443214399509</v>
      </c>
      <c r="AH94" s="49">
        <f t="shared" si="45"/>
        <v>155.9979890543357</v>
      </c>
      <c r="AI94" s="49">
        <f t="shared" si="44"/>
        <v>181.68796012708367</v>
      </c>
      <c r="AJ94" s="49">
        <f t="shared" si="24"/>
        <v>209.30434536223856</v>
      </c>
      <c r="AK94" s="75">
        <f>T94*VLOOKUP('Tipo de Pilha_Furieri2014'!$E$1,'Área - us ur_Furieri2014'!$A$4:$R$6,2,FALSE)/1000</f>
        <v>0</v>
      </c>
      <c r="AL94" s="76">
        <f>U94*VLOOKUP('Tipo de Pilha_Furieri2014'!$E$1,'Área - us ur_Furieri2014'!$A$4:$R$6,3,FALSE)/1000</f>
        <v>0</v>
      </c>
      <c r="AM94" s="76">
        <f>V94*VLOOKUP('Tipo de Pilha_Furieri2014'!$E$1,'Área - us ur_Furieri2014'!$A$4:$R$6,4,FALSE)/1000</f>
        <v>0</v>
      </c>
      <c r="AN94" s="76">
        <f>W94*VLOOKUP('Tipo de Pilha_Furieri2014'!$E$1,'Área - us ur_Furieri2014'!$A$4:$R$6,5,FALSE)/1000</f>
        <v>5.3509271379451008E-5</v>
      </c>
      <c r="AO94" s="76">
        <f>X94*VLOOKUP('Tipo de Pilha_Furieri2014'!$E$1,'Área - us ur_Furieri2014'!$A$4:$R$6,6,FALSE)/1000</f>
        <v>8.0311810422119322E-4</v>
      </c>
      <c r="AP94" s="76">
        <f>Y94*VLOOKUP('Tipo de Pilha_Furieri2014'!$E$1,'Área - us ur_Furieri2014'!$A$4:$R$6,7,FALSE)/1000</f>
        <v>2.3298080017095332E-3</v>
      </c>
      <c r="AQ94" s="76">
        <f>Z94*VLOOKUP('Tipo de Pilha_Furieri2014'!$E$1,'Área - us ur_Furieri2014'!$A$4:$R$6,8,FALSE)/1000</f>
        <v>3.0338569388088142E-3</v>
      </c>
      <c r="AR94" s="76">
        <f>AA94*VLOOKUP('Tipo de Pilha_Furieri2014'!$E$1,'Área - us ur_Furieri2014'!$A$4:$R$6,9,FALSE)/1000</f>
        <v>3.2817489020827402E-3</v>
      </c>
      <c r="AS94" s="76">
        <f>AB94*VLOOKUP('Tipo de Pilha_Furieri2014'!$E$1,'Área - us ur_Furieri2014'!$A$4:$R$6,10,FALSE)/1000</f>
        <v>2.2848944415335844E-3</v>
      </c>
      <c r="AT94" s="76">
        <f>AC94*VLOOKUP('Tipo de Pilha_Furieri2014'!$E$1,'Área - us ur_Furieri2014'!$A$4:$R$6,11,FALSE)/1000</f>
        <v>1.9755521144346538E-3</v>
      </c>
      <c r="AU94" s="76">
        <f>AD94*VLOOKUP('Tipo de Pilha_Furieri2014'!$E$1,'Área - us ur_Furieri2014'!$A$4:$R$6,12,FALSE)/1000</f>
        <v>1.7400539132979914E-3</v>
      </c>
      <c r="AV94" s="76">
        <f>AE94*VLOOKUP('Tipo de Pilha_Furieri2014'!$E$1,'Área - us ur_Furieri2014'!$A$4:$R$6,13,FALSE)/1000</f>
        <v>5.4291936486321212E-4</v>
      </c>
      <c r="AW94" s="76">
        <f>AF94*VLOOKUP('Tipo de Pilha_Furieri2014'!$E$1,'Área - us ur_Furieri2014'!$A$4:$R$6,14,FALSE)/1000</f>
        <v>3.3119186818818491E-4</v>
      </c>
      <c r="AX94" s="76">
        <f>AG94*VLOOKUP('Tipo de Pilha_Furieri2014'!$E$1,'Área - us ur_Furieri2014'!$A$4:$R$6,15,FALSE)/1000</f>
        <v>1.322344321439951E-4</v>
      </c>
      <c r="AY94" s="76">
        <f>AH94*VLOOKUP('Tipo de Pilha_Furieri2014'!$E$1,'Área - us ur_Furieri2014'!$A$4:$R$6,16,FALSE)/1000</f>
        <v>0</v>
      </c>
      <c r="AZ94" s="76">
        <f>AI94*VLOOKUP('Tipo de Pilha_Furieri2014'!$E$1,'Área - us ur_Furieri2014'!$A$4:$R$6,17,FALSE)/1000</f>
        <v>0</v>
      </c>
      <c r="BA94" s="77">
        <f>AJ94*VLOOKUP('Tipo de Pilha_Furieri2014'!$E$1,'Área - us ur_Furieri2014'!$A$4:$R$6,18,FALSE)/1000</f>
        <v>0</v>
      </c>
      <c r="BB94" s="70">
        <f t="shared" si="43"/>
        <v>1.6508887352663357E-2</v>
      </c>
    </row>
    <row r="95" spans="1:54" ht="15" customHeight="1" x14ac:dyDescent="0.2">
      <c r="A95" s="90">
        <f>'Série Vento-1 dia'!D95</f>
        <v>42097</v>
      </c>
      <c r="B95" s="55">
        <f>'Série Vento-1 dia'!E95</f>
        <v>12.886822199999999</v>
      </c>
      <c r="C95" s="48">
        <f t="shared" si="25"/>
        <v>6.4434111000000002E-2</v>
      </c>
      <c r="D95" s="49">
        <f t="shared" si="26"/>
        <v>0.19330233299999999</v>
      </c>
      <c r="E95" s="49">
        <f t="shared" si="27"/>
        <v>0.32217055500000003</v>
      </c>
      <c r="F95" s="49">
        <f t="shared" si="28"/>
        <v>0.45103877699999995</v>
      </c>
      <c r="G95" s="49">
        <f t="shared" si="29"/>
        <v>0.57990699899999998</v>
      </c>
      <c r="H95" s="49">
        <f t="shared" si="30"/>
        <v>0.70877522100000001</v>
      </c>
      <c r="I95" s="49">
        <f t="shared" si="31"/>
        <v>0.83764344299999993</v>
      </c>
      <c r="J95" s="49">
        <f t="shared" si="32"/>
        <v>0.96651166500000008</v>
      </c>
      <c r="K95" s="49">
        <f t="shared" si="33"/>
        <v>1.095379887</v>
      </c>
      <c r="L95" s="49">
        <f t="shared" si="34"/>
        <v>1.2242481089999999</v>
      </c>
      <c r="M95" s="49">
        <f t="shared" si="35"/>
        <v>1.3531163310000001</v>
      </c>
      <c r="N95" s="49">
        <f t="shared" si="36"/>
        <v>1.4819845529999998</v>
      </c>
      <c r="O95" s="49">
        <f t="shared" si="37"/>
        <v>1.6108527749999999</v>
      </c>
      <c r="P95" s="49">
        <f t="shared" si="38"/>
        <v>1.739720997</v>
      </c>
      <c r="Q95" s="49">
        <f t="shared" si="39"/>
        <v>1.8685892189999997</v>
      </c>
      <c r="R95" s="49">
        <f t="shared" si="40"/>
        <v>1.9974574410000003</v>
      </c>
      <c r="S95" s="50">
        <f t="shared" si="41"/>
        <v>2.1263256629999998</v>
      </c>
      <c r="T95" s="48">
        <f t="shared" si="45"/>
        <v>0</v>
      </c>
      <c r="U95" s="49">
        <f t="shared" si="45"/>
        <v>0</v>
      </c>
      <c r="V95" s="49">
        <f t="shared" si="45"/>
        <v>0</v>
      </c>
      <c r="W95" s="49">
        <f t="shared" si="45"/>
        <v>0.55164197298403106</v>
      </c>
      <c r="X95" s="49">
        <f t="shared" si="45"/>
        <v>5.0510572592527874</v>
      </c>
      <c r="Y95" s="49">
        <f t="shared" si="45"/>
        <v>11.476886707928735</v>
      </c>
      <c r="Z95" s="49">
        <f t="shared" si="45"/>
        <v>19.82913031901186</v>
      </c>
      <c r="AA95" s="49">
        <f t="shared" si="45"/>
        <v>30.107788092502204</v>
      </c>
      <c r="AB95" s="49">
        <f t="shared" si="45"/>
        <v>42.312860028399705</v>
      </c>
      <c r="AC95" s="49">
        <f t="shared" si="45"/>
        <v>56.444346126704389</v>
      </c>
      <c r="AD95" s="49">
        <f t="shared" si="45"/>
        <v>72.502246387416307</v>
      </c>
      <c r="AE95" s="49">
        <f t="shared" si="45"/>
        <v>90.486560810535352</v>
      </c>
      <c r="AF95" s="49">
        <f t="shared" si="45"/>
        <v>110.39728939606164</v>
      </c>
      <c r="AG95" s="49">
        <f t="shared" si="45"/>
        <v>132.23443214399509</v>
      </c>
      <c r="AH95" s="49">
        <f t="shared" si="45"/>
        <v>155.9979890543357</v>
      </c>
      <c r="AI95" s="49">
        <f t="shared" si="44"/>
        <v>181.68796012708367</v>
      </c>
      <c r="AJ95" s="49">
        <f t="shared" si="24"/>
        <v>209.30434536223856</v>
      </c>
      <c r="AK95" s="75">
        <f>T95*VLOOKUP('Tipo de Pilha_Furieri2014'!$E$1,'Área - us ur_Furieri2014'!$A$4:$R$6,2,FALSE)/1000</f>
        <v>0</v>
      </c>
      <c r="AL95" s="76">
        <f>U95*VLOOKUP('Tipo de Pilha_Furieri2014'!$E$1,'Área - us ur_Furieri2014'!$A$4:$R$6,3,FALSE)/1000</f>
        <v>0</v>
      </c>
      <c r="AM95" s="76">
        <f>V95*VLOOKUP('Tipo de Pilha_Furieri2014'!$E$1,'Área - us ur_Furieri2014'!$A$4:$R$6,4,FALSE)/1000</f>
        <v>0</v>
      </c>
      <c r="AN95" s="76">
        <f>W95*VLOOKUP('Tipo de Pilha_Furieri2014'!$E$1,'Área - us ur_Furieri2014'!$A$4:$R$6,5,FALSE)/1000</f>
        <v>5.3509271379451008E-5</v>
      </c>
      <c r="AO95" s="76">
        <f>X95*VLOOKUP('Tipo de Pilha_Furieri2014'!$E$1,'Área - us ur_Furieri2014'!$A$4:$R$6,6,FALSE)/1000</f>
        <v>8.0311810422119322E-4</v>
      </c>
      <c r="AP95" s="76">
        <f>Y95*VLOOKUP('Tipo de Pilha_Furieri2014'!$E$1,'Área - us ur_Furieri2014'!$A$4:$R$6,7,FALSE)/1000</f>
        <v>2.3298080017095332E-3</v>
      </c>
      <c r="AQ95" s="76">
        <f>Z95*VLOOKUP('Tipo de Pilha_Furieri2014'!$E$1,'Área - us ur_Furieri2014'!$A$4:$R$6,8,FALSE)/1000</f>
        <v>3.0338569388088142E-3</v>
      </c>
      <c r="AR95" s="76">
        <f>AA95*VLOOKUP('Tipo de Pilha_Furieri2014'!$E$1,'Área - us ur_Furieri2014'!$A$4:$R$6,9,FALSE)/1000</f>
        <v>3.2817489020827402E-3</v>
      </c>
      <c r="AS95" s="76">
        <f>AB95*VLOOKUP('Tipo de Pilha_Furieri2014'!$E$1,'Área - us ur_Furieri2014'!$A$4:$R$6,10,FALSE)/1000</f>
        <v>2.2848944415335844E-3</v>
      </c>
      <c r="AT95" s="76">
        <f>AC95*VLOOKUP('Tipo de Pilha_Furieri2014'!$E$1,'Área - us ur_Furieri2014'!$A$4:$R$6,11,FALSE)/1000</f>
        <v>1.9755521144346538E-3</v>
      </c>
      <c r="AU95" s="76">
        <f>AD95*VLOOKUP('Tipo de Pilha_Furieri2014'!$E$1,'Área - us ur_Furieri2014'!$A$4:$R$6,12,FALSE)/1000</f>
        <v>1.7400539132979914E-3</v>
      </c>
      <c r="AV95" s="76">
        <f>AE95*VLOOKUP('Tipo de Pilha_Furieri2014'!$E$1,'Área - us ur_Furieri2014'!$A$4:$R$6,13,FALSE)/1000</f>
        <v>5.4291936486321212E-4</v>
      </c>
      <c r="AW95" s="76">
        <f>AF95*VLOOKUP('Tipo de Pilha_Furieri2014'!$E$1,'Área - us ur_Furieri2014'!$A$4:$R$6,14,FALSE)/1000</f>
        <v>3.3119186818818491E-4</v>
      </c>
      <c r="AX95" s="76">
        <f>AG95*VLOOKUP('Tipo de Pilha_Furieri2014'!$E$1,'Área - us ur_Furieri2014'!$A$4:$R$6,15,FALSE)/1000</f>
        <v>1.322344321439951E-4</v>
      </c>
      <c r="AY95" s="76">
        <f>AH95*VLOOKUP('Tipo de Pilha_Furieri2014'!$E$1,'Área - us ur_Furieri2014'!$A$4:$R$6,16,FALSE)/1000</f>
        <v>0</v>
      </c>
      <c r="AZ95" s="76">
        <f>AI95*VLOOKUP('Tipo de Pilha_Furieri2014'!$E$1,'Área - us ur_Furieri2014'!$A$4:$R$6,17,FALSE)/1000</f>
        <v>0</v>
      </c>
      <c r="BA95" s="77">
        <f>AJ95*VLOOKUP('Tipo de Pilha_Furieri2014'!$E$1,'Área - us ur_Furieri2014'!$A$4:$R$6,18,FALSE)/1000</f>
        <v>0</v>
      </c>
      <c r="BB95" s="70">
        <f t="shared" si="43"/>
        <v>1.6508887352663357E-2</v>
      </c>
    </row>
    <row r="96" spans="1:54" ht="15" customHeight="1" x14ac:dyDescent="0.2">
      <c r="A96" s="90">
        <f>'Série Vento-1 dia'!D96</f>
        <v>42098</v>
      </c>
      <c r="B96" s="55">
        <f>'Série Vento-1 dia'!E96</f>
        <v>9.4503362800000001</v>
      </c>
      <c r="C96" s="48">
        <f t="shared" si="25"/>
        <v>4.7251681400000009E-2</v>
      </c>
      <c r="D96" s="49">
        <f t="shared" si="26"/>
        <v>0.14175504419999999</v>
      </c>
      <c r="E96" s="49">
        <f t="shared" si="27"/>
        <v>0.236258407</v>
      </c>
      <c r="F96" s="49">
        <f t="shared" si="28"/>
        <v>0.33076176979999999</v>
      </c>
      <c r="G96" s="49">
        <f t="shared" si="29"/>
        <v>0.42526513260000004</v>
      </c>
      <c r="H96" s="49">
        <f t="shared" si="30"/>
        <v>0.51976849540000003</v>
      </c>
      <c r="I96" s="49">
        <f t="shared" si="31"/>
        <v>0.61427185820000008</v>
      </c>
      <c r="J96" s="49">
        <f t="shared" si="32"/>
        <v>0.70877522100000012</v>
      </c>
      <c r="K96" s="49">
        <f t="shared" si="33"/>
        <v>0.80327858380000006</v>
      </c>
      <c r="L96" s="49">
        <f t="shared" si="34"/>
        <v>0.89778194659999999</v>
      </c>
      <c r="M96" s="49">
        <f t="shared" si="35"/>
        <v>0.99228530940000015</v>
      </c>
      <c r="N96" s="49">
        <f t="shared" si="36"/>
        <v>1.0867886722</v>
      </c>
      <c r="O96" s="49">
        <f t="shared" si="37"/>
        <v>1.181292035</v>
      </c>
      <c r="P96" s="49">
        <f t="shared" si="38"/>
        <v>1.2757953978000001</v>
      </c>
      <c r="Q96" s="49">
        <f t="shared" si="39"/>
        <v>1.3702987605999999</v>
      </c>
      <c r="R96" s="49">
        <f t="shared" si="40"/>
        <v>1.4648021234000004</v>
      </c>
      <c r="S96" s="50">
        <f t="shared" si="41"/>
        <v>1.5593054862000002</v>
      </c>
      <c r="T96" s="48">
        <f t="shared" si="45"/>
        <v>0</v>
      </c>
      <c r="U96" s="49">
        <f t="shared" si="45"/>
        <v>0</v>
      </c>
      <c r="V96" s="49">
        <f t="shared" si="45"/>
        <v>0</v>
      </c>
      <c r="W96" s="49">
        <f t="shared" si="45"/>
        <v>0</v>
      </c>
      <c r="X96" s="49">
        <f t="shared" si="45"/>
        <v>0</v>
      </c>
      <c r="Y96" s="49">
        <f t="shared" si="45"/>
        <v>2.7115985854500311</v>
      </c>
      <c r="Z96" s="49">
        <f t="shared" si="45"/>
        <v>6.5762512830198965</v>
      </c>
      <c r="AA96" s="49">
        <f t="shared" si="45"/>
        <v>11.47688670792874</v>
      </c>
      <c r="AB96" s="49">
        <f t="shared" si="45"/>
        <v>17.413504860176555</v>
      </c>
      <c r="AC96" s="49">
        <f t="shared" si="45"/>
        <v>24.386105739763345</v>
      </c>
      <c r="AD96" s="49">
        <f t="shared" si="45"/>
        <v>32.394689346689134</v>
      </c>
      <c r="AE96" s="49">
        <f t="shared" si="45"/>
        <v>41.43925568095387</v>
      </c>
      <c r="AF96" s="49">
        <f t="shared" si="45"/>
        <v>51.519804742557596</v>
      </c>
      <c r="AG96" s="49">
        <f t="shared" si="45"/>
        <v>62.636336531500305</v>
      </c>
      <c r="AH96" s="49">
        <f t="shared" si="45"/>
        <v>74.788851047781975</v>
      </c>
      <c r="AI96" s="49">
        <f t="shared" si="44"/>
        <v>87.977348291402706</v>
      </c>
      <c r="AJ96" s="49">
        <f t="shared" si="24"/>
        <v>102.20182826236231</v>
      </c>
      <c r="AK96" s="75">
        <f>T96*VLOOKUP('Tipo de Pilha_Furieri2014'!$E$1,'Área - us ur_Furieri2014'!$A$4:$R$6,2,FALSE)/1000</f>
        <v>0</v>
      </c>
      <c r="AL96" s="76">
        <f>U96*VLOOKUP('Tipo de Pilha_Furieri2014'!$E$1,'Área - us ur_Furieri2014'!$A$4:$R$6,3,FALSE)/1000</f>
        <v>0</v>
      </c>
      <c r="AM96" s="76">
        <f>V96*VLOOKUP('Tipo de Pilha_Furieri2014'!$E$1,'Área - us ur_Furieri2014'!$A$4:$R$6,4,FALSE)/1000</f>
        <v>0</v>
      </c>
      <c r="AN96" s="76">
        <f>W96*VLOOKUP('Tipo de Pilha_Furieri2014'!$E$1,'Área - us ur_Furieri2014'!$A$4:$R$6,5,FALSE)/1000</f>
        <v>0</v>
      </c>
      <c r="AO96" s="76">
        <f>X96*VLOOKUP('Tipo de Pilha_Furieri2014'!$E$1,'Área - us ur_Furieri2014'!$A$4:$R$6,6,FALSE)/1000</f>
        <v>0</v>
      </c>
      <c r="AP96" s="76">
        <f>Y96*VLOOKUP('Tipo de Pilha_Furieri2014'!$E$1,'Área - us ur_Furieri2014'!$A$4:$R$6,7,FALSE)/1000</f>
        <v>5.5045451284635634E-4</v>
      </c>
      <c r="AQ96" s="76">
        <f>Z96*VLOOKUP('Tipo de Pilha_Furieri2014'!$E$1,'Área - us ur_Furieri2014'!$A$4:$R$6,8,FALSE)/1000</f>
        <v>1.0061664463020441E-3</v>
      </c>
      <c r="AR96" s="76">
        <f>AA96*VLOOKUP('Tipo de Pilha_Furieri2014'!$E$1,'Área - us ur_Furieri2014'!$A$4:$R$6,9,FALSE)/1000</f>
        <v>1.2509806511642328E-3</v>
      </c>
      <c r="AS96" s="76">
        <f>AB96*VLOOKUP('Tipo de Pilha_Furieri2014'!$E$1,'Área - us ur_Furieri2014'!$A$4:$R$6,10,FALSE)/1000</f>
        <v>9.4032926244953406E-4</v>
      </c>
      <c r="AT96" s="76">
        <f>AC96*VLOOKUP('Tipo de Pilha_Furieri2014'!$E$1,'Área - us ur_Furieri2014'!$A$4:$R$6,11,FALSE)/1000</f>
        <v>8.5351370089171714E-4</v>
      </c>
      <c r="AU96" s="76">
        <f>AD96*VLOOKUP('Tipo de Pilha_Furieri2014'!$E$1,'Área - us ur_Furieri2014'!$A$4:$R$6,12,FALSE)/1000</f>
        <v>7.7747254432053924E-4</v>
      </c>
      <c r="AV96" s="76">
        <f>AE96*VLOOKUP('Tipo de Pilha_Furieri2014'!$E$1,'Área - us ur_Furieri2014'!$A$4:$R$6,13,FALSE)/1000</f>
        <v>2.4863553408572322E-4</v>
      </c>
      <c r="AW96" s="76">
        <f>AF96*VLOOKUP('Tipo de Pilha_Furieri2014'!$E$1,'Área - us ur_Furieri2014'!$A$4:$R$6,14,FALSE)/1000</f>
        <v>1.545594142276728E-4</v>
      </c>
      <c r="AX96" s="76">
        <f>AG96*VLOOKUP('Tipo de Pilha_Furieri2014'!$E$1,'Área - us ur_Furieri2014'!$A$4:$R$6,15,FALSE)/1000</f>
        <v>6.26363365315003E-5</v>
      </c>
      <c r="AY96" s="76">
        <f>AH96*VLOOKUP('Tipo de Pilha_Furieri2014'!$E$1,'Área - us ur_Furieri2014'!$A$4:$R$6,16,FALSE)/1000</f>
        <v>0</v>
      </c>
      <c r="AZ96" s="76">
        <f>AI96*VLOOKUP('Tipo de Pilha_Furieri2014'!$E$1,'Área - us ur_Furieri2014'!$A$4:$R$6,17,FALSE)/1000</f>
        <v>0</v>
      </c>
      <c r="BA96" s="77">
        <f>AJ96*VLOOKUP('Tipo de Pilha_Furieri2014'!$E$1,'Área - us ur_Furieri2014'!$A$4:$R$6,18,FALSE)/1000</f>
        <v>0</v>
      </c>
      <c r="BB96" s="70">
        <f t="shared" si="43"/>
        <v>5.8447484028193199E-3</v>
      </c>
    </row>
    <row r="97" spans="1:54" ht="15" customHeight="1" x14ac:dyDescent="0.2">
      <c r="A97" s="90">
        <f>'Série Vento-1 dia'!D97</f>
        <v>42099</v>
      </c>
      <c r="B97" s="55">
        <f>'Série Vento-1 dia'!E97</f>
        <v>12.027700719999999</v>
      </c>
      <c r="C97" s="48">
        <f t="shared" si="25"/>
        <v>6.0138503600000004E-2</v>
      </c>
      <c r="D97" s="49">
        <f t="shared" si="26"/>
        <v>0.18041551079999998</v>
      </c>
      <c r="E97" s="49">
        <f t="shared" si="27"/>
        <v>0.30069251799999996</v>
      </c>
      <c r="F97" s="49">
        <f t="shared" si="28"/>
        <v>0.42096952519999992</v>
      </c>
      <c r="G97" s="49">
        <f t="shared" si="29"/>
        <v>0.54124653239999998</v>
      </c>
      <c r="H97" s="49">
        <f t="shared" si="30"/>
        <v>0.66152353959999999</v>
      </c>
      <c r="I97" s="49">
        <f t="shared" si="31"/>
        <v>0.78180054679999988</v>
      </c>
      <c r="J97" s="49">
        <f t="shared" si="32"/>
        <v>0.902077554</v>
      </c>
      <c r="K97" s="49">
        <f t="shared" si="33"/>
        <v>1.0223545612</v>
      </c>
      <c r="L97" s="49">
        <f t="shared" si="34"/>
        <v>1.1426315683999999</v>
      </c>
      <c r="M97" s="49">
        <f t="shared" si="35"/>
        <v>1.2629085756</v>
      </c>
      <c r="N97" s="49">
        <f t="shared" si="36"/>
        <v>1.3831855827999997</v>
      </c>
      <c r="O97" s="49">
        <f t="shared" si="37"/>
        <v>1.5034625899999998</v>
      </c>
      <c r="P97" s="49">
        <f t="shared" si="38"/>
        <v>1.6237395971999999</v>
      </c>
      <c r="Q97" s="49">
        <f t="shared" si="39"/>
        <v>1.7440166043999996</v>
      </c>
      <c r="R97" s="49">
        <f t="shared" si="40"/>
        <v>1.8642936116000002</v>
      </c>
      <c r="S97" s="50">
        <f t="shared" si="41"/>
        <v>1.9845706187999999</v>
      </c>
      <c r="T97" s="48">
        <f t="shared" si="45"/>
        <v>0</v>
      </c>
      <c r="U97" s="49">
        <f t="shared" si="45"/>
        <v>0</v>
      </c>
      <c r="V97" s="49">
        <f t="shared" si="45"/>
        <v>0</v>
      </c>
      <c r="W97" s="49">
        <f t="shared" si="45"/>
        <v>0</v>
      </c>
      <c r="X97" s="49">
        <f t="shared" si="45"/>
        <v>3.4989591863194063</v>
      </c>
      <c r="Y97" s="49">
        <f t="shared" si="45"/>
        <v>8.8970711545569401</v>
      </c>
      <c r="Z97" s="49">
        <f t="shared" si="45"/>
        <v>15.973303904269175</v>
      </c>
      <c r="AA97" s="49">
        <f t="shared" si="45"/>
        <v>24.72765743545613</v>
      </c>
      <c r="AB97" s="49">
        <f t="shared" si="45"/>
        <v>35.160131748117792</v>
      </c>
      <c r="AC97" s="49">
        <f t="shared" si="45"/>
        <v>47.270726842254135</v>
      </c>
      <c r="AD97" s="49">
        <f t="shared" si="45"/>
        <v>61.059442717865224</v>
      </c>
      <c r="AE97" s="49">
        <f t="shared" si="45"/>
        <v>76.52627937495096</v>
      </c>
      <c r="AF97" s="49">
        <f t="shared" si="45"/>
        <v>93.671236813511456</v>
      </c>
      <c r="AG97" s="49">
        <f t="shared" si="45"/>
        <v>112.49431503354667</v>
      </c>
      <c r="AH97" s="49">
        <f t="shared" si="45"/>
        <v>132.99551403505649</v>
      </c>
      <c r="AI97" s="49">
        <f t="shared" si="44"/>
        <v>155.17483381804121</v>
      </c>
      <c r="AJ97" s="49">
        <f t="shared" si="24"/>
        <v>179.03227438250045</v>
      </c>
      <c r="AK97" s="75">
        <f>T97*VLOOKUP('Tipo de Pilha_Furieri2014'!$E$1,'Área - us ur_Furieri2014'!$A$4:$R$6,2,FALSE)/1000</f>
        <v>0</v>
      </c>
      <c r="AL97" s="76">
        <f>U97*VLOOKUP('Tipo de Pilha_Furieri2014'!$E$1,'Área - us ur_Furieri2014'!$A$4:$R$6,3,FALSE)/1000</f>
        <v>0</v>
      </c>
      <c r="AM97" s="76">
        <f>V97*VLOOKUP('Tipo de Pilha_Furieri2014'!$E$1,'Área - us ur_Furieri2014'!$A$4:$R$6,4,FALSE)/1000</f>
        <v>0</v>
      </c>
      <c r="AN97" s="76">
        <f>W97*VLOOKUP('Tipo de Pilha_Furieri2014'!$E$1,'Área - us ur_Furieri2014'!$A$4:$R$6,5,FALSE)/1000</f>
        <v>0</v>
      </c>
      <c r="AO97" s="76">
        <f>X97*VLOOKUP('Tipo de Pilha_Furieri2014'!$E$1,'Área - us ur_Furieri2014'!$A$4:$R$6,6,FALSE)/1000</f>
        <v>5.5633451062478553E-4</v>
      </c>
      <c r="AP97" s="76">
        <f>Y97*VLOOKUP('Tipo de Pilha_Furieri2014'!$E$1,'Área - us ur_Furieri2014'!$A$4:$R$6,7,FALSE)/1000</f>
        <v>1.806105444375059E-3</v>
      </c>
      <c r="AQ97" s="76">
        <f>Z97*VLOOKUP('Tipo de Pilha_Furieri2014'!$E$1,'Área - us ur_Furieri2014'!$A$4:$R$6,8,FALSE)/1000</f>
        <v>2.4439154973531834E-3</v>
      </c>
      <c r="AR97" s="76">
        <f>AA97*VLOOKUP('Tipo de Pilha_Furieri2014'!$E$1,'Área - us ur_Furieri2014'!$A$4:$R$6,9,FALSE)/1000</f>
        <v>2.6953146604647184E-3</v>
      </c>
      <c r="AS97" s="76">
        <f>AB97*VLOOKUP('Tipo de Pilha_Furieri2014'!$E$1,'Área - us ur_Furieri2014'!$A$4:$R$6,10,FALSE)/1000</f>
        <v>1.8986471143983611E-3</v>
      </c>
      <c r="AT97" s="76">
        <f>AC97*VLOOKUP('Tipo de Pilha_Furieri2014'!$E$1,'Área - us ur_Furieri2014'!$A$4:$R$6,11,FALSE)/1000</f>
        <v>1.654475439478895E-3</v>
      </c>
      <c r="AU97" s="76">
        <f>AD97*VLOOKUP('Tipo de Pilha_Furieri2014'!$E$1,'Área - us ur_Furieri2014'!$A$4:$R$6,12,FALSE)/1000</f>
        <v>1.4654266252287654E-3</v>
      </c>
      <c r="AV97" s="76">
        <f>AE97*VLOOKUP('Tipo de Pilha_Furieri2014'!$E$1,'Área - us ur_Furieri2014'!$A$4:$R$6,13,FALSE)/1000</f>
        <v>4.5915767624970578E-4</v>
      </c>
      <c r="AW97" s="76">
        <f>AF97*VLOOKUP('Tipo de Pilha_Furieri2014'!$E$1,'Área - us ur_Furieri2014'!$A$4:$R$6,14,FALSE)/1000</f>
        <v>2.8101371044053435E-4</v>
      </c>
      <c r="AX97" s="76">
        <f>AG97*VLOOKUP('Tipo de Pilha_Furieri2014'!$E$1,'Área - us ur_Furieri2014'!$A$4:$R$6,15,FALSE)/1000</f>
        <v>1.1249431503354668E-4</v>
      </c>
      <c r="AY97" s="76">
        <f>AH97*VLOOKUP('Tipo de Pilha_Furieri2014'!$E$1,'Área - us ur_Furieri2014'!$A$4:$R$6,16,FALSE)/1000</f>
        <v>0</v>
      </c>
      <c r="AZ97" s="76">
        <f>AI97*VLOOKUP('Tipo de Pilha_Furieri2014'!$E$1,'Área - us ur_Furieri2014'!$A$4:$R$6,17,FALSE)/1000</f>
        <v>0</v>
      </c>
      <c r="BA97" s="77">
        <f>AJ97*VLOOKUP('Tipo de Pilha_Furieri2014'!$E$1,'Área - us ur_Furieri2014'!$A$4:$R$6,18,FALSE)/1000</f>
        <v>0</v>
      </c>
      <c r="BB97" s="70">
        <f t="shared" si="43"/>
        <v>1.3372884993647555E-2</v>
      </c>
    </row>
    <row r="98" spans="1:54" ht="15" customHeight="1" x14ac:dyDescent="0.2">
      <c r="A98" s="90">
        <f>'Série Vento-1 dia'!D98</f>
        <v>42100</v>
      </c>
      <c r="B98" s="55">
        <f>'Série Vento-1 dia'!E98</f>
        <v>8.5912147999999995</v>
      </c>
      <c r="C98" s="48">
        <f t="shared" si="25"/>
        <v>4.2956074000000004E-2</v>
      </c>
      <c r="D98" s="49">
        <f t="shared" si="26"/>
        <v>0.12886822199999998</v>
      </c>
      <c r="E98" s="49">
        <f t="shared" si="27"/>
        <v>0.21478037</v>
      </c>
      <c r="F98" s="49">
        <f t="shared" si="28"/>
        <v>0.30069251799999996</v>
      </c>
      <c r="G98" s="49">
        <f t="shared" si="29"/>
        <v>0.38660466600000004</v>
      </c>
      <c r="H98" s="49">
        <f t="shared" si="30"/>
        <v>0.47251681400000001</v>
      </c>
      <c r="I98" s="49">
        <f t="shared" si="31"/>
        <v>0.55842896200000003</v>
      </c>
      <c r="J98" s="49">
        <f t="shared" si="32"/>
        <v>0.64434111000000005</v>
      </c>
      <c r="K98" s="49">
        <f t="shared" si="33"/>
        <v>0.73025325799999996</v>
      </c>
      <c r="L98" s="49">
        <f t="shared" si="34"/>
        <v>0.81616540599999998</v>
      </c>
      <c r="M98" s="49">
        <f t="shared" si="35"/>
        <v>0.902077554</v>
      </c>
      <c r="N98" s="49">
        <f t="shared" si="36"/>
        <v>0.98798970199999991</v>
      </c>
      <c r="O98" s="49">
        <f t="shared" si="37"/>
        <v>1.0739018499999999</v>
      </c>
      <c r="P98" s="49">
        <f t="shared" si="38"/>
        <v>1.159813998</v>
      </c>
      <c r="Q98" s="49">
        <f t="shared" si="39"/>
        <v>1.2457261459999998</v>
      </c>
      <c r="R98" s="49">
        <f t="shared" si="40"/>
        <v>1.3316382940000002</v>
      </c>
      <c r="S98" s="50">
        <f t="shared" si="41"/>
        <v>1.417550442</v>
      </c>
      <c r="T98" s="48">
        <f t="shared" si="45"/>
        <v>0</v>
      </c>
      <c r="U98" s="49">
        <f t="shared" si="45"/>
        <v>0</v>
      </c>
      <c r="V98" s="49">
        <f t="shared" si="45"/>
        <v>0</v>
      </c>
      <c r="W98" s="49">
        <f t="shared" si="45"/>
        <v>0</v>
      </c>
      <c r="X98" s="49">
        <f t="shared" si="45"/>
        <v>0</v>
      </c>
      <c r="Y98" s="49">
        <f t="shared" si="45"/>
        <v>1.1677657594172151</v>
      </c>
      <c r="Z98" s="49">
        <f t="shared" si="45"/>
        <v>4.167375950263053</v>
      </c>
      <c r="AA98" s="49">
        <f t="shared" si="45"/>
        <v>8.0231702132898643</v>
      </c>
      <c r="AB98" s="49">
        <f t="shared" si="45"/>
        <v>12.735148548497643</v>
      </c>
      <c r="AC98" s="49">
        <f t="shared" si="45"/>
        <v>18.303310955886403</v>
      </c>
      <c r="AD98" s="49">
        <f t="shared" si="45"/>
        <v>24.72765743545613</v>
      </c>
      <c r="AE98" s="49">
        <f t="shared" si="45"/>
        <v>32.008187987206824</v>
      </c>
      <c r="AF98" s="49">
        <f t="shared" si="45"/>
        <v>40.144902611138505</v>
      </c>
      <c r="AG98" s="49">
        <f t="shared" si="45"/>
        <v>49.137801307251152</v>
      </c>
      <c r="AH98" s="49">
        <f t="shared" si="45"/>
        <v>58.986884075544751</v>
      </c>
      <c r="AI98" s="49">
        <f t="shared" si="44"/>
        <v>69.692150916019401</v>
      </c>
      <c r="AJ98" s="49">
        <f t="shared" si="24"/>
        <v>81.253601828674945</v>
      </c>
      <c r="AK98" s="75">
        <f>T98*VLOOKUP('Tipo de Pilha_Furieri2014'!$E$1,'Área - us ur_Furieri2014'!$A$4:$R$6,2,FALSE)/1000</f>
        <v>0</v>
      </c>
      <c r="AL98" s="76">
        <f>U98*VLOOKUP('Tipo de Pilha_Furieri2014'!$E$1,'Área - us ur_Furieri2014'!$A$4:$R$6,3,FALSE)/1000</f>
        <v>0</v>
      </c>
      <c r="AM98" s="76">
        <f>V98*VLOOKUP('Tipo de Pilha_Furieri2014'!$E$1,'Área - us ur_Furieri2014'!$A$4:$R$6,4,FALSE)/1000</f>
        <v>0</v>
      </c>
      <c r="AN98" s="76">
        <f>W98*VLOOKUP('Tipo de Pilha_Furieri2014'!$E$1,'Área - us ur_Furieri2014'!$A$4:$R$6,5,FALSE)/1000</f>
        <v>0</v>
      </c>
      <c r="AO98" s="76">
        <f>X98*VLOOKUP('Tipo de Pilha_Furieri2014'!$E$1,'Área - us ur_Furieri2014'!$A$4:$R$6,6,FALSE)/1000</f>
        <v>0</v>
      </c>
      <c r="AP98" s="76">
        <f>Y98*VLOOKUP('Tipo de Pilha_Furieri2014'!$E$1,'Área - us ur_Furieri2014'!$A$4:$R$6,7,FALSE)/1000</f>
        <v>2.3705644916169466E-4</v>
      </c>
      <c r="AQ98" s="76">
        <f>Z98*VLOOKUP('Tipo de Pilha_Furieri2014'!$E$1,'Área - us ur_Furieri2014'!$A$4:$R$6,8,FALSE)/1000</f>
        <v>6.3760852039024707E-4</v>
      </c>
      <c r="AR98" s="76">
        <f>AA98*VLOOKUP('Tipo de Pilha_Furieri2014'!$E$1,'Área - us ur_Furieri2014'!$A$4:$R$6,9,FALSE)/1000</f>
        <v>8.7452555324859529E-4</v>
      </c>
      <c r="AS98" s="76">
        <f>AB98*VLOOKUP('Tipo de Pilha_Furieri2014'!$E$1,'Área - us ur_Furieri2014'!$A$4:$R$6,10,FALSE)/1000</f>
        <v>6.8769802161887275E-4</v>
      </c>
      <c r="AT98" s="76">
        <f>AC98*VLOOKUP('Tipo de Pilha_Furieri2014'!$E$1,'Área - us ur_Furieri2014'!$A$4:$R$6,11,FALSE)/1000</f>
        <v>6.4061588345602413E-4</v>
      </c>
      <c r="AU98" s="76">
        <f>AD98*VLOOKUP('Tipo de Pilha_Furieri2014'!$E$1,'Área - us ur_Furieri2014'!$A$4:$R$6,12,FALSE)/1000</f>
        <v>5.9346377845094706E-4</v>
      </c>
      <c r="AV98" s="76">
        <f>AE98*VLOOKUP('Tipo de Pilha_Furieri2014'!$E$1,'Área - us ur_Furieri2014'!$A$4:$R$6,13,FALSE)/1000</f>
        <v>1.9204912792324095E-4</v>
      </c>
      <c r="AW98" s="76">
        <f>AF98*VLOOKUP('Tipo de Pilha_Furieri2014'!$E$1,'Área - us ur_Furieri2014'!$A$4:$R$6,14,FALSE)/1000</f>
        <v>1.2043470783341552E-4</v>
      </c>
      <c r="AX98" s="76">
        <f>AG98*VLOOKUP('Tipo de Pilha_Furieri2014'!$E$1,'Área - us ur_Furieri2014'!$A$4:$R$6,15,FALSE)/1000</f>
        <v>4.9137801307251151E-5</v>
      </c>
      <c r="AY98" s="76">
        <f>AH98*VLOOKUP('Tipo de Pilha_Furieri2014'!$E$1,'Área - us ur_Furieri2014'!$A$4:$R$6,16,FALSE)/1000</f>
        <v>0</v>
      </c>
      <c r="AZ98" s="76">
        <f>AI98*VLOOKUP('Tipo de Pilha_Furieri2014'!$E$1,'Área - us ur_Furieri2014'!$A$4:$R$6,17,FALSE)/1000</f>
        <v>0</v>
      </c>
      <c r="BA98" s="77">
        <f>AJ98*VLOOKUP('Tipo de Pilha_Furieri2014'!$E$1,'Área - us ur_Furieri2014'!$A$4:$R$6,18,FALSE)/1000</f>
        <v>0</v>
      </c>
      <c r="BB98" s="70">
        <f t="shared" si="43"/>
        <v>4.0325898433902886E-3</v>
      </c>
    </row>
    <row r="99" spans="1:54" ht="15" customHeight="1" x14ac:dyDescent="0.2">
      <c r="A99" s="90">
        <f>'Série Vento-1 dia'!D99</f>
        <v>42101</v>
      </c>
      <c r="B99" s="55">
        <f>'Série Vento-1 dia'!E99</f>
        <v>19.759794039999999</v>
      </c>
      <c r="C99" s="48">
        <f t="shared" si="25"/>
        <v>9.8798970200000016E-2</v>
      </c>
      <c r="D99" s="49">
        <f t="shared" si="26"/>
        <v>0.29639691059999995</v>
      </c>
      <c r="E99" s="49">
        <f t="shared" si="27"/>
        <v>0.49399485100000001</v>
      </c>
      <c r="F99" s="49">
        <f t="shared" si="28"/>
        <v>0.69159279139999985</v>
      </c>
      <c r="G99" s="49">
        <f t="shared" si="29"/>
        <v>0.88919073180000008</v>
      </c>
      <c r="H99" s="49">
        <f t="shared" si="30"/>
        <v>1.0867886722000002</v>
      </c>
      <c r="I99" s="49">
        <f t="shared" si="31"/>
        <v>1.2843866126000001</v>
      </c>
      <c r="J99" s="49">
        <f t="shared" si="32"/>
        <v>1.4819845530000002</v>
      </c>
      <c r="K99" s="49">
        <f t="shared" si="33"/>
        <v>1.6795824934000001</v>
      </c>
      <c r="L99" s="49">
        <f t="shared" si="34"/>
        <v>1.8771804338</v>
      </c>
      <c r="M99" s="49">
        <f t="shared" si="35"/>
        <v>2.0747783742000001</v>
      </c>
      <c r="N99" s="49">
        <f t="shared" si="36"/>
        <v>2.2723763145999998</v>
      </c>
      <c r="O99" s="49">
        <f t="shared" si="37"/>
        <v>2.4699742549999999</v>
      </c>
      <c r="P99" s="49">
        <f t="shared" si="38"/>
        <v>2.6675721954</v>
      </c>
      <c r="Q99" s="49">
        <f t="shared" si="39"/>
        <v>2.8651701357999997</v>
      </c>
      <c r="R99" s="49">
        <f t="shared" si="40"/>
        <v>3.0627680762000002</v>
      </c>
      <c r="S99" s="50">
        <f t="shared" si="41"/>
        <v>3.2603660165999999</v>
      </c>
      <c r="T99" s="48">
        <f t="shared" si="45"/>
        <v>0</v>
      </c>
      <c r="U99" s="49">
        <f t="shared" si="45"/>
        <v>0</v>
      </c>
      <c r="V99" s="49">
        <f t="shared" si="45"/>
        <v>1.8374010503617082</v>
      </c>
      <c r="W99" s="49">
        <f t="shared" si="45"/>
        <v>10.50880551872174</v>
      </c>
      <c r="X99" s="49">
        <f t="shared" si="45"/>
        <v>23.709423728919141</v>
      </c>
      <c r="Y99" s="49">
        <f t="shared" si="45"/>
        <v>41.439255680953892</v>
      </c>
      <c r="Z99" s="49">
        <f t="shared" si="45"/>
        <v>63.698301374825959</v>
      </c>
      <c r="AA99" s="49">
        <f t="shared" si="45"/>
        <v>90.486560810535408</v>
      </c>
      <c r="AB99" s="49">
        <f t="shared" si="45"/>
        <v>121.80403398808217</v>
      </c>
      <c r="AC99" s="49">
        <f t="shared" si="45"/>
        <v>157.65072090746628</v>
      </c>
      <c r="AD99" s="49">
        <f t="shared" si="45"/>
        <v>198.02662156868777</v>
      </c>
      <c r="AE99" s="49">
        <f t="shared" si="45"/>
        <v>242.93173597174649</v>
      </c>
      <c r="AF99" s="49">
        <f t="shared" si="45"/>
        <v>292.36606411664263</v>
      </c>
      <c r="AG99" s="49">
        <f t="shared" si="45"/>
        <v>346.32960600337617</v>
      </c>
      <c r="AH99" s="49">
        <f t="shared" si="45"/>
        <v>404.82236163194693</v>
      </c>
      <c r="AI99" s="49">
        <f t="shared" si="44"/>
        <v>467.84433100235526</v>
      </c>
      <c r="AJ99" s="49">
        <f t="shared" si="24"/>
        <v>535.3955141146007</v>
      </c>
      <c r="AK99" s="75">
        <f>T99*VLOOKUP('Tipo de Pilha_Furieri2014'!$E$1,'Área - us ur_Furieri2014'!$A$4:$R$6,2,FALSE)/1000</f>
        <v>0</v>
      </c>
      <c r="AL99" s="76">
        <f>U99*VLOOKUP('Tipo de Pilha_Furieri2014'!$E$1,'Área - us ur_Furieri2014'!$A$4:$R$6,3,FALSE)/1000</f>
        <v>0</v>
      </c>
      <c r="AM99" s="76">
        <f>V99*VLOOKUP('Tipo de Pilha_Furieri2014'!$E$1,'Área - us ur_Furieri2014'!$A$4:$R$6,4,FALSE)/1000</f>
        <v>1.3413027667640471E-4</v>
      </c>
      <c r="AN99" s="76">
        <f>W99*VLOOKUP('Tipo de Pilha_Furieri2014'!$E$1,'Área - us ur_Furieri2014'!$A$4:$R$6,5,FALSE)/1000</f>
        <v>1.0193541353160087E-3</v>
      </c>
      <c r="AO99" s="76">
        <f>X99*VLOOKUP('Tipo de Pilha_Furieri2014'!$E$1,'Área - us ur_Furieri2014'!$A$4:$R$6,6,FALSE)/1000</f>
        <v>3.7697983728981438E-3</v>
      </c>
      <c r="AP99" s="76">
        <f>Y99*VLOOKUP('Tipo de Pilha_Furieri2014'!$E$1,'Área - us ur_Furieri2014'!$A$4:$R$6,7,FALSE)/1000</f>
        <v>8.41216890323364E-3</v>
      </c>
      <c r="AQ99" s="76">
        <f>Z99*VLOOKUP('Tipo de Pilha_Furieri2014'!$E$1,'Área - us ur_Furieri2014'!$A$4:$R$6,8,FALSE)/1000</f>
        <v>9.7458401103483715E-3</v>
      </c>
      <c r="AR99" s="76">
        <f>AA99*VLOOKUP('Tipo de Pilha_Furieri2014'!$E$1,'Área - us ur_Furieri2014'!$A$4:$R$6,9,FALSE)/1000</f>
        <v>9.8630351283483589E-3</v>
      </c>
      <c r="AS99" s="76">
        <f>AB99*VLOOKUP('Tipo de Pilha_Furieri2014'!$E$1,'Área - us ur_Furieri2014'!$A$4:$R$6,10,FALSE)/1000</f>
        <v>6.577417835356438E-3</v>
      </c>
      <c r="AT99" s="76">
        <f>AC99*VLOOKUP('Tipo de Pilha_Furieri2014'!$E$1,'Área - us ur_Furieri2014'!$A$4:$R$6,11,FALSE)/1000</f>
        <v>5.517775231761321E-3</v>
      </c>
      <c r="AU99" s="76">
        <f>AD99*VLOOKUP('Tipo de Pilha_Furieri2014'!$E$1,'Área - us ur_Furieri2014'!$A$4:$R$6,12,FALSE)/1000</f>
        <v>4.7526389176485067E-3</v>
      </c>
      <c r="AV99" s="76">
        <f>AE99*VLOOKUP('Tipo de Pilha_Furieri2014'!$E$1,'Área - us ur_Furieri2014'!$A$4:$R$6,13,FALSE)/1000</f>
        <v>1.4575904158304789E-3</v>
      </c>
      <c r="AW99" s="76">
        <f>AF99*VLOOKUP('Tipo de Pilha_Furieri2014'!$E$1,'Área - us ur_Furieri2014'!$A$4:$R$6,14,FALSE)/1000</f>
        <v>8.7709819234992796E-4</v>
      </c>
      <c r="AX99" s="76">
        <f>AG99*VLOOKUP('Tipo de Pilha_Furieri2014'!$E$1,'Área - us ur_Furieri2014'!$A$4:$R$6,15,FALSE)/1000</f>
        <v>3.4632960600337621E-4</v>
      </c>
      <c r="AY99" s="76">
        <f>AH99*VLOOKUP('Tipo de Pilha_Furieri2014'!$E$1,'Área - us ur_Furieri2014'!$A$4:$R$6,16,FALSE)/1000</f>
        <v>0</v>
      </c>
      <c r="AZ99" s="76">
        <f>AI99*VLOOKUP('Tipo de Pilha_Furieri2014'!$E$1,'Área - us ur_Furieri2014'!$A$4:$R$6,17,FALSE)/1000</f>
        <v>0</v>
      </c>
      <c r="BA99" s="77">
        <f>AJ99*VLOOKUP('Tipo de Pilha_Furieri2014'!$E$1,'Área - us ur_Furieri2014'!$A$4:$R$6,18,FALSE)/1000</f>
        <v>0</v>
      </c>
      <c r="BB99" s="70">
        <f t="shared" si="43"/>
        <v>5.247317712577098E-2</v>
      </c>
    </row>
    <row r="100" spans="1:54" ht="15" customHeight="1" x14ac:dyDescent="0.2">
      <c r="A100" s="90">
        <f>'Série Vento-1 dia'!D100</f>
        <v>42102</v>
      </c>
      <c r="B100" s="55">
        <f>'Série Vento-1 dia'!E100</f>
        <v>11.16857924</v>
      </c>
      <c r="C100" s="48">
        <f t="shared" si="25"/>
        <v>5.5842896200000013E-2</v>
      </c>
      <c r="D100" s="49">
        <f t="shared" si="26"/>
        <v>0.16752868859999998</v>
      </c>
      <c r="E100" s="49">
        <f t="shared" si="27"/>
        <v>0.27921448100000001</v>
      </c>
      <c r="F100" s="49">
        <f t="shared" si="28"/>
        <v>0.39090027339999994</v>
      </c>
      <c r="G100" s="49">
        <f t="shared" si="29"/>
        <v>0.50258606580000009</v>
      </c>
      <c r="H100" s="49">
        <f t="shared" si="30"/>
        <v>0.61427185820000008</v>
      </c>
      <c r="I100" s="49">
        <f t="shared" si="31"/>
        <v>0.72595765060000006</v>
      </c>
      <c r="J100" s="49">
        <f t="shared" si="32"/>
        <v>0.83764344300000015</v>
      </c>
      <c r="K100" s="49">
        <f t="shared" si="33"/>
        <v>0.94932923540000003</v>
      </c>
      <c r="L100" s="49">
        <f t="shared" si="34"/>
        <v>1.0610150277999999</v>
      </c>
      <c r="M100" s="49">
        <f t="shared" si="35"/>
        <v>1.1727008202</v>
      </c>
      <c r="N100" s="49">
        <f t="shared" si="36"/>
        <v>1.2843866125999999</v>
      </c>
      <c r="O100" s="49">
        <f t="shared" si="37"/>
        <v>1.396072405</v>
      </c>
      <c r="P100" s="49">
        <f t="shared" si="38"/>
        <v>1.5077581974000001</v>
      </c>
      <c r="Q100" s="49">
        <f t="shared" si="39"/>
        <v>1.6194439897999999</v>
      </c>
      <c r="R100" s="49">
        <f t="shared" si="40"/>
        <v>1.7311297822000002</v>
      </c>
      <c r="S100" s="50">
        <f t="shared" si="41"/>
        <v>1.8428155746000001</v>
      </c>
      <c r="T100" s="48">
        <f t="shared" si="45"/>
        <v>0</v>
      </c>
      <c r="U100" s="49">
        <f t="shared" si="45"/>
        <v>0</v>
      </c>
      <c r="V100" s="49">
        <f t="shared" si="45"/>
        <v>0</v>
      </c>
      <c r="W100" s="49">
        <f t="shared" si="45"/>
        <v>0</v>
      </c>
      <c r="X100" s="49">
        <f t="shared" si="45"/>
        <v>2.1202383880026754</v>
      </c>
      <c r="Y100" s="49">
        <f t="shared" si="45"/>
        <v>6.5762512830198965</v>
      </c>
      <c r="Z100" s="49">
        <f t="shared" si="45"/>
        <v>12.479215260022961</v>
      </c>
      <c r="AA100" s="49">
        <f t="shared" si="45"/>
        <v>19.829130319011878</v>
      </c>
      <c r="AB100" s="49">
        <f t="shared" si="45"/>
        <v>28.625996459986627</v>
      </c>
      <c r="AC100" s="49">
        <f t="shared" si="45"/>
        <v>38.869813682947211</v>
      </c>
      <c r="AD100" s="49">
        <f t="shared" si="45"/>
        <v>50.560581987893663</v>
      </c>
      <c r="AE100" s="49">
        <f t="shared" si="45"/>
        <v>63.698301374825931</v>
      </c>
      <c r="AF100" s="49">
        <f t="shared" si="45"/>
        <v>78.282971843744079</v>
      </c>
      <c r="AG100" s="49">
        <f t="shared" si="45"/>
        <v>94.314593394648071</v>
      </c>
      <c r="AH100" s="49">
        <f t="shared" si="45"/>
        <v>111.79316602753786</v>
      </c>
      <c r="AI100" s="49">
        <f t="shared" si="44"/>
        <v>130.71868974241357</v>
      </c>
      <c r="AJ100" s="49">
        <f t="shared" si="24"/>
        <v>151.09116453927507</v>
      </c>
      <c r="AK100" s="75">
        <f>T100*VLOOKUP('Tipo de Pilha_Furieri2014'!$E$1,'Área - us ur_Furieri2014'!$A$4:$R$6,2,FALSE)/1000</f>
        <v>0</v>
      </c>
      <c r="AL100" s="76">
        <f>U100*VLOOKUP('Tipo de Pilha_Furieri2014'!$E$1,'Área - us ur_Furieri2014'!$A$4:$R$6,3,FALSE)/1000</f>
        <v>0</v>
      </c>
      <c r="AM100" s="76">
        <f>V100*VLOOKUP('Tipo de Pilha_Furieri2014'!$E$1,'Área - us ur_Furieri2014'!$A$4:$R$6,4,FALSE)/1000</f>
        <v>0</v>
      </c>
      <c r="AN100" s="76">
        <f>W100*VLOOKUP('Tipo de Pilha_Furieri2014'!$E$1,'Área - us ur_Furieri2014'!$A$4:$R$6,5,FALSE)/1000</f>
        <v>0</v>
      </c>
      <c r="AO100" s="76">
        <f>X100*VLOOKUP('Tipo de Pilha_Furieri2014'!$E$1,'Área - us ur_Furieri2014'!$A$4:$R$6,6,FALSE)/1000</f>
        <v>3.3711790369242537E-4</v>
      </c>
      <c r="AP100" s="76">
        <f>Y100*VLOOKUP('Tipo de Pilha_Furieri2014'!$E$1,'Área - us ur_Furieri2014'!$A$4:$R$6,7,FALSE)/1000</f>
        <v>1.3349790104530391E-3</v>
      </c>
      <c r="AQ100" s="76">
        <f>Z100*VLOOKUP('Tipo de Pilha_Furieri2014'!$E$1,'Área - us ur_Furieri2014'!$A$4:$R$6,8,FALSE)/1000</f>
        <v>1.909319934783513E-3</v>
      </c>
      <c r="AR100" s="76">
        <f>AA100*VLOOKUP('Tipo de Pilha_Furieri2014'!$E$1,'Área - us ur_Furieri2014'!$A$4:$R$6,9,FALSE)/1000</f>
        <v>2.1613752047722947E-3</v>
      </c>
      <c r="AS100" s="76">
        <f>AB100*VLOOKUP('Tipo de Pilha_Furieri2014'!$E$1,'Área - us ur_Furieri2014'!$A$4:$R$6,10,FALSE)/1000</f>
        <v>1.545803808839278E-3</v>
      </c>
      <c r="AT100" s="76">
        <f>AC100*VLOOKUP('Tipo de Pilha_Furieri2014'!$E$1,'Área - us ur_Furieri2014'!$A$4:$R$6,11,FALSE)/1000</f>
        <v>1.3604434789031526E-3</v>
      </c>
      <c r="AU100" s="76">
        <f>AD100*VLOOKUP('Tipo de Pilha_Furieri2014'!$E$1,'Área - us ur_Furieri2014'!$A$4:$R$6,12,FALSE)/1000</f>
        <v>1.2134539677094479E-3</v>
      </c>
      <c r="AV100" s="76">
        <f>AE100*VLOOKUP('Tipo de Pilha_Furieri2014'!$E$1,'Área - us ur_Furieri2014'!$A$4:$R$6,13,FALSE)/1000</f>
        <v>3.8218980824895562E-4</v>
      </c>
      <c r="AW100" s="76">
        <f>AF100*VLOOKUP('Tipo de Pilha_Furieri2014'!$E$1,'Área - us ur_Furieri2014'!$A$4:$R$6,14,FALSE)/1000</f>
        <v>2.3484891553123225E-4</v>
      </c>
      <c r="AX100" s="76">
        <f>AG100*VLOOKUP('Tipo de Pilha_Furieri2014'!$E$1,'Área - us ur_Furieri2014'!$A$4:$R$6,15,FALSE)/1000</f>
        <v>9.4314593394648067E-5</v>
      </c>
      <c r="AY100" s="76">
        <f>AH100*VLOOKUP('Tipo de Pilha_Furieri2014'!$E$1,'Área - us ur_Furieri2014'!$A$4:$R$6,16,FALSE)/1000</f>
        <v>0</v>
      </c>
      <c r="AZ100" s="76">
        <f>AI100*VLOOKUP('Tipo de Pilha_Furieri2014'!$E$1,'Área - us ur_Furieri2014'!$A$4:$R$6,17,FALSE)/1000</f>
        <v>0</v>
      </c>
      <c r="BA100" s="77">
        <f>AJ100*VLOOKUP('Tipo de Pilha_Furieri2014'!$E$1,'Área - us ur_Furieri2014'!$A$4:$R$6,18,FALSE)/1000</f>
        <v>0</v>
      </c>
      <c r="BB100" s="70">
        <f t="shared" si="43"/>
        <v>1.0573846626327986E-2</v>
      </c>
    </row>
    <row r="101" spans="1:54" ht="15" customHeight="1" x14ac:dyDescent="0.2">
      <c r="A101" s="90">
        <f>'Série Vento-1 dia'!D101</f>
        <v>42103</v>
      </c>
      <c r="B101" s="55">
        <f>'Série Vento-1 dia'!E101</f>
        <v>12.027700719999999</v>
      </c>
      <c r="C101" s="48">
        <f t="shared" si="25"/>
        <v>6.0138503600000004E-2</v>
      </c>
      <c r="D101" s="49">
        <f t="shared" si="26"/>
        <v>0.18041551079999998</v>
      </c>
      <c r="E101" s="49">
        <f t="shared" si="27"/>
        <v>0.30069251799999996</v>
      </c>
      <c r="F101" s="49">
        <f t="shared" si="28"/>
        <v>0.42096952519999992</v>
      </c>
      <c r="G101" s="49">
        <f t="shared" si="29"/>
        <v>0.54124653239999998</v>
      </c>
      <c r="H101" s="49">
        <f t="shared" si="30"/>
        <v>0.66152353959999999</v>
      </c>
      <c r="I101" s="49">
        <f t="shared" si="31"/>
        <v>0.78180054679999988</v>
      </c>
      <c r="J101" s="49">
        <f t="shared" si="32"/>
        <v>0.902077554</v>
      </c>
      <c r="K101" s="49">
        <f t="shared" si="33"/>
        <v>1.0223545612</v>
      </c>
      <c r="L101" s="49">
        <f t="shared" si="34"/>
        <v>1.1426315683999999</v>
      </c>
      <c r="M101" s="49">
        <f t="shared" si="35"/>
        <v>1.2629085756</v>
      </c>
      <c r="N101" s="49">
        <f t="shared" si="36"/>
        <v>1.3831855827999997</v>
      </c>
      <c r="O101" s="49">
        <f t="shared" si="37"/>
        <v>1.5034625899999998</v>
      </c>
      <c r="P101" s="49">
        <f t="shared" si="38"/>
        <v>1.6237395971999999</v>
      </c>
      <c r="Q101" s="49">
        <f t="shared" si="39"/>
        <v>1.7440166043999996</v>
      </c>
      <c r="R101" s="49">
        <f t="shared" si="40"/>
        <v>1.8642936116000002</v>
      </c>
      <c r="S101" s="50">
        <f t="shared" si="41"/>
        <v>1.9845706187999999</v>
      </c>
      <c r="T101" s="48">
        <f t="shared" ref="T101:AH117" si="46">IF(C101&gt;$BF$1,58*(C101-$BF$1)^2+25*(C101-$BF$1),0)</f>
        <v>0</v>
      </c>
      <c r="U101" s="49">
        <f t="shared" si="46"/>
        <v>0</v>
      </c>
      <c r="V101" s="49">
        <f t="shared" si="46"/>
        <v>0</v>
      </c>
      <c r="W101" s="49">
        <f t="shared" si="46"/>
        <v>0</v>
      </c>
      <c r="X101" s="49">
        <f t="shared" si="46"/>
        <v>3.4989591863194063</v>
      </c>
      <c r="Y101" s="49">
        <f t="shared" si="46"/>
        <v>8.8970711545569401</v>
      </c>
      <c r="Z101" s="49">
        <f t="shared" si="46"/>
        <v>15.973303904269175</v>
      </c>
      <c r="AA101" s="49">
        <f t="shared" si="46"/>
        <v>24.72765743545613</v>
      </c>
      <c r="AB101" s="49">
        <f t="shared" si="46"/>
        <v>35.160131748117792</v>
      </c>
      <c r="AC101" s="49">
        <f t="shared" si="46"/>
        <v>47.270726842254135</v>
      </c>
      <c r="AD101" s="49">
        <f t="shared" si="46"/>
        <v>61.059442717865224</v>
      </c>
      <c r="AE101" s="49">
        <f t="shared" si="46"/>
        <v>76.52627937495096</v>
      </c>
      <c r="AF101" s="49">
        <f t="shared" si="46"/>
        <v>93.671236813511456</v>
      </c>
      <c r="AG101" s="49">
        <f t="shared" si="46"/>
        <v>112.49431503354667</v>
      </c>
      <c r="AH101" s="49">
        <f t="shared" si="46"/>
        <v>132.99551403505649</v>
      </c>
      <c r="AI101" s="49">
        <f t="shared" si="44"/>
        <v>155.17483381804121</v>
      </c>
      <c r="AJ101" s="49">
        <f t="shared" si="24"/>
        <v>179.03227438250045</v>
      </c>
      <c r="AK101" s="75">
        <f>T101*VLOOKUP('Tipo de Pilha_Furieri2014'!$E$1,'Área - us ur_Furieri2014'!$A$4:$R$6,2,FALSE)/1000</f>
        <v>0</v>
      </c>
      <c r="AL101" s="76">
        <f>U101*VLOOKUP('Tipo de Pilha_Furieri2014'!$E$1,'Área - us ur_Furieri2014'!$A$4:$R$6,3,FALSE)/1000</f>
        <v>0</v>
      </c>
      <c r="AM101" s="76">
        <f>V101*VLOOKUP('Tipo de Pilha_Furieri2014'!$E$1,'Área - us ur_Furieri2014'!$A$4:$R$6,4,FALSE)/1000</f>
        <v>0</v>
      </c>
      <c r="AN101" s="76">
        <f>W101*VLOOKUP('Tipo de Pilha_Furieri2014'!$E$1,'Área - us ur_Furieri2014'!$A$4:$R$6,5,FALSE)/1000</f>
        <v>0</v>
      </c>
      <c r="AO101" s="76">
        <f>X101*VLOOKUP('Tipo de Pilha_Furieri2014'!$E$1,'Área - us ur_Furieri2014'!$A$4:$R$6,6,FALSE)/1000</f>
        <v>5.5633451062478553E-4</v>
      </c>
      <c r="AP101" s="76">
        <f>Y101*VLOOKUP('Tipo de Pilha_Furieri2014'!$E$1,'Área - us ur_Furieri2014'!$A$4:$R$6,7,FALSE)/1000</f>
        <v>1.806105444375059E-3</v>
      </c>
      <c r="AQ101" s="76">
        <f>Z101*VLOOKUP('Tipo de Pilha_Furieri2014'!$E$1,'Área - us ur_Furieri2014'!$A$4:$R$6,8,FALSE)/1000</f>
        <v>2.4439154973531834E-3</v>
      </c>
      <c r="AR101" s="76">
        <f>AA101*VLOOKUP('Tipo de Pilha_Furieri2014'!$E$1,'Área - us ur_Furieri2014'!$A$4:$R$6,9,FALSE)/1000</f>
        <v>2.6953146604647184E-3</v>
      </c>
      <c r="AS101" s="76">
        <f>AB101*VLOOKUP('Tipo de Pilha_Furieri2014'!$E$1,'Área - us ur_Furieri2014'!$A$4:$R$6,10,FALSE)/1000</f>
        <v>1.8986471143983611E-3</v>
      </c>
      <c r="AT101" s="76">
        <f>AC101*VLOOKUP('Tipo de Pilha_Furieri2014'!$E$1,'Área - us ur_Furieri2014'!$A$4:$R$6,11,FALSE)/1000</f>
        <v>1.654475439478895E-3</v>
      </c>
      <c r="AU101" s="76">
        <f>AD101*VLOOKUP('Tipo de Pilha_Furieri2014'!$E$1,'Área - us ur_Furieri2014'!$A$4:$R$6,12,FALSE)/1000</f>
        <v>1.4654266252287654E-3</v>
      </c>
      <c r="AV101" s="76">
        <f>AE101*VLOOKUP('Tipo de Pilha_Furieri2014'!$E$1,'Área - us ur_Furieri2014'!$A$4:$R$6,13,FALSE)/1000</f>
        <v>4.5915767624970578E-4</v>
      </c>
      <c r="AW101" s="76">
        <f>AF101*VLOOKUP('Tipo de Pilha_Furieri2014'!$E$1,'Área - us ur_Furieri2014'!$A$4:$R$6,14,FALSE)/1000</f>
        <v>2.8101371044053435E-4</v>
      </c>
      <c r="AX101" s="76">
        <f>AG101*VLOOKUP('Tipo de Pilha_Furieri2014'!$E$1,'Área - us ur_Furieri2014'!$A$4:$R$6,15,FALSE)/1000</f>
        <v>1.1249431503354668E-4</v>
      </c>
      <c r="AY101" s="76">
        <f>AH101*VLOOKUP('Tipo de Pilha_Furieri2014'!$E$1,'Área - us ur_Furieri2014'!$A$4:$R$6,16,FALSE)/1000</f>
        <v>0</v>
      </c>
      <c r="AZ101" s="76">
        <f>AI101*VLOOKUP('Tipo de Pilha_Furieri2014'!$E$1,'Área - us ur_Furieri2014'!$A$4:$R$6,17,FALSE)/1000</f>
        <v>0</v>
      </c>
      <c r="BA101" s="77">
        <f>AJ101*VLOOKUP('Tipo de Pilha_Furieri2014'!$E$1,'Área - us ur_Furieri2014'!$A$4:$R$6,18,FALSE)/1000</f>
        <v>0</v>
      </c>
      <c r="BB101" s="70">
        <f t="shared" si="43"/>
        <v>1.3372884993647555E-2</v>
      </c>
    </row>
    <row r="102" spans="1:54" ht="15" customHeight="1" x14ac:dyDescent="0.2">
      <c r="A102" s="90">
        <f>'Série Vento-1 dia'!D102</f>
        <v>42104</v>
      </c>
      <c r="B102" s="55">
        <f>'Série Vento-1 dia'!E102</f>
        <v>8.5912147999999995</v>
      </c>
      <c r="C102" s="48">
        <f t="shared" si="25"/>
        <v>4.2956074000000004E-2</v>
      </c>
      <c r="D102" s="49">
        <f t="shared" si="26"/>
        <v>0.12886822199999998</v>
      </c>
      <c r="E102" s="49">
        <f t="shared" si="27"/>
        <v>0.21478037</v>
      </c>
      <c r="F102" s="49">
        <f t="shared" si="28"/>
        <v>0.30069251799999996</v>
      </c>
      <c r="G102" s="49">
        <f t="shared" si="29"/>
        <v>0.38660466600000004</v>
      </c>
      <c r="H102" s="49">
        <f t="shared" si="30"/>
        <v>0.47251681400000001</v>
      </c>
      <c r="I102" s="49">
        <f t="shared" si="31"/>
        <v>0.55842896200000003</v>
      </c>
      <c r="J102" s="49">
        <f t="shared" si="32"/>
        <v>0.64434111000000005</v>
      </c>
      <c r="K102" s="49">
        <f t="shared" si="33"/>
        <v>0.73025325799999996</v>
      </c>
      <c r="L102" s="49">
        <f t="shared" si="34"/>
        <v>0.81616540599999998</v>
      </c>
      <c r="M102" s="49">
        <f t="shared" si="35"/>
        <v>0.902077554</v>
      </c>
      <c r="N102" s="49">
        <f t="shared" si="36"/>
        <v>0.98798970199999991</v>
      </c>
      <c r="O102" s="49">
        <f t="shared" si="37"/>
        <v>1.0739018499999999</v>
      </c>
      <c r="P102" s="49">
        <f t="shared" si="38"/>
        <v>1.159813998</v>
      </c>
      <c r="Q102" s="49">
        <f t="shared" si="39"/>
        <v>1.2457261459999998</v>
      </c>
      <c r="R102" s="49">
        <f t="shared" si="40"/>
        <v>1.3316382940000002</v>
      </c>
      <c r="S102" s="50">
        <f t="shared" si="41"/>
        <v>1.417550442</v>
      </c>
      <c r="T102" s="48">
        <f t="shared" si="46"/>
        <v>0</v>
      </c>
      <c r="U102" s="49">
        <f t="shared" si="46"/>
        <v>0</v>
      </c>
      <c r="V102" s="49">
        <f t="shared" si="46"/>
        <v>0</v>
      </c>
      <c r="W102" s="49">
        <f t="shared" si="46"/>
        <v>0</v>
      </c>
      <c r="X102" s="49">
        <f t="shared" si="46"/>
        <v>0</v>
      </c>
      <c r="Y102" s="49">
        <f t="shared" si="46"/>
        <v>1.1677657594172151</v>
      </c>
      <c r="Z102" s="49">
        <f t="shared" si="46"/>
        <v>4.167375950263053</v>
      </c>
      <c r="AA102" s="49">
        <f t="shared" si="46"/>
        <v>8.0231702132898643</v>
      </c>
      <c r="AB102" s="49">
        <f t="shared" si="46"/>
        <v>12.735148548497643</v>
      </c>
      <c r="AC102" s="49">
        <f t="shared" si="46"/>
        <v>18.303310955886403</v>
      </c>
      <c r="AD102" s="49">
        <f t="shared" si="46"/>
        <v>24.72765743545613</v>
      </c>
      <c r="AE102" s="49">
        <f t="shared" si="46"/>
        <v>32.008187987206824</v>
      </c>
      <c r="AF102" s="49">
        <f t="shared" si="46"/>
        <v>40.144902611138505</v>
      </c>
      <c r="AG102" s="49">
        <f t="shared" si="46"/>
        <v>49.137801307251152</v>
      </c>
      <c r="AH102" s="49">
        <f t="shared" si="46"/>
        <v>58.986884075544751</v>
      </c>
      <c r="AI102" s="49">
        <f t="shared" si="44"/>
        <v>69.692150916019401</v>
      </c>
      <c r="AJ102" s="49">
        <f t="shared" si="24"/>
        <v>81.253601828674945</v>
      </c>
      <c r="AK102" s="75">
        <f>T102*VLOOKUP('Tipo de Pilha_Furieri2014'!$E$1,'Área - us ur_Furieri2014'!$A$4:$R$6,2,FALSE)/1000</f>
        <v>0</v>
      </c>
      <c r="AL102" s="76">
        <f>U102*VLOOKUP('Tipo de Pilha_Furieri2014'!$E$1,'Área - us ur_Furieri2014'!$A$4:$R$6,3,FALSE)/1000</f>
        <v>0</v>
      </c>
      <c r="AM102" s="76">
        <f>V102*VLOOKUP('Tipo de Pilha_Furieri2014'!$E$1,'Área - us ur_Furieri2014'!$A$4:$R$6,4,FALSE)/1000</f>
        <v>0</v>
      </c>
      <c r="AN102" s="76">
        <f>W102*VLOOKUP('Tipo de Pilha_Furieri2014'!$E$1,'Área - us ur_Furieri2014'!$A$4:$R$6,5,FALSE)/1000</f>
        <v>0</v>
      </c>
      <c r="AO102" s="76">
        <f>X102*VLOOKUP('Tipo de Pilha_Furieri2014'!$E$1,'Área - us ur_Furieri2014'!$A$4:$R$6,6,FALSE)/1000</f>
        <v>0</v>
      </c>
      <c r="AP102" s="76">
        <f>Y102*VLOOKUP('Tipo de Pilha_Furieri2014'!$E$1,'Área - us ur_Furieri2014'!$A$4:$R$6,7,FALSE)/1000</f>
        <v>2.3705644916169466E-4</v>
      </c>
      <c r="AQ102" s="76">
        <f>Z102*VLOOKUP('Tipo de Pilha_Furieri2014'!$E$1,'Área - us ur_Furieri2014'!$A$4:$R$6,8,FALSE)/1000</f>
        <v>6.3760852039024707E-4</v>
      </c>
      <c r="AR102" s="76">
        <f>AA102*VLOOKUP('Tipo de Pilha_Furieri2014'!$E$1,'Área - us ur_Furieri2014'!$A$4:$R$6,9,FALSE)/1000</f>
        <v>8.7452555324859529E-4</v>
      </c>
      <c r="AS102" s="76">
        <f>AB102*VLOOKUP('Tipo de Pilha_Furieri2014'!$E$1,'Área - us ur_Furieri2014'!$A$4:$R$6,10,FALSE)/1000</f>
        <v>6.8769802161887275E-4</v>
      </c>
      <c r="AT102" s="76">
        <f>AC102*VLOOKUP('Tipo de Pilha_Furieri2014'!$E$1,'Área - us ur_Furieri2014'!$A$4:$R$6,11,FALSE)/1000</f>
        <v>6.4061588345602413E-4</v>
      </c>
      <c r="AU102" s="76">
        <f>AD102*VLOOKUP('Tipo de Pilha_Furieri2014'!$E$1,'Área - us ur_Furieri2014'!$A$4:$R$6,12,FALSE)/1000</f>
        <v>5.9346377845094706E-4</v>
      </c>
      <c r="AV102" s="76">
        <f>AE102*VLOOKUP('Tipo de Pilha_Furieri2014'!$E$1,'Área - us ur_Furieri2014'!$A$4:$R$6,13,FALSE)/1000</f>
        <v>1.9204912792324095E-4</v>
      </c>
      <c r="AW102" s="76">
        <f>AF102*VLOOKUP('Tipo de Pilha_Furieri2014'!$E$1,'Área - us ur_Furieri2014'!$A$4:$R$6,14,FALSE)/1000</f>
        <v>1.2043470783341552E-4</v>
      </c>
      <c r="AX102" s="76">
        <f>AG102*VLOOKUP('Tipo de Pilha_Furieri2014'!$E$1,'Área - us ur_Furieri2014'!$A$4:$R$6,15,FALSE)/1000</f>
        <v>4.9137801307251151E-5</v>
      </c>
      <c r="AY102" s="76">
        <f>AH102*VLOOKUP('Tipo de Pilha_Furieri2014'!$E$1,'Área - us ur_Furieri2014'!$A$4:$R$6,16,FALSE)/1000</f>
        <v>0</v>
      </c>
      <c r="AZ102" s="76">
        <f>AI102*VLOOKUP('Tipo de Pilha_Furieri2014'!$E$1,'Área - us ur_Furieri2014'!$A$4:$R$6,17,FALSE)/1000</f>
        <v>0</v>
      </c>
      <c r="BA102" s="77">
        <f>AJ102*VLOOKUP('Tipo de Pilha_Furieri2014'!$E$1,'Área - us ur_Furieri2014'!$A$4:$R$6,18,FALSE)/1000</f>
        <v>0</v>
      </c>
      <c r="BB102" s="70">
        <f t="shared" si="43"/>
        <v>4.0325898433902886E-3</v>
      </c>
    </row>
    <row r="103" spans="1:54" ht="15" customHeight="1" x14ac:dyDescent="0.2">
      <c r="A103" s="90">
        <f>'Série Vento-1 dia'!D103</f>
        <v>42105</v>
      </c>
      <c r="B103" s="55">
        <f>'Série Vento-1 dia'!E103</f>
        <v>9.4503362800000001</v>
      </c>
      <c r="C103" s="48">
        <f t="shared" si="25"/>
        <v>4.7251681400000009E-2</v>
      </c>
      <c r="D103" s="49">
        <f t="shared" si="26"/>
        <v>0.14175504419999999</v>
      </c>
      <c r="E103" s="49">
        <f t="shared" si="27"/>
        <v>0.236258407</v>
      </c>
      <c r="F103" s="49">
        <f t="shared" si="28"/>
        <v>0.33076176979999999</v>
      </c>
      <c r="G103" s="49">
        <f t="shared" si="29"/>
        <v>0.42526513260000004</v>
      </c>
      <c r="H103" s="49">
        <f t="shared" si="30"/>
        <v>0.51976849540000003</v>
      </c>
      <c r="I103" s="49">
        <f t="shared" si="31"/>
        <v>0.61427185820000008</v>
      </c>
      <c r="J103" s="49">
        <f t="shared" si="32"/>
        <v>0.70877522100000012</v>
      </c>
      <c r="K103" s="49">
        <f t="shared" si="33"/>
        <v>0.80327858380000006</v>
      </c>
      <c r="L103" s="49">
        <f t="shared" si="34"/>
        <v>0.89778194659999999</v>
      </c>
      <c r="M103" s="49">
        <f t="shared" si="35"/>
        <v>0.99228530940000015</v>
      </c>
      <c r="N103" s="49">
        <f t="shared" si="36"/>
        <v>1.0867886722</v>
      </c>
      <c r="O103" s="49">
        <f t="shared" si="37"/>
        <v>1.181292035</v>
      </c>
      <c r="P103" s="49">
        <f t="shared" si="38"/>
        <v>1.2757953978000001</v>
      </c>
      <c r="Q103" s="49">
        <f t="shared" si="39"/>
        <v>1.3702987605999999</v>
      </c>
      <c r="R103" s="49">
        <f t="shared" si="40"/>
        <v>1.4648021234000004</v>
      </c>
      <c r="S103" s="50">
        <f t="shared" si="41"/>
        <v>1.5593054862000002</v>
      </c>
      <c r="T103" s="48">
        <f t="shared" si="46"/>
        <v>0</v>
      </c>
      <c r="U103" s="49">
        <f t="shared" si="46"/>
        <v>0</v>
      </c>
      <c r="V103" s="49">
        <f t="shared" si="46"/>
        <v>0</v>
      </c>
      <c r="W103" s="49">
        <f t="shared" si="46"/>
        <v>0</v>
      </c>
      <c r="X103" s="49">
        <f t="shared" si="46"/>
        <v>0</v>
      </c>
      <c r="Y103" s="49">
        <f t="shared" si="46"/>
        <v>2.7115985854500311</v>
      </c>
      <c r="Z103" s="49">
        <f t="shared" si="46"/>
        <v>6.5762512830198965</v>
      </c>
      <c r="AA103" s="49">
        <f t="shared" si="46"/>
        <v>11.47688670792874</v>
      </c>
      <c r="AB103" s="49">
        <f t="shared" si="46"/>
        <v>17.413504860176555</v>
      </c>
      <c r="AC103" s="49">
        <f t="shared" si="46"/>
        <v>24.386105739763345</v>
      </c>
      <c r="AD103" s="49">
        <f t="shared" si="46"/>
        <v>32.394689346689134</v>
      </c>
      <c r="AE103" s="49">
        <f t="shared" si="46"/>
        <v>41.43925568095387</v>
      </c>
      <c r="AF103" s="49">
        <f t="shared" si="46"/>
        <v>51.519804742557596</v>
      </c>
      <c r="AG103" s="49">
        <f t="shared" si="46"/>
        <v>62.636336531500305</v>
      </c>
      <c r="AH103" s="49">
        <f t="shared" si="46"/>
        <v>74.788851047781975</v>
      </c>
      <c r="AI103" s="49">
        <f t="shared" si="44"/>
        <v>87.977348291402706</v>
      </c>
      <c r="AJ103" s="49">
        <f t="shared" si="24"/>
        <v>102.20182826236231</v>
      </c>
      <c r="AK103" s="75">
        <f>T103*VLOOKUP('Tipo de Pilha_Furieri2014'!$E$1,'Área - us ur_Furieri2014'!$A$4:$R$6,2,FALSE)/1000</f>
        <v>0</v>
      </c>
      <c r="AL103" s="76">
        <f>U103*VLOOKUP('Tipo de Pilha_Furieri2014'!$E$1,'Área - us ur_Furieri2014'!$A$4:$R$6,3,FALSE)/1000</f>
        <v>0</v>
      </c>
      <c r="AM103" s="76">
        <f>V103*VLOOKUP('Tipo de Pilha_Furieri2014'!$E$1,'Área - us ur_Furieri2014'!$A$4:$R$6,4,FALSE)/1000</f>
        <v>0</v>
      </c>
      <c r="AN103" s="76">
        <f>W103*VLOOKUP('Tipo de Pilha_Furieri2014'!$E$1,'Área - us ur_Furieri2014'!$A$4:$R$6,5,FALSE)/1000</f>
        <v>0</v>
      </c>
      <c r="AO103" s="76">
        <f>X103*VLOOKUP('Tipo de Pilha_Furieri2014'!$E$1,'Área - us ur_Furieri2014'!$A$4:$R$6,6,FALSE)/1000</f>
        <v>0</v>
      </c>
      <c r="AP103" s="76">
        <f>Y103*VLOOKUP('Tipo de Pilha_Furieri2014'!$E$1,'Área - us ur_Furieri2014'!$A$4:$R$6,7,FALSE)/1000</f>
        <v>5.5045451284635634E-4</v>
      </c>
      <c r="AQ103" s="76">
        <f>Z103*VLOOKUP('Tipo de Pilha_Furieri2014'!$E$1,'Área - us ur_Furieri2014'!$A$4:$R$6,8,FALSE)/1000</f>
        <v>1.0061664463020441E-3</v>
      </c>
      <c r="AR103" s="76">
        <f>AA103*VLOOKUP('Tipo de Pilha_Furieri2014'!$E$1,'Área - us ur_Furieri2014'!$A$4:$R$6,9,FALSE)/1000</f>
        <v>1.2509806511642328E-3</v>
      </c>
      <c r="AS103" s="76">
        <f>AB103*VLOOKUP('Tipo de Pilha_Furieri2014'!$E$1,'Área - us ur_Furieri2014'!$A$4:$R$6,10,FALSE)/1000</f>
        <v>9.4032926244953406E-4</v>
      </c>
      <c r="AT103" s="76">
        <f>AC103*VLOOKUP('Tipo de Pilha_Furieri2014'!$E$1,'Área - us ur_Furieri2014'!$A$4:$R$6,11,FALSE)/1000</f>
        <v>8.5351370089171714E-4</v>
      </c>
      <c r="AU103" s="76">
        <f>AD103*VLOOKUP('Tipo de Pilha_Furieri2014'!$E$1,'Área - us ur_Furieri2014'!$A$4:$R$6,12,FALSE)/1000</f>
        <v>7.7747254432053924E-4</v>
      </c>
      <c r="AV103" s="76">
        <f>AE103*VLOOKUP('Tipo de Pilha_Furieri2014'!$E$1,'Área - us ur_Furieri2014'!$A$4:$R$6,13,FALSE)/1000</f>
        <v>2.4863553408572322E-4</v>
      </c>
      <c r="AW103" s="76">
        <f>AF103*VLOOKUP('Tipo de Pilha_Furieri2014'!$E$1,'Área - us ur_Furieri2014'!$A$4:$R$6,14,FALSE)/1000</f>
        <v>1.545594142276728E-4</v>
      </c>
      <c r="AX103" s="76">
        <f>AG103*VLOOKUP('Tipo de Pilha_Furieri2014'!$E$1,'Área - us ur_Furieri2014'!$A$4:$R$6,15,FALSE)/1000</f>
        <v>6.26363365315003E-5</v>
      </c>
      <c r="AY103" s="76">
        <f>AH103*VLOOKUP('Tipo de Pilha_Furieri2014'!$E$1,'Área - us ur_Furieri2014'!$A$4:$R$6,16,FALSE)/1000</f>
        <v>0</v>
      </c>
      <c r="AZ103" s="76">
        <f>AI103*VLOOKUP('Tipo de Pilha_Furieri2014'!$E$1,'Área - us ur_Furieri2014'!$A$4:$R$6,17,FALSE)/1000</f>
        <v>0</v>
      </c>
      <c r="BA103" s="77">
        <f>AJ103*VLOOKUP('Tipo de Pilha_Furieri2014'!$E$1,'Área - us ur_Furieri2014'!$A$4:$R$6,18,FALSE)/1000</f>
        <v>0</v>
      </c>
      <c r="BB103" s="70">
        <f t="shared" si="43"/>
        <v>5.8447484028193199E-3</v>
      </c>
    </row>
    <row r="104" spans="1:54" ht="15" customHeight="1" x14ac:dyDescent="0.2">
      <c r="A104" s="90">
        <f>'Série Vento-1 dia'!D104</f>
        <v>42106</v>
      </c>
      <c r="B104" s="55">
        <f>'Série Vento-1 dia'!E104</f>
        <v>9.4503362800000001</v>
      </c>
      <c r="C104" s="48">
        <f t="shared" si="25"/>
        <v>4.7251681400000009E-2</v>
      </c>
      <c r="D104" s="49">
        <f t="shared" si="26"/>
        <v>0.14175504419999999</v>
      </c>
      <c r="E104" s="49">
        <f t="shared" si="27"/>
        <v>0.236258407</v>
      </c>
      <c r="F104" s="49">
        <f t="shared" si="28"/>
        <v>0.33076176979999999</v>
      </c>
      <c r="G104" s="49">
        <f t="shared" si="29"/>
        <v>0.42526513260000004</v>
      </c>
      <c r="H104" s="49">
        <f t="shared" si="30"/>
        <v>0.51976849540000003</v>
      </c>
      <c r="I104" s="49">
        <f t="shared" si="31"/>
        <v>0.61427185820000008</v>
      </c>
      <c r="J104" s="49">
        <f t="shared" si="32"/>
        <v>0.70877522100000012</v>
      </c>
      <c r="K104" s="49">
        <f t="shared" si="33"/>
        <v>0.80327858380000006</v>
      </c>
      <c r="L104" s="49">
        <f t="shared" si="34"/>
        <v>0.89778194659999999</v>
      </c>
      <c r="M104" s="49">
        <f t="shared" si="35"/>
        <v>0.99228530940000015</v>
      </c>
      <c r="N104" s="49">
        <f t="shared" si="36"/>
        <v>1.0867886722</v>
      </c>
      <c r="O104" s="49">
        <f t="shared" si="37"/>
        <v>1.181292035</v>
      </c>
      <c r="P104" s="49">
        <f t="shared" si="38"/>
        <v>1.2757953978000001</v>
      </c>
      <c r="Q104" s="49">
        <f t="shared" si="39"/>
        <v>1.3702987605999999</v>
      </c>
      <c r="R104" s="49">
        <f t="shared" si="40"/>
        <v>1.4648021234000004</v>
      </c>
      <c r="S104" s="50">
        <f t="shared" si="41"/>
        <v>1.5593054862000002</v>
      </c>
      <c r="T104" s="48">
        <f t="shared" si="46"/>
        <v>0</v>
      </c>
      <c r="U104" s="49">
        <f t="shared" si="46"/>
        <v>0</v>
      </c>
      <c r="V104" s="49">
        <f t="shared" si="46"/>
        <v>0</v>
      </c>
      <c r="W104" s="49">
        <f t="shared" si="46"/>
        <v>0</v>
      </c>
      <c r="X104" s="49">
        <f t="shared" si="46"/>
        <v>0</v>
      </c>
      <c r="Y104" s="49">
        <f t="shared" si="46"/>
        <v>2.7115985854500311</v>
      </c>
      <c r="Z104" s="49">
        <f t="shared" si="46"/>
        <v>6.5762512830198965</v>
      </c>
      <c r="AA104" s="49">
        <f t="shared" si="46"/>
        <v>11.47688670792874</v>
      </c>
      <c r="AB104" s="49">
        <f t="shared" si="46"/>
        <v>17.413504860176555</v>
      </c>
      <c r="AC104" s="49">
        <f t="shared" si="46"/>
        <v>24.386105739763345</v>
      </c>
      <c r="AD104" s="49">
        <f t="shared" si="46"/>
        <v>32.394689346689134</v>
      </c>
      <c r="AE104" s="49">
        <f t="shared" si="46"/>
        <v>41.43925568095387</v>
      </c>
      <c r="AF104" s="49">
        <f t="shared" si="46"/>
        <v>51.519804742557596</v>
      </c>
      <c r="AG104" s="49">
        <f t="shared" si="46"/>
        <v>62.636336531500305</v>
      </c>
      <c r="AH104" s="49">
        <f t="shared" si="46"/>
        <v>74.788851047781975</v>
      </c>
      <c r="AI104" s="49">
        <f t="shared" si="44"/>
        <v>87.977348291402706</v>
      </c>
      <c r="AJ104" s="49">
        <f t="shared" si="24"/>
        <v>102.20182826236231</v>
      </c>
      <c r="AK104" s="75">
        <f>T104*VLOOKUP('Tipo de Pilha_Furieri2014'!$E$1,'Área - us ur_Furieri2014'!$A$4:$R$6,2,FALSE)/1000</f>
        <v>0</v>
      </c>
      <c r="AL104" s="76">
        <f>U104*VLOOKUP('Tipo de Pilha_Furieri2014'!$E$1,'Área - us ur_Furieri2014'!$A$4:$R$6,3,FALSE)/1000</f>
        <v>0</v>
      </c>
      <c r="AM104" s="76">
        <f>V104*VLOOKUP('Tipo de Pilha_Furieri2014'!$E$1,'Área - us ur_Furieri2014'!$A$4:$R$6,4,FALSE)/1000</f>
        <v>0</v>
      </c>
      <c r="AN104" s="76">
        <f>W104*VLOOKUP('Tipo de Pilha_Furieri2014'!$E$1,'Área - us ur_Furieri2014'!$A$4:$R$6,5,FALSE)/1000</f>
        <v>0</v>
      </c>
      <c r="AO104" s="76">
        <f>X104*VLOOKUP('Tipo de Pilha_Furieri2014'!$E$1,'Área - us ur_Furieri2014'!$A$4:$R$6,6,FALSE)/1000</f>
        <v>0</v>
      </c>
      <c r="AP104" s="76">
        <f>Y104*VLOOKUP('Tipo de Pilha_Furieri2014'!$E$1,'Área - us ur_Furieri2014'!$A$4:$R$6,7,FALSE)/1000</f>
        <v>5.5045451284635634E-4</v>
      </c>
      <c r="AQ104" s="76">
        <f>Z104*VLOOKUP('Tipo de Pilha_Furieri2014'!$E$1,'Área - us ur_Furieri2014'!$A$4:$R$6,8,FALSE)/1000</f>
        <v>1.0061664463020441E-3</v>
      </c>
      <c r="AR104" s="76">
        <f>AA104*VLOOKUP('Tipo de Pilha_Furieri2014'!$E$1,'Área - us ur_Furieri2014'!$A$4:$R$6,9,FALSE)/1000</f>
        <v>1.2509806511642328E-3</v>
      </c>
      <c r="AS104" s="76">
        <f>AB104*VLOOKUP('Tipo de Pilha_Furieri2014'!$E$1,'Área - us ur_Furieri2014'!$A$4:$R$6,10,FALSE)/1000</f>
        <v>9.4032926244953406E-4</v>
      </c>
      <c r="AT104" s="76">
        <f>AC104*VLOOKUP('Tipo de Pilha_Furieri2014'!$E$1,'Área - us ur_Furieri2014'!$A$4:$R$6,11,FALSE)/1000</f>
        <v>8.5351370089171714E-4</v>
      </c>
      <c r="AU104" s="76">
        <f>AD104*VLOOKUP('Tipo de Pilha_Furieri2014'!$E$1,'Área - us ur_Furieri2014'!$A$4:$R$6,12,FALSE)/1000</f>
        <v>7.7747254432053924E-4</v>
      </c>
      <c r="AV104" s="76">
        <f>AE104*VLOOKUP('Tipo de Pilha_Furieri2014'!$E$1,'Área - us ur_Furieri2014'!$A$4:$R$6,13,FALSE)/1000</f>
        <v>2.4863553408572322E-4</v>
      </c>
      <c r="AW104" s="76">
        <f>AF104*VLOOKUP('Tipo de Pilha_Furieri2014'!$E$1,'Área - us ur_Furieri2014'!$A$4:$R$6,14,FALSE)/1000</f>
        <v>1.545594142276728E-4</v>
      </c>
      <c r="AX104" s="76">
        <f>AG104*VLOOKUP('Tipo de Pilha_Furieri2014'!$E$1,'Área - us ur_Furieri2014'!$A$4:$R$6,15,FALSE)/1000</f>
        <v>6.26363365315003E-5</v>
      </c>
      <c r="AY104" s="76">
        <f>AH104*VLOOKUP('Tipo de Pilha_Furieri2014'!$E$1,'Área - us ur_Furieri2014'!$A$4:$R$6,16,FALSE)/1000</f>
        <v>0</v>
      </c>
      <c r="AZ104" s="76">
        <f>AI104*VLOOKUP('Tipo de Pilha_Furieri2014'!$E$1,'Área - us ur_Furieri2014'!$A$4:$R$6,17,FALSE)/1000</f>
        <v>0</v>
      </c>
      <c r="BA104" s="77">
        <f>AJ104*VLOOKUP('Tipo de Pilha_Furieri2014'!$E$1,'Área - us ur_Furieri2014'!$A$4:$R$6,18,FALSE)/1000</f>
        <v>0</v>
      </c>
      <c r="BB104" s="70">
        <f t="shared" si="43"/>
        <v>5.8447484028193199E-3</v>
      </c>
    </row>
    <row r="105" spans="1:54" ht="15" customHeight="1" x14ac:dyDescent="0.2">
      <c r="A105" s="90">
        <f>'Série Vento-1 dia'!D105</f>
        <v>42107</v>
      </c>
      <c r="B105" s="55">
        <f>'Série Vento-1 dia'!E105</f>
        <v>8.5912147999999995</v>
      </c>
      <c r="C105" s="48">
        <f t="shared" si="25"/>
        <v>4.2956074000000004E-2</v>
      </c>
      <c r="D105" s="49">
        <f t="shared" si="26"/>
        <v>0.12886822199999998</v>
      </c>
      <c r="E105" s="49">
        <f t="shared" si="27"/>
        <v>0.21478037</v>
      </c>
      <c r="F105" s="49">
        <f t="shared" si="28"/>
        <v>0.30069251799999996</v>
      </c>
      <c r="G105" s="49">
        <f t="shared" si="29"/>
        <v>0.38660466600000004</v>
      </c>
      <c r="H105" s="49">
        <f t="shared" si="30"/>
        <v>0.47251681400000001</v>
      </c>
      <c r="I105" s="49">
        <f t="shared" si="31"/>
        <v>0.55842896200000003</v>
      </c>
      <c r="J105" s="49">
        <f t="shared" si="32"/>
        <v>0.64434111000000005</v>
      </c>
      <c r="K105" s="49">
        <f t="shared" si="33"/>
        <v>0.73025325799999996</v>
      </c>
      <c r="L105" s="49">
        <f t="shared" si="34"/>
        <v>0.81616540599999998</v>
      </c>
      <c r="M105" s="49">
        <f t="shared" si="35"/>
        <v>0.902077554</v>
      </c>
      <c r="N105" s="49">
        <f t="shared" si="36"/>
        <v>0.98798970199999991</v>
      </c>
      <c r="O105" s="49">
        <f t="shared" si="37"/>
        <v>1.0739018499999999</v>
      </c>
      <c r="P105" s="49">
        <f t="shared" si="38"/>
        <v>1.159813998</v>
      </c>
      <c r="Q105" s="49">
        <f t="shared" si="39"/>
        <v>1.2457261459999998</v>
      </c>
      <c r="R105" s="49">
        <f t="shared" si="40"/>
        <v>1.3316382940000002</v>
      </c>
      <c r="S105" s="50">
        <f t="shared" si="41"/>
        <v>1.417550442</v>
      </c>
      <c r="T105" s="48">
        <f t="shared" si="46"/>
        <v>0</v>
      </c>
      <c r="U105" s="49">
        <f t="shared" si="46"/>
        <v>0</v>
      </c>
      <c r="V105" s="49">
        <f t="shared" si="46"/>
        <v>0</v>
      </c>
      <c r="W105" s="49">
        <f t="shared" si="46"/>
        <v>0</v>
      </c>
      <c r="X105" s="49">
        <f t="shared" si="46"/>
        <v>0</v>
      </c>
      <c r="Y105" s="49">
        <f t="shared" si="46"/>
        <v>1.1677657594172151</v>
      </c>
      <c r="Z105" s="49">
        <f t="shared" si="46"/>
        <v>4.167375950263053</v>
      </c>
      <c r="AA105" s="49">
        <f t="shared" si="46"/>
        <v>8.0231702132898643</v>
      </c>
      <c r="AB105" s="49">
        <f t="shared" si="46"/>
        <v>12.735148548497643</v>
      </c>
      <c r="AC105" s="49">
        <f t="shared" si="46"/>
        <v>18.303310955886403</v>
      </c>
      <c r="AD105" s="49">
        <f t="shared" si="46"/>
        <v>24.72765743545613</v>
      </c>
      <c r="AE105" s="49">
        <f t="shared" si="46"/>
        <v>32.008187987206824</v>
      </c>
      <c r="AF105" s="49">
        <f t="shared" si="46"/>
        <v>40.144902611138505</v>
      </c>
      <c r="AG105" s="49">
        <f t="shared" si="46"/>
        <v>49.137801307251152</v>
      </c>
      <c r="AH105" s="49">
        <f t="shared" si="46"/>
        <v>58.986884075544751</v>
      </c>
      <c r="AI105" s="49">
        <f t="shared" si="44"/>
        <v>69.692150916019401</v>
      </c>
      <c r="AJ105" s="49">
        <f t="shared" si="24"/>
        <v>81.253601828674945</v>
      </c>
      <c r="AK105" s="75">
        <f>T105*VLOOKUP('Tipo de Pilha_Furieri2014'!$E$1,'Área - us ur_Furieri2014'!$A$4:$R$6,2,FALSE)/1000</f>
        <v>0</v>
      </c>
      <c r="AL105" s="76">
        <f>U105*VLOOKUP('Tipo de Pilha_Furieri2014'!$E$1,'Área - us ur_Furieri2014'!$A$4:$R$6,3,FALSE)/1000</f>
        <v>0</v>
      </c>
      <c r="AM105" s="76">
        <f>V105*VLOOKUP('Tipo de Pilha_Furieri2014'!$E$1,'Área - us ur_Furieri2014'!$A$4:$R$6,4,FALSE)/1000</f>
        <v>0</v>
      </c>
      <c r="AN105" s="76">
        <f>W105*VLOOKUP('Tipo de Pilha_Furieri2014'!$E$1,'Área - us ur_Furieri2014'!$A$4:$R$6,5,FALSE)/1000</f>
        <v>0</v>
      </c>
      <c r="AO105" s="76">
        <f>X105*VLOOKUP('Tipo de Pilha_Furieri2014'!$E$1,'Área - us ur_Furieri2014'!$A$4:$R$6,6,FALSE)/1000</f>
        <v>0</v>
      </c>
      <c r="AP105" s="76">
        <f>Y105*VLOOKUP('Tipo de Pilha_Furieri2014'!$E$1,'Área - us ur_Furieri2014'!$A$4:$R$6,7,FALSE)/1000</f>
        <v>2.3705644916169466E-4</v>
      </c>
      <c r="AQ105" s="76">
        <f>Z105*VLOOKUP('Tipo de Pilha_Furieri2014'!$E$1,'Área - us ur_Furieri2014'!$A$4:$R$6,8,FALSE)/1000</f>
        <v>6.3760852039024707E-4</v>
      </c>
      <c r="AR105" s="76">
        <f>AA105*VLOOKUP('Tipo de Pilha_Furieri2014'!$E$1,'Área - us ur_Furieri2014'!$A$4:$R$6,9,FALSE)/1000</f>
        <v>8.7452555324859529E-4</v>
      </c>
      <c r="AS105" s="76">
        <f>AB105*VLOOKUP('Tipo de Pilha_Furieri2014'!$E$1,'Área - us ur_Furieri2014'!$A$4:$R$6,10,FALSE)/1000</f>
        <v>6.8769802161887275E-4</v>
      </c>
      <c r="AT105" s="76">
        <f>AC105*VLOOKUP('Tipo de Pilha_Furieri2014'!$E$1,'Área - us ur_Furieri2014'!$A$4:$R$6,11,FALSE)/1000</f>
        <v>6.4061588345602413E-4</v>
      </c>
      <c r="AU105" s="76">
        <f>AD105*VLOOKUP('Tipo de Pilha_Furieri2014'!$E$1,'Área - us ur_Furieri2014'!$A$4:$R$6,12,FALSE)/1000</f>
        <v>5.9346377845094706E-4</v>
      </c>
      <c r="AV105" s="76">
        <f>AE105*VLOOKUP('Tipo de Pilha_Furieri2014'!$E$1,'Área - us ur_Furieri2014'!$A$4:$R$6,13,FALSE)/1000</f>
        <v>1.9204912792324095E-4</v>
      </c>
      <c r="AW105" s="76">
        <f>AF105*VLOOKUP('Tipo de Pilha_Furieri2014'!$E$1,'Área - us ur_Furieri2014'!$A$4:$R$6,14,FALSE)/1000</f>
        <v>1.2043470783341552E-4</v>
      </c>
      <c r="AX105" s="76">
        <f>AG105*VLOOKUP('Tipo de Pilha_Furieri2014'!$E$1,'Área - us ur_Furieri2014'!$A$4:$R$6,15,FALSE)/1000</f>
        <v>4.9137801307251151E-5</v>
      </c>
      <c r="AY105" s="76">
        <f>AH105*VLOOKUP('Tipo de Pilha_Furieri2014'!$E$1,'Área - us ur_Furieri2014'!$A$4:$R$6,16,FALSE)/1000</f>
        <v>0</v>
      </c>
      <c r="AZ105" s="76">
        <f>AI105*VLOOKUP('Tipo de Pilha_Furieri2014'!$E$1,'Área - us ur_Furieri2014'!$A$4:$R$6,17,FALSE)/1000</f>
        <v>0</v>
      </c>
      <c r="BA105" s="77">
        <f>AJ105*VLOOKUP('Tipo de Pilha_Furieri2014'!$E$1,'Área - us ur_Furieri2014'!$A$4:$R$6,18,FALSE)/1000</f>
        <v>0</v>
      </c>
      <c r="BB105" s="70">
        <f t="shared" si="43"/>
        <v>4.0325898433902886E-3</v>
      </c>
    </row>
    <row r="106" spans="1:54" ht="15" customHeight="1" x14ac:dyDescent="0.2">
      <c r="A106" s="90">
        <f>'Série Vento-1 dia'!D106</f>
        <v>42108</v>
      </c>
      <c r="B106" s="55">
        <f>'Série Vento-1 dia'!E106</f>
        <v>7.7320933199999997</v>
      </c>
      <c r="C106" s="48">
        <f t="shared" si="25"/>
        <v>3.8660466600000006E-2</v>
      </c>
      <c r="D106" s="49">
        <f t="shared" si="26"/>
        <v>0.1159813998</v>
      </c>
      <c r="E106" s="49">
        <f t="shared" si="27"/>
        <v>0.19330233299999999</v>
      </c>
      <c r="F106" s="49">
        <f t="shared" si="28"/>
        <v>0.27062326619999993</v>
      </c>
      <c r="G106" s="49">
        <f t="shared" si="29"/>
        <v>0.34794419940000004</v>
      </c>
      <c r="H106" s="49">
        <f t="shared" si="30"/>
        <v>0.42526513260000004</v>
      </c>
      <c r="I106" s="49">
        <f t="shared" si="31"/>
        <v>0.50258606579999998</v>
      </c>
      <c r="J106" s="49">
        <f t="shared" si="32"/>
        <v>0.57990699900000009</v>
      </c>
      <c r="K106" s="49">
        <f t="shared" si="33"/>
        <v>0.65722793219999998</v>
      </c>
      <c r="L106" s="49">
        <f t="shared" si="34"/>
        <v>0.73454886539999997</v>
      </c>
      <c r="M106" s="49">
        <f t="shared" si="35"/>
        <v>0.81186979860000008</v>
      </c>
      <c r="N106" s="49">
        <f t="shared" si="36"/>
        <v>0.88919073179999986</v>
      </c>
      <c r="O106" s="49">
        <f t="shared" si="37"/>
        <v>0.96651166499999996</v>
      </c>
      <c r="P106" s="49">
        <f t="shared" si="38"/>
        <v>1.0438325982000001</v>
      </c>
      <c r="Q106" s="49">
        <f t="shared" si="39"/>
        <v>1.1211535313999998</v>
      </c>
      <c r="R106" s="49">
        <f t="shared" si="40"/>
        <v>1.1984744646000001</v>
      </c>
      <c r="S106" s="50">
        <f t="shared" si="41"/>
        <v>1.2757953978000001</v>
      </c>
      <c r="T106" s="48">
        <f t="shared" si="46"/>
        <v>0</v>
      </c>
      <c r="U106" s="49">
        <f t="shared" si="46"/>
        <v>0</v>
      </c>
      <c r="V106" s="49">
        <f t="shared" si="46"/>
        <v>0</v>
      </c>
      <c r="W106" s="49">
        <f t="shared" si="46"/>
        <v>0</v>
      </c>
      <c r="X106" s="49">
        <f t="shared" si="46"/>
        <v>0</v>
      </c>
      <c r="Y106" s="49">
        <f t="shared" si="46"/>
        <v>0</v>
      </c>
      <c r="Z106" s="49">
        <f t="shared" si="46"/>
        <v>2.1202383880026714</v>
      </c>
      <c r="AA106" s="49">
        <f t="shared" si="46"/>
        <v>5.0510572592527918</v>
      </c>
      <c r="AB106" s="49">
        <f t="shared" si="46"/>
        <v>8.6753852289694926</v>
      </c>
      <c r="AC106" s="49">
        <f t="shared" si="46"/>
        <v>12.993222297152784</v>
      </c>
      <c r="AD106" s="49">
        <f t="shared" si="46"/>
        <v>18.00456846380267</v>
      </c>
      <c r="AE106" s="49">
        <f t="shared" si="46"/>
        <v>23.70942372891912</v>
      </c>
      <c r="AF106" s="49">
        <f t="shared" si="46"/>
        <v>30.107788092502179</v>
      </c>
      <c r="AG106" s="49">
        <f t="shared" si="46"/>
        <v>37.199661554551845</v>
      </c>
      <c r="AH106" s="49">
        <f t="shared" si="46"/>
        <v>44.985044115068064</v>
      </c>
      <c r="AI106" s="49">
        <f t="shared" si="44"/>
        <v>53.463935774050903</v>
      </c>
      <c r="AJ106" s="49">
        <f t="shared" si="24"/>
        <v>62.636336531500305</v>
      </c>
      <c r="AK106" s="75">
        <f>T106*VLOOKUP('Tipo de Pilha_Furieri2014'!$E$1,'Área - us ur_Furieri2014'!$A$4:$R$6,2,FALSE)/1000</f>
        <v>0</v>
      </c>
      <c r="AL106" s="76">
        <f>U106*VLOOKUP('Tipo de Pilha_Furieri2014'!$E$1,'Área - us ur_Furieri2014'!$A$4:$R$6,3,FALSE)/1000</f>
        <v>0</v>
      </c>
      <c r="AM106" s="76">
        <f>V106*VLOOKUP('Tipo de Pilha_Furieri2014'!$E$1,'Área - us ur_Furieri2014'!$A$4:$R$6,4,FALSE)/1000</f>
        <v>0</v>
      </c>
      <c r="AN106" s="76">
        <f>W106*VLOOKUP('Tipo de Pilha_Furieri2014'!$E$1,'Área - us ur_Furieri2014'!$A$4:$R$6,5,FALSE)/1000</f>
        <v>0</v>
      </c>
      <c r="AO106" s="76">
        <f>X106*VLOOKUP('Tipo de Pilha_Furieri2014'!$E$1,'Área - us ur_Furieri2014'!$A$4:$R$6,6,FALSE)/1000</f>
        <v>0</v>
      </c>
      <c r="AP106" s="76">
        <f>Y106*VLOOKUP('Tipo de Pilha_Furieri2014'!$E$1,'Área - us ur_Furieri2014'!$A$4:$R$6,7,FALSE)/1000</f>
        <v>0</v>
      </c>
      <c r="AQ106" s="76">
        <f>Z106*VLOOKUP('Tipo de Pilha_Furieri2014'!$E$1,'Área - us ur_Furieri2014'!$A$4:$R$6,8,FALSE)/1000</f>
        <v>3.2439647336440872E-4</v>
      </c>
      <c r="AR106" s="76">
        <f>AA106*VLOOKUP('Tipo de Pilha_Furieri2014'!$E$1,'Área - us ur_Furieri2014'!$A$4:$R$6,9,FALSE)/1000</f>
        <v>5.505652412585543E-4</v>
      </c>
      <c r="AS106" s="76">
        <f>AB106*VLOOKUP('Tipo de Pilha_Furieri2014'!$E$1,'Área - us ur_Furieri2014'!$A$4:$R$6,10,FALSE)/1000</f>
        <v>4.6847080236435266E-4</v>
      </c>
      <c r="AT106" s="76">
        <f>AC106*VLOOKUP('Tipo de Pilha_Furieri2014'!$E$1,'Área - us ur_Furieri2014'!$A$4:$R$6,11,FALSE)/1000</f>
        <v>4.5476278040034747E-4</v>
      </c>
      <c r="AU106" s="76">
        <f>AD106*VLOOKUP('Tipo de Pilha_Furieri2014'!$E$1,'Área - us ur_Furieri2014'!$A$4:$R$6,12,FALSE)/1000</f>
        <v>4.3210964313126408E-4</v>
      </c>
      <c r="AV106" s="76">
        <f>AE106*VLOOKUP('Tipo de Pilha_Furieri2014'!$E$1,'Área - us ur_Furieri2014'!$A$4:$R$6,13,FALSE)/1000</f>
        <v>1.4225654237351473E-4</v>
      </c>
      <c r="AW106" s="76">
        <f>AF106*VLOOKUP('Tipo de Pilha_Furieri2014'!$E$1,'Área - us ur_Furieri2014'!$A$4:$R$6,14,FALSE)/1000</f>
        <v>9.0323364277506538E-5</v>
      </c>
      <c r="AX106" s="76">
        <f>AG106*VLOOKUP('Tipo de Pilha_Furieri2014'!$E$1,'Área - us ur_Furieri2014'!$A$4:$R$6,15,FALSE)/1000</f>
        <v>3.7199661554551843E-5</v>
      </c>
      <c r="AY106" s="76">
        <f>AH106*VLOOKUP('Tipo de Pilha_Furieri2014'!$E$1,'Área - us ur_Furieri2014'!$A$4:$R$6,16,FALSE)/1000</f>
        <v>0</v>
      </c>
      <c r="AZ106" s="76">
        <f>AI106*VLOOKUP('Tipo de Pilha_Furieri2014'!$E$1,'Área - us ur_Furieri2014'!$A$4:$R$6,17,FALSE)/1000</f>
        <v>0</v>
      </c>
      <c r="BA106" s="77">
        <f>AJ106*VLOOKUP('Tipo de Pilha_Furieri2014'!$E$1,'Área - us ur_Furieri2014'!$A$4:$R$6,18,FALSE)/1000</f>
        <v>0</v>
      </c>
      <c r="BB106" s="70">
        <f t="shared" si="43"/>
        <v>2.5000845087245005E-3</v>
      </c>
    </row>
    <row r="107" spans="1:54" ht="15" customHeight="1" x14ac:dyDescent="0.2">
      <c r="A107" s="90">
        <f>'Série Vento-1 dia'!D107</f>
        <v>42109</v>
      </c>
      <c r="B107" s="55">
        <f>'Série Vento-1 dia'!E107</f>
        <v>12.886822199999999</v>
      </c>
      <c r="C107" s="48">
        <f t="shared" si="25"/>
        <v>6.4434111000000002E-2</v>
      </c>
      <c r="D107" s="49">
        <f t="shared" si="26"/>
        <v>0.19330233299999999</v>
      </c>
      <c r="E107" s="49">
        <f t="shared" si="27"/>
        <v>0.32217055500000003</v>
      </c>
      <c r="F107" s="49">
        <f t="shared" si="28"/>
        <v>0.45103877699999995</v>
      </c>
      <c r="G107" s="49">
        <f t="shared" si="29"/>
        <v>0.57990699899999998</v>
      </c>
      <c r="H107" s="49">
        <f t="shared" si="30"/>
        <v>0.70877522100000001</v>
      </c>
      <c r="I107" s="49">
        <f t="shared" si="31"/>
        <v>0.83764344299999993</v>
      </c>
      <c r="J107" s="49">
        <f t="shared" si="32"/>
        <v>0.96651166500000008</v>
      </c>
      <c r="K107" s="49">
        <f t="shared" si="33"/>
        <v>1.095379887</v>
      </c>
      <c r="L107" s="49">
        <f t="shared" si="34"/>
        <v>1.2242481089999999</v>
      </c>
      <c r="M107" s="49">
        <f t="shared" si="35"/>
        <v>1.3531163310000001</v>
      </c>
      <c r="N107" s="49">
        <f t="shared" si="36"/>
        <v>1.4819845529999998</v>
      </c>
      <c r="O107" s="49">
        <f t="shared" si="37"/>
        <v>1.6108527749999999</v>
      </c>
      <c r="P107" s="49">
        <f t="shared" si="38"/>
        <v>1.739720997</v>
      </c>
      <c r="Q107" s="49">
        <f t="shared" si="39"/>
        <v>1.8685892189999997</v>
      </c>
      <c r="R107" s="49">
        <f t="shared" si="40"/>
        <v>1.9974574410000003</v>
      </c>
      <c r="S107" s="50">
        <f t="shared" si="41"/>
        <v>2.1263256629999998</v>
      </c>
      <c r="T107" s="48">
        <f t="shared" si="46"/>
        <v>0</v>
      </c>
      <c r="U107" s="49">
        <f t="shared" si="46"/>
        <v>0</v>
      </c>
      <c r="V107" s="49">
        <f t="shared" si="46"/>
        <v>0</v>
      </c>
      <c r="W107" s="49">
        <f t="shared" si="46"/>
        <v>0.55164197298403106</v>
      </c>
      <c r="X107" s="49">
        <f t="shared" si="46"/>
        <v>5.0510572592527874</v>
      </c>
      <c r="Y107" s="49">
        <f t="shared" si="46"/>
        <v>11.476886707928735</v>
      </c>
      <c r="Z107" s="49">
        <f t="shared" si="46"/>
        <v>19.82913031901186</v>
      </c>
      <c r="AA107" s="49">
        <f t="shared" si="46"/>
        <v>30.107788092502204</v>
      </c>
      <c r="AB107" s="49">
        <f t="shared" si="46"/>
        <v>42.312860028399705</v>
      </c>
      <c r="AC107" s="49">
        <f t="shared" si="46"/>
        <v>56.444346126704389</v>
      </c>
      <c r="AD107" s="49">
        <f t="shared" si="46"/>
        <v>72.502246387416307</v>
      </c>
      <c r="AE107" s="49">
        <f t="shared" si="46"/>
        <v>90.486560810535352</v>
      </c>
      <c r="AF107" s="49">
        <f t="shared" si="46"/>
        <v>110.39728939606164</v>
      </c>
      <c r="AG107" s="49">
        <f t="shared" si="46"/>
        <v>132.23443214399509</v>
      </c>
      <c r="AH107" s="49">
        <f t="shared" si="46"/>
        <v>155.9979890543357</v>
      </c>
      <c r="AI107" s="49">
        <f t="shared" si="44"/>
        <v>181.68796012708367</v>
      </c>
      <c r="AJ107" s="49">
        <f t="shared" si="24"/>
        <v>209.30434536223856</v>
      </c>
      <c r="AK107" s="75">
        <f>T107*VLOOKUP('Tipo de Pilha_Furieri2014'!$E$1,'Área - us ur_Furieri2014'!$A$4:$R$6,2,FALSE)/1000</f>
        <v>0</v>
      </c>
      <c r="AL107" s="76">
        <f>U107*VLOOKUP('Tipo de Pilha_Furieri2014'!$E$1,'Área - us ur_Furieri2014'!$A$4:$R$6,3,FALSE)/1000</f>
        <v>0</v>
      </c>
      <c r="AM107" s="76">
        <f>V107*VLOOKUP('Tipo de Pilha_Furieri2014'!$E$1,'Área - us ur_Furieri2014'!$A$4:$R$6,4,FALSE)/1000</f>
        <v>0</v>
      </c>
      <c r="AN107" s="76">
        <f>W107*VLOOKUP('Tipo de Pilha_Furieri2014'!$E$1,'Área - us ur_Furieri2014'!$A$4:$R$6,5,FALSE)/1000</f>
        <v>5.3509271379451008E-5</v>
      </c>
      <c r="AO107" s="76">
        <f>X107*VLOOKUP('Tipo de Pilha_Furieri2014'!$E$1,'Área - us ur_Furieri2014'!$A$4:$R$6,6,FALSE)/1000</f>
        <v>8.0311810422119322E-4</v>
      </c>
      <c r="AP107" s="76">
        <f>Y107*VLOOKUP('Tipo de Pilha_Furieri2014'!$E$1,'Área - us ur_Furieri2014'!$A$4:$R$6,7,FALSE)/1000</f>
        <v>2.3298080017095332E-3</v>
      </c>
      <c r="AQ107" s="76">
        <f>Z107*VLOOKUP('Tipo de Pilha_Furieri2014'!$E$1,'Área - us ur_Furieri2014'!$A$4:$R$6,8,FALSE)/1000</f>
        <v>3.0338569388088142E-3</v>
      </c>
      <c r="AR107" s="76">
        <f>AA107*VLOOKUP('Tipo de Pilha_Furieri2014'!$E$1,'Área - us ur_Furieri2014'!$A$4:$R$6,9,FALSE)/1000</f>
        <v>3.2817489020827402E-3</v>
      </c>
      <c r="AS107" s="76">
        <f>AB107*VLOOKUP('Tipo de Pilha_Furieri2014'!$E$1,'Área - us ur_Furieri2014'!$A$4:$R$6,10,FALSE)/1000</f>
        <v>2.2848944415335844E-3</v>
      </c>
      <c r="AT107" s="76">
        <f>AC107*VLOOKUP('Tipo de Pilha_Furieri2014'!$E$1,'Área - us ur_Furieri2014'!$A$4:$R$6,11,FALSE)/1000</f>
        <v>1.9755521144346538E-3</v>
      </c>
      <c r="AU107" s="76">
        <f>AD107*VLOOKUP('Tipo de Pilha_Furieri2014'!$E$1,'Área - us ur_Furieri2014'!$A$4:$R$6,12,FALSE)/1000</f>
        <v>1.7400539132979914E-3</v>
      </c>
      <c r="AV107" s="76">
        <f>AE107*VLOOKUP('Tipo de Pilha_Furieri2014'!$E$1,'Área - us ur_Furieri2014'!$A$4:$R$6,13,FALSE)/1000</f>
        <v>5.4291936486321212E-4</v>
      </c>
      <c r="AW107" s="76">
        <f>AF107*VLOOKUP('Tipo de Pilha_Furieri2014'!$E$1,'Área - us ur_Furieri2014'!$A$4:$R$6,14,FALSE)/1000</f>
        <v>3.3119186818818491E-4</v>
      </c>
      <c r="AX107" s="76">
        <f>AG107*VLOOKUP('Tipo de Pilha_Furieri2014'!$E$1,'Área - us ur_Furieri2014'!$A$4:$R$6,15,FALSE)/1000</f>
        <v>1.322344321439951E-4</v>
      </c>
      <c r="AY107" s="76">
        <f>AH107*VLOOKUP('Tipo de Pilha_Furieri2014'!$E$1,'Área - us ur_Furieri2014'!$A$4:$R$6,16,FALSE)/1000</f>
        <v>0</v>
      </c>
      <c r="AZ107" s="76">
        <f>AI107*VLOOKUP('Tipo de Pilha_Furieri2014'!$E$1,'Área - us ur_Furieri2014'!$A$4:$R$6,17,FALSE)/1000</f>
        <v>0</v>
      </c>
      <c r="BA107" s="77">
        <f>AJ107*VLOOKUP('Tipo de Pilha_Furieri2014'!$E$1,'Área - us ur_Furieri2014'!$A$4:$R$6,18,FALSE)/1000</f>
        <v>0</v>
      </c>
      <c r="BB107" s="70">
        <f t="shared" si="43"/>
        <v>1.6508887352663357E-2</v>
      </c>
    </row>
    <row r="108" spans="1:54" ht="15" customHeight="1" x14ac:dyDescent="0.2">
      <c r="A108" s="90">
        <f>'Série Vento-1 dia'!D108</f>
        <v>42110</v>
      </c>
      <c r="B108" s="55">
        <f>'Série Vento-1 dia'!E108</f>
        <v>12.027700719999999</v>
      </c>
      <c r="C108" s="48">
        <f t="shared" si="25"/>
        <v>6.0138503600000004E-2</v>
      </c>
      <c r="D108" s="49">
        <f t="shared" si="26"/>
        <v>0.18041551079999998</v>
      </c>
      <c r="E108" s="49">
        <f t="shared" si="27"/>
        <v>0.30069251799999996</v>
      </c>
      <c r="F108" s="49">
        <f t="shared" si="28"/>
        <v>0.42096952519999992</v>
      </c>
      <c r="G108" s="49">
        <f t="shared" si="29"/>
        <v>0.54124653239999998</v>
      </c>
      <c r="H108" s="49">
        <f t="shared" si="30"/>
        <v>0.66152353959999999</v>
      </c>
      <c r="I108" s="49">
        <f t="shared" si="31"/>
        <v>0.78180054679999988</v>
      </c>
      <c r="J108" s="49">
        <f t="shared" si="32"/>
        <v>0.902077554</v>
      </c>
      <c r="K108" s="49">
        <f t="shared" si="33"/>
        <v>1.0223545612</v>
      </c>
      <c r="L108" s="49">
        <f t="shared" si="34"/>
        <v>1.1426315683999999</v>
      </c>
      <c r="M108" s="49">
        <f t="shared" si="35"/>
        <v>1.2629085756</v>
      </c>
      <c r="N108" s="49">
        <f t="shared" si="36"/>
        <v>1.3831855827999997</v>
      </c>
      <c r="O108" s="49">
        <f t="shared" si="37"/>
        <v>1.5034625899999998</v>
      </c>
      <c r="P108" s="49">
        <f t="shared" si="38"/>
        <v>1.6237395971999999</v>
      </c>
      <c r="Q108" s="49">
        <f t="shared" si="39"/>
        <v>1.7440166043999996</v>
      </c>
      <c r="R108" s="49">
        <f t="shared" si="40"/>
        <v>1.8642936116000002</v>
      </c>
      <c r="S108" s="50">
        <f t="shared" si="41"/>
        <v>1.9845706187999999</v>
      </c>
      <c r="T108" s="48">
        <f t="shared" si="46"/>
        <v>0</v>
      </c>
      <c r="U108" s="49">
        <f t="shared" si="46"/>
        <v>0</v>
      </c>
      <c r="V108" s="49">
        <f t="shared" si="46"/>
        <v>0</v>
      </c>
      <c r="W108" s="49">
        <f t="shared" si="46"/>
        <v>0</v>
      </c>
      <c r="X108" s="49">
        <f t="shared" si="46"/>
        <v>3.4989591863194063</v>
      </c>
      <c r="Y108" s="49">
        <f t="shared" si="46"/>
        <v>8.8970711545569401</v>
      </c>
      <c r="Z108" s="49">
        <f t="shared" si="46"/>
        <v>15.973303904269175</v>
      </c>
      <c r="AA108" s="49">
        <f t="shared" si="46"/>
        <v>24.72765743545613</v>
      </c>
      <c r="AB108" s="49">
        <f t="shared" si="46"/>
        <v>35.160131748117792</v>
      </c>
      <c r="AC108" s="49">
        <f t="shared" si="46"/>
        <v>47.270726842254135</v>
      </c>
      <c r="AD108" s="49">
        <f t="shared" si="46"/>
        <v>61.059442717865224</v>
      </c>
      <c r="AE108" s="49">
        <f t="shared" si="46"/>
        <v>76.52627937495096</v>
      </c>
      <c r="AF108" s="49">
        <f t="shared" si="46"/>
        <v>93.671236813511456</v>
      </c>
      <c r="AG108" s="49">
        <f t="shared" si="46"/>
        <v>112.49431503354667</v>
      </c>
      <c r="AH108" s="49">
        <f t="shared" si="46"/>
        <v>132.99551403505649</v>
      </c>
      <c r="AI108" s="49">
        <f t="shared" si="44"/>
        <v>155.17483381804121</v>
      </c>
      <c r="AJ108" s="49">
        <f t="shared" si="24"/>
        <v>179.03227438250045</v>
      </c>
      <c r="AK108" s="75">
        <f>T108*VLOOKUP('Tipo de Pilha_Furieri2014'!$E$1,'Área - us ur_Furieri2014'!$A$4:$R$6,2,FALSE)/1000</f>
        <v>0</v>
      </c>
      <c r="AL108" s="76">
        <f>U108*VLOOKUP('Tipo de Pilha_Furieri2014'!$E$1,'Área - us ur_Furieri2014'!$A$4:$R$6,3,FALSE)/1000</f>
        <v>0</v>
      </c>
      <c r="AM108" s="76">
        <f>V108*VLOOKUP('Tipo de Pilha_Furieri2014'!$E$1,'Área - us ur_Furieri2014'!$A$4:$R$6,4,FALSE)/1000</f>
        <v>0</v>
      </c>
      <c r="AN108" s="76">
        <f>W108*VLOOKUP('Tipo de Pilha_Furieri2014'!$E$1,'Área - us ur_Furieri2014'!$A$4:$R$6,5,FALSE)/1000</f>
        <v>0</v>
      </c>
      <c r="AO108" s="76">
        <f>X108*VLOOKUP('Tipo de Pilha_Furieri2014'!$E$1,'Área - us ur_Furieri2014'!$A$4:$R$6,6,FALSE)/1000</f>
        <v>5.5633451062478553E-4</v>
      </c>
      <c r="AP108" s="76">
        <f>Y108*VLOOKUP('Tipo de Pilha_Furieri2014'!$E$1,'Área - us ur_Furieri2014'!$A$4:$R$6,7,FALSE)/1000</f>
        <v>1.806105444375059E-3</v>
      </c>
      <c r="AQ108" s="76">
        <f>Z108*VLOOKUP('Tipo de Pilha_Furieri2014'!$E$1,'Área - us ur_Furieri2014'!$A$4:$R$6,8,FALSE)/1000</f>
        <v>2.4439154973531834E-3</v>
      </c>
      <c r="AR108" s="76">
        <f>AA108*VLOOKUP('Tipo de Pilha_Furieri2014'!$E$1,'Área - us ur_Furieri2014'!$A$4:$R$6,9,FALSE)/1000</f>
        <v>2.6953146604647184E-3</v>
      </c>
      <c r="AS108" s="76">
        <f>AB108*VLOOKUP('Tipo de Pilha_Furieri2014'!$E$1,'Área - us ur_Furieri2014'!$A$4:$R$6,10,FALSE)/1000</f>
        <v>1.8986471143983611E-3</v>
      </c>
      <c r="AT108" s="76">
        <f>AC108*VLOOKUP('Tipo de Pilha_Furieri2014'!$E$1,'Área - us ur_Furieri2014'!$A$4:$R$6,11,FALSE)/1000</f>
        <v>1.654475439478895E-3</v>
      </c>
      <c r="AU108" s="76">
        <f>AD108*VLOOKUP('Tipo de Pilha_Furieri2014'!$E$1,'Área - us ur_Furieri2014'!$A$4:$R$6,12,FALSE)/1000</f>
        <v>1.4654266252287654E-3</v>
      </c>
      <c r="AV108" s="76">
        <f>AE108*VLOOKUP('Tipo de Pilha_Furieri2014'!$E$1,'Área - us ur_Furieri2014'!$A$4:$R$6,13,FALSE)/1000</f>
        <v>4.5915767624970578E-4</v>
      </c>
      <c r="AW108" s="76">
        <f>AF108*VLOOKUP('Tipo de Pilha_Furieri2014'!$E$1,'Área - us ur_Furieri2014'!$A$4:$R$6,14,FALSE)/1000</f>
        <v>2.8101371044053435E-4</v>
      </c>
      <c r="AX108" s="76">
        <f>AG108*VLOOKUP('Tipo de Pilha_Furieri2014'!$E$1,'Área - us ur_Furieri2014'!$A$4:$R$6,15,FALSE)/1000</f>
        <v>1.1249431503354668E-4</v>
      </c>
      <c r="AY108" s="76">
        <f>AH108*VLOOKUP('Tipo de Pilha_Furieri2014'!$E$1,'Área - us ur_Furieri2014'!$A$4:$R$6,16,FALSE)/1000</f>
        <v>0</v>
      </c>
      <c r="AZ108" s="76">
        <f>AI108*VLOOKUP('Tipo de Pilha_Furieri2014'!$E$1,'Área - us ur_Furieri2014'!$A$4:$R$6,17,FALSE)/1000</f>
        <v>0</v>
      </c>
      <c r="BA108" s="77">
        <f>AJ108*VLOOKUP('Tipo de Pilha_Furieri2014'!$E$1,'Área - us ur_Furieri2014'!$A$4:$R$6,18,FALSE)/1000</f>
        <v>0</v>
      </c>
      <c r="BB108" s="70">
        <f t="shared" si="43"/>
        <v>1.3372884993647555E-2</v>
      </c>
    </row>
    <row r="109" spans="1:54" ht="15" customHeight="1" x14ac:dyDescent="0.2">
      <c r="A109" s="90">
        <f>'Série Vento-1 dia'!D109</f>
        <v>42111</v>
      </c>
      <c r="B109" s="55">
        <f>'Série Vento-1 dia'!E109</f>
        <v>10.309457759999999</v>
      </c>
      <c r="C109" s="48">
        <f t="shared" si="25"/>
        <v>5.1547288800000007E-2</v>
      </c>
      <c r="D109" s="49">
        <f t="shared" si="26"/>
        <v>0.15464186639999997</v>
      </c>
      <c r="E109" s="49">
        <f t="shared" si="27"/>
        <v>0.25773644400000001</v>
      </c>
      <c r="F109" s="49">
        <f t="shared" si="28"/>
        <v>0.36083102159999991</v>
      </c>
      <c r="G109" s="49">
        <f t="shared" si="29"/>
        <v>0.46392559919999998</v>
      </c>
      <c r="H109" s="49">
        <f t="shared" si="30"/>
        <v>0.56702017680000005</v>
      </c>
      <c r="I109" s="49">
        <f t="shared" si="31"/>
        <v>0.67011475440000001</v>
      </c>
      <c r="J109" s="49">
        <f t="shared" si="32"/>
        <v>0.77320933200000008</v>
      </c>
      <c r="K109" s="49">
        <f t="shared" si="33"/>
        <v>0.87630390959999993</v>
      </c>
      <c r="L109" s="49">
        <f t="shared" si="34"/>
        <v>0.97939848719999989</v>
      </c>
      <c r="M109" s="49">
        <f t="shared" si="35"/>
        <v>1.0824930648</v>
      </c>
      <c r="N109" s="49">
        <f t="shared" si="36"/>
        <v>1.1855876423999998</v>
      </c>
      <c r="O109" s="49">
        <f t="shared" si="37"/>
        <v>1.2886822199999999</v>
      </c>
      <c r="P109" s="49">
        <f t="shared" si="38"/>
        <v>1.3917767975999999</v>
      </c>
      <c r="Q109" s="49">
        <f t="shared" si="39"/>
        <v>1.4948713751999998</v>
      </c>
      <c r="R109" s="49">
        <f t="shared" si="40"/>
        <v>1.5979659528000001</v>
      </c>
      <c r="S109" s="50">
        <f t="shared" si="41"/>
        <v>1.7010605303999999</v>
      </c>
      <c r="T109" s="48">
        <f t="shared" si="46"/>
        <v>0</v>
      </c>
      <c r="U109" s="49">
        <f t="shared" si="46"/>
        <v>0</v>
      </c>
      <c r="V109" s="49">
        <f t="shared" si="46"/>
        <v>0</v>
      </c>
      <c r="W109" s="49">
        <f t="shared" si="46"/>
        <v>0</v>
      </c>
      <c r="X109" s="49">
        <f t="shared" si="46"/>
        <v>0.91489486430258415</v>
      </c>
      <c r="Y109" s="49">
        <f t="shared" si="46"/>
        <v>4.5144270933175914</v>
      </c>
      <c r="Z109" s="49">
        <f t="shared" si="46"/>
        <v>9.3468643862731948</v>
      </c>
      <c r="AA109" s="49">
        <f t="shared" si="46"/>
        <v>15.412206743169406</v>
      </c>
      <c r="AB109" s="49">
        <f t="shared" si="46"/>
        <v>22.710454164006201</v>
      </c>
      <c r="AC109" s="49">
        <f t="shared" si="46"/>
        <v>31.241606648783609</v>
      </c>
      <c r="AD109" s="49">
        <f t="shared" si="46"/>
        <v>41.00566419750163</v>
      </c>
      <c r="AE109" s="49">
        <f t="shared" si="46"/>
        <v>52.002626810160223</v>
      </c>
      <c r="AF109" s="49">
        <f t="shared" si="46"/>
        <v>64.232494486759435</v>
      </c>
      <c r="AG109" s="49">
        <f t="shared" si="46"/>
        <v>77.695267227299254</v>
      </c>
      <c r="AH109" s="49">
        <f t="shared" si="46"/>
        <v>92.390945031779637</v>
      </c>
      <c r="AI109" s="49">
        <f t="shared" si="44"/>
        <v>108.31952790020071</v>
      </c>
      <c r="AJ109" s="49">
        <f t="shared" si="24"/>
        <v>125.48101583256231</v>
      </c>
      <c r="AK109" s="75">
        <f>T109*VLOOKUP('Tipo de Pilha_Furieri2014'!$E$1,'Área - us ur_Furieri2014'!$A$4:$R$6,2,FALSE)/1000</f>
        <v>0</v>
      </c>
      <c r="AL109" s="76">
        <f>U109*VLOOKUP('Tipo de Pilha_Furieri2014'!$E$1,'Área - us ur_Furieri2014'!$A$4:$R$6,3,FALSE)/1000</f>
        <v>0</v>
      </c>
      <c r="AM109" s="76">
        <f>V109*VLOOKUP('Tipo de Pilha_Furieri2014'!$E$1,'Área - us ur_Furieri2014'!$A$4:$R$6,4,FALSE)/1000</f>
        <v>0</v>
      </c>
      <c r="AN109" s="76">
        <f>W109*VLOOKUP('Tipo de Pilha_Furieri2014'!$E$1,'Área - us ur_Furieri2014'!$A$4:$R$6,5,FALSE)/1000</f>
        <v>0</v>
      </c>
      <c r="AO109" s="76">
        <f>X109*VLOOKUP('Tipo de Pilha_Furieri2014'!$E$1,'Área - us ur_Furieri2014'!$A$4:$R$6,6,FALSE)/1000</f>
        <v>1.4546828342411089E-4</v>
      </c>
      <c r="AP109" s="76">
        <f>Y109*VLOOKUP('Tipo de Pilha_Furieri2014'!$E$1,'Área - us ur_Furieri2014'!$A$4:$R$6,7,FALSE)/1000</f>
        <v>9.1642869994347108E-4</v>
      </c>
      <c r="AQ109" s="76">
        <f>Z109*VLOOKUP('Tipo de Pilha_Furieri2014'!$E$1,'Área - us ur_Furieri2014'!$A$4:$R$6,8,FALSE)/1000</f>
        <v>1.4300702510997986E-3</v>
      </c>
      <c r="AR109" s="76">
        <f>AA109*VLOOKUP('Tipo de Pilha_Furieri2014'!$E$1,'Área - us ur_Furieri2014'!$A$4:$R$6,9,FALSE)/1000</f>
        <v>1.6799305350054651E-3</v>
      </c>
      <c r="AS109" s="76">
        <f>AB109*VLOOKUP('Tipo de Pilha_Furieri2014'!$E$1,'Área - us ur_Furieri2014'!$A$4:$R$6,10,FALSE)/1000</f>
        <v>1.226364524856335E-3</v>
      </c>
      <c r="AT109" s="76">
        <f>AC109*VLOOKUP('Tipo de Pilha_Furieri2014'!$E$1,'Área - us ur_Furieri2014'!$A$4:$R$6,11,FALSE)/1000</f>
        <v>1.0934562327074265E-3</v>
      </c>
      <c r="AU109" s="76">
        <f>AD109*VLOOKUP('Tipo de Pilha_Furieri2014'!$E$1,'Área - us ur_Furieri2014'!$A$4:$R$6,12,FALSE)/1000</f>
        <v>9.8413594074003917E-4</v>
      </c>
      <c r="AV109" s="76">
        <f>AE109*VLOOKUP('Tipo de Pilha_Furieri2014'!$E$1,'Área - us ur_Furieri2014'!$A$4:$R$6,13,FALSE)/1000</f>
        <v>3.1201576086096133E-4</v>
      </c>
      <c r="AW109" s="76">
        <f>AF109*VLOOKUP('Tipo de Pilha_Furieri2014'!$E$1,'Área - us ur_Furieri2014'!$A$4:$R$6,14,FALSE)/1000</f>
        <v>1.9269748346027832E-4</v>
      </c>
      <c r="AX109" s="76">
        <f>AG109*VLOOKUP('Tipo de Pilha_Furieri2014'!$E$1,'Área - us ur_Furieri2014'!$A$4:$R$6,15,FALSE)/1000</f>
        <v>7.7695267227299256E-5</v>
      </c>
      <c r="AY109" s="76">
        <f>AH109*VLOOKUP('Tipo de Pilha_Furieri2014'!$E$1,'Área - us ur_Furieri2014'!$A$4:$R$6,16,FALSE)/1000</f>
        <v>0</v>
      </c>
      <c r="AZ109" s="76">
        <f>AI109*VLOOKUP('Tipo de Pilha_Furieri2014'!$E$1,'Área - us ur_Furieri2014'!$A$4:$R$6,17,FALSE)/1000</f>
        <v>0</v>
      </c>
      <c r="BA109" s="77">
        <f>AJ109*VLOOKUP('Tipo de Pilha_Furieri2014'!$E$1,'Área - us ur_Furieri2014'!$A$4:$R$6,18,FALSE)/1000</f>
        <v>0</v>
      </c>
      <c r="BB109" s="70">
        <f t="shared" si="43"/>
        <v>8.0582629793251852E-3</v>
      </c>
    </row>
    <row r="110" spans="1:54" ht="15" customHeight="1" x14ac:dyDescent="0.2">
      <c r="A110" s="90">
        <f>'Série Vento-1 dia'!D110</f>
        <v>42112</v>
      </c>
      <c r="B110" s="55">
        <f>'Série Vento-1 dia'!E110</f>
        <v>12.886822199999999</v>
      </c>
      <c r="C110" s="48">
        <f t="shared" si="25"/>
        <v>6.4434111000000002E-2</v>
      </c>
      <c r="D110" s="49">
        <f t="shared" si="26"/>
        <v>0.19330233299999999</v>
      </c>
      <c r="E110" s="49">
        <f t="shared" si="27"/>
        <v>0.32217055500000003</v>
      </c>
      <c r="F110" s="49">
        <f t="shared" si="28"/>
        <v>0.45103877699999995</v>
      </c>
      <c r="G110" s="49">
        <f t="shared" si="29"/>
        <v>0.57990699899999998</v>
      </c>
      <c r="H110" s="49">
        <f t="shared" si="30"/>
        <v>0.70877522100000001</v>
      </c>
      <c r="I110" s="49">
        <f t="shared" si="31"/>
        <v>0.83764344299999993</v>
      </c>
      <c r="J110" s="49">
        <f t="shared" si="32"/>
        <v>0.96651166500000008</v>
      </c>
      <c r="K110" s="49">
        <f t="shared" si="33"/>
        <v>1.095379887</v>
      </c>
      <c r="L110" s="49">
        <f t="shared" si="34"/>
        <v>1.2242481089999999</v>
      </c>
      <c r="M110" s="49">
        <f t="shared" si="35"/>
        <v>1.3531163310000001</v>
      </c>
      <c r="N110" s="49">
        <f t="shared" si="36"/>
        <v>1.4819845529999998</v>
      </c>
      <c r="O110" s="49">
        <f t="shared" si="37"/>
        <v>1.6108527749999999</v>
      </c>
      <c r="P110" s="49">
        <f t="shared" si="38"/>
        <v>1.739720997</v>
      </c>
      <c r="Q110" s="49">
        <f t="shared" si="39"/>
        <v>1.8685892189999997</v>
      </c>
      <c r="R110" s="49">
        <f t="shared" si="40"/>
        <v>1.9974574410000003</v>
      </c>
      <c r="S110" s="50">
        <f t="shared" si="41"/>
        <v>2.1263256629999998</v>
      </c>
      <c r="T110" s="48">
        <f t="shared" si="46"/>
        <v>0</v>
      </c>
      <c r="U110" s="49">
        <f t="shared" si="46"/>
        <v>0</v>
      </c>
      <c r="V110" s="49">
        <f t="shared" si="46"/>
        <v>0</v>
      </c>
      <c r="W110" s="49">
        <f t="shared" si="46"/>
        <v>0.55164197298403106</v>
      </c>
      <c r="X110" s="49">
        <f t="shared" si="46"/>
        <v>5.0510572592527874</v>
      </c>
      <c r="Y110" s="49">
        <f t="shared" si="46"/>
        <v>11.476886707928735</v>
      </c>
      <c r="Z110" s="49">
        <f t="shared" si="46"/>
        <v>19.82913031901186</v>
      </c>
      <c r="AA110" s="49">
        <f t="shared" si="46"/>
        <v>30.107788092502204</v>
      </c>
      <c r="AB110" s="49">
        <f t="shared" si="46"/>
        <v>42.312860028399705</v>
      </c>
      <c r="AC110" s="49">
        <f t="shared" si="46"/>
        <v>56.444346126704389</v>
      </c>
      <c r="AD110" s="49">
        <f t="shared" si="46"/>
        <v>72.502246387416307</v>
      </c>
      <c r="AE110" s="49">
        <f t="shared" si="46"/>
        <v>90.486560810535352</v>
      </c>
      <c r="AF110" s="49">
        <f t="shared" si="46"/>
        <v>110.39728939606164</v>
      </c>
      <c r="AG110" s="49">
        <f t="shared" si="46"/>
        <v>132.23443214399509</v>
      </c>
      <c r="AH110" s="49">
        <f t="shared" si="46"/>
        <v>155.9979890543357</v>
      </c>
      <c r="AI110" s="49">
        <f t="shared" si="44"/>
        <v>181.68796012708367</v>
      </c>
      <c r="AJ110" s="49">
        <f t="shared" si="24"/>
        <v>209.30434536223856</v>
      </c>
      <c r="AK110" s="75">
        <f>T110*VLOOKUP('Tipo de Pilha_Furieri2014'!$E$1,'Área - us ur_Furieri2014'!$A$4:$R$6,2,FALSE)/1000</f>
        <v>0</v>
      </c>
      <c r="AL110" s="76">
        <f>U110*VLOOKUP('Tipo de Pilha_Furieri2014'!$E$1,'Área - us ur_Furieri2014'!$A$4:$R$6,3,FALSE)/1000</f>
        <v>0</v>
      </c>
      <c r="AM110" s="76">
        <f>V110*VLOOKUP('Tipo de Pilha_Furieri2014'!$E$1,'Área - us ur_Furieri2014'!$A$4:$R$6,4,FALSE)/1000</f>
        <v>0</v>
      </c>
      <c r="AN110" s="76">
        <f>W110*VLOOKUP('Tipo de Pilha_Furieri2014'!$E$1,'Área - us ur_Furieri2014'!$A$4:$R$6,5,FALSE)/1000</f>
        <v>5.3509271379451008E-5</v>
      </c>
      <c r="AO110" s="76">
        <f>X110*VLOOKUP('Tipo de Pilha_Furieri2014'!$E$1,'Área - us ur_Furieri2014'!$A$4:$R$6,6,FALSE)/1000</f>
        <v>8.0311810422119322E-4</v>
      </c>
      <c r="AP110" s="76">
        <f>Y110*VLOOKUP('Tipo de Pilha_Furieri2014'!$E$1,'Área - us ur_Furieri2014'!$A$4:$R$6,7,FALSE)/1000</f>
        <v>2.3298080017095332E-3</v>
      </c>
      <c r="AQ110" s="76">
        <f>Z110*VLOOKUP('Tipo de Pilha_Furieri2014'!$E$1,'Área - us ur_Furieri2014'!$A$4:$R$6,8,FALSE)/1000</f>
        <v>3.0338569388088142E-3</v>
      </c>
      <c r="AR110" s="76">
        <f>AA110*VLOOKUP('Tipo de Pilha_Furieri2014'!$E$1,'Área - us ur_Furieri2014'!$A$4:$R$6,9,FALSE)/1000</f>
        <v>3.2817489020827402E-3</v>
      </c>
      <c r="AS110" s="76">
        <f>AB110*VLOOKUP('Tipo de Pilha_Furieri2014'!$E$1,'Área - us ur_Furieri2014'!$A$4:$R$6,10,FALSE)/1000</f>
        <v>2.2848944415335844E-3</v>
      </c>
      <c r="AT110" s="76">
        <f>AC110*VLOOKUP('Tipo de Pilha_Furieri2014'!$E$1,'Área - us ur_Furieri2014'!$A$4:$R$6,11,FALSE)/1000</f>
        <v>1.9755521144346538E-3</v>
      </c>
      <c r="AU110" s="76">
        <f>AD110*VLOOKUP('Tipo de Pilha_Furieri2014'!$E$1,'Área - us ur_Furieri2014'!$A$4:$R$6,12,FALSE)/1000</f>
        <v>1.7400539132979914E-3</v>
      </c>
      <c r="AV110" s="76">
        <f>AE110*VLOOKUP('Tipo de Pilha_Furieri2014'!$E$1,'Área - us ur_Furieri2014'!$A$4:$R$6,13,FALSE)/1000</f>
        <v>5.4291936486321212E-4</v>
      </c>
      <c r="AW110" s="76">
        <f>AF110*VLOOKUP('Tipo de Pilha_Furieri2014'!$E$1,'Área - us ur_Furieri2014'!$A$4:$R$6,14,FALSE)/1000</f>
        <v>3.3119186818818491E-4</v>
      </c>
      <c r="AX110" s="76">
        <f>AG110*VLOOKUP('Tipo de Pilha_Furieri2014'!$E$1,'Área - us ur_Furieri2014'!$A$4:$R$6,15,FALSE)/1000</f>
        <v>1.322344321439951E-4</v>
      </c>
      <c r="AY110" s="76">
        <f>AH110*VLOOKUP('Tipo de Pilha_Furieri2014'!$E$1,'Área - us ur_Furieri2014'!$A$4:$R$6,16,FALSE)/1000</f>
        <v>0</v>
      </c>
      <c r="AZ110" s="76">
        <f>AI110*VLOOKUP('Tipo de Pilha_Furieri2014'!$E$1,'Área - us ur_Furieri2014'!$A$4:$R$6,17,FALSE)/1000</f>
        <v>0</v>
      </c>
      <c r="BA110" s="77">
        <f>AJ110*VLOOKUP('Tipo de Pilha_Furieri2014'!$E$1,'Área - us ur_Furieri2014'!$A$4:$R$6,18,FALSE)/1000</f>
        <v>0</v>
      </c>
      <c r="BB110" s="70">
        <f t="shared" si="43"/>
        <v>1.6508887352663357E-2</v>
      </c>
    </row>
    <row r="111" spans="1:54" ht="15" customHeight="1" x14ac:dyDescent="0.2">
      <c r="A111" s="90">
        <f>'Série Vento-1 dia'!D111</f>
        <v>42113</v>
      </c>
      <c r="B111" s="55">
        <f>'Série Vento-1 dia'!E111</f>
        <v>8.5912147999999995</v>
      </c>
      <c r="C111" s="48">
        <f t="shared" si="25"/>
        <v>4.2956074000000004E-2</v>
      </c>
      <c r="D111" s="49">
        <f t="shared" si="26"/>
        <v>0.12886822199999998</v>
      </c>
      <c r="E111" s="49">
        <f t="shared" si="27"/>
        <v>0.21478037</v>
      </c>
      <c r="F111" s="49">
        <f t="shared" si="28"/>
        <v>0.30069251799999996</v>
      </c>
      <c r="G111" s="49">
        <f t="shared" si="29"/>
        <v>0.38660466600000004</v>
      </c>
      <c r="H111" s="49">
        <f t="shared" si="30"/>
        <v>0.47251681400000001</v>
      </c>
      <c r="I111" s="49">
        <f t="shared" si="31"/>
        <v>0.55842896200000003</v>
      </c>
      <c r="J111" s="49">
        <f t="shared" si="32"/>
        <v>0.64434111000000005</v>
      </c>
      <c r="K111" s="49">
        <f t="shared" si="33"/>
        <v>0.73025325799999996</v>
      </c>
      <c r="L111" s="49">
        <f t="shared" si="34"/>
        <v>0.81616540599999998</v>
      </c>
      <c r="M111" s="49">
        <f t="shared" si="35"/>
        <v>0.902077554</v>
      </c>
      <c r="N111" s="49">
        <f t="shared" si="36"/>
        <v>0.98798970199999991</v>
      </c>
      <c r="O111" s="49">
        <f t="shared" si="37"/>
        <v>1.0739018499999999</v>
      </c>
      <c r="P111" s="49">
        <f t="shared" si="38"/>
        <v>1.159813998</v>
      </c>
      <c r="Q111" s="49">
        <f t="shared" si="39"/>
        <v>1.2457261459999998</v>
      </c>
      <c r="R111" s="49">
        <f t="shared" si="40"/>
        <v>1.3316382940000002</v>
      </c>
      <c r="S111" s="50">
        <f t="shared" si="41"/>
        <v>1.417550442</v>
      </c>
      <c r="T111" s="48">
        <f t="shared" si="46"/>
        <v>0</v>
      </c>
      <c r="U111" s="49">
        <f t="shared" si="46"/>
        <v>0</v>
      </c>
      <c r="V111" s="49">
        <f t="shared" si="46"/>
        <v>0</v>
      </c>
      <c r="W111" s="49">
        <f t="shared" si="46"/>
        <v>0</v>
      </c>
      <c r="X111" s="49">
        <f t="shared" si="46"/>
        <v>0</v>
      </c>
      <c r="Y111" s="49">
        <f t="shared" si="46"/>
        <v>1.1677657594172151</v>
      </c>
      <c r="Z111" s="49">
        <f t="shared" si="46"/>
        <v>4.167375950263053</v>
      </c>
      <c r="AA111" s="49">
        <f t="shared" si="46"/>
        <v>8.0231702132898643</v>
      </c>
      <c r="AB111" s="49">
        <f t="shared" si="46"/>
        <v>12.735148548497643</v>
      </c>
      <c r="AC111" s="49">
        <f t="shared" si="46"/>
        <v>18.303310955886403</v>
      </c>
      <c r="AD111" s="49">
        <f t="shared" si="46"/>
        <v>24.72765743545613</v>
      </c>
      <c r="AE111" s="49">
        <f t="shared" si="46"/>
        <v>32.008187987206824</v>
      </c>
      <c r="AF111" s="49">
        <f t="shared" si="46"/>
        <v>40.144902611138505</v>
      </c>
      <c r="AG111" s="49">
        <f t="shared" si="46"/>
        <v>49.137801307251152</v>
      </c>
      <c r="AH111" s="49">
        <f t="shared" si="46"/>
        <v>58.986884075544751</v>
      </c>
      <c r="AI111" s="49">
        <f t="shared" si="44"/>
        <v>69.692150916019401</v>
      </c>
      <c r="AJ111" s="49">
        <f t="shared" si="24"/>
        <v>81.253601828674945</v>
      </c>
      <c r="AK111" s="75">
        <f>T111*VLOOKUP('Tipo de Pilha_Furieri2014'!$E$1,'Área - us ur_Furieri2014'!$A$4:$R$6,2,FALSE)/1000</f>
        <v>0</v>
      </c>
      <c r="AL111" s="76">
        <f>U111*VLOOKUP('Tipo de Pilha_Furieri2014'!$E$1,'Área - us ur_Furieri2014'!$A$4:$R$6,3,FALSE)/1000</f>
        <v>0</v>
      </c>
      <c r="AM111" s="76">
        <f>V111*VLOOKUP('Tipo de Pilha_Furieri2014'!$E$1,'Área - us ur_Furieri2014'!$A$4:$R$6,4,FALSE)/1000</f>
        <v>0</v>
      </c>
      <c r="AN111" s="76">
        <f>W111*VLOOKUP('Tipo de Pilha_Furieri2014'!$E$1,'Área - us ur_Furieri2014'!$A$4:$R$6,5,FALSE)/1000</f>
        <v>0</v>
      </c>
      <c r="AO111" s="76">
        <f>X111*VLOOKUP('Tipo de Pilha_Furieri2014'!$E$1,'Área - us ur_Furieri2014'!$A$4:$R$6,6,FALSE)/1000</f>
        <v>0</v>
      </c>
      <c r="AP111" s="76">
        <f>Y111*VLOOKUP('Tipo de Pilha_Furieri2014'!$E$1,'Área - us ur_Furieri2014'!$A$4:$R$6,7,FALSE)/1000</f>
        <v>2.3705644916169466E-4</v>
      </c>
      <c r="AQ111" s="76">
        <f>Z111*VLOOKUP('Tipo de Pilha_Furieri2014'!$E$1,'Área - us ur_Furieri2014'!$A$4:$R$6,8,FALSE)/1000</f>
        <v>6.3760852039024707E-4</v>
      </c>
      <c r="AR111" s="76">
        <f>AA111*VLOOKUP('Tipo de Pilha_Furieri2014'!$E$1,'Área - us ur_Furieri2014'!$A$4:$R$6,9,FALSE)/1000</f>
        <v>8.7452555324859529E-4</v>
      </c>
      <c r="AS111" s="76">
        <f>AB111*VLOOKUP('Tipo de Pilha_Furieri2014'!$E$1,'Área - us ur_Furieri2014'!$A$4:$R$6,10,FALSE)/1000</f>
        <v>6.8769802161887275E-4</v>
      </c>
      <c r="AT111" s="76">
        <f>AC111*VLOOKUP('Tipo de Pilha_Furieri2014'!$E$1,'Área - us ur_Furieri2014'!$A$4:$R$6,11,FALSE)/1000</f>
        <v>6.4061588345602413E-4</v>
      </c>
      <c r="AU111" s="76">
        <f>AD111*VLOOKUP('Tipo de Pilha_Furieri2014'!$E$1,'Área - us ur_Furieri2014'!$A$4:$R$6,12,FALSE)/1000</f>
        <v>5.9346377845094706E-4</v>
      </c>
      <c r="AV111" s="76">
        <f>AE111*VLOOKUP('Tipo de Pilha_Furieri2014'!$E$1,'Área - us ur_Furieri2014'!$A$4:$R$6,13,FALSE)/1000</f>
        <v>1.9204912792324095E-4</v>
      </c>
      <c r="AW111" s="76">
        <f>AF111*VLOOKUP('Tipo de Pilha_Furieri2014'!$E$1,'Área - us ur_Furieri2014'!$A$4:$R$6,14,FALSE)/1000</f>
        <v>1.2043470783341552E-4</v>
      </c>
      <c r="AX111" s="76">
        <f>AG111*VLOOKUP('Tipo de Pilha_Furieri2014'!$E$1,'Área - us ur_Furieri2014'!$A$4:$R$6,15,FALSE)/1000</f>
        <v>4.9137801307251151E-5</v>
      </c>
      <c r="AY111" s="76">
        <f>AH111*VLOOKUP('Tipo de Pilha_Furieri2014'!$E$1,'Área - us ur_Furieri2014'!$A$4:$R$6,16,FALSE)/1000</f>
        <v>0</v>
      </c>
      <c r="AZ111" s="76">
        <f>AI111*VLOOKUP('Tipo de Pilha_Furieri2014'!$E$1,'Área - us ur_Furieri2014'!$A$4:$R$6,17,FALSE)/1000</f>
        <v>0</v>
      </c>
      <c r="BA111" s="77">
        <f>AJ111*VLOOKUP('Tipo de Pilha_Furieri2014'!$E$1,'Área - us ur_Furieri2014'!$A$4:$R$6,18,FALSE)/1000</f>
        <v>0</v>
      </c>
      <c r="BB111" s="70">
        <f t="shared" si="43"/>
        <v>4.0325898433902886E-3</v>
      </c>
    </row>
    <row r="112" spans="1:54" ht="15" customHeight="1" x14ac:dyDescent="0.2">
      <c r="A112" s="90">
        <f>'Série Vento-1 dia'!D112</f>
        <v>42114</v>
      </c>
      <c r="B112" s="55">
        <f>'Série Vento-1 dia'!E112</f>
        <v>10.309457759999999</v>
      </c>
      <c r="C112" s="48">
        <f t="shared" si="25"/>
        <v>5.1547288800000007E-2</v>
      </c>
      <c r="D112" s="49">
        <f t="shared" si="26"/>
        <v>0.15464186639999997</v>
      </c>
      <c r="E112" s="49">
        <f t="shared" si="27"/>
        <v>0.25773644400000001</v>
      </c>
      <c r="F112" s="49">
        <f t="shared" si="28"/>
        <v>0.36083102159999991</v>
      </c>
      <c r="G112" s="49">
        <f t="shared" si="29"/>
        <v>0.46392559919999998</v>
      </c>
      <c r="H112" s="49">
        <f t="shared" si="30"/>
        <v>0.56702017680000005</v>
      </c>
      <c r="I112" s="49">
        <f t="shared" si="31"/>
        <v>0.67011475440000001</v>
      </c>
      <c r="J112" s="49">
        <f t="shared" si="32"/>
        <v>0.77320933200000008</v>
      </c>
      <c r="K112" s="49">
        <f t="shared" si="33"/>
        <v>0.87630390959999993</v>
      </c>
      <c r="L112" s="49">
        <f t="shared" si="34"/>
        <v>0.97939848719999989</v>
      </c>
      <c r="M112" s="49">
        <f t="shared" si="35"/>
        <v>1.0824930648</v>
      </c>
      <c r="N112" s="49">
        <f t="shared" si="36"/>
        <v>1.1855876423999998</v>
      </c>
      <c r="O112" s="49">
        <f t="shared" si="37"/>
        <v>1.2886822199999999</v>
      </c>
      <c r="P112" s="49">
        <f t="shared" si="38"/>
        <v>1.3917767975999999</v>
      </c>
      <c r="Q112" s="49">
        <f t="shared" si="39"/>
        <v>1.4948713751999998</v>
      </c>
      <c r="R112" s="49">
        <f t="shared" si="40"/>
        <v>1.5979659528000001</v>
      </c>
      <c r="S112" s="50">
        <f t="shared" si="41"/>
        <v>1.7010605303999999</v>
      </c>
      <c r="T112" s="48">
        <f t="shared" si="46"/>
        <v>0</v>
      </c>
      <c r="U112" s="49">
        <f t="shared" si="46"/>
        <v>0</v>
      </c>
      <c r="V112" s="49">
        <f t="shared" si="46"/>
        <v>0</v>
      </c>
      <c r="W112" s="49">
        <f t="shared" si="46"/>
        <v>0</v>
      </c>
      <c r="X112" s="49">
        <f t="shared" si="46"/>
        <v>0.91489486430258415</v>
      </c>
      <c r="Y112" s="49">
        <f t="shared" si="46"/>
        <v>4.5144270933175914</v>
      </c>
      <c r="Z112" s="49">
        <f t="shared" si="46"/>
        <v>9.3468643862731948</v>
      </c>
      <c r="AA112" s="49">
        <f t="shared" si="46"/>
        <v>15.412206743169406</v>
      </c>
      <c r="AB112" s="49">
        <f t="shared" si="46"/>
        <v>22.710454164006201</v>
      </c>
      <c r="AC112" s="49">
        <f t="shared" si="46"/>
        <v>31.241606648783609</v>
      </c>
      <c r="AD112" s="49">
        <f t="shared" si="46"/>
        <v>41.00566419750163</v>
      </c>
      <c r="AE112" s="49">
        <f t="shared" si="46"/>
        <v>52.002626810160223</v>
      </c>
      <c r="AF112" s="49">
        <f t="shared" si="46"/>
        <v>64.232494486759435</v>
      </c>
      <c r="AG112" s="49">
        <f t="shared" si="46"/>
        <v>77.695267227299254</v>
      </c>
      <c r="AH112" s="49">
        <f t="shared" si="46"/>
        <v>92.390945031779637</v>
      </c>
      <c r="AI112" s="49">
        <f t="shared" si="44"/>
        <v>108.31952790020071</v>
      </c>
      <c r="AJ112" s="49">
        <f t="shared" si="24"/>
        <v>125.48101583256231</v>
      </c>
      <c r="AK112" s="75">
        <f>T112*VLOOKUP('Tipo de Pilha_Furieri2014'!$E$1,'Área - us ur_Furieri2014'!$A$4:$R$6,2,FALSE)/1000</f>
        <v>0</v>
      </c>
      <c r="AL112" s="76">
        <f>U112*VLOOKUP('Tipo de Pilha_Furieri2014'!$E$1,'Área - us ur_Furieri2014'!$A$4:$R$6,3,FALSE)/1000</f>
        <v>0</v>
      </c>
      <c r="AM112" s="76">
        <f>V112*VLOOKUP('Tipo de Pilha_Furieri2014'!$E$1,'Área - us ur_Furieri2014'!$A$4:$R$6,4,FALSE)/1000</f>
        <v>0</v>
      </c>
      <c r="AN112" s="76">
        <f>W112*VLOOKUP('Tipo de Pilha_Furieri2014'!$E$1,'Área - us ur_Furieri2014'!$A$4:$R$6,5,FALSE)/1000</f>
        <v>0</v>
      </c>
      <c r="AO112" s="76">
        <f>X112*VLOOKUP('Tipo de Pilha_Furieri2014'!$E$1,'Área - us ur_Furieri2014'!$A$4:$R$6,6,FALSE)/1000</f>
        <v>1.4546828342411089E-4</v>
      </c>
      <c r="AP112" s="76">
        <f>Y112*VLOOKUP('Tipo de Pilha_Furieri2014'!$E$1,'Área - us ur_Furieri2014'!$A$4:$R$6,7,FALSE)/1000</f>
        <v>9.1642869994347108E-4</v>
      </c>
      <c r="AQ112" s="76">
        <f>Z112*VLOOKUP('Tipo de Pilha_Furieri2014'!$E$1,'Área - us ur_Furieri2014'!$A$4:$R$6,8,FALSE)/1000</f>
        <v>1.4300702510997986E-3</v>
      </c>
      <c r="AR112" s="76">
        <f>AA112*VLOOKUP('Tipo de Pilha_Furieri2014'!$E$1,'Área - us ur_Furieri2014'!$A$4:$R$6,9,FALSE)/1000</f>
        <v>1.6799305350054651E-3</v>
      </c>
      <c r="AS112" s="76">
        <f>AB112*VLOOKUP('Tipo de Pilha_Furieri2014'!$E$1,'Área - us ur_Furieri2014'!$A$4:$R$6,10,FALSE)/1000</f>
        <v>1.226364524856335E-3</v>
      </c>
      <c r="AT112" s="76">
        <f>AC112*VLOOKUP('Tipo de Pilha_Furieri2014'!$E$1,'Área - us ur_Furieri2014'!$A$4:$R$6,11,FALSE)/1000</f>
        <v>1.0934562327074265E-3</v>
      </c>
      <c r="AU112" s="76">
        <f>AD112*VLOOKUP('Tipo de Pilha_Furieri2014'!$E$1,'Área - us ur_Furieri2014'!$A$4:$R$6,12,FALSE)/1000</f>
        <v>9.8413594074003917E-4</v>
      </c>
      <c r="AV112" s="76">
        <f>AE112*VLOOKUP('Tipo de Pilha_Furieri2014'!$E$1,'Área - us ur_Furieri2014'!$A$4:$R$6,13,FALSE)/1000</f>
        <v>3.1201576086096133E-4</v>
      </c>
      <c r="AW112" s="76">
        <f>AF112*VLOOKUP('Tipo de Pilha_Furieri2014'!$E$1,'Área - us ur_Furieri2014'!$A$4:$R$6,14,FALSE)/1000</f>
        <v>1.9269748346027832E-4</v>
      </c>
      <c r="AX112" s="76">
        <f>AG112*VLOOKUP('Tipo de Pilha_Furieri2014'!$E$1,'Área - us ur_Furieri2014'!$A$4:$R$6,15,FALSE)/1000</f>
        <v>7.7695267227299256E-5</v>
      </c>
      <c r="AY112" s="76">
        <f>AH112*VLOOKUP('Tipo de Pilha_Furieri2014'!$E$1,'Área - us ur_Furieri2014'!$A$4:$R$6,16,FALSE)/1000</f>
        <v>0</v>
      </c>
      <c r="AZ112" s="76">
        <f>AI112*VLOOKUP('Tipo de Pilha_Furieri2014'!$E$1,'Área - us ur_Furieri2014'!$A$4:$R$6,17,FALSE)/1000</f>
        <v>0</v>
      </c>
      <c r="BA112" s="77">
        <f>AJ112*VLOOKUP('Tipo de Pilha_Furieri2014'!$E$1,'Área - us ur_Furieri2014'!$A$4:$R$6,18,FALSE)/1000</f>
        <v>0</v>
      </c>
      <c r="BB112" s="70">
        <f t="shared" si="43"/>
        <v>8.0582629793251852E-3</v>
      </c>
    </row>
    <row r="113" spans="1:54" ht="15" customHeight="1" x14ac:dyDescent="0.2">
      <c r="A113" s="90">
        <f>'Série Vento-1 dia'!D113</f>
        <v>42115</v>
      </c>
      <c r="B113" s="55">
        <f>'Série Vento-1 dia'!E113</f>
        <v>11.16857924</v>
      </c>
      <c r="C113" s="48">
        <f t="shared" si="25"/>
        <v>5.5842896200000013E-2</v>
      </c>
      <c r="D113" s="49">
        <f t="shared" si="26"/>
        <v>0.16752868859999998</v>
      </c>
      <c r="E113" s="49">
        <f t="shared" si="27"/>
        <v>0.27921448100000001</v>
      </c>
      <c r="F113" s="49">
        <f t="shared" si="28"/>
        <v>0.39090027339999994</v>
      </c>
      <c r="G113" s="49">
        <f t="shared" si="29"/>
        <v>0.50258606580000009</v>
      </c>
      <c r="H113" s="49">
        <f t="shared" si="30"/>
        <v>0.61427185820000008</v>
      </c>
      <c r="I113" s="49">
        <f t="shared" si="31"/>
        <v>0.72595765060000006</v>
      </c>
      <c r="J113" s="49">
        <f t="shared" si="32"/>
        <v>0.83764344300000015</v>
      </c>
      <c r="K113" s="49">
        <f t="shared" si="33"/>
        <v>0.94932923540000003</v>
      </c>
      <c r="L113" s="49">
        <f t="shared" si="34"/>
        <v>1.0610150277999999</v>
      </c>
      <c r="M113" s="49">
        <f t="shared" si="35"/>
        <v>1.1727008202</v>
      </c>
      <c r="N113" s="49">
        <f t="shared" si="36"/>
        <v>1.2843866125999999</v>
      </c>
      <c r="O113" s="49">
        <f t="shared" si="37"/>
        <v>1.396072405</v>
      </c>
      <c r="P113" s="49">
        <f t="shared" si="38"/>
        <v>1.5077581974000001</v>
      </c>
      <c r="Q113" s="49">
        <f t="shared" si="39"/>
        <v>1.6194439897999999</v>
      </c>
      <c r="R113" s="49">
        <f t="shared" si="40"/>
        <v>1.7311297822000002</v>
      </c>
      <c r="S113" s="50">
        <f t="shared" si="41"/>
        <v>1.8428155746000001</v>
      </c>
      <c r="T113" s="48">
        <f t="shared" si="46"/>
        <v>0</v>
      </c>
      <c r="U113" s="49">
        <f t="shared" si="46"/>
        <v>0</v>
      </c>
      <c r="V113" s="49">
        <f t="shared" si="46"/>
        <v>0</v>
      </c>
      <c r="W113" s="49">
        <f t="shared" si="46"/>
        <v>0</v>
      </c>
      <c r="X113" s="49">
        <f t="shared" si="46"/>
        <v>2.1202383880026754</v>
      </c>
      <c r="Y113" s="49">
        <f t="shared" si="46"/>
        <v>6.5762512830198965</v>
      </c>
      <c r="Z113" s="49">
        <f t="shared" si="46"/>
        <v>12.479215260022961</v>
      </c>
      <c r="AA113" s="49">
        <f t="shared" si="46"/>
        <v>19.829130319011878</v>
      </c>
      <c r="AB113" s="49">
        <f t="shared" si="46"/>
        <v>28.625996459986627</v>
      </c>
      <c r="AC113" s="49">
        <f t="shared" si="46"/>
        <v>38.869813682947211</v>
      </c>
      <c r="AD113" s="49">
        <f t="shared" si="46"/>
        <v>50.560581987893663</v>
      </c>
      <c r="AE113" s="49">
        <f t="shared" si="46"/>
        <v>63.698301374825931</v>
      </c>
      <c r="AF113" s="49">
        <f t="shared" si="46"/>
        <v>78.282971843744079</v>
      </c>
      <c r="AG113" s="49">
        <f t="shared" si="46"/>
        <v>94.314593394648071</v>
      </c>
      <c r="AH113" s="49">
        <f t="shared" si="46"/>
        <v>111.79316602753786</v>
      </c>
      <c r="AI113" s="49">
        <f t="shared" si="44"/>
        <v>130.71868974241357</v>
      </c>
      <c r="AJ113" s="49">
        <f t="shared" si="24"/>
        <v>151.09116453927507</v>
      </c>
      <c r="AK113" s="75">
        <f>T113*VLOOKUP('Tipo de Pilha_Furieri2014'!$E$1,'Área - us ur_Furieri2014'!$A$4:$R$6,2,FALSE)/1000</f>
        <v>0</v>
      </c>
      <c r="AL113" s="76">
        <f>U113*VLOOKUP('Tipo de Pilha_Furieri2014'!$E$1,'Área - us ur_Furieri2014'!$A$4:$R$6,3,FALSE)/1000</f>
        <v>0</v>
      </c>
      <c r="AM113" s="76">
        <f>V113*VLOOKUP('Tipo de Pilha_Furieri2014'!$E$1,'Área - us ur_Furieri2014'!$A$4:$R$6,4,FALSE)/1000</f>
        <v>0</v>
      </c>
      <c r="AN113" s="76">
        <f>W113*VLOOKUP('Tipo de Pilha_Furieri2014'!$E$1,'Área - us ur_Furieri2014'!$A$4:$R$6,5,FALSE)/1000</f>
        <v>0</v>
      </c>
      <c r="AO113" s="76">
        <f>X113*VLOOKUP('Tipo de Pilha_Furieri2014'!$E$1,'Área - us ur_Furieri2014'!$A$4:$R$6,6,FALSE)/1000</f>
        <v>3.3711790369242537E-4</v>
      </c>
      <c r="AP113" s="76">
        <f>Y113*VLOOKUP('Tipo de Pilha_Furieri2014'!$E$1,'Área - us ur_Furieri2014'!$A$4:$R$6,7,FALSE)/1000</f>
        <v>1.3349790104530391E-3</v>
      </c>
      <c r="AQ113" s="76">
        <f>Z113*VLOOKUP('Tipo de Pilha_Furieri2014'!$E$1,'Área - us ur_Furieri2014'!$A$4:$R$6,8,FALSE)/1000</f>
        <v>1.909319934783513E-3</v>
      </c>
      <c r="AR113" s="76">
        <f>AA113*VLOOKUP('Tipo de Pilha_Furieri2014'!$E$1,'Área - us ur_Furieri2014'!$A$4:$R$6,9,FALSE)/1000</f>
        <v>2.1613752047722947E-3</v>
      </c>
      <c r="AS113" s="76">
        <f>AB113*VLOOKUP('Tipo de Pilha_Furieri2014'!$E$1,'Área - us ur_Furieri2014'!$A$4:$R$6,10,FALSE)/1000</f>
        <v>1.545803808839278E-3</v>
      </c>
      <c r="AT113" s="76">
        <f>AC113*VLOOKUP('Tipo de Pilha_Furieri2014'!$E$1,'Área - us ur_Furieri2014'!$A$4:$R$6,11,FALSE)/1000</f>
        <v>1.3604434789031526E-3</v>
      </c>
      <c r="AU113" s="76">
        <f>AD113*VLOOKUP('Tipo de Pilha_Furieri2014'!$E$1,'Área - us ur_Furieri2014'!$A$4:$R$6,12,FALSE)/1000</f>
        <v>1.2134539677094479E-3</v>
      </c>
      <c r="AV113" s="76">
        <f>AE113*VLOOKUP('Tipo de Pilha_Furieri2014'!$E$1,'Área - us ur_Furieri2014'!$A$4:$R$6,13,FALSE)/1000</f>
        <v>3.8218980824895562E-4</v>
      </c>
      <c r="AW113" s="76">
        <f>AF113*VLOOKUP('Tipo de Pilha_Furieri2014'!$E$1,'Área - us ur_Furieri2014'!$A$4:$R$6,14,FALSE)/1000</f>
        <v>2.3484891553123225E-4</v>
      </c>
      <c r="AX113" s="76">
        <f>AG113*VLOOKUP('Tipo de Pilha_Furieri2014'!$E$1,'Área - us ur_Furieri2014'!$A$4:$R$6,15,FALSE)/1000</f>
        <v>9.4314593394648067E-5</v>
      </c>
      <c r="AY113" s="76">
        <f>AH113*VLOOKUP('Tipo de Pilha_Furieri2014'!$E$1,'Área - us ur_Furieri2014'!$A$4:$R$6,16,FALSE)/1000</f>
        <v>0</v>
      </c>
      <c r="AZ113" s="76">
        <f>AI113*VLOOKUP('Tipo de Pilha_Furieri2014'!$E$1,'Área - us ur_Furieri2014'!$A$4:$R$6,17,FALSE)/1000</f>
        <v>0</v>
      </c>
      <c r="BA113" s="77">
        <f>AJ113*VLOOKUP('Tipo de Pilha_Furieri2014'!$E$1,'Área - us ur_Furieri2014'!$A$4:$R$6,18,FALSE)/1000</f>
        <v>0</v>
      </c>
      <c r="BB113" s="70">
        <f t="shared" si="43"/>
        <v>1.0573846626327986E-2</v>
      </c>
    </row>
    <row r="114" spans="1:54" ht="15" customHeight="1" x14ac:dyDescent="0.2">
      <c r="A114" s="90">
        <f>'Série Vento-1 dia'!D114</f>
        <v>42116</v>
      </c>
      <c r="B114" s="55">
        <f>'Série Vento-1 dia'!E114</f>
        <v>13.74594368</v>
      </c>
      <c r="C114" s="48">
        <f t="shared" si="25"/>
        <v>6.8729718400000014E-2</v>
      </c>
      <c r="D114" s="49">
        <f t="shared" si="26"/>
        <v>0.2061891552</v>
      </c>
      <c r="E114" s="49">
        <f t="shared" si="27"/>
        <v>0.34364859200000003</v>
      </c>
      <c r="F114" s="49">
        <f t="shared" si="28"/>
        <v>0.48110802879999992</v>
      </c>
      <c r="G114" s="49">
        <f t="shared" si="29"/>
        <v>0.61856746560000009</v>
      </c>
      <c r="H114" s="49">
        <f t="shared" si="30"/>
        <v>0.75602690240000014</v>
      </c>
      <c r="I114" s="49">
        <f t="shared" si="31"/>
        <v>0.89348633919999998</v>
      </c>
      <c r="J114" s="49">
        <f t="shared" si="32"/>
        <v>1.030945776</v>
      </c>
      <c r="K114" s="49">
        <f t="shared" si="33"/>
        <v>1.1684052128</v>
      </c>
      <c r="L114" s="49">
        <f t="shared" si="34"/>
        <v>1.3058646495999999</v>
      </c>
      <c r="M114" s="49">
        <f t="shared" si="35"/>
        <v>1.4433240864000001</v>
      </c>
      <c r="N114" s="49">
        <f t="shared" si="36"/>
        <v>1.5807835231999998</v>
      </c>
      <c r="O114" s="49">
        <f t="shared" si="37"/>
        <v>1.71824296</v>
      </c>
      <c r="P114" s="49">
        <f t="shared" si="38"/>
        <v>1.8557023968000002</v>
      </c>
      <c r="Q114" s="49">
        <f t="shared" si="39"/>
        <v>1.9931618335999999</v>
      </c>
      <c r="R114" s="49">
        <f t="shared" si="40"/>
        <v>2.1306212704000003</v>
      </c>
      <c r="S114" s="50">
        <f t="shared" si="41"/>
        <v>2.2680807072000002</v>
      </c>
      <c r="T114" s="48">
        <f t="shared" si="46"/>
        <v>0</v>
      </c>
      <c r="U114" s="49">
        <f t="shared" si="46"/>
        <v>0</v>
      </c>
      <c r="V114" s="49">
        <f t="shared" si="46"/>
        <v>0</v>
      </c>
      <c r="W114" s="49">
        <f t="shared" si="46"/>
        <v>1.4291984952536523</v>
      </c>
      <c r="X114" s="49">
        <f t="shared" si="46"/>
        <v>6.7765326068028209</v>
      </c>
      <c r="Y114" s="49">
        <f t="shared" si="46"/>
        <v>14.315697943135278</v>
      </c>
      <c r="Z114" s="49">
        <f t="shared" si="46"/>
        <v>24.046694504251011</v>
      </c>
      <c r="AA114" s="49">
        <f t="shared" si="46"/>
        <v>35.969522290150053</v>
      </c>
      <c r="AB114" s="49">
        <f t="shared" si="46"/>
        <v>50.08418130083237</v>
      </c>
      <c r="AC114" s="49">
        <f t="shared" si="46"/>
        <v>66.390671536297987</v>
      </c>
      <c r="AD114" s="49">
        <f t="shared" si="46"/>
        <v>84.888992996546904</v>
      </c>
      <c r="AE114" s="49">
        <f t="shared" si="46"/>
        <v>105.57914568157906</v>
      </c>
      <c r="AF114" s="49">
        <f t="shared" si="46"/>
        <v>128.46112959139458</v>
      </c>
      <c r="AG114" s="49">
        <f t="shared" si="46"/>
        <v>153.53494472599337</v>
      </c>
      <c r="AH114" s="49">
        <f t="shared" si="46"/>
        <v>180.8005910853754</v>
      </c>
      <c r="AI114" s="49">
        <f t="shared" si="44"/>
        <v>210.25806866954085</v>
      </c>
      <c r="AJ114" s="49">
        <f t="shared" si="24"/>
        <v>241.90737747848948</v>
      </c>
      <c r="AK114" s="75">
        <f>T114*VLOOKUP('Tipo de Pilha_Furieri2014'!$E$1,'Área - us ur_Furieri2014'!$A$4:$R$6,2,FALSE)/1000</f>
        <v>0</v>
      </c>
      <c r="AL114" s="76">
        <f>U114*VLOOKUP('Tipo de Pilha_Furieri2014'!$E$1,'Área - us ur_Furieri2014'!$A$4:$R$6,3,FALSE)/1000</f>
        <v>0</v>
      </c>
      <c r="AM114" s="76">
        <f>V114*VLOOKUP('Tipo de Pilha_Furieri2014'!$E$1,'Área - us ur_Furieri2014'!$A$4:$R$6,4,FALSE)/1000</f>
        <v>0</v>
      </c>
      <c r="AN114" s="76">
        <f>W114*VLOOKUP('Tipo de Pilha_Furieri2014'!$E$1,'Área - us ur_Furieri2014'!$A$4:$R$6,5,FALSE)/1000</f>
        <v>1.3863225403960424E-4</v>
      </c>
      <c r="AO114" s="76">
        <f>X114*VLOOKUP('Tipo de Pilha_Furieri2014'!$E$1,'Área - us ur_Furieri2014'!$A$4:$R$6,6,FALSE)/1000</f>
        <v>1.0774686844816485E-3</v>
      </c>
      <c r="AP114" s="76">
        <f>Y114*VLOOKUP('Tipo de Pilha_Furieri2014'!$E$1,'Área - us ur_Furieri2014'!$A$4:$R$6,7,FALSE)/1000</f>
        <v>2.9060866824564616E-3</v>
      </c>
      <c r="AQ114" s="76">
        <f>Z114*VLOOKUP('Tipo de Pilha_Furieri2014'!$E$1,'Área - us ur_Furieri2014'!$A$4:$R$6,8,FALSE)/1000</f>
        <v>3.6791442591504048E-3</v>
      </c>
      <c r="AR114" s="76">
        <f>AA114*VLOOKUP('Tipo de Pilha_Furieri2014'!$E$1,'Área - us ur_Furieri2014'!$A$4:$R$6,9,FALSE)/1000</f>
        <v>3.9206779296263559E-3</v>
      </c>
      <c r="AS114" s="76">
        <f>AB114*VLOOKUP('Tipo de Pilha_Furieri2014'!$E$1,'Área - us ur_Furieri2014'!$A$4:$R$6,10,FALSE)/1000</f>
        <v>2.7045457902449481E-3</v>
      </c>
      <c r="AT114" s="76">
        <f>AC114*VLOOKUP('Tipo de Pilha_Furieri2014'!$E$1,'Área - us ur_Furieri2014'!$A$4:$R$6,11,FALSE)/1000</f>
        <v>2.3236735037704295E-3</v>
      </c>
      <c r="AU114" s="76">
        <f>AD114*VLOOKUP('Tipo de Pilha_Furieri2014'!$E$1,'Área - us ur_Furieri2014'!$A$4:$R$6,12,FALSE)/1000</f>
        <v>2.0373358319171254E-3</v>
      </c>
      <c r="AV114" s="76">
        <f>AE114*VLOOKUP('Tipo de Pilha_Furieri2014'!$E$1,'Área - us ur_Furieri2014'!$A$4:$R$6,13,FALSE)/1000</f>
        <v>6.3347487408947449E-4</v>
      </c>
      <c r="AW114" s="76">
        <f>AF114*VLOOKUP('Tipo de Pilha_Furieri2014'!$E$1,'Área - us ur_Furieri2014'!$A$4:$R$6,14,FALSE)/1000</f>
        <v>3.8538338877418379E-4</v>
      </c>
      <c r="AX114" s="76">
        <f>AG114*VLOOKUP('Tipo de Pilha_Furieri2014'!$E$1,'Área - us ur_Furieri2014'!$A$4:$R$6,15,FALSE)/1000</f>
        <v>1.5353494472599338E-4</v>
      </c>
      <c r="AY114" s="76">
        <f>AH114*VLOOKUP('Tipo de Pilha_Furieri2014'!$E$1,'Área - us ur_Furieri2014'!$A$4:$R$6,16,FALSE)/1000</f>
        <v>0</v>
      </c>
      <c r="AZ114" s="76">
        <f>AI114*VLOOKUP('Tipo de Pilha_Furieri2014'!$E$1,'Área - us ur_Furieri2014'!$A$4:$R$6,17,FALSE)/1000</f>
        <v>0</v>
      </c>
      <c r="BA114" s="77">
        <f>AJ114*VLOOKUP('Tipo de Pilha_Furieri2014'!$E$1,'Área - us ur_Furieri2014'!$A$4:$R$6,18,FALSE)/1000</f>
        <v>0</v>
      </c>
      <c r="BB114" s="70">
        <f t="shared" si="43"/>
        <v>1.9959958143276627E-2</v>
      </c>
    </row>
    <row r="115" spans="1:54" ht="15" customHeight="1" x14ac:dyDescent="0.2">
      <c r="A115" s="90">
        <f>'Série Vento-1 dia'!D115</f>
        <v>42117</v>
      </c>
      <c r="B115" s="55">
        <f>'Série Vento-1 dia'!E115</f>
        <v>10.309457759999999</v>
      </c>
      <c r="C115" s="48">
        <f t="shared" si="25"/>
        <v>5.1547288800000007E-2</v>
      </c>
      <c r="D115" s="49">
        <f t="shared" si="26"/>
        <v>0.15464186639999997</v>
      </c>
      <c r="E115" s="49">
        <f t="shared" si="27"/>
        <v>0.25773644400000001</v>
      </c>
      <c r="F115" s="49">
        <f t="shared" si="28"/>
        <v>0.36083102159999991</v>
      </c>
      <c r="G115" s="49">
        <f t="shared" si="29"/>
        <v>0.46392559919999998</v>
      </c>
      <c r="H115" s="49">
        <f t="shared" si="30"/>
        <v>0.56702017680000005</v>
      </c>
      <c r="I115" s="49">
        <f t="shared" si="31"/>
        <v>0.67011475440000001</v>
      </c>
      <c r="J115" s="49">
        <f t="shared" si="32"/>
        <v>0.77320933200000008</v>
      </c>
      <c r="K115" s="49">
        <f t="shared" si="33"/>
        <v>0.87630390959999993</v>
      </c>
      <c r="L115" s="49">
        <f t="shared" si="34"/>
        <v>0.97939848719999989</v>
      </c>
      <c r="M115" s="49">
        <f t="shared" si="35"/>
        <v>1.0824930648</v>
      </c>
      <c r="N115" s="49">
        <f t="shared" si="36"/>
        <v>1.1855876423999998</v>
      </c>
      <c r="O115" s="49">
        <f t="shared" si="37"/>
        <v>1.2886822199999999</v>
      </c>
      <c r="P115" s="49">
        <f t="shared" si="38"/>
        <v>1.3917767975999999</v>
      </c>
      <c r="Q115" s="49">
        <f t="shared" si="39"/>
        <v>1.4948713751999998</v>
      </c>
      <c r="R115" s="49">
        <f t="shared" si="40"/>
        <v>1.5979659528000001</v>
      </c>
      <c r="S115" s="50">
        <f t="shared" si="41"/>
        <v>1.7010605303999999</v>
      </c>
      <c r="T115" s="48">
        <f t="shared" si="46"/>
        <v>0</v>
      </c>
      <c r="U115" s="49">
        <f t="shared" si="46"/>
        <v>0</v>
      </c>
      <c r="V115" s="49">
        <f t="shared" si="46"/>
        <v>0</v>
      </c>
      <c r="W115" s="49">
        <f t="shared" si="46"/>
        <v>0</v>
      </c>
      <c r="X115" s="49">
        <f t="shared" si="46"/>
        <v>0.91489486430258415</v>
      </c>
      <c r="Y115" s="49">
        <f t="shared" si="46"/>
        <v>4.5144270933175914</v>
      </c>
      <c r="Z115" s="49">
        <f t="shared" si="46"/>
        <v>9.3468643862731948</v>
      </c>
      <c r="AA115" s="49">
        <f t="shared" si="46"/>
        <v>15.412206743169406</v>
      </c>
      <c r="AB115" s="49">
        <f t="shared" si="46"/>
        <v>22.710454164006201</v>
      </c>
      <c r="AC115" s="49">
        <f t="shared" si="46"/>
        <v>31.241606648783609</v>
      </c>
      <c r="AD115" s="49">
        <f t="shared" si="46"/>
        <v>41.00566419750163</v>
      </c>
      <c r="AE115" s="49">
        <f t="shared" si="46"/>
        <v>52.002626810160223</v>
      </c>
      <c r="AF115" s="49">
        <f t="shared" si="46"/>
        <v>64.232494486759435</v>
      </c>
      <c r="AG115" s="49">
        <f t="shared" si="46"/>
        <v>77.695267227299254</v>
      </c>
      <c r="AH115" s="49">
        <f t="shared" si="46"/>
        <v>92.390945031779637</v>
      </c>
      <c r="AI115" s="49">
        <f t="shared" si="44"/>
        <v>108.31952790020071</v>
      </c>
      <c r="AJ115" s="49">
        <f t="shared" si="24"/>
        <v>125.48101583256231</v>
      </c>
      <c r="AK115" s="75">
        <f>T115*VLOOKUP('Tipo de Pilha_Furieri2014'!$E$1,'Área - us ur_Furieri2014'!$A$4:$R$6,2,FALSE)/1000</f>
        <v>0</v>
      </c>
      <c r="AL115" s="76">
        <f>U115*VLOOKUP('Tipo de Pilha_Furieri2014'!$E$1,'Área - us ur_Furieri2014'!$A$4:$R$6,3,FALSE)/1000</f>
        <v>0</v>
      </c>
      <c r="AM115" s="76">
        <f>V115*VLOOKUP('Tipo de Pilha_Furieri2014'!$E$1,'Área - us ur_Furieri2014'!$A$4:$R$6,4,FALSE)/1000</f>
        <v>0</v>
      </c>
      <c r="AN115" s="76">
        <f>W115*VLOOKUP('Tipo de Pilha_Furieri2014'!$E$1,'Área - us ur_Furieri2014'!$A$4:$R$6,5,FALSE)/1000</f>
        <v>0</v>
      </c>
      <c r="AO115" s="76">
        <f>X115*VLOOKUP('Tipo de Pilha_Furieri2014'!$E$1,'Área - us ur_Furieri2014'!$A$4:$R$6,6,FALSE)/1000</f>
        <v>1.4546828342411089E-4</v>
      </c>
      <c r="AP115" s="76">
        <f>Y115*VLOOKUP('Tipo de Pilha_Furieri2014'!$E$1,'Área - us ur_Furieri2014'!$A$4:$R$6,7,FALSE)/1000</f>
        <v>9.1642869994347108E-4</v>
      </c>
      <c r="AQ115" s="76">
        <f>Z115*VLOOKUP('Tipo de Pilha_Furieri2014'!$E$1,'Área - us ur_Furieri2014'!$A$4:$R$6,8,FALSE)/1000</f>
        <v>1.4300702510997986E-3</v>
      </c>
      <c r="AR115" s="76">
        <f>AA115*VLOOKUP('Tipo de Pilha_Furieri2014'!$E$1,'Área - us ur_Furieri2014'!$A$4:$R$6,9,FALSE)/1000</f>
        <v>1.6799305350054651E-3</v>
      </c>
      <c r="AS115" s="76">
        <f>AB115*VLOOKUP('Tipo de Pilha_Furieri2014'!$E$1,'Área - us ur_Furieri2014'!$A$4:$R$6,10,FALSE)/1000</f>
        <v>1.226364524856335E-3</v>
      </c>
      <c r="AT115" s="76">
        <f>AC115*VLOOKUP('Tipo de Pilha_Furieri2014'!$E$1,'Área - us ur_Furieri2014'!$A$4:$R$6,11,FALSE)/1000</f>
        <v>1.0934562327074265E-3</v>
      </c>
      <c r="AU115" s="76">
        <f>AD115*VLOOKUP('Tipo de Pilha_Furieri2014'!$E$1,'Área - us ur_Furieri2014'!$A$4:$R$6,12,FALSE)/1000</f>
        <v>9.8413594074003917E-4</v>
      </c>
      <c r="AV115" s="76">
        <f>AE115*VLOOKUP('Tipo de Pilha_Furieri2014'!$E$1,'Área - us ur_Furieri2014'!$A$4:$R$6,13,FALSE)/1000</f>
        <v>3.1201576086096133E-4</v>
      </c>
      <c r="AW115" s="76">
        <f>AF115*VLOOKUP('Tipo de Pilha_Furieri2014'!$E$1,'Área - us ur_Furieri2014'!$A$4:$R$6,14,FALSE)/1000</f>
        <v>1.9269748346027832E-4</v>
      </c>
      <c r="AX115" s="76">
        <f>AG115*VLOOKUP('Tipo de Pilha_Furieri2014'!$E$1,'Área - us ur_Furieri2014'!$A$4:$R$6,15,FALSE)/1000</f>
        <v>7.7695267227299256E-5</v>
      </c>
      <c r="AY115" s="76">
        <f>AH115*VLOOKUP('Tipo de Pilha_Furieri2014'!$E$1,'Área - us ur_Furieri2014'!$A$4:$R$6,16,FALSE)/1000</f>
        <v>0</v>
      </c>
      <c r="AZ115" s="76">
        <f>AI115*VLOOKUP('Tipo de Pilha_Furieri2014'!$E$1,'Área - us ur_Furieri2014'!$A$4:$R$6,17,FALSE)/1000</f>
        <v>0</v>
      </c>
      <c r="BA115" s="77">
        <f>AJ115*VLOOKUP('Tipo de Pilha_Furieri2014'!$E$1,'Área - us ur_Furieri2014'!$A$4:$R$6,18,FALSE)/1000</f>
        <v>0</v>
      </c>
      <c r="BB115" s="70">
        <f t="shared" si="43"/>
        <v>8.0582629793251852E-3</v>
      </c>
    </row>
    <row r="116" spans="1:54" ht="15" customHeight="1" x14ac:dyDescent="0.2">
      <c r="A116" s="90">
        <f>'Série Vento-1 dia'!D116</f>
        <v>42118</v>
      </c>
      <c r="B116" s="55">
        <f>'Série Vento-1 dia'!E116</f>
        <v>8.5912147999999995</v>
      </c>
      <c r="C116" s="48">
        <f t="shared" si="25"/>
        <v>4.2956074000000004E-2</v>
      </c>
      <c r="D116" s="49">
        <f t="shared" si="26"/>
        <v>0.12886822199999998</v>
      </c>
      <c r="E116" s="49">
        <f t="shared" si="27"/>
        <v>0.21478037</v>
      </c>
      <c r="F116" s="49">
        <f t="shared" si="28"/>
        <v>0.30069251799999996</v>
      </c>
      <c r="G116" s="49">
        <f t="shared" si="29"/>
        <v>0.38660466600000004</v>
      </c>
      <c r="H116" s="49">
        <f t="shared" si="30"/>
        <v>0.47251681400000001</v>
      </c>
      <c r="I116" s="49">
        <f t="shared" si="31"/>
        <v>0.55842896200000003</v>
      </c>
      <c r="J116" s="49">
        <f t="shared" si="32"/>
        <v>0.64434111000000005</v>
      </c>
      <c r="K116" s="49">
        <f t="shared" si="33"/>
        <v>0.73025325799999996</v>
      </c>
      <c r="L116" s="49">
        <f t="shared" si="34"/>
        <v>0.81616540599999998</v>
      </c>
      <c r="M116" s="49">
        <f t="shared" si="35"/>
        <v>0.902077554</v>
      </c>
      <c r="N116" s="49">
        <f t="shared" si="36"/>
        <v>0.98798970199999991</v>
      </c>
      <c r="O116" s="49">
        <f t="shared" si="37"/>
        <v>1.0739018499999999</v>
      </c>
      <c r="P116" s="49">
        <f t="shared" si="38"/>
        <v>1.159813998</v>
      </c>
      <c r="Q116" s="49">
        <f t="shared" si="39"/>
        <v>1.2457261459999998</v>
      </c>
      <c r="R116" s="49">
        <f t="shared" si="40"/>
        <v>1.3316382940000002</v>
      </c>
      <c r="S116" s="50">
        <f t="shared" si="41"/>
        <v>1.417550442</v>
      </c>
      <c r="T116" s="48">
        <f t="shared" si="46"/>
        <v>0</v>
      </c>
      <c r="U116" s="49">
        <f t="shared" si="46"/>
        <v>0</v>
      </c>
      <c r="V116" s="49">
        <f t="shared" si="46"/>
        <v>0</v>
      </c>
      <c r="W116" s="49">
        <f t="shared" si="46"/>
        <v>0</v>
      </c>
      <c r="X116" s="49">
        <f t="shared" si="46"/>
        <v>0</v>
      </c>
      <c r="Y116" s="49">
        <f t="shared" si="46"/>
        <v>1.1677657594172151</v>
      </c>
      <c r="Z116" s="49">
        <f t="shared" si="46"/>
        <v>4.167375950263053</v>
      </c>
      <c r="AA116" s="49">
        <f t="shared" si="46"/>
        <v>8.0231702132898643</v>
      </c>
      <c r="AB116" s="49">
        <f t="shared" si="46"/>
        <v>12.735148548497643</v>
      </c>
      <c r="AC116" s="49">
        <f t="shared" si="46"/>
        <v>18.303310955886403</v>
      </c>
      <c r="AD116" s="49">
        <f t="shared" si="46"/>
        <v>24.72765743545613</v>
      </c>
      <c r="AE116" s="49">
        <f t="shared" si="46"/>
        <v>32.008187987206824</v>
      </c>
      <c r="AF116" s="49">
        <f t="shared" si="46"/>
        <v>40.144902611138505</v>
      </c>
      <c r="AG116" s="49">
        <f t="shared" si="46"/>
        <v>49.137801307251152</v>
      </c>
      <c r="AH116" s="49">
        <f t="shared" si="46"/>
        <v>58.986884075544751</v>
      </c>
      <c r="AI116" s="49">
        <f t="shared" si="44"/>
        <v>69.692150916019401</v>
      </c>
      <c r="AJ116" s="49">
        <f t="shared" si="24"/>
        <v>81.253601828674945</v>
      </c>
      <c r="AK116" s="75">
        <f>T116*VLOOKUP('Tipo de Pilha_Furieri2014'!$E$1,'Área - us ur_Furieri2014'!$A$4:$R$6,2,FALSE)/1000</f>
        <v>0</v>
      </c>
      <c r="AL116" s="76">
        <f>U116*VLOOKUP('Tipo de Pilha_Furieri2014'!$E$1,'Área - us ur_Furieri2014'!$A$4:$R$6,3,FALSE)/1000</f>
        <v>0</v>
      </c>
      <c r="AM116" s="76">
        <f>V116*VLOOKUP('Tipo de Pilha_Furieri2014'!$E$1,'Área - us ur_Furieri2014'!$A$4:$R$6,4,FALSE)/1000</f>
        <v>0</v>
      </c>
      <c r="AN116" s="76">
        <f>W116*VLOOKUP('Tipo de Pilha_Furieri2014'!$E$1,'Área - us ur_Furieri2014'!$A$4:$R$6,5,FALSE)/1000</f>
        <v>0</v>
      </c>
      <c r="AO116" s="76">
        <f>X116*VLOOKUP('Tipo de Pilha_Furieri2014'!$E$1,'Área - us ur_Furieri2014'!$A$4:$R$6,6,FALSE)/1000</f>
        <v>0</v>
      </c>
      <c r="AP116" s="76">
        <f>Y116*VLOOKUP('Tipo de Pilha_Furieri2014'!$E$1,'Área - us ur_Furieri2014'!$A$4:$R$6,7,FALSE)/1000</f>
        <v>2.3705644916169466E-4</v>
      </c>
      <c r="AQ116" s="76">
        <f>Z116*VLOOKUP('Tipo de Pilha_Furieri2014'!$E$1,'Área - us ur_Furieri2014'!$A$4:$R$6,8,FALSE)/1000</f>
        <v>6.3760852039024707E-4</v>
      </c>
      <c r="AR116" s="76">
        <f>AA116*VLOOKUP('Tipo de Pilha_Furieri2014'!$E$1,'Área - us ur_Furieri2014'!$A$4:$R$6,9,FALSE)/1000</f>
        <v>8.7452555324859529E-4</v>
      </c>
      <c r="AS116" s="76">
        <f>AB116*VLOOKUP('Tipo de Pilha_Furieri2014'!$E$1,'Área - us ur_Furieri2014'!$A$4:$R$6,10,FALSE)/1000</f>
        <v>6.8769802161887275E-4</v>
      </c>
      <c r="AT116" s="76">
        <f>AC116*VLOOKUP('Tipo de Pilha_Furieri2014'!$E$1,'Área - us ur_Furieri2014'!$A$4:$R$6,11,FALSE)/1000</f>
        <v>6.4061588345602413E-4</v>
      </c>
      <c r="AU116" s="76">
        <f>AD116*VLOOKUP('Tipo de Pilha_Furieri2014'!$E$1,'Área - us ur_Furieri2014'!$A$4:$R$6,12,FALSE)/1000</f>
        <v>5.9346377845094706E-4</v>
      </c>
      <c r="AV116" s="76">
        <f>AE116*VLOOKUP('Tipo de Pilha_Furieri2014'!$E$1,'Área - us ur_Furieri2014'!$A$4:$R$6,13,FALSE)/1000</f>
        <v>1.9204912792324095E-4</v>
      </c>
      <c r="AW116" s="76">
        <f>AF116*VLOOKUP('Tipo de Pilha_Furieri2014'!$E$1,'Área - us ur_Furieri2014'!$A$4:$R$6,14,FALSE)/1000</f>
        <v>1.2043470783341552E-4</v>
      </c>
      <c r="AX116" s="76">
        <f>AG116*VLOOKUP('Tipo de Pilha_Furieri2014'!$E$1,'Área - us ur_Furieri2014'!$A$4:$R$6,15,FALSE)/1000</f>
        <v>4.9137801307251151E-5</v>
      </c>
      <c r="AY116" s="76">
        <f>AH116*VLOOKUP('Tipo de Pilha_Furieri2014'!$E$1,'Área - us ur_Furieri2014'!$A$4:$R$6,16,FALSE)/1000</f>
        <v>0</v>
      </c>
      <c r="AZ116" s="76">
        <f>AI116*VLOOKUP('Tipo de Pilha_Furieri2014'!$E$1,'Área - us ur_Furieri2014'!$A$4:$R$6,17,FALSE)/1000</f>
        <v>0</v>
      </c>
      <c r="BA116" s="77">
        <f>AJ116*VLOOKUP('Tipo de Pilha_Furieri2014'!$E$1,'Área - us ur_Furieri2014'!$A$4:$R$6,18,FALSE)/1000</f>
        <v>0</v>
      </c>
      <c r="BB116" s="70">
        <f t="shared" si="43"/>
        <v>4.0325898433902886E-3</v>
      </c>
    </row>
    <row r="117" spans="1:54" ht="15" customHeight="1" x14ac:dyDescent="0.2">
      <c r="A117" s="90">
        <f>'Série Vento-1 dia'!D117</f>
        <v>42119</v>
      </c>
      <c r="B117" s="55">
        <f>'Série Vento-1 dia'!E117</f>
        <v>25.773644399999998</v>
      </c>
      <c r="C117" s="48">
        <f t="shared" si="25"/>
        <v>0.128868222</v>
      </c>
      <c r="D117" s="49">
        <f t="shared" si="26"/>
        <v>0.38660466599999999</v>
      </c>
      <c r="E117" s="49">
        <f t="shared" si="27"/>
        <v>0.64434111000000005</v>
      </c>
      <c r="F117" s="49">
        <f t="shared" si="28"/>
        <v>0.90207755399999989</v>
      </c>
      <c r="G117" s="49">
        <f t="shared" si="29"/>
        <v>1.159813998</v>
      </c>
      <c r="H117" s="49">
        <f t="shared" si="30"/>
        <v>1.417550442</v>
      </c>
      <c r="I117" s="49">
        <f t="shared" si="31"/>
        <v>1.6752868859999999</v>
      </c>
      <c r="J117" s="49">
        <f t="shared" si="32"/>
        <v>1.9330233300000002</v>
      </c>
      <c r="K117" s="49">
        <f t="shared" si="33"/>
        <v>2.190759774</v>
      </c>
      <c r="L117" s="49">
        <f t="shared" si="34"/>
        <v>2.4484962179999998</v>
      </c>
      <c r="M117" s="49">
        <f t="shared" si="35"/>
        <v>2.7062326620000001</v>
      </c>
      <c r="N117" s="49">
        <f t="shared" si="36"/>
        <v>2.9639691059999995</v>
      </c>
      <c r="O117" s="49">
        <f t="shared" si="37"/>
        <v>3.2217055499999998</v>
      </c>
      <c r="P117" s="49">
        <f t="shared" si="38"/>
        <v>3.4794419940000001</v>
      </c>
      <c r="Q117" s="49">
        <f t="shared" si="39"/>
        <v>3.7371784379999995</v>
      </c>
      <c r="R117" s="49">
        <f t="shared" si="40"/>
        <v>3.9949148820000007</v>
      </c>
      <c r="S117" s="50">
        <f t="shared" si="41"/>
        <v>4.2526513259999996</v>
      </c>
      <c r="T117" s="48">
        <f t="shared" si="46"/>
        <v>0</v>
      </c>
      <c r="U117" s="49">
        <f t="shared" si="46"/>
        <v>0</v>
      </c>
      <c r="V117" s="49">
        <f t="shared" si="46"/>
        <v>8.0231702132898643</v>
      </c>
      <c r="W117" s="49">
        <f t="shared" si="46"/>
        <v>24.727657435456123</v>
      </c>
      <c r="X117" s="49">
        <f t="shared" si="46"/>
        <v>49.137801307251152</v>
      </c>
      <c r="Y117" s="49">
        <f t="shared" si="46"/>
        <v>81.253601828674945</v>
      </c>
      <c r="Z117" s="49">
        <f t="shared" si="46"/>
        <v>121.07505899972745</v>
      </c>
      <c r="AA117" s="49">
        <f t="shared" si="46"/>
        <v>168.60217282040878</v>
      </c>
      <c r="AB117" s="49">
        <f t="shared" si="46"/>
        <v>223.8349432907188</v>
      </c>
      <c r="AC117" s="49">
        <f t="shared" si="46"/>
        <v>286.77337041065755</v>
      </c>
      <c r="AD117" s="49">
        <f t="shared" si="46"/>
        <v>357.41745418022515</v>
      </c>
      <c r="AE117" s="49">
        <f t="shared" si="46"/>
        <v>435.76719459942126</v>
      </c>
      <c r="AF117" s="49">
        <f t="shared" si="46"/>
        <v>521.82259166824645</v>
      </c>
      <c r="AG117" s="49">
        <f t="shared" si="46"/>
        <v>615.58364538670037</v>
      </c>
      <c r="AH117" s="49">
        <f t="shared" si="46"/>
        <v>717.05035575478269</v>
      </c>
      <c r="AI117" s="49">
        <f t="shared" si="44"/>
        <v>826.22272277249454</v>
      </c>
      <c r="AJ117" s="49">
        <f t="shared" si="24"/>
        <v>943.1007464398341</v>
      </c>
      <c r="AK117" s="75">
        <f>T117*VLOOKUP('Tipo de Pilha_Furieri2014'!$E$1,'Área - us ur_Furieri2014'!$A$4:$R$6,2,FALSE)/1000</f>
        <v>0</v>
      </c>
      <c r="AL117" s="76">
        <f>U117*VLOOKUP('Tipo de Pilha_Furieri2014'!$E$1,'Área - us ur_Furieri2014'!$A$4:$R$6,3,FALSE)/1000</f>
        <v>0</v>
      </c>
      <c r="AM117" s="76">
        <f>V117*VLOOKUP('Tipo de Pilha_Furieri2014'!$E$1,'Área - us ur_Furieri2014'!$A$4:$R$6,4,FALSE)/1000</f>
        <v>5.8569142557016011E-4</v>
      </c>
      <c r="AN117" s="76">
        <f>W117*VLOOKUP('Tipo de Pilha_Furieri2014'!$E$1,'Área - us ur_Furieri2014'!$A$4:$R$6,5,FALSE)/1000</f>
        <v>2.3985827712392437E-3</v>
      </c>
      <c r="AO117" s="76">
        <f>X117*VLOOKUP('Tipo de Pilha_Furieri2014'!$E$1,'Área - us ur_Furieri2014'!$A$4:$R$6,6,FALSE)/1000</f>
        <v>7.812910407852933E-3</v>
      </c>
      <c r="AP117" s="76">
        <f>Y117*VLOOKUP('Tipo de Pilha_Furieri2014'!$E$1,'Área - us ur_Furieri2014'!$A$4:$R$6,7,FALSE)/1000</f>
        <v>1.6494481171221015E-2</v>
      </c>
      <c r="AQ117" s="76">
        <f>Z117*VLOOKUP('Tipo de Pilha_Furieri2014'!$E$1,'Área - us ur_Furieri2014'!$A$4:$R$6,8,FALSE)/1000</f>
        <v>1.8524484026958297E-2</v>
      </c>
      <c r="AR117" s="76">
        <f>AA117*VLOOKUP('Tipo de Pilha_Furieri2014'!$E$1,'Área - us ur_Furieri2014'!$A$4:$R$6,9,FALSE)/1000</f>
        <v>1.8377636837424556E-2</v>
      </c>
      <c r="AS117" s="76">
        <f>AB117*VLOOKUP('Tipo de Pilha_Furieri2014'!$E$1,'Área - us ur_Furieri2014'!$A$4:$R$6,10,FALSE)/1000</f>
        <v>1.2087086937698817E-2</v>
      </c>
      <c r="AT117" s="76">
        <f>AC117*VLOOKUP('Tipo de Pilha_Furieri2014'!$E$1,'Área - us ur_Furieri2014'!$A$4:$R$6,11,FALSE)/1000</f>
        <v>1.0037067964373016E-2</v>
      </c>
      <c r="AU117" s="76">
        <f>AD117*VLOOKUP('Tipo de Pilha_Furieri2014'!$E$1,'Área - us ur_Furieri2014'!$A$4:$R$6,12,FALSE)/1000</f>
        <v>8.5780189003254043E-3</v>
      </c>
      <c r="AV117" s="76">
        <f>AE117*VLOOKUP('Tipo de Pilha_Furieri2014'!$E$1,'Área - us ur_Furieri2014'!$A$4:$R$6,13,FALSE)/1000</f>
        <v>2.6146031675965274E-3</v>
      </c>
      <c r="AW117" s="76">
        <f>AF117*VLOOKUP('Tipo de Pilha_Furieri2014'!$E$1,'Área - us ur_Furieri2014'!$A$4:$R$6,14,FALSE)/1000</f>
        <v>1.5654677750047395E-3</v>
      </c>
      <c r="AX117" s="76">
        <f>AG117*VLOOKUP('Tipo de Pilha_Furieri2014'!$E$1,'Área - us ur_Furieri2014'!$A$4:$R$6,15,FALSE)/1000</f>
        <v>6.1558364538670041E-4</v>
      </c>
      <c r="AY117" s="76">
        <f>AH117*VLOOKUP('Tipo de Pilha_Furieri2014'!$E$1,'Área - us ur_Furieri2014'!$A$4:$R$6,16,FALSE)/1000</f>
        <v>0</v>
      </c>
      <c r="AZ117" s="76">
        <f>AI117*VLOOKUP('Tipo de Pilha_Furieri2014'!$E$1,'Área - us ur_Furieri2014'!$A$4:$R$6,17,FALSE)/1000</f>
        <v>0</v>
      </c>
      <c r="BA117" s="77">
        <f>AJ117*VLOOKUP('Tipo de Pilha_Furieri2014'!$E$1,'Área - us ur_Furieri2014'!$A$4:$R$6,18,FALSE)/1000</f>
        <v>0</v>
      </c>
      <c r="BB117" s="70">
        <f t="shared" si="43"/>
        <v>9.9691615030651423E-2</v>
      </c>
    </row>
    <row r="118" spans="1:54" ht="15" customHeight="1" x14ac:dyDescent="0.2">
      <c r="A118" s="90">
        <f>'Série Vento-1 dia'!D118</f>
        <v>42120</v>
      </c>
      <c r="B118" s="55">
        <f>'Série Vento-1 dia'!E118</f>
        <v>15.464186639999999</v>
      </c>
      <c r="C118" s="48">
        <f t="shared" si="25"/>
        <v>7.7320933200000011E-2</v>
      </c>
      <c r="D118" s="49">
        <f t="shared" si="26"/>
        <v>0.23196279959999999</v>
      </c>
      <c r="E118" s="49">
        <f t="shared" si="27"/>
        <v>0.38660466599999999</v>
      </c>
      <c r="F118" s="49">
        <f t="shared" si="28"/>
        <v>0.54124653239999987</v>
      </c>
      <c r="G118" s="49">
        <f t="shared" si="29"/>
        <v>0.69588839880000009</v>
      </c>
      <c r="H118" s="49">
        <f t="shared" si="30"/>
        <v>0.85053026520000008</v>
      </c>
      <c r="I118" s="49">
        <f t="shared" si="31"/>
        <v>1.0051721316</v>
      </c>
      <c r="J118" s="49">
        <f t="shared" si="32"/>
        <v>1.1598139980000002</v>
      </c>
      <c r="K118" s="49">
        <f t="shared" si="33"/>
        <v>1.3144558644</v>
      </c>
      <c r="L118" s="49">
        <f t="shared" si="34"/>
        <v>1.4690977307999999</v>
      </c>
      <c r="M118" s="49">
        <f t="shared" si="35"/>
        <v>1.6237395972000002</v>
      </c>
      <c r="N118" s="49">
        <f t="shared" si="36"/>
        <v>1.7783814635999997</v>
      </c>
      <c r="O118" s="49">
        <f t="shared" si="37"/>
        <v>1.9330233299999999</v>
      </c>
      <c r="P118" s="49">
        <f t="shared" si="38"/>
        <v>2.0876651964000001</v>
      </c>
      <c r="Q118" s="49">
        <f t="shared" si="39"/>
        <v>2.2423070627999997</v>
      </c>
      <c r="R118" s="49">
        <f t="shared" si="40"/>
        <v>2.3969489292000001</v>
      </c>
      <c r="S118" s="50">
        <f t="shared" si="41"/>
        <v>2.5515907956000001</v>
      </c>
      <c r="T118" s="48">
        <f t="shared" ref="T118:AH134" si="47">IF(C118&gt;$BF$1,58*(C118-$BF$1)^2+25*(C118-$BF$1),0)</f>
        <v>0</v>
      </c>
      <c r="U118" s="49">
        <f t="shared" si="47"/>
        <v>0</v>
      </c>
      <c r="V118" s="49">
        <f t="shared" si="47"/>
        <v>0</v>
      </c>
      <c r="W118" s="49">
        <f t="shared" si="47"/>
        <v>3.4989591863194018</v>
      </c>
      <c r="X118" s="49">
        <f t="shared" si="47"/>
        <v>10.747615125752819</v>
      </c>
      <c r="Y118" s="49">
        <f t="shared" si="47"/>
        <v>20.770307459052582</v>
      </c>
      <c r="Z118" s="49">
        <f t="shared" si="47"/>
        <v>33.567036186218694</v>
      </c>
      <c r="AA118" s="49">
        <f t="shared" si="47"/>
        <v>49.137801307251181</v>
      </c>
      <c r="AB118" s="49">
        <f t="shared" si="47"/>
        <v>67.482602822149971</v>
      </c>
      <c r="AC118" s="49">
        <f t="shared" si="47"/>
        <v>88.60144073091513</v>
      </c>
      <c r="AD118" s="49">
        <f t="shared" si="47"/>
        <v>112.4943150335467</v>
      </c>
      <c r="AE118" s="49">
        <f t="shared" si="47"/>
        <v>139.16122573004449</v>
      </c>
      <c r="AF118" s="49">
        <f t="shared" si="47"/>
        <v>168.60217282040875</v>
      </c>
      <c r="AG118" s="49">
        <f t="shared" si="47"/>
        <v>200.81715630463935</v>
      </c>
      <c r="AH118" s="49">
        <f t="shared" si="47"/>
        <v>235.80617618273621</v>
      </c>
      <c r="AI118" s="49">
        <f t="shared" si="44"/>
        <v>273.56923245469955</v>
      </c>
      <c r="AJ118" s="49">
        <f t="shared" si="24"/>
        <v>314.10632512052916</v>
      </c>
      <c r="AK118" s="75">
        <f>T118*VLOOKUP('Tipo de Pilha_Furieri2014'!$E$1,'Área - us ur_Furieri2014'!$A$4:$R$6,2,FALSE)/1000</f>
        <v>0</v>
      </c>
      <c r="AL118" s="76">
        <f>U118*VLOOKUP('Tipo de Pilha_Furieri2014'!$E$1,'Área - us ur_Furieri2014'!$A$4:$R$6,3,FALSE)/1000</f>
        <v>0</v>
      </c>
      <c r="AM118" s="76">
        <f>V118*VLOOKUP('Tipo de Pilha_Furieri2014'!$E$1,'Área - us ur_Furieri2014'!$A$4:$R$6,4,FALSE)/1000</f>
        <v>0</v>
      </c>
      <c r="AN118" s="76">
        <f>W118*VLOOKUP('Tipo de Pilha_Furieri2014'!$E$1,'Área - us ur_Furieri2014'!$A$4:$R$6,5,FALSE)/1000</f>
        <v>3.3939904107298198E-4</v>
      </c>
      <c r="AO118" s="76">
        <f>X118*VLOOKUP('Tipo de Pilha_Furieri2014'!$E$1,'Área - us ur_Furieri2014'!$A$4:$R$6,6,FALSE)/1000</f>
        <v>1.7088708049946984E-3</v>
      </c>
      <c r="AP118" s="76">
        <f>Y118*VLOOKUP('Tipo de Pilha_Furieri2014'!$E$1,'Área - us ur_Furieri2014'!$A$4:$R$6,7,FALSE)/1000</f>
        <v>4.2163724141876741E-3</v>
      </c>
      <c r="AQ118" s="76">
        <f>Z118*VLOOKUP('Tipo de Pilha_Furieri2014'!$E$1,'Área - us ur_Furieri2014'!$A$4:$R$6,8,FALSE)/1000</f>
        <v>5.1357565364914598E-3</v>
      </c>
      <c r="AR118" s="76">
        <f>AA118*VLOOKUP('Tipo de Pilha_Furieri2014'!$E$1,'Área - us ur_Furieri2014'!$A$4:$R$6,9,FALSE)/1000</f>
        <v>5.3560203424903785E-3</v>
      </c>
      <c r="AS118" s="76">
        <f>AB118*VLOOKUP('Tipo de Pilha_Furieri2014'!$E$1,'Área - us ur_Furieri2014'!$A$4:$R$6,10,FALSE)/1000</f>
        <v>3.6440605523960987E-3</v>
      </c>
      <c r="AT118" s="76">
        <f>AC118*VLOOKUP('Tipo de Pilha_Furieri2014'!$E$1,'Área - us ur_Furieri2014'!$A$4:$R$6,11,FALSE)/1000</f>
        <v>3.1010504255820298E-3</v>
      </c>
      <c r="AU118" s="76">
        <f>AD118*VLOOKUP('Tipo de Pilha_Furieri2014'!$E$1,'Área - us ur_Furieri2014'!$A$4:$R$6,12,FALSE)/1000</f>
        <v>2.6998635608051205E-3</v>
      </c>
      <c r="AV118" s="76">
        <f>AE118*VLOOKUP('Tipo de Pilha_Furieri2014'!$E$1,'Área - us ur_Furieri2014'!$A$4:$R$6,13,FALSE)/1000</f>
        <v>8.3496735438026693E-4</v>
      </c>
      <c r="AW118" s="76">
        <f>AF118*VLOOKUP('Tipo de Pilha_Furieri2014'!$E$1,'Área - us ur_Furieri2014'!$A$4:$R$6,14,FALSE)/1000</f>
        <v>5.0580651846122624E-4</v>
      </c>
      <c r="AX118" s="76">
        <f>AG118*VLOOKUP('Tipo de Pilha_Furieri2014'!$E$1,'Área - us ur_Furieri2014'!$A$4:$R$6,15,FALSE)/1000</f>
        <v>2.0081715630463937E-4</v>
      </c>
      <c r="AY118" s="76">
        <f>AH118*VLOOKUP('Tipo de Pilha_Furieri2014'!$E$1,'Área - us ur_Furieri2014'!$A$4:$R$6,16,FALSE)/1000</f>
        <v>0</v>
      </c>
      <c r="AZ118" s="76">
        <f>AI118*VLOOKUP('Tipo de Pilha_Furieri2014'!$E$1,'Área - us ur_Furieri2014'!$A$4:$R$6,17,FALSE)/1000</f>
        <v>0</v>
      </c>
      <c r="BA118" s="77">
        <f>AJ118*VLOOKUP('Tipo de Pilha_Furieri2014'!$E$1,'Área - us ur_Furieri2014'!$A$4:$R$6,18,FALSE)/1000</f>
        <v>0</v>
      </c>
      <c r="BB118" s="70">
        <f t="shared" si="43"/>
        <v>2.7742984707166574E-2</v>
      </c>
    </row>
    <row r="119" spans="1:54" ht="15" customHeight="1" x14ac:dyDescent="0.2">
      <c r="A119" s="90">
        <f>'Série Vento-1 dia'!D119</f>
        <v>42121</v>
      </c>
      <c r="B119" s="55">
        <f>'Série Vento-1 dia'!E119</f>
        <v>10.309457759999999</v>
      </c>
      <c r="C119" s="48">
        <f t="shared" si="25"/>
        <v>5.1547288800000007E-2</v>
      </c>
      <c r="D119" s="49">
        <f t="shared" si="26"/>
        <v>0.15464186639999997</v>
      </c>
      <c r="E119" s="49">
        <f t="shared" si="27"/>
        <v>0.25773644400000001</v>
      </c>
      <c r="F119" s="49">
        <f t="shared" si="28"/>
        <v>0.36083102159999991</v>
      </c>
      <c r="G119" s="49">
        <f t="shared" si="29"/>
        <v>0.46392559919999998</v>
      </c>
      <c r="H119" s="49">
        <f t="shared" si="30"/>
        <v>0.56702017680000005</v>
      </c>
      <c r="I119" s="49">
        <f t="shared" si="31"/>
        <v>0.67011475440000001</v>
      </c>
      <c r="J119" s="49">
        <f t="shared" si="32"/>
        <v>0.77320933200000008</v>
      </c>
      <c r="K119" s="49">
        <f t="shared" si="33"/>
        <v>0.87630390959999993</v>
      </c>
      <c r="L119" s="49">
        <f t="shared" si="34"/>
        <v>0.97939848719999989</v>
      </c>
      <c r="M119" s="49">
        <f t="shared" si="35"/>
        <v>1.0824930648</v>
      </c>
      <c r="N119" s="49">
        <f t="shared" si="36"/>
        <v>1.1855876423999998</v>
      </c>
      <c r="O119" s="49">
        <f t="shared" si="37"/>
        <v>1.2886822199999999</v>
      </c>
      <c r="P119" s="49">
        <f t="shared" si="38"/>
        <v>1.3917767975999999</v>
      </c>
      <c r="Q119" s="49">
        <f t="shared" si="39"/>
        <v>1.4948713751999998</v>
      </c>
      <c r="R119" s="49">
        <f t="shared" si="40"/>
        <v>1.5979659528000001</v>
      </c>
      <c r="S119" s="50">
        <f t="shared" si="41"/>
        <v>1.7010605303999999</v>
      </c>
      <c r="T119" s="48">
        <f t="shared" si="47"/>
        <v>0</v>
      </c>
      <c r="U119" s="49">
        <f t="shared" si="47"/>
        <v>0</v>
      </c>
      <c r="V119" s="49">
        <f t="shared" si="47"/>
        <v>0</v>
      </c>
      <c r="W119" s="49">
        <f t="shared" si="47"/>
        <v>0</v>
      </c>
      <c r="X119" s="49">
        <f t="shared" si="47"/>
        <v>0.91489486430258415</v>
      </c>
      <c r="Y119" s="49">
        <f t="shared" si="47"/>
        <v>4.5144270933175914</v>
      </c>
      <c r="Z119" s="49">
        <f t="shared" si="47"/>
        <v>9.3468643862731948</v>
      </c>
      <c r="AA119" s="49">
        <f t="shared" si="47"/>
        <v>15.412206743169406</v>
      </c>
      <c r="AB119" s="49">
        <f t="shared" si="47"/>
        <v>22.710454164006201</v>
      </c>
      <c r="AC119" s="49">
        <f t="shared" si="47"/>
        <v>31.241606648783609</v>
      </c>
      <c r="AD119" s="49">
        <f t="shared" si="47"/>
        <v>41.00566419750163</v>
      </c>
      <c r="AE119" s="49">
        <f t="shared" si="47"/>
        <v>52.002626810160223</v>
      </c>
      <c r="AF119" s="49">
        <f t="shared" si="47"/>
        <v>64.232494486759435</v>
      </c>
      <c r="AG119" s="49">
        <f t="shared" si="47"/>
        <v>77.695267227299254</v>
      </c>
      <c r="AH119" s="49">
        <f t="shared" si="47"/>
        <v>92.390945031779637</v>
      </c>
      <c r="AI119" s="49">
        <f t="shared" si="44"/>
        <v>108.31952790020071</v>
      </c>
      <c r="AJ119" s="49">
        <f t="shared" si="24"/>
        <v>125.48101583256231</v>
      </c>
      <c r="AK119" s="75">
        <f>T119*VLOOKUP('Tipo de Pilha_Furieri2014'!$E$1,'Área - us ur_Furieri2014'!$A$4:$R$6,2,FALSE)/1000</f>
        <v>0</v>
      </c>
      <c r="AL119" s="76">
        <f>U119*VLOOKUP('Tipo de Pilha_Furieri2014'!$E$1,'Área - us ur_Furieri2014'!$A$4:$R$6,3,FALSE)/1000</f>
        <v>0</v>
      </c>
      <c r="AM119" s="76">
        <f>V119*VLOOKUP('Tipo de Pilha_Furieri2014'!$E$1,'Área - us ur_Furieri2014'!$A$4:$R$6,4,FALSE)/1000</f>
        <v>0</v>
      </c>
      <c r="AN119" s="76">
        <f>W119*VLOOKUP('Tipo de Pilha_Furieri2014'!$E$1,'Área - us ur_Furieri2014'!$A$4:$R$6,5,FALSE)/1000</f>
        <v>0</v>
      </c>
      <c r="AO119" s="76">
        <f>X119*VLOOKUP('Tipo de Pilha_Furieri2014'!$E$1,'Área - us ur_Furieri2014'!$A$4:$R$6,6,FALSE)/1000</f>
        <v>1.4546828342411089E-4</v>
      </c>
      <c r="AP119" s="76">
        <f>Y119*VLOOKUP('Tipo de Pilha_Furieri2014'!$E$1,'Área - us ur_Furieri2014'!$A$4:$R$6,7,FALSE)/1000</f>
        <v>9.1642869994347108E-4</v>
      </c>
      <c r="AQ119" s="76">
        <f>Z119*VLOOKUP('Tipo de Pilha_Furieri2014'!$E$1,'Área - us ur_Furieri2014'!$A$4:$R$6,8,FALSE)/1000</f>
        <v>1.4300702510997986E-3</v>
      </c>
      <c r="AR119" s="76">
        <f>AA119*VLOOKUP('Tipo de Pilha_Furieri2014'!$E$1,'Área - us ur_Furieri2014'!$A$4:$R$6,9,FALSE)/1000</f>
        <v>1.6799305350054651E-3</v>
      </c>
      <c r="AS119" s="76">
        <f>AB119*VLOOKUP('Tipo de Pilha_Furieri2014'!$E$1,'Área - us ur_Furieri2014'!$A$4:$R$6,10,FALSE)/1000</f>
        <v>1.226364524856335E-3</v>
      </c>
      <c r="AT119" s="76">
        <f>AC119*VLOOKUP('Tipo de Pilha_Furieri2014'!$E$1,'Área - us ur_Furieri2014'!$A$4:$R$6,11,FALSE)/1000</f>
        <v>1.0934562327074265E-3</v>
      </c>
      <c r="AU119" s="76">
        <f>AD119*VLOOKUP('Tipo de Pilha_Furieri2014'!$E$1,'Área - us ur_Furieri2014'!$A$4:$R$6,12,FALSE)/1000</f>
        <v>9.8413594074003917E-4</v>
      </c>
      <c r="AV119" s="76">
        <f>AE119*VLOOKUP('Tipo de Pilha_Furieri2014'!$E$1,'Área - us ur_Furieri2014'!$A$4:$R$6,13,FALSE)/1000</f>
        <v>3.1201576086096133E-4</v>
      </c>
      <c r="AW119" s="76">
        <f>AF119*VLOOKUP('Tipo de Pilha_Furieri2014'!$E$1,'Área - us ur_Furieri2014'!$A$4:$R$6,14,FALSE)/1000</f>
        <v>1.9269748346027832E-4</v>
      </c>
      <c r="AX119" s="76">
        <f>AG119*VLOOKUP('Tipo de Pilha_Furieri2014'!$E$1,'Área - us ur_Furieri2014'!$A$4:$R$6,15,FALSE)/1000</f>
        <v>7.7695267227299256E-5</v>
      </c>
      <c r="AY119" s="76">
        <f>AH119*VLOOKUP('Tipo de Pilha_Furieri2014'!$E$1,'Área - us ur_Furieri2014'!$A$4:$R$6,16,FALSE)/1000</f>
        <v>0</v>
      </c>
      <c r="AZ119" s="76">
        <f>AI119*VLOOKUP('Tipo de Pilha_Furieri2014'!$E$1,'Área - us ur_Furieri2014'!$A$4:$R$6,17,FALSE)/1000</f>
        <v>0</v>
      </c>
      <c r="BA119" s="77">
        <f>AJ119*VLOOKUP('Tipo de Pilha_Furieri2014'!$E$1,'Área - us ur_Furieri2014'!$A$4:$R$6,18,FALSE)/1000</f>
        <v>0</v>
      </c>
      <c r="BB119" s="70">
        <f t="shared" si="43"/>
        <v>8.0582629793251852E-3</v>
      </c>
    </row>
    <row r="120" spans="1:54" ht="15" customHeight="1" x14ac:dyDescent="0.2">
      <c r="A120" s="90">
        <f>'Série Vento-1 dia'!D120</f>
        <v>42122</v>
      </c>
      <c r="B120" s="55">
        <f>'Série Vento-1 dia'!E120</f>
        <v>11.16857924</v>
      </c>
      <c r="C120" s="48">
        <f t="shared" si="25"/>
        <v>5.5842896200000013E-2</v>
      </c>
      <c r="D120" s="49">
        <f t="shared" si="26"/>
        <v>0.16752868859999998</v>
      </c>
      <c r="E120" s="49">
        <f t="shared" si="27"/>
        <v>0.27921448100000001</v>
      </c>
      <c r="F120" s="49">
        <f t="shared" si="28"/>
        <v>0.39090027339999994</v>
      </c>
      <c r="G120" s="49">
        <f t="shared" si="29"/>
        <v>0.50258606580000009</v>
      </c>
      <c r="H120" s="49">
        <f t="shared" si="30"/>
        <v>0.61427185820000008</v>
      </c>
      <c r="I120" s="49">
        <f t="shared" si="31"/>
        <v>0.72595765060000006</v>
      </c>
      <c r="J120" s="49">
        <f t="shared" si="32"/>
        <v>0.83764344300000015</v>
      </c>
      <c r="K120" s="49">
        <f t="shared" si="33"/>
        <v>0.94932923540000003</v>
      </c>
      <c r="L120" s="49">
        <f t="shared" si="34"/>
        <v>1.0610150277999999</v>
      </c>
      <c r="M120" s="49">
        <f t="shared" si="35"/>
        <v>1.1727008202</v>
      </c>
      <c r="N120" s="49">
        <f t="shared" si="36"/>
        <v>1.2843866125999999</v>
      </c>
      <c r="O120" s="49">
        <f t="shared" si="37"/>
        <v>1.396072405</v>
      </c>
      <c r="P120" s="49">
        <f t="shared" si="38"/>
        <v>1.5077581974000001</v>
      </c>
      <c r="Q120" s="49">
        <f t="shared" si="39"/>
        <v>1.6194439897999999</v>
      </c>
      <c r="R120" s="49">
        <f t="shared" si="40"/>
        <v>1.7311297822000002</v>
      </c>
      <c r="S120" s="50">
        <f t="shared" si="41"/>
        <v>1.8428155746000001</v>
      </c>
      <c r="T120" s="48">
        <f t="shared" si="47"/>
        <v>0</v>
      </c>
      <c r="U120" s="49">
        <f t="shared" si="47"/>
        <v>0</v>
      </c>
      <c r="V120" s="49">
        <f t="shared" si="47"/>
        <v>0</v>
      </c>
      <c r="W120" s="49">
        <f t="shared" si="47"/>
        <v>0</v>
      </c>
      <c r="X120" s="49">
        <f t="shared" si="47"/>
        <v>2.1202383880026754</v>
      </c>
      <c r="Y120" s="49">
        <f t="shared" si="47"/>
        <v>6.5762512830198965</v>
      </c>
      <c r="Z120" s="49">
        <f t="shared" si="47"/>
        <v>12.479215260022961</v>
      </c>
      <c r="AA120" s="49">
        <f t="shared" si="47"/>
        <v>19.829130319011878</v>
      </c>
      <c r="AB120" s="49">
        <f t="shared" si="47"/>
        <v>28.625996459986627</v>
      </c>
      <c r="AC120" s="49">
        <f t="shared" si="47"/>
        <v>38.869813682947211</v>
      </c>
      <c r="AD120" s="49">
        <f t="shared" si="47"/>
        <v>50.560581987893663</v>
      </c>
      <c r="AE120" s="49">
        <f t="shared" si="47"/>
        <v>63.698301374825931</v>
      </c>
      <c r="AF120" s="49">
        <f t="shared" si="47"/>
        <v>78.282971843744079</v>
      </c>
      <c r="AG120" s="49">
        <f t="shared" si="47"/>
        <v>94.314593394648071</v>
      </c>
      <c r="AH120" s="49">
        <f t="shared" si="47"/>
        <v>111.79316602753786</v>
      </c>
      <c r="AI120" s="49">
        <f t="shared" si="44"/>
        <v>130.71868974241357</v>
      </c>
      <c r="AJ120" s="49">
        <f t="shared" si="24"/>
        <v>151.09116453927507</v>
      </c>
      <c r="AK120" s="75">
        <f>T120*VLOOKUP('Tipo de Pilha_Furieri2014'!$E$1,'Área - us ur_Furieri2014'!$A$4:$R$6,2,FALSE)/1000</f>
        <v>0</v>
      </c>
      <c r="AL120" s="76">
        <f>U120*VLOOKUP('Tipo de Pilha_Furieri2014'!$E$1,'Área - us ur_Furieri2014'!$A$4:$R$6,3,FALSE)/1000</f>
        <v>0</v>
      </c>
      <c r="AM120" s="76">
        <f>V120*VLOOKUP('Tipo de Pilha_Furieri2014'!$E$1,'Área - us ur_Furieri2014'!$A$4:$R$6,4,FALSE)/1000</f>
        <v>0</v>
      </c>
      <c r="AN120" s="76">
        <f>W120*VLOOKUP('Tipo de Pilha_Furieri2014'!$E$1,'Área - us ur_Furieri2014'!$A$4:$R$6,5,FALSE)/1000</f>
        <v>0</v>
      </c>
      <c r="AO120" s="76">
        <f>X120*VLOOKUP('Tipo de Pilha_Furieri2014'!$E$1,'Área - us ur_Furieri2014'!$A$4:$R$6,6,FALSE)/1000</f>
        <v>3.3711790369242537E-4</v>
      </c>
      <c r="AP120" s="76">
        <f>Y120*VLOOKUP('Tipo de Pilha_Furieri2014'!$E$1,'Área - us ur_Furieri2014'!$A$4:$R$6,7,FALSE)/1000</f>
        <v>1.3349790104530391E-3</v>
      </c>
      <c r="AQ120" s="76">
        <f>Z120*VLOOKUP('Tipo de Pilha_Furieri2014'!$E$1,'Área - us ur_Furieri2014'!$A$4:$R$6,8,FALSE)/1000</f>
        <v>1.909319934783513E-3</v>
      </c>
      <c r="AR120" s="76">
        <f>AA120*VLOOKUP('Tipo de Pilha_Furieri2014'!$E$1,'Área - us ur_Furieri2014'!$A$4:$R$6,9,FALSE)/1000</f>
        <v>2.1613752047722947E-3</v>
      </c>
      <c r="AS120" s="76">
        <f>AB120*VLOOKUP('Tipo de Pilha_Furieri2014'!$E$1,'Área - us ur_Furieri2014'!$A$4:$R$6,10,FALSE)/1000</f>
        <v>1.545803808839278E-3</v>
      </c>
      <c r="AT120" s="76">
        <f>AC120*VLOOKUP('Tipo de Pilha_Furieri2014'!$E$1,'Área - us ur_Furieri2014'!$A$4:$R$6,11,FALSE)/1000</f>
        <v>1.3604434789031526E-3</v>
      </c>
      <c r="AU120" s="76">
        <f>AD120*VLOOKUP('Tipo de Pilha_Furieri2014'!$E$1,'Área - us ur_Furieri2014'!$A$4:$R$6,12,FALSE)/1000</f>
        <v>1.2134539677094479E-3</v>
      </c>
      <c r="AV120" s="76">
        <f>AE120*VLOOKUP('Tipo de Pilha_Furieri2014'!$E$1,'Área - us ur_Furieri2014'!$A$4:$R$6,13,FALSE)/1000</f>
        <v>3.8218980824895562E-4</v>
      </c>
      <c r="AW120" s="76">
        <f>AF120*VLOOKUP('Tipo de Pilha_Furieri2014'!$E$1,'Área - us ur_Furieri2014'!$A$4:$R$6,14,FALSE)/1000</f>
        <v>2.3484891553123225E-4</v>
      </c>
      <c r="AX120" s="76">
        <f>AG120*VLOOKUP('Tipo de Pilha_Furieri2014'!$E$1,'Área - us ur_Furieri2014'!$A$4:$R$6,15,FALSE)/1000</f>
        <v>9.4314593394648067E-5</v>
      </c>
      <c r="AY120" s="76">
        <f>AH120*VLOOKUP('Tipo de Pilha_Furieri2014'!$E$1,'Área - us ur_Furieri2014'!$A$4:$R$6,16,FALSE)/1000</f>
        <v>0</v>
      </c>
      <c r="AZ120" s="76">
        <f>AI120*VLOOKUP('Tipo de Pilha_Furieri2014'!$E$1,'Área - us ur_Furieri2014'!$A$4:$R$6,17,FALSE)/1000</f>
        <v>0</v>
      </c>
      <c r="BA120" s="77">
        <f>AJ120*VLOOKUP('Tipo de Pilha_Furieri2014'!$E$1,'Área - us ur_Furieri2014'!$A$4:$R$6,18,FALSE)/1000</f>
        <v>0</v>
      </c>
      <c r="BB120" s="70">
        <f t="shared" si="43"/>
        <v>1.0573846626327986E-2</v>
      </c>
    </row>
    <row r="121" spans="1:54" ht="15" customHeight="1" x14ac:dyDescent="0.2">
      <c r="A121" s="90">
        <f>'Série Vento-1 dia'!D121</f>
        <v>42123</v>
      </c>
      <c r="B121" s="55">
        <f>'Série Vento-1 dia'!E121</f>
        <v>10.309457759999999</v>
      </c>
      <c r="C121" s="48">
        <f t="shared" si="25"/>
        <v>5.1547288800000007E-2</v>
      </c>
      <c r="D121" s="49">
        <f t="shared" si="26"/>
        <v>0.15464186639999997</v>
      </c>
      <c r="E121" s="49">
        <f t="shared" si="27"/>
        <v>0.25773644400000001</v>
      </c>
      <c r="F121" s="49">
        <f t="shared" si="28"/>
        <v>0.36083102159999991</v>
      </c>
      <c r="G121" s="49">
        <f t="shared" si="29"/>
        <v>0.46392559919999998</v>
      </c>
      <c r="H121" s="49">
        <f t="shared" si="30"/>
        <v>0.56702017680000005</v>
      </c>
      <c r="I121" s="49">
        <f t="shared" si="31"/>
        <v>0.67011475440000001</v>
      </c>
      <c r="J121" s="49">
        <f t="shared" si="32"/>
        <v>0.77320933200000008</v>
      </c>
      <c r="K121" s="49">
        <f t="shared" si="33"/>
        <v>0.87630390959999993</v>
      </c>
      <c r="L121" s="49">
        <f t="shared" si="34"/>
        <v>0.97939848719999989</v>
      </c>
      <c r="M121" s="49">
        <f t="shared" si="35"/>
        <v>1.0824930648</v>
      </c>
      <c r="N121" s="49">
        <f t="shared" si="36"/>
        <v>1.1855876423999998</v>
      </c>
      <c r="O121" s="49">
        <f t="shared" si="37"/>
        <v>1.2886822199999999</v>
      </c>
      <c r="P121" s="49">
        <f t="shared" si="38"/>
        <v>1.3917767975999999</v>
      </c>
      <c r="Q121" s="49">
        <f t="shared" si="39"/>
        <v>1.4948713751999998</v>
      </c>
      <c r="R121" s="49">
        <f t="shared" si="40"/>
        <v>1.5979659528000001</v>
      </c>
      <c r="S121" s="50">
        <f t="shared" si="41"/>
        <v>1.7010605303999999</v>
      </c>
      <c r="T121" s="48">
        <f t="shared" si="47"/>
        <v>0</v>
      </c>
      <c r="U121" s="49">
        <f t="shared" si="47"/>
        <v>0</v>
      </c>
      <c r="V121" s="49">
        <f t="shared" si="47"/>
        <v>0</v>
      </c>
      <c r="W121" s="49">
        <f t="shared" si="47"/>
        <v>0</v>
      </c>
      <c r="X121" s="49">
        <f t="shared" si="47"/>
        <v>0.91489486430258415</v>
      </c>
      <c r="Y121" s="49">
        <f t="shared" si="47"/>
        <v>4.5144270933175914</v>
      </c>
      <c r="Z121" s="49">
        <f t="shared" si="47"/>
        <v>9.3468643862731948</v>
      </c>
      <c r="AA121" s="49">
        <f t="shared" si="47"/>
        <v>15.412206743169406</v>
      </c>
      <c r="AB121" s="49">
        <f t="shared" si="47"/>
        <v>22.710454164006201</v>
      </c>
      <c r="AC121" s="49">
        <f t="shared" si="47"/>
        <v>31.241606648783609</v>
      </c>
      <c r="AD121" s="49">
        <f t="shared" si="47"/>
        <v>41.00566419750163</v>
      </c>
      <c r="AE121" s="49">
        <f t="shared" si="47"/>
        <v>52.002626810160223</v>
      </c>
      <c r="AF121" s="49">
        <f t="shared" si="47"/>
        <v>64.232494486759435</v>
      </c>
      <c r="AG121" s="49">
        <f t="shared" si="47"/>
        <v>77.695267227299254</v>
      </c>
      <c r="AH121" s="49">
        <f t="shared" si="47"/>
        <v>92.390945031779637</v>
      </c>
      <c r="AI121" s="49">
        <f t="shared" si="44"/>
        <v>108.31952790020071</v>
      </c>
      <c r="AJ121" s="49">
        <f t="shared" si="24"/>
        <v>125.48101583256231</v>
      </c>
      <c r="AK121" s="75">
        <f>T121*VLOOKUP('Tipo de Pilha_Furieri2014'!$E$1,'Área - us ur_Furieri2014'!$A$4:$R$6,2,FALSE)/1000</f>
        <v>0</v>
      </c>
      <c r="AL121" s="76">
        <f>U121*VLOOKUP('Tipo de Pilha_Furieri2014'!$E$1,'Área - us ur_Furieri2014'!$A$4:$R$6,3,FALSE)/1000</f>
        <v>0</v>
      </c>
      <c r="AM121" s="76">
        <f>V121*VLOOKUP('Tipo de Pilha_Furieri2014'!$E$1,'Área - us ur_Furieri2014'!$A$4:$R$6,4,FALSE)/1000</f>
        <v>0</v>
      </c>
      <c r="AN121" s="76">
        <f>W121*VLOOKUP('Tipo de Pilha_Furieri2014'!$E$1,'Área - us ur_Furieri2014'!$A$4:$R$6,5,FALSE)/1000</f>
        <v>0</v>
      </c>
      <c r="AO121" s="76">
        <f>X121*VLOOKUP('Tipo de Pilha_Furieri2014'!$E$1,'Área - us ur_Furieri2014'!$A$4:$R$6,6,FALSE)/1000</f>
        <v>1.4546828342411089E-4</v>
      </c>
      <c r="AP121" s="76">
        <f>Y121*VLOOKUP('Tipo de Pilha_Furieri2014'!$E$1,'Área - us ur_Furieri2014'!$A$4:$R$6,7,FALSE)/1000</f>
        <v>9.1642869994347108E-4</v>
      </c>
      <c r="AQ121" s="76">
        <f>Z121*VLOOKUP('Tipo de Pilha_Furieri2014'!$E$1,'Área - us ur_Furieri2014'!$A$4:$R$6,8,FALSE)/1000</f>
        <v>1.4300702510997986E-3</v>
      </c>
      <c r="AR121" s="76">
        <f>AA121*VLOOKUP('Tipo de Pilha_Furieri2014'!$E$1,'Área - us ur_Furieri2014'!$A$4:$R$6,9,FALSE)/1000</f>
        <v>1.6799305350054651E-3</v>
      </c>
      <c r="AS121" s="76">
        <f>AB121*VLOOKUP('Tipo de Pilha_Furieri2014'!$E$1,'Área - us ur_Furieri2014'!$A$4:$R$6,10,FALSE)/1000</f>
        <v>1.226364524856335E-3</v>
      </c>
      <c r="AT121" s="76">
        <f>AC121*VLOOKUP('Tipo de Pilha_Furieri2014'!$E$1,'Área - us ur_Furieri2014'!$A$4:$R$6,11,FALSE)/1000</f>
        <v>1.0934562327074265E-3</v>
      </c>
      <c r="AU121" s="76">
        <f>AD121*VLOOKUP('Tipo de Pilha_Furieri2014'!$E$1,'Área - us ur_Furieri2014'!$A$4:$R$6,12,FALSE)/1000</f>
        <v>9.8413594074003917E-4</v>
      </c>
      <c r="AV121" s="76">
        <f>AE121*VLOOKUP('Tipo de Pilha_Furieri2014'!$E$1,'Área - us ur_Furieri2014'!$A$4:$R$6,13,FALSE)/1000</f>
        <v>3.1201576086096133E-4</v>
      </c>
      <c r="AW121" s="76">
        <f>AF121*VLOOKUP('Tipo de Pilha_Furieri2014'!$E$1,'Área - us ur_Furieri2014'!$A$4:$R$6,14,FALSE)/1000</f>
        <v>1.9269748346027832E-4</v>
      </c>
      <c r="AX121" s="76">
        <f>AG121*VLOOKUP('Tipo de Pilha_Furieri2014'!$E$1,'Área - us ur_Furieri2014'!$A$4:$R$6,15,FALSE)/1000</f>
        <v>7.7695267227299256E-5</v>
      </c>
      <c r="AY121" s="76">
        <f>AH121*VLOOKUP('Tipo de Pilha_Furieri2014'!$E$1,'Área - us ur_Furieri2014'!$A$4:$R$6,16,FALSE)/1000</f>
        <v>0</v>
      </c>
      <c r="AZ121" s="76">
        <f>AI121*VLOOKUP('Tipo de Pilha_Furieri2014'!$E$1,'Área - us ur_Furieri2014'!$A$4:$R$6,17,FALSE)/1000</f>
        <v>0</v>
      </c>
      <c r="BA121" s="77">
        <f>AJ121*VLOOKUP('Tipo de Pilha_Furieri2014'!$E$1,'Área - us ur_Furieri2014'!$A$4:$R$6,18,FALSE)/1000</f>
        <v>0</v>
      </c>
      <c r="BB121" s="70">
        <f t="shared" si="43"/>
        <v>8.0582629793251852E-3</v>
      </c>
    </row>
    <row r="122" spans="1:54" ht="15" customHeight="1" x14ac:dyDescent="0.2">
      <c r="A122" s="90">
        <f>'Série Vento-1 dia'!D122</f>
        <v>42124</v>
      </c>
      <c r="B122" s="55">
        <f>'Série Vento-1 dia'!E122</f>
        <v>13.74594368</v>
      </c>
      <c r="C122" s="48">
        <f t="shared" si="25"/>
        <v>6.8729718400000014E-2</v>
      </c>
      <c r="D122" s="49">
        <f t="shared" si="26"/>
        <v>0.2061891552</v>
      </c>
      <c r="E122" s="49">
        <f t="shared" si="27"/>
        <v>0.34364859200000003</v>
      </c>
      <c r="F122" s="49">
        <f t="shared" si="28"/>
        <v>0.48110802879999992</v>
      </c>
      <c r="G122" s="49">
        <f t="shared" si="29"/>
        <v>0.61856746560000009</v>
      </c>
      <c r="H122" s="49">
        <f t="shared" si="30"/>
        <v>0.75602690240000014</v>
      </c>
      <c r="I122" s="49">
        <f t="shared" si="31"/>
        <v>0.89348633919999998</v>
      </c>
      <c r="J122" s="49">
        <f t="shared" si="32"/>
        <v>1.030945776</v>
      </c>
      <c r="K122" s="49">
        <f t="shared" si="33"/>
        <v>1.1684052128</v>
      </c>
      <c r="L122" s="49">
        <f t="shared" si="34"/>
        <v>1.3058646495999999</v>
      </c>
      <c r="M122" s="49">
        <f t="shared" si="35"/>
        <v>1.4433240864000001</v>
      </c>
      <c r="N122" s="49">
        <f t="shared" si="36"/>
        <v>1.5807835231999998</v>
      </c>
      <c r="O122" s="49">
        <f t="shared" si="37"/>
        <v>1.71824296</v>
      </c>
      <c r="P122" s="49">
        <f t="shared" si="38"/>
        <v>1.8557023968000002</v>
      </c>
      <c r="Q122" s="49">
        <f t="shared" si="39"/>
        <v>1.9931618335999999</v>
      </c>
      <c r="R122" s="49">
        <f t="shared" si="40"/>
        <v>2.1306212704000003</v>
      </c>
      <c r="S122" s="50">
        <f t="shared" si="41"/>
        <v>2.2680807072000002</v>
      </c>
      <c r="T122" s="48">
        <f t="shared" si="47"/>
        <v>0</v>
      </c>
      <c r="U122" s="49">
        <f t="shared" si="47"/>
        <v>0</v>
      </c>
      <c r="V122" s="49">
        <f t="shared" si="47"/>
        <v>0</v>
      </c>
      <c r="W122" s="49">
        <f t="shared" si="47"/>
        <v>1.4291984952536523</v>
      </c>
      <c r="X122" s="49">
        <f t="shared" si="47"/>
        <v>6.7765326068028209</v>
      </c>
      <c r="Y122" s="49">
        <f t="shared" si="47"/>
        <v>14.315697943135278</v>
      </c>
      <c r="Z122" s="49">
        <f t="shared" si="47"/>
        <v>24.046694504251011</v>
      </c>
      <c r="AA122" s="49">
        <f t="shared" si="47"/>
        <v>35.969522290150053</v>
      </c>
      <c r="AB122" s="49">
        <f t="shared" si="47"/>
        <v>50.08418130083237</v>
      </c>
      <c r="AC122" s="49">
        <f t="shared" si="47"/>
        <v>66.390671536297987</v>
      </c>
      <c r="AD122" s="49">
        <f t="shared" si="47"/>
        <v>84.888992996546904</v>
      </c>
      <c r="AE122" s="49">
        <f t="shared" si="47"/>
        <v>105.57914568157906</v>
      </c>
      <c r="AF122" s="49">
        <f t="shared" si="47"/>
        <v>128.46112959139458</v>
      </c>
      <c r="AG122" s="49">
        <f t="shared" si="47"/>
        <v>153.53494472599337</v>
      </c>
      <c r="AH122" s="49">
        <f t="shared" si="47"/>
        <v>180.8005910853754</v>
      </c>
      <c r="AI122" s="49">
        <f t="shared" si="44"/>
        <v>210.25806866954085</v>
      </c>
      <c r="AJ122" s="49">
        <f t="shared" si="24"/>
        <v>241.90737747848948</v>
      </c>
      <c r="AK122" s="75">
        <f>T122*VLOOKUP('Tipo de Pilha_Furieri2014'!$E$1,'Área - us ur_Furieri2014'!$A$4:$R$6,2,FALSE)/1000</f>
        <v>0</v>
      </c>
      <c r="AL122" s="76">
        <f>U122*VLOOKUP('Tipo de Pilha_Furieri2014'!$E$1,'Área - us ur_Furieri2014'!$A$4:$R$6,3,FALSE)/1000</f>
        <v>0</v>
      </c>
      <c r="AM122" s="76">
        <f>V122*VLOOKUP('Tipo de Pilha_Furieri2014'!$E$1,'Área - us ur_Furieri2014'!$A$4:$R$6,4,FALSE)/1000</f>
        <v>0</v>
      </c>
      <c r="AN122" s="76">
        <f>W122*VLOOKUP('Tipo de Pilha_Furieri2014'!$E$1,'Área - us ur_Furieri2014'!$A$4:$R$6,5,FALSE)/1000</f>
        <v>1.3863225403960424E-4</v>
      </c>
      <c r="AO122" s="76">
        <f>X122*VLOOKUP('Tipo de Pilha_Furieri2014'!$E$1,'Área - us ur_Furieri2014'!$A$4:$R$6,6,FALSE)/1000</f>
        <v>1.0774686844816485E-3</v>
      </c>
      <c r="AP122" s="76">
        <f>Y122*VLOOKUP('Tipo de Pilha_Furieri2014'!$E$1,'Área - us ur_Furieri2014'!$A$4:$R$6,7,FALSE)/1000</f>
        <v>2.9060866824564616E-3</v>
      </c>
      <c r="AQ122" s="76">
        <f>Z122*VLOOKUP('Tipo de Pilha_Furieri2014'!$E$1,'Área - us ur_Furieri2014'!$A$4:$R$6,8,FALSE)/1000</f>
        <v>3.6791442591504048E-3</v>
      </c>
      <c r="AR122" s="76">
        <f>AA122*VLOOKUP('Tipo de Pilha_Furieri2014'!$E$1,'Área - us ur_Furieri2014'!$A$4:$R$6,9,FALSE)/1000</f>
        <v>3.9206779296263559E-3</v>
      </c>
      <c r="AS122" s="76">
        <f>AB122*VLOOKUP('Tipo de Pilha_Furieri2014'!$E$1,'Área - us ur_Furieri2014'!$A$4:$R$6,10,FALSE)/1000</f>
        <v>2.7045457902449481E-3</v>
      </c>
      <c r="AT122" s="76">
        <f>AC122*VLOOKUP('Tipo de Pilha_Furieri2014'!$E$1,'Área - us ur_Furieri2014'!$A$4:$R$6,11,FALSE)/1000</f>
        <v>2.3236735037704295E-3</v>
      </c>
      <c r="AU122" s="76">
        <f>AD122*VLOOKUP('Tipo de Pilha_Furieri2014'!$E$1,'Área - us ur_Furieri2014'!$A$4:$R$6,12,FALSE)/1000</f>
        <v>2.0373358319171254E-3</v>
      </c>
      <c r="AV122" s="76">
        <f>AE122*VLOOKUP('Tipo de Pilha_Furieri2014'!$E$1,'Área - us ur_Furieri2014'!$A$4:$R$6,13,FALSE)/1000</f>
        <v>6.3347487408947449E-4</v>
      </c>
      <c r="AW122" s="76">
        <f>AF122*VLOOKUP('Tipo de Pilha_Furieri2014'!$E$1,'Área - us ur_Furieri2014'!$A$4:$R$6,14,FALSE)/1000</f>
        <v>3.8538338877418379E-4</v>
      </c>
      <c r="AX122" s="76">
        <f>AG122*VLOOKUP('Tipo de Pilha_Furieri2014'!$E$1,'Área - us ur_Furieri2014'!$A$4:$R$6,15,FALSE)/1000</f>
        <v>1.5353494472599338E-4</v>
      </c>
      <c r="AY122" s="76">
        <f>AH122*VLOOKUP('Tipo de Pilha_Furieri2014'!$E$1,'Área - us ur_Furieri2014'!$A$4:$R$6,16,FALSE)/1000</f>
        <v>0</v>
      </c>
      <c r="AZ122" s="76">
        <f>AI122*VLOOKUP('Tipo de Pilha_Furieri2014'!$E$1,'Área - us ur_Furieri2014'!$A$4:$R$6,17,FALSE)/1000</f>
        <v>0</v>
      </c>
      <c r="BA122" s="77">
        <f>AJ122*VLOOKUP('Tipo de Pilha_Furieri2014'!$E$1,'Área - us ur_Furieri2014'!$A$4:$R$6,18,FALSE)/1000</f>
        <v>0</v>
      </c>
      <c r="BB122" s="70">
        <f t="shared" si="43"/>
        <v>1.9959958143276627E-2</v>
      </c>
    </row>
    <row r="123" spans="1:54" ht="15" customHeight="1" x14ac:dyDescent="0.2">
      <c r="A123" s="90">
        <f>'Série Vento-1 dia'!D123</f>
        <v>42125</v>
      </c>
      <c r="B123" s="55">
        <f>'Série Vento-1 dia'!E123</f>
        <v>12.027700719999999</v>
      </c>
      <c r="C123" s="48">
        <f t="shared" si="25"/>
        <v>6.0138503600000004E-2</v>
      </c>
      <c r="D123" s="49">
        <f t="shared" si="26"/>
        <v>0.18041551079999998</v>
      </c>
      <c r="E123" s="49">
        <f t="shared" si="27"/>
        <v>0.30069251799999996</v>
      </c>
      <c r="F123" s="49">
        <f t="shared" si="28"/>
        <v>0.42096952519999992</v>
      </c>
      <c r="G123" s="49">
        <f t="shared" si="29"/>
        <v>0.54124653239999998</v>
      </c>
      <c r="H123" s="49">
        <f t="shared" si="30"/>
        <v>0.66152353959999999</v>
      </c>
      <c r="I123" s="49">
        <f t="shared" si="31"/>
        <v>0.78180054679999988</v>
      </c>
      <c r="J123" s="49">
        <f t="shared" si="32"/>
        <v>0.902077554</v>
      </c>
      <c r="K123" s="49">
        <f t="shared" si="33"/>
        <v>1.0223545612</v>
      </c>
      <c r="L123" s="49">
        <f t="shared" si="34"/>
        <v>1.1426315683999999</v>
      </c>
      <c r="M123" s="49">
        <f t="shared" si="35"/>
        <v>1.2629085756</v>
      </c>
      <c r="N123" s="49">
        <f t="shared" si="36"/>
        <v>1.3831855827999997</v>
      </c>
      <c r="O123" s="49">
        <f t="shared" si="37"/>
        <v>1.5034625899999998</v>
      </c>
      <c r="P123" s="49">
        <f t="shared" si="38"/>
        <v>1.6237395971999999</v>
      </c>
      <c r="Q123" s="49">
        <f t="shared" si="39"/>
        <v>1.7440166043999996</v>
      </c>
      <c r="R123" s="49">
        <f t="shared" si="40"/>
        <v>1.8642936116000002</v>
      </c>
      <c r="S123" s="50">
        <f t="shared" si="41"/>
        <v>1.9845706187999999</v>
      </c>
      <c r="T123" s="48">
        <f t="shared" si="47"/>
        <v>0</v>
      </c>
      <c r="U123" s="49">
        <f t="shared" si="47"/>
        <v>0</v>
      </c>
      <c r="V123" s="49">
        <f t="shared" si="47"/>
        <v>0</v>
      </c>
      <c r="W123" s="49">
        <f t="shared" si="47"/>
        <v>0</v>
      </c>
      <c r="X123" s="49">
        <f t="shared" si="47"/>
        <v>3.4989591863194063</v>
      </c>
      <c r="Y123" s="49">
        <f t="shared" si="47"/>
        <v>8.8970711545569401</v>
      </c>
      <c r="Z123" s="49">
        <f t="shared" si="47"/>
        <v>15.973303904269175</v>
      </c>
      <c r="AA123" s="49">
        <f t="shared" si="47"/>
        <v>24.72765743545613</v>
      </c>
      <c r="AB123" s="49">
        <f t="shared" si="47"/>
        <v>35.160131748117792</v>
      </c>
      <c r="AC123" s="49">
        <f t="shared" si="47"/>
        <v>47.270726842254135</v>
      </c>
      <c r="AD123" s="49">
        <f t="shared" si="47"/>
        <v>61.059442717865224</v>
      </c>
      <c r="AE123" s="49">
        <f t="shared" si="47"/>
        <v>76.52627937495096</v>
      </c>
      <c r="AF123" s="49">
        <f t="shared" si="47"/>
        <v>93.671236813511456</v>
      </c>
      <c r="AG123" s="49">
        <f t="shared" si="47"/>
        <v>112.49431503354667</v>
      </c>
      <c r="AH123" s="49">
        <f t="shared" si="47"/>
        <v>132.99551403505649</v>
      </c>
      <c r="AI123" s="49">
        <f t="shared" si="44"/>
        <v>155.17483381804121</v>
      </c>
      <c r="AJ123" s="49">
        <f t="shared" si="24"/>
        <v>179.03227438250045</v>
      </c>
      <c r="AK123" s="75">
        <f>T123*VLOOKUP('Tipo de Pilha_Furieri2014'!$E$1,'Área - us ur_Furieri2014'!$A$4:$R$6,2,FALSE)/1000</f>
        <v>0</v>
      </c>
      <c r="AL123" s="76">
        <f>U123*VLOOKUP('Tipo de Pilha_Furieri2014'!$E$1,'Área - us ur_Furieri2014'!$A$4:$R$6,3,FALSE)/1000</f>
        <v>0</v>
      </c>
      <c r="AM123" s="76">
        <f>V123*VLOOKUP('Tipo de Pilha_Furieri2014'!$E$1,'Área - us ur_Furieri2014'!$A$4:$R$6,4,FALSE)/1000</f>
        <v>0</v>
      </c>
      <c r="AN123" s="76">
        <f>W123*VLOOKUP('Tipo de Pilha_Furieri2014'!$E$1,'Área - us ur_Furieri2014'!$A$4:$R$6,5,FALSE)/1000</f>
        <v>0</v>
      </c>
      <c r="AO123" s="76">
        <f>X123*VLOOKUP('Tipo de Pilha_Furieri2014'!$E$1,'Área - us ur_Furieri2014'!$A$4:$R$6,6,FALSE)/1000</f>
        <v>5.5633451062478553E-4</v>
      </c>
      <c r="AP123" s="76">
        <f>Y123*VLOOKUP('Tipo de Pilha_Furieri2014'!$E$1,'Área - us ur_Furieri2014'!$A$4:$R$6,7,FALSE)/1000</f>
        <v>1.806105444375059E-3</v>
      </c>
      <c r="AQ123" s="76">
        <f>Z123*VLOOKUP('Tipo de Pilha_Furieri2014'!$E$1,'Área - us ur_Furieri2014'!$A$4:$R$6,8,FALSE)/1000</f>
        <v>2.4439154973531834E-3</v>
      </c>
      <c r="AR123" s="76">
        <f>AA123*VLOOKUP('Tipo de Pilha_Furieri2014'!$E$1,'Área - us ur_Furieri2014'!$A$4:$R$6,9,FALSE)/1000</f>
        <v>2.6953146604647184E-3</v>
      </c>
      <c r="AS123" s="76">
        <f>AB123*VLOOKUP('Tipo de Pilha_Furieri2014'!$E$1,'Área - us ur_Furieri2014'!$A$4:$R$6,10,FALSE)/1000</f>
        <v>1.8986471143983611E-3</v>
      </c>
      <c r="AT123" s="76">
        <f>AC123*VLOOKUP('Tipo de Pilha_Furieri2014'!$E$1,'Área - us ur_Furieri2014'!$A$4:$R$6,11,FALSE)/1000</f>
        <v>1.654475439478895E-3</v>
      </c>
      <c r="AU123" s="76">
        <f>AD123*VLOOKUP('Tipo de Pilha_Furieri2014'!$E$1,'Área - us ur_Furieri2014'!$A$4:$R$6,12,FALSE)/1000</f>
        <v>1.4654266252287654E-3</v>
      </c>
      <c r="AV123" s="76">
        <f>AE123*VLOOKUP('Tipo de Pilha_Furieri2014'!$E$1,'Área - us ur_Furieri2014'!$A$4:$R$6,13,FALSE)/1000</f>
        <v>4.5915767624970578E-4</v>
      </c>
      <c r="AW123" s="76">
        <f>AF123*VLOOKUP('Tipo de Pilha_Furieri2014'!$E$1,'Área - us ur_Furieri2014'!$A$4:$R$6,14,FALSE)/1000</f>
        <v>2.8101371044053435E-4</v>
      </c>
      <c r="AX123" s="76">
        <f>AG123*VLOOKUP('Tipo de Pilha_Furieri2014'!$E$1,'Área - us ur_Furieri2014'!$A$4:$R$6,15,FALSE)/1000</f>
        <v>1.1249431503354668E-4</v>
      </c>
      <c r="AY123" s="76">
        <f>AH123*VLOOKUP('Tipo de Pilha_Furieri2014'!$E$1,'Área - us ur_Furieri2014'!$A$4:$R$6,16,FALSE)/1000</f>
        <v>0</v>
      </c>
      <c r="AZ123" s="76">
        <f>AI123*VLOOKUP('Tipo de Pilha_Furieri2014'!$E$1,'Área - us ur_Furieri2014'!$A$4:$R$6,17,FALSE)/1000</f>
        <v>0</v>
      </c>
      <c r="BA123" s="77">
        <f>AJ123*VLOOKUP('Tipo de Pilha_Furieri2014'!$E$1,'Área - us ur_Furieri2014'!$A$4:$R$6,18,FALSE)/1000</f>
        <v>0</v>
      </c>
      <c r="BB123" s="70">
        <f t="shared" si="43"/>
        <v>1.3372884993647555E-2</v>
      </c>
    </row>
    <row r="124" spans="1:54" ht="15" customHeight="1" x14ac:dyDescent="0.2">
      <c r="A124" s="90">
        <f>'Série Vento-1 dia'!D124</f>
        <v>42126</v>
      </c>
      <c r="B124" s="55">
        <f>'Série Vento-1 dia'!E124</f>
        <v>8.5912147999999995</v>
      </c>
      <c r="C124" s="48">
        <f t="shared" si="25"/>
        <v>4.2956074000000004E-2</v>
      </c>
      <c r="D124" s="49">
        <f t="shared" si="26"/>
        <v>0.12886822199999998</v>
      </c>
      <c r="E124" s="49">
        <f t="shared" si="27"/>
        <v>0.21478037</v>
      </c>
      <c r="F124" s="49">
        <f t="shared" si="28"/>
        <v>0.30069251799999996</v>
      </c>
      <c r="G124" s="49">
        <f t="shared" si="29"/>
        <v>0.38660466600000004</v>
      </c>
      <c r="H124" s="49">
        <f t="shared" si="30"/>
        <v>0.47251681400000001</v>
      </c>
      <c r="I124" s="49">
        <f t="shared" si="31"/>
        <v>0.55842896200000003</v>
      </c>
      <c r="J124" s="49">
        <f t="shared" si="32"/>
        <v>0.64434111000000005</v>
      </c>
      <c r="K124" s="49">
        <f t="shared" si="33"/>
        <v>0.73025325799999996</v>
      </c>
      <c r="L124" s="49">
        <f t="shared" si="34"/>
        <v>0.81616540599999998</v>
      </c>
      <c r="M124" s="49">
        <f t="shared" si="35"/>
        <v>0.902077554</v>
      </c>
      <c r="N124" s="49">
        <f t="shared" si="36"/>
        <v>0.98798970199999991</v>
      </c>
      <c r="O124" s="49">
        <f t="shared" si="37"/>
        <v>1.0739018499999999</v>
      </c>
      <c r="P124" s="49">
        <f t="shared" si="38"/>
        <v>1.159813998</v>
      </c>
      <c r="Q124" s="49">
        <f t="shared" si="39"/>
        <v>1.2457261459999998</v>
      </c>
      <c r="R124" s="49">
        <f t="shared" si="40"/>
        <v>1.3316382940000002</v>
      </c>
      <c r="S124" s="50">
        <f t="shared" si="41"/>
        <v>1.417550442</v>
      </c>
      <c r="T124" s="48">
        <f t="shared" si="47"/>
        <v>0</v>
      </c>
      <c r="U124" s="49">
        <f t="shared" si="47"/>
        <v>0</v>
      </c>
      <c r="V124" s="49">
        <f t="shared" si="47"/>
        <v>0</v>
      </c>
      <c r="W124" s="49">
        <f t="shared" si="47"/>
        <v>0</v>
      </c>
      <c r="X124" s="49">
        <f t="shared" si="47"/>
        <v>0</v>
      </c>
      <c r="Y124" s="49">
        <f t="shared" si="47"/>
        <v>1.1677657594172151</v>
      </c>
      <c r="Z124" s="49">
        <f t="shared" si="47"/>
        <v>4.167375950263053</v>
      </c>
      <c r="AA124" s="49">
        <f t="shared" si="47"/>
        <v>8.0231702132898643</v>
      </c>
      <c r="AB124" s="49">
        <f t="shared" si="47"/>
        <v>12.735148548497643</v>
      </c>
      <c r="AC124" s="49">
        <f t="shared" si="47"/>
        <v>18.303310955886403</v>
      </c>
      <c r="AD124" s="49">
        <f t="shared" si="47"/>
        <v>24.72765743545613</v>
      </c>
      <c r="AE124" s="49">
        <f t="shared" si="47"/>
        <v>32.008187987206824</v>
      </c>
      <c r="AF124" s="49">
        <f t="shared" si="47"/>
        <v>40.144902611138505</v>
      </c>
      <c r="AG124" s="49">
        <f t="shared" si="47"/>
        <v>49.137801307251152</v>
      </c>
      <c r="AH124" s="49">
        <f t="shared" si="47"/>
        <v>58.986884075544751</v>
      </c>
      <c r="AI124" s="49">
        <f t="shared" si="44"/>
        <v>69.692150916019401</v>
      </c>
      <c r="AJ124" s="49">
        <f t="shared" si="24"/>
        <v>81.253601828674945</v>
      </c>
      <c r="AK124" s="75">
        <f>T124*VLOOKUP('Tipo de Pilha_Furieri2014'!$E$1,'Área - us ur_Furieri2014'!$A$4:$R$6,2,FALSE)/1000</f>
        <v>0</v>
      </c>
      <c r="AL124" s="76">
        <f>U124*VLOOKUP('Tipo de Pilha_Furieri2014'!$E$1,'Área - us ur_Furieri2014'!$A$4:$R$6,3,FALSE)/1000</f>
        <v>0</v>
      </c>
      <c r="AM124" s="76">
        <f>V124*VLOOKUP('Tipo de Pilha_Furieri2014'!$E$1,'Área - us ur_Furieri2014'!$A$4:$R$6,4,FALSE)/1000</f>
        <v>0</v>
      </c>
      <c r="AN124" s="76">
        <f>W124*VLOOKUP('Tipo de Pilha_Furieri2014'!$E$1,'Área - us ur_Furieri2014'!$A$4:$R$6,5,FALSE)/1000</f>
        <v>0</v>
      </c>
      <c r="AO124" s="76">
        <f>X124*VLOOKUP('Tipo de Pilha_Furieri2014'!$E$1,'Área - us ur_Furieri2014'!$A$4:$R$6,6,FALSE)/1000</f>
        <v>0</v>
      </c>
      <c r="AP124" s="76">
        <f>Y124*VLOOKUP('Tipo de Pilha_Furieri2014'!$E$1,'Área - us ur_Furieri2014'!$A$4:$R$6,7,FALSE)/1000</f>
        <v>2.3705644916169466E-4</v>
      </c>
      <c r="AQ124" s="76">
        <f>Z124*VLOOKUP('Tipo de Pilha_Furieri2014'!$E$1,'Área - us ur_Furieri2014'!$A$4:$R$6,8,FALSE)/1000</f>
        <v>6.3760852039024707E-4</v>
      </c>
      <c r="AR124" s="76">
        <f>AA124*VLOOKUP('Tipo de Pilha_Furieri2014'!$E$1,'Área - us ur_Furieri2014'!$A$4:$R$6,9,FALSE)/1000</f>
        <v>8.7452555324859529E-4</v>
      </c>
      <c r="AS124" s="76">
        <f>AB124*VLOOKUP('Tipo de Pilha_Furieri2014'!$E$1,'Área - us ur_Furieri2014'!$A$4:$R$6,10,FALSE)/1000</f>
        <v>6.8769802161887275E-4</v>
      </c>
      <c r="AT124" s="76">
        <f>AC124*VLOOKUP('Tipo de Pilha_Furieri2014'!$E$1,'Área - us ur_Furieri2014'!$A$4:$R$6,11,FALSE)/1000</f>
        <v>6.4061588345602413E-4</v>
      </c>
      <c r="AU124" s="76">
        <f>AD124*VLOOKUP('Tipo de Pilha_Furieri2014'!$E$1,'Área - us ur_Furieri2014'!$A$4:$R$6,12,FALSE)/1000</f>
        <v>5.9346377845094706E-4</v>
      </c>
      <c r="AV124" s="76">
        <f>AE124*VLOOKUP('Tipo de Pilha_Furieri2014'!$E$1,'Área - us ur_Furieri2014'!$A$4:$R$6,13,FALSE)/1000</f>
        <v>1.9204912792324095E-4</v>
      </c>
      <c r="AW124" s="76">
        <f>AF124*VLOOKUP('Tipo de Pilha_Furieri2014'!$E$1,'Área - us ur_Furieri2014'!$A$4:$R$6,14,FALSE)/1000</f>
        <v>1.2043470783341552E-4</v>
      </c>
      <c r="AX124" s="76">
        <f>AG124*VLOOKUP('Tipo de Pilha_Furieri2014'!$E$1,'Área - us ur_Furieri2014'!$A$4:$R$6,15,FALSE)/1000</f>
        <v>4.9137801307251151E-5</v>
      </c>
      <c r="AY124" s="76">
        <f>AH124*VLOOKUP('Tipo de Pilha_Furieri2014'!$E$1,'Área - us ur_Furieri2014'!$A$4:$R$6,16,FALSE)/1000</f>
        <v>0</v>
      </c>
      <c r="AZ124" s="76">
        <f>AI124*VLOOKUP('Tipo de Pilha_Furieri2014'!$E$1,'Área - us ur_Furieri2014'!$A$4:$R$6,17,FALSE)/1000</f>
        <v>0</v>
      </c>
      <c r="BA124" s="77">
        <f>AJ124*VLOOKUP('Tipo de Pilha_Furieri2014'!$E$1,'Área - us ur_Furieri2014'!$A$4:$R$6,18,FALSE)/1000</f>
        <v>0</v>
      </c>
      <c r="BB124" s="70">
        <f t="shared" si="43"/>
        <v>4.0325898433902886E-3</v>
      </c>
    </row>
    <row r="125" spans="1:54" ht="15" customHeight="1" x14ac:dyDescent="0.2">
      <c r="A125" s="90">
        <f>'Série Vento-1 dia'!D125</f>
        <v>42127</v>
      </c>
      <c r="B125" s="55">
        <f>'Série Vento-1 dia'!E125</f>
        <v>12.886822199999999</v>
      </c>
      <c r="C125" s="48">
        <f t="shared" si="25"/>
        <v>6.4434111000000002E-2</v>
      </c>
      <c r="D125" s="49">
        <f t="shared" si="26"/>
        <v>0.19330233299999999</v>
      </c>
      <c r="E125" s="49">
        <f t="shared" si="27"/>
        <v>0.32217055500000003</v>
      </c>
      <c r="F125" s="49">
        <f t="shared" si="28"/>
        <v>0.45103877699999995</v>
      </c>
      <c r="G125" s="49">
        <f t="shared" si="29"/>
        <v>0.57990699899999998</v>
      </c>
      <c r="H125" s="49">
        <f t="shared" si="30"/>
        <v>0.70877522100000001</v>
      </c>
      <c r="I125" s="49">
        <f t="shared" si="31"/>
        <v>0.83764344299999993</v>
      </c>
      <c r="J125" s="49">
        <f t="shared" si="32"/>
        <v>0.96651166500000008</v>
      </c>
      <c r="K125" s="49">
        <f t="shared" si="33"/>
        <v>1.095379887</v>
      </c>
      <c r="L125" s="49">
        <f t="shared" si="34"/>
        <v>1.2242481089999999</v>
      </c>
      <c r="M125" s="49">
        <f t="shared" si="35"/>
        <v>1.3531163310000001</v>
      </c>
      <c r="N125" s="49">
        <f t="shared" si="36"/>
        <v>1.4819845529999998</v>
      </c>
      <c r="O125" s="49">
        <f t="shared" si="37"/>
        <v>1.6108527749999999</v>
      </c>
      <c r="P125" s="49">
        <f t="shared" si="38"/>
        <v>1.739720997</v>
      </c>
      <c r="Q125" s="49">
        <f t="shared" si="39"/>
        <v>1.8685892189999997</v>
      </c>
      <c r="R125" s="49">
        <f t="shared" si="40"/>
        <v>1.9974574410000003</v>
      </c>
      <c r="S125" s="50">
        <f t="shared" si="41"/>
        <v>2.1263256629999998</v>
      </c>
      <c r="T125" s="48">
        <f t="shared" si="47"/>
        <v>0</v>
      </c>
      <c r="U125" s="49">
        <f t="shared" si="47"/>
        <v>0</v>
      </c>
      <c r="V125" s="49">
        <f t="shared" si="47"/>
        <v>0</v>
      </c>
      <c r="W125" s="49">
        <f t="shared" si="47"/>
        <v>0.55164197298403106</v>
      </c>
      <c r="X125" s="49">
        <f t="shared" si="47"/>
        <v>5.0510572592527874</v>
      </c>
      <c r="Y125" s="49">
        <f t="shared" si="47"/>
        <v>11.476886707928735</v>
      </c>
      <c r="Z125" s="49">
        <f t="shared" si="47"/>
        <v>19.82913031901186</v>
      </c>
      <c r="AA125" s="49">
        <f t="shared" si="47"/>
        <v>30.107788092502204</v>
      </c>
      <c r="AB125" s="49">
        <f t="shared" si="47"/>
        <v>42.312860028399705</v>
      </c>
      <c r="AC125" s="49">
        <f t="shared" si="47"/>
        <v>56.444346126704389</v>
      </c>
      <c r="AD125" s="49">
        <f t="shared" si="47"/>
        <v>72.502246387416307</v>
      </c>
      <c r="AE125" s="49">
        <f t="shared" si="47"/>
        <v>90.486560810535352</v>
      </c>
      <c r="AF125" s="49">
        <f t="shared" si="47"/>
        <v>110.39728939606164</v>
      </c>
      <c r="AG125" s="49">
        <f t="shared" si="47"/>
        <v>132.23443214399509</v>
      </c>
      <c r="AH125" s="49">
        <f t="shared" si="47"/>
        <v>155.9979890543357</v>
      </c>
      <c r="AI125" s="49">
        <f t="shared" si="44"/>
        <v>181.68796012708367</v>
      </c>
      <c r="AJ125" s="49">
        <f t="shared" si="24"/>
        <v>209.30434536223856</v>
      </c>
      <c r="AK125" s="75">
        <f>T125*VLOOKUP('Tipo de Pilha_Furieri2014'!$E$1,'Área - us ur_Furieri2014'!$A$4:$R$6,2,FALSE)/1000</f>
        <v>0</v>
      </c>
      <c r="AL125" s="76">
        <f>U125*VLOOKUP('Tipo de Pilha_Furieri2014'!$E$1,'Área - us ur_Furieri2014'!$A$4:$R$6,3,FALSE)/1000</f>
        <v>0</v>
      </c>
      <c r="AM125" s="76">
        <f>V125*VLOOKUP('Tipo de Pilha_Furieri2014'!$E$1,'Área - us ur_Furieri2014'!$A$4:$R$6,4,FALSE)/1000</f>
        <v>0</v>
      </c>
      <c r="AN125" s="76">
        <f>W125*VLOOKUP('Tipo de Pilha_Furieri2014'!$E$1,'Área - us ur_Furieri2014'!$A$4:$R$6,5,FALSE)/1000</f>
        <v>5.3509271379451008E-5</v>
      </c>
      <c r="AO125" s="76">
        <f>X125*VLOOKUP('Tipo de Pilha_Furieri2014'!$E$1,'Área - us ur_Furieri2014'!$A$4:$R$6,6,FALSE)/1000</f>
        <v>8.0311810422119322E-4</v>
      </c>
      <c r="AP125" s="76">
        <f>Y125*VLOOKUP('Tipo de Pilha_Furieri2014'!$E$1,'Área - us ur_Furieri2014'!$A$4:$R$6,7,FALSE)/1000</f>
        <v>2.3298080017095332E-3</v>
      </c>
      <c r="AQ125" s="76">
        <f>Z125*VLOOKUP('Tipo de Pilha_Furieri2014'!$E$1,'Área - us ur_Furieri2014'!$A$4:$R$6,8,FALSE)/1000</f>
        <v>3.0338569388088142E-3</v>
      </c>
      <c r="AR125" s="76">
        <f>AA125*VLOOKUP('Tipo de Pilha_Furieri2014'!$E$1,'Área - us ur_Furieri2014'!$A$4:$R$6,9,FALSE)/1000</f>
        <v>3.2817489020827402E-3</v>
      </c>
      <c r="AS125" s="76">
        <f>AB125*VLOOKUP('Tipo de Pilha_Furieri2014'!$E$1,'Área - us ur_Furieri2014'!$A$4:$R$6,10,FALSE)/1000</f>
        <v>2.2848944415335844E-3</v>
      </c>
      <c r="AT125" s="76">
        <f>AC125*VLOOKUP('Tipo de Pilha_Furieri2014'!$E$1,'Área - us ur_Furieri2014'!$A$4:$R$6,11,FALSE)/1000</f>
        <v>1.9755521144346538E-3</v>
      </c>
      <c r="AU125" s="76">
        <f>AD125*VLOOKUP('Tipo de Pilha_Furieri2014'!$E$1,'Área - us ur_Furieri2014'!$A$4:$R$6,12,FALSE)/1000</f>
        <v>1.7400539132979914E-3</v>
      </c>
      <c r="AV125" s="76">
        <f>AE125*VLOOKUP('Tipo de Pilha_Furieri2014'!$E$1,'Área - us ur_Furieri2014'!$A$4:$R$6,13,FALSE)/1000</f>
        <v>5.4291936486321212E-4</v>
      </c>
      <c r="AW125" s="76">
        <f>AF125*VLOOKUP('Tipo de Pilha_Furieri2014'!$E$1,'Área - us ur_Furieri2014'!$A$4:$R$6,14,FALSE)/1000</f>
        <v>3.3119186818818491E-4</v>
      </c>
      <c r="AX125" s="76">
        <f>AG125*VLOOKUP('Tipo de Pilha_Furieri2014'!$E$1,'Área - us ur_Furieri2014'!$A$4:$R$6,15,FALSE)/1000</f>
        <v>1.322344321439951E-4</v>
      </c>
      <c r="AY125" s="76">
        <f>AH125*VLOOKUP('Tipo de Pilha_Furieri2014'!$E$1,'Área - us ur_Furieri2014'!$A$4:$R$6,16,FALSE)/1000</f>
        <v>0</v>
      </c>
      <c r="AZ125" s="76">
        <f>AI125*VLOOKUP('Tipo de Pilha_Furieri2014'!$E$1,'Área - us ur_Furieri2014'!$A$4:$R$6,17,FALSE)/1000</f>
        <v>0</v>
      </c>
      <c r="BA125" s="77">
        <f>AJ125*VLOOKUP('Tipo de Pilha_Furieri2014'!$E$1,'Área - us ur_Furieri2014'!$A$4:$R$6,18,FALSE)/1000</f>
        <v>0</v>
      </c>
      <c r="BB125" s="70">
        <f t="shared" si="43"/>
        <v>1.6508887352663357E-2</v>
      </c>
    </row>
    <row r="126" spans="1:54" ht="15" customHeight="1" x14ac:dyDescent="0.2">
      <c r="A126" s="90">
        <f>'Série Vento-1 dia'!D126</f>
        <v>42128</v>
      </c>
      <c r="B126" s="55">
        <f>'Série Vento-1 dia'!E126</f>
        <v>12.886822199999999</v>
      </c>
      <c r="C126" s="48">
        <f t="shared" si="25"/>
        <v>6.4434111000000002E-2</v>
      </c>
      <c r="D126" s="49">
        <f t="shared" si="26"/>
        <v>0.19330233299999999</v>
      </c>
      <c r="E126" s="49">
        <f t="shared" si="27"/>
        <v>0.32217055500000003</v>
      </c>
      <c r="F126" s="49">
        <f t="shared" si="28"/>
        <v>0.45103877699999995</v>
      </c>
      <c r="G126" s="49">
        <f t="shared" si="29"/>
        <v>0.57990699899999998</v>
      </c>
      <c r="H126" s="49">
        <f t="shared" si="30"/>
        <v>0.70877522100000001</v>
      </c>
      <c r="I126" s="49">
        <f t="shared" si="31"/>
        <v>0.83764344299999993</v>
      </c>
      <c r="J126" s="49">
        <f t="shared" si="32"/>
        <v>0.96651166500000008</v>
      </c>
      <c r="K126" s="49">
        <f t="shared" si="33"/>
        <v>1.095379887</v>
      </c>
      <c r="L126" s="49">
        <f t="shared" si="34"/>
        <v>1.2242481089999999</v>
      </c>
      <c r="M126" s="49">
        <f t="shared" si="35"/>
        <v>1.3531163310000001</v>
      </c>
      <c r="N126" s="49">
        <f t="shared" si="36"/>
        <v>1.4819845529999998</v>
      </c>
      <c r="O126" s="49">
        <f t="shared" si="37"/>
        <v>1.6108527749999999</v>
      </c>
      <c r="P126" s="49">
        <f t="shared" si="38"/>
        <v>1.739720997</v>
      </c>
      <c r="Q126" s="49">
        <f t="shared" si="39"/>
        <v>1.8685892189999997</v>
      </c>
      <c r="R126" s="49">
        <f t="shared" si="40"/>
        <v>1.9974574410000003</v>
      </c>
      <c r="S126" s="50">
        <f t="shared" si="41"/>
        <v>2.1263256629999998</v>
      </c>
      <c r="T126" s="48">
        <f t="shared" si="47"/>
        <v>0</v>
      </c>
      <c r="U126" s="49">
        <f t="shared" si="47"/>
        <v>0</v>
      </c>
      <c r="V126" s="49">
        <f t="shared" si="47"/>
        <v>0</v>
      </c>
      <c r="W126" s="49">
        <f t="shared" si="47"/>
        <v>0.55164197298403106</v>
      </c>
      <c r="X126" s="49">
        <f t="shared" si="47"/>
        <v>5.0510572592527874</v>
      </c>
      <c r="Y126" s="49">
        <f t="shared" si="47"/>
        <v>11.476886707928735</v>
      </c>
      <c r="Z126" s="49">
        <f t="shared" si="47"/>
        <v>19.82913031901186</v>
      </c>
      <c r="AA126" s="49">
        <f t="shared" si="47"/>
        <v>30.107788092502204</v>
      </c>
      <c r="AB126" s="49">
        <f t="shared" si="47"/>
        <v>42.312860028399705</v>
      </c>
      <c r="AC126" s="49">
        <f t="shared" si="47"/>
        <v>56.444346126704389</v>
      </c>
      <c r="AD126" s="49">
        <f t="shared" si="47"/>
        <v>72.502246387416307</v>
      </c>
      <c r="AE126" s="49">
        <f t="shared" si="47"/>
        <v>90.486560810535352</v>
      </c>
      <c r="AF126" s="49">
        <f t="shared" si="47"/>
        <v>110.39728939606164</v>
      </c>
      <c r="AG126" s="49">
        <f t="shared" si="47"/>
        <v>132.23443214399509</v>
      </c>
      <c r="AH126" s="49">
        <f t="shared" si="47"/>
        <v>155.9979890543357</v>
      </c>
      <c r="AI126" s="49">
        <f t="shared" si="44"/>
        <v>181.68796012708367</v>
      </c>
      <c r="AJ126" s="49">
        <f t="shared" si="44"/>
        <v>209.30434536223856</v>
      </c>
      <c r="AK126" s="75">
        <f>T126*VLOOKUP('Tipo de Pilha_Furieri2014'!$E$1,'Área - us ur_Furieri2014'!$A$4:$R$6,2,FALSE)/1000</f>
        <v>0</v>
      </c>
      <c r="AL126" s="76">
        <f>U126*VLOOKUP('Tipo de Pilha_Furieri2014'!$E$1,'Área - us ur_Furieri2014'!$A$4:$R$6,3,FALSE)/1000</f>
        <v>0</v>
      </c>
      <c r="AM126" s="76">
        <f>V126*VLOOKUP('Tipo de Pilha_Furieri2014'!$E$1,'Área - us ur_Furieri2014'!$A$4:$R$6,4,FALSE)/1000</f>
        <v>0</v>
      </c>
      <c r="AN126" s="76">
        <f>W126*VLOOKUP('Tipo de Pilha_Furieri2014'!$E$1,'Área - us ur_Furieri2014'!$A$4:$R$6,5,FALSE)/1000</f>
        <v>5.3509271379451008E-5</v>
      </c>
      <c r="AO126" s="76">
        <f>X126*VLOOKUP('Tipo de Pilha_Furieri2014'!$E$1,'Área - us ur_Furieri2014'!$A$4:$R$6,6,FALSE)/1000</f>
        <v>8.0311810422119322E-4</v>
      </c>
      <c r="AP126" s="76">
        <f>Y126*VLOOKUP('Tipo de Pilha_Furieri2014'!$E$1,'Área - us ur_Furieri2014'!$A$4:$R$6,7,FALSE)/1000</f>
        <v>2.3298080017095332E-3</v>
      </c>
      <c r="AQ126" s="76">
        <f>Z126*VLOOKUP('Tipo de Pilha_Furieri2014'!$E$1,'Área - us ur_Furieri2014'!$A$4:$R$6,8,FALSE)/1000</f>
        <v>3.0338569388088142E-3</v>
      </c>
      <c r="AR126" s="76">
        <f>AA126*VLOOKUP('Tipo de Pilha_Furieri2014'!$E$1,'Área - us ur_Furieri2014'!$A$4:$R$6,9,FALSE)/1000</f>
        <v>3.2817489020827402E-3</v>
      </c>
      <c r="AS126" s="76">
        <f>AB126*VLOOKUP('Tipo de Pilha_Furieri2014'!$E$1,'Área - us ur_Furieri2014'!$A$4:$R$6,10,FALSE)/1000</f>
        <v>2.2848944415335844E-3</v>
      </c>
      <c r="AT126" s="76">
        <f>AC126*VLOOKUP('Tipo de Pilha_Furieri2014'!$E$1,'Área - us ur_Furieri2014'!$A$4:$R$6,11,FALSE)/1000</f>
        <v>1.9755521144346538E-3</v>
      </c>
      <c r="AU126" s="76">
        <f>AD126*VLOOKUP('Tipo de Pilha_Furieri2014'!$E$1,'Área - us ur_Furieri2014'!$A$4:$R$6,12,FALSE)/1000</f>
        <v>1.7400539132979914E-3</v>
      </c>
      <c r="AV126" s="76">
        <f>AE126*VLOOKUP('Tipo de Pilha_Furieri2014'!$E$1,'Área - us ur_Furieri2014'!$A$4:$R$6,13,FALSE)/1000</f>
        <v>5.4291936486321212E-4</v>
      </c>
      <c r="AW126" s="76">
        <f>AF126*VLOOKUP('Tipo de Pilha_Furieri2014'!$E$1,'Área - us ur_Furieri2014'!$A$4:$R$6,14,FALSE)/1000</f>
        <v>3.3119186818818491E-4</v>
      </c>
      <c r="AX126" s="76">
        <f>AG126*VLOOKUP('Tipo de Pilha_Furieri2014'!$E$1,'Área - us ur_Furieri2014'!$A$4:$R$6,15,FALSE)/1000</f>
        <v>1.322344321439951E-4</v>
      </c>
      <c r="AY126" s="76">
        <f>AH126*VLOOKUP('Tipo de Pilha_Furieri2014'!$E$1,'Área - us ur_Furieri2014'!$A$4:$R$6,16,FALSE)/1000</f>
        <v>0</v>
      </c>
      <c r="AZ126" s="76">
        <f>AI126*VLOOKUP('Tipo de Pilha_Furieri2014'!$E$1,'Área - us ur_Furieri2014'!$A$4:$R$6,17,FALSE)/1000</f>
        <v>0</v>
      </c>
      <c r="BA126" s="77">
        <f>AJ126*VLOOKUP('Tipo de Pilha_Furieri2014'!$E$1,'Área - us ur_Furieri2014'!$A$4:$R$6,18,FALSE)/1000</f>
        <v>0</v>
      </c>
      <c r="BB126" s="70">
        <f t="shared" si="43"/>
        <v>1.6508887352663357E-2</v>
      </c>
    </row>
    <row r="127" spans="1:54" ht="15" customHeight="1" x14ac:dyDescent="0.2">
      <c r="A127" s="90">
        <f>'Série Vento-1 dia'!D127</f>
        <v>42129</v>
      </c>
      <c r="B127" s="55">
        <f>'Série Vento-1 dia'!E127</f>
        <v>14.605065159999999</v>
      </c>
      <c r="C127" s="48">
        <f t="shared" si="25"/>
        <v>7.3025325800000013E-2</v>
      </c>
      <c r="D127" s="49">
        <f t="shared" si="26"/>
        <v>0.21907597739999998</v>
      </c>
      <c r="E127" s="49">
        <f t="shared" si="27"/>
        <v>0.36512662899999998</v>
      </c>
      <c r="F127" s="49">
        <f t="shared" si="28"/>
        <v>0.51117728059999989</v>
      </c>
      <c r="G127" s="49">
        <f t="shared" si="29"/>
        <v>0.65722793219999998</v>
      </c>
      <c r="H127" s="49">
        <f t="shared" si="30"/>
        <v>0.80327858380000006</v>
      </c>
      <c r="I127" s="49">
        <f t="shared" si="31"/>
        <v>0.94932923539999992</v>
      </c>
      <c r="J127" s="49">
        <f t="shared" si="32"/>
        <v>1.095379887</v>
      </c>
      <c r="K127" s="49">
        <f t="shared" si="33"/>
        <v>1.2414305386</v>
      </c>
      <c r="L127" s="49">
        <f t="shared" si="34"/>
        <v>1.3874811901999999</v>
      </c>
      <c r="M127" s="49">
        <f t="shared" si="35"/>
        <v>1.5335318417999999</v>
      </c>
      <c r="N127" s="49">
        <f t="shared" si="36"/>
        <v>1.6795824933999997</v>
      </c>
      <c r="O127" s="49">
        <f t="shared" si="37"/>
        <v>1.8256331449999998</v>
      </c>
      <c r="P127" s="49">
        <f t="shared" si="38"/>
        <v>1.9716837966</v>
      </c>
      <c r="Q127" s="49">
        <f t="shared" si="39"/>
        <v>2.1177344481999998</v>
      </c>
      <c r="R127" s="49">
        <f t="shared" si="40"/>
        <v>2.2637850998000002</v>
      </c>
      <c r="S127" s="50">
        <f t="shared" si="41"/>
        <v>2.4098357513999997</v>
      </c>
      <c r="T127" s="48">
        <f t="shared" si="47"/>
        <v>0</v>
      </c>
      <c r="U127" s="49">
        <f t="shared" si="47"/>
        <v>0</v>
      </c>
      <c r="V127" s="49">
        <f t="shared" si="47"/>
        <v>0</v>
      </c>
      <c r="W127" s="49">
        <f t="shared" si="47"/>
        <v>2.4116375663654424</v>
      </c>
      <c r="X127" s="49">
        <f t="shared" si="47"/>
        <v>8.6753852289694926</v>
      </c>
      <c r="Y127" s="49">
        <f t="shared" si="47"/>
        <v>17.413504860176555</v>
      </c>
      <c r="Z127" s="49">
        <f t="shared" si="47"/>
        <v>28.625996459986609</v>
      </c>
      <c r="AA127" s="49">
        <f t="shared" si="47"/>
        <v>42.312860028399705</v>
      </c>
      <c r="AB127" s="49">
        <f t="shared" si="47"/>
        <v>58.474095565415801</v>
      </c>
      <c r="AC127" s="49">
        <f t="shared" si="47"/>
        <v>77.1097030710349</v>
      </c>
      <c r="AD127" s="49">
        <f t="shared" si="47"/>
        <v>98.219682545257001</v>
      </c>
      <c r="AE127" s="49">
        <f t="shared" si="47"/>
        <v>121.80403398808208</v>
      </c>
      <c r="AF127" s="49">
        <f t="shared" si="47"/>
        <v>147.86275739951026</v>
      </c>
      <c r="AG127" s="49">
        <f t="shared" si="47"/>
        <v>176.39585277954146</v>
      </c>
      <c r="AH127" s="49">
        <f t="shared" si="47"/>
        <v>207.40332012817555</v>
      </c>
      <c r="AI127" s="49">
        <f t="shared" si="44"/>
        <v>240.88515944541282</v>
      </c>
      <c r="AJ127" s="49">
        <f t="shared" si="44"/>
        <v>276.84137073125294</v>
      </c>
      <c r="AK127" s="75">
        <f>T127*VLOOKUP('Tipo de Pilha_Furieri2014'!$E$1,'Área - us ur_Furieri2014'!$A$4:$R$6,2,FALSE)/1000</f>
        <v>0</v>
      </c>
      <c r="AL127" s="76">
        <f>U127*VLOOKUP('Tipo de Pilha_Furieri2014'!$E$1,'Área - us ur_Furieri2014'!$A$4:$R$6,3,FALSE)/1000</f>
        <v>0</v>
      </c>
      <c r="AM127" s="76">
        <f>V127*VLOOKUP('Tipo de Pilha_Furieri2014'!$E$1,'Área - us ur_Furieri2014'!$A$4:$R$6,4,FALSE)/1000</f>
        <v>0</v>
      </c>
      <c r="AN127" s="76">
        <f>W127*VLOOKUP('Tipo de Pilha_Furieri2014'!$E$1,'Área - us ur_Furieri2014'!$A$4:$R$6,5,FALSE)/1000</f>
        <v>2.3392884393744789E-4</v>
      </c>
      <c r="AO127" s="76">
        <f>X127*VLOOKUP('Tipo de Pilha_Furieri2014'!$E$1,'Área - us ur_Furieri2014'!$A$4:$R$6,6,FALSE)/1000</f>
        <v>1.3793862514061494E-3</v>
      </c>
      <c r="AP127" s="76">
        <f>Y127*VLOOKUP('Tipo de Pilha_Furieri2014'!$E$1,'Área - us ur_Furieri2014'!$A$4:$R$6,7,FALSE)/1000</f>
        <v>3.5349414866158407E-3</v>
      </c>
      <c r="AQ127" s="76">
        <f>Z127*VLOOKUP('Tipo de Pilha_Furieri2014'!$E$1,'Área - us ur_Furieri2014'!$A$4:$R$6,8,FALSE)/1000</f>
        <v>4.3797774583779515E-3</v>
      </c>
      <c r="AR127" s="76">
        <f>AA127*VLOOKUP('Tipo de Pilha_Furieri2014'!$E$1,'Área - us ur_Furieri2014'!$A$4:$R$6,9,FALSE)/1000</f>
        <v>4.6121017430955681E-3</v>
      </c>
      <c r="AS127" s="76">
        <f>AB127*VLOOKUP('Tipo de Pilha_Furieri2014'!$E$1,'Área - us ur_Furieri2014'!$A$4:$R$6,10,FALSE)/1000</f>
        <v>3.1576011605324535E-3</v>
      </c>
      <c r="AT127" s="76">
        <f>AC127*VLOOKUP('Tipo de Pilha_Furieri2014'!$E$1,'Área - us ur_Furieri2014'!$A$4:$R$6,11,FALSE)/1000</f>
        <v>2.6988396074862217E-3</v>
      </c>
      <c r="AU127" s="76">
        <f>AD127*VLOOKUP('Tipo de Pilha_Furieri2014'!$E$1,'Área - us ur_Furieri2014'!$A$4:$R$6,12,FALSE)/1000</f>
        <v>2.3572723810861679E-3</v>
      </c>
      <c r="AV127" s="76">
        <f>AE127*VLOOKUP('Tipo de Pilha_Furieri2014'!$E$1,'Área - us ur_Furieri2014'!$A$4:$R$6,13,FALSE)/1000</f>
        <v>7.3082420392849251E-4</v>
      </c>
      <c r="AW127" s="76">
        <f>AF127*VLOOKUP('Tipo de Pilha_Furieri2014'!$E$1,'Área - us ur_Furieri2014'!$A$4:$R$6,14,FALSE)/1000</f>
        <v>4.4358827219853083E-4</v>
      </c>
      <c r="AX127" s="76">
        <f>AG127*VLOOKUP('Tipo de Pilha_Furieri2014'!$E$1,'Área - us ur_Furieri2014'!$A$4:$R$6,15,FALSE)/1000</f>
        <v>1.7639585277954146E-4</v>
      </c>
      <c r="AY127" s="76">
        <f>AH127*VLOOKUP('Tipo de Pilha_Furieri2014'!$E$1,'Área - us ur_Furieri2014'!$A$4:$R$6,16,FALSE)/1000</f>
        <v>0</v>
      </c>
      <c r="AZ127" s="76">
        <f>AI127*VLOOKUP('Tipo de Pilha_Furieri2014'!$E$1,'Área - us ur_Furieri2014'!$A$4:$R$6,17,FALSE)/1000</f>
        <v>0</v>
      </c>
      <c r="BA127" s="77">
        <f>AJ127*VLOOKUP('Tipo de Pilha_Furieri2014'!$E$1,'Área - us ur_Furieri2014'!$A$4:$R$6,18,FALSE)/1000</f>
        <v>0</v>
      </c>
      <c r="BB127" s="70">
        <f t="shared" si="43"/>
        <v>2.3704657261444363E-2</v>
      </c>
    </row>
    <row r="128" spans="1:54" ht="15" customHeight="1" x14ac:dyDescent="0.2">
      <c r="A128" s="90">
        <f>'Série Vento-1 dia'!D128</f>
        <v>42130</v>
      </c>
      <c r="B128" s="55">
        <f>'Série Vento-1 dia'!E128</f>
        <v>11.16857924</v>
      </c>
      <c r="C128" s="48">
        <f t="shared" si="25"/>
        <v>5.5842896200000013E-2</v>
      </c>
      <c r="D128" s="49">
        <f t="shared" si="26"/>
        <v>0.16752868859999998</v>
      </c>
      <c r="E128" s="49">
        <f t="shared" si="27"/>
        <v>0.27921448100000001</v>
      </c>
      <c r="F128" s="49">
        <f t="shared" si="28"/>
        <v>0.39090027339999994</v>
      </c>
      <c r="G128" s="49">
        <f t="shared" si="29"/>
        <v>0.50258606580000009</v>
      </c>
      <c r="H128" s="49">
        <f t="shared" si="30"/>
        <v>0.61427185820000008</v>
      </c>
      <c r="I128" s="49">
        <f t="shared" si="31"/>
        <v>0.72595765060000006</v>
      </c>
      <c r="J128" s="49">
        <f t="shared" si="32"/>
        <v>0.83764344300000015</v>
      </c>
      <c r="K128" s="49">
        <f t="shared" si="33"/>
        <v>0.94932923540000003</v>
      </c>
      <c r="L128" s="49">
        <f t="shared" si="34"/>
        <v>1.0610150277999999</v>
      </c>
      <c r="M128" s="49">
        <f t="shared" si="35"/>
        <v>1.1727008202</v>
      </c>
      <c r="N128" s="49">
        <f t="shared" si="36"/>
        <v>1.2843866125999999</v>
      </c>
      <c r="O128" s="49">
        <f t="shared" si="37"/>
        <v>1.396072405</v>
      </c>
      <c r="P128" s="49">
        <f t="shared" si="38"/>
        <v>1.5077581974000001</v>
      </c>
      <c r="Q128" s="49">
        <f t="shared" si="39"/>
        <v>1.6194439897999999</v>
      </c>
      <c r="R128" s="49">
        <f t="shared" si="40"/>
        <v>1.7311297822000002</v>
      </c>
      <c r="S128" s="50">
        <f t="shared" si="41"/>
        <v>1.8428155746000001</v>
      </c>
      <c r="T128" s="48">
        <f t="shared" si="47"/>
        <v>0</v>
      </c>
      <c r="U128" s="49">
        <f t="shared" si="47"/>
        <v>0</v>
      </c>
      <c r="V128" s="49">
        <f t="shared" si="47"/>
        <v>0</v>
      </c>
      <c r="W128" s="49">
        <f t="shared" si="47"/>
        <v>0</v>
      </c>
      <c r="X128" s="49">
        <f t="shared" si="47"/>
        <v>2.1202383880026754</v>
      </c>
      <c r="Y128" s="49">
        <f t="shared" si="47"/>
        <v>6.5762512830198965</v>
      </c>
      <c r="Z128" s="49">
        <f t="shared" si="47"/>
        <v>12.479215260022961</v>
      </c>
      <c r="AA128" s="49">
        <f t="shared" si="47"/>
        <v>19.829130319011878</v>
      </c>
      <c r="AB128" s="49">
        <f t="shared" si="47"/>
        <v>28.625996459986627</v>
      </c>
      <c r="AC128" s="49">
        <f t="shared" si="47"/>
        <v>38.869813682947211</v>
      </c>
      <c r="AD128" s="49">
        <f t="shared" si="47"/>
        <v>50.560581987893663</v>
      </c>
      <c r="AE128" s="49">
        <f t="shared" si="47"/>
        <v>63.698301374825931</v>
      </c>
      <c r="AF128" s="49">
        <f t="shared" si="47"/>
        <v>78.282971843744079</v>
      </c>
      <c r="AG128" s="49">
        <f t="shared" si="47"/>
        <v>94.314593394648071</v>
      </c>
      <c r="AH128" s="49">
        <f t="shared" si="47"/>
        <v>111.79316602753786</v>
      </c>
      <c r="AI128" s="49">
        <f t="shared" si="44"/>
        <v>130.71868974241357</v>
      </c>
      <c r="AJ128" s="49">
        <f t="shared" si="44"/>
        <v>151.09116453927507</v>
      </c>
      <c r="AK128" s="75">
        <f>T128*VLOOKUP('Tipo de Pilha_Furieri2014'!$E$1,'Área - us ur_Furieri2014'!$A$4:$R$6,2,FALSE)/1000</f>
        <v>0</v>
      </c>
      <c r="AL128" s="76">
        <f>U128*VLOOKUP('Tipo de Pilha_Furieri2014'!$E$1,'Área - us ur_Furieri2014'!$A$4:$R$6,3,FALSE)/1000</f>
        <v>0</v>
      </c>
      <c r="AM128" s="76">
        <f>V128*VLOOKUP('Tipo de Pilha_Furieri2014'!$E$1,'Área - us ur_Furieri2014'!$A$4:$R$6,4,FALSE)/1000</f>
        <v>0</v>
      </c>
      <c r="AN128" s="76">
        <f>W128*VLOOKUP('Tipo de Pilha_Furieri2014'!$E$1,'Área - us ur_Furieri2014'!$A$4:$R$6,5,FALSE)/1000</f>
        <v>0</v>
      </c>
      <c r="AO128" s="76">
        <f>X128*VLOOKUP('Tipo de Pilha_Furieri2014'!$E$1,'Área - us ur_Furieri2014'!$A$4:$R$6,6,FALSE)/1000</f>
        <v>3.3711790369242537E-4</v>
      </c>
      <c r="AP128" s="76">
        <f>Y128*VLOOKUP('Tipo de Pilha_Furieri2014'!$E$1,'Área - us ur_Furieri2014'!$A$4:$R$6,7,FALSE)/1000</f>
        <v>1.3349790104530391E-3</v>
      </c>
      <c r="AQ128" s="76">
        <f>Z128*VLOOKUP('Tipo de Pilha_Furieri2014'!$E$1,'Área - us ur_Furieri2014'!$A$4:$R$6,8,FALSE)/1000</f>
        <v>1.909319934783513E-3</v>
      </c>
      <c r="AR128" s="76">
        <f>AA128*VLOOKUP('Tipo de Pilha_Furieri2014'!$E$1,'Área - us ur_Furieri2014'!$A$4:$R$6,9,FALSE)/1000</f>
        <v>2.1613752047722947E-3</v>
      </c>
      <c r="AS128" s="76">
        <f>AB128*VLOOKUP('Tipo de Pilha_Furieri2014'!$E$1,'Área - us ur_Furieri2014'!$A$4:$R$6,10,FALSE)/1000</f>
        <v>1.545803808839278E-3</v>
      </c>
      <c r="AT128" s="76">
        <f>AC128*VLOOKUP('Tipo de Pilha_Furieri2014'!$E$1,'Área - us ur_Furieri2014'!$A$4:$R$6,11,FALSE)/1000</f>
        <v>1.3604434789031526E-3</v>
      </c>
      <c r="AU128" s="76">
        <f>AD128*VLOOKUP('Tipo de Pilha_Furieri2014'!$E$1,'Área - us ur_Furieri2014'!$A$4:$R$6,12,FALSE)/1000</f>
        <v>1.2134539677094479E-3</v>
      </c>
      <c r="AV128" s="76">
        <f>AE128*VLOOKUP('Tipo de Pilha_Furieri2014'!$E$1,'Área - us ur_Furieri2014'!$A$4:$R$6,13,FALSE)/1000</f>
        <v>3.8218980824895562E-4</v>
      </c>
      <c r="AW128" s="76">
        <f>AF128*VLOOKUP('Tipo de Pilha_Furieri2014'!$E$1,'Área - us ur_Furieri2014'!$A$4:$R$6,14,FALSE)/1000</f>
        <v>2.3484891553123225E-4</v>
      </c>
      <c r="AX128" s="76">
        <f>AG128*VLOOKUP('Tipo de Pilha_Furieri2014'!$E$1,'Área - us ur_Furieri2014'!$A$4:$R$6,15,FALSE)/1000</f>
        <v>9.4314593394648067E-5</v>
      </c>
      <c r="AY128" s="76">
        <f>AH128*VLOOKUP('Tipo de Pilha_Furieri2014'!$E$1,'Área - us ur_Furieri2014'!$A$4:$R$6,16,FALSE)/1000</f>
        <v>0</v>
      </c>
      <c r="AZ128" s="76">
        <f>AI128*VLOOKUP('Tipo de Pilha_Furieri2014'!$E$1,'Área - us ur_Furieri2014'!$A$4:$R$6,17,FALSE)/1000</f>
        <v>0</v>
      </c>
      <c r="BA128" s="77">
        <f>AJ128*VLOOKUP('Tipo de Pilha_Furieri2014'!$E$1,'Área - us ur_Furieri2014'!$A$4:$R$6,18,FALSE)/1000</f>
        <v>0</v>
      </c>
      <c r="BB128" s="70">
        <f t="shared" si="43"/>
        <v>1.0573846626327986E-2</v>
      </c>
    </row>
    <row r="129" spans="1:54" ht="15" customHeight="1" x14ac:dyDescent="0.2">
      <c r="A129" s="90">
        <f>'Série Vento-1 dia'!D129</f>
        <v>42131</v>
      </c>
      <c r="B129" s="55">
        <f>'Série Vento-1 dia'!E129</f>
        <v>10.309457759999999</v>
      </c>
      <c r="C129" s="48">
        <f t="shared" si="25"/>
        <v>5.1547288800000007E-2</v>
      </c>
      <c r="D129" s="49">
        <f t="shared" si="26"/>
        <v>0.15464186639999997</v>
      </c>
      <c r="E129" s="49">
        <f t="shared" si="27"/>
        <v>0.25773644400000001</v>
      </c>
      <c r="F129" s="49">
        <f t="shared" si="28"/>
        <v>0.36083102159999991</v>
      </c>
      <c r="G129" s="49">
        <f t="shared" si="29"/>
        <v>0.46392559919999998</v>
      </c>
      <c r="H129" s="49">
        <f t="shared" si="30"/>
        <v>0.56702017680000005</v>
      </c>
      <c r="I129" s="49">
        <f t="shared" si="31"/>
        <v>0.67011475440000001</v>
      </c>
      <c r="J129" s="49">
        <f t="shared" si="32"/>
        <v>0.77320933200000008</v>
      </c>
      <c r="K129" s="49">
        <f t="shared" si="33"/>
        <v>0.87630390959999993</v>
      </c>
      <c r="L129" s="49">
        <f t="shared" si="34"/>
        <v>0.97939848719999989</v>
      </c>
      <c r="M129" s="49">
        <f t="shared" si="35"/>
        <v>1.0824930648</v>
      </c>
      <c r="N129" s="49">
        <f t="shared" si="36"/>
        <v>1.1855876423999998</v>
      </c>
      <c r="O129" s="49">
        <f t="shared" si="37"/>
        <v>1.2886822199999999</v>
      </c>
      <c r="P129" s="49">
        <f t="shared" si="38"/>
        <v>1.3917767975999999</v>
      </c>
      <c r="Q129" s="49">
        <f t="shared" si="39"/>
        <v>1.4948713751999998</v>
      </c>
      <c r="R129" s="49">
        <f t="shared" si="40"/>
        <v>1.5979659528000001</v>
      </c>
      <c r="S129" s="50">
        <f t="shared" si="41"/>
        <v>1.7010605303999999</v>
      </c>
      <c r="T129" s="48">
        <f t="shared" si="47"/>
        <v>0</v>
      </c>
      <c r="U129" s="49">
        <f t="shared" si="47"/>
        <v>0</v>
      </c>
      <c r="V129" s="49">
        <f t="shared" si="47"/>
        <v>0</v>
      </c>
      <c r="W129" s="49">
        <f t="shared" si="47"/>
        <v>0</v>
      </c>
      <c r="X129" s="49">
        <f t="shared" si="47"/>
        <v>0.91489486430258415</v>
      </c>
      <c r="Y129" s="49">
        <f t="shared" si="47"/>
        <v>4.5144270933175914</v>
      </c>
      <c r="Z129" s="49">
        <f t="shared" si="47"/>
        <v>9.3468643862731948</v>
      </c>
      <c r="AA129" s="49">
        <f t="shared" si="47"/>
        <v>15.412206743169406</v>
      </c>
      <c r="AB129" s="49">
        <f t="shared" si="47"/>
        <v>22.710454164006201</v>
      </c>
      <c r="AC129" s="49">
        <f t="shared" si="47"/>
        <v>31.241606648783609</v>
      </c>
      <c r="AD129" s="49">
        <f t="shared" si="47"/>
        <v>41.00566419750163</v>
      </c>
      <c r="AE129" s="49">
        <f t="shared" si="47"/>
        <v>52.002626810160223</v>
      </c>
      <c r="AF129" s="49">
        <f t="shared" si="47"/>
        <v>64.232494486759435</v>
      </c>
      <c r="AG129" s="49">
        <f t="shared" si="47"/>
        <v>77.695267227299254</v>
      </c>
      <c r="AH129" s="49">
        <f t="shared" si="47"/>
        <v>92.390945031779637</v>
      </c>
      <c r="AI129" s="49">
        <f t="shared" si="44"/>
        <v>108.31952790020071</v>
      </c>
      <c r="AJ129" s="49">
        <f t="shared" si="44"/>
        <v>125.48101583256231</v>
      </c>
      <c r="AK129" s="75">
        <f>T129*VLOOKUP('Tipo de Pilha_Furieri2014'!$E$1,'Área - us ur_Furieri2014'!$A$4:$R$6,2,FALSE)/1000</f>
        <v>0</v>
      </c>
      <c r="AL129" s="76">
        <f>U129*VLOOKUP('Tipo de Pilha_Furieri2014'!$E$1,'Área - us ur_Furieri2014'!$A$4:$R$6,3,FALSE)/1000</f>
        <v>0</v>
      </c>
      <c r="AM129" s="76">
        <f>V129*VLOOKUP('Tipo de Pilha_Furieri2014'!$E$1,'Área - us ur_Furieri2014'!$A$4:$R$6,4,FALSE)/1000</f>
        <v>0</v>
      </c>
      <c r="AN129" s="76">
        <f>W129*VLOOKUP('Tipo de Pilha_Furieri2014'!$E$1,'Área - us ur_Furieri2014'!$A$4:$R$6,5,FALSE)/1000</f>
        <v>0</v>
      </c>
      <c r="AO129" s="76">
        <f>X129*VLOOKUP('Tipo de Pilha_Furieri2014'!$E$1,'Área - us ur_Furieri2014'!$A$4:$R$6,6,FALSE)/1000</f>
        <v>1.4546828342411089E-4</v>
      </c>
      <c r="AP129" s="76">
        <f>Y129*VLOOKUP('Tipo de Pilha_Furieri2014'!$E$1,'Área - us ur_Furieri2014'!$A$4:$R$6,7,FALSE)/1000</f>
        <v>9.1642869994347108E-4</v>
      </c>
      <c r="AQ129" s="76">
        <f>Z129*VLOOKUP('Tipo de Pilha_Furieri2014'!$E$1,'Área - us ur_Furieri2014'!$A$4:$R$6,8,FALSE)/1000</f>
        <v>1.4300702510997986E-3</v>
      </c>
      <c r="AR129" s="76">
        <f>AA129*VLOOKUP('Tipo de Pilha_Furieri2014'!$E$1,'Área - us ur_Furieri2014'!$A$4:$R$6,9,FALSE)/1000</f>
        <v>1.6799305350054651E-3</v>
      </c>
      <c r="AS129" s="76">
        <f>AB129*VLOOKUP('Tipo de Pilha_Furieri2014'!$E$1,'Área - us ur_Furieri2014'!$A$4:$R$6,10,FALSE)/1000</f>
        <v>1.226364524856335E-3</v>
      </c>
      <c r="AT129" s="76">
        <f>AC129*VLOOKUP('Tipo de Pilha_Furieri2014'!$E$1,'Área - us ur_Furieri2014'!$A$4:$R$6,11,FALSE)/1000</f>
        <v>1.0934562327074265E-3</v>
      </c>
      <c r="AU129" s="76">
        <f>AD129*VLOOKUP('Tipo de Pilha_Furieri2014'!$E$1,'Área - us ur_Furieri2014'!$A$4:$R$6,12,FALSE)/1000</f>
        <v>9.8413594074003917E-4</v>
      </c>
      <c r="AV129" s="76">
        <f>AE129*VLOOKUP('Tipo de Pilha_Furieri2014'!$E$1,'Área - us ur_Furieri2014'!$A$4:$R$6,13,FALSE)/1000</f>
        <v>3.1201576086096133E-4</v>
      </c>
      <c r="AW129" s="76">
        <f>AF129*VLOOKUP('Tipo de Pilha_Furieri2014'!$E$1,'Área - us ur_Furieri2014'!$A$4:$R$6,14,FALSE)/1000</f>
        <v>1.9269748346027832E-4</v>
      </c>
      <c r="AX129" s="76">
        <f>AG129*VLOOKUP('Tipo de Pilha_Furieri2014'!$E$1,'Área - us ur_Furieri2014'!$A$4:$R$6,15,FALSE)/1000</f>
        <v>7.7695267227299256E-5</v>
      </c>
      <c r="AY129" s="76">
        <f>AH129*VLOOKUP('Tipo de Pilha_Furieri2014'!$E$1,'Área - us ur_Furieri2014'!$A$4:$R$6,16,FALSE)/1000</f>
        <v>0</v>
      </c>
      <c r="AZ129" s="76">
        <f>AI129*VLOOKUP('Tipo de Pilha_Furieri2014'!$E$1,'Área - us ur_Furieri2014'!$A$4:$R$6,17,FALSE)/1000</f>
        <v>0</v>
      </c>
      <c r="BA129" s="77">
        <f>AJ129*VLOOKUP('Tipo de Pilha_Furieri2014'!$E$1,'Área - us ur_Furieri2014'!$A$4:$R$6,18,FALSE)/1000</f>
        <v>0</v>
      </c>
      <c r="BB129" s="70">
        <f t="shared" si="43"/>
        <v>8.0582629793251852E-3</v>
      </c>
    </row>
    <row r="130" spans="1:54" ht="15" customHeight="1" x14ac:dyDescent="0.2">
      <c r="A130" s="90">
        <f>'Série Vento-1 dia'!D130</f>
        <v>42132</v>
      </c>
      <c r="B130" s="55">
        <f>'Série Vento-1 dia'!E130</f>
        <v>14.605065159999999</v>
      </c>
      <c r="C130" s="48">
        <f t="shared" si="25"/>
        <v>7.3025325800000013E-2</v>
      </c>
      <c r="D130" s="49">
        <f t="shared" si="26"/>
        <v>0.21907597739999998</v>
      </c>
      <c r="E130" s="49">
        <f t="shared" si="27"/>
        <v>0.36512662899999998</v>
      </c>
      <c r="F130" s="49">
        <f t="shared" si="28"/>
        <v>0.51117728059999989</v>
      </c>
      <c r="G130" s="49">
        <f t="shared" si="29"/>
        <v>0.65722793219999998</v>
      </c>
      <c r="H130" s="49">
        <f t="shared" si="30"/>
        <v>0.80327858380000006</v>
      </c>
      <c r="I130" s="49">
        <f t="shared" si="31"/>
        <v>0.94932923539999992</v>
      </c>
      <c r="J130" s="49">
        <f t="shared" si="32"/>
        <v>1.095379887</v>
      </c>
      <c r="K130" s="49">
        <f t="shared" si="33"/>
        <v>1.2414305386</v>
      </c>
      <c r="L130" s="49">
        <f t="shared" si="34"/>
        <v>1.3874811901999999</v>
      </c>
      <c r="M130" s="49">
        <f t="shared" si="35"/>
        <v>1.5335318417999999</v>
      </c>
      <c r="N130" s="49">
        <f t="shared" si="36"/>
        <v>1.6795824933999997</v>
      </c>
      <c r="O130" s="49">
        <f t="shared" si="37"/>
        <v>1.8256331449999998</v>
      </c>
      <c r="P130" s="49">
        <f t="shared" si="38"/>
        <v>1.9716837966</v>
      </c>
      <c r="Q130" s="49">
        <f t="shared" si="39"/>
        <v>2.1177344481999998</v>
      </c>
      <c r="R130" s="49">
        <f t="shared" si="40"/>
        <v>2.2637850998000002</v>
      </c>
      <c r="S130" s="50">
        <f t="shared" si="41"/>
        <v>2.4098357513999997</v>
      </c>
      <c r="T130" s="48">
        <f t="shared" si="47"/>
        <v>0</v>
      </c>
      <c r="U130" s="49">
        <f t="shared" si="47"/>
        <v>0</v>
      </c>
      <c r="V130" s="49">
        <f t="shared" si="47"/>
        <v>0</v>
      </c>
      <c r="W130" s="49">
        <f t="shared" si="47"/>
        <v>2.4116375663654424</v>
      </c>
      <c r="X130" s="49">
        <f t="shared" si="47"/>
        <v>8.6753852289694926</v>
      </c>
      <c r="Y130" s="49">
        <f t="shared" si="47"/>
        <v>17.413504860176555</v>
      </c>
      <c r="Z130" s="49">
        <f t="shared" si="47"/>
        <v>28.625996459986609</v>
      </c>
      <c r="AA130" s="49">
        <f t="shared" si="47"/>
        <v>42.312860028399705</v>
      </c>
      <c r="AB130" s="49">
        <f t="shared" si="47"/>
        <v>58.474095565415801</v>
      </c>
      <c r="AC130" s="49">
        <f t="shared" si="47"/>
        <v>77.1097030710349</v>
      </c>
      <c r="AD130" s="49">
        <f t="shared" si="47"/>
        <v>98.219682545257001</v>
      </c>
      <c r="AE130" s="49">
        <f t="shared" si="47"/>
        <v>121.80403398808208</v>
      </c>
      <c r="AF130" s="49">
        <f t="shared" si="47"/>
        <v>147.86275739951026</v>
      </c>
      <c r="AG130" s="49">
        <f t="shared" si="47"/>
        <v>176.39585277954146</v>
      </c>
      <c r="AH130" s="49">
        <f t="shared" si="47"/>
        <v>207.40332012817555</v>
      </c>
      <c r="AI130" s="49">
        <f t="shared" si="44"/>
        <v>240.88515944541282</v>
      </c>
      <c r="AJ130" s="49">
        <f t="shared" si="44"/>
        <v>276.84137073125294</v>
      </c>
      <c r="AK130" s="75">
        <f>T130*VLOOKUP('Tipo de Pilha_Furieri2014'!$E$1,'Área - us ur_Furieri2014'!$A$4:$R$6,2,FALSE)/1000</f>
        <v>0</v>
      </c>
      <c r="AL130" s="76">
        <f>U130*VLOOKUP('Tipo de Pilha_Furieri2014'!$E$1,'Área - us ur_Furieri2014'!$A$4:$R$6,3,FALSE)/1000</f>
        <v>0</v>
      </c>
      <c r="AM130" s="76">
        <f>V130*VLOOKUP('Tipo de Pilha_Furieri2014'!$E$1,'Área - us ur_Furieri2014'!$A$4:$R$6,4,FALSE)/1000</f>
        <v>0</v>
      </c>
      <c r="AN130" s="76">
        <f>W130*VLOOKUP('Tipo de Pilha_Furieri2014'!$E$1,'Área - us ur_Furieri2014'!$A$4:$R$6,5,FALSE)/1000</f>
        <v>2.3392884393744789E-4</v>
      </c>
      <c r="AO130" s="76">
        <f>X130*VLOOKUP('Tipo de Pilha_Furieri2014'!$E$1,'Área - us ur_Furieri2014'!$A$4:$R$6,6,FALSE)/1000</f>
        <v>1.3793862514061494E-3</v>
      </c>
      <c r="AP130" s="76">
        <f>Y130*VLOOKUP('Tipo de Pilha_Furieri2014'!$E$1,'Área - us ur_Furieri2014'!$A$4:$R$6,7,FALSE)/1000</f>
        <v>3.5349414866158407E-3</v>
      </c>
      <c r="AQ130" s="76">
        <f>Z130*VLOOKUP('Tipo de Pilha_Furieri2014'!$E$1,'Área - us ur_Furieri2014'!$A$4:$R$6,8,FALSE)/1000</f>
        <v>4.3797774583779515E-3</v>
      </c>
      <c r="AR130" s="76">
        <f>AA130*VLOOKUP('Tipo de Pilha_Furieri2014'!$E$1,'Área - us ur_Furieri2014'!$A$4:$R$6,9,FALSE)/1000</f>
        <v>4.6121017430955681E-3</v>
      </c>
      <c r="AS130" s="76">
        <f>AB130*VLOOKUP('Tipo de Pilha_Furieri2014'!$E$1,'Área - us ur_Furieri2014'!$A$4:$R$6,10,FALSE)/1000</f>
        <v>3.1576011605324535E-3</v>
      </c>
      <c r="AT130" s="76">
        <f>AC130*VLOOKUP('Tipo de Pilha_Furieri2014'!$E$1,'Área - us ur_Furieri2014'!$A$4:$R$6,11,FALSE)/1000</f>
        <v>2.6988396074862217E-3</v>
      </c>
      <c r="AU130" s="76">
        <f>AD130*VLOOKUP('Tipo de Pilha_Furieri2014'!$E$1,'Área - us ur_Furieri2014'!$A$4:$R$6,12,FALSE)/1000</f>
        <v>2.3572723810861679E-3</v>
      </c>
      <c r="AV130" s="76">
        <f>AE130*VLOOKUP('Tipo de Pilha_Furieri2014'!$E$1,'Área - us ur_Furieri2014'!$A$4:$R$6,13,FALSE)/1000</f>
        <v>7.3082420392849251E-4</v>
      </c>
      <c r="AW130" s="76">
        <f>AF130*VLOOKUP('Tipo de Pilha_Furieri2014'!$E$1,'Área - us ur_Furieri2014'!$A$4:$R$6,14,FALSE)/1000</f>
        <v>4.4358827219853083E-4</v>
      </c>
      <c r="AX130" s="76">
        <f>AG130*VLOOKUP('Tipo de Pilha_Furieri2014'!$E$1,'Área - us ur_Furieri2014'!$A$4:$R$6,15,FALSE)/1000</f>
        <v>1.7639585277954146E-4</v>
      </c>
      <c r="AY130" s="76">
        <f>AH130*VLOOKUP('Tipo de Pilha_Furieri2014'!$E$1,'Área - us ur_Furieri2014'!$A$4:$R$6,16,FALSE)/1000</f>
        <v>0</v>
      </c>
      <c r="AZ130" s="76">
        <f>AI130*VLOOKUP('Tipo de Pilha_Furieri2014'!$E$1,'Área - us ur_Furieri2014'!$A$4:$R$6,17,FALSE)/1000</f>
        <v>0</v>
      </c>
      <c r="BA130" s="77">
        <f>AJ130*VLOOKUP('Tipo de Pilha_Furieri2014'!$E$1,'Área - us ur_Furieri2014'!$A$4:$R$6,18,FALSE)/1000</f>
        <v>0</v>
      </c>
      <c r="BB130" s="70">
        <f t="shared" si="43"/>
        <v>2.3704657261444363E-2</v>
      </c>
    </row>
    <row r="131" spans="1:54" ht="15" customHeight="1" x14ac:dyDescent="0.2">
      <c r="A131" s="90">
        <f>'Série Vento-1 dia'!D131</f>
        <v>42133</v>
      </c>
      <c r="B131" s="55">
        <f>'Série Vento-1 dia'!E131</f>
        <v>7.7320933199999997</v>
      </c>
      <c r="C131" s="48">
        <f t="shared" si="25"/>
        <v>3.8660466600000006E-2</v>
      </c>
      <c r="D131" s="49">
        <f t="shared" si="26"/>
        <v>0.1159813998</v>
      </c>
      <c r="E131" s="49">
        <f t="shared" si="27"/>
        <v>0.19330233299999999</v>
      </c>
      <c r="F131" s="49">
        <f t="shared" si="28"/>
        <v>0.27062326619999993</v>
      </c>
      <c r="G131" s="49">
        <f t="shared" si="29"/>
        <v>0.34794419940000004</v>
      </c>
      <c r="H131" s="49">
        <f t="shared" si="30"/>
        <v>0.42526513260000004</v>
      </c>
      <c r="I131" s="49">
        <f t="shared" si="31"/>
        <v>0.50258606579999998</v>
      </c>
      <c r="J131" s="49">
        <f t="shared" si="32"/>
        <v>0.57990699900000009</v>
      </c>
      <c r="K131" s="49">
        <f t="shared" si="33"/>
        <v>0.65722793219999998</v>
      </c>
      <c r="L131" s="49">
        <f t="shared" si="34"/>
        <v>0.73454886539999997</v>
      </c>
      <c r="M131" s="49">
        <f t="shared" si="35"/>
        <v>0.81186979860000008</v>
      </c>
      <c r="N131" s="49">
        <f t="shared" si="36"/>
        <v>0.88919073179999986</v>
      </c>
      <c r="O131" s="49">
        <f t="shared" si="37"/>
        <v>0.96651166499999996</v>
      </c>
      <c r="P131" s="49">
        <f t="shared" si="38"/>
        <v>1.0438325982000001</v>
      </c>
      <c r="Q131" s="49">
        <f t="shared" si="39"/>
        <v>1.1211535313999998</v>
      </c>
      <c r="R131" s="49">
        <f t="shared" si="40"/>
        <v>1.1984744646000001</v>
      </c>
      <c r="S131" s="50">
        <f t="shared" si="41"/>
        <v>1.2757953978000001</v>
      </c>
      <c r="T131" s="48">
        <f t="shared" si="47"/>
        <v>0</v>
      </c>
      <c r="U131" s="49">
        <f t="shared" si="47"/>
        <v>0</v>
      </c>
      <c r="V131" s="49">
        <f t="shared" si="47"/>
        <v>0</v>
      </c>
      <c r="W131" s="49">
        <f t="shared" si="47"/>
        <v>0</v>
      </c>
      <c r="X131" s="49">
        <f t="shared" si="47"/>
        <v>0</v>
      </c>
      <c r="Y131" s="49">
        <f t="shared" si="47"/>
        <v>0</v>
      </c>
      <c r="Z131" s="49">
        <f t="shared" si="47"/>
        <v>2.1202383880026714</v>
      </c>
      <c r="AA131" s="49">
        <f t="shared" si="47"/>
        <v>5.0510572592527918</v>
      </c>
      <c r="AB131" s="49">
        <f t="shared" si="47"/>
        <v>8.6753852289694926</v>
      </c>
      <c r="AC131" s="49">
        <f t="shared" si="47"/>
        <v>12.993222297152784</v>
      </c>
      <c r="AD131" s="49">
        <f t="shared" si="47"/>
        <v>18.00456846380267</v>
      </c>
      <c r="AE131" s="49">
        <f t="shared" si="47"/>
        <v>23.70942372891912</v>
      </c>
      <c r="AF131" s="49">
        <f t="shared" si="47"/>
        <v>30.107788092502179</v>
      </c>
      <c r="AG131" s="49">
        <f t="shared" si="47"/>
        <v>37.199661554551845</v>
      </c>
      <c r="AH131" s="49">
        <f t="shared" si="47"/>
        <v>44.985044115068064</v>
      </c>
      <c r="AI131" s="49">
        <f t="shared" si="44"/>
        <v>53.463935774050903</v>
      </c>
      <c r="AJ131" s="49">
        <f t="shared" si="44"/>
        <v>62.636336531500305</v>
      </c>
      <c r="AK131" s="75">
        <f>T131*VLOOKUP('Tipo de Pilha_Furieri2014'!$E$1,'Área - us ur_Furieri2014'!$A$4:$R$6,2,FALSE)/1000</f>
        <v>0</v>
      </c>
      <c r="AL131" s="76">
        <f>U131*VLOOKUP('Tipo de Pilha_Furieri2014'!$E$1,'Área - us ur_Furieri2014'!$A$4:$R$6,3,FALSE)/1000</f>
        <v>0</v>
      </c>
      <c r="AM131" s="76">
        <f>V131*VLOOKUP('Tipo de Pilha_Furieri2014'!$E$1,'Área - us ur_Furieri2014'!$A$4:$R$6,4,FALSE)/1000</f>
        <v>0</v>
      </c>
      <c r="AN131" s="76">
        <f>W131*VLOOKUP('Tipo de Pilha_Furieri2014'!$E$1,'Área - us ur_Furieri2014'!$A$4:$R$6,5,FALSE)/1000</f>
        <v>0</v>
      </c>
      <c r="AO131" s="76">
        <f>X131*VLOOKUP('Tipo de Pilha_Furieri2014'!$E$1,'Área - us ur_Furieri2014'!$A$4:$R$6,6,FALSE)/1000</f>
        <v>0</v>
      </c>
      <c r="AP131" s="76">
        <f>Y131*VLOOKUP('Tipo de Pilha_Furieri2014'!$E$1,'Área - us ur_Furieri2014'!$A$4:$R$6,7,FALSE)/1000</f>
        <v>0</v>
      </c>
      <c r="AQ131" s="76">
        <f>Z131*VLOOKUP('Tipo de Pilha_Furieri2014'!$E$1,'Área - us ur_Furieri2014'!$A$4:$R$6,8,FALSE)/1000</f>
        <v>3.2439647336440872E-4</v>
      </c>
      <c r="AR131" s="76">
        <f>AA131*VLOOKUP('Tipo de Pilha_Furieri2014'!$E$1,'Área - us ur_Furieri2014'!$A$4:$R$6,9,FALSE)/1000</f>
        <v>5.505652412585543E-4</v>
      </c>
      <c r="AS131" s="76">
        <f>AB131*VLOOKUP('Tipo de Pilha_Furieri2014'!$E$1,'Área - us ur_Furieri2014'!$A$4:$R$6,10,FALSE)/1000</f>
        <v>4.6847080236435266E-4</v>
      </c>
      <c r="AT131" s="76">
        <f>AC131*VLOOKUP('Tipo de Pilha_Furieri2014'!$E$1,'Área - us ur_Furieri2014'!$A$4:$R$6,11,FALSE)/1000</f>
        <v>4.5476278040034747E-4</v>
      </c>
      <c r="AU131" s="76">
        <f>AD131*VLOOKUP('Tipo de Pilha_Furieri2014'!$E$1,'Área - us ur_Furieri2014'!$A$4:$R$6,12,FALSE)/1000</f>
        <v>4.3210964313126408E-4</v>
      </c>
      <c r="AV131" s="76">
        <f>AE131*VLOOKUP('Tipo de Pilha_Furieri2014'!$E$1,'Área - us ur_Furieri2014'!$A$4:$R$6,13,FALSE)/1000</f>
        <v>1.4225654237351473E-4</v>
      </c>
      <c r="AW131" s="76">
        <f>AF131*VLOOKUP('Tipo de Pilha_Furieri2014'!$E$1,'Área - us ur_Furieri2014'!$A$4:$R$6,14,FALSE)/1000</f>
        <v>9.0323364277506538E-5</v>
      </c>
      <c r="AX131" s="76">
        <f>AG131*VLOOKUP('Tipo de Pilha_Furieri2014'!$E$1,'Área - us ur_Furieri2014'!$A$4:$R$6,15,FALSE)/1000</f>
        <v>3.7199661554551843E-5</v>
      </c>
      <c r="AY131" s="76">
        <f>AH131*VLOOKUP('Tipo de Pilha_Furieri2014'!$E$1,'Área - us ur_Furieri2014'!$A$4:$R$6,16,FALSE)/1000</f>
        <v>0</v>
      </c>
      <c r="AZ131" s="76">
        <f>AI131*VLOOKUP('Tipo de Pilha_Furieri2014'!$E$1,'Área - us ur_Furieri2014'!$A$4:$R$6,17,FALSE)/1000</f>
        <v>0</v>
      </c>
      <c r="BA131" s="77">
        <f>AJ131*VLOOKUP('Tipo de Pilha_Furieri2014'!$E$1,'Área - us ur_Furieri2014'!$A$4:$R$6,18,FALSE)/1000</f>
        <v>0</v>
      </c>
      <c r="BB131" s="70">
        <f t="shared" si="43"/>
        <v>2.5000845087245005E-3</v>
      </c>
    </row>
    <row r="132" spans="1:54" ht="15" customHeight="1" x14ac:dyDescent="0.2">
      <c r="A132" s="90">
        <f>'Série Vento-1 dia'!D132</f>
        <v>42134</v>
      </c>
      <c r="B132" s="55">
        <f>'Série Vento-1 dia'!E132</f>
        <v>8.5912147999999995</v>
      </c>
      <c r="C132" s="48">
        <f t="shared" ref="C132:C195" si="48">0.1*0.05*$B132</f>
        <v>4.2956074000000004E-2</v>
      </c>
      <c r="D132" s="49">
        <f t="shared" ref="D132:D195" si="49">0.1*0.15*$B132</f>
        <v>0.12886822199999998</v>
      </c>
      <c r="E132" s="49">
        <f t="shared" ref="E132:E195" si="50">0.1*0.25*$B132</f>
        <v>0.21478037</v>
      </c>
      <c r="F132" s="49">
        <f t="shared" ref="F132:F195" si="51">0.1*0.35*$B132</f>
        <v>0.30069251799999996</v>
      </c>
      <c r="G132" s="49">
        <f t="shared" ref="G132:G195" si="52">0.1*0.45*$B132</f>
        <v>0.38660466600000004</v>
      </c>
      <c r="H132" s="49">
        <f t="shared" ref="H132:H195" si="53">0.1*0.55*$B132</f>
        <v>0.47251681400000001</v>
      </c>
      <c r="I132" s="49">
        <f t="shared" ref="I132:I195" si="54">0.1*0.65*$B132</f>
        <v>0.55842896200000003</v>
      </c>
      <c r="J132" s="49">
        <f t="shared" ref="J132:J195" si="55">0.1*0.75*$B132</f>
        <v>0.64434111000000005</v>
      </c>
      <c r="K132" s="49">
        <f t="shared" ref="K132:K195" si="56">0.1*0.85*$B132</f>
        <v>0.73025325799999996</v>
      </c>
      <c r="L132" s="49">
        <f t="shared" ref="L132:L195" si="57">0.1*0.95*$B132</f>
        <v>0.81616540599999998</v>
      </c>
      <c r="M132" s="49">
        <f t="shared" ref="M132:M195" si="58">0.1*1.05*$B132</f>
        <v>0.902077554</v>
      </c>
      <c r="N132" s="49">
        <f t="shared" ref="N132:N195" si="59">0.1*1.15*$B132</f>
        <v>0.98798970199999991</v>
      </c>
      <c r="O132" s="49">
        <f t="shared" ref="O132:O195" si="60">0.1*1.25*$B132</f>
        <v>1.0739018499999999</v>
      </c>
      <c r="P132" s="49">
        <f t="shared" ref="P132:P195" si="61">0.1*1.35*$B132</f>
        <v>1.159813998</v>
      </c>
      <c r="Q132" s="49">
        <f t="shared" ref="Q132:Q195" si="62">0.1*1.45*$B132</f>
        <v>1.2457261459999998</v>
      </c>
      <c r="R132" s="49">
        <f t="shared" ref="R132:R195" si="63">0.1*1.55*$B132</f>
        <v>1.3316382940000002</v>
      </c>
      <c r="S132" s="50">
        <f t="shared" ref="S132:S195" si="64">0.1*1.65*$B132</f>
        <v>1.417550442</v>
      </c>
      <c r="T132" s="48">
        <f t="shared" si="47"/>
        <v>0</v>
      </c>
      <c r="U132" s="49">
        <f t="shared" si="47"/>
        <v>0</v>
      </c>
      <c r="V132" s="49">
        <f t="shared" si="47"/>
        <v>0</v>
      </c>
      <c r="W132" s="49">
        <f t="shared" si="47"/>
        <v>0</v>
      </c>
      <c r="X132" s="49">
        <f t="shared" si="47"/>
        <v>0</v>
      </c>
      <c r="Y132" s="49">
        <f t="shared" si="47"/>
        <v>1.1677657594172151</v>
      </c>
      <c r="Z132" s="49">
        <f t="shared" si="47"/>
        <v>4.167375950263053</v>
      </c>
      <c r="AA132" s="49">
        <f t="shared" si="47"/>
        <v>8.0231702132898643</v>
      </c>
      <c r="AB132" s="49">
        <f t="shared" si="47"/>
        <v>12.735148548497643</v>
      </c>
      <c r="AC132" s="49">
        <f t="shared" si="47"/>
        <v>18.303310955886403</v>
      </c>
      <c r="AD132" s="49">
        <f t="shared" si="47"/>
        <v>24.72765743545613</v>
      </c>
      <c r="AE132" s="49">
        <f t="shared" si="47"/>
        <v>32.008187987206824</v>
      </c>
      <c r="AF132" s="49">
        <f t="shared" si="47"/>
        <v>40.144902611138505</v>
      </c>
      <c r="AG132" s="49">
        <f t="shared" si="47"/>
        <v>49.137801307251152</v>
      </c>
      <c r="AH132" s="49">
        <f t="shared" si="47"/>
        <v>58.986884075544751</v>
      </c>
      <c r="AI132" s="49">
        <f t="shared" si="44"/>
        <v>69.692150916019401</v>
      </c>
      <c r="AJ132" s="49">
        <f t="shared" si="44"/>
        <v>81.253601828674945</v>
      </c>
      <c r="AK132" s="75">
        <f>T132*VLOOKUP('Tipo de Pilha_Furieri2014'!$E$1,'Área - us ur_Furieri2014'!$A$4:$R$6,2,FALSE)/1000</f>
        <v>0</v>
      </c>
      <c r="AL132" s="76">
        <f>U132*VLOOKUP('Tipo de Pilha_Furieri2014'!$E$1,'Área - us ur_Furieri2014'!$A$4:$R$6,3,FALSE)/1000</f>
        <v>0</v>
      </c>
      <c r="AM132" s="76">
        <f>V132*VLOOKUP('Tipo de Pilha_Furieri2014'!$E$1,'Área - us ur_Furieri2014'!$A$4:$R$6,4,FALSE)/1000</f>
        <v>0</v>
      </c>
      <c r="AN132" s="76">
        <f>W132*VLOOKUP('Tipo de Pilha_Furieri2014'!$E$1,'Área - us ur_Furieri2014'!$A$4:$R$6,5,FALSE)/1000</f>
        <v>0</v>
      </c>
      <c r="AO132" s="76">
        <f>X132*VLOOKUP('Tipo de Pilha_Furieri2014'!$E$1,'Área - us ur_Furieri2014'!$A$4:$R$6,6,FALSE)/1000</f>
        <v>0</v>
      </c>
      <c r="AP132" s="76">
        <f>Y132*VLOOKUP('Tipo de Pilha_Furieri2014'!$E$1,'Área - us ur_Furieri2014'!$A$4:$R$6,7,FALSE)/1000</f>
        <v>2.3705644916169466E-4</v>
      </c>
      <c r="AQ132" s="76">
        <f>Z132*VLOOKUP('Tipo de Pilha_Furieri2014'!$E$1,'Área - us ur_Furieri2014'!$A$4:$R$6,8,FALSE)/1000</f>
        <v>6.3760852039024707E-4</v>
      </c>
      <c r="AR132" s="76">
        <f>AA132*VLOOKUP('Tipo de Pilha_Furieri2014'!$E$1,'Área - us ur_Furieri2014'!$A$4:$R$6,9,FALSE)/1000</f>
        <v>8.7452555324859529E-4</v>
      </c>
      <c r="AS132" s="76">
        <f>AB132*VLOOKUP('Tipo de Pilha_Furieri2014'!$E$1,'Área - us ur_Furieri2014'!$A$4:$R$6,10,FALSE)/1000</f>
        <v>6.8769802161887275E-4</v>
      </c>
      <c r="AT132" s="76">
        <f>AC132*VLOOKUP('Tipo de Pilha_Furieri2014'!$E$1,'Área - us ur_Furieri2014'!$A$4:$R$6,11,FALSE)/1000</f>
        <v>6.4061588345602413E-4</v>
      </c>
      <c r="AU132" s="76">
        <f>AD132*VLOOKUP('Tipo de Pilha_Furieri2014'!$E$1,'Área - us ur_Furieri2014'!$A$4:$R$6,12,FALSE)/1000</f>
        <v>5.9346377845094706E-4</v>
      </c>
      <c r="AV132" s="76">
        <f>AE132*VLOOKUP('Tipo de Pilha_Furieri2014'!$E$1,'Área - us ur_Furieri2014'!$A$4:$R$6,13,FALSE)/1000</f>
        <v>1.9204912792324095E-4</v>
      </c>
      <c r="AW132" s="76">
        <f>AF132*VLOOKUP('Tipo de Pilha_Furieri2014'!$E$1,'Área - us ur_Furieri2014'!$A$4:$R$6,14,FALSE)/1000</f>
        <v>1.2043470783341552E-4</v>
      </c>
      <c r="AX132" s="76">
        <f>AG132*VLOOKUP('Tipo de Pilha_Furieri2014'!$E$1,'Área - us ur_Furieri2014'!$A$4:$R$6,15,FALSE)/1000</f>
        <v>4.9137801307251151E-5</v>
      </c>
      <c r="AY132" s="76">
        <f>AH132*VLOOKUP('Tipo de Pilha_Furieri2014'!$E$1,'Área - us ur_Furieri2014'!$A$4:$R$6,16,FALSE)/1000</f>
        <v>0</v>
      </c>
      <c r="AZ132" s="76">
        <f>AI132*VLOOKUP('Tipo de Pilha_Furieri2014'!$E$1,'Área - us ur_Furieri2014'!$A$4:$R$6,17,FALSE)/1000</f>
        <v>0</v>
      </c>
      <c r="BA132" s="77">
        <f>AJ132*VLOOKUP('Tipo de Pilha_Furieri2014'!$E$1,'Área - us ur_Furieri2014'!$A$4:$R$6,18,FALSE)/1000</f>
        <v>0</v>
      </c>
      <c r="BB132" s="70">
        <f t="shared" ref="BB132:BB183" si="65">SUM(AK132:BA132)</f>
        <v>4.0325898433902886E-3</v>
      </c>
    </row>
    <row r="133" spans="1:54" ht="15" customHeight="1" x14ac:dyDescent="0.2">
      <c r="A133" s="90">
        <f>'Série Vento-1 dia'!D133</f>
        <v>42135</v>
      </c>
      <c r="B133" s="55">
        <f>'Série Vento-1 dia'!E133</f>
        <v>10.309457759999999</v>
      </c>
      <c r="C133" s="48">
        <f t="shared" si="48"/>
        <v>5.1547288800000007E-2</v>
      </c>
      <c r="D133" s="49">
        <f t="shared" si="49"/>
        <v>0.15464186639999997</v>
      </c>
      <c r="E133" s="49">
        <f t="shared" si="50"/>
        <v>0.25773644400000001</v>
      </c>
      <c r="F133" s="49">
        <f t="shared" si="51"/>
        <v>0.36083102159999991</v>
      </c>
      <c r="G133" s="49">
        <f t="shared" si="52"/>
        <v>0.46392559919999998</v>
      </c>
      <c r="H133" s="49">
        <f t="shared" si="53"/>
        <v>0.56702017680000005</v>
      </c>
      <c r="I133" s="49">
        <f t="shared" si="54"/>
        <v>0.67011475440000001</v>
      </c>
      <c r="J133" s="49">
        <f t="shared" si="55"/>
        <v>0.77320933200000008</v>
      </c>
      <c r="K133" s="49">
        <f t="shared" si="56"/>
        <v>0.87630390959999993</v>
      </c>
      <c r="L133" s="49">
        <f t="shared" si="57"/>
        <v>0.97939848719999989</v>
      </c>
      <c r="M133" s="49">
        <f t="shared" si="58"/>
        <v>1.0824930648</v>
      </c>
      <c r="N133" s="49">
        <f t="shared" si="59"/>
        <v>1.1855876423999998</v>
      </c>
      <c r="O133" s="49">
        <f t="shared" si="60"/>
        <v>1.2886822199999999</v>
      </c>
      <c r="P133" s="49">
        <f t="shared" si="61"/>
        <v>1.3917767975999999</v>
      </c>
      <c r="Q133" s="49">
        <f t="shared" si="62"/>
        <v>1.4948713751999998</v>
      </c>
      <c r="R133" s="49">
        <f t="shared" si="63"/>
        <v>1.5979659528000001</v>
      </c>
      <c r="S133" s="50">
        <f t="shared" si="64"/>
        <v>1.7010605303999999</v>
      </c>
      <c r="T133" s="48">
        <f t="shared" si="47"/>
        <v>0</v>
      </c>
      <c r="U133" s="49">
        <f t="shared" si="47"/>
        <v>0</v>
      </c>
      <c r="V133" s="49">
        <f t="shared" si="47"/>
        <v>0</v>
      </c>
      <c r="W133" s="49">
        <f t="shared" si="47"/>
        <v>0</v>
      </c>
      <c r="X133" s="49">
        <f t="shared" si="47"/>
        <v>0.91489486430258415</v>
      </c>
      <c r="Y133" s="49">
        <f t="shared" si="47"/>
        <v>4.5144270933175914</v>
      </c>
      <c r="Z133" s="49">
        <f t="shared" si="47"/>
        <v>9.3468643862731948</v>
      </c>
      <c r="AA133" s="49">
        <f t="shared" si="47"/>
        <v>15.412206743169406</v>
      </c>
      <c r="AB133" s="49">
        <f t="shared" si="47"/>
        <v>22.710454164006201</v>
      </c>
      <c r="AC133" s="49">
        <f t="shared" si="47"/>
        <v>31.241606648783609</v>
      </c>
      <c r="AD133" s="49">
        <f t="shared" si="47"/>
        <v>41.00566419750163</v>
      </c>
      <c r="AE133" s="49">
        <f t="shared" si="47"/>
        <v>52.002626810160223</v>
      </c>
      <c r="AF133" s="49">
        <f t="shared" si="47"/>
        <v>64.232494486759435</v>
      </c>
      <c r="AG133" s="49">
        <f t="shared" si="47"/>
        <v>77.695267227299254</v>
      </c>
      <c r="AH133" s="49">
        <f t="shared" si="47"/>
        <v>92.390945031779637</v>
      </c>
      <c r="AI133" s="49">
        <f t="shared" si="44"/>
        <v>108.31952790020071</v>
      </c>
      <c r="AJ133" s="49">
        <f t="shared" si="44"/>
        <v>125.48101583256231</v>
      </c>
      <c r="AK133" s="75">
        <f>T133*VLOOKUP('Tipo de Pilha_Furieri2014'!$E$1,'Área - us ur_Furieri2014'!$A$4:$R$6,2,FALSE)/1000</f>
        <v>0</v>
      </c>
      <c r="AL133" s="76">
        <f>U133*VLOOKUP('Tipo de Pilha_Furieri2014'!$E$1,'Área - us ur_Furieri2014'!$A$4:$R$6,3,FALSE)/1000</f>
        <v>0</v>
      </c>
      <c r="AM133" s="76">
        <f>V133*VLOOKUP('Tipo de Pilha_Furieri2014'!$E$1,'Área - us ur_Furieri2014'!$A$4:$R$6,4,FALSE)/1000</f>
        <v>0</v>
      </c>
      <c r="AN133" s="76">
        <f>W133*VLOOKUP('Tipo de Pilha_Furieri2014'!$E$1,'Área - us ur_Furieri2014'!$A$4:$R$6,5,FALSE)/1000</f>
        <v>0</v>
      </c>
      <c r="AO133" s="76">
        <f>X133*VLOOKUP('Tipo de Pilha_Furieri2014'!$E$1,'Área - us ur_Furieri2014'!$A$4:$R$6,6,FALSE)/1000</f>
        <v>1.4546828342411089E-4</v>
      </c>
      <c r="AP133" s="76">
        <f>Y133*VLOOKUP('Tipo de Pilha_Furieri2014'!$E$1,'Área - us ur_Furieri2014'!$A$4:$R$6,7,FALSE)/1000</f>
        <v>9.1642869994347108E-4</v>
      </c>
      <c r="AQ133" s="76">
        <f>Z133*VLOOKUP('Tipo de Pilha_Furieri2014'!$E$1,'Área - us ur_Furieri2014'!$A$4:$R$6,8,FALSE)/1000</f>
        <v>1.4300702510997986E-3</v>
      </c>
      <c r="AR133" s="76">
        <f>AA133*VLOOKUP('Tipo de Pilha_Furieri2014'!$E$1,'Área - us ur_Furieri2014'!$A$4:$R$6,9,FALSE)/1000</f>
        <v>1.6799305350054651E-3</v>
      </c>
      <c r="AS133" s="76">
        <f>AB133*VLOOKUP('Tipo de Pilha_Furieri2014'!$E$1,'Área - us ur_Furieri2014'!$A$4:$R$6,10,FALSE)/1000</f>
        <v>1.226364524856335E-3</v>
      </c>
      <c r="AT133" s="76">
        <f>AC133*VLOOKUP('Tipo de Pilha_Furieri2014'!$E$1,'Área - us ur_Furieri2014'!$A$4:$R$6,11,FALSE)/1000</f>
        <v>1.0934562327074265E-3</v>
      </c>
      <c r="AU133" s="76">
        <f>AD133*VLOOKUP('Tipo de Pilha_Furieri2014'!$E$1,'Área - us ur_Furieri2014'!$A$4:$R$6,12,FALSE)/1000</f>
        <v>9.8413594074003917E-4</v>
      </c>
      <c r="AV133" s="76">
        <f>AE133*VLOOKUP('Tipo de Pilha_Furieri2014'!$E$1,'Área - us ur_Furieri2014'!$A$4:$R$6,13,FALSE)/1000</f>
        <v>3.1201576086096133E-4</v>
      </c>
      <c r="AW133" s="76">
        <f>AF133*VLOOKUP('Tipo de Pilha_Furieri2014'!$E$1,'Área - us ur_Furieri2014'!$A$4:$R$6,14,FALSE)/1000</f>
        <v>1.9269748346027832E-4</v>
      </c>
      <c r="AX133" s="76">
        <f>AG133*VLOOKUP('Tipo de Pilha_Furieri2014'!$E$1,'Área - us ur_Furieri2014'!$A$4:$R$6,15,FALSE)/1000</f>
        <v>7.7695267227299256E-5</v>
      </c>
      <c r="AY133" s="76">
        <f>AH133*VLOOKUP('Tipo de Pilha_Furieri2014'!$E$1,'Área - us ur_Furieri2014'!$A$4:$R$6,16,FALSE)/1000</f>
        <v>0</v>
      </c>
      <c r="AZ133" s="76">
        <f>AI133*VLOOKUP('Tipo de Pilha_Furieri2014'!$E$1,'Área - us ur_Furieri2014'!$A$4:$R$6,17,FALSE)/1000</f>
        <v>0</v>
      </c>
      <c r="BA133" s="77">
        <f>AJ133*VLOOKUP('Tipo de Pilha_Furieri2014'!$E$1,'Área - us ur_Furieri2014'!$A$4:$R$6,18,FALSE)/1000</f>
        <v>0</v>
      </c>
      <c r="BB133" s="70">
        <f t="shared" si="65"/>
        <v>8.0582629793251852E-3</v>
      </c>
    </row>
    <row r="134" spans="1:54" ht="15" customHeight="1" x14ac:dyDescent="0.2">
      <c r="A134" s="90">
        <f>'Série Vento-1 dia'!D134</f>
        <v>42136</v>
      </c>
      <c r="B134" s="55">
        <f>'Série Vento-1 dia'!E134</f>
        <v>9.4503362800000001</v>
      </c>
      <c r="C134" s="48">
        <f t="shared" si="48"/>
        <v>4.7251681400000009E-2</v>
      </c>
      <c r="D134" s="49">
        <f t="shared" si="49"/>
        <v>0.14175504419999999</v>
      </c>
      <c r="E134" s="49">
        <f t="shared" si="50"/>
        <v>0.236258407</v>
      </c>
      <c r="F134" s="49">
        <f t="shared" si="51"/>
        <v>0.33076176979999999</v>
      </c>
      <c r="G134" s="49">
        <f t="shared" si="52"/>
        <v>0.42526513260000004</v>
      </c>
      <c r="H134" s="49">
        <f t="shared" si="53"/>
        <v>0.51976849540000003</v>
      </c>
      <c r="I134" s="49">
        <f t="shared" si="54"/>
        <v>0.61427185820000008</v>
      </c>
      <c r="J134" s="49">
        <f t="shared" si="55"/>
        <v>0.70877522100000012</v>
      </c>
      <c r="K134" s="49">
        <f t="shared" si="56"/>
        <v>0.80327858380000006</v>
      </c>
      <c r="L134" s="49">
        <f t="shared" si="57"/>
        <v>0.89778194659999999</v>
      </c>
      <c r="M134" s="49">
        <f t="shared" si="58"/>
        <v>0.99228530940000015</v>
      </c>
      <c r="N134" s="49">
        <f t="shared" si="59"/>
        <v>1.0867886722</v>
      </c>
      <c r="O134" s="49">
        <f t="shared" si="60"/>
        <v>1.181292035</v>
      </c>
      <c r="P134" s="49">
        <f t="shared" si="61"/>
        <v>1.2757953978000001</v>
      </c>
      <c r="Q134" s="49">
        <f t="shared" si="62"/>
        <v>1.3702987605999999</v>
      </c>
      <c r="R134" s="49">
        <f t="shared" si="63"/>
        <v>1.4648021234000004</v>
      </c>
      <c r="S134" s="50">
        <f t="shared" si="64"/>
        <v>1.5593054862000002</v>
      </c>
      <c r="T134" s="48">
        <f t="shared" si="47"/>
        <v>0</v>
      </c>
      <c r="U134" s="49">
        <f t="shared" si="47"/>
        <v>0</v>
      </c>
      <c r="V134" s="49">
        <f t="shared" si="47"/>
        <v>0</v>
      </c>
      <c r="W134" s="49">
        <f t="shared" si="47"/>
        <v>0</v>
      </c>
      <c r="X134" s="49">
        <f t="shared" si="47"/>
        <v>0</v>
      </c>
      <c r="Y134" s="49">
        <f t="shared" si="47"/>
        <v>2.7115985854500311</v>
      </c>
      <c r="Z134" s="49">
        <f t="shared" si="47"/>
        <v>6.5762512830198965</v>
      </c>
      <c r="AA134" s="49">
        <f t="shared" si="47"/>
        <v>11.47688670792874</v>
      </c>
      <c r="AB134" s="49">
        <f t="shared" si="47"/>
        <v>17.413504860176555</v>
      </c>
      <c r="AC134" s="49">
        <f t="shared" si="47"/>
        <v>24.386105739763345</v>
      </c>
      <c r="AD134" s="49">
        <f t="shared" si="47"/>
        <v>32.394689346689134</v>
      </c>
      <c r="AE134" s="49">
        <f t="shared" si="47"/>
        <v>41.43925568095387</v>
      </c>
      <c r="AF134" s="49">
        <f t="shared" si="47"/>
        <v>51.519804742557596</v>
      </c>
      <c r="AG134" s="49">
        <f t="shared" si="47"/>
        <v>62.636336531500305</v>
      </c>
      <c r="AH134" s="49">
        <f t="shared" si="47"/>
        <v>74.788851047781975</v>
      </c>
      <c r="AI134" s="49">
        <f t="shared" si="44"/>
        <v>87.977348291402706</v>
      </c>
      <c r="AJ134" s="49">
        <f t="shared" si="44"/>
        <v>102.20182826236231</v>
      </c>
      <c r="AK134" s="75">
        <f>T134*VLOOKUP('Tipo de Pilha_Furieri2014'!$E$1,'Área - us ur_Furieri2014'!$A$4:$R$6,2,FALSE)/1000</f>
        <v>0</v>
      </c>
      <c r="AL134" s="76">
        <f>U134*VLOOKUP('Tipo de Pilha_Furieri2014'!$E$1,'Área - us ur_Furieri2014'!$A$4:$R$6,3,FALSE)/1000</f>
        <v>0</v>
      </c>
      <c r="AM134" s="76">
        <f>V134*VLOOKUP('Tipo de Pilha_Furieri2014'!$E$1,'Área - us ur_Furieri2014'!$A$4:$R$6,4,FALSE)/1000</f>
        <v>0</v>
      </c>
      <c r="AN134" s="76">
        <f>W134*VLOOKUP('Tipo de Pilha_Furieri2014'!$E$1,'Área - us ur_Furieri2014'!$A$4:$R$6,5,FALSE)/1000</f>
        <v>0</v>
      </c>
      <c r="AO134" s="76">
        <f>X134*VLOOKUP('Tipo de Pilha_Furieri2014'!$E$1,'Área - us ur_Furieri2014'!$A$4:$R$6,6,FALSE)/1000</f>
        <v>0</v>
      </c>
      <c r="AP134" s="76">
        <f>Y134*VLOOKUP('Tipo de Pilha_Furieri2014'!$E$1,'Área - us ur_Furieri2014'!$A$4:$R$6,7,FALSE)/1000</f>
        <v>5.5045451284635634E-4</v>
      </c>
      <c r="AQ134" s="76">
        <f>Z134*VLOOKUP('Tipo de Pilha_Furieri2014'!$E$1,'Área - us ur_Furieri2014'!$A$4:$R$6,8,FALSE)/1000</f>
        <v>1.0061664463020441E-3</v>
      </c>
      <c r="AR134" s="76">
        <f>AA134*VLOOKUP('Tipo de Pilha_Furieri2014'!$E$1,'Área - us ur_Furieri2014'!$A$4:$R$6,9,FALSE)/1000</f>
        <v>1.2509806511642328E-3</v>
      </c>
      <c r="AS134" s="76">
        <f>AB134*VLOOKUP('Tipo de Pilha_Furieri2014'!$E$1,'Área - us ur_Furieri2014'!$A$4:$R$6,10,FALSE)/1000</f>
        <v>9.4032926244953406E-4</v>
      </c>
      <c r="AT134" s="76">
        <f>AC134*VLOOKUP('Tipo de Pilha_Furieri2014'!$E$1,'Área - us ur_Furieri2014'!$A$4:$R$6,11,FALSE)/1000</f>
        <v>8.5351370089171714E-4</v>
      </c>
      <c r="AU134" s="76">
        <f>AD134*VLOOKUP('Tipo de Pilha_Furieri2014'!$E$1,'Área - us ur_Furieri2014'!$A$4:$R$6,12,FALSE)/1000</f>
        <v>7.7747254432053924E-4</v>
      </c>
      <c r="AV134" s="76">
        <f>AE134*VLOOKUP('Tipo de Pilha_Furieri2014'!$E$1,'Área - us ur_Furieri2014'!$A$4:$R$6,13,FALSE)/1000</f>
        <v>2.4863553408572322E-4</v>
      </c>
      <c r="AW134" s="76">
        <f>AF134*VLOOKUP('Tipo de Pilha_Furieri2014'!$E$1,'Área - us ur_Furieri2014'!$A$4:$R$6,14,FALSE)/1000</f>
        <v>1.545594142276728E-4</v>
      </c>
      <c r="AX134" s="76">
        <f>AG134*VLOOKUP('Tipo de Pilha_Furieri2014'!$E$1,'Área - us ur_Furieri2014'!$A$4:$R$6,15,FALSE)/1000</f>
        <v>6.26363365315003E-5</v>
      </c>
      <c r="AY134" s="76">
        <f>AH134*VLOOKUP('Tipo de Pilha_Furieri2014'!$E$1,'Área - us ur_Furieri2014'!$A$4:$R$6,16,FALSE)/1000</f>
        <v>0</v>
      </c>
      <c r="AZ134" s="76">
        <f>AI134*VLOOKUP('Tipo de Pilha_Furieri2014'!$E$1,'Área - us ur_Furieri2014'!$A$4:$R$6,17,FALSE)/1000</f>
        <v>0</v>
      </c>
      <c r="BA134" s="77">
        <f>AJ134*VLOOKUP('Tipo de Pilha_Furieri2014'!$E$1,'Área - us ur_Furieri2014'!$A$4:$R$6,18,FALSE)/1000</f>
        <v>0</v>
      </c>
      <c r="BB134" s="70">
        <f t="shared" si="65"/>
        <v>5.8447484028193199E-3</v>
      </c>
    </row>
    <row r="135" spans="1:54" ht="15" customHeight="1" x14ac:dyDescent="0.2">
      <c r="A135" s="90">
        <f>'Série Vento-1 dia'!D135</f>
        <v>42137</v>
      </c>
      <c r="B135" s="55">
        <f>'Série Vento-1 dia'!E135</f>
        <v>15.464186639999999</v>
      </c>
      <c r="C135" s="48">
        <f t="shared" si="48"/>
        <v>7.7320933200000011E-2</v>
      </c>
      <c r="D135" s="49">
        <f t="shared" si="49"/>
        <v>0.23196279959999999</v>
      </c>
      <c r="E135" s="49">
        <f t="shared" si="50"/>
        <v>0.38660466599999999</v>
      </c>
      <c r="F135" s="49">
        <f t="shared" si="51"/>
        <v>0.54124653239999987</v>
      </c>
      <c r="G135" s="49">
        <f t="shared" si="52"/>
        <v>0.69588839880000009</v>
      </c>
      <c r="H135" s="49">
        <f t="shared" si="53"/>
        <v>0.85053026520000008</v>
      </c>
      <c r="I135" s="49">
        <f t="shared" si="54"/>
        <v>1.0051721316</v>
      </c>
      <c r="J135" s="49">
        <f t="shared" si="55"/>
        <v>1.1598139980000002</v>
      </c>
      <c r="K135" s="49">
        <f t="shared" si="56"/>
        <v>1.3144558644</v>
      </c>
      <c r="L135" s="49">
        <f t="shared" si="57"/>
        <v>1.4690977307999999</v>
      </c>
      <c r="M135" s="49">
        <f t="shared" si="58"/>
        <v>1.6237395972000002</v>
      </c>
      <c r="N135" s="49">
        <f t="shared" si="59"/>
        <v>1.7783814635999997</v>
      </c>
      <c r="O135" s="49">
        <f t="shared" si="60"/>
        <v>1.9330233299999999</v>
      </c>
      <c r="P135" s="49">
        <f t="shared" si="61"/>
        <v>2.0876651964000001</v>
      </c>
      <c r="Q135" s="49">
        <f t="shared" si="62"/>
        <v>2.2423070627999997</v>
      </c>
      <c r="R135" s="49">
        <f t="shared" si="63"/>
        <v>2.3969489292000001</v>
      </c>
      <c r="S135" s="50">
        <f t="shared" si="64"/>
        <v>2.5515907956000001</v>
      </c>
      <c r="T135" s="48">
        <f t="shared" ref="T135:AI151" si="66">IF(C135&gt;$BF$1,58*(C135-$BF$1)^2+25*(C135-$BF$1),0)</f>
        <v>0</v>
      </c>
      <c r="U135" s="49">
        <f t="shared" si="66"/>
        <v>0</v>
      </c>
      <c r="V135" s="49">
        <f t="shared" si="66"/>
        <v>0</v>
      </c>
      <c r="W135" s="49">
        <f t="shared" si="66"/>
        <v>3.4989591863194018</v>
      </c>
      <c r="X135" s="49">
        <f t="shared" si="66"/>
        <v>10.747615125752819</v>
      </c>
      <c r="Y135" s="49">
        <f t="shared" si="66"/>
        <v>20.770307459052582</v>
      </c>
      <c r="Z135" s="49">
        <f t="shared" si="66"/>
        <v>33.567036186218694</v>
      </c>
      <c r="AA135" s="49">
        <f t="shared" si="66"/>
        <v>49.137801307251181</v>
      </c>
      <c r="AB135" s="49">
        <f t="shared" si="66"/>
        <v>67.482602822149971</v>
      </c>
      <c r="AC135" s="49">
        <f t="shared" si="66"/>
        <v>88.60144073091513</v>
      </c>
      <c r="AD135" s="49">
        <f t="shared" si="66"/>
        <v>112.4943150335467</v>
      </c>
      <c r="AE135" s="49">
        <f t="shared" si="66"/>
        <v>139.16122573004449</v>
      </c>
      <c r="AF135" s="49">
        <f t="shared" si="66"/>
        <v>168.60217282040875</v>
      </c>
      <c r="AG135" s="49">
        <f t="shared" si="66"/>
        <v>200.81715630463935</v>
      </c>
      <c r="AH135" s="49">
        <f t="shared" si="66"/>
        <v>235.80617618273621</v>
      </c>
      <c r="AI135" s="49">
        <f t="shared" si="44"/>
        <v>273.56923245469955</v>
      </c>
      <c r="AJ135" s="49">
        <f t="shared" si="44"/>
        <v>314.10632512052916</v>
      </c>
      <c r="AK135" s="75">
        <f>T135*VLOOKUP('Tipo de Pilha_Furieri2014'!$E$1,'Área - us ur_Furieri2014'!$A$4:$R$6,2,FALSE)/1000</f>
        <v>0</v>
      </c>
      <c r="AL135" s="76">
        <f>U135*VLOOKUP('Tipo de Pilha_Furieri2014'!$E$1,'Área - us ur_Furieri2014'!$A$4:$R$6,3,FALSE)/1000</f>
        <v>0</v>
      </c>
      <c r="AM135" s="76">
        <f>V135*VLOOKUP('Tipo de Pilha_Furieri2014'!$E$1,'Área - us ur_Furieri2014'!$A$4:$R$6,4,FALSE)/1000</f>
        <v>0</v>
      </c>
      <c r="AN135" s="76">
        <f>W135*VLOOKUP('Tipo de Pilha_Furieri2014'!$E$1,'Área - us ur_Furieri2014'!$A$4:$R$6,5,FALSE)/1000</f>
        <v>3.3939904107298198E-4</v>
      </c>
      <c r="AO135" s="76">
        <f>X135*VLOOKUP('Tipo de Pilha_Furieri2014'!$E$1,'Área - us ur_Furieri2014'!$A$4:$R$6,6,FALSE)/1000</f>
        <v>1.7088708049946984E-3</v>
      </c>
      <c r="AP135" s="76">
        <f>Y135*VLOOKUP('Tipo de Pilha_Furieri2014'!$E$1,'Área - us ur_Furieri2014'!$A$4:$R$6,7,FALSE)/1000</f>
        <v>4.2163724141876741E-3</v>
      </c>
      <c r="AQ135" s="76">
        <f>Z135*VLOOKUP('Tipo de Pilha_Furieri2014'!$E$1,'Área - us ur_Furieri2014'!$A$4:$R$6,8,FALSE)/1000</f>
        <v>5.1357565364914598E-3</v>
      </c>
      <c r="AR135" s="76">
        <f>AA135*VLOOKUP('Tipo de Pilha_Furieri2014'!$E$1,'Área - us ur_Furieri2014'!$A$4:$R$6,9,FALSE)/1000</f>
        <v>5.3560203424903785E-3</v>
      </c>
      <c r="AS135" s="76">
        <f>AB135*VLOOKUP('Tipo de Pilha_Furieri2014'!$E$1,'Área - us ur_Furieri2014'!$A$4:$R$6,10,FALSE)/1000</f>
        <v>3.6440605523960987E-3</v>
      </c>
      <c r="AT135" s="76">
        <f>AC135*VLOOKUP('Tipo de Pilha_Furieri2014'!$E$1,'Área - us ur_Furieri2014'!$A$4:$R$6,11,FALSE)/1000</f>
        <v>3.1010504255820298E-3</v>
      </c>
      <c r="AU135" s="76">
        <f>AD135*VLOOKUP('Tipo de Pilha_Furieri2014'!$E$1,'Área - us ur_Furieri2014'!$A$4:$R$6,12,FALSE)/1000</f>
        <v>2.6998635608051205E-3</v>
      </c>
      <c r="AV135" s="76">
        <f>AE135*VLOOKUP('Tipo de Pilha_Furieri2014'!$E$1,'Área - us ur_Furieri2014'!$A$4:$R$6,13,FALSE)/1000</f>
        <v>8.3496735438026693E-4</v>
      </c>
      <c r="AW135" s="76">
        <f>AF135*VLOOKUP('Tipo de Pilha_Furieri2014'!$E$1,'Área - us ur_Furieri2014'!$A$4:$R$6,14,FALSE)/1000</f>
        <v>5.0580651846122624E-4</v>
      </c>
      <c r="AX135" s="76">
        <f>AG135*VLOOKUP('Tipo de Pilha_Furieri2014'!$E$1,'Área - us ur_Furieri2014'!$A$4:$R$6,15,FALSE)/1000</f>
        <v>2.0081715630463937E-4</v>
      </c>
      <c r="AY135" s="76">
        <f>AH135*VLOOKUP('Tipo de Pilha_Furieri2014'!$E$1,'Área - us ur_Furieri2014'!$A$4:$R$6,16,FALSE)/1000</f>
        <v>0</v>
      </c>
      <c r="AZ135" s="76">
        <f>AI135*VLOOKUP('Tipo de Pilha_Furieri2014'!$E$1,'Área - us ur_Furieri2014'!$A$4:$R$6,17,FALSE)/1000</f>
        <v>0</v>
      </c>
      <c r="BA135" s="77">
        <f>AJ135*VLOOKUP('Tipo de Pilha_Furieri2014'!$E$1,'Área - us ur_Furieri2014'!$A$4:$R$6,18,FALSE)/1000</f>
        <v>0</v>
      </c>
      <c r="BB135" s="70">
        <f t="shared" si="65"/>
        <v>2.7742984707166574E-2</v>
      </c>
    </row>
    <row r="136" spans="1:54" ht="15" customHeight="1" x14ac:dyDescent="0.2">
      <c r="A136" s="90">
        <f>'Série Vento-1 dia'!D136</f>
        <v>42138</v>
      </c>
      <c r="B136" s="55">
        <f>'Série Vento-1 dia'!E136</f>
        <v>10.309457759999999</v>
      </c>
      <c r="C136" s="48">
        <f t="shared" si="48"/>
        <v>5.1547288800000007E-2</v>
      </c>
      <c r="D136" s="49">
        <f t="shared" si="49"/>
        <v>0.15464186639999997</v>
      </c>
      <c r="E136" s="49">
        <f t="shared" si="50"/>
        <v>0.25773644400000001</v>
      </c>
      <c r="F136" s="49">
        <f t="shared" si="51"/>
        <v>0.36083102159999991</v>
      </c>
      <c r="G136" s="49">
        <f t="shared" si="52"/>
        <v>0.46392559919999998</v>
      </c>
      <c r="H136" s="49">
        <f t="shared" si="53"/>
        <v>0.56702017680000005</v>
      </c>
      <c r="I136" s="49">
        <f t="shared" si="54"/>
        <v>0.67011475440000001</v>
      </c>
      <c r="J136" s="49">
        <f t="shared" si="55"/>
        <v>0.77320933200000008</v>
      </c>
      <c r="K136" s="49">
        <f t="shared" si="56"/>
        <v>0.87630390959999993</v>
      </c>
      <c r="L136" s="49">
        <f t="shared" si="57"/>
        <v>0.97939848719999989</v>
      </c>
      <c r="M136" s="49">
        <f t="shared" si="58"/>
        <v>1.0824930648</v>
      </c>
      <c r="N136" s="49">
        <f t="shared" si="59"/>
        <v>1.1855876423999998</v>
      </c>
      <c r="O136" s="49">
        <f t="shared" si="60"/>
        <v>1.2886822199999999</v>
      </c>
      <c r="P136" s="49">
        <f t="shared" si="61"/>
        <v>1.3917767975999999</v>
      </c>
      <c r="Q136" s="49">
        <f t="shared" si="62"/>
        <v>1.4948713751999998</v>
      </c>
      <c r="R136" s="49">
        <f t="shared" si="63"/>
        <v>1.5979659528000001</v>
      </c>
      <c r="S136" s="50">
        <f t="shared" si="64"/>
        <v>1.7010605303999999</v>
      </c>
      <c r="T136" s="48">
        <f t="shared" si="66"/>
        <v>0</v>
      </c>
      <c r="U136" s="49">
        <f t="shared" si="66"/>
        <v>0</v>
      </c>
      <c r="V136" s="49">
        <f t="shared" si="66"/>
        <v>0</v>
      </c>
      <c r="W136" s="49">
        <f t="shared" si="66"/>
        <v>0</v>
      </c>
      <c r="X136" s="49">
        <f t="shared" si="66"/>
        <v>0.91489486430258415</v>
      </c>
      <c r="Y136" s="49">
        <f t="shared" si="66"/>
        <v>4.5144270933175914</v>
      </c>
      <c r="Z136" s="49">
        <f t="shared" si="66"/>
        <v>9.3468643862731948</v>
      </c>
      <c r="AA136" s="49">
        <f t="shared" si="66"/>
        <v>15.412206743169406</v>
      </c>
      <c r="AB136" s="49">
        <f t="shared" si="66"/>
        <v>22.710454164006201</v>
      </c>
      <c r="AC136" s="49">
        <f t="shared" si="66"/>
        <v>31.241606648783609</v>
      </c>
      <c r="AD136" s="49">
        <f t="shared" si="66"/>
        <v>41.00566419750163</v>
      </c>
      <c r="AE136" s="49">
        <f t="shared" si="66"/>
        <v>52.002626810160223</v>
      </c>
      <c r="AF136" s="49">
        <f t="shared" si="66"/>
        <v>64.232494486759435</v>
      </c>
      <c r="AG136" s="49">
        <f t="shared" si="66"/>
        <v>77.695267227299254</v>
      </c>
      <c r="AH136" s="49">
        <f t="shared" si="66"/>
        <v>92.390945031779637</v>
      </c>
      <c r="AI136" s="49">
        <f t="shared" si="44"/>
        <v>108.31952790020071</v>
      </c>
      <c r="AJ136" s="49">
        <f t="shared" si="44"/>
        <v>125.48101583256231</v>
      </c>
      <c r="AK136" s="75">
        <f>T136*VLOOKUP('Tipo de Pilha_Furieri2014'!$E$1,'Área - us ur_Furieri2014'!$A$4:$R$6,2,FALSE)/1000</f>
        <v>0</v>
      </c>
      <c r="AL136" s="76">
        <f>U136*VLOOKUP('Tipo de Pilha_Furieri2014'!$E$1,'Área - us ur_Furieri2014'!$A$4:$R$6,3,FALSE)/1000</f>
        <v>0</v>
      </c>
      <c r="AM136" s="76">
        <f>V136*VLOOKUP('Tipo de Pilha_Furieri2014'!$E$1,'Área - us ur_Furieri2014'!$A$4:$R$6,4,FALSE)/1000</f>
        <v>0</v>
      </c>
      <c r="AN136" s="76">
        <f>W136*VLOOKUP('Tipo de Pilha_Furieri2014'!$E$1,'Área - us ur_Furieri2014'!$A$4:$R$6,5,FALSE)/1000</f>
        <v>0</v>
      </c>
      <c r="AO136" s="76">
        <f>X136*VLOOKUP('Tipo de Pilha_Furieri2014'!$E$1,'Área - us ur_Furieri2014'!$A$4:$R$6,6,FALSE)/1000</f>
        <v>1.4546828342411089E-4</v>
      </c>
      <c r="AP136" s="76">
        <f>Y136*VLOOKUP('Tipo de Pilha_Furieri2014'!$E$1,'Área - us ur_Furieri2014'!$A$4:$R$6,7,FALSE)/1000</f>
        <v>9.1642869994347108E-4</v>
      </c>
      <c r="AQ136" s="76">
        <f>Z136*VLOOKUP('Tipo de Pilha_Furieri2014'!$E$1,'Área - us ur_Furieri2014'!$A$4:$R$6,8,FALSE)/1000</f>
        <v>1.4300702510997986E-3</v>
      </c>
      <c r="AR136" s="76">
        <f>AA136*VLOOKUP('Tipo de Pilha_Furieri2014'!$E$1,'Área - us ur_Furieri2014'!$A$4:$R$6,9,FALSE)/1000</f>
        <v>1.6799305350054651E-3</v>
      </c>
      <c r="AS136" s="76">
        <f>AB136*VLOOKUP('Tipo de Pilha_Furieri2014'!$E$1,'Área - us ur_Furieri2014'!$A$4:$R$6,10,FALSE)/1000</f>
        <v>1.226364524856335E-3</v>
      </c>
      <c r="AT136" s="76">
        <f>AC136*VLOOKUP('Tipo de Pilha_Furieri2014'!$E$1,'Área - us ur_Furieri2014'!$A$4:$R$6,11,FALSE)/1000</f>
        <v>1.0934562327074265E-3</v>
      </c>
      <c r="AU136" s="76">
        <f>AD136*VLOOKUP('Tipo de Pilha_Furieri2014'!$E$1,'Área - us ur_Furieri2014'!$A$4:$R$6,12,FALSE)/1000</f>
        <v>9.8413594074003917E-4</v>
      </c>
      <c r="AV136" s="76">
        <f>AE136*VLOOKUP('Tipo de Pilha_Furieri2014'!$E$1,'Área - us ur_Furieri2014'!$A$4:$R$6,13,FALSE)/1000</f>
        <v>3.1201576086096133E-4</v>
      </c>
      <c r="AW136" s="76">
        <f>AF136*VLOOKUP('Tipo de Pilha_Furieri2014'!$E$1,'Área - us ur_Furieri2014'!$A$4:$R$6,14,FALSE)/1000</f>
        <v>1.9269748346027832E-4</v>
      </c>
      <c r="AX136" s="76">
        <f>AG136*VLOOKUP('Tipo de Pilha_Furieri2014'!$E$1,'Área - us ur_Furieri2014'!$A$4:$R$6,15,FALSE)/1000</f>
        <v>7.7695267227299256E-5</v>
      </c>
      <c r="AY136" s="76">
        <f>AH136*VLOOKUP('Tipo de Pilha_Furieri2014'!$E$1,'Área - us ur_Furieri2014'!$A$4:$R$6,16,FALSE)/1000</f>
        <v>0</v>
      </c>
      <c r="AZ136" s="76">
        <f>AI136*VLOOKUP('Tipo de Pilha_Furieri2014'!$E$1,'Área - us ur_Furieri2014'!$A$4:$R$6,17,FALSE)/1000</f>
        <v>0</v>
      </c>
      <c r="BA136" s="77">
        <f>AJ136*VLOOKUP('Tipo de Pilha_Furieri2014'!$E$1,'Área - us ur_Furieri2014'!$A$4:$R$6,18,FALSE)/1000</f>
        <v>0</v>
      </c>
      <c r="BB136" s="70">
        <f t="shared" si="65"/>
        <v>8.0582629793251852E-3</v>
      </c>
    </row>
    <row r="137" spans="1:54" ht="15" customHeight="1" x14ac:dyDescent="0.2">
      <c r="A137" s="90">
        <f>'Série Vento-1 dia'!D137</f>
        <v>42139</v>
      </c>
      <c r="B137" s="55">
        <f>'Série Vento-1 dia'!E137</f>
        <v>12.027700719999999</v>
      </c>
      <c r="C137" s="48">
        <f t="shared" si="48"/>
        <v>6.0138503600000004E-2</v>
      </c>
      <c r="D137" s="49">
        <f t="shared" si="49"/>
        <v>0.18041551079999998</v>
      </c>
      <c r="E137" s="49">
        <f t="shared" si="50"/>
        <v>0.30069251799999996</v>
      </c>
      <c r="F137" s="49">
        <f t="shared" si="51"/>
        <v>0.42096952519999992</v>
      </c>
      <c r="G137" s="49">
        <f t="shared" si="52"/>
        <v>0.54124653239999998</v>
      </c>
      <c r="H137" s="49">
        <f t="shared" si="53"/>
        <v>0.66152353959999999</v>
      </c>
      <c r="I137" s="49">
        <f t="shared" si="54"/>
        <v>0.78180054679999988</v>
      </c>
      <c r="J137" s="49">
        <f t="shared" si="55"/>
        <v>0.902077554</v>
      </c>
      <c r="K137" s="49">
        <f t="shared" si="56"/>
        <v>1.0223545612</v>
      </c>
      <c r="L137" s="49">
        <f t="shared" si="57"/>
        <v>1.1426315683999999</v>
      </c>
      <c r="M137" s="49">
        <f t="shared" si="58"/>
        <v>1.2629085756</v>
      </c>
      <c r="N137" s="49">
        <f t="shared" si="59"/>
        <v>1.3831855827999997</v>
      </c>
      <c r="O137" s="49">
        <f t="shared" si="60"/>
        <v>1.5034625899999998</v>
      </c>
      <c r="P137" s="49">
        <f t="shared" si="61"/>
        <v>1.6237395971999999</v>
      </c>
      <c r="Q137" s="49">
        <f t="shared" si="62"/>
        <v>1.7440166043999996</v>
      </c>
      <c r="R137" s="49">
        <f t="shared" si="63"/>
        <v>1.8642936116000002</v>
      </c>
      <c r="S137" s="50">
        <f t="shared" si="64"/>
        <v>1.9845706187999999</v>
      </c>
      <c r="T137" s="48">
        <f t="shared" si="66"/>
        <v>0</v>
      </c>
      <c r="U137" s="49">
        <f t="shared" si="66"/>
        <v>0</v>
      </c>
      <c r="V137" s="49">
        <f t="shared" si="66"/>
        <v>0</v>
      </c>
      <c r="W137" s="49">
        <f t="shared" si="66"/>
        <v>0</v>
      </c>
      <c r="X137" s="49">
        <f t="shared" si="66"/>
        <v>3.4989591863194063</v>
      </c>
      <c r="Y137" s="49">
        <f t="shared" si="66"/>
        <v>8.8970711545569401</v>
      </c>
      <c r="Z137" s="49">
        <f t="shared" si="66"/>
        <v>15.973303904269175</v>
      </c>
      <c r="AA137" s="49">
        <f t="shared" si="66"/>
        <v>24.72765743545613</v>
      </c>
      <c r="AB137" s="49">
        <f t="shared" si="66"/>
        <v>35.160131748117792</v>
      </c>
      <c r="AC137" s="49">
        <f t="shared" si="66"/>
        <v>47.270726842254135</v>
      </c>
      <c r="AD137" s="49">
        <f t="shared" si="66"/>
        <v>61.059442717865224</v>
      </c>
      <c r="AE137" s="49">
        <f t="shared" si="66"/>
        <v>76.52627937495096</v>
      </c>
      <c r="AF137" s="49">
        <f t="shared" si="66"/>
        <v>93.671236813511456</v>
      </c>
      <c r="AG137" s="49">
        <f t="shared" si="66"/>
        <v>112.49431503354667</v>
      </c>
      <c r="AH137" s="49">
        <f t="shared" si="66"/>
        <v>132.99551403505649</v>
      </c>
      <c r="AI137" s="49">
        <f t="shared" si="44"/>
        <v>155.17483381804121</v>
      </c>
      <c r="AJ137" s="49">
        <f t="shared" si="44"/>
        <v>179.03227438250045</v>
      </c>
      <c r="AK137" s="75">
        <f>T137*VLOOKUP('Tipo de Pilha_Furieri2014'!$E$1,'Área - us ur_Furieri2014'!$A$4:$R$6,2,FALSE)/1000</f>
        <v>0</v>
      </c>
      <c r="AL137" s="76">
        <f>U137*VLOOKUP('Tipo de Pilha_Furieri2014'!$E$1,'Área - us ur_Furieri2014'!$A$4:$R$6,3,FALSE)/1000</f>
        <v>0</v>
      </c>
      <c r="AM137" s="76">
        <f>V137*VLOOKUP('Tipo de Pilha_Furieri2014'!$E$1,'Área - us ur_Furieri2014'!$A$4:$R$6,4,FALSE)/1000</f>
        <v>0</v>
      </c>
      <c r="AN137" s="76">
        <f>W137*VLOOKUP('Tipo de Pilha_Furieri2014'!$E$1,'Área - us ur_Furieri2014'!$A$4:$R$6,5,FALSE)/1000</f>
        <v>0</v>
      </c>
      <c r="AO137" s="76">
        <f>X137*VLOOKUP('Tipo de Pilha_Furieri2014'!$E$1,'Área - us ur_Furieri2014'!$A$4:$R$6,6,FALSE)/1000</f>
        <v>5.5633451062478553E-4</v>
      </c>
      <c r="AP137" s="76">
        <f>Y137*VLOOKUP('Tipo de Pilha_Furieri2014'!$E$1,'Área - us ur_Furieri2014'!$A$4:$R$6,7,FALSE)/1000</f>
        <v>1.806105444375059E-3</v>
      </c>
      <c r="AQ137" s="76">
        <f>Z137*VLOOKUP('Tipo de Pilha_Furieri2014'!$E$1,'Área - us ur_Furieri2014'!$A$4:$R$6,8,FALSE)/1000</f>
        <v>2.4439154973531834E-3</v>
      </c>
      <c r="AR137" s="76">
        <f>AA137*VLOOKUP('Tipo de Pilha_Furieri2014'!$E$1,'Área - us ur_Furieri2014'!$A$4:$R$6,9,FALSE)/1000</f>
        <v>2.6953146604647184E-3</v>
      </c>
      <c r="AS137" s="76">
        <f>AB137*VLOOKUP('Tipo de Pilha_Furieri2014'!$E$1,'Área - us ur_Furieri2014'!$A$4:$R$6,10,FALSE)/1000</f>
        <v>1.8986471143983611E-3</v>
      </c>
      <c r="AT137" s="76">
        <f>AC137*VLOOKUP('Tipo de Pilha_Furieri2014'!$E$1,'Área - us ur_Furieri2014'!$A$4:$R$6,11,FALSE)/1000</f>
        <v>1.654475439478895E-3</v>
      </c>
      <c r="AU137" s="76">
        <f>AD137*VLOOKUP('Tipo de Pilha_Furieri2014'!$E$1,'Área - us ur_Furieri2014'!$A$4:$R$6,12,FALSE)/1000</f>
        <v>1.4654266252287654E-3</v>
      </c>
      <c r="AV137" s="76">
        <f>AE137*VLOOKUP('Tipo de Pilha_Furieri2014'!$E$1,'Área - us ur_Furieri2014'!$A$4:$R$6,13,FALSE)/1000</f>
        <v>4.5915767624970578E-4</v>
      </c>
      <c r="AW137" s="76">
        <f>AF137*VLOOKUP('Tipo de Pilha_Furieri2014'!$E$1,'Área - us ur_Furieri2014'!$A$4:$R$6,14,FALSE)/1000</f>
        <v>2.8101371044053435E-4</v>
      </c>
      <c r="AX137" s="76">
        <f>AG137*VLOOKUP('Tipo de Pilha_Furieri2014'!$E$1,'Área - us ur_Furieri2014'!$A$4:$R$6,15,FALSE)/1000</f>
        <v>1.1249431503354668E-4</v>
      </c>
      <c r="AY137" s="76">
        <f>AH137*VLOOKUP('Tipo de Pilha_Furieri2014'!$E$1,'Área - us ur_Furieri2014'!$A$4:$R$6,16,FALSE)/1000</f>
        <v>0</v>
      </c>
      <c r="AZ137" s="76">
        <f>AI137*VLOOKUP('Tipo de Pilha_Furieri2014'!$E$1,'Área - us ur_Furieri2014'!$A$4:$R$6,17,FALSE)/1000</f>
        <v>0</v>
      </c>
      <c r="BA137" s="77">
        <f>AJ137*VLOOKUP('Tipo de Pilha_Furieri2014'!$E$1,'Área - us ur_Furieri2014'!$A$4:$R$6,18,FALSE)/1000</f>
        <v>0</v>
      </c>
      <c r="BB137" s="70">
        <f t="shared" si="65"/>
        <v>1.3372884993647555E-2</v>
      </c>
    </row>
    <row r="138" spans="1:54" ht="15" customHeight="1" x14ac:dyDescent="0.2">
      <c r="A138" s="90">
        <f>'Série Vento-1 dia'!D138</f>
        <v>42140</v>
      </c>
      <c r="B138" s="55">
        <f>'Série Vento-1 dia'!E138</f>
        <v>8.5912147999999995</v>
      </c>
      <c r="C138" s="48">
        <f t="shared" si="48"/>
        <v>4.2956074000000004E-2</v>
      </c>
      <c r="D138" s="49">
        <f t="shared" si="49"/>
        <v>0.12886822199999998</v>
      </c>
      <c r="E138" s="49">
        <f t="shared" si="50"/>
        <v>0.21478037</v>
      </c>
      <c r="F138" s="49">
        <f t="shared" si="51"/>
        <v>0.30069251799999996</v>
      </c>
      <c r="G138" s="49">
        <f t="shared" si="52"/>
        <v>0.38660466600000004</v>
      </c>
      <c r="H138" s="49">
        <f t="shared" si="53"/>
        <v>0.47251681400000001</v>
      </c>
      <c r="I138" s="49">
        <f t="shared" si="54"/>
        <v>0.55842896200000003</v>
      </c>
      <c r="J138" s="49">
        <f t="shared" si="55"/>
        <v>0.64434111000000005</v>
      </c>
      <c r="K138" s="49">
        <f t="shared" si="56"/>
        <v>0.73025325799999996</v>
      </c>
      <c r="L138" s="49">
        <f t="shared" si="57"/>
        <v>0.81616540599999998</v>
      </c>
      <c r="M138" s="49">
        <f t="shared" si="58"/>
        <v>0.902077554</v>
      </c>
      <c r="N138" s="49">
        <f t="shared" si="59"/>
        <v>0.98798970199999991</v>
      </c>
      <c r="O138" s="49">
        <f t="shared" si="60"/>
        <v>1.0739018499999999</v>
      </c>
      <c r="P138" s="49">
        <f t="shared" si="61"/>
        <v>1.159813998</v>
      </c>
      <c r="Q138" s="49">
        <f t="shared" si="62"/>
        <v>1.2457261459999998</v>
      </c>
      <c r="R138" s="49">
        <f t="shared" si="63"/>
        <v>1.3316382940000002</v>
      </c>
      <c r="S138" s="50">
        <f t="shared" si="64"/>
        <v>1.417550442</v>
      </c>
      <c r="T138" s="48">
        <f t="shared" si="66"/>
        <v>0</v>
      </c>
      <c r="U138" s="49">
        <f t="shared" si="66"/>
        <v>0</v>
      </c>
      <c r="V138" s="49">
        <f t="shared" si="66"/>
        <v>0</v>
      </c>
      <c r="W138" s="49">
        <f t="shared" si="66"/>
        <v>0</v>
      </c>
      <c r="X138" s="49">
        <f t="shared" si="66"/>
        <v>0</v>
      </c>
      <c r="Y138" s="49">
        <f t="shared" si="66"/>
        <v>1.1677657594172151</v>
      </c>
      <c r="Z138" s="49">
        <f t="shared" si="66"/>
        <v>4.167375950263053</v>
      </c>
      <c r="AA138" s="49">
        <f t="shared" si="66"/>
        <v>8.0231702132898643</v>
      </c>
      <c r="AB138" s="49">
        <f t="shared" si="66"/>
        <v>12.735148548497643</v>
      </c>
      <c r="AC138" s="49">
        <f t="shared" si="66"/>
        <v>18.303310955886403</v>
      </c>
      <c r="AD138" s="49">
        <f t="shared" si="66"/>
        <v>24.72765743545613</v>
      </c>
      <c r="AE138" s="49">
        <f t="shared" si="66"/>
        <v>32.008187987206824</v>
      </c>
      <c r="AF138" s="49">
        <f t="shared" si="66"/>
        <v>40.144902611138505</v>
      </c>
      <c r="AG138" s="49">
        <f t="shared" si="66"/>
        <v>49.137801307251152</v>
      </c>
      <c r="AH138" s="49">
        <f t="shared" si="66"/>
        <v>58.986884075544751</v>
      </c>
      <c r="AI138" s="49">
        <f t="shared" si="44"/>
        <v>69.692150916019401</v>
      </c>
      <c r="AJ138" s="49">
        <f t="shared" si="44"/>
        <v>81.253601828674945</v>
      </c>
      <c r="AK138" s="75">
        <f>T138*VLOOKUP('Tipo de Pilha_Furieri2014'!$E$1,'Área - us ur_Furieri2014'!$A$4:$R$6,2,FALSE)/1000</f>
        <v>0</v>
      </c>
      <c r="AL138" s="76">
        <f>U138*VLOOKUP('Tipo de Pilha_Furieri2014'!$E$1,'Área - us ur_Furieri2014'!$A$4:$R$6,3,FALSE)/1000</f>
        <v>0</v>
      </c>
      <c r="AM138" s="76">
        <f>V138*VLOOKUP('Tipo de Pilha_Furieri2014'!$E$1,'Área - us ur_Furieri2014'!$A$4:$R$6,4,FALSE)/1000</f>
        <v>0</v>
      </c>
      <c r="AN138" s="76">
        <f>W138*VLOOKUP('Tipo de Pilha_Furieri2014'!$E$1,'Área - us ur_Furieri2014'!$A$4:$R$6,5,FALSE)/1000</f>
        <v>0</v>
      </c>
      <c r="AO138" s="76">
        <f>X138*VLOOKUP('Tipo de Pilha_Furieri2014'!$E$1,'Área - us ur_Furieri2014'!$A$4:$R$6,6,FALSE)/1000</f>
        <v>0</v>
      </c>
      <c r="AP138" s="76">
        <f>Y138*VLOOKUP('Tipo de Pilha_Furieri2014'!$E$1,'Área - us ur_Furieri2014'!$A$4:$R$6,7,FALSE)/1000</f>
        <v>2.3705644916169466E-4</v>
      </c>
      <c r="AQ138" s="76">
        <f>Z138*VLOOKUP('Tipo de Pilha_Furieri2014'!$E$1,'Área - us ur_Furieri2014'!$A$4:$R$6,8,FALSE)/1000</f>
        <v>6.3760852039024707E-4</v>
      </c>
      <c r="AR138" s="76">
        <f>AA138*VLOOKUP('Tipo de Pilha_Furieri2014'!$E$1,'Área - us ur_Furieri2014'!$A$4:$R$6,9,FALSE)/1000</f>
        <v>8.7452555324859529E-4</v>
      </c>
      <c r="AS138" s="76">
        <f>AB138*VLOOKUP('Tipo de Pilha_Furieri2014'!$E$1,'Área - us ur_Furieri2014'!$A$4:$R$6,10,FALSE)/1000</f>
        <v>6.8769802161887275E-4</v>
      </c>
      <c r="AT138" s="76">
        <f>AC138*VLOOKUP('Tipo de Pilha_Furieri2014'!$E$1,'Área - us ur_Furieri2014'!$A$4:$R$6,11,FALSE)/1000</f>
        <v>6.4061588345602413E-4</v>
      </c>
      <c r="AU138" s="76">
        <f>AD138*VLOOKUP('Tipo de Pilha_Furieri2014'!$E$1,'Área - us ur_Furieri2014'!$A$4:$R$6,12,FALSE)/1000</f>
        <v>5.9346377845094706E-4</v>
      </c>
      <c r="AV138" s="76">
        <f>AE138*VLOOKUP('Tipo de Pilha_Furieri2014'!$E$1,'Área - us ur_Furieri2014'!$A$4:$R$6,13,FALSE)/1000</f>
        <v>1.9204912792324095E-4</v>
      </c>
      <c r="AW138" s="76">
        <f>AF138*VLOOKUP('Tipo de Pilha_Furieri2014'!$E$1,'Área - us ur_Furieri2014'!$A$4:$R$6,14,FALSE)/1000</f>
        <v>1.2043470783341552E-4</v>
      </c>
      <c r="AX138" s="76">
        <f>AG138*VLOOKUP('Tipo de Pilha_Furieri2014'!$E$1,'Área - us ur_Furieri2014'!$A$4:$R$6,15,FALSE)/1000</f>
        <v>4.9137801307251151E-5</v>
      </c>
      <c r="AY138" s="76">
        <f>AH138*VLOOKUP('Tipo de Pilha_Furieri2014'!$E$1,'Área - us ur_Furieri2014'!$A$4:$R$6,16,FALSE)/1000</f>
        <v>0</v>
      </c>
      <c r="AZ138" s="76">
        <f>AI138*VLOOKUP('Tipo de Pilha_Furieri2014'!$E$1,'Área - us ur_Furieri2014'!$A$4:$R$6,17,FALSE)/1000</f>
        <v>0</v>
      </c>
      <c r="BA138" s="77">
        <f>AJ138*VLOOKUP('Tipo de Pilha_Furieri2014'!$E$1,'Área - us ur_Furieri2014'!$A$4:$R$6,18,FALSE)/1000</f>
        <v>0</v>
      </c>
      <c r="BB138" s="70">
        <f t="shared" si="65"/>
        <v>4.0325898433902886E-3</v>
      </c>
    </row>
    <row r="139" spans="1:54" ht="15" customHeight="1" x14ac:dyDescent="0.2">
      <c r="A139" s="90">
        <f>'Série Vento-1 dia'!D139</f>
        <v>42141</v>
      </c>
      <c r="B139" s="55">
        <f>'Série Vento-1 dia'!E139</f>
        <v>6.8729718399999999</v>
      </c>
      <c r="C139" s="48">
        <f t="shared" si="48"/>
        <v>3.4364859200000007E-2</v>
      </c>
      <c r="D139" s="49">
        <f t="shared" si="49"/>
        <v>0.1030945776</v>
      </c>
      <c r="E139" s="49">
        <f t="shared" si="50"/>
        <v>0.17182429600000002</v>
      </c>
      <c r="F139" s="49">
        <f t="shared" si="51"/>
        <v>0.24055401439999996</v>
      </c>
      <c r="G139" s="49">
        <f t="shared" si="52"/>
        <v>0.30928373280000004</v>
      </c>
      <c r="H139" s="49">
        <f t="shared" si="53"/>
        <v>0.37801345120000007</v>
      </c>
      <c r="I139" s="49">
        <f t="shared" si="54"/>
        <v>0.44674316959999999</v>
      </c>
      <c r="J139" s="49">
        <f t="shared" si="55"/>
        <v>0.51547288800000002</v>
      </c>
      <c r="K139" s="49">
        <f t="shared" si="56"/>
        <v>0.58420260639999999</v>
      </c>
      <c r="L139" s="49">
        <f t="shared" si="57"/>
        <v>0.65293232479999996</v>
      </c>
      <c r="M139" s="49">
        <f t="shared" si="58"/>
        <v>0.72166204320000005</v>
      </c>
      <c r="N139" s="49">
        <f t="shared" si="59"/>
        <v>0.79039176159999991</v>
      </c>
      <c r="O139" s="49">
        <f t="shared" si="60"/>
        <v>0.85912147999999999</v>
      </c>
      <c r="P139" s="49">
        <f t="shared" si="61"/>
        <v>0.92785119840000008</v>
      </c>
      <c r="Q139" s="49">
        <f t="shared" si="62"/>
        <v>0.99658091679999994</v>
      </c>
      <c r="R139" s="49">
        <f t="shared" si="63"/>
        <v>1.0653106352000001</v>
      </c>
      <c r="S139" s="50">
        <f t="shared" si="64"/>
        <v>1.1340403536000001</v>
      </c>
      <c r="T139" s="48">
        <f t="shared" si="66"/>
        <v>0</v>
      </c>
      <c r="U139" s="49">
        <f t="shared" si="66"/>
        <v>0</v>
      </c>
      <c r="V139" s="49">
        <f t="shared" si="66"/>
        <v>0</v>
      </c>
      <c r="W139" s="49">
        <f t="shared" si="66"/>
        <v>0</v>
      </c>
      <c r="X139" s="49">
        <f t="shared" si="66"/>
        <v>0</v>
      </c>
      <c r="Y139" s="49">
        <f t="shared" si="66"/>
        <v>0</v>
      </c>
      <c r="Z139" s="49">
        <f t="shared" si="66"/>
        <v>0.43483859623875304</v>
      </c>
      <c r="AA139" s="49">
        <f t="shared" si="66"/>
        <v>2.5605478458175122</v>
      </c>
      <c r="AB139" s="49">
        <f t="shared" si="66"/>
        <v>5.2342149015920931</v>
      </c>
      <c r="AC139" s="49">
        <f t="shared" si="66"/>
        <v>8.4558397635624942</v>
      </c>
      <c r="AD139" s="49">
        <f t="shared" si="66"/>
        <v>12.225422431728726</v>
      </c>
      <c r="AE139" s="49">
        <f t="shared" si="66"/>
        <v>16.542962906090764</v>
      </c>
      <c r="AF139" s="49">
        <f t="shared" si="66"/>
        <v>21.408461186648644</v>
      </c>
      <c r="AG139" s="49">
        <f t="shared" si="66"/>
        <v>26.821917273402342</v>
      </c>
      <c r="AH139" s="49">
        <f t="shared" si="66"/>
        <v>32.783331166351857</v>
      </c>
      <c r="AI139" s="49">
        <f t="shared" si="44"/>
        <v>39.292702865497212</v>
      </c>
      <c r="AJ139" s="49">
        <f t="shared" si="44"/>
        <v>46.350032370838377</v>
      </c>
      <c r="AK139" s="75">
        <f>T139*VLOOKUP('Tipo de Pilha_Furieri2014'!$E$1,'Área - us ur_Furieri2014'!$A$4:$R$6,2,FALSE)/1000</f>
        <v>0</v>
      </c>
      <c r="AL139" s="76">
        <f>U139*VLOOKUP('Tipo de Pilha_Furieri2014'!$E$1,'Área - us ur_Furieri2014'!$A$4:$R$6,3,FALSE)/1000</f>
        <v>0</v>
      </c>
      <c r="AM139" s="76">
        <f>V139*VLOOKUP('Tipo de Pilha_Furieri2014'!$E$1,'Área - us ur_Furieri2014'!$A$4:$R$6,4,FALSE)/1000</f>
        <v>0</v>
      </c>
      <c r="AN139" s="76">
        <f>W139*VLOOKUP('Tipo de Pilha_Furieri2014'!$E$1,'Área - us ur_Furieri2014'!$A$4:$R$6,5,FALSE)/1000</f>
        <v>0</v>
      </c>
      <c r="AO139" s="76">
        <f>X139*VLOOKUP('Tipo de Pilha_Furieri2014'!$E$1,'Área - us ur_Furieri2014'!$A$4:$R$6,6,FALSE)/1000</f>
        <v>0</v>
      </c>
      <c r="AP139" s="76">
        <f>Y139*VLOOKUP('Tipo de Pilha_Furieri2014'!$E$1,'Área - us ur_Furieri2014'!$A$4:$R$6,7,FALSE)/1000</f>
        <v>0</v>
      </c>
      <c r="AQ139" s="76">
        <f>Z139*VLOOKUP('Tipo de Pilha_Furieri2014'!$E$1,'Área - us ur_Furieri2014'!$A$4:$R$6,8,FALSE)/1000</f>
        <v>6.6530305224529206E-5</v>
      </c>
      <c r="AR139" s="76">
        <f>AA139*VLOOKUP('Tipo de Pilha_Furieri2014'!$E$1,'Área - us ur_Furieri2014'!$A$4:$R$6,9,FALSE)/1000</f>
        <v>2.7909971519410879E-4</v>
      </c>
      <c r="AS139" s="76">
        <f>AB139*VLOOKUP('Tipo de Pilha_Furieri2014'!$E$1,'Área - us ur_Furieri2014'!$A$4:$R$6,10,FALSE)/1000</f>
        <v>2.8264760468597308E-4</v>
      </c>
      <c r="AT139" s="76">
        <f>AC139*VLOOKUP('Tipo de Pilha_Furieri2014'!$E$1,'Área - us ur_Furieri2014'!$A$4:$R$6,11,FALSE)/1000</f>
        <v>2.9595439172468738E-4</v>
      </c>
      <c r="AU139" s="76">
        <f>AD139*VLOOKUP('Tipo de Pilha_Furieri2014'!$E$1,'Área - us ur_Furieri2014'!$A$4:$R$6,12,FALSE)/1000</f>
        <v>2.9341013836148945E-4</v>
      </c>
      <c r="AV139" s="76">
        <f>AE139*VLOOKUP('Tipo de Pilha_Furieri2014'!$E$1,'Área - us ur_Furieri2014'!$A$4:$R$6,13,FALSE)/1000</f>
        <v>9.9257777436544586E-5</v>
      </c>
      <c r="AW139" s="76">
        <f>AF139*VLOOKUP('Tipo de Pilha_Furieri2014'!$E$1,'Área - us ur_Furieri2014'!$A$4:$R$6,14,FALSE)/1000</f>
        <v>6.4225383559945933E-5</v>
      </c>
      <c r="AX139" s="76">
        <f>AG139*VLOOKUP('Tipo de Pilha_Furieri2014'!$E$1,'Área - us ur_Furieri2014'!$A$4:$R$6,15,FALSE)/1000</f>
        <v>2.6821917273402342E-5</v>
      </c>
      <c r="AY139" s="76">
        <f>AH139*VLOOKUP('Tipo de Pilha_Furieri2014'!$E$1,'Área - us ur_Furieri2014'!$A$4:$R$6,16,FALSE)/1000</f>
        <v>0</v>
      </c>
      <c r="AZ139" s="76">
        <f>AI139*VLOOKUP('Tipo de Pilha_Furieri2014'!$E$1,'Área - us ur_Furieri2014'!$A$4:$R$6,17,FALSE)/1000</f>
        <v>0</v>
      </c>
      <c r="BA139" s="77">
        <f>AJ139*VLOOKUP('Tipo de Pilha_Furieri2014'!$E$1,'Área - us ur_Furieri2014'!$A$4:$R$6,18,FALSE)/1000</f>
        <v>0</v>
      </c>
      <c r="BB139" s="70">
        <f t="shared" si="65"/>
        <v>1.4079472334606808E-3</v>
      </c>
    </row>
    <row r="140" spans="1:54" ht="15" customHeight="1" x14ac:dyDescent="0.2">
      <c r="A140" s="90">
        <f>'Série Vento-1 dia'!D140</f>
        <v>42142</v>
      </c>
      <c r="B140" s="55">
        <f>'Série Vento-1 dia'!E140</f>
        <v>6.8729718399999999</v>
      </c>
      <c r="C140" s="48">
        <f t="shared" si="48"/>
        <v>3.4364859200000007E-2</v>
      </c>
      <c r="D140" s="49">
        <f t="shared" si="49"/>
        <v>0.1030945776</v>
      </c>
      <c r="E140" s="49">
        <f t="shared" si="50"/>
        <v>0.17182429600000002</v>
      </c>
      <c r="F140" s="49">
        <f t="shared" si="51"/>
        <v>0.24055401439999996</v>
      </c>
      <c r="G140" s="49">
        <f t="shared" si="52"/>
        <v>0.30928373280000004</v>
      </c>
      <c r="H140" s="49">
        <f t="shared" si="53"/>
        <v>0.37801345120000007</v>
      </c>
      <c r="I140" s="49">
        <f t="shared" si="54"/>
        <v>0.44674316959999999</v>
      </c>
      <c r="J140" s="49">
        <f t="shared" si="55"/>
        <v>0.51547288800000002</v>
      </c>
      <c r="K140" s="49">
        <f t="shared" si="56"/>
        <v>0.58420260639999999</v>
      </c>
      <c r="L140" s="49">
        <f t="shared" si="57"/>
        <v>0.65293232479999996</v>
      </c>
      <c r="M140" s="49">
        <f t="shared" si="58"/>
        <v>0.72166204320000005</v>
      </c>
      <c r="N140" s="49">
        <f t="shared" si="59"/>
        <v>0.79039176159999991</v>
      </c>
      <c r="O140" s="49">
        <f t="shared" si="60"/>
        <v>0.85912147999999999</v>
      </c>
      <c r="P140" s="49">
        <f t="shared" si="61"/>
        <v>0.92785119840000008</v>
      </c>
      <c r="Q140" s="49">
        <f t="shared" si="62"/>
        <v>0.99658091679999994</v>
      </c>
      <c r="R140" s="49">
        <f t="shared" si="63"/>
        <v>1.0653106352000001</v>
      </c>
      <c r="S140" s="50">
        <f t="shared" si="64"/>
        <v>1.1340403536000001</v>
      </c>
      <c r="T140" s="48">
        <f t="shared" si="66"/>
        <v>0</v>
      </c>
      <c r="U140" s="49">
        <f t="shared" si="66"/>
        <v>0</v>
      </c>
      <c r="V140" s="49">
        <f t="shared" si="66"/>
        <v>0</v>
      </c>
      <c r="W140" s="49">
        <f t="shared" si="66"/>
        <v>0</v>
      </c>
      <c r="X140" s="49">
        <f t="shared" si="66"/>
        <v>0</v>
      </c>
      <c r="Y140" s="49">
        <f t="shared" si="66"/>
        <v>0</v>
      </c>
      <c r="Z140" s="49">
        <f t="shared" si="66"/>
        <v>0.43483859623875304</v>
      </c>
      <c r="AA140" s="49">
        <f t="shared" si="66"/>
        <v>2.5605478458175122</v>
      </c>
      <c r="AB140" s="49">
        <f t="shared" si="66"/>
        <v>5.2342149015920931</v>
      </c>
      <c r="AC140" s="49">
        <f t="shared" si="66"/>
        <v>8.4558397635624942</v>
      </c>
      <c r="AD140" s="49">
        <f t="shared" si="66"/>
        <v>12.225422431728726</v>
      </c>
      <c r="AE140" s="49">
        <f t="shared" si="66"/>
        <v>16.542962906090764</v>
      </c>
      <c r="AF140" s="49">
        <f t="shared" si="66"/>
        <v>21.408461186648644</v>
      </c>
      <c r="AG140" s="49">
        <f t="shared" si="66"/>
        <v>26.821917273402342</v>
      </c>
      <c r="AH140" s="49">
        <f t="shared" si="66"/>
        <v>32.783331166351857</v>
      </c>
      <c r="AI140" s="49">
        <f t="shared" si="44"/>
        <v>39.292702865497212</v>
      </c>
      <c r="AJ140" s="49">
        <f t="shared" si="44"/>
        <v>46.350032370838377</v>
      </c>
      <c r="AK140" s="75">
        <f>T140*VLOOKUP('Tipo de Pilha_Furieri2014'!$E$1,'Área - us ur_Furieri2014'!$A$4:$R$6,2,FALSE)/1000</f>
        <v>0</v>
      </c>
      <c r="AL140" s="76">
        <f>U140*VLOOKUP('Tipo de Pilha_Furieri2014'!$E$1,'Área - us ur_Furieri2014'!$A$4:$R$6,3,FALSE)/1000</f>
        <v>0</v>
      </c>
      <c r="AM140" s="76">
        <f>V140*VLOOKUP('Tipo de Pilha_Furieri2014'!$E$1,'Área - us ur_Furieri2014'!$A$4:$R$6,4,FALSE)/1000</f>
        <v>0</v>
      </c>
      <c r="AN140" s="76">
        <f>W140*VLOOKUP('Tipo de Pilha_Furieri2014'!$E$1,'Área - us ur_Furieri2014'!$A$4:$R$6,5,FALSE)/1000</f>
        <v>0</v>
      </c>
      <c r="AO140" s="76">
        <f>X140*VLOOKUP('Tipo de Pilha_Furieri2014'!$E$1,'Área - us ur_Furieri2014'!$A$4:$R$6,6,FALSE)/1000</f>
        <v>0</v>
      </c>
      <c r="AP140" s="76">
        <f>Y140*VLOOKUP('Tipo de Pilha_Furieri2014'!$E$1,'Área - us ur_Furieri2014'!$A$4:$R$6,7,FALSE)/1000</f>
        <v>0</v>
      </c>
      <c r="AQ140" s="76">
        <f>Z140*VLOOKUP('Tipo de Pilha_Furieri2014'!$E$1,'Área - us ur_Furieri2014'!$A$4:$R$6,8,FALSE)/1000</f>
        <v>6.6530305224529206E-5</v>
      </c>
      <c r="AR140" s="76">
        <f>AA140*VLOOKUP('Tipo de Pilha_Furieri2014'!$E$1,'Área - us ur_Furieri2014'!$A$4:$R$6,9,FALSE)/1000</f>
        <v>2.7909971519410879E-4</v>
      </c>
      <c r="AS140" s="76">
        <f>AB140*VLOOKUP('Tipo de Pilha_Furieri2014'!$E$1,'Área - us ur_Furieri2014'!$A$4:$R$6,10,FALSE)/1000</f>
        <v>2.8264760468597308E-4</v>
      </c>
      <c r="AT140" s="76">
        <f>AC140*VLOOKUP('Tipo de Pilha_Furieri2014'!$E$1,'Área - us ur_Furieri2014'!$A$4:$R$6,11,FALSE)/1000</f>
        <v>2.9595439172468738E-4</v>
      </c>
      <c r="AU140" s="76">
        <f>AD140*VLOOKUP('Tipo de Pilha_Furieri2014'!$E$1,'Área - us ur_Furieri2014'!$A$4:$R$6,12,FALSE)/1000</f>
        <v>2.9341013836148945E-4</v>
      </c>
      <c r="AV140" s="76">
        <f>AE140*VLOOKUP('Tipo de Pilha_Furieri2014'!$E$1,'Área - us ur_Furieri2014'!$A$4:$R$6,13,FALSE)/1000</f>
        <v>9.9257777436544586E-5</v>
      </c>
      <c r="AW140" s="76">
        <f>AF140*VLOOKUP('Tipo de Pilha_Furieri2014'!$E$1,'Área - us ur_Furieri2014'!$A$4:$R$6,14,FALSE)/1000</f>
        <v>6.4225383559945933E-5</v>
      </c>
      <c r="AX140" s="76">
        <f>AG140*VLOOKUP('Tipo de Pilha_Furieri2014'!$E$1,'Área - us ur_Furieri2014'!$A$4:$R$6,15,FALSE)/1000</f>
        <v>2.6821917273402342E-5</v>
      </c>
      <c r="AY140" s="76">
        <f>AH140*VLOOKUP('Tipo de Pilha_Furieri2014'!$E$1,'Área - us ur_Furieri2014'!$A$4:$R$6,16,FALSE)/1000</f>
        <v>0</v>
      </c>
      <c r="AZ140" s="76">
        <f>AI140*VLOOKUP('Tipo de Pilha_Furieri2014'!$E$1,'Área - us ur_Furieri2014'!$A$4:$R$6,17,FALSE)/1000</f>
        <v>0</v>
      </c>
      <c r="BA140" s="77">
        <f>AJ140*VLOOKUP('Tipo de Pilha_Furieri2014'!$E$1,'Área - us ur_Furieri2014'!$A$4:$R$6,18,FALSE)/1000</f>
        <v>0</v>
      </c>
      <c r="BB140" s="70">
        <f t="shared" si="65"/>
        <v>1.4079472334606808E-3</v>
      </c>
    </row>
    <row r="141" spans="1:54" ht="15" customHeight="1" x14ac:dyDescent="0.2">
      <c r="A141" s="90">
        <f>'Série Vento-1 dia'!D141</f>
        <v>42143</v>
      </c>
      <c r="B141" s="55">
        <f>'Série Vento-1 dia'!E141</f>
        <v>8.5912147999999995</v>
      </c>
      <c r="C141" s="48">
        <f t="shared" si="48"/>
        <v>4.2956074000000004E-2</v>
      </c>
      <c r="D141" s="49">
        <f t="shared" si="49"/>
        <v>0.12886822199999998</v>
      </c>
      <c r="E141" s="49">
        <f t="shared" si="50"/>
        <v>0.21478037</v>
      </c>
      <c r="F141" s="49">
        <f t="shared" si="51"/>
        <v>0.30069251799999996</v>
      </c>
      <c r="G141" s="49">
        <f t="shared" si="52"/>
        <v>0.38660466600000004</v>
      </c>
      <c r="H141" s="49">
        <f t="shared" si="53"/>
        <v>0.47251681400000001</v>
      </c>
      <c r="I141" s="49">
        <f t="shared" si="54"/>
        <v>0.55842896200000003</v>
      </c>
      <c r="J141" s="49">
        <f t="shared" si="55"/>
        <v>0.64434111000000005</v>
      </c>
      <c r="K141" s="49">
        <f t="shared" si="56"/>
        <v>0.73025325799999996</v>
      </c>
      <c r="L141" s="49">
        <f t="shared" si="57"/>
        <v>0.81616540599999998</v>
      </c>
      <c r="M141" s="49">
        <f t="shared" si="58"/>
        <v>0.902077554</v>
      </c>
      <c r="N141" s="49">
        <f t="shared" si="59"/>
        <v>0.98798970199999991</v>
      </c>
      <c r="O141" s="49">
        <f t="shared" si="60"/>
        <v>1.0739018499999999</v>
      </c>
      <c r="P141" s="49">
        <f t="shared" si="61"/>
        <v>1.159813998</v>
      </c>
      <c r="Q141" s="49">
        <f t="shared" si="62"/>
        <v>1.2457261459999998</v>
      </c>
      <c r="R141" s="49">
        <f t="shared" si="63"/>
        <v>1.3316382940000002</v>
      </c>
      <c r="S141" s="50">
        <f t="shared" si="64"/>
        <v>1.417550442</v>
      </c>
      <c r="T141" s="48">
        <f t="shared" si="66"/>
        <v>0</v>
      </c>
      <c r="U141" s="49">
        <f t="shared" si="66"/>
        <v>0</v>
      </c>
      <c r="V141" s="49">
        <f t="shared" si="66"/>
        <v>0</v>
      </c>
      <c r="W141" s="49">
        <f t="shared" si="66"/>
        <v>0</v>
      </c>
      <c r="X141" s="49">
        <f t="shared" si="66"/>
        <v>0</v>
      </c>
      <c r="Y141" s="49">
        <f t="shared" si="66"/>
        <v>1.1677657594172151</v>
      </c>
      <c r="Z141" s="49">
        <f t="shared" si="66"/>
        <v>4.167375950263053</v>
      </c>
      <c r="AA141" s="49">
        <f t="shared" si="66"/>
        <v>8.0231702132898643</v>
      </c>
      <c r="AB141" s="49">
        <f t="shared" si="66"/>
        <v>12.735148548497643</v>
      </c>
      <c r="AC141" s="49">
        <f t="shared" si="66"/>
        <v>18.303310955886403</v>
      </c>
      <c r="AD141" s="49">
        <f t="shared" si="66"/>
        <v>24.72765743545613</v>
      </c>
      <c r="AE141" s="49">
        <f t="shared" si="66"/>
        <v>32.008187987206824</v>
      </c>
      <c r="AF141" s="49">
        <f t="shared" si="66"/>
        <v>40.144902611138505</v>
      </c>
      <c r="AG141" s="49">
        <f t="shared" si="66"/>
        <v>49.137801307251152</v>
      </c>
      <c r="AH141" s="49">
        <f t="shared" si="66"/>
        <v>58.986884075544751</v>
      </c>
      <c r="AI141" s="49">
        <f t="shared" si="44"/>
        <v>69.692150916019401</v>
      </c>
      <c r="AJ141" s="49">
        <f t="shared" si="44"/>
        <v>81.253601828674945</v>
      </c>
      <c r="AK141" s="75">
        <f>T141*VLOOKUP('Tipo de Pilha_Furieri2014'!$E$1,'Área - us ur_Furieri2014'!$A$4:$R$6,2,FALSE)/1000</f>
        <v>0</v>
      </c>
      <c r="AL141" s="76">
        <f>U141*VLOOKUP('Tipo de Pilha_Furieri2014'!$E$1,'Área - us ur_Furieri2014'!$A$4:$R$6,3,FALSE)/1000</f>
        <v>0</v>
      </c>
      <c r="AM141" s="76">
        <f>V141*VLOOKUP('Tipo de Pilha_Furieri2014'!$E$1,'Área - us ur_Furieri2014'!$A$4:$R$6,4,FALSE)/1000</f>
        <v>0</v>
      </c>
      <c r="AN141" s="76">
        <f>W141*VLOOKUP('Tipo de Pilha_Furieri2014'!$E$1,'Área - us ur_Furieri2014'!$A$4:$R$6,5,FALSE)/1000</f>
        <v>0</v>
      </c>
      <c r="AO141" s="76">
        <f>X141*VLOOKUP('Tipo de Pilha_Furieri2014'!$E$1,'Área - us ur_Furieri2014'!$A$4:$R$6,6,FALSE)/1000</f>
        <v>0</v>
      </c>
      <c r="AP141" s="76">
        <f>Y141*VLOOKUP('Tipo de Pilha_Furieri2014'!$E$1,'Área - us ur_Furieri2014'!$A$4:$R$6,7,FALSE)/1000</f>
        <v>2.3705644916169466E-4</v>
      </c>
      <c r="AQ141" s="76">
        <f>Z141*VLOOKUP('Tipo de Pilha_Furieri2014'!$E$1,'Área - us ur_Furieri2014'!$A$4:$R$6,8,FALSE)/1000</f>
        <v>6.3760852039024707E-4</v>
      </c>
      <c r="AR141" s="76">
        <f>AA141*VLOOKUP('Tipo de Pilha_Furieri2014'!$E$1,'Área - us ur_Furieri2014'!$A$4:$R$6,9,FALSE)/1000</f>
        <v>8.7452555324859529E-4</v>
      </c>
      <c r="AS141" s="76">
        <f>AB141*VLOOKUP('Tipo de Pilha_Furieri2014'!$E$1,'Área - us ur_Furieri2014'!$A$4:$R$6,10,FALSE)/1000</f>
        <v>6.8769802161887275E-4</v>
      </c>
      <c r="AT141" s="76">
        <f>AC141*VLOOKUP('Tipo de Pilha_Furieri2014'!$E$1,'Área - us ur_Furieri2014'!$A$4:$R$6,11,FALSE)/1000</f>
        <v>6.4061588345602413E-4</v>
      </c>
      <c r="AU141" s="76">
        <f>AD141*VLOOKUP('Tipo de Pilha_Furieri2014'!$E$1,'Área - us ur_Furieri2014'!$A$4:$R$6,12,FALSE)/1000</f>
        <v>5.9346377845094706E-4</v>
      </c>
      <c r="AV141" s="76">
        <f>AE141*VLOOKUP('Tipo de Pilha_Furieri2014'!$E$1,'Área - us ur_Furieri2014'!$A$4:$R$6,13,FALSE)/1000</f>
        <v>1.9204912792324095E-4</v>
      </c>
      <c r="AW141" s="76">
        <f>AF141*VLOOKUP('Tipo de Pilha_Furieri2014'!$E$1,'Área - us ur_Furieri2014'!$A$4:$R$6,14,FALSE)/1000</f>
        <v>1.2043470783341552E-4</v>
      </c>
      <c r="AX141" s="76">
        <f>AG141*VLOOKUP('Tipo de Pilha_Furieri2014'!$E$1,'Área - us ur_Furieri2014'!$A$4:$R$6,15,FALSE)/1000</f>
        <v>4.9137801307251151E-5</v>
      </c>
      <c r="AY141" s="76">
        <f>AH141*VLOOKUP('Tipo de Pilha_Furieri2014'!$E$1,'Área - us ur_Furieri2014'!$A$4:$R$6,16,FALSE)/1000</f>
        <v>0</v>
      </c>
      <c r="AZ141" s="76">
        <f>AI141*VLOOKUP('Tipo de Pilha_Furieri2014'!$E$1,'Área - us ur_Furieri2014'!$A$4:$R$6,17,FALSE)/1000</f>
        <v>0</v>
      </c>
      <c r="BA141" s="77">
        <f>AJ141*VLOOKUP('Tipo de Pilha_Furieri2014'!$E$1,'Área - us ur_Furieri2014'!$A$4:$R$6,18,FALSE)/1000</f>
        <v>0</v>
      </c>
      <c r="BB141" s="70">
        <f t="shared" si="65"/>
        <v>4.0325898433902886E-3</v>
      </c>
    </row>
    <row r="142" spans="1:54" ht="15" customHeight="1" x14ac:dyDescent="0.2">
      <c r="A142" s="90">
        <f>'Série Vento-1 dia'!D142</f>
        <v>42144</v>
      </c>
      <c r="B142" s="55">
        <f>'Série Vento-1 dia'!E142</f>
        <v>6.0138503599999993</v>
      </c>
      <c r="C142" s="48">
        <f t="shared" si="48"/>
        <v>3.0069251800000002E-2</v>
      </c>
      <c r="D142" s="49">
        <f t="shared" si="49"/>
        <v>9.0207755399999992E-2</v>
      </c>
      <c r="E142" s="49">
        <f t="shared" si="50"/>
        <v>0.15034625899999998</v>
      </c>
      <c r="F142" s="49">
        <f t="shared" si="51"/>
        <v>0.21048476259999996</v>
      </c>
      <c r="G142" s="49">
        <f t="shared" si="52"/>
        <v>0.27062326619999999</v>
      </c>
      <c r="H142" s="49">
        <f t="shared" si="53"/>
        <v>0.33076176979999999</v>
      </c>
      <c r="I142" s="49">
        <f t="shared" si="54"/>
        <v>0.39090027339999994</v>
      </c>
      <c r="J142" s="49">
        <f t="shared" si="55"/>
        <v>0.451038777</v>
      </c>
      <c r="K142" s="49">
        <f t="shared" si="56"/>
        <v>0.51117728060000001</v>
      </c>
      <c r="L142" s="49">
        <f t="shared" si="57"/>
        <v>0.57131578419999995</v>
      </c>
      <c r="M142" s="49">
        <f t="shared" si="58"/>
        <v>0.63145428780000001</v>
      </c>
      <c r="N142" s="49">
        <f t="shared" si="59"/>
        <v>0.69159279139999985</v>
      </c>
      <c r="O142" s="49">
        <f t="shared" si="60"/>
        <v>0.75173129499999991</v>
      </c>
      <c r="P142" s="49">
        <f t="shared" si="61"/>
        <v>0.81186979859999997</v>
      </c>
      <c r="Q142" s="49">
        <f t="shared" si="62"/>
        <v>0.87200830219999981</v>
      </c>
      <c r="R142" s="49">
        <f t="shared" si="63"/>
        <v>0.93214680580000009</v>
      </c>
      <c r="S142" s="50">
        <f t="shared" si="64"/>
        <v>0.99228530939999993</v>
      </c>
      <c r="T142" s="48">
        <f t="shared" si="66"/>
        <v>0</v>
      </c>
      <c r="U142" s="49">
        <f t="shared" si="66"/>
        <v>0</v>
      </c>
      <c r="V142" s="49">
        <f t="shared" si="66"/>
        <v>0</v>
      </c>
      <c r="W142" s="49">
        <f t="shared" si="66"/>
        <v>0</v>
      </c>
      <c r="X142" s="49">
        <f t="shared" si="66"/>
        <v>0</v>
      </c>
      <c r="Y142" s="49">
        <f t="shared" si="66"/>
        <v>0</v>
      </c>
      <c r="Z142" s="49">
        <f t="shared" si="66"/>
        <v>0</v>
      </c>
      <c r="AA142" s="49">
        <f t="shared" si="66"/>
        <v>0.5516419729840325</v>
      </c>
      <c r="AB142" s="49">
        <f t="shared" si="66"/>
        <v>2.4116375663654464</v>
      </c>
      <c r="AC142" s="49">
        <f t="shared" si="66"/>
        <v>4.6911633551155347</v>
      </c>
      <c r="AD142" s="49">
        <f t="shared" si="66"/>
        <v>7.3902193392343047</v>
      </c>
      <c r="AE142" s="49">
        <f t="shared" si="66"/>
        <v>10.50880551872174</v>
      </c>
      <c r="AF142" s="49">
        <f t="shared" si="66"/>
        <v>14.046921893577863</v>
      </c>
      <c r="AG142" s="49">
        <f t="shared" si="66"/>
        <v>18.004568463802663</v>
      </c>
      <c r="AH142" s="49">
        <f t="shared" si="66"/>
        <v>22.381745229396124</v>
      </c>
      <c r="AI142" s="49">
        <f t="shared" si="44"/>
        <v>27.178452190358293</v>
      </c>
      <c r="AJ142" s="49">
        <f t="shared" si="44"/>
        <v>32.39468934668912</v>
      </c>
      <c r="AK142" s="75">
        <f>T142*VLOOKUP('Tipo de Pilha_Furieri2014'!$E$1,'Área - us ur_Furieri2014'!$A$4:$R$6,2,FALSE)/1000</f>
        <v>0</v>
      </c>
      <c r="AL142" s="76">
        <f>U142*VLOOKUP('Tipo de Pilha_Furieri2014'!$E$1,'Área - us ur_Furieri2014'!$A$4:$R$6,3,FALSE)/1000</f>
        <v>0</v>
      </c>
      <c r="AM142" s="76">
        <f>V142*VLOOKUP('Tipo de Pilha_Furieri2014'!$E$1,'Área - us ur_Furieri2014'!$A$4:$R$6,4,FALSE)/1000</f>
        <v>0</v>
      </c>
      <c r="AN142" s="76">
        <f>W142*VLOOKUP('Tipo de Pilha_Furieri2014'!$E$1,'Área - us ur_Furieri2014'!$A$4:$R$6,5,FALSE)/1000</f>
        <v>0</v>
      </c>
      <c r="AO142" s="76">
        <f>X142*VLOOKUP('Tipo de Pilha_Furieri2014'!$E$1,'Área - us ur_Furieri2014'!$A$4:$R$6,6,FALSE)/1000</f>
        <v>0</v>
      </c>
      <c r="AP142" s="76">
        <f>Y142*VLOOKUP('Tipo de Pilha_Furieri2014'!$E$1,'Área - us ur_Furieri2014'!$A$4:$R$6,7,FALSE)/1000</f>
        <v>0</v>
      </c>
      <c r="AQ142" s="76">
        <f>Z142*VLOOKUP('Tipo de Pilha_Furieri2014'!$E$1,'Área - us ur_Furieri2014'!$A$4:$R$6,8,FALSE)/1000</f>
        <v>0</v>
      </c>
      <c r="AR142" s="76">
        <f>AA142*VLOOKUP('Tipo de Pilha_Furieri2014'!$E$1,'Área - us ur_Furieri2014'!$A$4:$R$6,9,FALSE)/1000</f>
        <v>6.012897505525954E-5</v>
      </c>
      <c r="AS142" s="76">
        <f>AB142*VLOOKUP('Tipo de Pilha_Furieri2014'!$E$1,'Área - us ur_Furieri2014'!$A$4:$R$6,10,FALSE)/1000</f>
        <v>1.3022842858373412E-4</v>
      </c>
      <c r="AT142" s="76">
        <f>AC142*VLOOKUP('Tipo de Pilha_Furieri2014'!$E$1,'Área - us ur_Furieri2014'!$A$4:$R$6,11,FALSE)/1000</f>
        <v>1.6419071742904373E-4</v>
      </c>
      <c r="AU142" s="76">
        <f>AD142*VLOOKUP('Tipo de Pilha_Furieri2014'!$E$1,'Área - us ur_Furieri2014'!$A$4:$R$6,12,FALSE)/1000</f>
        <v>1.7736526414162331E-4</v>
      </c>
      <c r="AV142" s="76">
        <f>AE142*VLOOKUP('Tipo de Pilha_Furieri2014'!$E$1,'Área - us ur_Furieri2014'!$A$4:$R$6,13,FALSE)/1000</f>
        <v>6.3052833112330444E-5</v>
      </c>
      <c r="AW142" s="76">
        <f>AF142*VLOOKUP('Tipo de Pilha_Furieri2014'!$E$1,'Área - us ur_Furieri2014'!$A$4:$R$6,14,FALSE)/1000</f>
        <v>4.2140765680733592E-5</v>
      </c>
      <c r="AX142" s="76">
        <f>AG142*VLOOKUP('Tipo de Pilha_Furieri2014'!$E$1,'Área - us ur_Furieri2014'!$A$4:$R$6,15,FALSE)/1000</f>
        <v>1.8004568463802661E-5</v>
      </c>
      <c r="AY142" s="76">
        <f>AH142*VLOOKUP('Tipo de Pilha_Furieri2014'!$E$1,'Área - us ur_Furieri2014'!$A$4:$R$6,16,FALSE)/1000</f>
        <v>0</v>
      </c>
      <c r="AZ142" s="76">
        <f>AI142*VLOOKUP('Tipo de Pilha_Furieri2014'!$E$1,'Área - us ur_Furieri2014'!$A$4:$R$6,17,FALSE)/1000</f>
        <v>0</v>
      </c>
      <c r="BA142" s="77">
        <f>AJ142*VLOOKUP('Tipo de Pilha_Furieri2014'!$E$1,'Área - us ur_Furieri2014'!$A$4:$R$6,18,FALSE)/1000</f>
        <v>0</v>
      </c>
      <c r="BB142" s="70">
        <f t="shared" si="65"/>
        <v>6.551115524665276E-4</v>
      </c>
    </row>
    <row r="143" spans="1:54" ht="15" customHeight="1" x14ac:dyDescent="0.2">
      <c r="A143" s="90">
        <f>'Série Vento-1 dia'!D143</f>
        <v>42145</v>
      </c>
      <c r="B143" s="55">
        <f>'Série Vento-1 dia'!E143</f>
        <v>6.8729718399999999</v>
      </c>
      <c r="C143" s="48">
        <f t="shared" si="48"/>
        <v>3.4364859200000007E-2</v>
      </c>
      <c r="D143" s="49">
        <f t="shared" si="49"/>
        <v>0.1030945776</v>
      </c>
      <c r="E143" s="49">
        <f t="shared" si="50"/>
        <v>0.17182429600000002</v>
      </c>
      <c r="F143" s="49">
        <f t="shared" si="51"/>
        <v>0.24055401439999996</v>
      </c>
      <c r="G143" s="49">
        <f t="shared" si="52"/>
        <v>0.30928373280000004</v>
      </c>
      <c r="H143" s="49">
        <f t="shared" si="53"/>
        <v>0.37801345120000007</v>
      </c>
      <c r="I143" s="49">
        <f t="shared" si="54"/>
        <v>0.44674316959999999</v>
      </c>
      <c r="J143" s="49">
        <f t="shared" si="55"/>
        <v>0.51547288800000002</v>
      </c>
      <c r="K143" s="49">
        <f t="shared" si="56"/>
        <v>0.58420260639999999</v>
      </c>
      <c r="L143" s="49">
        <f t="shared" si="57"/>
        <v>0.65293232479999996</v>
      </c>
      <c r="M143" s="49">
        <f t="shared" si="58"/>
        <v>0.72166204320000005</v>
      </c>
      <c r="N143" s="49">
        <f t="shared" si="59"/>
        <v>0.79039176159999991</v>
      </c>
      <c r="O143" s="49">
        <f t="shared" si="60"/>
        <v>0.85912147999999999</v>
      </c>
      <c r="P143" s="49">
        <f t="shared" si="61"/>
        <v>0.92785119840000008</v>
      </c>
      <c r="Q143" s="49">
        <f t="shared" si="62"/>
        <v>0.99658091679999994</v>
      </c>
      <c r="R143" s="49">
        <f t="shared" si="63"/>
        <v>1.0653106352000001</v>
      </c>
      <c r="S143" s="50">
        <f t="shared" si="64"/>
        <v>1.1340403536000001</v>
      </c>
      <c r="T143" s="48">
        <f t="shared" si="66"/>
        <v>0</v>
      </c>
      <c r="U143" s="49">
        <f t="shared" si="66"/>
        <v>0</v>
      </c>
      <c r="V143" s="49">
        <f t="shared" si="66"/>
        <v>0</v>
      </c>
      <c r="W143" s="49">
        <f t="shared" si="66"/>
        <v>0</v>
      </c>
      <c r="X143" s="49">
        <f t="shared" si="66"/>
        <v>0</v>
      </c>
      <c r="Y143" s="49">
        <f t="shared" si="66"/>
        <v>0</v>
      </c>
      <c r="Z143" s="49">
        <f t="shared" si="66"/>
        <v>0.43483859623875304</v>
      </c>
      <c r="AA143" s="49">
        <f t="shared" si="66"/>
        <v>2.5605478458175122</v>
      </c>
      <c r="AB143" s="49">
        <f t="shared" si="66"/>
        <v>5.2342149015920931</v>
      </c>
      <c r="AC143" s="49">
        <f t="shared" si="66"/>
        <v>8.4558397635624942</v>
      </c>
      <c r="AD143" s="49">
        <f t="shared" si="66"/>
        <v>12.225422431728726</v>
      </c>
      <c r="AE143" s="49">
        <f t="shared" si="66"/>
        <v>16.542962906090764</v>
      </c>
      <c r="AF143" s="49">
        <f t="shared" si="66"/>
        <v>21.408461186648644</v>
      </c>
      <c r="AG143" s="49">
        <f t="shared" si="66"/>
        <v>26.821917273402342</v>
      </c>
      <c r="AH143" s="49">
        <f t="shared" si="66"/>
        <v>32.783331166351857</v>
      </c>
      <c r="AI143" s="49">
        <f t="shared" si="44"/>
        <v>39.292702865497212</v>
      </c>
      <c r="AJ143" s="49">
        <f t="shared" si="44"/>
        <v>46.350032370838377</v>
      </c>
      <c r="AK143" s="75">
        <f>T143*VLOOKUP('Tipo de Pilha_Furieri2014'!$E$1,'Área - us ur_Furieri2014'!$A$4:$R$6,2,FALSE)/1000</f>
        <v>0</v>
      </c>
      <c r="AL143" s="76">
        <f>U143*VLOOKUP('Tipo de Pilha_Furieri2014'!$E$1,'Área - us ur_Furieri2014'!$A$4:$R$6,3,FALSE)/1000</f>
        <v>0</v>
      </c>
      <c r="AM143" s="76">
        <f>V143*VLOOKUP('Tipo de Pilha_Furieri2014'!$E$1,'Área - us ur_Furieri2014'!$A$4:$R$6,4,FALSE)/1000</f>
        <v>0</v>
      </c>
      <c r="AN143" s="76">
        <f>W143*VLOOKUP('Tipo de Pilha_Furieri2014'!$E$1,'Área - us ur_Furieri2014'!$A$4:$R$6,5,FALSE)/1000</f>
        <v>0</v>
      </c>
      <c r="AO143" s="76">
        <f>X143*VLOOKUP('Tipo de Pilha_Furieri2014'!$E$1,'Área - us ur_Furieri2014'!$A$4:$R$6,6,FALSE)/1000</f>
        <v>0</v>
      </c>
      <c r="AP143" s="76">
        <f>Y143*VLOOKUP('Tipo de Pilha_Furieri2014'!$E$1,'Área - us ur_Furieri2014'!$A$4:$R$6,7,FALSE)/1000</f>
        <v>0</v>
      </c>
      <c r="AQ143" s="76">
        <f>Z143*VLOOKUP('Tipo de Pilha_Furieri2014'!$E$1,'Área - us ur_Furieri2014'!$A$4:$R$6,8,FALSE)/1000</f>
        <v>6.6530305224529206E-5</v>
      </c>
      <c r="AR143" s="76">
        <f>AA143*VLOOKUP('Tipo de Pilha_Furieri2014'!$E$1,'Área - us ur_Furieri2014'!$A$4:$R$6,9,FALSE)/1000</f>
        <v>2.7909971519410879E-4</v>
      </c>
      <c r="AS143" s="76">
        <f>AB143*VLOOKUP('Tipo de Pilha_Furieri2014'!$E$1,'Área - us ur_Furieri2014'!$A$4:$R$6,10,FALSE)/1000</f>
        <v>2.8264760468597308E-4</v>
      </c>
      <c r="AT143" s="76">
        <f>AC143*VLOOKUP('Tipo de Pilha_Furieri2014'!$E$1,'Área - us ur_Furieri2014'!$A$4:$R$6,11,FALSE)/1000</f>
        <v>2.9595439172468738E-4</v>
      </c>
      <c r="AU143" s="76">
        <f>AD143*VLOOKUP('Tipo de Pilha_Furieri2014'!$E$1,'Área - us ur_Furieri2014'!$A$4:$R$6,12,FALSE)/1000</f>
        <v>2.9341013836148945E-4</v>
      </c>
      <c r="AV143" s="76">
        <f>AE143*VLOOKUP('Tipo de Pilha_Furieri2014'!$E$1,'Área - us ur_Furieri2014'!$A$4:$R$6,13,FALSE)/1000</f>
        <v>9.9257777436544586E-5</v>
      </c>
      <c r="AW143" s="76">
        <f>AF143*VLOOKUP('Tipo de Pilha_Furieri2014'!$E$1,'Área - us ur_Furieri2014'!$A$4:$R$6,14,FALSE)/1000</f>
        <v>6.4225383559945933E-5</v>
      </c>
      <c r="AX143" s="76">
        <f>AG143*VLOOKUP('Tipo de Pilha_Furieri2014'!$E$1,'Área - us ur_Furieri2014'!$A$4:$R$6,15,FALSE)/1000</f>
        <v>2.6821917273402342E-5</v>
      </c>
      <c r="AY143" s="76">
        <f>AH143*VLOOKUP('Tipo de Pilha_Furieri2014'!$E$1,'Área - us ur_Furieri2014'!$A$4:$R$6,16,FALSE)/1000</f>
        <v>0</v>
      </c>
      <c r="AZ143" s="76">
        <f>AI143*VLOOKUP('Tipo de Pilha_Furieri2014'!$E$1,'Área - us ur_Furieri2014'!$A$4:$R$6,17,FALSE)/1000</f>
        <v>0</v>
      </c>
      <c r="BA143" s="77">
        <f>AJ143*VLOOKUP('Tipo de Pilha_Furieri2014'!$E$1,'Área - us ur_Furieri2014'!$A$4:$R$6,18,FALSE)/1000</f>
        <v>0</v>
      </c>
      <c r="BB143" s="70">
        <f t="shared" si="65"/>
        <v>1.4079472334606808E-3</v>
      </c>
    </row>
    <row r="144" spans="1:54" ht="15" customHeight="1" x14ac:dyDescent="0.2">
      <c r="A144" s="90">
        <f>'Série Vento-1 dia'!D144</f>
        <v>42146</v>
      </c>
      <c r="B144" s="55">
        <f>'Série Vento-1 dia'!E144</f>
        <v>8.5912147999999995</v>
      </c>
      <c r="C144" s="48">
        <f t="shared" si="48"/>
        <v>4.2956074000000004E-2</v>
      </c>
      <c r="D144" s="49">
        <f t="shared" si="49"/>
        <v>0.12886822199999998</v>
      </c>
      <c r="E144" s="49">
        <f t="shared" si="50"/>
        <v>0.21478037</v>
      </c>
      <c r="F144" s="49">
        <f t="shared" si="51"/>
        <v>0.30069251799999996</v>
      </c>
      <c r="G144" s="49">
        <f t="shared" si="52"/>
        <v>0.38660466600000004</v>
      </c>
      <c r="H144" s="49">
        <f t="shared" si="53"/>
        <v>0.47251681400000001</v>
      </c>
      <c r="I144" s="49">
        <f t="shared" si="54"/>
        <v>0.55842896200000003</v>
      </c>
      <c r="J144" s="49">
        <f t="shared" si="55"/>
        <v>0.64434111000000005</v>
      </c>
      <c r="K144" s="49">
        <f t="shared" si="56"/>
        <v>0.73025325799999996</v>
      </c>
      <c r="L144" s="49">
        <f t="shared" si="57"/>
        <v>0.81616540599999998</v>
      </c>
      <c r="M144" s="49">
        <f t="shared" si="58"/>
        <v>0.902077554</v>
      </c>
      <c r="N144" s="49">
        <f t="shared" si="59"/>
        <v>0.98798970199999991</v>
      </c>
      <c r="O144" s="49">
        <f t="shared" si="60"/>
        <v>1.0739018499999999</v>
      </c>
      <c r="P144" s="49">
        <f t="shared" si="61"/>
        <v>1.159813998</v>
      </c>
      <c r="Q144" s="49">
        <f t="shared" si="62"/>
        <v>1.2457261459999998</v>
      </c>
      <c r="R144" s="49">
        <f t="shared" si="63"/>
        <v>1.3316382940000002</v>
      </c>
      <c r="S144" s="50">
        <f t="shared" si="64"/>
        <v>1.417550442</v>
      </c>
      <c r="T144" s="48">
        <f t="shared" si="66"/>
        <v>0</v>
      </c>
      <c r="U144" s="49">
        <f t="shared" si="66"/>
        <v>0</v>
      </c>
      <c r="V144" s="49">
        <f t="shared" si="66"/>
        <v>0</v>
      </c>
      <c r="W144" s="49">
        <f t="shared" si="66"/>
        <v>0</v>
      </c>
      <c r="X144" s="49">
        <f t="shared" si="66"/>
        <v>0</v>
      </c>
      <c r="Y144" s="49">
        <f t="shared" si="66"/>
        <v>1.1677657594172151</v>
      </c>
      <c r="Z144" s="49">
        <f t="shared" si="66"/>
        <v>4.167375950263053</v>
      </c>
      <c r="AA144" s="49">
        <f t="shared" si="66"/>
        <v>8.0231702132898643</v>
      </c>
      <c r="AB144" s="49">
        <f t="shared" si="66"/>
        <v>12.735148548497643</v>
      </c>
      <c r="AC144" s="49">
        <f t="shared" si="66"/>
        <v>18.303310955886403</v>
      </c>
      <c r="AD144" s="49">
        <f t="shared" si="66"/>
        <v>24.72765743545613</v>
      </c>
      <c r="AE144" s="49">
        <f t="shared" si="66"/>
        <v>32.008187987206824</v>
      </c>
      <c r="AF144" s="49">
        <f t="shared" si="66"/>
        <v>40.144902611138505</v>
      </c>
      <c r="AG144" s="49">
        <f t="shared" si="66"/>
        <v>49.137801307251152</v>
      </c>
      <c r="AH144" s="49">
        <f t="shared" si="66"/>
        <v>58.986884075544751</v>
      </c>
      <c r="AI144" s="49">
        <f t="shared" si="44"/>
        <v>69.692150916019401</v>
      </c>
      <c r="AJ144" s="49">
        <f t="shared" si="44"/>
        <v>81.253601828674945</v>
      </c>
      <c r="AK144" s="75">
        <f>T144*VLOOKUP('Tipo de Pilha_Furieri2014'!$E$1,'Área - us ur_Furieri2014'!$A$4:$R$6,2,FALSE)/1000</f>
        <v>0</v>
      </c>
      <c r="AL144" s="76">
        <f>U144*VLOOKUP('Tipo de Pilha_Furieri2014'!$E$1,'Área - us ur_Furieri2014'!$A$4:$R$6,3,FALSE)/1000</f>
        <v>0</v>
      </c>
      <c r="AM144" s="76">
        <f>V144*VLOOKUP('Tipo de Pilha_Furieri2014'!$E$1,'Área - us ur_Furieri2014'!$A$4:$R$6,4,FALSE)/1000</f>
        <v>0</v>
      </c>
      <c r="AN144" s="76">
        <f>W144*VLOOKUP('Tipo de Pilha_Furieri2014'!$E$1,'Área - us ur_Furieri2014'!$A$4:$R$6,5,FALSE)/1000</f>
        <v>0</v>
      </c>
      <c r="AO144" s="76">
        <f>X144*VLOOKUP('Tipo de Pilha_Furieri2014'!$E$1,'Área - us ur_Furieri2014'!$A$4:$R$6,6,FALSE)/1000</f>
        <v>0</v>
      </c>
      <c r="AP144" s="76">
        <f>Y144*VLOOKUP('Tipo de Pilha_Furieri2014'!$E$1,'Área - us ur_Furieri2014'!$A$4:$R$6,7,FALSE)/1000</f>
        <v>2.3705644916169466E-4</v>
      </c>
      <c r="AQ144" s="76">
        <f>Z144*VLOOKUP('Tipo de Pilha_Furieri2014'!$E$1,'Área - us ur_Furieri2014'!$A$4:$R$6,8,FALSE)/1000</f>
        <v>6.3760852039024707E-4</v>
      </c>
      <c r="AR144" s="76">
        <f>AA144*VLOOKUP('Tipo de Pilha_Furieri2014'!$E$1,'Área - us ur_Furieri2014'!$A$4:$R$6,9,FALSE)/1000</f>
        <v>8.7452555324859529E-4</v>
      </c>
      <c r="AS144" s="76">
        <f>AB144*VLOOKUP('Tipo de Pilha_Furieri2014'!$E$1,'Área - us ur_Furieri2014'!$A$4:$R$6,10,FALSE)/1000</f>
        <v>6.8769802161887275E-4</v>
      </c>
      <c r="AT144" s="76">
        <f>AC144*VLOOKUP('Tipo de Pilha_Furieri2014'!$E$1,'Área - us ur_Furieri2014'!$A$4:$R$6,11,FALSE)/1000</f>
        <v>6.4061588345602413E-4</v>
      </c>
      <c r="AU144" s="76">
        <f>AD144*VLOOKUP('Tipo de Pilha_Furieri2014'!$E$1,'Área - us ur_Furieri2014'!$A$4:$R$6,12,FALSE)/1000</f>
        <v>5.9346377845094706E-4</v>
      </c>
      <c r="AV144" s="76">
        <f>AE144*VLOOKUP('Tipo de Pilha_Furieri2014'!$E$1,'Área - us ur_Furieri2014'!$A$4:$R$6,13,FALSE)/1000</f>
        <v>1.9204912792324095E-4</v>
      </c>
      <c r="AW144" s="76">
        <f>AF144*VLOOKUP('Tipo de Pilha_Furieri2014'!$E$1,'Área - us ur_Furieri2014'!$A$4:$R$6,14,FALSE)/1000</f>
        <v>1.2043470783341552E-4</v>
      </c>
      <c r="AX144" s="76">
        <f>AG144*VLOOKUP('Tipo de Pilha_Furieri2014'!$E$1,'Área - us ur_Furieri2014'!$A$4:$R$6,15,FALSE)/1000</f>
        <v>4.9137801307251151E-5</v>
      </c>
      <c r="AY144" s="76">
        <f>AH144*VLOOKUP('Tipo de Pilha_Furieri2014'!$E$1,'Área - us ur_Furieri2014'!$A$4:$R$6,16,FALSE)/1000</f>
        <v>0</v>
      </c>
      <c r="AZ144" s="76">
        <f>AI144*VLOOKUP('Tipo de Pilha_Furieri2014'!$E$1,'Área - us ur_Furieri2014'!$A$4:$R$6,17,FALSE)/1000</f>
        <v>0</v>
      </c>
      <c r="BA144" s="77">
        <f>AJ144*VLOOKUP('Tipo de Pilha_Furieri2014'!$E$1,'Área - us ur_Furieri2014'!$A$4:$R$6,18,FALSE)/1000</f>
        <v>0</v>
      </c>
      <c r="BB144" s="70">
        <f t="shared" si="65"/>
        <v>4.0325898433902886E-3</v>
      </c>
    </row>
    <row r="145" spans="1:54" ht="15" customHeight="1" x14ac:dyDescent="0.2">
      <c r="A145" s="90">
        <f>'Série Vento-1 dia'!D145</f>
        <v>42147</v>
      </c>
      <c r="B145" s="55">
        <f>'Série Vento-1 dia'!E145</f>
        <v>8.5912147999999995</v>
      </c>
      <c r="C145" s="48">
        <f t="shared" si="48"/>
        <v>4.2956074000000004E-2</v>
      </c>
      <c r="D145" s="49">
        <f t="shared" si="49"/>
        <v>0.12886822199999998</v>
      </c>
      <c r="E145" s="49">
        <f t="shared" si="50"/>
        <v>0.21478037</v>
      </c>
      <c r="F145" s="49">
        <f t="shared" si="51"/>
        <v>0.30069251799999996</v>
      </c>
      <c r="G145" s="49">
        <f t="shared" si="52"/>
        <v>0.38660466600000004</v>
      </c>
      <c r="H145" s="49">
        <f t="shared" si="53"/>
        <v>0.47251681400000001</v>
      </c>
      <c r="I145" s="49">
        <f t="shared" si="54"/>
        <v>0.55842896200000003</v>
      </c>
      <c r="J145" s="49">
        <f t="shared" si="55"/>
        <v>0.64434111000000005</v>
      </c>
      <c r="K145" s="49">
        <f t="shared" si="56"/>
        <v>0.73025325799999996</v>
      </c>
      <c r="L145" s="49">
        <f t="shared" si="57"/>
        <v>0.81616540599999998</v>
      </c>
      <c r="M145" s="49">
        <f t="shared" si="58"/>
        <v>0.902077554</v>
      </c>
      <c r="N145" s="49">
        <f t="shared" si="59"/>
        <v>0.98798970199999991</v>
      </c>
      <c r="O145" s="49">
        <f t="shared" si="60"/>
        <v>1.0739018499999999</v>
      </c>
      <c r="P145" s="49">
        <f t="shared" si="61"/>
        <v>1.159813998</v>
      </c>
      <c r="Q145" s="49">
        <f t="shared" si="62"/>
        <v>1.2457261459999998</v>
      </c>
      <c r="R145" s="49">
        <f t="shared" si="63"/>
        <v>1.3316382940000002</v>
      </c>
      <c r="S145" s="50">
        <f t="shared" si="64"/>
        <v>1.417550442</v>
      </c>
      <c r="T145" s="48">
        <f t="shared" si="66"/>
        <v>0</v>
      </c>
      <c r="U145" s="49">
        <f t="shared" si="66"/>
        <v>0</v>
      </c>
      <c r="V145" s="49">
        <f t="shared" si="66"/>
        <v>0</v>
      </c>
      <c r="W145" s="49">
        <f t="shared" si="66"/>
        <v>0</v>
      </c>
      <c r="X145" s="49">
        <f t="shared" si="66"/>
        <v>0</v>
      </c>
      <c r="Y145" s="49">
        <f t="shared" si="66"/>
        <v>1.1677657594172151</v>
      </c>
      <c r="Z145" s="49">
        <f t="shared" si="66"/>
        <v>4.167375950263053</v>
      </c>
      <c r="AA145" s="49">
        <f t="shared" si="66"/>
        <v>8.0231702132898643</v>
      </c>
      <c r="AB145" s="49">
        <f t="shared" si="66"/>
        <v>12.735148548497643</v>
      </c>
      <c r="AC145" s="49">
        <f t="shared" si="66"/>
        <v>18.303310955886403</v>
      </c>
      <c r="AD145" s="49">
        <f t="shared" si="66"/>
        <v>24.72765743545613</v>
      </c>
      <c r="AE145" s="49">
        <f t="shared" si="66"/>
        <v>32.008187987206824</v>
      </c>
      <c r="AF145" s="49">
        <f t="shared" si="66"/>
        <v>40.144902611138505</v>
      </c>
      <c r="AG145" s="49">
        <f t="shared" si="66"/>
        <v>49.137801307251152</v>
      </c>
      <c r="AH145" s="49">
        <f t="shared" si="66"/>
        <v>58.986884075544751</v>
      </c>
      <c r="AI145" s="49">
        <f t="shared" si="44"/>
        <v>69.692150916019401</v>
      </c>
      <c r="AJ145" s="49">
        <f t="shared" si="44"/>
        <v>81.253601828674945</v>
      </c>
      <c r="AK145" s="75">
        <f>T145*VLOOKUP('Tipo de Pilha_Furieri2014'!$E$1,'Área - us ur_Furieri2014'!$A$4:$R$6,2,FALSE)/1000</f>
        <v>0</v>
      </c>
      <c r="AL145" s="76">
        <f>U145*VLOOKUP('Tipo de Pilha_Furieri2014'!$E$1,'Área - us ur_Furieri2014'!$A$4:$R$6,3,FALSE)/1000</f>
        <v>0</v>
      </c>
      <c r="AM145" s="76">
        <f>V145*VLOOKUP('Tipo de Pilha_Furieri2014'!$E$1,'Área - us ur_Furieri2014'!$A$4:$R$6,4,FALSE)/1000</f>
        <v>0</v>
      </c>
      <c r="AN145" s="76">
        <f>W145*VLOOKUP('Tipo de Pilha_Furieri2014'!$E$1,'Área - us ur_Furieri2014'!$A$4:$R$6,5,FALSE)/1000</f>
        <v>0</v>
      </c>
      <c r="AO145" s="76">
        <f>X145*VLOOKUP('Tipo de Pilha_Furieri2014'!$E$1,'Área - us ur_Furieri2014'!$A$4:$R$6,6,FALSE)/1000</f>
        <v>0</v>
      </c>
      <c r="AP145" s="76">
        <f>Y145*VLOOKUP('Tipo de Pilha_Furieri2014'!$E$1,'Área - us ur_Furieri2014'!$A$4:$R$6,7,FALSE)/1000</f>
        <v>2.3705644916169466E-4</v>
      </c>
      <c r="AQ145" s="76">
        <f>Z145*VLOOKUP('Tipo de Pilha_Furieri2014'!$E$1,'Área - us ur_Furieri2014'!$A$4:$R$6,8,FALSE)/1000</f>
        <v>6.3760852039024707E-4</v>
      </c>
      <c r="AR145" s="76">
        <f>AA145*VLOOKUP('Tipo de Pilha_Furieri2014'!$E$1,'Área - us ur_Furieri2014'!$A$4:$R$6,9,FALSE)/1000</f>
        <v>8.7452555324859529E-4</v>
      </c>
      <c r="AS145" s="76">
        <f>AB145*VLOOKUP('Tipo de Pilha_Furieri2014'!$E$1,'Área - us ur_Furieri2014'!$A$4:$R$6,10,FALSE)/1000</f>
        <v>6.8769802161887275E-4</v>
      </c>
      <c r="AT145" s="76">
        <f>AC145*VLOOKUP('Tipo de Pilha_Furieri2014'!$E$1,'Área - us ur_Furieri2014'!$A$4:$R$6,11,FALSE)/1000</f>
        <v>6.4061588345602413E-4</v>
      </c>
      <c r="AU145" s="76">
        <f>AD145*VLOOKUP('Tipo de Pilha_Furieri2014'!$E$1,'Área - us ur_Furieri2014'!$A$4:$R$6,12,FALSE)/1000</f>
        <v>5.9346377845094706E-4</v>
      </c>
      <c r="AV145" s="76">
        <f>AE145*VLOOKUP('Tipo de Pilha_Furieri2014'!$E$1,'Área - us ur_Furieri2014'!$A$4:$R$6,13,FALSE)/1000</f>
        <v>1.9204912792324095E-4</v>
      </c>
      <c r="AW145" s="76">
        <f>AF145*VLOOKUP('Tipo de Pilha_Furieri2014'!$E$1,'Área - us ur_Furieri2014'!$A$4:$R$6,14,FALSE)/1000</f>
        <v>1.2043470783341552E-4</v>
      </c>
      <c r="AX145" s="76">
        <f>AG145*VLOOKUP('Tipo de Pilha_Furieri2014'!$E$1,'Área - us ur_Furieri2014'!$A$4:$R$6,15,FALSE)/1000</f>
        <v>4.9137801307251151E-5</v>
      </c>
      <c r="AY145" s="76">
        <f>AH145*VLOOKUP('Tipo de Pilha_Furieri2014'!$E$1,'Área - us ur_Furieri2014'!$A$4:$R$6,16,FALSE)/1000</f>
        <v>0</v>
      </c>
      <c r="AZ145" s="76">
        <f>AI145*VLOOKUP('Tipo de Pilha_Furieri2014'!$E$1,'Área - us ur_Furieri2014'!$A$4:$R$6,17,FALSE)/1000</f>
        <v>0</v>
      </c>
      <c r="BA145" s="77">
        <f>AJ145*VLOOKUP('Tipo de Pilha_Furieri2014'!$E$1,'Área - us ur_Furieri2014'!$A$4:$R$6,18,FALSE)/1000</f>
        <v>0</v>
      </c>
      <c r="BB145" s="70">
        <f t="shared" si="65"/>
        <v>4.0325898433902886E-3</v>
      </c>
    </row>
    <row r="146" spans="1:54" ht="15" customHeight="1" x14ac:dyDescent="0.2">
      <c r="A146" s="90">
        <f>'Série Vento-1 dia'!D146</f>
        <v>42148</v>
      </c>
      <c r="B146" s="55">
        <f>'Série Vento-1 dia'!E146</f>
        <v>11.16857924</v>
      </c>
      <c r="C146" s="48">
        <f t="shared" si="48"/>
        <v>5.5842896200000013E-2</v>
      </c>
      <c r="D146" s="49">
        <f t="shared" si="49"/>
        <v>0.16752868859999998</v>
      </c>
      <c r="E146" s="49">
        <f t="shared" si="50"/>
        <v>0.27921448100000001</v>
      </c>
      <c r="F146" s="49">
        <f t="shared" si="51"/>
        <v>0.39090027339999994</v>
      </c>
      <c r="G146" s="49">
        <f t="shared" si="52"/>
        <v>0.50258606580000009</v>
      </c>
      <c r="H146" s="49">
        <f t="shared" si="53"/>
        <v>0.61427185820000008</v>
      </c>
      <c r="I146" s="49">
        <f t="shared" si="54"/>
        <v>0.72595765060000006</v>
      </c>
      <c r="J146" s="49">
        <f t="shared" si="55"/>
        <v>0.83764344300000015</v>
      </c>
      <c r="K146" s="49">
        <f t="shared" si="56"/>
        <v>0.94932923540000003</v>
      </c>
      <c r="L146" s="49">
        <f t="shared" si="57"/>
        <v>1.0610150277999999</v>
      </c>
      <c r="M146" s="49">
        <f t="shared" si="58"/>
        <v>1.1727008202</v>
      </c>
      <c r="N146" s="49">
        <f t="shared" si="59"/>
        <v>1.2843866125999999</v>
      </c>
      <c r="O146" s="49">
        <f t="shared" si="60"/>
        <v>1.396072405</v>
      </c>
      <c r="P146" s="49">
        <f t="shared" si="61"/>
        <v>1.5077581974000001</v>
      </c>
      <c r="Q146" s="49">
        <f t="shared" si="62"/>
        <v>1.6194439897999999</v>
      </c>
      <c r="R146" s="49">
        <f t="shared" si="63"/>
        <v>1.7311297822000002</v>
      </c>
      <c r="S146" s="50">
        <f t="shared" si="64"/>
        <v>1.8428155746000001</v>
      </c>
      <c r="T146" s="48">
        <f t="shared" si="66"/>
        <v>0</v>
      </c>
      <c r="U146" s="49">
        <f t="shared" si="66"/>
        <v>0</v>
      </c>
      <c r="V146" s="49">
        <f t="shared" si="66"/>
        <v>0</v>
      </c>
      <c r="W146" s="49">
        <f t="shared" si="66"/>
        <v>0</v>
      </c>
      <c r="X146" s="49">
        <f t="shared" si="66"/>
        <v>2.1202383880026754</v>
      </c>
      <c r="Y146" s="49">
        <f t="shared" si="66"/>
        <v>6.5762512830198965</v>
      </c>
      <c r="Z146" s="49">
        <f t="shared" si="66"/>
        <v>12.479215260022961</v>
      </c>
      <c r="AA146" s="49">
        <f t="shared" si="66"/>
        <v>19.829130319011878</v>
      </c>
      <c r="AB146" s="49">
        <f t="shared" si="66"/>
        <v>28.625996459986627</v>
      </c>
      <c r="AC146" s="49">
        <f t="shared" si="66"/>
        <v>38.869813682947211</v>
      </c>
      <c r="AD146" s="49">
        <f t="shared" si="66"/>
        <v>50.560581987893663</v>
      </c>
      <c r="AE146" s="49">
        <f t="shared" si="66"/>
        <v>63.698301374825931</v>
      </c>
      <c r="AF146" s="49">
        <f t="shared" si="66"/>
        <v>78.282971843744079</v>
      </c>
      <c r="AG146" s="49">
        <f t="shared" si="66"/>
        <v>94.314593394648071</v>
      </c>
      <c r="AH146" s="49">
        <f t="shared" si="66"/>
        <v>111.79316602753786</v>
      </c>
      <c r="AI146" s="49">
        <f t="shared" si="44"/>
        <v>130.71868974241357</v>
      </c>
      <c r="AJ146" s="49">
        <f t="shared" si="44"/>
        <v>151.09116453927507</v>
      </c>
      <c r="AK146" s="75">
        <f>T146*VLOOKUP('Tipo de Pilha_Furieri2014'!$E$1,'Área - us ur_Furieri2014'!$A$4:$R$6,2,FALSE)/1000</f>
        <v>0</v>
      </c>
      <c r="AL146" s="76">
        <f>U146*VLOOKUP('Tipo de Pilha_Furieri2014'!$E$1,'Área - us ur_Furieri2014'!$A$4:$R$6,3,FALSE)/1000</f>
        <v>0</v>
      </c>
      <c r="AM146" s="76">
        <f>V146*VLOOKUP('Tipo de Pilha_Furieri2014'!$E$1,'Área - us ur_Furieri2014'!$A$4:$R$6,4,FALSE)/1000</f>
        <v>0</v>
      </c>
      <c r="AN146" s="76">
        <f>W146*VLOOKUP('Tipo de Pilha_Furieri2014'!$E$1,'Área - us ur_Furieri2014'!$A$4:$R$6,5,FALSE)/1000</f>
        <v>0</v>
      </c>
      <c r="AO146" s="76">
        <f>X146*VLOOKUP('Tipo de Pilha_Furieri2014'!$E$1,'Área - us ur_Furieri2014'!$A$4:$R$6,6,FALSE)/1000</f>
        <v>3.3711790369242537E-4</v>
      </c>
      <c r="AP146" s="76">
        <f>Y146*VLOOKUP('Tipo de Pilha_Furieri2014'!$E$1,'Área - us ur_Furieri2014'!$A$4:$R$6,7,FALSE)/1000</f>
        <v>1.3349790104530391E-3</v>
      </c>
      <c r="AQ146" s="76">
        <f>Z146*VLOOKUP('Tipo de Pilha_Furieri2014'!$E$1,'Área - us ur_Furieri2014'!$A$4:$R$6,8,FALSE)/1000</f>
        <v>1.909319934783513E-3</v>
      </c>
      <c r="AR146" s="76">
        <f>AA146*VLOOKUP('Tipo de Pilha_Furieri2014'!$E$1,'Área - us ur_Furieri2014'!$A$4:$R$6,9,FALSE)/1000</f>
        <v>2.1613752047722947E-3</v>
      </c>
      <c r="AS146" s="76">
        <f>AB146*VLOOKUP('Tipo de Pilha_Furieri2014'!$E$1,'Área - us ur_Furieri2014'!$A$4:$R$6,10,FALSE)/1000</f>
        <v>1.545803808839278E-3</v>
      </c>
      <c r="AT146" s="76">
        <f>AC146*VLOOKUP('Tipo de Pilha_Furieri2014'!$E$1,'Área - us ur_Furieri2014'!$A$4:$R$6,11,FALSE)/1000</f>
        <v>1.3604434789031526E-3</v>
      </c>
      <c r="AU146" s="76">
        <f>AD146*VLOOKUP('Tipo de Pilha_Furieri2014'!$E$1,'Área - us ur_Furieri2014'!$A$4:$R$6,12,FALSE)/1000</f>
        <v>1.2134539677094479E-3</v>
      </c>
      <c r="AV146" s="76">
        <f>AE146*VLOOKUP('Tipo de Pilha_Furieri2014'!$E$1,'Área - us ur_Furieri2014'!$A$4:$R$6,13,FALSE)/1000</f>
        <v>3.8218980824895562E-4</v>
      </c>
      <c r="AW146" s="76">
        <f>AF146*VLOOKUP('Tipo de Pilha_Furieri2014'!$E$1,'Área - us ur_Furieri2014'!$A$4:$R$6,14,FALSE)/1000</f>
        <v>2.3484891553123225E-4</v>
      </c>
      <c r="AX146" s="76">
        <f>AG146*VLOOKUP('Tipo de Pilha_Furieri2014'!$E$1,'Área - us ur_Furieri2014'!$A$4:$R$6,15,FALSE)/1000</f>
        <v>9.4314593394648067E-5</v>
      </c>
      <c r="AY146" s="76">
        <f>AH146*VLOOKUP('Tipo de Pilha_Furieri2014'!$E$1,'Área - us ur_Furieri2014'!$A$4:$R$6,16,FALSE)/1000</f>
        <v>0</v>
      </c>
      <c r="AZ146" s="76">
        <f>AI146*VLOOKUP('Tipo de Pilha_Furieri2014'!$E$1,'Área - us ur_Furieri2014'!$A$4:$R$6,17,FALSE)/1000</f>
        <v>0</v>
      </c>
      <c r="BA146" s="77">
        <f>AJ146*VLOOKUP('Tipo de Pilha_Furieri2014'!$E$1,'Área - us ur_Furieri2014'!$A$4:$R$6,18,FALSE)/1000</f>
        <v>0</v>
      </c>
      <c r="BB146" s="70">
        <f t="shared" si="65"/>
        <v>1.0573846626327986E-2</v>
      </c>
    </row>
    <row r="147" spans="1:54" ht="15" customHeight="1" x14ac:dyDescent="0.2">
      <c r="A147" s="90">
        <f>'Série Vento-1 dia'!D147</f>
        <v>42149</v>
      </c>
      <c r="B147" s="55">
        <f>'Série Vento-1 dia'!E147</f>
        <v>9.4503362800000001</v>
      </c>
      <c r="C147" s="48">
        <f t="shared" si="48"/>
        <v>4.7251681400000009E-2</v>
      </c>
      <c r="D147" s="49">
        <f t="shared" si="49"/>
        <v>0.14175504419999999</v>
      </c>
      <c r="E147" s="49">
        <f t="shared" si="50"/>
        <v>0.236258407</v>
      </c>
      <c r="F147" s="49">
        <f t="shared" si="51"/>
        <v>0.33076176979999999</v>
      </c>
      <c r="G147" s="49">
        <f t="shared" si="52"/>
        <v>0.42526513260000004</v>
      </c>
      <c r="H147" s="49">
        <f t="shared" si="53"/>
        <v>0.51976849540000003</v>
      </c>
      <c r="I147" s="49">
        <f t="shared" si="54"/>
        <v>0.61427185820000008</v>
      </c>
      <c r="J147" s="49">
        <f t="shared" si="55"/>
        <v>0.70877522100000012</v>
      </c>
      <c r="K147" s="49">
        <f t="shared" si="56"/>
        <v>0.80327858380000006</v>
      </c>
      <c r="L147" s="49">
        <f t="shared" si="57"/>
        <v>0.89778194659999999</v>
      </c>
      <c r="M147" s="49">
        <f t="shared" si="58"/>
        <v>0.99228530940000015</v>
      </c>
      <c r="N147" s="49">
        <f t="shared" si="59"/>
        <v>1.0867886722</v>
      </c>
      <c r="O147" s="49">
        <f t="shared" si="60"/>
        <v>1.181292035</v>
      </c>
      <c r="P147" s="49">
        <f t="shared" si="61"/>
        <v>1.2757953978000001</v>
      </c>
      <c r="Q147" s="49">
        <f t="shared" si="62"/>
        <v>1.3702987605999999</v>
      </c>
      <c r="R147" s="49">
        <f t="shared" si="63"/>
        <v>1.4648021234000004</v>
      </c>
      <c r="S147" s="50">
        <f t="shared" si="64"/>
        <v>1.5593054862000002</v>
      </c>
      <c r="T147" s="48">
        <f t="shared" si="66"/>
        <v>0</v>
      </c>
      <c r="U147" s="49">
        <f t="shared" si="66"/>
        <v>0</v>
      </c>
      <c r="V147" s="49">
        <f t="shared" si="66"/>
        <v>0</v>
      </c>
      <c r="W147" s="49">
        <f t="shared" si="66"/>
        <v>0</v>
      </c>
      <c r="X147" s="49">
        <f t="shared" si="66"/>
        <v>0</v>
      </c>
      <c r="Y147" s="49">
        <f t="shared" si="66"/>
        <v>2.7115985854500311</v>
      </c>
      <c r="Z147" s="49">
        <f t="shared" si="66"/>
        <v>6.5762512830198965</v>
      </c>
      <c r="AA147" s="49">
        <f t="shared" si="66"/>
        <v>11.47688670792874</v>
      </c>
      <c r="AB147" s="49">
        <f t="shared" si="66"/>
        <v>17.413504860176555</v>
      </c>
      <c r="AC147" s="49">
        <f t="shared" si="66"/>
        <v>24.386105739763345</v>
      </c>
      <c r="AD147" s="49">
        <f t="shared" si="66"/>
        <v>32.394689346689134</v>
      </c>
      <c r="AE147" s="49">
        <f t="shared" si="66"/>
        <v>41.43925568095387</v>
      </c>
      <c r="AF147" s="49">
        <f t="shared" si="66"/>
        <v>51.519804742557596</v>
      </c>
      <c r="AG147" s="49">
        <f t="shared" si="66"/>
        <v>62.636336531500305</v>
      </c>
      <c r="AH147" s="49">
        <f t="shared" si="66"/>
        <v>74.788851047781975</v>
      </c>
      <c r="AI147" s="49">
        <f t="shared" si="66"/>
        <v>87.977348291402706</v>
      </c>
      <c r="AJ147" s="49">
        <f t="shared" ref="AJ147:AJ183" si="67">IF(S147&gt;$BF$1,58*(S147-$BF$1)^2+25*(S147-$BF$1),0)</f>
        <v>102.20182826236231</v>
      </c>
      <c r="AK147" s="75">
        <f>T147*VLOOKUP('Tipo de Pilha_Furieri2014'!$E$1,'Área - us ur_Furieri2014'!$A$4:$R$6,2,FALSE)/1000</f>
        <v>0</v>
      </c>
      <c r="AL147" s="76">
        <f>U147*VLOOKUP('Tipo de Pilha_Furieri2014'!$E$1,'Área - us ur_Furieri2014'!$A$4:$R$6,3,FALSE)/1000</f>
        <v>0</v>
      </c>
      <c r="AM147" s="76">
        <f>V147*VLOOKUP('Tipo de Pilha_Furieri2014'!$E$1,'Área - us ur_Furieri2014'!$A$4:$R$6,4,FALSE)/1000</f>
        <v>0</v>
      </c>
      <c r="AN147" s="76">
        <f>W147*VLOOKUP('Tipo de Pilha_Furieri2014'!$E$1,'Área - us ur_Furieri2014'!$A$4:$R$6,5,FALSE)/1000</f>
        <v>0</v>
      </c>
      <c r="AO147" s="76">
        <f>X147*VLOOKUP('Tipo de Pilha_Furieri2014'!$E$1,'Área - us ur_Furieri2014'!$A$4:$R$6,6,FALSE)/1000</f>
        <v>0</v>
      </c>
      <c r="AP147" s="76">
        <f>Y147*VLOOKUP('Tipo de Pilha_Furieri2014'!$E$1,'Área - us ur_Furieri2014'!$A$4:$R$6,7,FALSE)/1000</f>
        <v>5.5045451284635634E-4</v>
      </c>
      <c r="AQ147" s="76">
        <f>Z147*VLOOKUP('Tipo de Pilha_Furieri2014'!$E$1,'Área - us ur_Furieri2014'!$A$4:$R$6,8,FALSE)/1000</f>
        <v>1.0061664463020441E-3</v>
      </c>
      <c r="AR147" s="76">
        <f>AA147*VLOOKUP('Tipo de Pilha_Furieri2014'!$E$1,'Área - us ur_Furieri2014'!$A$4:$R$6,9,FALSE)/1000</f>
        <v>1.2509806511642328E-3</v>
      </c>
      <c r="AS147" s="76">
        <f>AB147*VLOOKUP('Tipo de Pilha_Furieri2014'!$E$1,'Área - us ur_Furieri2014'!$A$4:$R$6,10,FALSE)/1000</f>
        <v>9.4032926244953406E-4</v>
      </c>
      <c r="AT147" s="76">
        <f>AC147*VLOOKUP('Tipo de Pilha_Furieri2014'!$E$1,'Área - us ur_Furieri2014'!$A$4:$R$6,11,FALSE)/1000</f>
        <v>8.5351370089171714E-4</v>
      </c>
      <c r="AU147" s="76">
        <f>AD147*VLOOKUP('Tipo de Pilha_Furieri2014'!$E$1,'Área - us ur_Furieri2014'!$A$4:$R$6,12,FALSE)/1000</f>
        <v>7.7747254432053924E-4</v>
      </c>
      <c r="AV147" s="76">
        <f>AE147*VLOOKUP('Tipo de Pilha_Furieri2014'!$E$1,'Área - us ur_Furieri2014'!$A$4:$R$6,13,FALSE)/1000</f>
        <v>2.4863553408572322E-4</v>
      </c>
      <c r="AW147" s="76">
        <f>AF147*VLOOKUP('Tipo de Pilha_Furieri2014'!$E$1,'Área - us ur_Furieri2014'!$A$4:$R$6,14,FALSE)/1000</f>
        <v>1.545594142276728E-4</v>
      </c>
      <c r="AX147" s="76">
        <f>AG147*VLOOKUP('Tipo de Pilha_Furieri2014'!$E$1,'Área - us ur_Furieri2014'!$A$4:$R$6,15,FALSE)/1000</f>
        <v>6.26363365315003E-5</v>
      </c>
      <c r="AY147" s="76">
        <f>AH147*VLOOKUP('Tipo de Pilha_Furieri2014'!$E$1,'Área - us ur_Furieri2014'!$A$4:$R$6,16,FALSE)/1000</f>
        <v>0</v>
      </c>
      <c r="AZ147" s="76">
        <f>AI147*VLOOKUP('Tipo de Pilha_Furieri2014'!$E$1,'Área - us ur_Furieri2014'!$A$4:$R$6,17,FALSE)/1000</f>
        <v>0</v>
      </c>
      <c r="BA147" s="77">
        <f>AJ147*VLOOKUP('Tipo de Pilha_Furieri2014'!$E$1,'Área - us ur_Furieri2014'!$A$4:$R$6,18,FALSE)/1000</f>
        <v>0</v>
      </c>
      <c r="BB147" s="70">
        <f t="shared" si="65"/>
        <v>5.8447484028193199E-3</v>
      </c>
    </row>
    <row r="148" spans="1:54" ht="15" customHeight="1" x14ac:dyDescent="0.2">
      <c r="A148" s="90">
        <f>'Série Vento-1 dia'!D148</f>
        <v>42150</v>
      </c>
      <c r="B148" s="55">
        <f>'Série Vento-1 dia'!E148</f>
        <v>6.8729718399999999</v>
      </c>
      <c r="C148" s="48">
        <f t="shared" si="48"/>
        <v>3.4364859200000007E-2</v>
      </c>
      <c r="D148" s="49">
        <f t="shared" si="49"/>
        <v>0.1030945776</v>
      </c>
      <c r="E148" s="49">
        <f t="shared" si="50"/>
        <v>0.17182429600000002</v>
      </c>
      <c r="F148" s="49">
        <f t="shared" si="51"/>
        <v>0.24055401439999996</v>
      </c>
      <c r="G148" s="49">
        <f t="shared" si="52"/>
        <v>0.30928373280000004</v>
      </c>
      <c r="H148" s="49">
        <f t="shared" si="53"/>
        <v>0.37801345120000007</v>
      </c>
      <c r="I148" s="49">
        <f t="shared" si="54"/>
        <v>0.44674316959999999</v>
      </c>
      <c r="J148" s="49">
        <f t="shared" si="55"/>
        <v>0.51547288800000002</v>
      </c>
      <c r="K148" s="49">
        <f t="shared" si="56"/>
        <v>0.58420260639999999</v>
      </c>
      <c r="L148" s="49">
        <f t="shared" si="57"/>
        <v>0.65293232479999996</v>
      </c>
      <c r="M148" s="49">
        <f t="shared" si="58"/>
        <v>0.72166204320000005</v>
      </c>
      <c r="N148" s="49">
        <f t="shared" si="59"/>
        <v>0.79039176159999991</v>
      </c>
      <c r="O148" s="49">
        <f t="shared" si="60"/>
        <v>0.85912147999999999</v>
      </c>
      <c r="P148" s="49">
        <f t="shared" si="61"/>
        <v>0.92785119840000008</v>
      </c>
      <c r="Q148" s="49">
        <f t="shared" si="62"/>
        <v>0.99658091679999994</v>
      </c>
      <c r="R148" s="49">
        <f t="shared" si="63"/>
        <v>1.0653106352000001</v>
      </c>
      <c r="S148" s="50">
        <f t="shared" si="64"/>
        <v>1.1340403536000001</v>
      </c>
      <c r="T148" s="48">
        <f t="shared" si="66"/>
        <v>0</v>
      </c>
      <c r="U148" s="49">
        <f t="shared" si="66"/>
        <v>0</v>
      </c>
      <c r="V148" s="49">
        <f t="shared" si="66"/>
        <v>0</v>
      </c>
      <c r="W148" s="49">
        <f t="shared" si="66"/>
        <v>0</v>
      </c>
      <c r="X148" s="49">
        <f t="shared" si="66"/>
        <v>0</v>
      </c>
      <c r="Y148" s="49">
        <f t="shared" si="66"/>
        <v>0</v>
      </c>
      <c r="Z148" s="49">
        <f t="shared" si="66"/>
        <v>0.43483859623875304</v>
      </c>
      <c r="AA148" s="49">
        <f t="shared" si="66"/>
        <v>2.5605478458175122</v>
      </c>
      <c r="AB148" s="49">
        <f t="shared" si="66"/>
        <v>5.2342149015920931</v>
      </c>
      <c r="AC148" s="49">
        <f t="shared" si="66"/>
        <v>8.4558397635624942</v>
      </c>
      <c r="AD148" s="49">
        <f t="shared" si="66"/>
        <v>12.225422431728726</v>
      </c>
      <c r="AE148" s="49">
        <f t="shared" si="66"/>
        <v>16.542962906090764</v>
      </c>
      <c r="AF148" s="49">
        <f t="shared" si="66"/>
        <v>21.408461186648644</v>
      </c>
      <c r="AG148" s="49">
        <f t="shared" si="66"/>
        <v>26.821917273402342</v>
      </c>
      <c r="AH148" s="49">
        <f t="shared" si="66"/>
        <v>32.783331166351857</v>
      </c>
      <c r="AI148" s="49">
        <f t="shared" si="66"/>
        <v>39.292702865497212</v>
      </c>
      <c r="AJ148" s="49">
        <f t="shared" si="67"/>
        <v>46.350032370838377</v>
      </c>
      <c r="AK148" s="75">
        <f>T148*VLOOKUP('Tipo de Pilha_Furieri2014'!$E$1,'Área - us ur_Furieri2014'!$A$4:$R$6,2,FALSE)/1000</f>
        <v>0</v>
      </c>
      <c r="AL148" s="76">
        <f>U148*VLOOKUP('Tipo de Pilha_Furieri2014'!$E$1,'Área - us ur_Furieri2014'!$A$4:$R$6,3,FALSE)/1000</f>
        <v>0</v>
      </c>
      <c r="AM148" s="76">
        <f>V148*VLOOKUP('Tipo de Pilha_Furieri2014'!$E$1,'Área - us ur_Furieri2014'!$A$4:$R$6,4,FALSE)/1000</f>
        <v>0</v>
      </c>
      <c r="AN148" s="76">
        <f>W148*VLOOKUP('Tipo de Pilha_Furieri2014'!$E$1,'Área - us ur_Furieri2014'!$A$4:$R$6,5,FALSE)/1000</f>
        <v>0</v>
      </c>
      <c r="AO148" s="76">
        <f>X148*VLOOKUP('Tipo de Pilha_Furieri2014'!$E$1,'Área - us ur_Furieri2014'!$A$4:$R$6,6,FALSE)/1000</f>
        <v>0</v>
      </c>
      <c r="AP148" s="76">
        <f>Y148*VLOOKUP('Tipo de Pilha_Furieri2014'!$E$1,'Área - us ur_Furieri2014'!$A$4:$R$6,7,FALSE)/1000</f>
        <v>0</v>
      </c>
      <c r="AQ148" s="76">
        <f>Z148*VLOOKUP('Tipo de Pilha_Furieri2014'!$E$1,'Área - us ur_Furieri2014'!$A$4:$R$6,8,FALSE)/1000</f>
        <v>6.6530305224529206E-5</v>
      </c>
      <c r="AR148" s="76">
        <f>AA148*VLOOKUP('Tipo de Pilha_Furieri2014'!$E$1,'Área - us ur_Furieri2014'!$A$4:$R$6,9,FALSE)/1000</f>
        <v>2.7909971519410879E-4</v>
      </c>
      <c r="AS148" s="76">
        <f>AB148*VLOOKUP('Tipo de Pilha_Furieri2014'!$E$1,'Área - us ur_Furieri2014'!$A$4:$R$6,10,FALSE)/1000</f>
        <v>2.8264760468597308E-4</v>
      </c>
      <c r="AT148" s="76">
        <f>AC148*VLOOKUP('Tipo de Pilha_Furieri2014'!$E$1,'Área - us ur_Furieri2014'!$A$4:$R$6,11,FALSE)/1000</f>
        <v>2.9595439172468738E-4</v>
      </c>
      <c r="AU148" s="76">
        <f>AD148*VLOOKUP('Tipo de Pilha_Furieri2014'!$E$1,'Área - us ur_Furieri2014'!$A$4:$R$6,12,FALSE)/1000</f>
        <v>2.9341013836148945E-4</v>
      </c>
      <c r="AV148" s="76">
        <f>AE148*VLOOKUP('Tipo de Pilha_Furieri2014'!$E$1,'Área - us ur_Furieri2014'!$A$4:$R$6,13,FALSE)/1000</f>
        <v>9.9257777436544586E-5</v>
      </c>
      <c r="AW148" s="76">
        <f>AF148*VLOOKUP('Tipo de Pilha_Furieri2014'!$E$1,'Área - us ur_Furieri2014'!$A$4:$R$6,14,FALSE)/1000</f>
        <v>6.4225383559945933E-5</v>
      </c>
      <c r="AX148" s="76">
        <f>AG148*VLOOKUP('Tipo de Pilha_Furieri2014'!$E$1,'Área - us ur_Furieri2014'!$A$4:$R$6,15,FALSE)/1000</f>
        <v>2.6821917273402342E-5</v>
      </c>
      <c r="AY148" s="76">
        <f>AH148*VLOOKUP('Tipo de Pilha_Furieri2014'!$E$1,'Área - us ur_Furieri2014'!$A$4:$R$6,16,FALSE)/1000</f>
        <v>0</v>
      </c>
      <c r="AZ148" s="76">
        <f>AI148*VLOOKUP('Tipo de Pilha_Furieri2014'!$E$1,'Área - us ur_Furieri2014'!$A$4:$R$6,17,FALSE)/1000</f>
        <v>0</v>
      </c>
      <c r="BA148" s="77">
        <f>AJ148*VLOOKUP('Tipo de Pilha_Furieri2014'!$E$1,'Área - us ur_Furieri2014'!$A$4:$R$6,18,FALSE)/1000</f>
        <v>0</v>
      </c>
      <c r="BB148" s="70">
        <f t="shared" si="65"/>
        <v>1.4079472334606808E-3</v>
      </c>
    </row>
    <row r="149" spans="1:54" ht="15" customHeight="1" x14ac:dyDescent="0.2">
      <c r="A149" s="90">
        <f>'Série Vento-1 dia'!D149</f>
        <v>42151</v>
      </c>
      <c r="B149" s="55">
        <f>'Série Vento-1 dia'!E149</f>
        <v>10.309457759999999</v>
      </c>
      <c r="C149" s="48">
        <f t="shared" si="48"/>
        <v>5.1547288800000007E-2</v>
      </c>
      <c r="D149" s="49">
        <f t="shared" si="49"/>
        <v>0.15464186639999997</v>
      </c>
      <c r="E149" s="49">
        <f t="shared" si="50"/>
        <v>0.25773644400000001</v>
      </c>
      <c r="F149" s="49">
        <f t="shared" si="51"/>
        <v>0.36083102159999991</v>
      </c>
      <c r="G149" s="49">
        <f t="shared" si="52"/>
        <v>0.46392559919999998</v>
      </c>
      <c r="H149" s="49">
        <f t="shared" si="53"/>
        <v>0.56702017680000005</v>
      </c>
      <c r="I149" s="49">
        <f t="shared" si="54"/>
        <v>0.67011475440000001</v>
      </c>
      <c r="J149" s="49">
        <f t="shared" si="55"/>
        <v>0.77320933200000008</v>
      </c>
      <c r="K149" s="49">
        <f t="shared" si="56"/>
        <v>0.87630390959999993</v>
      </c>
      <c r="L149" s="49">
        <f t="shared" si="57"/>
        <v>0.97939848719999989</v>
      </c>
      <c r="M149" s="49">
        <f t="shared" si="58"/>
        <v>1.0824930648</v>
      </c>
      <c r="N149" s="49">
        <f t="shared" si="59"/>
        <v>1.1855876423999998</v>
      </c>
      <c r="O149" s="49">
        <f t="shared" si="60"/>
        <v>1.2886822199999999</v>
      </c>
      <c r="P149" s="49">
        <f t="shared" si="61"/>
        <v>1.3917767975999999</v>
      </c>
      <c r="Q149" s="49">
        <f t="shared" si="62"/>
        <v>1.4948713751999998</v>
      </c>
      <c r="R149" s="49">
        <f t="shared" si="63"/>
        <v>1.5979659528000001</v>
      </c>
      <c r="S149" s="50">
        <f t="shared" si="64"/>
        <v>1.7010605303999999</v>
      </c>
      <c r="T149" s="48">
        <f t="shared" si="66"/>
        <v>0</v>
      </c>
      <c r="U149" s="49">
        <f t="shared" si="66"/>
        <v>0</v>
      </c>
      <c r="V149" s="49">
        <f t="shared" si="66"/>
        <v>0</v>
      </c>
      <c r="W149" s="49">
        <f t="shared" si="66"/>
        <v>0</v>
      </c>
      <c r="X149" s="49">
        <f t="shared" si="66"/>
        <v>0.91489486430258415</v>
      </c>
      <c r="Y149" s="49">
        <f t="shared" si="66"/>
        <v>4.5144270933175914</v>
      </c>
      <c r="Z149" s="49">
        <f t="shared" si="66"/>
        <v>9.3468643862731948</v>
      </c>
      <c r="AA149" s="49">
        <f t="shared" si="66"/>
        <v>15.412206743169406</v>
      </c>
      <c r="AB149" s="49">
        <f t="shared" si="66"/>
        <v>22.710454164006201</v>
      </c>
      <c r="AC149" s="49">
        <f t="shared" si="66"/>
        <v>31.241606648783609</v>
      </c>
      <c r="AD149" s="49">
        <f t="shared" si="66"/>
        <v>41.00566419750163</v>
      </c>
      <c r="AE149" s="49">
        <f t="shared" si="66"/>
        <v>52.002626810160223</v>
      </c>
      <c r="AF149" s="49">
        <f t="shared" si="66"/>
        <v>64.232494486759435</v>
      </c>
      <c r="AG149" s="49">
        <f t="shared" si="66"/>
        <v>77.695267227299254</v>
      </c>
      <c r="AH149" s="49">
        <f t="shared" si="66"/>
        <v>92.390945031779637</v>
      </c>
      <c r="AI149" s="49">
        <f t="shared" si="66"/>
        <v>108.31952790020071</v>
      </c>
      <c r="AJ149" s="49">
        <f t="shared" si="67"/>
        <v>125.48101583256231</v>
      </c>
      <c r="AK149" s="75">
        <f>T149*VLOOKUP('Tipo de Pilha_Furieri2014'!$E$1,'Área - us ur_Furieri2014'!$A$4:$R$6,2,FALSE)/1000</f>
        <v>0</v>
      </c>
      <c r="AL149" s="76">
        <f>U149*VLOOKUP('Tipo de Pilha_Furieri2014'!$E$1,'Área - us ur_Furieri2014'!$A$4:$R$6,3,FALSE)/1000</f>
        <v>0</v>
      </c>
      <c r="AM149" s="76">
        <f>V149*VLOOKUP('Tipo de Pilha_Furieri2014'!$E$1,'Área - us ur_Furieri2014'!$A$4:$R$6,4,FALSE)/1000</f>
        <v>0</v>
      </c>
      <c r="AN149" s="76">
        <f>W149*VLOOKUP('Tipo de Pilha_Furieri2014'!$E$1,'Área - us ur_Furieri2014'!$A$4:$R$6,5,FALSE)/1000</f>
        <v>0</v>
      </c>
      <c r="AO149" s="76">
        <f>X149*VLOOKUP('Tipo de Pilha_Furieri2014'!$E$1,'Área - us ur_Furieri2014'!$A$4:$R$6,6,FALSE)/1000</f>
        <v>1.4546828342411089E-4</v>
      </c>
      <c r="AP149" s="76">
        <f>Y149*VLOOKUP('Tipo de Pilha_Furieri2014'!$E$1,'Área - us ur_Furieri2014'!$A$4:$R$6,7,FALSE)/1000</f>
        <v>9.1642869994347108E-4</v>
      </c>
      <c r="AQ149" s="76">
        <f>Z149*VLOOKUP('Tipo de Pilha_Furieri2014'!$E$1,'Área - us ur_Furieri2014'!$A$4:$R$6,8,FALSE)/1000</f>
        <v>1.4300702510997986E-3</v>
      </c>
      <c r="AR149" s="76">
        <f>AA149*VLOOKUP('Tipo de Pilha_Furieri2014'!$E$1,'Área - us ur_Furieri2014'!$A$4:$R$6,9,FALSE)/1000</f>
        <v>1.6799305350054651E-3</v>
      </c>
      <c r="AS149" s="76">
        <f>AB149*VLOOKUP('Tipo de Pilha_Furieri2014'!$E$1,'Área - us ur_Furieri2014'!$A$4:$R$6,10,FALSE)/1000</f>
        <v>1.226364524856335E-3</v>
      </c>
      <c r="AT149" s="76">
        <f>AC149*VLOOKUP('Tipo de Pilha_Furieri2014'!$E$1,'Área - us ur_Furieri2014'!$A$4:$R$6,11,FALSE)/1000</f>
        <v>1.0934562327074265E-3</v>
      </c>
      <c r="AU149" s="76">
        <f>AD149*VLOOKUP('Tipo de Pilha_Furieri2014'!$E$1,'Área - us ur_Furieri2014'!$A$4:$R$6,12,FALSE)/1000</f>
        <v>9.8413594074003917E-4</v>
      </c>
      <c r="AV149" s="76">
        <f>AE149*VLOOKUP('Tipo de Pilha_Furieri2014'!$E$1,'Área - us ur_Furieri2014'!$A$4:$R$6,13,FALSE)/1000</f>
        <v>3.1201576086096133E-4</v>
      </c>
      <c r="AW149" s="76">
        <f>AF149*VLOOKUP('Tipo de Pilha_Furieri2014'!$E$1,'Área - us ur_Furieri2014'!$A$4:$R$6,14,FALSE)/1000</f>
        <v>1.9269748346027832E-4</v>
      </c>
      <c r="AX149" s="76">
        <f>AG149*VLOOKUP('Tipo de Pilha_Furieri2014'!$E$1,'Área - us ur_Furieri2014'!$A$4:$R$6,15,FALSE)/1000</f>
        <v>7.7695267227299256E-5</v>
      </c>
      <c r="AY149" s="76">
        <f>AH149*VLOOKUP('Tipo de Pilha_Furieri2014'!$E$1,'Área - us ur_Furieri2014'!$A$4:$R$6,16,FALSE)/1000</f>
        <v>0</v>
      </c>
      <c r="AZ149" s="76">
        <f>AI149*VLOOKUP('Tipo de Pilha_Furieri2014'!$E$1,'Área - us ur_Furieri2014'!$A$4:$R$6,17,FALSE)/1000</f>
        <v>0</v>
      </c>
      <c r="BA149" s="77">
        <f>AJ149*VLOOKUP('Tipo de Pilha_Furieri2014'!$E$1,'Área - us ur_Furieri2014'!$A$4:$R$6,18,FALSE)/1000</f>
        <v>0</v>
      </c>
      <c r="BB149" s="70">
        <f t="shared" si="65"/>
        <v>8.0582629793251852E-3</v>
      </c>
    </row>
    <row r="150" spans="1:54" ht="15" customHeight="1" x14ac:dyDescent="0.2">
      <c r="A150" s="90">
        <f>'Série Vento-1 dia'!D150</f>
        <v>42152</v>
      </c>
      <c r="B150" s="55">
        <f>'Série Vento-1 dia'!E150</f>
        <v>12.886822199999999</v>
      </c>
      <c r="C150" s="48">
        <f t="shared" si="48"/>
        <v>6.4434111000000002E-2</v>
      </c>
      <c r="D150" s="49">
        <f t="shared" si="49"/>
        <v>0.19330233299999999</v>
      </c>
      <c r="E150" s="49">
        <f t="shared" si="50"/>
        <v>0.32217055500000003</v>
      </c>
      <c r="F150" s="49">
        <f t="shared" si="51"/>
        <v>0.45103877699999995</v>
      </c>
      <c r="G150" s="49">
        <f t="shared" si="52"/>
        <v>0.57990699899999998</v>
      </c>
      <c r="H150" s="49">
        <f t="shared" si="53"/>
        <v>0.70877522100000001</v>
      </c>
      <c r="I150" s="49">
        <f t="shared" si="54"/>
        <v>0.83764344299999993</v>
      </c>
      <c r="J150" s="49">
        <f t="shared" si="55"/>
        <v>0.96651166500000008</v>
      </c>
      <c r="K150" s="49">
        <f t="shared" si="56"/>
        <v>1.095379887</v>
      </c>
      <c r="L150" s="49">
        <f t="shared" si="57"/>
        <v>1.2242481089999999</v>
      </c>
      <c r="M150" s="49">
        <f t="shared" si="58"/>
        <v>1.3531163310000001</v>
      </c>
      <c r="N150" s="49">
        <f t="shared" si="59"/>
        <v>1.4819845529999998</v>
      </c>
      <c r="O150" s="49">
        <f t="shared" si="60"/>
        <v>1.6108527749999999</v>
      </c>
      <c r="P150" s="49">
        <f t="shared" si="61"/>
        <v>1.739720997</v>
      </c>
      <c r="Q150" s="49">
        <f t="shared" si="62"/>
        <v>1.8685892189999997</v>
      </c>
      <c r="R150" s="49">
        <f t="shared" si="63"/>
        <v>1.9974574410000003</v>
      </c>
      <c r="S150" s="50">
        <f t="shared" si="64"/>
        <v>2.1263256629999998</v>
      </c>
      <c r="T150" s="48">
        <f t="shared" si="66"/>
        <v>0</v>
      </c>
      <c r="U150" s="49">
        <f t="shared" si="66"/>
        <v>0</v>
      </c>
      <c r="V150" s="49">
        <f t="shared" si="66"/>
        <v>0</v>
      </c>
      <c r="W150" s="49">
        <f t="shared" si="66"/>
        <v>0.55164197298403106</v>
      </c>
      <c r="X150" s="49">
        <f t="shared" si="66"/>
        <v>5.0510572592527874</v>
      </c>
      <c r="Y150" s="49">
        <f t="shared" si="66"/>
        <v>11.476886707928735</v>
      </c>
      <c r="Z150" s="49">
        <f t="shared" si="66"/>
        <v>19.82913031901186</v>
      </c>
      <c r="AA150" s="49">
        <f t="shared" si="66"/>
        <v>30.107788092502204</v>
      </c>
      <c r="AB150" s="49">
        <f t="shared" si="66"/>
        <v>42.312860028399705</v>
      </c>
      <c r="AC150" s="49">
        <f t="shared" si="66"/>
        <v>56.444346126704389</v>
      </c>
      <c r="AD150" s="49">
        <f t="shared" si="66"/>
        <v>72.502246387416307</v>
      </c>
      <c r="AE150" s="49">
        <f t="shared" si="66"/>
        <v>90.486560810535352</v>
      </c>
      <c r="AF150" s="49">
        <f t="shared" si="66"/>
        <v>110.39728939606164</v>
      </c>
      <c r="AG150" s="49">
        <f t="shared" si="66"/>
        <v>132.23443214399509</v>
      </c>
      <c r="AH150" s="49">
        <f t="shared" si="66"/>
        <v>155.9979890543357</v>
      </c>
      <c r="AI150" s="49">
        <f t="shared" si="66"/>
        <v>181.68796012708367</v>
      </c>
      <c r="AJ150" s="49">
        <f t="shared" si="67"/>
        <v>209.30434536223856</v>
      </c>
      <c r="AK150" s="75">
        <f>T150*VLOOKUP('Tipo de Pilha_Furieri2014'!$E$1,'Área - us ur_Furieri2014'!$A$4:$R$6,2,FALSE)/1000</f>
        <v>0</v>
      </c>
      <c r="AL150" s="76">
        <f>U150*VLOOKUP('Tipo de Pilha_Furieri2014'!$E$1,'Área - us ur_Furieri2014'!$A$4:$R$6,3,FALSE)/1000</f>
        <v>0</v>
      </c>
      <c r="AM150" s="76">
        <f>V150*VLOOKUP('Tipo de Pilha_Furieri2014'!$E$1,'Área - us ur_Furieri2014'!$A$4:$R$6,4,FALSE)/1000</f>
        <v>0</v>
      </c>
      <c r="AN150" s="76">
        <f>W150*VLOOKUP('Tipo de Pilha_Furieri2014'!$E$1,'Área - us ur_Furieri2014'!$A$4:$R$6,5,FALSE)/1000</f>
        <v>5.3509271379451008E-5</v>
      </c>
      <c r="AO150" s="76">
        <f>X150*VLOOKUP('Tipo de Pilha_Furieri2014'!$E$1,'Área - us ur_Furieri2014'!$A$4:$R$6,6,FALSE)/1000</f>
        <v>8.0311810422119322E-4</v>
      </c>
      <c r="AP150" s="76">
        <f>Y150*VLOOKUP('Tipo de Pilha_Furieri2014'!$E$1,'Área - us ur_Furieri2014'!$A$4:$R$6,7,FALSE)/1000</f>
        <v>2.3298080017095332E-3</v>
      </c>
      <c r="AQ150" s="76">
        <f>Z150*VLOOKUP('Tipo de Pilha_Furieri2014'!$E$1,'Área - us ur_Furieri2014'!$A$4:$R$6,8,FALSE)/1000</f>
        <v>3.0338569388088142E-3</v>
      </c>
      <c r="AR150" s="76">
        <f>AA150*VLOOKUP('Tipo de Pilha_Furieri2014'!$E$1,'Área - us ur_Furieri2014'!$A$4:$R$6,9,FALSE)/1000</f>
        <v>3.2817489020827402E-3</v>
      </c>
      <c r="AS150" s="76">
        <f>AB150*VLOOKUP('Tipo de Pilha_Furieri2014'!$E$1,'Área - us ur_Furieri2014'!$A$4:$R$6,10,FALSE)/1000</f>
        <v>2.2848944415335844E-3</v>
      </c>
      <c r="AT150" s="76">
        <f>AC150*VLOOKUP('Tipo de Pilha_Furieri2014'!$E$1,'Área - us ur_Furieri2014'!$A$4:$R$6,11,FALSE)/1000</f>
        <v>1.9755521144346538E-3</v>
      </c>
      <c r="AU150" s="76">
        <f>AD150*VLOOKUP('Tipo de Pilha_Furieri2014'!$E$1,'Área - us ur_Furieri2014'!$A$4:$R$6,12,FALSE)/1000</f>
        <v>1.7400539132979914E-3</v>
      </c>
      <c r="AV150" s="76">
        <f>AE150*VLOOKUP('Tipo de Pilha_Furieri2014'!$E$1,'Área - us ur_Furieri2014'!$A$4:$R$6,13,FALSE)/1000</f>
        <v>5.4291936486321212E-4</v>
      </c>
      <c r="AW150" s="76">
        <f>AF150*VLOOKUP('Tipo de Pilha_Furieri2014'!$E$1,'Área - us ur_Furieri2014'!$A$4:$R$6,14,FALSE)/1000</f>
        <v>3.3119186818818491E-4</v>
      </c>
      <c r="AX150" s="76">
        <f>AG150*VLOOKUP('Tipo de Pilha_Furieri2014'!$E$1,'Área - us ur_Furieri2014'!$A$4:$R$6,15,FALSE)/1000</f>
        <v>1.322344321439951E-4</v>
      </c>
      <c r="AY150" s="76">
        <f>AH150*VLOOKUP('Tipo de Pilha_Furieri2014'!$E$1,'Área - us ur_Furieri2014'!$A$4:$R$6,16,FALSE)/1000</f>
        <v>0</v>
      </c>
      <c r="AZ150" s="76">
        <f>AI150*VLOOKUP('Tipo de Pilha_Furieri2014'!$E$1,'Área - us ur_Furieri2014'!$A$4:$R$6,17,FALSE)/1000</f>
        <v>0</v>
      </c>
      <c r="BA150" s="77">
        <f>AJ150*VLOOKUP('Tipo de Pilha_Furieri2014'!$E$1,'Área - us ur_Furieri2014'!$A$4:$R$6,18,FALSE)/1000</f>
        <v>0</v>
      </c>
      <c r="BB150" s="70">
        <f t="shared" si="65"/>
        <v>1.6508887352663357E-2</v>
      </c>
    </row>
    <row r="151" spans="1:54" ht="15" customHeight="1" x14ac:dyDescent="0.2">
      <c r="A151" s="90">
        <f>'Série Vento-1 dia'!D151</f>
        <v>42153</v>
      </c>
      <c r="B151" s="55">
        <f>'Série Vento-1 dia'!E151</f>
        <v>16.32330812</v>
      </c>
      <c r="C151" s="48">
        <f t="shared" si="48"/>
        <v>8.1616540600000023E-2</v>
      </c>
      <c r="D151" s="49">
        <f t="shared" si="49"/>
        <v>0.2448496218</v>
      </c>
      <c r="E151" s="49">
        <f t="shared" si="50"/>
        <v>0.40808270300000005</v>
      </c>
      <c r="F151" s="49">
        <f t="shared" si="51"/>
        <v>0.57131578419999995</v>
      </c>
      <c r="G151" s="49">
        <f t="shared" si="52"/>
        <v>0.73454886540000008</v>
      </c>
      <c r="H151" s="49">
        <f t="shared" si="53"/>
        <v>0.8977819466000001</v>
      </c>
      <c r="I151" s="49">
        <f t="shared" si="54"/>
        <v>1.0610150278000001</v>
      </c>
      <c r="J151" s="49">
        <f t="shared" si="55"/>
        <v>1.2242481090000001</v>
      </c>
      <c r="K151" s="49">
        <f t="shared" si="56"/>
        <v>1.3874811902000002</v>
      </c>
      <c r="L151" s="49">
        <f t="shared" si="57"/>
        <v>1.5507142714</v>
      </c>
      <c r="M151" s="49">
        <f t="shared" si="58"/>
        <v>1.7139473526000002</v>
      </c>
      <c r="N151" s="49">
        <f t="shared" si="59"/>
        <v>1.8771804337999998</v>
      </c>
      <c r="O151" s="49">
        <f t="shared" si="60"/>
        <v>2.040413515</v>
      </c>
      <c r="P151" s="49">
        <f t="shared" si="61"/>
        <v>2.2036465962</v>
      </c>
      <c r="Q151" s="49">
        <f t="shared" si="62"/>
        <v>2.3668796774</v>
      </c>
      <c r="R151" s="49">
        <f t="shared" si="63"/>
        <v>2.5301127586000005</v>
      </c>
      <c r="S151" s="50">
        <f t="shared" si="64"/>
        <v>2.6933458398000001</v>
      </c>
      <c r="T151" s="48">
        <f t="shared" si="66"/>
        <v>0</v>
      </c>
      <c r="U151" s="49">
        <f t="shared" si="66"/>
        <v>0</v>
      </c>
      <c r="V151" s="49">
        <f t="shared" si="66"/>
        <v>0</v>
      </c>
      <c r="W151" s="49">
        <f t="shared" si="66"/>
        <v>4.6911633551155347</v>
      </c>
      <c r="X151" s="49">
        <f t="shared" si="66"/>
        <v>12.993222297152791</v>
      </c>
      <c r="Y151" s="49">
        <f t="shared" si="66"/>
        <v>24.386105739763352</v>
      </c>
      <c r="Z151" s="49">
        <f t="shared" si="66"/>
        <v>38.869813682947239</v>
      </c>
      <c r="AA151" s="49">
        <f t="shared" si="66"/>
        <v>56.444346126704431</v>
      </c>
      <c r="AB151" s="49">
        <f t="shared" si="66"/>
        <v>77.109703071034929</v>
      </c>
      <c r="AC151" s="49">
        <f t="shared" si="66"/>
        <v>100.86588451593872</v>
      </c>
      <c r="AD151" s="49">
        <f t="shared" si="66"/>
        <v>127.71289046141587</v>
      </c>
      <c r="AE151" s="49">
        <f t="shared" ref="AE151:AI183" si="68">IF(N151&gt;$BF$1,58*(N151-$BF$1)^2+25*(N151-$BF$1),0)</f>
        <v>157.65072090746622</v>
      </c>
      <c r="AF151" s="49">
        <f t="shared" si="68"/>
        <v>190.67937585409001</v>
      </c>
      <c r="AG151" s="49">
        <f t="shared" si="68"/>
        <v>226.79885530128706</v>
      </c>
      <c r="AH151" s="49">
        <f t="shared" si="68"/>
        <v>266.00915924905746</v>
      </c>
      <c r="AI151" s="49">
        <f t="shared" si="68"/>
        <v>308.31028769740118</v>
      </c>
      <c r="AJ151" s="49">
        <f t="shared" si="67"/>
        <v>353.70224064631805</v>
      </c>
      <c r="AK151" s="75">
        <f>T151*VLOOKUP('Tipo de Pilha_Furieri2014'!$E$1,'Área - us ur_Furieri2014'!$A$4:$R$6,2,FALSE)/1000</f>
        <v>0</v>
      </c>
      <c r="AL151" s="76">
        <f>U151*VLOOKUP('Tipo de Pilha_Furieri2014'!$E$1,'Área - us ur_Furieri2014'!$A$4:$R$6,3,FALSE)/1000</f>
        <v>0</v>
      </c>
      <c r="AM151" s="76">
        <f>V151*VLOOKUP('Tipo de Pilha_Furieri2014'!$E$1,'Área - us ur_Furieri2014'!$A$4:$R$6,4,FALSE)/1000</f>
        <v>0</v>
      </c>
      <c r="AN151" s="76">
        <f>W151*VLOOKUP('Tipo de Pilha_Furieri2014'!$E$1,'Área - us ur_Furieri2014'!$A$4:$R$6,5,FALSE)/1000</f>
        <v>4.5504284544620682E-4</v>
      </c>
      <c r="AO151" s="76">
        <f>X151*VLOOKUP('Tipo de Pilha_Furieri2014'!$E$1,'Área - us ur_Furieri2014'!$A$4:$R$6,6,FALSE)/1000</f>
        <v>2.0659223452472938E-3</v>
      </c>
      <c r="AP151" s="76">
        <f>Y151*VLOOKUP('Tipo de Pilha_Furieri2014'!$E$1,'Área - us ur_Furieri2014'!$A$4:$R$6,7,FALSE)/1000</f>
        <v>4.9503794651719604E-3</v>
      </c>
      <c r="AQ151" s="76">
        <f>Z151*VLOOKUP('Tipo de Pilha_Furieri2014'!$E$1,'Área - us ur_Furieri2014'!$A$4:$R$6,8,FALSE)/1000</f>
        <v>5.9470814934909268E-3</v>
      </c>
      <c r="AR151" s="76">
        <f>AA151*VLOOKUP('Tipo de Pilha_Furieri2014'!$E$1,'Área - us ur_Furieri2014'!$A$4:$R$6,9,FALSE)/1000</f>
        <v>6.1524337278107827E-3</v>
      </c>
      <c r="AS151" s="76">
        <f>AB151*VLOOKUP('Tipo de Pilha_Furieri2014'!$E$1,'Área - us ur_Furieri2014'!$A$4:$R$6,10,FALSE)/1000</f>
        <v>4.163923965835886E-3</v>
      </c>
      <c r="AT151" s="76">
        <f>AC151*VLOOKUP('Tipo de Pilha_Furieri2014'!$E$1,'Área - us ur_Furieri2014'!$A$4:$R$6,11,FALSE)/1000</f>
        <v>3.5303059580578553E-3</v>
      </c>
      <c r="AU151" s="76">
        <f>AD151*VLOOKUP('Tipo de Pilha_Furieri2014'!$E$1,'Área - us ur_Furieri2014'!$A$4:$R$6,12,FALSE)/1000</f>
        <v>3.0651093710739809E-3</v>
      </c>
      <c r="AV151" s="76">
        <f>AE151*VLOOKUP('Tipo de Pilha_Furieri2014'!$E$1,'Área - us ur_Furieri2014'!$A$4:$R$6,13,FALSE)/1000</f>
        <v>9.4590432544479743E-4</v>
      </c>
      <c r="AW151" s="76">
        <f>AF151*VLOOKUP('Tipo de Pilha_Furieri2014'!$E$1,'Área - us ur_Furieri2014'!$A$4:$R$6,14,FALSE)/1000</f>
        <v>5.7203812756226997E-4</v>
      </c>
      <c r="AX151" s="76">
        <f>AG151*VLOOKUP('Tipo de Pilha_Furieri2014'!$E$1,'Área - us ur_Furieri2014'!$A$4:$R$6,15,FALSE)/1000</f>
        <v>2.2679885530128708E-4</v>
      </c>
      <c r="AY151" s="76">
        <f>AH151*VLOOKUP('Tipo de Pilha_Furieri2014'!$E$1,'Área - us ur_Furieri2014'!$A$4:$R$6,16,FALSE)/1000</f>
        <v>0</v>
      </c>
      <c r="AZ151" s="76">
        <f>AI151*VLOOKUP('Tipo de Pilha_Furieri2014'!$E$1,'Área - us ur_Furieri2014'!$A$4:$R$6,17,FALSE)/1000</f>
        <v>0</v>
      </c>
      <c r="BA151" s="77">
        <f>AJ151*VLOOKUP('Tipo de Pilha_Furieri2014'!$E$1,'Área - us ur_Furieri2014'!$A$4:$R$6,18,FALSE)/1000</f>
        <v>0</v>
      </c>
      <c r="BB151" s="70">
        <f t="shared" si="65"/>
        <v>3.2074940480443251E-2</v>
      </c>
    </row>
    <row r="152" spans="1:54" ht="15" customHeight="1" x14ac:dyDescent="0.2">
      <c r="A152" s="90">
        <f>'Série Vento-1 dia'!D152</f>
        <v>42154</v>
      </c>
      <c r="B152" s="55">
        <f>'Série Vento-1 dia'!E152</f>
        <v>9.4503362800000001</v>
      </c>
      <c r="C152" s="48">
        <f t="shared" si="48"/>
        <v>4.7251681400000009E-2</v>
      </c>
      <c r="D152" s="49">
        <f t="shared" si="49"/>
        <v>0.14175504419999999</v>
      </c>
      <c r="E152" s="49">
        <f t="shared" si="50"/>
        <v>0.236258407</v>
      </c>
      <c r="F152" s="49">
        <f t="shared" si="51"/>
        <v>0.33076176979999999</v>
      </c>
      <c r="G152" s="49">
        <f t="shared" si="52"/>
        <v>0.42526513260000004</v>
      </c>
      <c r="H152" s="49">
        <f t="shared" si="53"/>
        <v>0.51976849540000003</v>
      </c>
      <c r="I152" s="49">
        <f t="shared" si="54"/>
        <v>0.61427185820000008</v>
      </c>
      <c r="J152" s="49">
        <f t="shared" si="55"/>
        <v>0.70877522100000012</v>
      </c>
      <c r="K152" s="49">
        <f t="shared" si="56"/>
        <v>0.80327858380000006</v>
      </c>
      <c r="L152" s="49">
        <f t="shared" si="57"/>
        <v>0.89778194659999999</v>
      </c>
      <c r="M152" s="49">
        <f t="shared" si="58"/>
        <v>0.99228530940000015</v>
      </c>
      <c r="N152" s="49">
        <f t="shared" si="59"/>
        <v>1.0867886722</v>
      </c>
      <c r="O152" s="49">
        <f t="shared" si="60"/>
        <v>1.181292035</v>
      </c>
      <c r="P152" s="49">
        <f t="shared" si="61"/>
        <v>1.2757953978000001</v>
      </c>
      <c r="Q152" s="49">
        <f t="shared" si="62"/>
        <v>1.3702987605999999</v>
      </c>
      <c r="R152" s="49">
        <f t="shared" si="63"/>
        <v>1.4648021234000004</v>
      </c>
      <c r="S152" s="50">
        <f t="shared" si="64"/>
        <v>1.5593054862000002</v>
      </c>
      <c r="T152" s="48">
        <f t="shared" ref="T152:AD175" si="69">IF(C152&gt;$BF$1,58*(C152-$BF$1)^2+25*(C152-$BF$1),0)</f>
        <v>0</v>
      </c>
      <c r="U152" s="49">
        <f t="shared" si="69"/>
        <v>0</v>
      </c>
      <c r="V152" s="49">
        <f t="shared" si="69"/>
        <v>0</v>
      </c>
      <c r="W152" s="49">
        <f t="shared" si="69"/>
        <v>0</v>
      </c>
      <c r="X152" s="49">
        <f t="shared" si="69"/>
        <v>0</v>
      </c>
      <c r="Y152" s="49">
        <f t="shared" si="69"/>
        <v>2.7115985854500311</v>
      </c>
      <c r="Z152" s="49">
        <f t="shared" si="69"/>
        <v>6.5762512830198965</v>
      </c>
      <c r="AA152" s="49">
        <f t="shared" si="69"/>
        <v>11.47688670792874</v>
      </c>
      <c r="AB152" s="49">
        <f t="shared" si="69"/>
        <v>17.413504860176555</v>
      </c>
      <c r="AC152" s="49">
        <f t="shared" si="69"/>
        <v>24.386105739763345</v>
      </c>
      <c r="AD152" s="49">
        <f t="shared" si="69"/>
        <v>32.394689346689134</v>
      </c>
      <c r="AE152" s="49">
        <f t="shared" si="68"/>
        <v>41.43925568095387</v>
      </c>
      <c r="AF152" s="49">
        <f t="shared" si="68"/>
        <v>51.519804742557596</v>
      </c>
      <c r="AG152" s="49">
        <f t="shared" si="68"/>
        <v>62.636336531500305</v>
      </c>
      <c r="AH152" s="49">
        <f t="shared" si="68"/>
        <v>74.788851047781975</v>
      </c>
      <c r="AI152" s="49">
        <f t="shared" si="68"/>
        <v>87.977348291402706</v>
      </c>
      <c r="AJ152" s="49">
        <f t="shared" si="67"/>
        <v>102.20182826236231</v>
      </c>
      <c r="AK152" s="75">
        <f>T152*VLOOKUP('Tipo de Pilha_Furieri2014'!$E$1,'Área - us ur_Furieri2014'!$A$4:$R$6,2,FALSE)/1000</f>
        <v>0</v>
      </c>
      <c r="AL152" s="76">
        <f>U152*VLOOKUP('Tipo de Pilha_Furieri2014'!$E$1,'Área - us ur_Furieri2014'!$A$4:$R$6,3,FALSE)/1000</f>
        <v>0</v>
      </c>
      <c r="AM152" s="76">
        <f>V152*VLOOKUP('Tipo de Pilha_Furieri2014'!$E$1,'Área - us ur_Furieri2014'!$A$4:$R$6,4,FALSE)/1000</f>
        <v>0</v>
      </c>
      <c r="AN152" s="76">
        <f>W152*VLOOKUP('Tipo de Pilha_Furieri2014'!$E$1,'Área - us ur_Furieri2014'!$A$4:$R$6,5,FALSE)/1000</f>
        <v>0</v>
      </c>
      <c r="AO152" s="76">
        <f>X152*VLOOKUP('Tipo de Pilha_Furieri2014'!$E$1,'Área - us ur_Furieri2014'!$A$4:$R$6,6,FALSE)/1000</f>
        <v>0</v>
      </c>
      <c r="AP152" s="76">
        <f>Y152*VLOOKUP('Tipo de Pilha_Furieri2014'!$E$1,'Área - us ur_Furieri2014'!$A$4:$R$6,7,FALSE)/1000</f>
        <v>5.5045451284635634E-4</v>
      </c>
      <c r="AQ152" s="76">
        <f>Z152*VLOOKUP('Tipo de Pilha_Furieri2014'!$E$1,'Área - us ur_Furieri2014'!$A$4:$R$6,8,FALSE)/1000</f>
        <v>1.0061664463020441E-3</v>
      </c>
      <c r="AR152" s="76">
        <f>AA152*VLOOKUP('Tipo de Pilha_Furieri2014'!$E$1,'Área - us ur_Furieri2014'!$A$4:$R$6,9,FALSE)/1000</f>
        <v>1.2509806511642328E-3</v>
      </c>
      <c r="AS152" s="76">
        <f>AB152*VLOOKUP('Tipo de Pilha_Furieri2014'!$E$1,'Área - us ur_Furieri2014'!$A$4:$R$6,10,FALSE)/1000</f>
        <v>9.4032926244953406E-4</v>
      </c>
      <c r="AT152" s="76">
        <f>AC152*VLOOKUP('Tipo de Pilha_Furieri2014'!$E$1,'Área - us ur_Furieri2014'!$A$4:$R$6,11,FALSE)/1000</f>
        <v>8.5351370089171714E-4</v>
      </c>
      <c r="AU152" s="76">
        <f>AD152*VLOOKUP('Tipo de Pilha_Furieri2014'!$E$1,'Área - us ur_Furieri2014'!$A$4:$R$6,12,FALSE)/1000</f>
        <v>7.7747254432053924E-4</v>
      </c>
      <c r="AV152" s="76">
        <f>AE152*VLOOKUP('Tipo de Pilha_Furieri2014'!$E$1,'Área - us ur_Furieri2014'!$A$4:$R$6,13,FALSE)/1000</f>
        <v>2.4863553408572322E-4</v>
      </c>
      <c r="AW152" s="76">
        <f>AF152*VLOOKUP('Tipo de Pilha_Furieri2014'!$E$1,'Área - us ur_Furieri2014'!$A$4:$R$6,14,FALSE)/1000</f>
        <v>1.545594142276728E-4</v>
      </c>
      <c r="AX152" s="76">
        <f>AG152*VLOOKUP('Tipo de Pilha_Furieri2014'!$E$1,'Área - us ur_Furieri2014'!$A$4:$R$6,15,FALSE)/1000</f>
        <v>6.26363365315003E-5</v>
      </c>
      <c r="AY152" s="76">
        <f>AH152*VLOOKUP('Tipo de Pilha_Furieri2014'!$E$1,'Área - us ur_Furieri2014'!$A$4:$R$6,16,FALSE)/1000</f>
        <v>0</v>
      </c>
      <c r="AZ152" s="76">
        <f>AI152*VLOOKUP('Tipo de Pilha_Furieri2014'!$E$1,'Área - us ur_Furieri2014'!$A$4:$R$6,17,FALSE)/1000</f>
        <v>0</v>
      </c>
      <c r="BA152" s="77">
        <f>AJ152*VLOOKUP('Tipo de Pilha_Furieri2014'!$E$1,'Área - us ur_Furieri2014'!$A$4:$R$6,18,FALSE)/1000</f>
        <v>0</v>
      </c>
      <c r="BB152" s="70">
        <f t="shared" si="65"/>
        <v>5.8447484028193199E-3</v>
      </c>
    </row>
    <row r="153" spans="1:54" ht="15" customHeight="1" x14ac:dyDescent="0.2">
      <c r="A153" s="90">
        <f>'Série Vento-1 dia'!D153</f>
        <v>42155</v>
      </c>
      <c r="B153" s="55">
        <f>'Série Vento-1 dia'!E153</f>
        <v>6.8729718399999999</v>
      </c>
      <c r="C153" s="48">
        <f t="shared" si="48"/>
        <v>3.4364859200000007E-2</v>
      </c>
      <c r="D153" s="49">
        <f t="shared" si="49"/>
        <v>0.1030945776</v>
      </c>
      <c r="E153" s="49">
        <f t="shared" si="50"/>
        <v>0.17182429600000002</v>
      </c>
      <c r="F153" s="49">
        <f t="shared" si="51"/>
        <v>0.24055401439999996</v>
      </c>
      <c r="G153" s="49">
        <f t="shared" si="52"/>
        <v>0.30928373280000004</v>
      </c>
      <c r="H153" s="49">
        <f t="shared" si="53"/>
        <v>0.37801345120000007</v>
      </c>
      <c r="I153" s="49">
        <f t="shared" si="54"/>
        <v>0.44674316959999999</v>
      </c>
      <c r="J153" s="49">
        <f t="shared" si="55"/>
        <v>0.51547288800000002</v>
      </c>
      <c r="K153" s="49">
        <f t="shared" si="56"/>
        <v>0.58420260639999999</v>
      </c>
      <c r="L153" s="49">
        <f t="shared" si="57"/>
        <v>0.65293232479999996</v>
      </c>
      <c r="M153" s="49">
        <f t="shared" si="58"/>
        <v>0.72166204320000005</v>
      </c>
      <c r="N153" s="49">
        <f t="shared" si="59"/>
        <v>0.79039176159999991</v>
      </c>
      <c r="O153" s="49">
        <f t="shared" si="60"/>
        <v>0.85912147999999999</v>
      </c>
      <c r="P153" s="49">
        <f t="shared" si="61"/>
        <v>0.92785119840000008</v>
      </c>
      <c r="Q153" s="49">
        <f t="shared" si="62"/>
        <v>0.99658091679999994</v>
      </c>
      <c r="R153" s="49">
        <f t="shared" si="63"/>
        <v>1.0653106352000001</v>
      </c>
      <c r="S153" s="50">
        <f t="shared" si="64"/>
        <v>1.1340403536000001</v>
      </c>
      <c r="T153" s="48">
        <f t="shared" si="69"/>
        <v>0</v>
      </c>
      <c r="U153" s="49">
        <f t="shared" si="69"/>
        <v>0</v>
      </c>
      <c r="V153" s="49">
        <f t="shared" si="69"/>
        <v>0</v>
      </c>
      <c r="W153" s="49">
        <f t="shared" si="69"/>
        <v>0</v>
      </c>
      <c r="X153" s="49">
        <f t="shared" si="69"/>
        <v>0</v>
      </c>
      <c r="Y153" s="49">
        <f t="shared" si="69"/>
        <v>0</v>
      </c>
      <c r="Z153" s="49">
        <f t="shared" si="69"/>
        <v>0.43483859623875304</v>
      </c>
      <c r="AA153" s="49">
        <f t="shared" si="69"/>
        <v>2.5605478458175122</v>
      </c>
      <c r="AB153" s="49">
        <f t="shared" si="69"/>
        <v>5.2342149015920931</v>
      </c>
      <c r="AC153" s="49">
        <f t="shared" si="69"/>
        <v>8.4558397635624942</v>
      </c>
      <c r="AD153" s="49">
        <f t="shared" si="69"/>
        <v>12.225422431728726</v>
      </c>
      <c r="AE153" s="49">
        <f t="shared" si="68"/>
        <v>16.542962906090764</v>
      </c>
      <c r="AF153" s="49">
        <f t="shared" si="68"/>
        <v>21.408461186648644</v>
      </c>
      <c r="AG153" s="49">
        <f t="shared" si="68"/>
        <v>26.821917273402342</v>
      </c>
      <c r="AH153" s="49">
        <f t="shared" si="68"/>
        <v>32.783331166351857</v>
      </c>
      <c r="AI153" s="49">
        <f t="shared" si="68"/>
        <v>39.292702865497212</v>
      </c>
      <c r="AJ153" s="49">
        <f t="shared" si="67"/>
        <v>46.350032370838377</v>
      </c>
      <c r="AK153" s="75">
        <f>T153*VLOOKUP('Tipo de Pilha_Furieri2014'!$E$1,'Área - us ur_Furieri2014'!$A$4:$R$6,2,FALSE)/1000</f>
        <v>0</v>
      </c>
      <c r="AL153" s="76">
        <f>U153*VLOOKUP('Tipo de Pilha_Furieri2014'!$E$1,'Área - us ur_Furieri2014'!$A$4:$R$6,3,FALSE)/1000</f>
        <v>0</v>
      </c>
      <c r="AM153" s="76">
        <f>V153*VLOOKUP('Tipo de Pilha_Furieri2014'!$E$1,'Área - us ur_Furieri2014'!$A$4:$R$6,4,FALSE)/1000</f>
        <v>0</v>
      </c>
      <c r="AN153" s="76">
        <f>W153*VLOOKUP('Tipo de Pilha_Furieri2014'!$E$1,'Área - us ur_Furieri2014'!$A$4:$R$6,5,FALSE)/1000</f>
        <v>0</v>
      </c>
      <c r="AO153" s="76">
        <f>X153*VLOOKUP('Tipo de Pilha_Furieri2014'!$E$1,'Área - us ur_Furieri2014'!$A$4:$R$6,6,FALSE)/1000</f>
        <v>0</v>
      </c>
      <c r="AP153" s="76">
        <f>Y153*VLOOKUP('Tipo de Pilha_Furieri2014'!$E$1,'Área - us ur_Furieri2014'!$A$4:$R$6,7,FALSE)/1000</f>
        <v>0</v>
      </c>
      <c r="AQ153" s="76">
        <f>Z153*VLOOKUP('Tipo de Pilha_Furieri2014'!$E$1,'Área - us ur_Furieri2014'!$A$4:$R$6,8,FALSE)/1000</f>
        <v>6.6530305224529206E-5</v>
      </c>
      <c r="AR153" s="76">
        <f>AA153*VLOOKUP('Tipo de Pilha_Furieri2014'!$E$1,'Área - us ur_Furieri2014'!$A$4:$R$6,9,FALSE)/1000</f>
        <v>2.7909971519410879E-4</v>
      </c>
      <c r="AS153" s="76">
        <f>AB153*VLOOKUP('Tipo de Pilha_Furieri2014'!$E$1,'Área - us ur_Furieri2014'!$A$4:$R$6,10,FALSE)/1000</f>
        <v>2.8264760468597308E-4</v>
      </c>
      <c r="AT153" s="76">
        <f>AC153*VLOOKUP('Tipo de Pilha_Furieri2014'!$E$1,'Área - us ur_Furieri2014'!$A$4:$R$6,11,FALSE)/1000</f>
        <v>2.9595439172468738E-4</v>
      </c>
      <c r="AU153" s="76">
        <f>AD153*VLOOKUP('Tipo de Pilha_Furieri2014'!$E$1,'Área - us ur_Furieri2014'!$A$4:$R$6,12,FALSE)/1000</f>
        <v>2.9341013836148945E-4</v>
      </c>
      <c r="AV153" s="76">
        <f>AE153*VLOOKUP('Tipo de Pilha_Furieri2014'!$E$1,'Área - us ur_Furieri2014'!$A$4:$R$6,13,FALSE)/1000</f>
        <v>9.9257777436544586E-5</v>
      </c>
      <c r="AW153" s="76">
        <f>AF153*VLOOKUP('Tipo de Pilha_Furieri2014'!$E$1,'Área - us ur_Furieri2014'!$A$4:$R$6,14,FALSE)/1000</f>
        <v>6.4225383559945933E-5</v>
      </c>
      <c r="AX153" s="76">
        <f>AG153*VLOOKUP('Tipo de Pilha_Furieri2014'!$E$1,'Área - us ur_Furieri2014'!$A$4:$R$6,15,FALSE)/1000</f>
        <v>2.6821917273402342E-5</v>
      </c>
      <c r="AY153" s="76">
        <f>AH153*VLOOKUP('Tipo de Pilha_Furieri2014'!$E$1,'Área - us ur_Furieri2014'!$A$4:$R$6,16,FALSE)/1000</f>
        <v>0</v>
      </c>
      <c r="AZ153" s="76">
        <f>AI153*VLOOKUP('Tipo de Pilha_Furieri2014'!$E$1,'Área - us ur_Furieri2014'!$A$4:$R$6,17,FALSE)/1000</f>
        <v>0</v>
      </c>
      <c r="BA153" s="77">
        <f>AJ153*VLOOKUP('Tipo de Pilha_Furieri2014'!$E$1,'Área - us ur_Furieri2014'!$A$4:$R$6,18,FALSE)/1000</f>
        <v>0</v>
      </c>
      <c r="BB153" s="70">
        <f t="shared" si="65"/>
        <v>1.4079472334606808E-3</v>
      </c>
    </row>
    <row r="154" spans="1:54" ht="15" customHeight="1" x14ac:dyDescent="0.2">
      <c r="A154" s="90">
        <f>'Série Vento-1 dia'!D154</f>
        <v>42156</v>
      </c>
      <c r="B154" s="55">
        <f>'Série Vento-1 dia'!E154</f>
        <v>12.027700719999999</v>
      </c>
      <c r="C154" s="48">
        <f t="shared" si="48"/>
        <v>6.0138503600000004E-2</v>
      </c>
      <c r="D154" s="49">
        <f t="shared" si="49"/>
        <v>0.18041551079999998</v>
      </c>
      <c r="E154" s="49">
        <f t="shared" si="50"/>
        <v>0.30069251799999996</v>
      </c>
      <c r="F154" s="49">
        <f t="shared" si="51"/>
        <v>0.42096952519999992</v>
      </c>
      <c r="G154" s="49">
        <f t="shared" si="52"/>
        <v>0.54124653239999998</v>
      </c>
      <c r="H154" s="49">
        <f t="shared" si="53"/>
        <v>0.66152353959999999</v>
      </c>
      <c r="I154" s="49">
        <f t="shared" si="54"/>
        <v>0.78180054679999988</v>
      </c>
      <c r="J154" s="49">
        <f t="shared" si="55"/>
        <v>0.902077554</v>
      </c>
      <c r="K154" s="49">
        <f t="shared" si="56"/>
        <v>1.0223545612</v>
      </c>
      <c r="L154" s="49">
        <f t="shared" si="57"/>
        <v>1.1426315683999999</v>
      </c>
      <c r="M154" s="49">
        <f t="shared" si="58"/>
        <v>1.2629085756</v>
      </c>
      <c r="N154" s="49">
        <f t="shared" si="59"/>
        <v>1.3831855827999997</v>
      </c>
      <c r="O154" s="49">
        <f t="shared" si="60"/>
        <v>1.5034625899999998</v>
      </c>
      <c r="P154" s="49">
        <f t="shared" si="61"/>
        <v>1.6237395971999999</v>
      </c>
      <c r="Q154" s="49">
        <f t="shared" si="62"/>
        <v>1.7440166043999996</v>
      </c>
      <c r="R154" s="49">
        <f t="shared" si="63"/>
        <v>1.8642936116000002</v>
      </c>
      <c r="S154" s="50">
        <f t="shared" si="64"/>
        <v>1.9845706187999999</v>
      </c>
      <c r="T154" s="48">
        <f t="shared" si="69"/>
        <v>0</v>
      </c>
      <c r="U154" s="49">
        <f t="shared" si="69"/>
        <v>0</v>
      </c>
      <c r="V154" s="49">
        <f t="shared" si="69"/>
        <v>0</v>
      </c>
      <c r="W154" s="49">
        <f t="shared" si="69"/>
        <v>0</v>
      </c>
      <c r="X154" s="49">
        <f t="shared" si="69"/>
        <v>3.4989591863194063</v>
      </c>
      <c r="Y154" s="49">
        <f t="shared" si="69"/>
        <v>8.8970711545569401</v>
      </c>
      <c r="Z154" s="49">
        <f t="shared" si="69"/>
        <v>15.973303904269175</v>
      </c>
      <c r="AA154" s="49">
        <f t="shared" si="69"/>
        <v>24.72765743545613</v>
      </c>
      <c r="AB154" s="49">
        <f t="shared" si="69"/>
        <v>35.160131748117792</v>
      </c>
      <c r="AC154" s="49">
        <f t="shared" si="69"/>
        <v>47.270726842254135</v>
      </c>
      <c r="AD154" s="49">
        <f t="shared" si="69"/>
        <v>61.059442717865224</v>
      </c>
      <c r="AE154" s="49">
        <f t="shared" si="68"/>
        <v>76.52627937495096</v>
      </c>
      <c r="AF154" s="49">
        <f t="shared" si="68"/>
        <v>93.671236813511456</v>
      </c>
      <c r="AG154" s="49">
        <f t="shared" si="68"/>
        <v>112.49431503354667</v>
      </c>
      <c r="AH154" s="49">
        <f t="shared" si="68"/>
        <v>132.99551403505649</v>
      </c>
      <c r="AI154" s="49">
        <f t="shared" si="68"/>
        <v>155.17483381804121</v>
      </c>
      <c r="AJ154" s="49">
        <f t="shared" si="67"/>
        <v>179.03227438250045</v>
      </c>
      <c r="AK154" s="75">
        <f>T154*VLOOKUP('Tipo de Pilha_Furieri2014'!$E$1,'Área - us ur_Furieri2014'!$A$4:$R$6,2,FALSE)/1000</f>
        <v>0</v>
      </c>
      <c r="AL154" s="76">
        <f>U154*VLOOKUP('Tipo de Pilha_Furieri2014'!$E$1,'Área - us ur_Furieri2014'!$A$4:$R$6,3,FALSE)/1000</f>
        <v>0</v>
      </c>
      <c r="AM154" s="76">
        <f>V154*VLOOKUP('Tipo de Pilha_Furieri2014'!$E$1,'Área - us ur_Furieri2014'!$A$4:$R$6,4,FALSE)/1000</f>
        <v>0</v>
      </c>
      <c r="AN154" s="76">
        <f>W154*VLOOKUP('Tipo de Pilha_Furieri2014'!$E$1,'Área - us ur_Furieri2014'!$A$4:$R$6,5,FALSE)/1000</f>
        <v>0</v>
      </c>
      <c r="AO154" s="76">
        <f>X154*VLOOKUP('Tipo de Pilha_Furieri2014'!$E$1,'Área - us ur_Furieri2014'!$A$4:$R$6,6,FALSE)/1000</f>
        <v>5.5633451062478553E-4</v>
      </c>
      <c r="AP154" s="76">
        <f>Y154*VLOOKUP('Tipo de Pilha_Furieri2014'!$E$1,'Área - us ur_Furieri2014'!$A$4:$R$6,7,FALSE)/1000</f>
        <v>1.806105444375059E-3</v>
      </c>
      <c r="AQ154" s="76">
        <f>Z154*VLOOKUP('Tipo de Pilha_Furieri2014'!$E$1,'Área - us ur_Furieri2014'!$A$4:$R$6,8,FALSE)/1000</f>
        <v>2.4439154973531834E-3</v>
      </c>
      <c r="AR154" s="76">
        <f>AA154*VLOOKUP('Tipo de Pilha_Furieri2014'!$E$1,'Área - us ur_Furieri2014'!$A$4:$R$6,9,FALSE)/1000</f>
        <v>2.6953146604647184E-3</v>
      </c>
      <c r="AS154" s="76">
        <f>AB154*VLOOKUP('Tipo de Pilha_Furieri2014'!$E$1,'Área - us ur_Furieri2014'!$A$4:$R$6,10,FALSE)/1000</f>
        <v>1.8986471143983611E-3</v>
      </c>
      <c r="AT154" s="76">
        <f>AC154*VLOOKUP('Tipo de Pilha_Furieri2014'!$E$1,'Área - us ur_Furieri2014'!$A$4:$R$6,11,FALSE)/1000</f>
        <v>1.654475439478895E-3</v>
      </c>
      <c r="AU154" s="76">
        <f>AD154*VLOOKUP('Tipo de Pilha_Furieri2014'!$E$1,'Área - us ur_Furieri2014'!$A$4:$R$6,12,FALSE)/1000</f>
        <v>1.4654266252287654E-3</v>
      </c>
      <c r="AV154" s="76">
        <f>AE154*VLOOKUP('Tipo de Pilha_Furieri2014'!$E$1,'Área - us ur_Furieri2014'!$A$4:$R$6,13,FALSE)/1000</f>
        <v>4.5915767624970578E-4</v>
      </c>
      <c r="AW154" s="76">
        <f>AF154*VLOOKUP('Tipo de Pilha_Furieri2014'!$E$1,'Área - us ur_Furieri2014'!$A$4:$R$6,14,FALSE)/1000</f>
        <v>2.8101371044053435E-4</v>
      </c>
      <c r="AX154" s="76">
        <f>AG154*VLOOKUP('Tipo de Pilha_Furieri2014'!$E$1,'Área - us ur_Furieri2014'!$A$4:$R$6,15,FALSE)/1000</f>
        <v>1.1249431503354668E-4</v>
      </c>
      <c r="AY154" s="76">
        <f>AH154*VLOOKUP('Tipo de Pilha_Furieri2014'!$E$1,'Área - us ur_Furieri2014'!$A$4:$R$6,16,FALSE)/1000</f>
        <v>0</v>
      </c>
      <c r="AZ154" s="76">
        <f>AI154*VLOOKUP('Tipo de Pilha_Furieri2014'!$E$1,'Área - us ur_Furieri2014'!$A$4:$R$6,17,FALSE)/1000</f>
        <v>0</v>
      </c>
      <c r="BA154" s="77">
        <f>AJ154*VLOOKUP('Tipo de Pilha_Furieri2014'!$E$1,'Área - us ur_Furieri2014'!$A$4:$R$6,18,FALSE)/1000</f>
        <v>0</v>
      </c>
      <c r="BB154" s="70">
        <f t="shared" si="65"/>
        <v>1.3372884993647555E-2</v>
      </c>
    </row>
    <row r="155" spans="1:54" ht="15" customHeight="1" x14ac:dyDescent="0.2">
      <c r="A155" s="90">
        <f>'Série Vento-1 dia'!D155</f>
        <v>42157</v>
      </c>
      <c r="B155" s="55">
        <f>'Série Vento-1 dia'!E155</f>
        <v>10.309457759999999</v>
      </c>
      <c r="C155" s="48">
        <f t="shared" si="48"/>
        <v>5.1547288800000007E-2</v>
      </c>
      <c r="D155" s="49">
        <f t="shared" si="49"/>
        <v>0.15464186639999997</v>
      </c>
      <c r="E155" s="49">
        <f t="shared" si="50"/>
        <v>0.25773644400000001</v>
      </c>
      <c r="F155" s="49">
        <f t="shared" si="51"/>
        <v>0.36083102159999991</v>
      </c>
      <c r="G155" s="49">
        <f t="shared" si="52"/>
        <v>0.46392559919999998</v>
      </c>
      <c r="H155" s="49">
        <f t="shared" si="53"/>
        <v>0.56702017680000005</v>
      </c>
      <c r="I155" s="49">
        <f t="shared" si="54"/>
        <v>0.67011475440000001</v>
      </c>
      <c r="J155" s="49">
        <f t="shared" si="55"/>
        <v>0.77320933200000008</v>
      </c>
      <c r="K155" s="49">
        <f t="shared" si="56"/>
        <v>0.87630390959999993</v>
      </c>
      <c r="L155" s="49">
        <f t="shared" si="57"/>
        <v>0.97939848719999989</v>
      </c>
      <c r="M155" s="49">
        <f t="shared" si="58"/>
        <v>1.0824930648</v>
      </c>
      <c r="N155" s="49">
        <f t="shared" si="59"/>
        <v>1.1855876423999998</v>
      </c>
      <c r="O155" s="49">
        <f t="shared" si="60"/>
        <v>1.2886822199999999</v>
      </c>
      <c r="P155" s="49">
        <f t="shared" si="61"/>
        <v>1.3917767975999999</v>
      </c>
      <c r="Q155" s="49">
        <f t="shared" si="62"/>
        <v>1.4948713751999998</v>
      </c>
      <c r="R155" s="49">
        <f t="shared" si="63"/>
        <v>1.5979659528000001</v>
      </c>
      <c r="S155" s="50">
        <f t="shared" si="64"/>
        <v>1.7010605303999999</v>
      </c>
      <c r="T155" s="48">
        <f t="shared" si="69"/>
        <v>0</v>
      </c>
      <c r="U155" s="49">
        <f t="shared" si="69"/>
        <v>0</v>
      </c>
      <c r="V155" s="49">
        <f t="shared" si="69"/>
        <v>0</v>
      </c>
      <c r="W155" s="49">
        <f t="shared" si="69"/>
        <v>0</v>
      </c>
      <c r="X155" s="49">
        <f t="shared" si="69"/>
        <v>0.91489486430258415</v>
      </c>
      <c r="Y155" s="49">
        <f t="shared" si="69"/>
        <v>4.5144270933175914</v>
      </c>
      <c r="Z155" s="49">
        <f t="shared" si="69"/>
        <v>9.3468643862731948</v>
      </c>
      <c r="AA155" s="49">
        <f t="shared" si="69"/>
        <v>15.412206743169406</v>
      </c>
      <c r="AB155" s="49">
        <f t="shared" si="69"/>
        <v>22.710454164006201</v>
      </c>
      <c r="AC155" s="49">
        <f t="shared" si="69"/>
        <v>31.241606648783609</v>
      </c>
      <c r="AD155" s="49">
        <f t="shared" si="69"/>
        <v>41.00566419750163</v>
      </c>
      <c r="AE155" s="49">
        <f t="shared" si="68"/>
        <v>52.002626810160223</v>
      </c>
      <c r="AF155" s="49">
        <f t="shared" si="68"/>
        <v>64.232494486759435</v>
      </c>
      <c r="AG155" s="49">
        <f t="shared" si="68"/>
        <v>77.695267227299254</v>
      </c>
      <c r="AH155" s="49">
        <f t="shared" si="68"/>
        <v>92.390945031779637</v>
      </c>
      <c r="AI155" s="49">
        <f t="shared" si="68"/>
        <v>108.31952790020071</v>
      </c>
      <c r="AJ155" s="49">
        <f t="shared" si="67"/>
        <v>125.48101583256231</v>
      </c>
      <c r="AK155" s="75">
        <f>T155*VLOOKUP('Tipo de Pilha_Furieri2014'!$E$1,'Área - us ur_Furieri2014'!$A$4:$R$6,2,FALSE)/1000</f>
        <v>0</v>
      </c>
      <c r="AL155" s="76">
        <f>U155*VLOOKUP('Tipo de Pilha_Furieri2014'!$E$1,'Área - us ur_Furieri2014'!$A$4:$R$6,3,FALSE)/1000</f>
        <v>0</v>
      </c>
      <c r="AM155" s="76">
        <f>V155*VLOOKUP('Tipo de Pilha_Furieri2014'!$E$1,'Área - us ur_Furieri2014'!$A$4:$R$6,4,FALSE)/1000</f>
        <v>0</v>
      </c>
      <c r="AN155" s="76">
        <f>W155*VLOOKUP('Tipo de Pilha_Furieri2014'!$E$1,'Área - us ur_Furieri2014'!$A$4:$R$6,5,FALSE)/1000</f>
        <v>0</v>
      </c>
      <c r="AO155" s="76">
        <f>X155*VLOOKUP('Tipo de Pilha_Furieri2014'!$E$1,'Área - us ur_Furieri2014'!$A$4:$R$6,6,FALSE)/1000</f>
        <v>1.4546828342411089E-4</v>
      </c>
      <c r="AP155" s="76">
        <f>Y155*VLOOKUP('Tipo de Pilha_Furieri2014'!$E$1,'Área - us ur_Furieri2014'!$A$4:$R$6,7,FALSE)/1000</f>
        <v>9.1642869994347108E-4</v>
      </c>
      <c r="AQ155" s="76">
        <f>Z155*VLOOKUP('Tipo de Pilha_Furieri2014'!$E$1,'Área - us ur_Furieri2014'!$A$4:$R$6,8,FALSE)/1000</f>
        <v>1.4300702510997986E-3</v>
      </c>
      <c r="AR155" s="76">
        <f>AA155*VLOOKUP('Tipo de Pilha_Furieri2014'!$E$1,'Área - us ur_Furieri2014'!$A$4:$R$6,9,FALSE)/1000</f>
        <v>1.6799305350054651E-3</v>
      </c>
      <c r="AS155" s="76">
        <f>AB155*VLOOKUP('Tipo de Pilha_Furieri2014'!$E$1,'Área - us ur_Furieri2014'!$A$4:$R$6,10,FALSE)/1000</f>
        <v>1.226364524856335E-3</v>
      </c>
      <c r="AT155" s="76">
        <f>AC155*VLOOKUP('Tipo de Pilha_Furieri2014'!$E$1,'Área - us ur_Furieri2014'!$A$4:$R$6,11,FALSE)/1000</f>
        <v>1.0934562327074265E-3</v>
      </c>
      <c r="AU155" s="76">
        <f>AD155*VLOOKUP('Tipo de Pilha_Furieri2014'!$E$1,'Área - us ur_Furieri2014'!$A$4:$R$6,12,FALSE)/1000</f>
        <v>9.8413594074003917E-4</v>
      </c>
      <c r="AV155" s="76">
        <f>AE155*VLOOKUP('Tipo de Pilha_Furieri2014'!$E$1,'Área - us ur_Furieri2014'!$A$4:$R$6,13,FALSE)/1000</f>
        <v>3.1201576086096133E-4</v>
      </c>
      <c r="AW155" s="76">
        <f>AF155*VLOOKUP('Tipo de Pilha_Furieri2014'!$E$1,'Área - us ur_Furieri2014'!$A$4:$R$6,14,FALSE)/1000</f>
        <v>1.9269748346027832E-4</v>
      </c>
      <c r="AX155" s="76">
        <f>AG155*VLOOKUP('Tipo de Pilha_Furieri2014'!$E$1,'Área - us ur_Furieri2014'!$A$4:$R$6,15,FALSE)/1000</f>
        <v>7.7695267227299256E-5</v>
      </c>
      <c r="AY155" s="76">
        <f>AH155*VLOOKUP('Tipo de Pilha_Furieri2014'!$E$1,'Área - us ur_Furieri2014'!$A$4:$R$6,16,FALSE)/1000</f>
        <v>0</v>
      </c>
      <c r="AZ155" s="76">
        <f>AI155*VLOOKUP('Tipo de Pilha_Furieri2014'!$E$1,'Área - us ur_Furieri2014'!$A$4:$R$6,17,FALSE)/1000</f>
        <v>0</v>
      </c>
      <c r="BA155" s="77">
        <f>AJ155*VLOOKUP('Tipo de Pilha_Furieri2014'!$E$1,'Área - us ur_Furieri2014'!$A$4:$R$6,18,FALSE)/1000</f>
        <v>0</v>
      </c>
      <c r="BB155" s="70">
        <f t="shared" si="65"/>
        <v>8.0582629793251852E-3</v>
      </c>
    </row>
    <row r="156" spans="1:54" ht="15" customHeight="1" x14ac:dyDescent="0.2">
      <c r="A156" s="90">
        <f>'Série Vento-1 dia'!D156</f>
        <v>42158</v>
      </c>
      <c r="B156" s="55">
        <f>'Série Vento-1 dia'!E156</f>
        <v>8.5912147999999995</v>
      </c>
      <c r="C156" s="48">
        <f t="shared" si="48"/>
        <v>4.2956074000000004E-2</v>
      </c>
      <c r="D156" s="49">
        <f t="shared" si="49"/>
        <v>0.12886822199999998</v>
      </c>
      <c r="E156" s="49">
        <f t="shared" si="50"/>
        <v>0.21478037</v>
      </c>
      <c r="F156" s="49">
        <f t="shared" si="51"/>
        <v>0.30069251799999996</v>
      </c>
      <c r="G156" s="49">
        <f t="shared" si="52"/>
        <v>0.38660466600000004</v>
      </c>
      <c r="H156" s="49">
        <f t="shared" si="53"/>
        <v>0.47251681400000001</v>
      </c>
      <c r="I156" s="49">
        <f t="shared" si="54"/>
        <v>0.55842896200000003</v>
      </c>
      <c r="J156" s="49">
        <f t="shared" si="55"/>
        <v>0.64434111000000005</v>
      </c>
      <c r="K156" s="49">
        <f t="shared" si="56"/>
        <v>0.73025325799999996</v>
      </c>
      <c r="L156" s="49">
        <f t="shared" si="57"/>
        <v>0.81616540599999998</v>
      </c>
      <c r="M156" s="49">
        <f t="shared" si="58"/>
        <v>0.902077554</v>
      </c>
      <c r="N156" s="49">
        <f t="shared" si="59"/>
        <v>0.98798970199999991</v>
      </c>
      <c r="O156" s="49">
        <f t="shared" si="60"/>
        <v>1.0739018499999999</v>
      </c>
      <c r="P156" s="49">
        <f t="shared" si="61"/>
        <v>1.159813998</v>
      </c>
      <c r="Q156" s="49">
        <f t="shared" si="62"/>
        <v>1.2457261459999998</v>
      </c>
      <c r="R156" s="49">
        <f t="shared" si="63"/>
        <v>1.3316382940000002</v>
      </c>
      <c r="S156" s="50">
        <f t="shared" si="64"/>
        <v>1.417550442</v>
      </c>
      <c r="T156" s="48">
        <f t="shared" si="69"/>
        <v>0</v>
      </c>
      <c r="U156" s="49">
        <f t="shared" si="69"/>
        <v>0</v>
      </c>
      <c r="V156" s="49">
        <f t="shared" si="69"/>
        <v>0</v>
      </c>
      <c r="W156" s="49">
        <f t="shared" si="69"/>
        <v>0</v>
      </c>
      <c r="X156" s="49">
        <f t="shared" si="69"/>
        <v>0</v>
      </c>
      <c r="Y156" s="49">
        <f t="shared" si="69"/>
        <v>1.1677657594172151</v>
      </c>
      <c r="Z156" s="49">
        <f t="shared" si="69"/>
        <v>4.167375950263053</v>
      </c>
      <c r="AA156" s="49">
        <f t="shared" si="69"/>
        <v>8.0231702132898643</v>
      </c>
      <c r="AB156" s="49">
        <f t="shared" si="69"/>
        <v>12.735148548497643</v>
      </c>
      <c r="AC156" s="49">
        <f t="shared" si="69"/>
        <v>18.303310955886403</v>
      </c>
      <c r="AD156" s="49">
        <f t="shared" si="69"/>
        <v>24.72765743545613</v>
      </c>
      <c r="AE156" s="49">
        <f t="shared" si="68"/>
        <v>32.008187987206824</v>
      </c>
      <c r="AF156" s="49">
        <f t="shared" si="68"/>
        <v>40.144902611138505</v>
      </c>
      <c r="AG156" s="49">
        <f t="shared" si="68"/>
        <v>49.137801307251152</v>
      </c>
      <c r="AH156" s="49">
        <f t="shared" si="68"/>
        <v>58.986884075544751</v>
      </c>
      <c r="AI156" s="49">
        <f t="shared" si="68"/>
        <v>69.692150916019401</v>
      </c>
      <c r="AJ156" s="49">
        <f t="shared" si="67"/>
        <v>81.253601828674945</v>
      </c>
      <c r="AK156" s="75">
        <f>T156*VLOOKUP('Tipo de Pilha_Furieri2014'!$E$1,'Área - us ur_Furieri2014'!$A$4:$R$6,2,FALSE)/1000</f>
        <v>0</v>
      </c>
      <c r="AL156" s="76">
        <f>U156*VLOOKUP('Tipo de Pilha_Furieri2014'!$E$1,'Área - us ur_Furieri2014'!$A$4:$R$6,3,FALSE)/1000</f>
        <v>0</v>
      </c>
      <c r="AM156" s="76">
        <f>V156*VLOOKUP('Tipo de Pilha_Furieri2014'!$E$1,'Área - us ur_Furieri2014'!$A$4:$R$6,4,FALSE)/1000</f>
        <v>0</v>
      </c>
      <c r="AN156" s="76">
        <f>W156*VLOOKUP('Tipo de Pilha_Furieri2014'!$E$1,'Área - us ur_Furieri2014'!$A$4:$R$6,5,FALSE)/1000</f>
        <v>0</v>
      </c>
      <c r="AO156" s="76">
        <f>X156*VLOOKUP('Tipo de Pilha_Furieri2014'!$E$1,'Área - us ur_Furieri2014'!$A$4:$R$6,6,FALSE)/1000</f>
        <v>0</v>
      </c>
      <c r="AP156" s="76">
        <f>Y156*VLOOKUP('Tipo de Pilha_Furieri2014'!$E$1,'Área - us ur_Furieri2014'!$A$4:$R$6,7,FALSE)/1000</f>
        <v>2.3705644916169466E-4</v>
      </c>
      <c r="AQ156" s="76">
        <f>Z156*VLOOKUP('Tipo de Pilha_Furieri2014'!$E$1,'Área - us ur_Furieri2014'!$A$4:$R$6,8,FALSE)/1000</f>
        <v>6.3760852039024707E-4</v>
      </c>
      <c r="AR156" s="76">
        <f>AA156*VLOOKUP('Tipo de Pilha_Furieri2014'!$E$1,'Área - us ur_Furieri2014'!$A$4:$R$6,9,FALSE)/1000</f>
        <v>8.7452555324859529E-4</v>
      </c>
      <c r="AS156" s="76">
        <f>AB156*VLOOKUP('Tipo de Pilha_Furieri2014'!$E$1,'Área - us ur_Furieri2014'!$A$4:$R$6,10,FALSE)/1000</f>
        <v>6.8769802161887275E-4</v>
      </c>
      <c r="AT156" s="76">
        <f>AC156*VLOOKUP('Tipo de Pilha_Furieri2014'!$E$1,'Área - us ur_Furieri2014'!$A$4:$R$6,11,FALSE)/1000</f>
        <v>6.4061588345602413E-4</v>
      </c>
      <c r="AU156" s="76">
        <f>AD156*VLOOKUP('Tipo de Pilha_Furieri2014'!$E$1,'Área - us ur_Furieri2014'!$A$4:$R$6,12,FALSE)/1000</f>
        <v>5.9346377845094706E-4</v>
      </c>
      <c r="AV156" s="76">
        <f>AE156*VLOOKUP('Tipo de Pilha_Furieri2014'!$E$1,'Área - us ur_Furieri2014'!$A$4:$R$6,13,FALSE)/1000</f>
        <v>1.9204912792324095E-4</v>
      </c>
      <c r="AW156" s="76">
        <f>AF156*VLOOKUP('Tipo de Pilha_Furieri2014'!$E$1,'Área - us ur_Furieri2014'!$A$4:$R$6,14,FALSE)/1000</f>
        <v>1.2043470783341552E-4</v>
      </c>
      <c r="AX156" s="76">
        <f>AG156*VLOOKUP('Tipo de Pilha_Furieri2014'!$E$1,'Área - us ur_Furieri2014'!$A$4:$R$6,15,FALSE)/1000</f>
        <v>4.9137801307251151E-5</v>
      </c>
      <c r="AY156" s="76">
        <f>AH156*VLOOKUP('Tipo de Pilha_Furieri2014'!$E$1,'Área - us ur_Furieri2014'!$A$4:$R$6,16,FALSE)/1000</f>
        <v>0</v>
      </c>
      <c r="AZ156" s="76">
        <f>AI156*VLOOKUP('Tipo de Pilha_Furieri2014'!$E$1,'Área - us ur_Furieri2014'!$A$4:$R$6,17,FALSE)/1000</f>
        <v>0</v>
      </c>
      <c r="BA156" s="77">
        <f>AJ156*VLOOKUP('Tipo de Pilha_Furieri2014'!$E$1,'Área - us ur_Furieri2014'!$A$4:$R$6,18,FALSE)/1000</f>
        <v>0</v>
      </c>
      <c r="BB156" s="70">
        <f t="shared" si="65"/>
        <v>4.0325898433902886E-3</v>
      </c>
    </row>
    <row r="157" spans="1:54" ht="15" customHeight="1" x14ac:dyDescent="0.2">
      <c r="A157" s="90">
        <f>'Série Vento-1 dia'!D157</f>
        <v>42159</v>
      </c>
      <c r="B157" s="55">
        <f>'Série Vento-1 dia'!E157</f>
        <v>8.5912147999999995</v>
      </c>
      <c r="C157" s="48">
        <f t="shared" si="48"/>
        <v>4.2956074000000004E-2</v>
      </c>
      <c r="D157" s="49">
        <f t="shared" si="49"/>
        <v>0.12886822199999998</v>
      </c>
      <c r="E157" s="49">
        <f t="shared" si="50"/>
        <v>0.21478037</v>
      </c>
      <c r="F157" s="49">
        <f t="shared" si="51"/>
        <v>0.30069251799999996</v>
      </c>
      <c r="G157" s="49">
        <f t="shared" si="52"/>
        <v>0.38660466600000004</v>
      </c>
      <c r="H157" s="49">
        <f t="shared" si="53"/>
        <v>0.47251681400000001</v>
      </c>
      <c r="I157" s="49">
        <f t="shared" si="54"/>
        <v>0.55842896200000003</v>
      </c>
      <c r="J157" s="49">
        <f t="shared" si="55"/>
        <v>0.64434111000000005</v>
      </c>
      <c r="K157" s="49">
        <f t="shared" si="56"/>
        <v>0.73025325799999996</v>
      </c>
      <c r="L157" s="49">
        <f t="shared" si="57"/>
        <v>0.81616540599999998</v>
      </c>
      <c r="M157" s="49">
        <f t="shared" si="58"/>
        <v>0.902077554</v>
      </c>
      <c r="N157" s="49">
        <f t="shared" si="59"/>
        <v>0.98798970199999991</v>
      </c>
      <c r="O157" s="49">
        <f t="shared" si="60"/>
        <v>1.0739018499999999</v>
      </c>
      <c r="P157" s="49">
        <f t="shared" si="61"/>
        <v>1.159813998</v>
      </c>
      <c r="Q157" s="49">
        <f t="shared" si="62"/>
        <v>1.2457261459999998</v>
      </c>
      <c r="R157" s="49">
        <f t="shared" si="63"/>
        <v>1.3316382940000002</v>
      </c>
      <c r="S157" s="50">
        <f t="shared" si="64"/>
        <v>1.417550442</v>
      </c>
      <c r="T157" s="48">
        <f t="shared" si="69"/>
        <v>0</v>
      </c>
      <c r="U157" s="49">
        <f t="shared" si="69"/>
        <v>0</v>
      </c>
      <c r="V157" s="49">
        <f t="shared" si="69"/>
        <v>0</v>
      </c>
      <c r="W157" s="49">
        <f t="shared" si="69"/>
        <v>0</v>
      </c>
      <c r="X157" s="49">
        <f t="shared" si="69"/>
        <v>0</v>
      </c>
      <c r="Y157" s="49">
        <f t="shared" si="69"/>
        <v>1.1677657594172151</v>
      </c>
      <c r="Z157" s="49">
        <f t="shared" si="69"/>
        <v>4.167375950263053</v>
      </c>
      <c r="AA157" s="49">
        <f t="shared" si="69"/>
        <v>8.0231702132898643</v>
      </c>
      <c r="AB157" s="49">
        <f t="shared" si="69"/>
        <v>12.735148548497643</v>
      </c>
      <c r="AC157" s="49">
        <f t="shared" si="69"/>
        <v>18.303310955886403</v>
      </c>
      <c r="AD157" s="49">
        <f t="shared" si="69"/>
        <v>24.72765743545613</v>
      </c>
      <c r="AE157" s="49">
        <f t="shared" si="68"/>
        <v>32.008187987206824</v>
      </c>
      <c r="AF157" s="49">
        <f t="shared" si="68"/>
        <v>40.144902611138505</v>
      </c>
      <c r="AG157" s="49">
        <f t="shared" si="68"/>
        <v>49.137801307251152</v>
      </c>
      <c r="AH157" s="49">
        <f t="shared" si="68"/>
        <v>58.986884075544751</v>
      </c>
      <c r="AI157" s="49">
        <f t="shared" si="68"/>
        <v>69.692150916019401</v>
      </c>
      <c r="AJ157" s="49">
        <f t="shared" si="67"/>
        <v>81.253601828674945</v>
      </c>
      <c r="AK157" s="75">
        <f>T157*VLOOKUP('Tipo de Pilha_Furieri2014'!$E$1,'Área - us ur_Furieri2014'!$A$4:$R$6,2,FALSE)/1000</f>
        <v>0</v>
      </c>
      <c r="AL157" s="76">
        <f>U157*VLOOKUP('Tipo de Pilha_Furieri2014'!$E$1,'Área - us ur_Furieri2014'!$A$4:$R$6,3,FALSE)/1000</f>
        <v>0</v>
      </c>
      <c r="AM157" s="76">
        <f>V157*VLOOKUP('Tipo de Pilha_Furieri2014'!$E$1,'Área - us ur_Furieri2014'!$A$4:$R$6,4,FALSE)/1000</f>
        <v>0</v>
      </c>
      <c r="AN157" s="76">
        <f>W157*VLOOKUP('Tipo de Pilha_Furieri2014'!$E$1,'Área - us ur_Furieri2014'!$A$4:$R$6,5,FALSE)/1000</f>
        <v>0</v>
      </c>
      <c r="AO157" s="76">
        <f>X157*VLOOKUP('Tipo de Pilha_Furieri2014'!$E$1,'Área - us ur_Furieri2014'!$A$4:$R$6,6,FALSE)/1000</f>
        <v>0</v>
      </c>
      <c r="AP157" s="76">
        <f>Y157*VLOOKUP('Tipo de Pilha_Furieri2014'!$E$1,'Área - us ur_Furieri2014'!$A$4:$R$6,7,FALSE)/1000</f>
        <v>2.3705644916169466E-4</v>
      </c>
      <c r="AQ157" s="76">
        <f>Z157*VLOOKUP('Tipo de Pilha_Furieri2014'!$E$1,'Área - us ur_Furieri2014'!$A$4:$R$6,8,FALSE)/1000</f>
        <v>6.3760852039024707E-4</v>
      </c>
      <c r="AR157" s="76">
        <f>AA157*VLOOKUP('Tipo de Pilha_Furieri2014'!$E$1,'Área - us ur_Furieri2014'!$A$4:$R$6,9,FALSE)/1000</f>
        <v>8.7452555324859529E-4</v>
      </c>
      <c r="AS157" s="76">
        <f>AB157*VLOOKUP('Tipo de Pilha_Furieri2014'!$E$1,'Área - us ur_Furieri2014'!$A$4:$R$6,10,FALSE)/1000</f>
        <v>6.8769802161887275E-4</v>
      </c>
      <c r="AT157" s="76">
        <f>AC157*VLOOKUP('Tipo de Pilha_Furieri2014'!$E$1,'Área - us ur_Furieri2014'!$A$4:$R$6,11,FALSE)/1000</f>
        <v>6.4061588345602413E-4</v>
      </c>
      <c r="AU157" s="76">
        <f>AD157*VLOOKUP('Tipo de Pilha_Furieri2014'!$E$1,'Área - us ur_Furieri2014'!$A$4:$R$6,12,FALSE)/1000</f>
        <v>5.9346377845094706E-4</v>
      </c>
      <c r="AV157" s="76">
        <f>AE157*VLOOKUP('Tipo de Pilha_Furieri2014'!$E$1,'Área - us ur_Furieri2014'!$A$4:$R$6,13,FALSE)/1000</f>
        <v>1.9204912792324095E-4</v>
      </c>
      <c r="AW157" s="76">
        <f>AF157*VLOOKUP('Tipo de Pilha_Furieri2014'!$E$1,'Área - us ur_Furieri2014'!$A$4:$R$6,14,FALSE)/1000</f>
        <v>1.2043470783341552E-4</v>
      </c>
      <c r="AX157" s="76">
        <f>AG157*VLOOKUP('Tipo de Pilha_Furieri2014'!$E$1,'Área - us ur_Furieri2014'!$A$4:$R$6,15,FALSE)/1000</f>
        <v>4.9137801307251151E-5</v>
      </c>
      <c r="AY157" s="76">
        <f>AH157*VLOOKUP('Tipo de Pilha_Furieri2014'!$E$1,'Área - us ur_Furieri2014'!$A$4:$R$6,16,FALSE)/1000</f>
        <v>0</v>
      </c>
      <c r="AZ157" s="76">
        <f>AI157*VLOOKUP('Tipo de Pilha_Furieri2014'!$E$1,'Área - us ur_Furieri2014'!$A$4:$R$6,17,FALSE)/1000</f>
        <v>0</v>
      </c>
      <c r="BA157" s="77">
        <f>AJ157*VLOOKUP('Tipo de Pilha_Furieri2014'!$E$1,'Área - us ur_Furieri2014'!$A$4:$R$6,18,FALSE)/1000</f>
        <v>0</v>
      </c>
      <c r="BB157" s="70">
        <f t="shared" si="65"/>
        <v>4.0325898433902886E-3</v>
      </c>
    </row>
    <row r="158" spans="1:54" ht="15" customHeight="1" x14ac:dyDescent="0.2">
      <c r="A158" s="90">
        <f>'Série Vento-1 dia'!D158</f>
        <v>42160</v>
      </c>
      <c r="B158" s="55">
        <f>'Série Vento-1 dia'!E158</f>
        <v>6.8729718399999999</v>
      </c>
      <c r="C158" s="48">
        <f t="shared" si="48"/>
        <v>3.4364859200000007E-2</v>
      </c>
      <c r="D158" s="49">
        <f t="shared" si="49"/>
        <v>0.1030945776</v>
      </c>
      <c r="E158" s="49">
        <f t="shared" si="50"/>
        <v>0.17182429600000002</v>
      </c>
      <c r="F158" s="49">
        <f t="shared" si="51"/>
        <v>0.24055401439999996</v>
      </c>
      <c r="G158" s="49">
        <f t="shared" si="52"/>
        <v>0.30928373280000004</v>
      </c>
      <c r="H158" s="49">
        <f t="shared" si="53"/>
        <v>0.37801345120000007</v>
      </c>
      <c r="I158" s="49">
        <f t="shared" si="54"/>
        <v>0.44674316959999999</v>
      </c>
      <c r="J158" s="49">
        <f t="shared" si="55"/>
        <v>0.51547288800000002</v>
      </c>
      <c r="K158" s="49">
        <f t="shared" si="56"/>
        <v>0.58420260639999999</v>
      </c>
      <c r="L158" s="49">
        <f t="shared" si="57"/>
        <v>0.65293232479999996</v>
      </c>
      <c r="M158" s="49">
        <f t="shared" si="58"/>
        <v>0.72166204320000005</v>
      </c>
      <c r="N158" s="49">
        <f t="shared" si="59"/>
        <v>0.79039176159999991</v>
      </c>
      <c r="O158" s="49">
        <f t="shared" si="60"/>
        <v>0.85912147999999999</v>
      </c>
      <c r="P158" s="49">
        <f t="shared" si="61"/>
        <v>0.92785119840000008</v>
      </c>
      <c r="Q158" s="49">
        <f t="shared" si="62"/>
        <v>0.99658091679999994</v>
      </c>
      <c r="R158" s="49">
        <f t="shared" si="63"/>
        <v>1.0653106352000001</v>
      </c>
      <c r="S158" s="50">
        <f t="shared" si="64"/>
        <v>1.1340403536000001</v>
      </c>
      <c r="T158" s="48">
        <f t="shared" si="69"/>
        <v>0</v>
      </c>
      <c r="U158" s="49">
        <f t="shared" si="69"/>
        <v>0</v>
      </c>
      <c r="V158" s="49">
        <f t="shared" si="69"/>
        <v>0</v>
      </c>
      <c r="W158" s="49">
        <f t="shared" si="69"/>
        <v>0</v>
      </c>
      <c r="X158" s="49">
        <f t="shared" si="69"/>
        <v>0</v>
      </c>
      <c r="Y158" s="49">
        <f t="shared" si="69"/>
        <v>0</v>
      </c>
      <c r="Z158" s="49">
        <f t="shared" si="69"/>
        <v>0.43483859623875304</v>
      </c>
      <c r="AA158" s="49">
        <f t="shared" si="69"/>
        <v>2.5605478458175122</v>
      </c>
      <c r="AB158" s="49">
        <f t="shared" si="69"/>
        <v>5.2342149015920931</v>
      </c>
      <c r="AC158" s="49">
        <f t="shared" si="69"/>
        <v>8.4558397635624942</v>
      </c>
      <c r="AD158" s="49">
        <f t="shared" si="69"/>
        <v>12.225422431728726</v>
      </c>
      <c r="AE158" s="49">
        <f t="shared" si="68"/>
        <v>16.542962906090764</v>
      </c>
      <c r="AF158" s="49">
        <f t="shared" si="68"/>
        <v>21.408461186648644</v>
      </c>
      <c r="AG158" s="49">
        <f t="shared" si="68"/>
        <v>26.821917273402342</v>
      </c>
      <c r="AH158" s="49">
        <f t="shared" si="68"/>
        <v>32.783331166351857</v>
      </c>
      <c r="AI158" s="49">
        <f t="shared" si="68"/>
        <v>39.292702865497212</v>
      </c>
      <c r="AJ158" s="49">
        <f t="shared" si="67"/>
        <v>46.350032370838377</v>
      </c>
      <c r="AK158" s="75">
        <f>T158*VLOOKUP('Tipo de Pilha_Furieri2014'!$E$1,'Área - us ur_Furieri2014'!$A$4:$R$6,2,FALSE)/1000</f>
        <v>0</v>
      </c>
      <c r="AL158" s="76">
        <f>U158*VLOOKUP('Tipo de Pilha_Furieri2014'!$E$1,'Área - us ur_Furieri2014'!$A$4:$R$6,3,FALSE)/1000</f>
        <v>0</v>
      </c>
      <c r="AM158" s="76">
        <f>V158*VLOOKUP('Tipo de Pilha_Furieri2014'!$E$1,'Área - us ur_Furieri2014'!$A$4:$R$6,4,FALSE)/1000</f>
        <v>0</v>
      </c>
      <c r="AN158" s="76">
        <f>W158*VLOOKUP('Tipo de Pilha_Furieri2014'!$E$1,'Área - us ur_Furieri2014'!$A$4:$R$6,5,FALSE)/1000</f>
        <v>0</v>
      </c>
      <c r="AO158" s="76">
        <f>X158*VLOOKUP('Tipo de Pilha_Furieri2014'!$E$1,'Área - us ur_Furieri2014'!$A$4:$R$6,6,FALSE)/1000</f>
        <v>0</v>
      </c>
      <c r="AP158" s="76">
        <f>Y158*VLOOKUP('Tipo de Pilha_Furieri2014'!$E$1,'Área - us ur_Furieri2014'!$A$4:$R$6,7,FALSE)/1000</f>
        <v>0</v>
      </c>
      <c r="AQ158" s="76">
        <f>Z158*VLOOKUP('Tipo de Pilha_Furieri2014'!$E$1,'Área - us ur_Furieri2014'!$A$4:$R$6,8,FALSE)/1000</f>
        <v>6.6530305224529206E-5</v>
      </c>
      <c r="AR158" s="76">
        <f>AA158*VLOOKUP('Tipo de Pilha_Furieri2014'!$E$1,'Área - us ur_Furieri2014'!$A$4:$R$6,9,FALSE)/1000</f>
        <v>2.7909971519410879E-4</v>
      </c>
      <c r="AS158" s="76">
        <f>AB158*VLOOKUP('Tipo de Pilha_Furieri2014'!$E$1,'Área - us ur_Furieri2014'!$A$4:$R$6,10,FALSE)/1000</f>
        <v>2.8264760468597308E-4</v>
      </c>
      <c r="AT158" s="76">
        <f>AC158*VLOOKUP('Tipo de Pilha_Furieri2014'!$E$1,'Área - us ur_Furieri2014'!$A$4:$R$6,11,FALSE)/1000</f>
        <v>2.9595439172468738E-4</v>
      </c>
      <c r="AU158" s="76">
        <f>AD158*VLOOKUP('Tipo de Pilha_Furieri2014'!$E$1,'Área - us ur_Furieri2014'!$A$4:$R$6,12,FALSE)/1000</f>
        <v>2.9341013836148945E-4</v>
      </c>
      <c r="AV158" s="76">
        <f>AE158*VLOOKUP('Tipo de Pilha_Furieri2014'!$E$1,'Área - us ur_Furieri2014'!$A$4:$R$6,13,FALSE)/1000</f>
        <v>9.9257777436544586E-5</v>
      </c>
      <c r="AW158" s="76">
        <f>AF158*VLOOKUP('Tipo de Pilha_Furieri2014'!$E$1,'Área - us ur_Furieri2014'!$A$4:$R$6,14,FALSE)/1000</f>
        <v>6.4225383559945933E-5</v>
      </c>
      <c r="AX158" s="76">
        <f>AG158*VLOOKUP('Tipo de Pilha_Furieri2014'!$E$1,'Área - us ur_Furieri2014'!$A$4:$R$6,15,FALSE)/1000</f>
        <v>2.6821917273402342E-5</v>
      </c>
      <c r="AY158" s="76">
        <f>AH158*VLOOKUP('Tipo de Pilha_Furieri2014'!$E$1,'Área - us ur_Furieri2014'!$A$4:$R$6,16,FALSE)/1000</f>
        <v>0</v>
      </c>
      <c r="AZ158" s="76">
        <f>AI158*VLOOKUP('Tipo de Pilha_Furieri2014'!$E$1,'Área - us ur_Furieri2014'!$A$4:$R$6,17,FALSE)/1000</f>
        <v>0</v>
      </c>
      <c r="BA158" s="77">
        <f>AJ158*VLOOKUP('Tipo de Pilha_Furieri2014'!$E$1,'Área - us ur_Furieri2014'!$A$4:$R$6,18,FALSE)/1000</f>
        <v>0</v>
      </c>
      <c r="BB158" s="70">
        <f t="shared" si="65"/>
        <v>1.4079472334606808E-3</v>
      </c>
    </row>
    <row r="159" spans="1:54" ht="15" customHeight="1" x14ac:dyDescent="0.2">
      <c r="A159" s="90">
        <f>'Série Vento-1 dia'!D159</f>
        <v>42161</v>
      </c>
      <c r="B159" s="55">
        <f>'Série Vento-1 dia'!E159</f>
        <v>8.5912147999999995</v>
      </c>
      <c r="C159" s="48">
        <f t="shared" si="48"/>
        <v>4.2956074000000004E-2</v>
      </c>
      <c r="D159" s="49">
        <f t="shared" si="49"/>
        <v>0.12886822199999998</v>
      </c>
      <c r="E159" s="49">
        <f t="shared" si="50"/>
        <v>0.21478037</v>
      </c>
      <c r="F159" s="49">
        <f t="shared" si="51"/>
        <v>0.30069251799999996</v>
      </c>
      <c r="G159" s="49">
        <f t="shared" si="52"/>
        <v>0.38660466600000004</v>
      </c>
      <c r="H159" s="49">
        <f t="shared" si="53"/>
        <v>0.47251681400000001</v>
      </c>
      <c r="I159" s="49">
        <f t="shared" si="54"/>
        <v>0.55842896200000003</v>
      </c>
      <c r="J159" s="49">
        <f t="shared" si="55"/>
        <v>0.64434111000000005</v>
      </c>
      <c r="K159" s="49">
        <f t="shared" si="56"/>
        <v>0.73025325799999996</v>
      </c>
      <c r="L159" s="49">
        <f t="shared" si="57"/>
        <v>0.81616540599999998</v>
      </c>
      <c r="M159" s="49">
        <f t="shared" si="58"/>
        <v>0.902077554</v>
      </c>
      <c r="N159" s="49">
        <f t="shared" si="59"/>
        <v>0.98798970199999991</v>
      </c>
      <c r="O159" s="49">
        <f t="shared" si="60"/>
        <v>1.0739018499999999</v>
      </c>
      <c r="P159" s="49">
        <f t="shared" si="61"/>
        <v>1.159813998</v>
      </c>
      <c r="Q159" s="49">
        <f t="shared" si="62"/>
        <v>1.2457261459999998</v>
      </c>
      <c r="R159" s="49">
        <f t="shared" si="63"/>
        <v>1.3316382940000002</v>
      </c>
      <c r="S159" s="50">
        <f t="shared" si="64"/>
        <v>1.417550442</v>
      </c>
      <c r="T159" s="48">
        <f t="shared" si="69"/>
        <v>0</v>
      </c>
      <c r="U159" s="49">
        <f t="shared" si="69"/>
        <v>0</v>
      </c>
      <c r="V159" s="49">
        <f t="shared" si="69"/>
        <v>0</v>
      </c>
      <c r="W159" s="49">
        <f t="shared" si="69"/>
        <v>0</v>
      </c>
      <c r="X159" s="49">
        <f t="shared" si="69"/>
        <v>0</v>
      </c>
      <c r="Y159" s="49">
        <f t="shared" si="69"/>
        <v>1.1677657594172151</v>
      </c>
      <c r="Z159" s="49">
        <f t="shared" si="69"/>
        <v>4.167375950263053</v>
      </c>
      <c r="AA159" s="49">
        <f t="shared" si="69"/>
        <v>8.0231702132898643</v>
      </c>
      <c r="AB159" s="49">
        <f t="shared" si="69"/>
        <v>12.735148548497643</v>
      </c>
      <c r="AC159" s="49">
        <f t="shared" si="69"/>
        <v>18.303310955886403</v>
      </c>
      <c r="AD159" s="49">
        <f t="shared" si="69"/>
        <v>24.72765743545613</v>
      </c>
      <c r="AE159" s="49">
        <f t="shared" si="68"/>
        <v>32.008187987206824</v>
      </c>
      <c r="AF159" s="49">
        <f t="shared" si="68"/>
        <v>40.144902611138505</v>
      </c>
      <c r="AG159" s="49">
        <f t="shared" si="68"/>
        <v>49.137801307251152</v>
      </c>
      <c r="AH159" s="49">
        <f t="shared" si="68"/>
        <v>58.986884075544751</v>
      </c>
      <c r="AI159" s="49">
        <f t="shared" si="68"/>
        <v>69.692150916019401</v>
      </c>
      <c r="AJ159" s="49">
        <f t="shared" si="67"/>
        <v>81.253601828674945</v>
      </c>
      <c r="AK159" s="75">
        <f>T159*VLOOKUP('Tipo de Pilha_Furieri2014'!$E$1,'Área - us ur_Furieri2014'!$A$4:$R$6,2,FALSE)/1000</f>
        <v>0</v>
      </c>
      <c r="AL159" s="76">
        <f>U159*VLOOKUP('Tipo de Pilha_Furieri2014'!$E$1,'Área - us ur_Furieri2014'!$A$4:$R$6,3,FALSE)/1000</f>
        <v>0</v>
      </c>
      <c r="AM159" s="76">
        <f>V159*VLOOKUP('Tipo de Pilha_Furieri2014'!$E$1,'Área - us ur_Furieri2014'!$A$4:$R$6,4,FALSE)/1000</f>
        <v>0</v>
      </c>
      <c r="AN159" s="76">
        <f>W159*VLOOKUP('Tipo de Pilha_Furieri2014'!$E$1,'Área - us ur_Furieri2014'!$A$4:$R$6,5,FALSE)/1000</f>
        <v>0</v>
      </c>
      <c r="AO159" s="76">
        <f>X159*VLOOKUP('Tipo de Pilha_Furieri2014'!$E$1,'Área - us ur_Furieri2014'!$A$4:$R$6,6,FALSE)/1000</f>
        <v>0</v>
      </c>
      <c r="AP159" s="76">
        <f>Y159*VLOOKUP('Tipo de Pilha_Furieri2014'!$E$1,'Área - us ur_Furieri2014'!$A$4:$R$6,7,FALSE)/1000</f>
        <v>2.3705644916169466E-4</v>
      </c>
      <c r="AQ159" s="76">
        <f>Z159*VLOOKUP('Tipo de Pilha_Furieri2014'!$E$1,'Área - us ur_Furieri2014'!$A$4:$R$6,8,FALSE)/1000</f>
        <v>6.3760852039024707E-4</v>
      </c>
      <c r="AR159" s="76">
        <f>AA159*VLOOKUP('Tipo de Pilha_Furieri2014'!$E$1,'Área - us ur_Furieri2014'!$A$4:$R$6,9,FALSE)/1000</f>
        <v>8.7452555324859529E-4</v>
      </c>
      <c r="AS159" s="76">
        <f>AB159*VLOOKUP('Tipo de Pilha_Furieri2014'!$E$1,'Área - us ur_Furieri2014'!$A$4:$R$6,10,FALSE)/1000</f>
        <v>6.8769802161887275E-4</v>
      </c>
      <c r="AT159" s="76">
        <f>AC159*VLOOKUP('Tipo de Pilha_Furieri2014'!$E$1,'Área - us ur_Furieri2014'!$A$4:$R$6,11,FALSE)/1000</f>
        <v>6.4061588345602413E-4</v>
      </c>
      <c r="AU159" s="76">
        <f>AD159*VLOOKUP('Tipo de Pilha_Furieri2014'!$E$1,'Área - us ur_Furieri2014'!$A$4:$R$6,12,FALSE)/1000</f>
        <v>5.9346377845094706E-4</v>
      </c>
      <c r="AV159" s="76">
        <f>AE159*VLOOKUP('Tipo de Pilha_Furieri2014'!$E$1,'Área - us ur_Furieri2014'!$A$4:$R$6,13,FALSE)/1000</f>
        <v>1.9204912792324095E-4</v>
      </c>
      <c r="AW159" s="76">
        <f>AF159*VLOOKUP('Tipo de Pilha_Furieri2014'!$E$1,'Área - us ur_Furieri2014'!$A$4:$R$6,14,FALSE)/1000</f>
        <v>1.2043470783341552E-4</v>
      </c>
      <c r="AX159" s="76">
        <f>AG159*VLOOKUP('Tipo de Pilha_Furieri2014'!$E$1,'Área - us ur_Furieri2014'!$A$4:$R$6,15,FALSE)/1000</f>
        <v>4.9137801307251151E-5</v>
      </c>
      <c r="AY159" s="76">
        <f>AH159*VLOOKUP('Tipo de Pilha_Furieri2014'!$E$1,'Área - us ur_Furieri2014'!$A$4:$R$6,16,FALSE)/1000</f>
        <v>0</v>
      </c>
      <c r="AZ159" s="76">
        <f>AI159*VLOOKUP('Tipo de Pilha_Furieri2014'!$E$1,'Área - us ur_Furieri2014'!$A$4:$R$6,17,FALSE)/1000</f>
        <v>0</v>
      </c>
      <c r="BA159" s="77">
        <f>AJ159*VLOOKUP('Tipo de Pilha_Furieri2014'!$E$1,'Área - us ur_Furieri2014'!$A$4:$R$6,18,FALSE)/1000</f>
        <v>0</v>
      </c>
      <c r="BB159" s="70">
        <f t="shared" si="65"/>
        <v>4.0325898433902886E-3</v>
      </c>
    </row>
    <row r="160" spans="1:54" ht="15" customHeight="1" x14ac:dyDescent="0.2">
      <c r="A160" s="90">
        <f>'Série Vento-1 dia'!D160</f>
        <v>42162</v>
      </c>
      <c r="B160" s="55">
        <f>'Série Vento-1 dia'!E160</f>
        <v>9.4503362800000001</v>
      </c>
      <c r="C160" s="48">
        <f t="shared" si="48"/>
        <v>4.7251681400000009E-2</v>
      </c>
      <c r="D160" s="49">
        <f t="shared" si="49"/>
        <v>0.14175504419999999</v>
      </c>
      <c r="E160" s="49">
        <f t="shared" si="50"/>
        <v>0.236258407</v>
      </c>
      <c r="F160" s="49">
        <f t="shared" si="51"/>
        <v>0.33076176979999999</v>
      </c>
      <c r="G160" s="49">
        <f t="shared" si="52"/>
        <v>0.42526513260000004</v>
      </c>
      <c r="H160" s="49">
        <f t="shared" si="53"/>
        <v>0.51976849540000003</v>
      </c>
      <c r="I160" s="49">
        <f t="shared" si="54"/>
        <v>0.61427185820000008</v>
      </c>
      <c r="J160" s="49">
        <f t="shared" si="55"/>
        <v>0.70877522100000012</v>
      </c>
      <c r="K160" s="49">
        <f t="shared" si="56"/>
        <v>0.80327858380000006</v>
      </c>
      <c r="L160" s="49">
        <f t="shared" si="57"/>
        <v>0.89778194659999999</v>
      </c>
      <c r="M160" s="49">
        <f t="shared" si="58"/>
        <v>0.99228530940000015</v>
      </c>
      <c r="N160" s="49">
        <f t="shared" si="59"/>
        <v>1.0867886722</v>
      </c>
      <c r="O160" s="49">
        <f t="shared" si="60"/>
        <v>1.181292035</v>
      </c>
      <c r="P160" s="49">
        <f t="shared" si="61"/>
        <v>1.2757953978000001</v>
      </c>
      <c r="Q160" s="49">
        <f t="shared" si="62"/>
        <v>1.3702987605999999</v>
      </c>
      <c r="R160" s="49">
        <f t="shared" si="63"/>
        <v>1.4648021234000004</v>
      </c>
      <c r="S160" s="50">
        <f t="shared" si="64"/>
        <v>1.5593054862000002</v>
      </c>
      <c r="T160" s="48">
        <f t="shared" si="69"/>
        <v>0</v>
      </c>
      <c r="U160" s="49">
        <f t="shared" si="69"/>
        <v>0</v>
      </c>
      <c r="V160" s="49">
        <f t="shared" si="69"/>
        <v>0</v>
      </c>
      <c r="W160" s="49">
        <f t="shared" si="69"/>
        <v>0</v>
      </c>
      <c r="X160" s="49">
        <f t="shared" si="69"/>
        <v>0</v>
      </c>
      <c r="Y160" s="49">
        <f t="shared" si="69"/>
        <v>2.7115985854500311</v>
      </c>
      <c r="Z160" s="49">
        <f t="shared" si="69"/>
        <v>6.5762512830198965</v>
      </c>
      <c r="AA160" s="49">
        <f t="shared" si="69"/>
        <v>11.47688670792874</v>
      </c>
      <c r="AB160" s="49">
        <f t="shared" si="69"/>
        <v>17.413504860176555</v>
      </c>
      <c r="AC160" s="49">
        <f t="shared" si="69"/>
        <v>24.386105739763345</v>
      </c>
      <c r="AD160" s="49">
        <f t="shared" si="69"/>
        <v>32.394689346689134</v>
      </c>
      <c r="AE160" s="49">
        <f t="shared" si="68"/>
        <v>41.43925568095387</v>
      </c>
      <c r="AF160" s="49">
        <f t="shared" si="68"/>
        <v>51.519804742557596</v>
      </c>
      <c r="AG160" s="49">
        <f t="shared" si="68"/>
        <v>62.636336531500305</v>
      </c>
      <c r="AH160" s="49">
        <f t="shared" si="68"/>
        <v>74.788851047781975</v>
      </c>
      <c r="AI160" s="49">
        <f t="shared" si="68"/>
        <v>87.977348291402706</v>
      </c>
      <c r="AJ160" s="49">
        <f t="shared" si="67"/>
        <v>102.20182826236231</v>
      </c>
      <c r="AK160" s="75">
        <f>T160*VLOOKUP('Tipo de Pilha_Furieri2014'!$E$1,'Área - us ur_Furieri2014'!$A$4:$R$6,2,FALSE)/1000</f>
        <v>0</v>
      </c>
      <c r="AL160" s="76">
        <f>U160*VLOOKUP('Tipo de Pilha_Furieri2014'!$E$1,'Área - us ur_Furieri2014'!$A$4:$R$6,3,FALSE)/1000</f>
        <v>0</v>
      </c>
      <c r="AM160" s="76">
        <f>V160*VLOOKUP('Tipo de Pilha_Furieri2014'!$E$1,'Área - us ur_Furieri2014'!$A$4:$R$6,4,FALSE)/1000</f>
        <v>0</v>
      </c>
      <c r="AN160" s="76">
        <f>W160*VLOOKUP('Tipo de Pilha_Furieri2014'!$E$1,'Área - us ur_Furieri2014'!$A$4:$R$6,5,FALSE)/1000</f>
        <v>0</v>
      </c>
      <c r="AO160" s="76">
        <f>X160*VLOOKUP('Tipo de Pilha_Furieri2014'!$E$1,'Área - us ur_Furieri2014'!$A$4:$R$6,6,FALSE)/1000</f>
        <v>0</v>
      </c>
      <c r="AP160" s="76">
        <f>Y160*VLOOKUP('Tipo de Pilha_Furieri2014'!$E$1,'Área - us ur_Furieri2014'!$A$4:$R$6,7,FALSE)/1000</f>
        <v>5.5045451284635634E-4</v>
      </c>
      <c r="AQ160" s="76">
        <f>Z160*VLOOKUP('Tipo de Pilha_Furieri2014'!$E$1,'Área - us ur_Furieri2014'!$A$4:$R$6,8,FALSE)/1000</f>
        <v>1.0061664463020441E-3</v>
      </c>
      <c r="AR160" s="76">
        <f>AA160*VLOOKUP('Tipo de Pilha_Furieri2014'!$E$1,'Área - us ur_Furieri2014'!$A$4:$R$6,9,FALSE)/1000</f>
        <v>1.2509806511642328E-3</v>
      </c>
      <c r="AS160" s="76">
        <f>AB160*VLOOKUP('Tipo de Pilha_Furieri2014'!$E$1,'Área - us ur_Furieri2014'!$A$4:$R$6,10,FALSE)/1000</f>
        <v>9.4032926244953406E-4</v>
      </c>
      <c r="AT160" s="76">
        <f>AC160*VLOOKUP('Tipo de Pilha_Furieri2014'!$E$1,'Área - us ur_Furieri2014'!$A$4:$R$6,11,FALSE)/1000</f>
        <v>8.5351370089171714E-4</v>
      </c>
      <c r="AU160" s="76">
        <f>AD160*VLOOKUP('Tipo de Pilha_Furieri2014'!$E$1,'Área - us ur_Furieri2014'!$A$4:$R$6,12,FALSE)/1000</f>
        <v>7.7747254432053924E-4</v>
      </c>
      <c r="AV160" s="76">
        <f>AE160*VLOOKUP('Tipo de Pilha_Furieri2014'!$E$1,'Área - us ur_Furieri2014'!$A$4:$R$6,13,FALSE)/1000</f>
        <v>2.4863553408572322E-4</v>
      </c>
      <c r="AW160" s="76">
        <f>AF160*VLOOKUP('Tipo de Pilha_Furieri2014'!$E$1,'Área - us ur_Furieri2014'!$A$4:$R$6,14,FALSE)/1000</f>
        <v>1.545594142276728E-4</v>
      </c>
      <c r="AX160" s="76">
        <f>AG160*VLOOKUP('Tipo de Pilha_Furieri2014'!$E$1,'Área - us ur_Furieri2014'!$A$4:$R$6,15,FALSE)/1000</f>
        <v>6.26363365315003E-5</v>
      </c>
      <c r="AY160" s="76">
        <f>AH160*VLOOKUP('Tipo de Pilha_Furieri2014'!$E$1,'Área - us ur_Furieri2014'!$A$4:$R$6,16,FALSE)/1000</f>
        <v>0</v>
      </c>
      <c r="AZ160" s="76">
        <f>AI160*VLOOKUP('Tipo de Pilha_Furieri2014'!$E$1,'Área - us ur_Furieri2014'!$A$4:$R$6,17,FALSE)/1000</f>
        <v>0</v>
      </c>
      <c r="BA160" s="77">
        <f>AJ160*VLOOKUP('Tipo de Pilha_Furieri2014'!$E$1,'Área - us ur_Furieri2014'!$A$4:$R$6,18,FALSE)/1000</f>
        <v>0</v>
      </c>
      <c r="BB160" s="70">
        <f t="shared" si="65"/>
        <v>5.8447484028193199E-3</v>
      </c>
    </row>
    <row r="161" spans="1:54" ht="15" customHeight="1" x14ac:dyDescent="0.2">
      <c r="A161" s="90">
        <f>'Série Vento-1 dia'!D161</f>
        <v>42163</v>
      </c>
      <c r="B161" s="55">
        <f>'Série Vento-1 dia'!E161</f>
        <v>8.5912147999999995</v>
      </c>
      <c r="C161" s="48">
        <f t="shared" si="48"/>
        <v>4.2956074000000004E-2</v>
      </c>
      <c r="D161" s="49">
        <f t="shared" si="49"/>
        <v>0.12886822199999998</v>
      </c>
      <c r="E161" s="49">
        <f t="shared" si="50"/>
        <v>0.21478037</v>
      </c>
      <c r="F161" s="49">
        <f t="shared" si="51"/>
        <v>0.30069251799999996</v>
      </c>
      <c r="G161" s="49">
        <f t="shared" si="52"/>
        <v>0.38660466600000004</v>
      </c>
      <c r="H161" s="49">
        <f t="shared" si="53"/>
        <v>0.47251681400000001</v>
      </c>
      <c r="I161" s="49">
        <f t="shared" si="54"/>
        <v>0.55842896200000003</v>
      </c>
      <c r="J161" s="49">
        <f t="shared" si="55"/>
        <v>0.64434111000000005</v>
      </c>
      <c r="K161" s="49">
        <f t="shared" si="56"/>
        <v>0.73025325799999996</v>
      </c>
      <c r="L161" s="49">
        <f t="shared" si="57"/>
        <v>0.81616540599999998</v>
      </c>
      <c r="M161" s="49">
        <f t="shared" si="58"/>
        <v>0.902077554</v>
      </c>
      <c r="N161" s="49">
        <f t="shared" si="59"/>
        <v>0.98798970199999991</v>
      </c>
      <c r="O161" s="49">
        <f t="shared" si="60"/>
        <v>1.0739018499999999</v>
      </c>
      <c r="P161" s="49">
        <f t="shared" si="61"/>
        <v>1.159813998</v>
      </c>
      <c r="Q161" s="49">
        <f t="shared" si="62"/>
        <v>1.2457261459999998</v>
      </c>
      <c r="R161" s="49">
        <f t="shared" si="63"/>
        <v>1.3316382940000002</v>
      </c>
      <c r="S161" s="50">
        <f t="shared" si="64"/>
        <v>1.417550442</v>
      </c>
      <c r="T161" s="48">
        <f t="shared" si="69"/>
        <v>0</v>
      </c>
      <c r="U161" s="49">
        <f t="shared" si="69"/>
        <v>0</v>
      </c>
      <c r="V161" s="49">
        <f t="shared" si="69"/>
        <v>0</v>
      </c>
      <c r="W161" s="49">
        <f t="shared" si="69"/>
        <v>0</v>
      </c>
      <c r="X161" s="49">
        <f t="shared" si="69"/>
        <v>0</v>
      </c>
      <c r="Y161" s="49">
        <f t="shared" si="69"/>
        <v>1.1677657594172151</v>
      </c>
      <c r="Z161" s="49">
        <f t="shared" si="69"/>
        <v>4.167375950263053</v>
      </c>
      <c r="AA161" s="49">
        <f t="shared" si="69"/>
        <v>8.0231702132898643</v>
      </c>
      <c r="AB161" s="49">
        <f t="shared" si="69"/>
        <v>12.735148548497643</v>
      </c>
      <c r="AC161" s="49">
        <f t="shared" si="69"/>
        <v>18.303310955886403</v>
      </c>
      <c r="AD161" s="49">
        <f t="shared" si="69"/>
        <v>24.72765743545613</v>
      </c>
      <c r="AE161" s="49">
        <f t="shared" si="68"/>
        <v>32.008187987206824</v>
      </c>
      <c r="AF161" s="49">
        <f t="shared" si="68"/>
        <v>40.144902611138505</v>
      </c>
      <c r="AG161" s="49">
        <f t="shared" si="68"/>
        <v>49.137801307251152</v>
      </c>
      <c r="AH161" s="49">
        <f t="shared" si="68"/>
        <v>58.986884075544751</v>
      </c>
      <c r="AI161" s="49">
        <f t="shared" si="68"/>
        <v>69.692150916019401</v>
      </c>
      <c r="AJ161" s="49">
        <f t="shared" si="67"/>
        <v>81.253601828674945</v>
      </c>
      <c r="AK161" s="75">
        <f>T161*VLOOKUP('Tipo de Pilha_Furieri2014'!$E$1,'Área - us ur_Furieri2014'!$A$4:$R$6,2,FALSE)/1000</f>
        <v>0</v>
      </c>
      <c r="AL161" s="76">
        <f>U161*VLOOKUP('Tipo de Pilha_Furieri2014'!$E$1,'Área - us ur_Furieri2014'!$A$4:$R$6,3,FALSE)/1000</f>
        <v>0</v>
      </c>
      <c r="AM161" s="76">
        <f>V161*VLOOKUP('Tipo de Pilha_Furieri2014'!$E$1,'Área - us ur_Furieri2014'!$A$4:$R$6,4,FALSE)/1000</f>
        <v>0</v>
      </c>
      <c r="AN161" s="76">
        <f>W161*VLOOKUP('Tipo de Pilha_Furieri2014'!$E$1,'Área - us ur_Furieri2014'!$A$4:$R$6,5,FALSE)/1000</f>
        <v>0</v>
      </c>
      <c r="AO161" s="76">
        <f>X161*VLOOKUP('Tipo de Pilha_Furieri2014'!$E$1,'Área - us ur_Furieri2014'!$A$4:$R$6,6,FALSE)/1000</f>
        <v>0</v>
      </c>
      <c r="AP161" s="76">
        <f>Y161*VLOOKUP('Tipo de Pilha_Furieri2014'!$E$1,'Área - us ur_Furieri2014'!$A$4:$R$6,7,FALSE)/1000</f>
        <v>2.3705644916169466E-4</v>
      </c>
      <c r="AQ161" s="76">
        <f>Z161*VLOOKUP('Tipo de Pilha_Furieri2014'!$E$1,'Área - us ur_Furieri2014'!$A$4:$R$6,8,FALSE)/1000</f>
        <v>6.3760852039024707E-4</v>
      </c>
      <c r="AR161" s="76">
        <f>AA161*VLOOKUP('Tipo de Pilha_Furieri2014'!$E$1,'Área - us ur_Furieri2014'!$A$4:$R$6,9,FALSE)/1000</f>
        <v>8.7452555324859529E-4</v>
      </c>
      <c r="AS161" s="76">
        <f>AB161*VLOOKUP('Tipo de Pilha_Furieri2014'!$E$1,'Área - us ur_Furieri2014'!$A$4:$R$6,10,FALSE)/1000</f>
        <v>6.8769802161887275E-4</v>
      </c>
      <c r="AT161" s="76">
        <f>AC161*VLOOKUP('Tipo de Pilha_Furieri2014'!$E$1,'Área - us ur_Furieri2014'!$A$4:$R$6,11,FALSE)/1000</f>
        <v>6.4061588345602413E-4</v>
      </c>
      <c r="AU161" s="76">
        <f>AD161*VLOOKUP('Tipo de Pilha_Furieri2014'!$E$1,'Área - us ur_Furieri2014'!$A$4:$R$6,12,FALSE)/1000</f>
        <v>5.9346377845094706E-4</v>
      </c>
      <c r="AV161" s="76">
        <f>AE161*VLOOKUP('Tipo de Pilha_Furieri2014'!$E$1,'Área - us ur_Furieri2014'!$A$4:$R$6,13,FALSE)/1000</f>
        <v>1.9204912792324095E-4</v>
      </c>
      <c r="AW161" s="76">
        <f>AF161*VLOOKUP('Tipo de Pilha_Furieri2014'!$E$1,'Área - us ur_Furieri2014'!$A$4:$R$6,14,FALSE)/1000</f>
        <v>1.2043470783341552E-4</v>
      </c>
      <c r="AX161" s="76">
        <f>AG161*VLOOKUP('Tipo de Pilha_Furieri2014'!$E$1,'Área - us ur_Furieri2014'!$A$4:$R$6,15,FALSE)/1000</f>
        <v>4.9137801307251151E-5</v>
      </c>
      <c r="AY161" s="76">
        <f>AH161*VLOOKUP('Tipo de Pilha_Furieri2014'!$E$1,'Área - us ur_Furieri2014'!$A$4:$R$6,16,FALSE)/1000</f>
        <v>0</v>
      </c>
      <c r="AZ161" s="76">
        <f>AI161*VLOOKUP('Tipo de Pilha_Furieri2014'!$E$1,'Área - us ur_Furieri2014'!$A$4:$R$6,17,FALSE)/1000</f>
        <v>0</v>
      </c>
      <c r="BA161" s="77">
        <f>AJ161*VLOOKUP('Tipo de Pilha_Furieri2014'!$E$1,'Área - us ur_Furieri2014'!$A$4:$R$6,18,FALSE)/1000</f>
        <v>0</v>
      </c>
      <c r="BB161" s="70">
        <f t="shared" si="65"/>
        <v>4.0325898433902886E-3</v>
      </c>
    </row>
    <row r="162" spans="1:54" ht="15" customHeight="1" x14ac:dyDescent="0.2">
      <c r="A162" s="90">
        <f>'Série Vento-1 dia'!D162</f>
        <v>42164</v>
      </c>
      <c r="B162" s="55">
        <f>'Série Vento-1 dia'!E162</f>
        <v>10.309457759999999</v>
      </c>
      <c r="C162" s="48">
        <f t="shared" si="48"/>
        <v>5.1547288800000007E-2</v>
      </c>
      <c r="D162" s="49">
        <f t="shared" si="49"/>
        <v>0.15464186639999997</v>
      </c>
      <c r="E162" s="49">
        <f t="shared" si="50"/>
        <v>0.25773644400000001</v>
      </c>
      <c r="F162" s="49">
        <f t="shared" si="51"/>
        <v>0.36083102159999991</v>
      </c>
      <c r="G162" s="49">
        <f t="shared" si="52"/>
        <v>0.46392559919999998</v>
      </c>
      <c r="H162" s="49">
        <f t="shared" si="53"/>
        <v>0.56702017680000005</v>
      </c>
      <c r="I162" s="49">
        <f t="shared" si="54"/>
        <v>0.67011475440000001</v>
      </c>
      <c r="J162" s="49">
        <f t="shared" si="55"/>
        <v>0.77320933200000008</v>
      </c>
      <c r="K162" s="49">
        <f t="shared" si="56"/>
        <v>0.87630390959999993</v>
      </c>
      <c r="L162" s="49">
        <f t="shared" si="57"/>
        <v>0.97939848719999989</v>
      </c>
      <c r="M162" s="49">
        <f t="shared" si="58"/>
        <v>1.0824930648</v>
      </c>
      <c r="N162" s="49">
        <f t="shared" si="59"/>
        <v>1.1855876423999998</v>
      </c>
      <c r="O162" s="49">
        <f t="shared" si="60"/>
        <v>1.2886822199999999</v>
      </c>
      <c r="P162" s="49">
        <f t="shared" si="61"/>
        <v>1.3917767975999999</v>
      </c>
      <c r="Q162" s="49">
        <f t="shared" si="62"/>
        <v>1.4948713751999998</v>
      </c>
      <c r="R162" s="49">
        <f t="shared" si="63"/>
        <v>1.5979659528000001</v>
      </c>
      <c r="S162" s="50">
        <f t="shared" si="64"/>
        <v>1.7010605303999999</v>
      </c>
      <c r="T162" s="48">
        <f t="shared" si="69"/>
        <v>0</v>
      </c>
      <c r="U162" s="49">
        <f t="shared" si="69"/>
        <v>0</v>
      </c>
      <c r="V162" s="49">
        <f t="shared" si="69"/>
        <v>0</v>
      </c>
      <c r="W162" s="49">
        <f t="shared" si="69"/>
        <v>0</v>
      </c>
      <c r="X162" s="49">
        <f t="shared" si="69"/>
        <v>0.91489486430258415</v>
      </c>
      <c r="Y162" s="49">
        <f t="shared" si="69"/>
        <v>4.5144270933175914</v>
      </c>
      <c r="Z162" s="49">
        <f t="shared" si="69"/>
        <v>9.3468643862731948</v>
      </c>
      <c r="AA162" s="49">
        <f t="shared" si="69"/>
        <v>15.412206743169406</v>
      </c>
      <c r="AB162" s="49">
        <f t="shared" si="69"/>
        <v>22.710454164006201</v>
      </c>
      <c r="AC162" s="49">
        <f t="shared" si="69"/>
        <v>31.241606648783609</v>
      </c>
      <c r="AD162" s="49">
        <f t="shared" si="69"/>
        <v>41.00566419750163</v>
      </c>
      <c r="AE162" s="49">
        <f t="shared" si="68"/>
        <v>52.002626810160223</v>
      </c>
      <c r="AF162" s="49">
        <f t="shared" si="68"/>
        <v>64.232494486759435</v>
      </c>
      <c r="AG162" s="49">
        <f t="shared" si="68"/>
        <v>77.695267227299254</v>
      </c>
      <c r="AH162" s="49">
        <f t="shared" si="68"/>
        <v>92.390945031779637</v>
      </c>
      <c r="AI162" s="49">
        <f t="shared" si="68"/>
        <v>108.31952790020071</v>
      </c>
      <c r="AJ162" s="49">
        <f t="shared" si="67"/>
        <v>125.48101583256231</v>
      </c>
      <c r="AK162" s="75">
        <f>T162*VLOOKUP('Tipo de Pilha_Furieri2014'!$E$1,'Área - us ur_Furieri2014'!$A$4:$R$6,2,FALSE)/1000</f>
        <v>0</v>
      </c>
      <c r="AL162" s="76">
        <f>U162*VLOOKUP('Tipo de Pilha_Furieri2014'!$E$1,'Área - us ur_Furieri2014'!$A$4:$R$6,3,FALSE)/1000</f>
        <v>0</v>
      </c>
      <c r="AM162" s="76">
        <f>V162*VLOOKUP('Tipo de Pilha_Furieri2014'!$E$1,'Área - us ur_Furieri2014'!$A$4:$R$6,4,FALSE)/1000</f>
        <v>0</v>
      </c>
      <c r="AN162" s="76">
        <f>W162*VLOOKUP('Tipo de Pilha_Furieri2014'!$E$1,'Área - us ur_Furieri2014'!$A$4:$R$6,5,FALSE)/1000</f>
        <v>0</v>
      </c>
      <c r="AO162" s="76">
        <f>X162*VLOOKUP('Tipo de Pilha_Furieri2014'!$E$1,'Área - us ur_Furieri2014'!$A$4:$R$6,6,FALSE)/1000</f>
        <v>1.4546828342411089E-4</v>
      </c>
      <c r="AP162" s="76">
        <f>Y162*VLOOKUP('Tipo de Pilha_Furieri2014'!$E$1,'Área - us ur_Furieri2014'!$A$4:$R$6,7,FALSE)/1000</f>
        <v>9.1642869994347108E-4</v>
      </c>
      <c r="AQ162" s="76">
        <f>Z162*VLOOKUP('Tipo de Pilha_Furieri2014'!$E$1,'Área - us ur_Furieri2014'!$A$4:$R$6,8,FALSE)/1000</f>
        <v>1.4300702510997986E-3</v>
      </c>
      <c r="AR162" s="76">
        <f>AA162*VLOOKUP('Tipo de Pilha_Furieri2014'!$E$1,'Área - us ur_Furieri2014'!$A$4:$R$6,9,FALSE)/1000</f>
        <v>1.6799305350054651E-3</v>
      </c>
      <c r="AS162" s="76">
        <f>AB162*VLOOKUP('Tipo de Pilha_Furieri2014'!$E$1,'Área - us ur_Furieri2014'!$A$4:$R$6,10,FALSE)/1000</f>
        <v>1.226364524856335E-3</v>
      </c>
      <c r="AT162" s="76">
        <f>AC162*VLOOKUP('Tipo de Pilha_Furieri2014'!$E$1,'Área - us ur_Furieri2014'!$A$4:$R$6,11,FALSE)/1000</f>
        <v>1.0934562327074265E-3</v>
      </c>
      <c r="AU162" s="76">
        <f>AD162*VLOOKUP('Tipo de Pilha_Furieri2014'!$E$1,'Área - us ur_Furieri2014'!$A$4:$R$6,12,FALSE)/1000</f>
        <v>9.8413594074003917E-4</v>
      </c>
      <c r="AV162" s="76">
        <f>AE162*VLOOKUP('Tipo de Pilha_Furieri2014'!$E$1,'Área - us ur_Furieri2014'!$A$4:$R$6,13,FALSE)/1000</f>
        <v>3.1201576086096133E-4</v>
      </c>
      <c r="AW162" s="76">
        <f>AF162*VLOOKUP('Tipo de Pilha_Furieri2014'!$E$1,'Área - us ur_Furieri2014'!$A$4:$R$6,14,FALSE)/1000</f>
        <v>1.9269748346027832E-4</v>
      </c>
      <c r="AX162" s="76">
        <f>AG162*VLOOKUP('Tipo de Pilha_Furieri2014'!$E$1,'Área - us ur_Furieri2014'!$A$4:$R$6,15,FALSE)/1000</f>
        <v>7.7695267227299256E-5</v>
      </c>
      <c r="AY162" s="76">
        <f>AH162*VLOOKUP('Tipo de Pilha_Furieri2014'!$E$1,'Área - us ur_Furieri2014'!$A$4:$R$6,16,FALSE)/1000</f>
        <v>0</v>
      </c>
      <c r="AZ162" s="76">
        <f>AI162*VLOOKUP('Tipo de Pilha_Furieri2014'!$E$1,'Área - us ur_Furieri2014'!$A$4:$R$6,17,FALSE)/1000</f>
        <v>0</v>
      </c>
      <c r="BA162" s="77">
        <f>AJ162*VLOOKUP('Tipo de Pilha_Furieri2014'!$E$1,'Área - us ur_Furieri2014'!$A$4:$R$6,18,FALSE)/1000</f>
        <v>0</v>
      </c>
      <c r="BB162" s="70">
        <f t="shared" si="65"/>
        <v>8.0582629793251852E-3</v>
      </c>
    </row>
    <row r="163" spans="1:54" ht="15" customHeight="1" x14ac:dyDescent="0.2">
      <c r="A163" s="90">
        <f>'Série Vento-1 dia'!D163</f>
        <v>42165</v>
      </c>
      <c r="B163" s="55">
        <f>'Série Vento-1 dia'!E163</f>
        <v>11.16857924</v>
      </c>
      <c r="C163" s="48">
        <f t="shared" si="48"/>
        <v>5.5842896200000013E-2</v>
      </c>
      <c r="D163" s="49">
        <f t="shared" si="49"/>
        <v>0.16752868859999998</v>
      </c>
      <c r="E163" s="49">
        <f t="shared" si="50"/>
        <v>0.27921448100000001</v>
      </c>
      <c r="F163" s="49">
        <f t="shared" si="51"/>
        <v>0.39090027339999994</v>
      </c>
      <c r="G163" s="49">
        <f t="shared" si="52"/>
        <v>0.50258606580000009</v>
      </c>
      <c r="H163" s="49">
        <f t="shared" si="53"/>
        <v>0.61427185820000008</v>
      </c>
      <c r="I163" s="49">
        <f t="shared" si="54"/>
        <v>0.72595765060000006</v>
      </c>
      <c r="J163" s="49">
        <f t="shared" si="55"/>
        <v>0.83764344300000015</v>
      </c>
      <c r="K163" s="49">
        <f t="shared" si="56"/>
        <v>0.94932923540000003</v>
      </c>
      <c r="L163" s="49">
        <f t="shared" si="57"/>
        <v>1.0610150277999999</v>
      </c>
      <c r="M163" s="49">
        <f t="shared" si="58"/>
        <v>1.1727008202</v>
      </c>
      <c r="N163" s="49">
        <f t="shared" si="59"/>
        <v>1.2843866125999999</v>
      </c>
      <c r="O163" s="49">
        <f t="shared" si="60"/>
        <v>1.396072405</v>
      </c>
      <c r="P163" s="49">
        <f t="shared" si="61"/>
        <v>1.5077581974000001</v>
      </c>
      <c r="Q163" s="49">
        <f t="shared" si="62"/>
        <v>1.6194439897999999</v>
      </c>
      <c r="R163" s="49">
        <f t="shared" si="63"/>
        <v>1.7311297822000002</v>
      </c>
      <c r="S163" s="50">
        <f t="shared" si="64"/>
        <v>1.8428155746000001</v>
      </c>
      <c r="T163" s="48">
        <f t="shared" si="69"/>
        <v>0</v>
      </c>
      <c r="U163" s="49">
        <f t="shared" si="69"/>
        <v>0</v>
      </c>
      <c r="V163" s="49">
        <f t="shared" si="69"/>
        <v>0</v>
      </c>
      <c r="W163" s="49">
        <f t="shared" si="69"/>
        <v>0</v>
      </c>
      <c r="X163" s="49">
        <f t="shared" si="69"/>
        <v>2.1202383880026754</v>
      </c>
      <c r="Y163" s="49">
        <f t="shared" si="69"/>
        <v>6.5762512830198965</v>
      </c>
      <c r="Z163" s="49">
        <f t="shared" si="69"/>
        <v>12.479215260022961</v>
      </c>
      <c r="AA163" s="49">
        <f t="shared" si="69"/>
        <v>19.829130319011878</v>
      </c>
      <c r="AB163" s="49">
        <f t="shared" si="69"/>
        <v>28.625996459986627</v>
      </c>
      <c r="AC163" s="49">
        <f t="shared" si="69"/>
        <v>38.869813682947211</v>
      </c>
      <c r="AD163" s="49">
        <f t="shared" si="69"/>
        <v>50.560581987893663</v>
      </c>
      <c r="AE163" s="49">
        <f t="shared" si="68"/>
        <v>63.698301374825931</v>
      </c>
      <c r="AF163" s="49">
        <f t="shared" si="68"/>
        <v>78.282971843744079</v>
      </c>
      <c r="AG163" s="49">
        <f t="shared" si="68"/>
        <v>94.314593394648071</v>
      </c>
      <c r="AH163" s="49">
        <f t="shared" si="68"/>
        <v>111.79316602753786</v>
      </c>
      <c r="AI163" s="49">
        <f t="shared" si="68"/>
        <v>130.71868974241357</v>
      </c>
      <c r="AJ163" s="49">
        <f t="shared" si="67"/>
        <v>151.09116453927507</v>
      </c>
      <c r="AK163" s="75">
        <f>T163*VLOOKUP('Tipo de Pilha_Furieri2014'!$E$1,'Área - us ur_Furieri2014'!$A$4:$R$6,2,FALSE)/1000</f>
        <v>0</v>
      </c>
      <c r="AL163" s="76">
        <f>U163*VLOOKUP('Tipo de Pilha_Furieri2014'!$E$1,'Área - us ur_Furieri2014'!$A$4:$R$6,3,FALSE)/1000</f>
        <v>0</v>
      </c>
      <c r="AM163" s="76">
        <f>V163*VLOOKUP('Tipo de Pilha_Furieri2014'!$E$1,'Área - us ur_Furieri2014'!$A$4:$R$6,4,FALSE)/1000</f>
        <v>0</v>
      </c>
      <c r="AN163" s="76">
        <f>W163*VLOOKUP('Tipo de Pilha_Furieri2014'!$E$1,'Área - us ur_Furieri2014'!$A$4:$R$6,5,FALSE)/1000</f>
        <v>0</v>
      </c>
      <c r="AO163" s="76">
        <f>X163*VLOOKUP('Tipo de Pilha_Furieri2014'!$E$1,'Área - us ur_Furieri2014'!$A$4:$R$6,6,FALSE)/1000</f>
        <v>3.3711790369242537E-4</v>
      </c>
      <c r="AP163" s="76">
        <f>Y163*VLOOKUP('Tipo de Pilha_Furieri2014'!$E$1,'Área - us ur_Furieri2014'!$A$4:$R$6,7,FALSE)/1000</f>
        <v>1.3349790104530391E-3</v>
      </c>
      <c r="AQ163" s="76">
        <f>Z163*VLOOKUP('Tipo de Pilha_Furieri2014'!$E$1,'Área - us ur_Furieri2014'!$A$4:$R$6,8,FALSE)/1000</f>
        <v>1.909319934783513E-3</v>
      </c>
      <c r="AR163" s="76">
        <f>AA163*VLOOKUP('Tipo de Pilha_Furieri2014'!$E$1,'Área - us ur_Furieri2014'!$A$4:$R$6,9,FALSE)/1000</f>
        <v>2.1613752047722947E-3</v>
      </c>
      <c r="AS163" s="76">
        <f>AB163*VLOOKUP('Tipo de Pilha_Furieri2014'!$E$1,'Área - us ur_Furieri2014'!$A$4:$R$6,10,FALSE)/1000</f>
        <v>1.545803808839278E-3</v>
      </c>
      <c r="AT163" s="76">
        <f>AC163*VLOOKUP('Tipo de Pilha_Furieri2014'!$E$1,'Área - us ur_Furieri2014'!$A$4:$R$6,11,FALSE)/1000</f>
        <v>1.3604434789031526E-3</v>
      </c>
      <c r="AU163" s="76">
        <f>AD163*VLOOKUP('Tipo de Pilha_Furieri2014'!$E$1,'Área - us ur_Furieri2014'!$A$4:$R$6,12,FALSE)/1000</f>
        <v>1.2134539677094479E-3</v>
      </c>
      <c r="AV163" s="76">
        <f>AE163*VLOOKUP('Tipo de Pilha_Furieri2014'!$E$1,'Área - us ur_Furieri2014'!$A$4:$R$6,13,FALSE)/1000</f>
        <v>3.8218980824895562E-4</v>
      </c>
      <c r="AW163" s="76">
        <f>AF163*VLOOKUP('Tipo de Pilha_Furieri2014'!$E$1,'Área - us ur_Furieri2014'!$A$4:$R$6,14,FALSE)/1000</f>
        <v>2.3484891553123225E-4</v>
      </c>
      <c r="AX163" s="76">
        <f>AG163*VLOOKUP('Tipo de Pilha_Furieri2014'!$E$1,'Área - us ur_Furieri2014'!$A$4:$R$6,15,FALSE)/1000</f>
        <v>9.4314593394648067E-5</v>
      </c>
      <c r="AY163" s="76">
        <f>AH163*VLOOKUP('Tipo de Pilha_Furieri2014'!$E$1,'Área - us ur_Furieri2014'!$A$4:$R$6,16,FALSE)/1000</f>
        <v>0</v>
      </c>
      <c r="AZ163" s="76">
        <f>AI163*VLOOKUP('Tipo de Pilha_Furieri2014'!$E$1,'Área - us ur_Furieri2014'!$A$4:$R$6,17,FALSE)/1000</f>
        <v>0</v>
      </c>
      <c r="BA163" s="77">
        <f>AJ163*VLOOKUP('Tipo de Pilha_Furieri2014'!$E$1,'Área - us ur_Furieri2014'!$A$4:$R$6,18,FALSE)/1000</f>
        <v>0</v>
      </c>
      <c r="BB163" s="70">
        <f t="shared" si="65"/>
        <v>1.0573846626327986E-2</v>
      </c>
    </row>
    <row r="164" spans="1:54" ht="15" customHeight="1" x14ac:dyDescent="0.2">
      <c r="A164" s="90">
        <f>'Série Vento-1 dia'!D164</f>
        <v>42166</v>
      </c>
      <c r="B164" s="55">
        <f>'Série Vento-1 dia'!E164</f>
        <v>12.027700719999999</v>
      </c>
      <c r="C164" s="48">
        <f t="shared" si="48"/>
        <v>6.0138503600000004E-2</v>
      </c>
      <c r="D164" s="49">
        <f t="shared" si="49"/>
        <v>0.18041551079999998</v>
      </c>
      <c r="E164" s="49">
        <f t="shared" si="50"/>
        <v>0.30069251799999996</v>
      </c>
      <c r="F164" s="49">
        <f t="shared" si="51"/>
        <v>0.42096952519999992</v>
      </c>
      <c r="G164" s="49">
        <f t="shared" si="52"/>
        <v>0.54124653239999998</v>
      </c>
      <c r="H164" s="49">
        <f t="shared" si="53"/>
        <v>0.66152353959999999</v>
      </c>
      <c r="I164" s="49">
        <f t="shared" si="54"/>
        <v>0.78180054679999988</v>
      </c>
      <c r="J164" s="49">
        <f t="shared" si="55"/>
        <v>0.902077554</v>
      </c>
      <c r="K164" s="49">
        <f t="shared" si="56"/>
        <v>1.0223545612</v>
      </c>
      <c r="L164" s="49">
        <f t="shared" si="57"/>
        <v>1.1426315683999999</v>
      </c>
      <c r="M164" s="49">
        <f t="shared" si="58"/>
        <v>1.2629085756</v>
      </c>
      <c r="N164" s="49">
        <f t="shared" si="59"/>
        <v>1.3831855827999997</v>
      </c>
      <c r="O164" s="49">
        <f t="shared" si="60"/>
        <v>1.5034625899999998</v>
      </c>
      <c r="P164" s="49">
        <f t="shared" si="61"/>
        <v>1.6237395971999999</v>
      </c>
      <c r="Q164" s="49">
        <f t="shared" si="62"/>
        <v>1.7440166043999996</v>
      </c>
      <c r="R164" s="49">
        <f t="shared" si="63"/>
        <v>1.8642936116000002</v>
      </c>
      <c r="S164" s="50">
        <f t="shared" si="64"/>
        <v>1.9845706187999999</v>
      </c>
      <c r="T164" s="48">
        <f t="shared" si="69"/>
        <v>0</v>
      </c>
      <c r="U164" s="49">
        <f t="shared" si="69"/>
        <v>0</v>
      </c>
      <c r="V164" s="49">
        <f t="shared" si="69"/>
        <v>0</v>
      </c>
      <c r="W164" s="49">
        <f t="shared" si="69"/>
        <v>0</v>
      </c>
      <c r="X164" s="49">
        <f t="shared" si="69"/>
        <v>3.4989591863194063</v>
      </c>
      <c r="Y164" s="49">
        <f t="shared" si="69"/>
        <v>8.8970711545569401</v>
      </c>
      <c r="Z164" s="49">
        <f t="shared" si="69"/>
        <v>15.973303904269175</v>
      </c>
      <c r="AA164" s="49">
        <f t="shared" si="69"/>
        <v>24.72765743545613</v>
      </c>
      <c r="AB164" s="49">
        <f t="shared" si="69"/>
        <v>35.160131748117792</v>
      </c>
      <c r="AC164" s="49">
        <f t="shared" si="69"/>
        <v>47.270726842254135</v>
      </c>
      <c r="AD164" s="49">
        <f t="shared" si="69"/>
        <v>61.059442717865224</v>
      </c>
      <c r="AE164" s="49">
        <f t="shared" si="68"/>
        <v>76.52627937495096</v>
      </c>
      <c r="AF164" s="49">
        <f t="shared" si="68"/>
        <v>93.671236813511456</v>
      </c>
      <c r="AG164" s="49">
        <f t="shared" si="68"/>
        <v>112.49431503354667</v>
      </c>
      <c r="AH164" s="49">
        <f t="shared" si="68"/>
        <v>132.99551403505649</v>
      </c>
      <c r="AI164" s="49">
        <f t="shared" si="68"/>
        <v>155.17483381804121</v>
      </c>
      <c r="AJ164" s="49">
        <f t="shared" si="67"/>
        <v>179.03227438250045</v>
      </c>
      <c r="AK164" s="75">
        <f>T164*VLOOKUP('Tipo de Pilha_Furieri2014'!$E$1,'Área - us ur_Furieri2014'!$A$4:$R$6,2,FALSE)/1000</f>
        <v>0</v>
      </c>
      <c r="AL164" s="76">
        <f>U164*VLOOKUP('Tipo de Pilha_Furieri2014'!$E$1,'Área - us ur_Furieri2014'!$A$4:$R$6,3,FALSE)/1000</f>
        <v>0</v>
      </c>
      <c r="AM164" s="76">
        <f>V164*VLOOKUP('Tipo de Pilha_Furieri2014'!$E$1,'Área - us ur_Furieri2014'!$A$4:$R$6,4,FALSE)/1000</f>
        <v>0</v>
      </c>
      <c r="AN164" s="76">
        <f>W164*VLOOKUP('Tipo de Pilha_Furieri2014'!$E$1,'Área - us ur_Furieri2014'!$A$4:$R$6,5,FALSE)/1000</f>
        <v>0</v>
      </c>
      <c r="AO164" s="76">
        <f>X164*VLOOKUP('Tipo de Pilha_Furieri2014'!$E$1,'Área - us ur_Furieri2014'!$A$4:$R$6,6,FALSE)/1000</f>
        <v>5.5633451062478553E-4</v>
      </c>
      <c r="AP164" s="76">
        <f>Y164*VLOOKUP('Tipo de Pilha_Furieri2014'!$E$1,'Área - us ur_Furieri2014'!$A$4:$R$6,7,FALSE)/1000</f>
        <v>1.806105444375059E-3</v>
      </c>
      <c r="AQ164" s="76">
        <f>Z164*VLOOKUP('Tipo de Pilha_Furieri2014'!$E$1,'Área - us ur_Furieri2014'!$A$4:$R$6,8,FALSE)/1000</f>
        <v>2.4439154973531834E-3</v>
      </c>
      <c r="AR164" s="76">
        <f>AA164*VLOOKUP('Tipo de Pilha_Furieri2014'!$E$1,'Área - us ur_Furieri2014'!$A$4:$R$6,9,FALSE)/1000</f>
        <v>2.6953146604647184E-3</v>
      </c>
      <c r="AS164" s="76">
        <f>AB164*VLOOKUP('Tipo de Pilha_Furieri2014'!$E$1,'Área - us ur_Furieri2014'!$A$4:$R$6,10,FALSE)/1000</f>
        <v>1.8986471143983611E-3</v>
      </c>
      <c r="AT164" s="76">
        <f>AC164*VLOOKUP('Tipo de Pilha_Furieri2014'!$E$1,'Área - us ur_Furieri2014'!$A$4:$R$6,11,FALSE)/1000</f>
        <v>1.654475439478895E-3</v>
      </c>
      <c r="AU164" s="76">
        <f>AD164*VLOOKUP('Tipo de Pilha_Furieri2014'!$E$1,'Área - us ur_Furieri2014'!$A$4:$R$6,12,FALSE)/1000</f>
        <v>1.4654266252287654E-3</v>
      </c>
      <c r="AV164" s="76">
        <f>AE164*VLOOKUP('Tipo de Pilha_Furieri2014'!$E$1,'Área - us ur_Furieri2014'!$A$4:$R$6,13,FALSE)/1000</f>
        <v>4.5915767624970578E-4</v>
      </c>
      <c r="AW164" s="76">
        <f>AF164*VLOOKUP('Tipo de Pilha_Furieri2014'!$E$1,'Área - us ur_Furieri2014'!$A$4:$R$6,14,FALSE)/1000</f>
        <v>2.8101371044053435E-4</v>
      </c>
      <c r="AX164" s="76">
        <f>AG164*VLOOKUP('Tipo de Pilha_Furieri2014'!$E$1,'Área - us ur_Furieri2014'!$A$4:$R$6,15,FALSE)/1000</f>
        <v>1.1249431503354668E-4</v>
      </c>
      <c r="AY164" s="76">
        <f>AH164*VLOOKUP('Tipo de Pilha_Furieri2014'!$E$1,'Área - us ur_Furieri2014'!$A$4:$R$6,16,FALSE)/1000</f>
        <v>0</v>
      </c>
      <c r="AZ164" s="76">
        <f>AI164*VLOOKUP('Tipo de Pilha_Furieri2014'!$E$1,'Área - us ur_Furieri2014'!$A$4:$R$6,17,FALSE)/1000</f>
        <v>0</v>
      </c>
      <c r="BA164" s="77">
        <f>AJ164*VLOOKUP('Tipo de Pilha_Furieri2014'!$E$1,'Área - us ur_Furieri2014'!$A$4:$R$6,18,FALSE)/1000</f>
        <v>0</v>
      </c>
      <c r="BB164" s="70">
        <f t="shared" si="65"/>
        <v>1.3372884993647555E-2</v>
      </c>
    </row>
    <row r="165" spans="1:54" ht="15" customHeight="1" x14ac:dyDescent="0.2">
      <c r="A165" s="90">
        <f>'Série Vento-1 dia'!D165</f>
        <v>42167</v>
      </c>
      <c r="B165" s="55">
        <f>'Série Vento-1 dia'!E165</f>
        <v>7.7320933199999997</v>
      </c>
      <c r="C165" s="48">
        <f t="shared" si="48"/>
        <v>3.8660466600000006E-2</v>
      </c>
      <c r="D165" s="49">
        <f t="shared" si="49"/>
        <v>0.1159813998</v>
      </c>
      <c r="E165" s="49">
        <f t="shared" si="50"/>
        <v>0.19330233299999999</v>
      </c>
      <c r="F165" s="49">
        <f t="shared" si="51"/>
        <v>0.27062326619999993</v>
      </c>
      <c r="G165" s="49">
        <f t="shared" si="52"/>
        <v>0.34794419940000004</v>
      </c>
      <c r="H165" s="49">
        <f t="shared" si="53"/>
        <v>0.42526513260000004</v>
      </c>
      <c r="I165" s="49">
        <f t="shared" si="54"/>
        <v>0.50258606579999998</v>
      </c>
      <c r="J165" s="49">
        <f t="shared" si="55"/>
        <v>0.57990699900000009</v>
      </c>
      <c r="K165" s="49">
        <f t="shared" si="56"/>
        <v>0.65722793219999998</v>
      </c>
      <c r="L165" s="49">
        <f t="shared" si="57"/>
        <v>0.73454886539999997</v>
      </c>
      <c r="M165" s="49">
        <f t="shared" si="58"/>
        <v>0.81186979860000008</v>
      </c>
      <c r="N165" s="49">
        <f t="shared" si="59"/>
        <v>0.88919073179999986</v>
      </c>
      <c r="O165" s="49">
        <f t="shared" si="60"/>
        <v>0.96651166499999996</v>
      </c>
      <c r="P165" s="49">
        <f t="shared" si="61"/>
        <v>1.0438325982000001</v>
      </c>
      <c r="Q165" s="49">
        <f t="shared" si="62"/>
        <v>1.1211535313999998</v>
      </c>
      <c r="R165" s="49">
        <f t="shared" si="63"/>
        <v>1.1984744646000001</v>
      </c>
      <c r="S165" s="50">
        <f t="shared" si="64"/>
        <v>1.2757953978000001</v>
      </c>
      <c r="T165" s="48">
        <f t="shared" si="69"/>
        <v>0</v>
      </c>
      <c r="U165" s="49">
        <f t="shared" si="69"/>
        <v>0</v>
      </c>
      <c r="V165" s="49">
        <f t="shared" si="69"/>
        <v>0</v>
      </c>
      <c r="W165" s="49">
        <f t="shared" si="69"/>
        <v>0</v>
      </c>
      <c r="X165" s="49">
        <f t="shared" si="69"/>
        <v>0</v>
      </c>
      <c r="Y165" s="49">
        <f t="shared" si="69"/>
        <v>0</v>
      </c>
      <c r="Z165" s="49">
        <f t="shared" si="69"/>
        <v>2.1202383880026714</v>
      </c>
      <c r="AA165" s="49">
        <f t="shared" si="69"/>
        <v>5.0510572592527918</v>
      </c>
      <c r="AB165" s="49">
        <f t="shared" si="69"/>
        <v>8.6753852289694926</v>
      </c>
      <c r="AC165" s="49">
        <f t="shared" si="69"/>
        <v>12.993222297152784</v>
      </c>
      <c r="AD165" s="49">
        <f t="shared" si="69"/>
        <v>18.00456846380267</v>
      </c>
      <c r="AE165" s="49">
        <f t="shared" si="68"/>
        <v>23.70942372891912</v>
      </c>
      <c r="AF165" s="49">
        <f t="shared" si="68"/>
        <v>30.107788092502179</v>
      </c>
      <c r="AG165" s="49">
        <f t="shared" si="68"/>
        <v>37.199661554551845</v>
      </c>
      <c r="AH165" s="49">
        <f t="shared" si="68"/>
        <v>44.985044115068064</v>
      </c>
      <c r="AI165" s="49">
        <f t="shared" si="68"/>
        <v>53.463935774050903</v>
      </c>
      <c r="AJ165" s="49">
        <f t="shared" si="67"/>
        <v>62.636336531500305</v>
      </c>
      <c r="AK165" s="75">
        <f>T165*VLOOKUP('Tipo de Pilha_Furieri2014'!$E$1,'Área - us ur_Furieri2014'!$A$4:$R$6,2,FALSE)/1000</f>
        <v>0</v>
      </c>
      <c r="AL165" s="76">
        <f>U165*VLOOKUP('Tipo de Pilha_Furieri2014'!$E$1,'Área - us ur_Furieri2014'!$A$4:$R$6,3,FALSE)/1000</f>
        <v>0</v>
      </c>
      <c r="AM165" s="76">
        <f>V165*VLOOKUP('Tipo de Pilha_Furieri2014'!$E$1,'Área - us ur_Furieri2014'!$A$4:$R$6,4,FALSE)/1000</f>
        <v>0</v>
      </c>
      <c r="AN165" s="76">
        <f>W165*VLOOKUP('Tipo de Pilha_Furieri2014'!$E$1,'Área - us ur_Furieri2014'!$A$4:$R$6,5,FALSE)/1000</f>
        <v>0</v>
      </c>
      <c r="AO165" s="76">
        <f>X165*VLOOKUP('Tipo de Pilha_Furieri2014'!$E$1,'Área - us ur_Furieri2014'!$A$4:$R$6,6,FALSE)/1000</f>
        <v>0</v>
      </c>
      <c r="AP165" s="76">
        <f>Y165*VLOOKUP('Tipo de Pilha_Furieri2014'!$E$1,'Área - us ur_Furieri2014'!$A$4:$R$6,7,FALSE)/1000</f>
        <v>0</v>
      </c>
      <c r="AQ165" s="76">
        <f>Z165*VLOOKUP('Tipo de Pilha_Furieri2014'!$E$1,'Área - us ur_Furieri2014'!$A$4:$R$6,8,FALSE)/1000</f>
        <v>3.2439647336440872E-4</v>
      </c>
      <c r="AR165" s="76">
        <f>AA165*VLOOKUP('Tipo de Pilha_Furieri2014'!$E$1,'Área - us ur_Furieri2014'!$A$4:$R$6,9,FALSE)/1000</f>
        <v>5.505652412585543E-4</v>
      </c>
      <c r="AS165" s="76">
        <f>AB165*VLOOKUP('Tipo de Pilha_Furieri2014'!$E$1,'Área - us ur_Furieri2014'!$A$4:$R$6,10,FALSE)/1000</f>
        <v>4.6847080236435266E-4</v>
      </c>
      <c r="AT165" s="76">
        <f>AC165*VLOOKUP('Tipo de Pilha_Furieri2014'!$E$1,'Área - us ur_Furieri2014'!$A$4:$R$6,11,FALSE)/1000</f>
        <v>4.5476278040034747E-4</v>
      </c>
      <c r="AU165" s="76">
        <f>AD165*VLOOKUP('Tipo de Pilha_Furieri2014'!$E$1,'Área - us ur_Furieri2014'!$A$4:$R$6,12,FALSE)/1000</f>
        <v>4.3210964313126408E-4</v>
      </c>
      <c r="AV165" s="76">
        <f>AE165*VLOOKUP('Tipo de Pilha_Furieri2014'!$E$1,'Área - us ur_Furieri2014'!$A$4:$R$6,13,FALSE)/1000</f>
        <v>1.4225654237351473E-4</v>
      </c>
      <c r="AW165" s="76">
        <f>AF165*VLOOKUP('Tipo de Pilha_Furieri2014'!$E$1,'Área - us ur_Furieri2014'!$A$4:$R$6,14,FALSE)/1000</f>
        <v>9.0323364277506538E-5</v>
      </c>
      <c r="AX165" s="76">
        <f>AG165*VLOOKUP('Tipo de Pilha_Furieri2014'!$E$1,'Área - us ur_Furieri2014'!$A$4:$R$6,15,FALSE)/1000</f>
        <v>3.7199661554551843E-5</v>
      </c>
      <c r="AY165" s="76">
        <f>AH165*VLOOKUP('Tipo de Pilha_Furieri2014'!$E$1,'Área - us ur_Furieri2014'!$A$4:$R$6,16,FALSE)/1000</f>
        <v>0</v>
      </c>
      <c r="AZ165" s="76">
        <f>AI165*VLOOKUP('Tipo de Pilha_Furieri2014'!$E$1,'Área - us ur_Furieri2014'!$A$4:$R$6,17,FALSE)/1000</f>
        <v>0</v>
      </c>
      <c r="BA165" s="77">
        <f>AJ165*VLOOKUP('Tipo de Pilha_Furieri2014'!$E$1,'Área - us ur_Furieri2014'!$A$4:$R$6,18,FALSE)/1000</f>
        <v>0</v>
      </c>
      <c r="BB165" s="70">
        <f t="shared" si="65"/>
        <v>2.5000845087245005E-3</v>
      </c>
    </row>
    <row r="166" spans="1:54" ht="15" customHeight="1" x14ac:dyDescent="0.2">
      <c r="A166" s="90">
        <f>'Série Vento-1 dia'!D166</f>
        <v>42168</v>
      </c>
      <c r="B166" s="55">
        <f>'Série Vento-1 dia'!E166</f>
        <v>11.16857924</v>
      </c>
      <c r="C166" s="48">
        <f t="shared" si="48"/>
        <v>5.5842896200000013E-2</v>
      </c>
      <c r="D166" s="49">
        <f t="shared" si="49"/>
        <v>0.16752868859999998</v>
      </c>
      <c r="E166" s="49">
        <f t="shared" si="50"/>
        <v>0.27921448100000001</v>
      </c>
      <c r="F166" s="49">
        <f t="shared" si="51"/>
        <v>0.39090027339999994</v>
      </c>
      <c r="G166" s="49">
        <f t="shared" si="52"/>
        <v>0.50258606580000009</v>
      </c>
      <c r="H166" s="49">
        <f t="shared" si="53"/>
        <v>0.61427185820000008</v>
      </c>
      <c r="I166" s="49">
        <f t="shared" si="54"/>
        <v>0.72595765060000006</v>
      </c>
      <c r="J166" s="49">
        <f t="shared" si="55"/>
        <v>0.83764344300000015</v>
      </c>
      <c r="K166" s="49">
        <f t="shared" si="56"/>
        <v>0.94932923540000003</v>
      </c>
      <c r="L166" s="49">
        <f t="shared" si="57"/>
        <v>1.0610150277999999</v>
      </c>
      <c r="M166" s="49">
        <f t="shared" si="58"/>
        <v>1.1727008202</v>
      </c>
      <c r="N166" s="49">
        <f t="shared" si="59"/>
        <v>1.2843866125999999</v>
      </c>
      <c r="O166" s="49">
        <f t="shared" si="60"/>
        <v>1.396072405</v>
      </c>
      <c r="P166" s="49">
        <f t="shared" si="61"/>
        <v>1.5077581974000001</v>
      </c>
      <c r="Q166" s="49">
        <f t="shared" si="62"/>
        <v>1.6194439897999999</v>
      </c>
      <c r="R166" s="49">
        <f t="shared" si="63"/>
        <v>1.7311297822000002</v>
      </c>
      <c r="S166" s="50">
        <f t="shared" si="64"/>
        <v>1.8428155746000001</v>
      </c>
      <c r="T166" s="48">
        <f t="shared" si="69"/>
        <v>0</v>
      </c>
      <c r="U166" s="49">
        <f t="shared" si="69"/>
        <v>0</v>
      </c>
      <c r="V166" s="49">
        <f t="shared" si="69"/>
        <v>0</v>
      </c>
      <c r="W166" s="49">
        <f t="shared" si="69"/>
        <v>0</v>
      </c>
      <c r="X166" s="49">
        <f t="shared" si="69"/>
        <v>2.1202383880026754</v>
      </c>
      <c r="Y166" s="49">
        <f t="shared" si="69"/>
        <v>6.5762512830198965</v>
      </c>
      <c r="Z166" s="49">
        <f t="shared" si="69"/>
        <v>12.479215260022961</v>
      </c>
      <c r="AA166" s="49">
        <f t="shared" si="69"/>
        <v>19.829130319011878</v>
      </c>
      <c r="AB166" s="49">
        <f t="shared" si="69"/>
        <v>28.625996459986627</v>
      </c>
      <c r="AC166" s="49">
        <f t="shared" si="69"/>
        <v>38.869813682947211</v>
      </c>
      <c r="AD166" s="49">
        <f t="shared" si="69"/>
        <v>50.560581987893663</v>
      </c>
      <c r="AE166" s="49">
        <f t="shared" si="68"/>
        <v>63.698301374825931</v>
      </c>
      <c r="AF166" s="49">
        <f t="shared" si="68"/>
        <v>78.282971843744079</v>
      </c>
      <c r="AG166" s="49">
        <f t="shared" si="68"/>
        <v>94.314593394648071</v>
      </c>
      <c r="AH166" s="49">
        <f t="shared" si="68"/>
        <v>111.79316602753786</v>
      </c>
      <c r="AI166" s="49">
        <f t="shared" si="68"/>
        <v>130.71868974241357</v>
      </c>
      <c r="AJ166" s="49">
        <f t="shared" si="67"/>
        <v>151.09116453927507</v>
      </c>
      <c r="AK166" s="75">
        <f>T166*VLOOKUP('Tipo de Pilha_Furieri2014'!$E$1,'Área - us ur_Furieri2014'!$A$4:$R$6,2,FALSE)/1000</f>
        <v>0</v>
      </c>
      <c r="AL166" s="76">
        <f>U166*VLOOKUP('Tipo de Pilha_Furieri2014'!$E$1,'Área - us ur_Furieri2014'!$A$4:$R$6,3,FALSE)/1000</f>
        <v>0</v>
      </c>
      <c r="AM166" s="76">
        <f>V166*VLOOKUP('Tipo de Pilha_Furieri2014'!$E$1,'Área - us ur_Furieri2014'!$A$4:$R$6,4,FALSE)/1000</f>
        <v>0</v>
      </c>
      <c r="AN166" s="76">
        <f>W166*VLOOKUP('Tipo de Pilha_Furieri2014'!$E$1,'Área - us ur_Furieri2014'!$A$4:$R$6,5,FALSE)/1000</f>
        <v>0</v>
      </c>
      <c r="AO166" s="76">
        <f>X166*VLOOKUP('Tipo de Pilha_Furieri2014'!$E$1,'Área - us ur_Furieri2014'!$A$4:$R$6,6,FALSE)/1000</f>
        <v>3.3711790369242537E-4</v>
      </c>
      <c r="AP166" s="76">
        <f>Y166*VLOOKUP('Tipo de Pilha_Furieri2014'!$E$1,'Área - us ur_Furieri2014'!$A$4:$R$6,7,FALSE)/1000</f>
        <v>1.3349790104530391E-3</v>
      </c>
      <c r="AQ166" s="76">
        <f>Z166*VLOOKUP('Tipo de Pilha_Furieri2014'!$E$1,'Área - us ur_Furieri2014'!$A$4:$R$6,8,FALSE)/1000</f>
        <v>1.909319934783513E-3</v>
      </c>
      <c r="AR166" s="76">
        <f>AA166*VLOOKUP('Tipo de Pilha_Furieri2014'!$E$1,'Área - us ur_Furieri2014'!$A$4:$R$6,9,FALSE)/1000</f>
        <v>2.1613752047722947E-3</v>
      </c>
      <c r="AS166" s="76">
        <f>AB166*VLOOKUP('Tipo de Pilha_Furieri2014'!$E$1,'Área - us ur_Furieri2014'!$A$4:$R$6,10,FALSE)/1000</f>
        <v>1.545803808839278E-3</v>
      </c>
      <c r="AT166" s="76">
        <f>AC166*VLOOKUP('Tipo de Pilha_Furieri2014'!$E$1,'Área - us ur_Furieri2014'!$A$4:$R$6,11,FALSE)/1000</f>
        <v>1.3604434789031526E-3</v>
      </c>
      <c r="AU166" s="76">
        <f>AD166*VLOOKUP('Tipo de Pilha_Furieri2014'!$E$1,'Área - us ur_Furieri2014'!$A$4:$R$6,12,FALSE)/1000</f>
        <v>1.2134539677094479E-3</v>
      </c>
      <c r="AV166" s="76">
        <f>AE166*VLOOKUP('Tipo de Pilha_Furieri2014'!$E$1,'Área - us ur_Furieri2014'!$A$4:$R$6,13,FALSE)/1000</f>
        <v>3.8218980824895562E-4</v>
      </c>
      <c r="AW166" s="76">
        <f>AF166*VLOOKUP('Tipo de Pilha_Furieri2014'!$E$1,'Área - us ur_Furieri2014'!$A$4:$R$6,14,FALSE)/1000</f>
        <v>2.3484891553123225E-4</v>
      </c>
      <c r="AX166" s="76">
        <f>AG166*VLOOKUP('Tipo de Pilha_Furieri2014'!$E$1,'Área - us ur_Furieri2014'!$A$4:$R$6,15,FALSE)/1000</f>
        <v>9.4314593394648067E-5</v>
      </c>
      <c r="AY166" s="76">
        <f>AH166*VLOOKUP('Tipo de Pilha_Furieri2014'!$E$1,'Área - us ur_Furieri2014'!$A$4:$R$6,16,FALSE)/1000</f>
        <v>0</v>
      </c>
      <c r="AZ166" s="76">
        <f>AI166*VLOOKUP('Tipo de Pilha_Furieri2014'!$E$1,'Área - us ur_Furieri2014'!$A$4:$R$6,17,FALSE)/1000</f>
        <v>0</v>
      </c>
      <c r="BA166" s="77">
        <f>AJ166*VLOOKUP('Tipo de Pilha_Furieri2014'!$E$1,'Área - us ur_Furieri2014'!$A$4:$R$6,18,FALSE)/1000</f>
        <v>0</v>
      </c>
      <c r="BB166" s="70">
        <f t="shared" si="65"/>
        <v>1.0573846626327986E-2</v>
      </c>
    </row>
    <row r="167" spans="1:54" ht="15" customHeight="1" x14ac:dyDescent="0.2">
      <c r="A167" s="90">
        <f>'Série Vento-1 dia'!D167</f>
        <v>42169</v>
      </c>
      <c r="B167" s="55">
        <f>'Série Vento-1 dia'!E167</f>
        <v>11.16857924</v>
      </c>
      <c r="C167" s="48">
        <f t="shared" si="48"/>
        <v>5.5842896200000013E-2</v>
      </c>
      <c r="D167" s="49">
        <f t="shared" si="49"/>
        <v>0.16752868859999998</v>
      </c>
      <c r="E167" s="49">
        <f t="shared" si="50"/>
        <v>0.27921448100000001</v>
      </c>
      <c r="F167" s="49">
        <f t="shared" si="51"/>
        <v>0.39090027339999994</v>
      </c>
      <c r="G167" s="49">
        <f t="shared" si="52"/>
        <v>0.50258606580000009</v>
      </c>
      <c r="H167" s="49">
        <f t="shared" si="53"/>
        <v>0.61427185820000008</v>
      </c>
      <c r="I167" s="49">
        <f t="shared" si="54"/>
        <v>0.72595765060000006</v>
      </c>
      <c r="J167" s="49">
        <f t="shared" si="55"/>
        <v>0.83764344300000015</v>
      </c>
      <c r="K167" s="49">
        <f t="shared" si="56"/>
        <v>0.94932923540000003</v>
      </c>
      <c r="L167" s="49">
        <f t="shared" si="57"/>
        <v>1.0610150277999999</v>
      </c>
      <c r="M167" s="49">
        <f t="shared" si="58"/>
        <v>1.1727008202</v>
      </c>
      <c r="N167" s="49">
        <f t="shared" si="59"/>
        <v>1.2843866125999999</v>
      </c>
      <c r="O167" s="49">
        <f t="shared" si="60"/>
        <v>1.396072405</v>
      </c>
      <c r="P167" s="49">
        <f t="shared" si="61"/>
        <v>1.5077581974000001</v>
      </c>
      <c r="Q167" s="49">
        <f t="shared" si="62"/>
        <v>1.6194439897999999</v>
      </c>
      <c r="R167" s="49">
        <f t="shared" si="63"/>
        <v>1.7311297822000002</v>
      </c>
      <c r="S167" s="50">
        <f t="shared" si="64"/>
        <v>1.8428155746000001</v>
      </c>
      <c r="T167" s="48">
        <f t="shared" si="69"/>
        <v>0</v>
      </c>
      <c r="U167" s="49">
        <f t="shared" si="69"/>
        <v>0</v>
      </c>
      <c r="V167" s="49">
        <f t="shared" si="69"/>
        <v>0</v>
      </c>
      <c r="W167" s="49">
        <f t="shared" si="69"/>
        <v>0</v>
      </c>
      <c r="X167" s="49">
        <f t="shared" si="69"/>
        <v>2.1202383880026754</v>
      </c>
      <c r="Y167" s="49">
        <f t="shared" si="69"/>
        <v>6.5762512830198965</v>
      </c>
      <c r="Z167" s="49">
        <f t="shared" si="69"/>
        <v>12.479215260022961</v>
      </c>
      <c r="AA167" s="49">
        <f t="shared" si="69"/>
        <v>19.829130319011878</v>
      </c>
      <c r="AB167" s="49">
        <f t="shared" si="69"/>
        <v>28.625996459986627</v>
      </c>
      <c r="AC167" s="49">
        <f t="shared" si="69"/>
        <v>38.869813682947211</v>
      </c>
      <c r="AD167" s="49">
        <f t="shared" si="69"/>
        <v>50.560581987893663</v>
      </c>
      <c r="AE167" s="49">
        <f t="shared" si="68"/>
        <v>63.698301374825931</v>
      </c>
      <c r="AF167" s="49">
        <f t="shared" si="68"/>
        <v>78.282971843744079</v>
      </c>
      <c r="AG167" s="49">
        <f t="shared" si="68"/>
        <v>94.314593394648071</v>
      </c>
      <c r="AH167" s="49">
        <f t="shared" si="68"/>
        <v>111.79316602753786</v>
      </c>
      <c r="AI167" s="49">
        <f t="shared" si="68"/>
        <v>130.71868974241357</v>
      </c>
      <c r="AJ167" s="49">
        <f t="shared" si="67"/>
        <v>151.09116453927507</v>
      </c>
      <c r="AK167" s="75">
        <f>T167*VLOOKUP('Tipo de Pilha_Furieri2014'!$E$1,'Área - us ur_Furieri2014'!$A$4:$R$6,2,FALSE)/1000</f>
        <v>0</v>
      </c>
      <c r="AL167" s="76">
        <f>U167*VLOOKUP('Tipo de Pilha_Furieri2014'!$E$1,'Área - us ur_Furieri2014'!$A$4:$R$6,3,FALSE)/1000</f>
        <v>0</v>
      </c>
      <c r="AM167" s="76">
        <f>V167*VLOOKUP('Tipo de Pilha_Furieri2014'!$E$1,'Área - us ur_Furieri2014'!$A$4:$R$6,4,FALSE)/1000</f>
        <v>0</v>
      </c>
      <c r="AN167" s="76">
        <f>W167*VLOOKUP('Tipo de Pilha_Furieri2014'!$E$1,'Área - us ur_Furieri2014'!$A$4:$R$6,5,FALSE)/1000</f>
        <v>0</v>
      </c>
      <c r="AO167" s="76">
        <f>X167*VLOOKUP('Tipo de Pilha_Furieri2014'!$E$1,'Área - us ur_Furieri2014'!$A$4:$R$6,6,FALSE)/1000</f>
        <v>3.3711790369242537E-4</v>
      </c>
      <c r="AP167" s="76">
        <f>Y167*VLOOKUP('Tipo de Pilha_Furieri2014'!$E$1,'Área - us ur_Furieri2014'!$A$4:$R$6,7,FALSE)/1000</f>
        <v>1.3349790104530391E-3</v>
      </c>
      <c r="AQ167" s="76">
        <f>Z167*VLOOKUP('Tipo de Pilha_Furieri2014'!$E$1,'Área - us ur_Furieri2014'!$A$4:$R$6,8,FALSE)/1000</f>
        <v>1.909319934783513E-3</v>
      </c>
      <c r="AR167" s="76">
        <f>AA167*VLOOKUP('Tipo de Pilha_Furieri2014'!$E$1,'Área - us ur_Furieri2014'!$A$4:$R$6,9,FALSE)/1000</f>
        <v>2.1613752047722947E-3</v>
      </c>
      <c r="AS167" s="76">
        <f>AB167*VLOOKUP('Tipo de Pilha_Furieri2014'!$E$1,'Área - us ur_Furieri2014'!$A$4:$R$6,10,FALSE)/1000</f>
        <v>1.545803808839278E-3</v>
      </c>
      <c r="AT167" s="76">
        <f>AC167*VLOOKUP('Tipo de Pilha_Furieri2014'!$E$1,'Área - us ur_Furieri2014'!$A$4:$R$6,11,FALSE)/1000</f>
        <v>1.3604434789031526E-3</v>
      </c>
      <c r="AU167" s="76">
        <f>AD167*VLOOKUP('Tipo de Pilha_Furieri2014'!$E$1,'Área - us ur_Furieri2014'!$A$4:$R$6,12,FALSE)/1000</f>
        <v>1.2134539677094479E-3</v>
      </c>
      <c r="AV167" s="76">
        <f>AE167*VLOOKUP('Tipo de Pilha_Furieri2014'!$E$1,'Área - us ur_Furieri2014'!$A$4:$R$6,13,FALSE)/1000</f>
        <v>3.8218980824895562E-4</v>
      </c>
      <c r="AW167" s="76">
        <f>AF167*VLOOKUP('Tipo de Pilha_Furieri2014'!$E$1,'Área - us ur_Furieri2014'!$A$4:$R$6,14,FALSE)/1000</f>
        <v>2.3484891553123225E-4</v>
      </c>
      <c r="AX167" s="76">
        <f>AG167*VLOOKUP('Tipo de Pilha_Furieri2014'!$E$1,'Área - us ur_Furieri2014'!$A$4:$R$6,15,FALSE)/1000</f>
        <v>9.4314593394648067E-5</v>
      </c>
      <c r="AY167" s="76">
        <f>AH167*VLOOKUP('Tipo de Pilha_Furieri2014'!$E$1,'Área - us ur_Furieri2014'!$A$4:$R$6,16,FALSE)/1000</f>
        <v>0</v>
      </c>
      <c r="AZ167" s="76">
        <f>AI167*VLOOKUP('Tipo de Pilha_Furieri2014'!$E$1,'Área - us ur_Furieri2014'!$A$4:$R$6,17,FALSE)/1000</f>
        <v>0</v>
      </c>
      <c r="BA167" s="77">
        <f>AJ167*VLOOKUP('Tipo de Pilha_Furieri2014'!$E$1,'Área - us ur_Furieri2014'!$A$4:$R$6,18,FALSE)/1000</f>
        <v>0</v>
      </c>
      <c r="BB167" s="70">
        <f t="shared" si="65"/>
        <v>1.0573846626327986E-2</v>
      </c>
    </row>
    <row r="168" spans="1:54" ht="15" customHeight="1" x14ac:dyDescent="0.2">
      <c r="A168" s="90">
        <f>'Série Vento-1 dia'!D168</f>
        <v>42170</v>
      </c>
      <c r="B168" s="55">
        <f>'Série Vento-1 dia'!E168</f>
        <v>17.182429599999999</v>
      </c>
      <c r="C168" s="48">
        <f t="shared" si="48"/>
        <v>8.5912148000000008E-2</v>
      </c>
      <c r="D168" s="49">
        <f t="shared" si="49"/>
        <v>0.25773644399999995</v>
      </c>
      <c r="E168" s="49">
        <f t="shared" si="50"/>
        <v>0.42956074</v>
      </c>
      <c r="F168" s="49">
        <f t="shared" si="51"/>
        <v>0.60138503599999993</v>
      </c>
      <c r="G168" s="49">
        <f t="shared" si="52"/>
        <v>0.77320933200000008</v>
      </c>
      <c r="H168" s="49">
        <f t="shared" si="53"/>
        <v>0.94503362800000001</v>
      </c>
      <c r="I168" s="49">
        <f t="shared" si="54"/>
        <v>1.1168579240000001</v>
      </c>
      <c r="J168" s="49">
        <f t="shared" si="55"/>
        <v>1.2886822200000001</v>
      </c>
      <c r="K168" s="49">
        <f t="shared" si="56"/>
        <v>1.4605065159999999</v>
      </c>
      <c r="L168" s="49">
        <f t="shared" si="57"/>
        <v>1.632330812</v>
      </c>
      <c r="M168" s="49">
        <f t="shared" si="58"/>
        <v>1.804155108</v>
      </c>
      <c r="N168" s="49">
        <f t="shared" si="59"/>
        <v>1.9759794039999998</v>
      </c>
      <c r="O168" s="49">
        <f t="shared" si="60"/>
        <v>2.1478036999999999</v>
      </c>
      <c r="P168" s="49">
        <f t="shared" si="61"/>
        <v>2.3196279959999999</v>
      </c>
      <c r="Q168" s="49">
        <f t="shared" si="62"/>
        <v>2.4914522919999995</v>
      </c>
      <c r="R168" s="49">
        <f t="shared" si="63"/>
        <v>2.6632765880000004</v>
      </c>
      <c r="S168" s="50">
        <f t="shared" si="64"/>
        <v>2.835100884</v>
      </c>
      <c r="T168" s="48">
        <f t="shared" si="69"/>
        <v>0</v>
      </c>
      <c r="U168" s="49">
        <f t="shared" si="69"/>
        <v>0</v>
      </c>
      <c r="V168" s="49">
        <f t="shared" si="69"/>
        <v>0</v>
      </c>
      <c r="W168" s="49">
        <f t="shared" si="69"/>
        <v>5.9882500727538321</v>
      </c>
      <c r="X168" s="49">
        <f t="shared" si="69"/>
        <v>15.412206743169406</v>
      </c>
      <c r="Y168" s="49">
        <f t="shared" si="69"/>
        <v>28.260899702308862</v>
      </c>
      <c r="Z168" s="49">
        <f t="shared" si="69"/>
        <v>44.534328950172224</v>
      </c>
      <c r="AA168" s="49">
        <f t="shared" si="69"/>
        <v>64.232494486759464</v>
      </c>
      <c r="AB168" s="49">
        <f t="shared" si="69"/>
        <v>87.355396312070582</v>
      </c>
      <c r="AC168" s="49">
        <f t="shared" si="69"/>
        <v>113.90303442610561</v>
      </c>
      <c r="AD168" s="49">
        <f t="shared" si="69"/>
        <v>143.87540882886452</v>
      </c>
      <c r="AE168" s="49">
        <f t="shared" si="68"/>
        <v>177.27251952034732</v>
      </c>
      <c r="AF168" s="49">
        <f t="shared" si="68"/>
        <v>214.09436650055397</v>
      </c>
      <c r="AG168" s="49">
        <f t="shared" si="68"/>
        <v>254.34094976948461</v>
      </c>
      <c r="AH168" s="49">
        <f t="shared" si="68"/>
        <v>298.01226932713894</v>
      </c>
      <c r="AI168" s="49">
        <f t="shared" si="68"/>
        <v>345.10832517351753</v>
      </c>
      <c r="AJ168" s="49">
        <f t="shared" si="67"/>
        <v>395.6291173086197</v>
      </c>
      <c r="AK168" s="75">
        <f>T168*VLOOKUP('Tipo de Pilha_Furieri2014'!$E$1,'Área - us ur_Furieri2014'!$A$4:$R$6,2,FALSE)/1000</f>
        <v>0</v>
      </c>
      <c r="AL168" s="76">
        <f>U168*VLOOKUP('Tipo de Pilha_Furieri2014'!$E$1,'Área - us ur_Furieri2014'!$A$4:$R$6,3,FALSE)/1000</f>
        <v>0</v>
      </c>
      <c r="AM168" s="76">
        <f>V168*VLOOKUP('Tipo de Pilha_Furieri2014'!$E$1,'Área - us ur_Furieri2014'!$A$4:$R$6,4,FALSE)/1000</f>
        <v>0</v>
      </c>
      <c r="AN168" s="76">
        <f>W168*VLOOKUP('Tipo de Pilha_Furieri2014'!$E$1,'Área - us ur_Furieri2014'!$A$4:$R$6,5,FALSE)/1000</f>
        <v>5.8086025705712167E-4</v>
      </c>
      <c r="AO168" s="76">
        <f>X168*VLOOKUP('Tipo de Pilha_Furieri2014'!$E$1,'Área - us ur_Furieri2014'!$A$4:$R$6,6,FALSE)/1000</f>
        <v>2.4505408721639354E-3</v>
      </c>
      <c r="AP168" s="76">
        <f>Y168*VLOOKUP('Tipo de Pilha_Furieri2014'!$E$1,'Área - us ur_Furieri2014'!$A$4:$R$6,7,FALSE)/1000</f>
        <v>5.7369626395686992E-3</v>
      </c>
      <c r="AQ168" s="76">
        <f>Z168*VLOOKUP('Tipo de Pilha_Furieri2014'!$E$1,'Área - us ur_Furieri2014'!$A$4:$R$6,8,FALSE)/1000</f>
        <v>6.8137523293763502E-3</v>
      </c>
      <c r="AR168" s="76">
        <f>AA168*VLOOKUP('Tipo de Pilha_Furieri2014'!$E$1,'Área - us ur_Furieri2014'!$A$4:$R$6,9,FALSE)/1000</f>
        <v>7.0013418990567816E-3</v>
      </c>
      <c r="AS168" s="76">
        <f>AB168*VLOOKUP('Tipo de Pilha_Furieri2014'!$E$1,'Área - us ur_Furieri2014'!$A$4:$R$6,10,FALSE)/1000</f>
        <v>4.7171914008518117E-3</v>
      </c>
      <c r="AT168" s="76">
        <f>AC168*VLOOKUP('Tipo de Pilha_Furieri2014'!$E$1,'Área - us ur_Furieri2014'!$A$4:$R$6,11,FALSE)/1000</f>
        <v>3.9866062049136964E-3</v>
      </c>
      <c r="AU168" s="76">
        <f>AD168*VLOOKUP('Tipo de Pilha_Furieri2014'!$E$1,'Área - us ur_Furieri2014'!$A$4:$R$6,12,FALSE)/1000</f>
        <v>3.4530098118927487E-3</v>
      </c>
      <c r="AV168" s="76">
        <f>AE168*VLOOKUP('Tipo de Pilha_Furieri2014'!$E$1,'Área - us ur_Furieri2014'!$A$4:$R$6,13,FALSE)/1000</f>
        <v>1.063635117122084E-3</v>
      </c>
      <c r="AW168" s="76">
        <f>AF168*VLOOKUP('Tipo de Pilha_Furieri2014'!$E$1,'Área - us ur_Furieri2014'!$A$4:$R$6,14,FALSE)/1000</f>
        <v>6.422830995016619E-4</v>
      </c>
      <c r="AX168" s="76">
        <f>AG168*VLOOKUP('Tipo de Pilha_Furieri2014'!$E$1,'Área - us ur_Furieri2014'!$A$4:$R$6,15,FALSE)/1000</f>
        <v>2.5434094976948461E-4</v>
      </c>
      <c r="AY168" s="76">
        <f>AH168*VLOOKUP('Tipo de Pilha_Furieri2014'!$E$1,'Área - us ur_Furieri2014'!$A$4:$R$6,16,FALSE)/1000</f>
        <v>0</v>
      </c>
      <c r="AZ168" s="76">
        <f>AI168*VLOOKUP('Tipo de Pilha_Furieri2014'!$E$1,'Área - us ur_Furieri2014'!$A$4:$R$6,17,FALSE)/1000</f>
        <v>0</v>
      </c>
      <c r="BA168" s="77">
        <f>AJ168*VLOOKUP('Tipo de Pilha_Furieri2014'!$E$1,'Área - us ur_Furieri2014'!$A$4:$R$6,18,FALSE)/1000</f>
        <v>0</v>
      </c>
      <c r="BB168" s="70">
        <f t="shared" si="65"/>
        <v>3.6700524581274374E-2</v>
      </c>
    </row>
    <row r="169" spans="1:54" ht="15" customHeight="1" x14ac:dyDescent="0.2">
      <c r="A169" s="90">
        <f>'Série Vento-1 dia'!D169</f>
        <v>42171</v>
      </c>
      <c r="B169" s="55">
        <f>'Série Vento-1 dia'!E169</f>
        <v>11.16857924</v>
      </c>
      <c r="C169" s="48">
        <f t="shared" si="48"/>
        <v>5.5842896200000013E-2</v>
      </c>
      <c r="D169" s="49">
        <f t="shared" si="49"/>
        <v>0.16752868859999998</v>
      </c>
      <c r="E169" s="49">
        <f t="shared" si="50"/>
        <v>0.27921448100000001</v>
      </c>
      <c r="F169" s="49">
        <f t="shared" si="51"/>
        <v>0.39090027339999994</v>
      </c>
      <c r="G169" s="49">
        <f t="shared" si="52"/>
        <v>0.50258606580000009</v>
      </c>
      <c r="H169" s="49">
        <f t="shared" si="53"/>
        <v>0.61427185820000008</v>
      </c>
      <c r="I169" s="49">
        <f t="shared" si="54"/>
        <v>0.72595765060000006</v>
      </c>
      <c r="J169" s="49">
        <f t="shared" si="55"/>
        <v>0.83764344300000015</v>
      </c>
      <c r="K169" s="49">
        <f t="shared" si="56"/>
        <v>0.94932923540000003</v>
      </c>
      <c r="L169" s="49">
        <f t="shared" si="57"/>
        <v>1.0610150277999999</v>
      </c>
      <c r="M169" s="49">
        <f t="shared" si="58"/>
        <v>1.1727008202</v>
      </c>
      <c r="N169" s="49">
        <f t="shared" si="59"/>
        <v>1.2843866125999999</v>
      </c>
      <c r="O169" s="49">
        <f t="shared" si="60"/>
        <v>1.396072405</v>
      </c>
      <c r="P169" s="49">
        <f t="shared" si="61"/>
        <v>1.5077581974000001</v>
      </c>
      <c r="Q169" s="49">
        <f t="shared" si="62"/>
        <v>1.6194439897999999</v>
      </c>
      <c r="R169" s="49">
        <f t="shared" si="63"/>
        <v>1.7311297822000002</v>
      </c>
      <c r="S169" s="50">
        <f t="shared" si="64"/>
        <v>1.8428155746000001</v>
      </c>
      <c r="T169" s="48">
        <f t="shared" si="69"/>
        <v>0</v>
      </c>
      <c r="U169" s="49">
        <f t="shared" si="69"/>
        <v>0</v>
      </c>
      <c r="V169" s="49">
        <f t="shared" si="69"/>
        <v>0</v>
      </c>
      <c r="W169" s="49">
        <f t="shared" si="69"/>
        <v>0</v>
      </c>
      <c r="X169" s="49">
        <f t="shared" si="69"/>
        <v>2.1202383880026754</v>
      </c>
      <c r="Y169" s="49">
        <f t="shared" si="69"/>
        <v>6.5762512830198965</v>
      </c>
      <c r="Z169" s="49">
        <f t="shared" si="69"/>
        <v>12.479215260022961</v>
      </c>
      <c r="AA169" s="49">
        <f t="shared" si="69"/>
        <v>19.829130319011878</v>
      </c>
      <c r="AB169" s="49">
        <f t="shared" si="69"/>
        <v>28.625996459986627</v>
      </c>
      <c r="AC169" s="49">
        <f t="shared" si="69"/>
        <v>38.869813682947211</v>
      </c>
      <c r="AD169" s="49">
        <f t="shared" si="69"/>
        <v>50.560581987893663</v>
      </c>
      <c r="AE169" s="49">
        <f t="shared" si="68"/>
        <v>63.698301374825931</v>
      </c>
      <c r="AF169" s="49">
        <f t="shared" si="68"/>
        <v>78.282971843744079</v>
      </c>
      <c r="AG169" s="49">
        <f t="shared" si="68"/>
        <v>94.314593394648071</v>
      </c>
      <c r="AH169" s="49">
        <f t="shared" si="68"/>
        <v>111.79316602753786</v>
      </c>
      <c r="AI169" s="49">
        <f t="shared" si="68"/>
        <v>130.71868974241357</v>
      </c>
      <c r="AJ169" s="49">
        <f t="shared" si="67"/>
        <v>151.09116453927507</v>
      </c>
      <c r="AK169" s="75">
        <f>T169*VLOOKUP('Tipo de Pilha_Furieri2014'!$E$1,'Área - us ur_Furieri2014'!$A$4:$R$6,2,FALSE)/1000</f>
        <v>0</v>
      </c>
      <c r="AL169" s="76">
        <f>U169*VLOOKUP('Tipo de Pilha_Furieri2014'!$E$1,'Área - us ur_Furieri2014'!$A$4:$R$6,3,FALSE)/1000</f>
        <v>0</v>
      </c>
      <c r="AM169" s="76">
        <f>V169*VLOOKUP('Tipo de Pilha_Furieri2014'!$E$1,'Área - us ur_Furieri2014'!$A$4:$R$6,4,FALSE)/1000</f>
        <v>0</v>
      </c>
      <c r="AN169" s="76">
        <f>W169*VLOOKUP('Tipo de Pilha_Furieri2014'!$E$1,'Área - us ur_Furieri2014'!$A$4:$R$6,5,FALSE)/1000</f>
        <v>0</v>
      </c>
      <c r="AO169" s="76">
        <f>X169*VLOOKUP('Tipo de Pilha_Furieri2014'!$E$1,'Área - us ur_Furieri2014'!$A$4:$R$6,6,FALSE)/1000</f>
        <v>3.3711790369242537E-4</v>
      </c>
      <c r="AP169" s="76">
        <f>Y169*VLOOKUP('Tipo de Pilha_Furieri2014'!$E$1,'Área - us ur_Furieri2014'!$A$4:$R$6,7,FALSE)/1000</f>
        <v>1.3349790104530391E-3</v>
      </c>
      <c r="AQ169" s="76">
        <f>Z169*VLOOKUP('Tipo de Pilha_Furieri2014'!$E$1,'Área - us ur_Furieri2014'!$A$4:$R$6,8,FALSE)/1000</f>
        <v>1.909319934783513E-3</v>
      </c>
      <c r="AR169" s="76">
        <f>AA169*VLOOKUP('Tipo de Pilha_Furieri2014'!$E$1,'Área - us ur_Furieri2014'!$A$4:$R$6,9,FALSE)/1000</f>
        <v>2.1613752047722947E-3</v>
      </c>
      <c r="AS169" s="76">
        <f>AB169*VLOOKUP('Tipo de Pilha_Furieri2014'!$E$1,'Área - us ur_Furieri2014'!$A$4:$R$6,10,FALSE)/1000</f>
        <v>1.545803808839278E-3</v>
      </c>
      <c r="AT169" s="76">
        <f>AC169*VLOOKUP('Tipo de Pilha_Furieri2014'!$E$1,'Área - us ur_Furieri2014'!$A$4:$R$6,11,FALSE)/1000</f>
        <v>1.3604434789031526E-3</v>
      </c>
      <c r="AU169" s="76">
        <f>AD169*VLOOKUP('Tipo de Pilha_Furieri2014'!$E$1,'Área - us ur_Furieri2014'!$A$4:$R$6,12,FALSE)/1000</f>
        <v>1.2134539677094479E-3</v>
      </c>
      <c r="AV169" s="76">
        <f>AE169*VLOOKUP('Tipo de Pilha_Furieri2014'!$E$1,'Área - us ur_Furieri2014'!$A$4:$R$6,13,FALSE)/1000</f>
        <v>3.8218980824895562E-4</v>
      </c>
      <c r="AW169" s="76">
        <f>AF169*VLOOKUP('Tipo de Pilha_Furieri2014'!$E$1,'Área - us ur_Furieri2014'!$A$4:$R$6,14,FALSE)/1000</f>
        <v>2.3484891553123225E-4</v>
      </c>
      <c r="AX169" s="76">
        <f>AG169*VLOOKUP('Tipo de Pilha_Furieri2014'!$E$1,'Área - us ur_Furieri2014'!$A$4:$R$6,15,FALSE)/1000</f>
        <v>9.4314593394648067E-5</v>
      </c>
      <c r="AY169" s="76">
        <f>AH169*VLOOKUP('Tipo de Pilha_Furieri2014'!$E$1,'Área - us ur_Furieri2014'!$A$4:$R$6,16,FALSE)/1000</f>
        <v>0</v>
      </c>
      <c r="AZ169" s="76">
        <f>AI169*VLOOKUP('Tipo de Pilha_Furieri2014'!$E$1,'Área - us ur_Furieri2014'!$A$4:$R$6,17,FALSE)/1000</f>
        <v>0</v>
      </c>
      <c r="BA169" s="77">
        <f>AJ169*VLOOKUP('Tipo de Pilha_Furieri2014'!$E$1,'Área - us ur_Furieri2014'!$A$4:$R$6,18,FALSE)/1000</f>
        <v>0</v>
      </c>
      <c r="BB169" s="70">
        <f t="shared" si="65"/>
        <v>1.0573846626327986E-2</v>
      </c>
    </row>
    <row r="170" spans="1:54" ht="15" customHeight="1" x14ac:dyDescent="0.2">
      <c r="A170" s="90">
        <f>'Série Vento-1 dia'!D170</f>
        <v>42172</v>
      </c>
      <c r="B170" s="55">
        <f>'Série Vento-1 dia'!E170</f>
        <v>3.43648592</v>
      </c>
      <c r="C170" s="48">
        <f t="shared" si="48"/>
        <v>1.7182429600000004E-2</v>
      </c>
      <c r="D170" s="49">
        <f t="shared" si="49"/>
        <v>5.15472888E-2</v>
      </c>
      <c r="E170" s="49">
        <f t="shared" si="50"/>
        <v>8.5912148000000008E-2</v>
      </c>
      <c r="F170" s="49">
        <f t="shared" si="51"/>
        <v>0.12027700719999998</v>
      </c>
      <c r="G170" s="49">
        <f t="shared" si="52"/>
        <v>0.15464186640000002</v>
      </c>
      <c r="H170" s="49">
        <f t="shared" si="53"/>
        <v>0.18900672560000004</v>
      </c>
      <c r="I170" s="49">
        <f t="shared" si="54"/>
        <v>0.22337158479999999</v>
      </c>
      <c r="J170" s="49">
        <f t="shared" si="55"/>
        <v>0.25773644400000001</v>
      </c>
      <c r="K170" s="49">
        <f t="shared" si="56"/>
        <v>0.2921013032</v>
      </c>
      <c r="L170" s="49">
        <f t="shared" si="57"/>
        <v>0.32646616239999998</v>
      </c>
      <c r="M170" s="49">
        <f t="shared" si="58"/>
        <v>0.36083102160000002</v>
      </c>
      <c r="N170" s="49">
        <f t="shared" si="59"/>
        <v>0.39519588079999995</v>
      </c>
      <c r="O170" s="49">
        <f t="shared" si="60"/>
        <v>0.42956074</v>
      </c>
      <c r="P170" s="49">
        <f t="shared" si="61"/>
        <v>0.46392559920000004</v>
      </c>
      <c r="Q170" s="49">
        <f t="shared" si="62"/>
        <v>0.49829045839999997</v>
      </c>
      <c r="R170" s="49">
        <f t="shared" si="63"/>
        <v>0.53265531760000007</v>
      </c>
      <c r="S170" s="50">
        <f t="shared" si="64"/>
        <v>0.56702017680000005</v>
      </c>
      <c r="T170" s="48">
        <f t="shared" si="69"/>
        <v>0</v>
      </c>
      <c r="U170" s="49">
        <f t="shared" si="69"/>
        <v>0</v>
      </c>
      <c r="V170" s="49">
        <f t="shared" si="69"/>
        <v>0</v>
      </c>
      <c r="W170" s="49">
        <f t="shared" si="69"/>
        <v>0</v>
      </c>
      <c r="X170" s="49">
        <f t="shared" si="69"/>
        <v>0</v>
      </c>
      <c r="Y170" s="49">
        <f t="shared" si="69"/>
        <v>0</v>
      </c>
      <c r="Z170" s="49">
        <f t="shared" si="69"/>
        <v>0</v>
      </c>
      <c r="AA170" s="49">
        <f t="shared" si="69"/>
        <v>0</v>
      </c>
      <c r="AB170" s="49">
        <f t="shared" si="69"/>
        <v>0</v>
      </c>
      <c r="AC170" s="49">
        <f t="shared" si="69"/>
        <v>0</v>
      </c>
      <c r="AD170" s="49">
        <f t="shared" si="69"/>
        <v>0</v>
      </c>
      <c r="AE170" s="49">
        <f t="shared" si="68"/>
        <v>0</v>
      </c>
      <c r="AF170" s="49">
        <f t="shared" si="68"/>
        <v>0</v>
      </c>
      <c r="AG170" s="49">
        <f t="shared" si="68"/>
        <v>0.9148948643025856</v>
      </c>
      <c r="AH170" s="49">
        <f t="shared" si="68"/>
        <v>1.9777494890919627</v>
      </c>
      <c r="AI170" s="49">
        <f t="shared" si="68"/>
        <v>3.1775935654303011</v>
      </c>
      <c r="AJ170" s="49">
        <f t="shared" si="67"/>
        <v>4.5144270933175914</v>
      </c>
      <c r="AK170" s="75">
        <f>T170*VLOOKUP('Tipo de Pilha_Furieri2014'!$E$1,'Área - us ur_Furieri2014'!$A$4:$R$6,2,FALSE)/1000</f>
        <v>0</v>
      </c>
      <c r="AL170" s="76">
        <f>U170*VLOOKUP('Tipo de Pilha_Furieri2014'!$E$1,'Área - us ur_Furieri2014'!$A$4:$R$6,3,FALSE)/1000</f>
        <v>0</v>
      </c>
      <c r="AM170" s="76">
        <f>V170*VLOOKUP('Tipo de Pilha_Furieri2014'!$E$1,'Área - us ur_Furieri2014'!$A$4:$R$6,4,FALSE)/1000</f>
        <v>0</v>
      </c>
      <c r="AN170" s="76">
        <f>W170*VLOOKUP('Tipo de Pilha_Furieri2014'!$E$1,'Área - us ur_Furieri2014'!$A$4:$R$6,5,FALSE)/1000</f>
        <v>0</v>
      </c>
      <c r="AO170" s="76">
        <f>X170*VLOOKUP('Tipo de Pilha_Furieri2014'!$E$1,'Área - us ur_Furieri2014'!$A$4:$R$6,6,FALSE)/1000</f>
        <v>0</v>
      </c>
      <c r="AP170" s="76">
        <f>Y170*VLOOKUP('Tipo de Pilha_Furieri2014'!$E$1,'Área - us ur_Furieri2014'!$A$4:$R$6,7,FALSE)/1000</f>
        <v>0</v>
      </c>
      <c r="AQ170" s="76">
        <f>Z170*VLOOKUP('Tipo de Pilha_Furieri2014'!$E$1,'Área - us ur_Furieri2014'!$A$4:$R$6,8,FALSE)/1000</f>
        <v>0</v>
      </c>
      <c r="AR170" s="76">
        <f>AA170*VLOOKUP('Tipo de Pilha_Furieri2014'!$E$1,'Área - us ur_Furieri2014'!$A$4:$R$6,9,FALSE)/1000</f>
        <v>0</v>
      </c>
      <c r="AS170" s="76">
        <f>AB170*VLOOKUP('Tipo de Pilha_Furieri2014'!$E$1,'Área - us ur_Furieri2014'!$A$4:$R$6,10,FALSE)/1000</f>
        <v>0</v>
      </c>
      <c r="AT170" s="76">
        <f>AC170*VLOOKUP('Tipo de Pilha_Furieri2014'!$E$1,'Área - us ur_Furieri2014'!$A$4:$R$6,11,FALSE)/1000</f>
        <v>0</v>
      </c>
      <c r="AU170" s="76">
        <f>AD170*VLOOKUP('Tipo de Pilha_Furieri2014'!$E$1,'Área - us ur_Furieri2014'!$A$4:$R$6,12,FALSE)/1000</f>
        <v>0</v>
      </c>
      <c r="AV170" s="76">
        <f>AE170*VLOOKUP('Tipo de Pilha_Furieri2014'!$E$1,'Área - us ur_Furieri2014'!$A$4:$R$6,13,FALSE)/1000</f>
        <v>0</v>
      </c>
      <c r="AW170" s="76">
        <f>AF170*VLOOKUP('Tipo de Pilha_Furieri2014'!$E$1,'Área - us ur_Furieri2014'!$A$4:$R$6,14,FALSE)/1000</f>
        <v>0</v>
      </c>
      <c r="AX170" s="76">
        <f>AG170*VLOOKUP('Tipo de Pilha_Furieri2014'!$E$1,'Área - us ur_Furieri2014'!$A$4:$R$6,15,FALSE)/1000</f>
        <v>9.148948643025856E-7</v>
      </c>
      <c r="AY170" s="76">
        <f>AH170*VLOOKUP('Tipo de Pilha_Furieri2014'!$E$1,'Área - us ur_Furieri2014'!$A$4:$R$6,16,FALSE)/1000</f>
        <v>0</v>
      </c>
      <c r="AZ170" s="76">
        <f>AI170*VLOOKUP('Tipo de Pilha_Furieri2014'!$E$1,'Área - us ur_Furieri2014'!$A$4:$R$6,17,FALSE)/1000</f>
        <v>0</v>
      </c>
      <c r="BA170" s="77">
        <f>AJ170*VLOOKUP('Tipo de Pilha_Furieri2014'!$E$1,'Área - us ur_Furieri2014'!$A$4:$R$6,18,FALSE)/1000</f>
        <v>0</v>
      </c>
      <c r="BB170" s="70">
        <f t="shared" si="65"/>
        <v>9.148948643025856E-7</v>
      </c>
    </row>
    <row r="171" spans="1:54" ht="15" customHeight="1" x14ac:dyDescent="0.2">
      <c r="A171" s="90">
        <f>'Série Vento-1 dia'!D171</f>
        <v>42173</v>
      </c>
      <c r="B171" s="55">
        <f>'Série Vento-1 dia'!E171</f>
        <v>10.309457759999999</v>
      </c>
      <c r="C171" s="48">
        <f t="shared" si="48"/>
        <v>5.1547288800000007E-2</v>
      </c>
      <c r="D171" s="49">
        <f t="shared" si="49"/>
        <v>0.15464186639999997</v>
      </c>
      <c r="E171" s="49">
        <f t="shared" si="50"/>
        <v>0.25773644400000001</v>
      </c>
      <c r="F171" s="49">
        <f t="shared" si="51"/>
        <v>0.36083102159999991</v>
      </c>
      <c r="G171" s="49">
        <f t="shared" si="52"/>
        <v>0.46392559919999998</v>
      </c>
      <c r="H171" s="49">
        <f t="shared" si="53"/>
        <v>0.56702017680000005</v>
      </c>
      <c r="I171" s="49">
        <f t="shared" si="54"/>
        <v>0.67011475440000001</v>
      </c>
      <c r="J171" s="49">
        <f t="shared" si="55"/>
        <v>0.77320933200000008</v>
      </c>
      <c r="K171" s="49">
        <f t="shared" si="56"/>
        <v>0.87630390959999993</v>
      </c>
      <c r="L171" s="49">
        <f t="shared" si="57"/>
        <v>0.97939848719999989</v>
      </c>
      <c r="M171" s="49">
        <f t="shared" si="58"/>
        <v>1.0824930648</v>
      </c>
      <c r="N171" s="49">
        <f t="shared" si="59"/>
        <v>1.1855876423999998</v>
      </c>
      <c r="O171" s="49">
        <f t="shared" si="60"/>
        <v>1.2886822199999999</v>
      </c>
      <c r="P171" s="49">
        <f t="shared" si="61"/>
        <v>1.3917767975999999</v>
      </c>
      <c r="Q171" s="49">
        <f t="shared" si="62"/>
        <v>1.4948713751999998</v>
      </c>
      <c r="R171" s="49">
        <f t="shared" si="63"/>
        <v>1.5979659528000001</v>
      </c>
      <c r="S171" s="50">
        <f t="shared" si="64"/>
        <v>1.7010605303999999</v>
      </c>
      <c r="T171" s="48">
        <f t="shared" si="69"/>
        <v>0</v>
      </c>
      <c r="U171" s="49">
        <f t="shared" si="69"/>
        <v>0</v>
      </c>
      <c r="V171" s="49">
        <f t="shared" si="69"/>
        <v>0</v>
      </c>
      <c r="W171" s="49">
        <f t="shared" si="69"/>
        <v>0</v>
      </c>
      <c r="X171" s="49">
        <f t="shared" si="69"/>
        <v>0.91489486430258415</v>
      </c>
      <c r="Y171" s="49">
        <f t="shared" si="69"/>
        <v>4.5144270933175914</v>
      </c>
      <c r="Z171" s="49">
        <f t="shared" si="69"/>
        <v>9.3468643862731948</v>
      </c>
      <c r="AA171" s="49">
        <f t="shared" si="69"/>
        <v>15.412206743169406</v>
      </c>
      <c r="AB171" s="49">
        <f t="shared" si="69"/>
        <v>22.710454164006201</v>
      </c>
      <c r="AC171" s="49">
        <f t="shared" si="69"/>
        <v>31.241606648783609</v>
      </c>
      <c r="AD171" s="49">
        <f t="shared" si="69"/>
        <v>41.00566419750163</v>
      </c>
      <c r="AE171" s="49">
        <f t="shared" si="68"/>
        <v>52.002626810160223</v>
      </c>
      <c r="AF171" s="49">
        <f t="shared" si="68"/>
        <v>64.232494486759435</v>
      </c>
      <c r="AG171" s="49">
        <f t="shared" si="68"/>
        <v>77.695267227299254</v>
      </c>
      <c r="AH171" s="49">
        <f t="shared" si="68"/>
        <v>92.390945031779637</v>
      </c>
      <c r="AI171" s="49">
        <f t="shared" si="68"/>
        <v>108.31952790020071</v>
      </c>
      <c r="AJ171" s="49">
        <f t="shared" si="67"/>
        <v>125.48101583256231</v>
      </c>
      <c r="AK171" s="75">
        <f>T171*VLOOKUP('Tipo de Pilha_Furieri2014'!$E$1,'Área - us ur_Furieri2014'!$A$4:$R$6,2,FALSE)/1000</f>
        <v>0</v>
      </c>
      <c r="AL171" s="76">
        <f>U171*VLOOKUP('Tipo de Pilha_Furieri2014'!$E$1,'Área - us ur_Furieri2014'!$A$4:$R$6,3,FALSE)/1000</f>
        <v>0</v>
      </c>
      <c r="AM171" s="76">
        <f>V171*VLOOKUP('Tipo de Pilha_Furieri2014'!$E$1,'Área - us ur_Furieri2014'!$A$4:$R$6,4,FALSE)/1000</f>
        <v>0</v>
      </c>
      <c r="AN171" s="76">
        <f>W171*VLOOKUP('Tipo de Pilha_Furieri2014'!$E$1,'Área - us ur_Furieri2014'!$A$4:$R$6,5,FALSE)/1000</f>
        <v>0</v>
      </c>
      <c r="AO171" s="76">
        <f>X171*VLOOKUP('Tipo de Pilha_Furieri2014'!$E$1,'Área - us ur_Furieri2014'!$A$4:$R$6,6,FALSE)/1000</f>
        <v>1.4546828342411089E-4</v>
      </c>
      <c r="AP171" s="76">
        <f>Y171*VLOOKUP('Tipo de Pilha_Furieri2014'!$E$1,'Área - us ur_Furieri2014'!$A$4:$R$6,7,FALSE)/1000</f>
        <v>9.1642869994347108E-4</v>
      </c>
      <c r="AQ171" s="76">
        <f>Z171*VLOOKUP('Tipo de Pilha_Furieri2014'!$E$1,'Área - us ur_Furieri2014'!$A$4:$R$6,8,FALSE)/1000</f>
        <v>1.4300702510997986E-3</v>
      </c>
      <c r="AR171" s="76">
        <f>AA171*VLOOKUP('Tipo de Pilha_Furieri2014'!$E$1,'Área - us ur_Furieri2014'!$A$4:$R$6,9,FALSE)/1000</f>
        <v>1.6799305350054651E-3</v>
      </c>
      <c r="AS171" s="76">
        <f>AB171*VLOOKUP('Tipo de Pilha_Furieri2014'!$E$1,'Área - us ur_Furieri2014'!$A$4:$R$6,10,FALSE)/1000</f>
        <v>1.226364524856335E-3</v>
      </c>
      <c r="AT171" s="76">
        <f>AC171*VLOOKUP('Tipo de Pilha_Furieri2014'!$E$1,'Área - us ur_Furieri2014'!$A$4:$R$6,11,FALSE)/1000</f>
        <v>1.0934562327074265E-3</v>
      </c>
      <c r="AU171" s="76">
        <f>AD171*VLOOKUP('Tipo de Pilha_Furieri2014'!$E$1,'Área - us ur_Furieri2014'!$A$4:$R$6,12,FALSE)/1000</f>
        <v>9.8413594074003917E-4</v>
      </c>
      <c r="AV171" s="76">
        <f>AE171*VLOOKUP('Tipo de Pilha_Furieri2014'!$E$1,'Área - us ur_Furieri2014'!$A$4:$R$6,13,FALSE)/1000</f>
        <v>3.1201576086096133E-4</v>
      </c>
      <c r="AW171" s="76">
        <f>AF171*VLOOKUP('Tipo de Pilha_Furieri2014'!$E$1,'Área - us ur_Furieri2014'!$A$4:$R$6,14,FALSE)/1000</f>
        <v>1.9269748346027832E-4</v>
      </c>
      <c r="AX171" s="76">
        <f>AG171*VLOOKUP('Tipo de Pilha_Furieri2014'!$E$1,'Área - us ur_Furieri2014'!$A$4:$R$6,15,FALSE)/1000</f>
        <v>7.7695267227299256E-5</v>
      </c>
      <c r="AY171" s="76">
        <f>AH171*VLOOKUP('Tipo de Pilha_Furieri2014'!$E$1,'Área - us ur_Furieri2014'!$A$4:$R$6,16,FALSE)/1000</f>
        <v>0</v>
      </c>
      <c r="AZ171" s="76">
        <f>AI171*VLOOKUP('Tipo de Pilha_Furieri2014'!$E$1,'Área - us ur_Furieri2014'!$A$4:$R$6,17,FALSE)/1000</f>
        <v>0</v>
      </c>
      <c r="BA171" s="77">
        <f>AJ171*VLOOKUP('Tipo de Pilha_Furieri2014'!$E$1,'Área - us ur_Furieri2014'!$A$4:$R$6,18,FALSE)/1000</f>
        <v>0</v>
      </c>
      <c r="BB171" s="70">
        <f t="shared" si="65"/>
        <v>8.0582629793251852E-3</v>
      </c>
    </row>
    <row r="172" spans="1:54" ht="15" customHeight="1" x14ac:dyDescent="0.2">
      <c r="A172" s="90">
        <f>'Série Vento-1 dia'!D172</f>
        <v>42174</v>
      </c>
      <c r="B172" s="55">
        <f>'Série Vento-1 dia'!E172</f>
        <v>14.605065159999999</v>
      </c>
      <c r="C172" s="48">
        <f t="shared" si="48"/>
        <v>7.3025325800000013E-2</v>
      </c>
      <c r="D172" s="49">
        <f t="shared" si="49"/>
        <v>0.21907597739999998</v>
      </c>
      <c r="E172" s="49">
        <f t="shared" si="50"/>
        <v>0.36512662899999998</v>
      </c>
      <c r="F172" s="49">
        <f t="shared" si="51"/>
        <v>0.51117728059999989</v>
      </c>
      <c r="G172" s="49">
        <f t="shared" si="52"/>
        <v>0.65722793219999998</v>
      </c>
      <c r="H172" s="49">
        <f t="shared" si="53"/>
        <v>0.80327858380000006</v>
      </c>
      <c r="I172" s="49">
        <f t="shared" si="54"/>
        <v>0.94932923539999992</v>
      </c>
      <c r="J172" s="49">
        <f t="shared" si="55"/>
        <v>1.095379887</v>
      </c>
      <c r="K172" s="49">
        <f t="shared" si="56"/>
        <v>1.2414305386</v>
      </c>
      <c r="L172" s="49">
        <f t="shared" si="57"/>
        <v>1.3874811901999999</v>
      </c>
      <c r="M172" s="49">
        <f t="shared" si="58"/>
        <v>1.5335318417999999</v>
      </c>
      <c r="N172" s="49">
        <f t="shared" si="59"/>
        <v>1.6795824933999997</v>
      </c>
      <c r="O172" s="49">
        <f t="shared" si="60"/>
        <v>1.8256331449999998</v>
      </c>
      <c r="P172" s="49">
        <f t="shared" si="61"/>
        <v>1.9716837966</v>
      </c>
      <c r="Q172" s="49">
        <f t="shared" si="62"/>
        <v>2.1177344481999998</v>
      </c>
      <c r="R172" s="49">
        <f t="shared" si="63"/>
        <v>2.2637850998000002</v>
      </c>
      <c r="S172" s="50">
        <f t="shared" si="64"/>
        <v>2.4098357513999997</v>
      </c>
      <c r="T172" s="48">
        <f t="shared" si="69"/>
        <v>0</v>
      </c>
      <c r="U172" s="49">
        <f t="shared" si="69"/>
        <v>0</v>
      </c>
      <c r="V172" s="49">
        <f t="shared" si="69"/>
        <v>0</v>
      </c>
      <c r="W172" s="49">
        <f t="shared" si="69"/>
        <v>2.4116375663654424</v>
      </c>
      <c r="X172" s="49">
        <f t="shared" si="69"/>
        <v>8.6753852289694926</v>
      </c>
      <c r="Y172" s="49">
        <f t="shared" si="69"/>
        <v>17.413504860176555</v>
      </c>
      <c r="Z172" s="49">
        <f t="shared" si="69"/>
        <v>28.625996459986609</v>
      </c>
      <c r="AA172" s="49">
        <f t="shared" si="69"/>
        <v>42.312860028399705</v>
      </c>
      <c r="AB172" s="49">
        <f t="shared" si="69"/>
        <v>58.474095565415801</v>
      </c>
      <c r="AC172" s="49">
        <f t="shared" si="69"/>
        <v>77.1097030710349</v>
      </c>
      <c r="AD172" s="49">
        <f t="shared" si="69"/>
        <v>98.219682545257001</v>
      </c>
      <c r="AE172" s="49">
        <f t="shared" si="68"/>
        <v>121.80403398808208</v>
      </c>
      <c r="AF172" s="49">
        <f t="shared" si="68"/>
        <v>147.86275739951026</v>
      </c>
      <c r="AG172" s="49">
        <f t="shared" si="68"/>
        <v>176.39585277954146</v>
      </c>
      <c r="AH172" s="49">
        <f t="shared" si="68"/>
        <v>207.40332012817555</v>
      </c>
      <c r="AI172" s="49">
        <f t="shared" si="68"/>
        <v>240.88515944541282</v>
      </c>
      <c r="AJ172" s="49">
        <f t="shared" si="67"/>
        <v>276.84137073125294</v>
      </c>
      <c r="AK172" s="75">
        <f>T172*VLOOKUP('Tipo de Pilha_Furieri2014'!$E$1,'Área - us ur_Furieri2014'!$A$4:$R$6,2,FALSE)/1000</f>
        <v>0</v>
      </c>
      <c r="AL172" s="76">
        <f>U172*VLOOKUP('Tipo de Pilha_Furieri2014'!$E$1,'Área - us ur_Furieri2014'!$A$4:$R$6,3,FALSE)/1000</f>
        <v>0</v>
      </c>
      <c r="AM172" s="76">
        <f>V172*VLOOKUP('Tipo de Pilha_Furieri2014'!$E$1,'Área - us ur_Furieri2014'!$A$4:$R$6,4,FALSE)/1000</f>
        <v>0</v>
      </c>
      <c r="AN172" s="76">
        <f>W172*VLOOKUP('Tipo de Pilha_Furieri2014'!$E$1,'Área - us ur_Furieri2014'!$A$4:$R$6,5,FALSE)/1000</f>
        <v>2.3392884393744789E-4</v>
      </c>
      <c r="AO172" s="76">
        <f>X172*VLOOKUP('Tipo de Pilha_Furieri2014'!$E$1,'Área - us ur_Furieri2014'!$A$4:$R$6,6,FALSE)/1000</f>
        <v>1.3793862514061494E-3</v>
      </c>
      <c r="AP172" s="76">
        <f>Y172*VLOOKUP('Tipo de Pilha_Furieri2014'!$E$1,'Área - us ur_Furieri2014'!$A$4:$R$6,7,FALSE)/1000</f>
        <v>3.5349414866158407E-3</v>
      </c>
      <c r="AQ172" s="76">
        <f>Z172*VLOOKUP('Tipo de Pilha_Furieri2014'!$E$1,'Área - us ur_Furieri2014'!$A$4:$R$6,8,FALSE)/1000</f>
        <v>4.3797774583779515E-3</v>
      </c>
      <c r="AR172" s="76">
        <f>AA172*VLOOKUP('Tipo de Pilha_Furieri2014'!$E$1,'Área - us ur_Furieri2014'!$A$4:$R$6,9,FALSE)/1000</f>
        <v>4.6121017430955681E-3</v>
      </c>
      <c r="AS172" s="76">
        <f>AB172*VLOOKUP('Tipo de Pilha_Furieri2014'!$E$1,'Área - us ur_Furieri2014'!$A$4:$R$6,10,FALSE)/1000</f>
        <v>3.1576011605324535E-3</v>
      </c>
      <c r="AT172" s="76">
        <f>AC172*VLOOKUP('Tipo de Pilha_Furieri2014'!$E$1,'Área - us ur_Furieri2014'!$A$4:$R$6,11,FALSE)/1000</f>
        <v>2.6988396074862217E-3</v>
      </c>
      <c r="AU172" s="76">
        <f>AD172*VLOOKUP('Tipo de Pilha_Furieri2014'!$E$1,'Área - us ur_Furieri2014'!$A$4:$R$6,12,FALSE)/1000</f>
        <v>2.3572723810861679E-3</v>
      </c>
      <c r="AV172" s="76">
        <f>AE172*VLOOKUP('Tipo de Pilha_Furieri2014'!$E$1,'Área - us ur_Furieri2014'!$A$4:$R$6,13,FALSE)/1000</f>
        <v>7.3082420392849251E-4</v>
      </c>
      <c r="AW172" s="76">
        <f>AF172*VLOOKUP('Tipo de Pilha_Furieri2014'!$E$1,'Área - us ur_Furieri2014'!$A$4:$R$6,14,FALSE)/1000</f>
        <v>4.4358827219853083E-4</v>
      </c>
      <c r="AX172" s="76">
        <f>AG172*VLOOKUP('Tipo de Pilha_Furieri2014'!$E$1,'Área - us ur_Furieri2014'!$A$4:$R$6,15,FALSE)/1000</f>
        <v>1.7639585277954146E-4</v>
      </c>
      <c r="AY172" s="76">
        <f>AH172*VLOOKUP('Tipo de Pilha_Furieri2014'!$E$1,'Área - us ur_Furieri2014'!$A$4:$R$6,16,FALSE)/1000</f>
        <v>0</v>
      </c>
      <c r="AZ172" s="76">
        <f>AI172*VLOOKUP('Tipo de Pilha_Furieri2014'!$E$1,'Área - us ur_Furieri2014'!$A$4:$R$6,17,FALSE)/1000</f>
        <v>0</v>
      </c>
      <c r="BA172" s="77">
        <f>AJ172*VLOOKUP('Tipo de Pilha_Furieri2014'!$E$1,'Área - us ur_Furieri2014'!$A$4:$R$6,18,FALSE)/1000</f>
        <v>0</v>
      </c>
      <c r="BB172" s="70">
        <f t="shared" si="65"/>
        <v>2.3704657261444363E-2</v>
      </c>
    </row>
    <row r="173" spans="1:54" ht="15" customHeight="1" x14ac:dyDescent="0.2">
      <c r="A173" s="90">
        <f>'Série Vento-1 dia'!D173</f>
        <v>42175</v>
      </c>
      <c r="B173" s="55">
        <f>'Série Vento-1 dia'!E173</f>
        <v>16.32330812</v>
      </c>
      <c r="C173" s="48">
        <f t="shared" si="48"/>
        <v>8.1616540600000023E-2</v>
      </c>
      <c r="D173" s="49">
        <f t="shared" si="49"/>
        <v>0.2448496218</v>
      </c>
      <c r="E173" s="49">
        <f t="shared" si="50"/>
        <v>0.40808270300000005</v>
      </c>
      <c r="F173" s="49">
        <f t="shared" si="51"/>
        <v>0.57131578419999995</v>
      </c>
      <c r="G173" s="49">
        <f t="shared" si="52"/>
        <v>0.73454886540000008</v>
      </c>
      <c r="H173" s="49">
        <f t="shared" si="53"/>
        <v>0.8977819466000001</v>
      </c>
      <c r="I173" s="49">
        <f t="shared" si="54"/>
        <v>1.0610150278000001</v>
      </c>
      <c r="J173" s="49">
        <f t="shared" si="55"/>
        <v>1.2242481090000001</v>
      </c>
      <c r="K173" s="49">
        <f t="shared" si="56"/>
        <v>1.3874811902000002</v>
      </c>
      <c r="L173" s="49">
        <f t="shared" si="57"/>
        <v>1.5507142714</v>
      </c>
      <c r="M173" s="49">
        <f t="shared" si="58"/>
        <v>1.7139473526000002</v>
      </c>
      <c r="N173" s="49">
        <f t="shared" si="59"/>
        <v>1.8771804337999998</v>
      </c>
      <c r="O173" s="49">
        <f t="shared" si="60"/>
        <v>2.040413515</v>
      </c>
      <c r="P173" s="49">
        <f t="shared" si="61"/>
        <v>2.2036465962</v>
      </c>
      <c r="Q173" s="49">
        <f t="shared" si="62"/>
        <v>2.3668796774</v>
      </c>
      <c r="R173" s="49">
        <f t="shared" si="63"/>
        <v>2.5301127586000005</v>
      </c>
      <c r="S173" s="50">
        <f t="shared" si="64"/>
        <v>2.6933458398000001</v>
      </c>
      <c r="T173" s="48">
        <f t="shared" si="69"/>
        <v>0</v>
      </c>
      <c r="U173" s="49">
        <f t="shared" si="69"/>
        <v>0</v>
      </c>
      <c r="V173" s="49">
        <f t="shared" si="69"/>
        <v>0</v>
      </c>
      <c r="W173" s="49">
        <f t="shared" si="69"/>
        <v>4.6911633551155347</v>
      </c>
      <c r="X173" s="49">
        <f t="shared" si="69"/>
        <v>12.993222297152791</v>
      </c>
      <c r="Y173" s="49">
        <f t="shared" si="69"/>
        <v>24.386105739763352</v>
      </c>
      <c r="Z173" s="49">
        <f t="shared" si="69"/>
        <v>38.869813682947239</v>
      </c>
      <c r="AA173" s="49">
        <f t="shared" si="69"/>
        <v>56.444346126704431</v>
      </c>
      <c r="AB173" s="49">
        <f t="shared" si="69"/>
        <v>77.109703071034929</v>
      </c>
      <c r="AC173" s="49">
        <f t="shared" si="69"/>
        <v>100.86588451593872</v>
      </c>
      <c r="AD173" s="49">
        <f t="shared" si="69"/>
        <v>127.71289046141587</v>
      </c>
      <c r="AE173" s="49">
        <f t="shared" si="68"/>
        <v>157.65072090746622</v>
      </c>
      <c r="AF173" s="49">
        <f t="shared" si="68"/>
        <v>190.67937585409001</v>
      </c>
      <c r="AG173" s="49">
        <f t="shared" si="68"/>
        <v>226.79885530128706</v>
      </c>
      <c r="AH173" s="49">
        <f t="shared" si="68"/>
        <v>266.00915924905746</v>
      </c>
      <c r="AI173" s="49">
        <f t="shared" si="68"/>
        <v>308.31028769740118</v>
      </c>
      <c r="AJ173" s="49">
        <f t="shared" si="67"/>
        <v>353.70224064631805</v>
      </c>
      <c r="AK173" s="75">
        <f>T173*VLOOKUP('Tipo de Pilha_Furieri2014'!$E$1,'Área - us ur_Furieri2014'!$A$4:$R$6,2,FALSE)/1000</f>
        <v>0</v>
      </c>
      <c r="AL173" s="76">
        <f>U173*VLOOKUP('Tipo de Pilha_Furieri2014'!$E$1,'Área - us ur_Furieri2014'!$A$4:$R$6,3,FALSE)/1000</f>
        <v>0</v>
      </c>
      <c r="AM173" s="76">
        <f>V173*VLOOKUP('Tipo de Pilha_Furieri2014'!$E$1,'Área - us ur_Furieri2014'!$A$4:$R$6,4,FALSE)/1000</f>
        <v>0</v>
      </c>
      <c r="AN173" s="76">
        <f>W173*VLOOKUP('Tipo de Pilha_Furieri2014'!$E$1,'Área - us ur_Furieri2014'!$A$4:$R$6,5,FALSE)/1000</f>
        <v>4.5504284544620682E-4</v>
      </c>
      <c r="AO173" s="76">
        <f>X173*VLOOKUP('Tipo de Pilha_Furieri2014'!$E$1,'Área - us ur_Furieri2014'!$A$4:$R$6,6,FALSE)/1000</f>
        <v>2.0659223452472938E-3</v>
      </c>
      <c r="AP173" s="76">
        <f>Y173*VLOOKUP('Tipo de Pilha_Furieri2014'!$E$1,'Área - us ur_Furieri2014'!$A$4:$R$6,7,FALSE)/1000</f>
        <v>4.9503794651719604E-3</v>
      </c>
      <c r="AQ173" s="76">
        <f>Z173*VLOOKUP('Tipo de Pilha_Furieri2014'!$E$1,'Área - us ur_Furieri2014'!$A$4:$R$6,8,FALSE)/1000</f>
        <v>5.9470814934909268E-3</v>
      </c>
      <c r="AR173" s="76">
        <f>AA173*VLOOKUP('Tipo de Pilha_Furieri2014'!$E$1,'Área - us ur_Furieri2014'!$A$4:$R$6,9,FALSE)/1000</f>
        <v>6.1524337278107827E-3</v>
      </c>
      <c r="AS173" s="76">
        <f>AB173*VLOOKUP('Tipo de Pilha_Furieri2014'!$E$1,'Área - us ur_Furieri2014'!$A$4:$R$6,10,FALSE)/1000</f>
        <v>4.163923965835886E-3</v>
      </c>
      <c r="AT173" s="76">
        <f>AC173*VLOOKUP('Tipo de Pilha_Furieri2014'!$E$1,'Área - us ur_Furieri2014'!$A$4:$R$6,11,FALSE)/1000</f>
        <v>3.5303059580578553E-3</v>
      </c>
      <c r="AU173" s="76">
        <f>AD173*VLOOKUP('Tipo de Pilha_Furieri2014'!$E$1,'Área - us ur_Furieri2014'!$A$4:$R$6,12,FALSE)/1000</f>
        <v>3.0651093710739809E-3</v>
      </c>
      <c r="AV173" s="76">
        <f>AE173*VLOOKUP('Tipo de Pilha_Furieri2014'!$E$1,'Área - us ur_Furieri2014'!$A$4:$R$6,13,FALSE)/1000</f>
        <v>9.4590432544479743E-4</v>
      </c>
      <c r="AW173" s="76">
        <f>AF173*VLOOKUP('Tipo de Pilha_Furieri2014'!$E$1,'Área - us ur_Furieri2014'!$A$4:$R$6,14,FALSE)/1000</f>
        <v>5.7203812756226997E-4</v>
      </c>
      <c r="AX173" s="76">
        <f>AG173*VLOOKUP('Tipo de Pilha_Furieri2014'!$E$1,'Área - us ur_Furieri2014'!$A$4:$R$6,15,FALSE)/1000</f>
        <v>2.2679885530128708E-4</v>
      </c>
      <c r="AY173" s="76">
        <f>AH173*VLOOKUP('Tipo de Pilha_Furieri2014'!$E$1,'Área - us ur_Furieri2014'!$A$4:$R$6,16,FALSE)/1000</f>
        <v>0</v>
      </c>
      <c r="AZ173" s="76">
        <f>AI173*VLOOKUP('Tipo de Pilha_Furieri2014'!$E$1,'Área - us ur_Furieri2014'!$A$4:$R$6,17,FALSE)/1000</f>
        <v>0</v>
      </c>
      <c r="BA173" s="77">
        <f>AJ173*VLOOKUP('Tipo de Pilha_Furieri2014'!$E$1,'Área - us ur_Furieri2014'!$A$4:$R$6,18,FALSE)/1000</f>
        <v>0</v>
      </c>
      <c r="BB173" s="70">
        <f t="shared" si="65"/>
        <v>3.2074940480443251E-2</v>
      </c>
    </row>
    <row r="174" spans="1:54" ht="15" customHeight="1" x14ac:dyDescent="0.2">
      <c r="A174" s="90">
        <f>'Série Vento-1 dia'!D174</f>
        <v>42176</v>
      </c>
      <c r="B174" s="55">
        <f>'Série Vento-1 dia'!E174</f>
        <v>10.309457759999999</v>
      </c>
      <c r="C174" s="48">
        <f t="shared" si="48"/>
        <v>5.1547288800000007E-2</v>
      </c>
      <c r="D174" s="49">
        <f t="shared" si="49"/>
        <v>0.15464186639999997</v>
      </c>
      <c r="E174" s="49">
        <f t="shared" si="50"/>
        <v>0.25773644400000001</v>
      </c>
      <c r="F174" s="49">
        <f t="shared" si="51"/>
        <v>0.36083102159999991</v>
      </c>
      <c r="G174" s="49">
        <f t="shared" si="52"/>
        <v>0.46392559919999998</v>
      </c>
      <c r="H174" s="49">
        <f t="shared" si="53"/>
        <v>0.56702017680000005</v>
      </c>
      <c r="I174" s="49">
        <f t="shared" si="54"/>
        <v>0.67011475440000001</v>
      </c>
      <c r="J174" s="49">
        <f t="shared" si="55"/>
        <v>0.77320933200000008</v>
      </c>
      <c r="K174" s="49">
        <f t="shared" si="56"/>
        <v>0.87630390959999993</v>
      </c>
      <c r="L174" s="49">
        <f t="shared" si="57"/>
        <v>0.97939848719999989</v>
      </c>
      <c r="M174" s="49">
        <f t="shared" si="58"/>
        <v>1.0824930648</v>
      </c>
      <c r="N174" s="49">
        <f t="shared" si="59"/>
        <v>1.1855876423999998</v>
      </c>
      <c r="O174" s="49">
        <f t="shared" si="60"/>
        <v>1.2886822199999999</v>
      </c>
      <c r="P174" s="49">
        <f t="shared" si="61"/>
        <v>1.3917767975999999</v>
      </c>
      <c r="Q174" s="49">
        <f t="shared" si="62"/>
        <v>1.4948713751999998</v>
      </c>
      <c r="R174" s="49">
        <f t="shared" si="63"/>
        <v>1.5979659528000001</v>
      </c>
      <c r="S174" s="50">
        <f t="shared" si="64"/>
        <v>1.7010605303999999</v>
      </c>
      <c r="T174" s="48">
        <f t="shared" si="69"/>
        <v>0</v>
      </c>
      <c r="U174" s="49">
        <f t="shared" si="69"/>
        <v>0</v>
      </c>
      <c r="V174" s="49">
        <f t="shared" si="69"/>
        <v>0</v>
      </c>
      <c r="W174" s="49">
        <f t="shared" si="69"/>
        <v>0</v>
      </c>
      <c r="X174" s="49">
        <f t="shared" si="69"/>
        <v>0.91489486430258415</v>
      </c>
      <c r="Y174" s="49">
        <f t="shared" si="69"/>
        <v>4.5144270933175914</v>
      </c>
      <c r="Z174" s="49">
        <f t="shared" si="69"/>
        <v>9.3468643862731948</v>
      </c>
      <c r="AA174" s="49">
        <f t="shared" si="69"/>
        <v>15.412206743169406</v>
      </c>
      <c r="AB174" s="49">
        <f t="shared" si="69"/>
        <v>22.710454164006201</v>
      </c>
      <c r="AC174" s="49">
        <f t="shared" si="69"/>
        <v>31.241606648783609</v>
      </c>
      <c r="AD174" s="49">
        <f t="shared" si="69"/>
        <v>41.00566419750163</v>
      </c>
      <c r="AE174" s="49">
        <f t="shared" si="68"/>
        <v>52.002626810160223</v>
      </c>
      <c r="AF174" s="49">
        <f t="shared" si="68"/>
        <v>64.232494486759435</v>
      </c>
      <c r="AG174" s="49">
        <f t="shared" si="68"/>
        <v>77.695267227299254</v>
      </c>
      <c r="AH174" s="49">
        <f t="shared" si="68"/>
        <v>92.390945031779637</v>
      </c>
      <c r="AI174" s="49">
        <f t="shared" si="68"/>
        <v>108.31952790020071</v>
      </c>
      <c r="AJ174" s="49">
        <f t="shared" si="67"/>
        <v>125.48101583256231</v>
      </c>
      <c r="AK174" s="75">
        <f>T174*VLOOKUP('Tipo de Pilha_Furieri2014'!$E$1,'Área - us ur_Furieri2014'!$A$4:$R$6,2,FALSE)/1000</f>
        <v>0</v>
      </c>
      <c r="AL174" s="76">
        <f>U174*VLOOKUP('Tipo de Pilha_Furieri2014'!$E$1,'Área - us ur_Furieri2014'!$A$4:$R$6,3,FALSE)/1000</f>
        <v>0</v>
      </c>
      <c r="AM174" s="76">
        <f>V174*VLOOKUP('Tipo de Pilha_Furieri2014'!$E$1,'Área - us ur_Furieri2014'!$A$4:$R$6,4,FALSE)/1000</f>
        <v>0</v>
      </c>
      <c r="AN174" s="76">
        <f>W174*VLOOKUP('Tipo de Pilha_Furieri2014'!$E$1,'Área - us ur_Furieri2014'!$A$4:$R$6,5,FALSE)/1000</f>
        <v>0</v>
      </c>
      <c r="AO174" s="76">
        <f>X174*VLOOKUP('Tipo de Pilha_Furieri2014'!$E$1,'Área - us ur_Furieri2014'!$A$4:$R$6,6,FALSE)/1000</f>
        <v>1.4546828342411089E-4</v>
      </c>
      <c r="AP174" s="76">
        <f>Y174*VLOOKUP('Tipo de Pilha_Furieri2014'!$E$1,'Área - us ur_Furieri2014'!$A$4:$R$6,7,FALSE)/1000</f>
        <v>9.1642869994347108E-4</v>
      </c>
      <c r="AQ174" s="76">
        <f>Z174*VLOOKUP('Tipo de Pilha_Furieri2014'!$E$1,'Área - us ur_Furieri2014'!$A$4:$R$6,8,FALSE)/1000</f>
        <v>1.4300702510997986E-3</v>
      </c>
      <c r="AR174" s="76">
        <f>AA174*VLOOKUP('Tipo de Pilha_Furieri2014'!$E$1,'Área - us ur_Furieri2014'!$A$4:$R$6,9,FALSE)/1000</f>
        <v>1.6799305350054651E-3</v>
      </c>
      <c r="AS174" s="76">
        <f>AB174*VLOOKUP('Tipo de Pilha_Furieri2014'!$E$1,'Área - us ur_Furieri2014'!$A$4:$R$6,10,FALSE)/1000</f>
        <v>1.226364524856335E-3</v>
      </c>
      <c r="AT174" s="76">
        <f>AC174*VLOOKUP('Tipo de Pilha_Furieri2014'!$E$1,'Área - us ur_Furieri2014'!$A$4:$R$6,11,FALSE)/1000</f>
        <v>1.0934562327074265E-3</v>
      </c>
      <c r="AU174" s="76">
        <f>AD174*VLOOKUP('Tipo de Pilha_Furieri2014'!$E$1,'Área - us ur_Furieri2014'!$A$4:$R$6,12,FALSE)/1000</f>
        <v>9.8413594074003917E-4</v>
      </c>
      <c r="AV174" s="76">
        <f>AE174*VLOOKUP('Tipo de Pilha_Furieri2014'!$E$1,'Área - us ur_Furieri2014'!$A$4:$R$6,13,FALSE)/1000</f>
        <v>3.1201576086096133E-4</v>
      </c>
      <c r="AW174" s="76">
        <f>AF174*VLOOKUP('Tipo de Pilha_Furieri2014'!$E$1,'Área - us ur_Furieri2014'!$A$4:$R$6,14,FALSE)/1000</f>
        <v>1.9269748346027832E-4</v>
      </c>
      <c r="AX174" s="76">
        <f>AG174*VLOOKUP('Tipo de Pilha_Furieri2014'!$E$1,'Área - us ur_Furieri2014'!$A$4:$R$6,15,FALSE)/1000</f>
        <v>7.7695267227299256E-5</v>
      </c>
      <c r="AY174" s="76">
        <f>AH174*VLOOKUP('Tipo de Pilha_Furieri2014'!$E$1,'Área - us ur_Furieri2014'!$A$4:$R$6,16,FALSE)/1000</f>
        <v>0</v>
      </c>
      <c r="AZ174" s="76">
        <f>AI174*VLOOKUP('Tipo de Pilha_Furieri2014'!$E$1,'Área - us ur_Furieri2014'!$A$4:$R$6,17,FALSE)/1000</f>
        <v>0</v>
      </c>
      <c r="BA174" s="77">
        <f>AJ174*VLOOKUP('Tipo de Pilha_Furieri2014'!$E$1,'Área - us ur_Furieri2014'!$A$4:$R$6,18,FALSE)/1000</f>
        <v>0</v>
      </c>
      <c r="BB174" s="70">
        <f t="shared" si="65"/>
        <v>8.0582629793251852E-3</v>
      </c>
    </row>
    <row r="175" spans="1:54" ht="15" customHeight="1" x14ac:dyDescent="0.2">
      <c r="A175" s="90">
        <f>'Série Vento-1 dia'!D175</f>
        <v>42177</v>
      </c>
      <c r="B175" s="55">
        <f>'Série Vento-1 dia'!E175</f>
        <v>8.5912147999999995</v>
      </c>
      <c r="C175" s="48">
        <f t="shared" si="48"/>
        <v>4.2956074000000004E-2</v>
      </c>
      <c r="D175" s="49">
        <f t="shared" si="49"/>
        <v>0.12886822199999998</v>
      </c>
      <c r="E175" s="49">
        <f t="shared" si="50"/>
        <v>0.21478037</v>
      </c>
      <c r="F175" s="49">
        <f t="shared" si="51"/>
        <v>0.30069251799999996</v>
      </c>
      <c r="G175" s="49">
        <f t="shared" si="52"/>
        <v>0.38660466600000004</v>
      </c>
      <c r="H175" s="49">
        <f t="shared" si="53"/>
        <v>0.47251681400000001</v>
      </c>
      <c r="I175" s="49">
        <f t="shared" si="54"/>
        <v>0.55842896200000003</v>
      </c>
      <c r="J175" s="49">
        <f t="shared" si="55"/>
        <v>0.64434111000000005</v>
      </c>
      <c r="K175" s="49">
        <f t="shared" si="56"/>
        <v>0.73025325799999996</v>
      </c>
      <c r="L175" s="49">
        <f t="shared" si="57"/>
        <v>0.81616540599999998</v>
      </c>
      <c r="M175" s="49">
        <f t="shared" si="58"/>
        <v>0.902077554</v>
      </c>
      <c r="N175" s="49">
        <f t="shared" si="59"/>
        <v>0.98798970199999991</v>
      </c>
      <c r="O175" s="49">
        <f t="shared" si="60"/>
        <v>1.0739018499999999</v>
      </c>
      <c r="P175" s="49">
        <f t="shared" si="61"/>
        <v>1.159813998</v>
      </c>
      <c r="Q175" s="49">
        <f t="shared" si="62"/>
        <v>1.2457261459999998</v>
      </c>
      <c r="R175" s="49">
        <f t="shared" si="63"/>
        <v>1.3316382940000002</v>
      </c>
      <c r="S175" s="50">
        <f t="shared" si="64"/>
        <v>1.417550442</v>
      </c>
      <c r="T175" s="48">
        <f t="shared" si="69"/>
        <v>0</v>
      </c>
      <c r="U175" s="49">
        <f t="shared" si="69"/>
        <v>0</v>
      </c>
      <c r="V175" s="49">
        <f t="shared" ref="V175:AD183" si="70">IF(E175&gt;$BF$1,58*(E175-$BF$1)^2+25*(E175-$BF$1),0)</f>
        <v>0</v>
      </c>
      <c r="W175" s="49">
        <f t="shared" si="70"/>
        <v>0</v>
      </c>
      <c r="X175" s="49">
        <f t="shared" si="70"/>
        <v>0</v>
      </c>
      <c r="Y175" s="49">
        <f t="shared" si="70"/>
        <v>1.1677657594172151</v>
      </c>
      <c r="Z175" s="49">
        <f t="shared" si="70"/>
        <v>4.167375950263053</v>
      </c>
      <c r="AA175" s="49">
        <f t="shared" si="70"/>
        <v>8.0231702132898643</v>
      </c>
      <c r="AB175" s="49">
        <f t="shared" si="70"/>
        <v>12.735148548497643</v>
      </c>
      <c r="AC175" s="49">
        <f t="shared" si="70"/>
        <v>18.303310955886403</v>
      </c>
      <c r="AD175" s="49">
        <f t="shared" si="70"/>
        <v>24.72765743545613</v>
      </c>
      <c r="AE175" s="49">
        <f t="shared" si="68"/>
        <v>32.008187987206824</v>
      </c>
      <c r="AF175" s="49">
        <f t="shared" si="68"/>
        <v>40.144902611138505</v>
      </c>
      <c r="AG175" s="49">
        <f t="shared" si="68"/>
        <v>49.137801307251152</v>
      </c>
      <c r="AH175" s="49">
        <f t="shared" si="68"/>
        <v>58.986884075544751</v>
      </c>
      <c r="AI175" s="49">
        <f t="shared" si="68"/>
        <v>69.692150916019401</v>
      </c>
      <c r="AJ175" s="49">
        <f t="shared" si="67"/>
        <v>81.253601828674945</v>
      </c>
      <c r="AK175" s="75">
        <f>T175*VLOOKUP('Tipo de Pilha_Furieri2014'!$E$1,'Área - us ur_Furieri2014'!$A$4:$R$6,2,FALSE)/1000</f>
        <v>0</v>
      </c>
      <c r="AL175" s="76">
        <f>U175*VLOOKUP('Tipo de Pilha_Furieri2014'!$E$1,'Área - us ur_Furieri2014'!$A$4:$R$6,3,FALSE)/1000</f>
        <v>0</v>
      </c>
      <c r="AM175" s="76">
        <f>V175*VLOOKUP('Tipo de Pilha_Furieri2014'!$E$1,'Área - us ur_Furieri2014'!$A$4:$R$6,4,FALSE)/1000</f>
        <v>0</v>
      </c>
      <c r="AN175" s="76">
        <f>W175*VLOOKUP('Tipo de Pilha_Furieri2014'!$E$1,'Área - us ur_Furieri2014'!$A$4:$R$6,5,FALSE)/1000</f>
        <v>0</v>
      </c>
      <c r="AO175" s="76">
        <f>X175*VLOOKUP('Tipo de Pilha_Furieri2014'!$E$1,'Área - us ur_Furieri2014'!$A$4:$R$6,6,FALSE)/1000</f>
        <v>0</v>
      </c>
      <c r="AP175" s="76">
        <f>Y175*VLOOKUP('Tipo de Pilha_Furieri2014'!$E$1,'Área - us ur_Furieri2014'!$A$4:$R$6,7,FALSE)/1000</f>
        <v>2.3705644916169466E-4</v>
      </c>
      <c r="AQ175" s="76">
        <f>Z175*VLOOKUP('Tipo de Pilha_Furieri2014'!$E$1,'Área - us ur_Furieri2014'!$A$4:$R$6,8,FALSE)/1000</f>
        <v>6.3760852039024707E-4</v>
      </c>
      <c r="AR175" s="76">
        <f>AA175*VLOOKUP('Tipo de Pilha_Furieri2014'!$E$1,'Área - us ur_Furieri2014'!$A$4:$R$6,9,FALSE)/1000</f>
        <v>8.7452555324859529E-4</v>
      </c>
      <c r="AS175" s="76">
        <f>AB175*VLOOKUP('Tipo de Pilha_Furieri2014'!$E$1,'Área - us ur_Furieri2014'!$A$4:$R$6,10,FALSE)/1000</f>
        <v>6.8769802161887275E-4</v>
      </c>
      <c r="AT175" s="76">
        <f>AC175*VLOOKUP('Tipo de Pilha_Furieri2014'!$E$1,'Área - us ur_Furieri2014'!$A$4:$R$6,11,FALSE)/1000</f>
        <v>6.4061588345602413E-4</v>
      </c>
      <c r="AU175" s="76">
        <f>AD175*VLOOKUP('Tipo de Pilha_Furieri2014'!$E$1,'Área - us ur_Furieri2014'!$A$4:$R$6,12,FALSE)/1000</f>
        <v>5.9346377845094706E-4</v>
      </c>
      <c r="AV175" s="76">
        <f>AE175*VLOOKUP('Tipo de Pilha_Furieri2014'!$E$1,'Área - us ur_Furieri2014'!$A$4:$R$6,13,FALSE)/1000</f>
        <v>1.9204912792324095E-4</v>
      </c>
      <c r="AW175" s="76">
        <f>AF175*VLOOKUP('Tipo de Pilha_Furieri2014'!$E$1,'Área - us ur_Furieri2014'!$A$4:$R$6,14,FALSE)/1000</f>
        <v>1.2043470783341552E-4</v>
      </c>
      <c r="AX175" s="76">
        <f>AG175*VLOOKUP('Tipo de Pilha_Furieri2014'!$E$1,'Área - us ur_Furieri2014'!$A$4:$R$6,15,FALSE)/1000</f>
        <v>4.9137801307251151E-5</v>
      </c>
      <c r="AY175" s="76">
        <f>AH175*VLOOKUP('Tipo de Pilha_Furieri2014'!$E$1,'Área - us ur_Furieri2014'!$A$4:$R$6,16,FALSE)/1000</f>
        <v>0</v>
      </c>
      <c r="AZ175" s="76">
        <f>AI175*VLOOKUP('Tipo de Pilha_Furieri2014'!$E$1,'Área - us ur_Furieri2014'!$A$4:$R$6,17,FALSE)/1000</f>
        <v>0</v>
      </c>
      <c r="BA175" s="77">
        <f>AJ175*VLOOKUP('Tipo de Pilha_Furieri2014'!$E$1,'Área - us ur_Furieri2014'!$A$4:$R$6,18,FALSE)/1000</f>
        <v>0</v>
      </c>
      <c r="BB175" s="70">
        <f t="shared" si="65"/>
        <v>4.0325898433902886E-3</v>
      </c>
    </row>
    <row r="176" spans="1:54" ht="15" customHeight="1" x14ac:dyDescent="0.2">
      <c r="A176" s="90">
        <f>'Série Vento-1 dia'!D176</f>
        <v>42178</v>
      </c>
      <c r="B176" s="55">
        <f>'Série Vento-1 dia'!E176</f>
        <v>8.5912147999999995</v>
      </c>
      <c r="C176" s="48">
        <f t="shared" si="48"/>
        <v>4.2956074000000004E-2</v>
      </c>
      <c r="D176" s="49">
        <f t="shared" si="49"/>
        <v>0.12886822199999998</v>
      </c>
      <c r="E176" s="49">
        <f t="shared" si="50"/>
        <v>0.21478037</v>
      </c>
      <c r="F176" s="49">
        <f t="shared" si="51"/>
        <v>0.30069251799999996</v>
      </c>
      <c r="G176" s="49">
        <f t="shared" si="52"/>
        <v>0.38660466600000004</v>
      </c>
      <c r="H176" s="49">
        <f t="shared" si="53"/>
        <v>0.47251681400000001</v>
      </c>
      <c r="I176" s="49">
        <f t="shared" si="54"/>
        <v>0.55842896200000003</v>
      </c>
      <c r="J176" s="49">
        <f t="shared" si="55"/>
        <v>0.64434111000000005</v>
      </c>
      <c r="K176" s="49">
        <f t="shared" si="56"/>
        <v>0.73025325799999996</v>
      </c>
      <c r="L176" s="49">
        <f t="shared" si="57"/>
        <v>0.81616540599999998</v>
      </c>
      <c r="M176" s="49">
        <f t="shared" si="58"/>
        <v>0.902077554</v>
      </c>
      <c r="N176" s="49">
        <f t="shared" si="59"/>
        <v>0.98798970199999991</v>
      </c>
      <c r="O176" s="49">
        <f t="shared" si="60"/>
        <v>1.0739018499999999</v>
      </c>
      <c r="P176" s="49">
        <f t="shared" si="61"/>
        <v>1.159813998</v>
      </c>
      <c r="Q176" s="49">
        <f t="shared" si="62"/>
        <v>1.2457261459999998</v>
      </c>
      <c r="R176" s="49">
        <f t="shared" si="63"/>
        <v>1.3316382940000002</v>
      </c>
      <c r="S176" s="50">
        <f t="shared" si="64"/>
        <v>1.417550442</v>
      </c>
      <c r="T176" s="48">
        <f t="shared" ref="T176:U183" si="71">IF(C176&gt;$BF$1,58*(C176-$BF$1)^2+25*(C176-$BF$1),0)</f>
        <v>0</v>
      </c>
      <c r="U176" s="49">
        <f t="shared" si="71"/>
        <v>0</v>
      </c>
      <c r="V176" s="49">
        <f t="shared" si="70"/>
        <v>0</v>
      </c>
      <c r="W176" s="49">
        <f t="shared" si="70"/>
        <v>0</v>
      </c>
      <c r="X176" s="49">
        <f t="shared" si="70"/>
        <v>0</v>
      </c>
      <c r="Y176" s="49">
        <f t="shared" si="70"/>
        <v>1.1677657594172151</v>
      </c>
      <c r="Z176" s="49">
        <f t="shared" si="70"/>
        <v>4.167375950263053</v>
      </c>
      <c r="AA176" s="49">
        <f t="shared" si="70"/>
        <v>8.0231702132898643</v>
      </c>
      <c r="AB176" s="49">
        <f t="shared" si="70"/>
        <v>12.735148548497643</v>
      </c>
      <c r="AC176" s="49">
        <f t="shared" si="70"/>
        <v>18.303310955886403</v>
      </c>
      <c r="AD176" s="49">
        <f t="shared" si="70"/>
        <v>24.72765743545613</v>
      </c>
      <c r="AE176" s="49">
        <f t="shared" si="68"/>
        <v>32.008187987206824</v>
      </c>
      <c r="AF176" s="49">
        <f t="shared" si="68"/>
        <v>40.144902611138505</v>
      </c>
      <c r="AG176" s="49">
        <f t="shared" si="68"/>
        <v>49.137801307251152</v>
      </c>
      <c r="AH176" s="49">
        <f t="shared" si="68"/>
        <v>58.986884075544751</v>
      </c>
      <c r="AI176" s="49">
        <f t="shared" si="68"/>
        <v>69.692150916019401</v>
      </c>
      <c r="AJ176" s="49">
        <f t="shared" si="67"/>
        <v>81.253601828674945</v>
      </c>
      <c r="AK176" s="75">
        <f>T176*VLOOKUP('Tipo de Pilha_Furieri2014'!$E$1,'Área - us ur_Furieri2014'!$A$4:$R$6,2,FALSE)/1000</f>
        <v>0</v>
      </c>
      <c r="AL176" s="76">
        <f>U176*VLOOKUP('Tipo de Pilha_Furieri2014'!$E$1,'Área - us ur_Furieri2014'!$A$4:$R$6,3,FALSE)/1000</f>
        <v>0</v>
      </c>
      <c r="AM176" s="76">
        <f>V176*VLOOKUP('Tipo de Pilha_Furieri2014'!$E$1,'Área - us ur_Furieri2014'!$A$4:$R$6,4,FALSE)/1000</f>
        <v>0</v>
      </c>
      <c r="AN176" s="76">
        <f>W176*VLOOKUP('Tipo de Pilha_Furieri2014'!$E$1,'Área - us ur_Furieri2014'!$A$4:$R$6,5,FALSE)/1000</f>
        <v>0</v>
      </c>
      <c r="AO176" s="76">
        <f>X176*VLOOKUP('Tipo de Pilha_Furieri2014'!$E$1,'Área - us ur_Furieri2014'!$A$4:$R$6,6,FALSE)/1000</f>
        <v>0</v>
      </c>
      <c r="AP176" s="76">
        <f>Y176*VLOOKUP('Tipo de Pilha_Furieri2014'!$E$1,'Área - us ur_Furieri2014'!$A$4:$R$6,7,FALSE)/1000</f>
        <v>2.3705644916169466E-4</v>
      </c>
      <c r="AQ176" s="76">
        <f>Z176*VLOOKUP('Tipo de Pilha_Furieri2014'!$E$1,'Área - us ur_Furieri2014'!$A$4:$R$6,8,FALSE)/1000</f>
        <v>6.3760852039024707E-4</v>
      </c>
      <c r="AR176" s="76">
        <f>AA176*VLOOKUP('Tipo de Pilha_Furieri2014'!$E$1,'Área - us ur_Furieri2014'!$A$4:$R$6,9,FALSE)/1000</f>
        <v>8.7452555324859529E-4</v>
      </c>
      <c r="AS176" s="76">
        <f>AB176*VLOOKUP('Tipo de Pilha_Furieri2014'!$E$1,'Área - us ur_Furieri2014'!$A$4:$R$6,10,FALSE)/1000</f>
        <v>6.8769802161887275E-4</v>
      </c>
      <c r="AT176" s="76">
        <f>AC176*VLOOKUP('Tipo de Pilha_Furieri2014'!$E$1,'Área - us ur_Furieri2014'!$A$4:$R$6,11,FALSE)/1000</f>
        <v>6.4061588345602413E-4</v>
      </c>
      <c r="AU176" s="76">
        <f>AD176*VLOOKUP('Tipo de Pilha_Furieri2014'!$E$1,'Área - us ur_Furieri2014'!$A$4:$R$6,12,FALSE)/1000</f>
        <v>5.9346377845094706E-4</v>
      </c>
      <c r="AV176" s="76">
        <f>AE176*VLOOKUP('Tipo de Pilha_Furieri2014'!$E$1,'Área - us ur_Furieri2014'!$A$4:$R$6,13,FALSE)/1000</f>
        <v>1.9204912792324095E-4</v>
      </c>
      <c r="AW176" s="76">
        <f>AF176*VLOOKUP('Tipo de Pilha_Furieri2014'!$E$1,'Área - us ur_Furieri2014'!$A$4:$R$6,14,FALSE)/1000</f>
        <v>1.2043470783341552E-4</v>
      </c>
      <c r="AX176" s="76">
        <f>AG176*VLOOKUP('Tipo de Pilha_Furieri2014'!$E$1,'Área - us ur_Furieri2014'!$A$4:$R$6,15,FALSE)/1000</f>
        <v>4.9137801307251151E-5</v>
      </c>
      <c r="AY176" s="76">
        <f>AH176*VLOOKUP('Tipo de Pilha_Furieri2014'!$E$1,'Área - us ur_Furieri2014'!$A$4:$R$6,16,FALSE)/1000</f>
        <v>0</v>
      </c>
      <c r="AZ176" s="76">
        <f>AI176*VLOOKUP('Tipo de Pilha_Furieri2014'!$E$1,'Área - us ur_Furieri2014'!$A$4:$R$6,17,FALSE)/1000</f>
        <v>0</v>
      </c>
      <c r="BA176" s="77">
        <f>AJ176*VLOOKUP('Tipo de Pilha_Furieri2014'!$E$1,'Área - us ur_Furieri2014'!$A$4:$R$6,18,FALSE)/1000</f>
        <v>0</v>
      </c>
      <c r="BB176" s="70">
        <f t="shared" si="65"/>
        <v>4.0325898433902886E-3</v>
      </c>
    </row>
    <row r="177" spans="1:54" ht="15" customHeight="1" x14ac:dyDescent="0.2">
      <c r="A177" s="90">
        <f>'Série Vento-1 dia'!D177</f>
        <v>42179</v>
      </c>
      <c r="B177" s="55">
        <f>'Série Vento-1 dia'!E177</f>
        <v>14.605065159999999</v>
      </c>
      <c r="C177" s="48">
        <f t="shared" si="48"/>
        <v>7.3025325800000013E-2</v>
      </c>
      <c r="D177" s="49">
        <f t="shared" si="49"/>
        <v>0.21907597739999998</v>
      </c>
      <c r="E177" s="49">
        <f t="shared" si="50"/>
        <v>0.36512662899999998</v>
      </c>
      <c r="F177" s="49">
        <f t="shared" si="51"/>
        <v>0.51117728059999989</v>
      </c>
      <c r="G177" s="49">
        <f t="shared" si="52"/>
        <v>0.65722793219999998</v>
      </c>
      <c r="H177" s="49">
        <f t="shared" si="53"/>
        <v>0.80327858380000006</v>
      </c>
      <c r="I177" s="49">
        <f t="shared" si="54"/>
        <v>0.94932923539999992</v>
      </c>
      <c r="J177" s="49">
        <f t="shared" si="55"/>
        <v>1.095379887</v>
      </c>
      <c r="K177" s="49">
        <f t="shared" si="56"/>
        <v>1.2414305386</v>
      </c>
      <c r="L177" s="49">
        <f t="shared" si="57"/>
        <v>1.3874811901999999</v>
      </c>
      <c r="M177" s="49">
        <f t="shared" si="58"/>
        <v>1.5335318417999999</v>
      </c>
      <c r="N177" s="49">
        <f t="shared" si="59"/>
        <v>1.6795824933999997</v>
      </c>
      <c r="O177" s="49">
        <f t="shared" si="60"/>
        <v>1.8256331449999998</v>
      </c>
      <c r="P177" s="49">
        <f t="shared" si="61"/>
        <v>1.9716837966</v>
      </c>
      <c r="Q177" s="49">
        <f t="shared" si="62"/>
        <v>2.1177344481999998</v>
      </c>
      <c r="R177" s="49">
        <f t="shared" si="63"/>
        <v>2.2637850998000002</v>
      </c>
      <c r="S177" s="50">
        <f t="shared" si="64"/>
        <v>2.4098357513999997</v>
      </c>
      <c r="T177" s="48">
        <f t="shared" si="71"/>
        <v>0</v>
      </c>
      <c r="U177" s="49">
        <f t="shared" si="71"/>
        <v>0</v>
      </c>
      <c r="V177" s="49">
        <f t="shared" si="70"/>
        <v>0</v>
      </c>
      <c r="W177" s="49">
        <f t="shared" si="70"/>
        <v>2.4116375663654424</v>
      </c>
      <c r="X177" s="49">
        <f t="shared" si="70"/>
        <v>8.6753852289694926</v>
      </c>
      <c r="Y177" s="49">
        <f t="shared" si="70"/>
        <v>17.413504860176555</v>
      </c>
      <c r="Z177" s="49">
        <f t="shared" si="70"/>
        <v>28.625996459986609</v>
      </c>
      <c r="AA177" s="49">
        <f t="shared" si="70"/>
        <v>42.312860028399705</v>
      </c>
      <c r="AB177" s="49">
        <f t="shared" si="70"/>
        <v>58.474095565415801</v>
      </c>
      <c r="AC177" s="49">
        <f t="shared" si="70"/>
        <v>77.1097030710349</v>
      </c>
      <c r="AD177" s="49">
        <f t="shared" si="70"/>
        <v>98.219682545257001</v>
      </c>
      <c r="AE177" s="49">
        <f t="shared" si="68"/>
        <v>121.80403398808208</v>
      </c>
      <c r="AF177" s="49">
        <f t="shared" si="68"/>
        <v>147.86275739951026</v>
      </c>
      <c r="AG177" s="49">
        <f t="shared" si="68"/>
        <v>176.39585277954146</v>
      </c>
      <c r="AH177" s="49">
        <f t="shared" si="68"/>
        <v>207.40332012817555</v>
      </c>
      <c r="AI177" s="49">
        <f t="shared" si="68"/>
        <v>240.88515944541282</v>
      </c>
      <c r="AJ177" s="49">
        <f t="shared" si="67"/>
        <v>276.84137073125294</v>
      </c>
      <c r="AK177" s="75">
        <f>T177*VLOOKUP('Tipo de Pilha_Furieri2014'!$E$1,'Área - us ur_Furieri2014'!$A$4:$R$6,2,FALSE)/1000</f>
        <v>0</v>
      </c>
      <c r="AL177" s="76">
        <f>U177*VLOOKUP('Tipo de Pilha_Furieri2014'!$E$1,'Área - us ur_Furieri2014'!$A$4:$R$6,3,FALSE)/1000</f>
        <v>0</v>
      </c>
      <c r="AM177" s="76">
        <f>V177*VLOOKUP('Tipo de Pilha_Furieri2014'!$E$1,'Área - us ur_Furieri2014'!$A$4:$R$6,4,FALSE)/1000</f>
        <v>0</v>
      </c>
      <c r="AN177" s="76">
        <f>W177*VLOOKUP('Tipo de Pilha_Furieri2014'!$E$1,'Área - us ur_Furieri2014'!$A$4:$R$6,5,FALSE)/1000</f>
        <v>2.3392884393744789E-4</v>
      </c>
      <c r="AO177" s="76">
        <f>X177*VLOOKUP('Tipo de Pilha_Furieri2014'!$E$1,'Área - us ur_Furieri2014'!$A$4:$R$6,6,FALSE)/1000</f>
        <v>1.3793862514061494E-3</v>
      </c>
      <c r="AP177" s="76">
        <f>Y177*VLOOKUP('Tipo de Pilha_Furieri2014'!$E$1,'Área - us ur_Furieri2014'!$A$4:$R$6,7,FALSE)/1000</f>
        <v>3.5349414866158407E-3</v>
      </c>
      <c r="AQ177" s="76">
        <f>Z177*VLOOKUP('Tipo de Pilha_Furieri2014'!$E$1,'Área - us ur_Furieri2014'!$A$4:$R$6,8,FALSE)/1000</f>
        <v>4.3797774583779515E-3</v>
      </c>
      <c r="AR177" s="76">
        <f>AA177*VLOOKUP('Tipo de Pilha_Furieri2014'!$E$1,'Área - us ur_Furieri2014'!$A$4:$R$6,9,FALSE)/1000</f>
        <v>4.6121017430955681E-3</v>
      </c>
      <c r="AS177" s="76">
        <f>AB177*VLOOKUP('Tipo de Pilha_Furieri2014'!$E$1,'Área - us ur_Furieri2014'!$A$4:$R$6,10,FALSE)/1000</f>
        <v>3.1576011605324535E-3</v>
      </c>
      <c r="AT177" s="76">
        <f>AC177*VLOOKUP('Tipo de Pilha_Furieri2014'!$E$1,'Área - us ur_Furieri2014'!$A$4:$R$6,11,FALSE)/1000</f>
        <v>2.6988396074862217E-3</v>
      </c>
      <c r="AU177" s="76">
        <f>AD177*VLOOKUP('Tipo de Pilha_Furieri2014'!$E$1,'Área - us ur_Furieri2014'!$A$4:$R$6,12,FALSE)/1000</f>
        <v>2.3572723810861679E-3</v>
      </c>
      <c r="AV177" s="76">
        <f>AE177*VLOOKUP('Tipo de Pilha_Furieri2014'!$E$1,'Área - us ur_Furieri2014'!$A$4:$R$6,13,FALSE)/1000</f>
        <v>7.3082420392849251E-4</v>
      </c>
      <c r="AW177" s="76">
        <f>AF177*VLOOKUP('Tipo de Pilha_Furieri2014'!$E$1,'Área - us ur_Furieri2014'!$A$4:$R$6,14,FALSE)/1000</f>
        <v>4.4358827219853083E-4</v>
      </c>
      <c r="AX177" s="76">
        <f>AG177*VLOOKUP('Tipo de Pilha_Furieri2014'!$E$1,'Área - us ur_Furieri2014'!$A$4:$R$6,15,FALSE)/1000</f>
        <v>1.7639585277954146E-4</v>
      </c>
      <c r="AY177" s="76">
        <f>AH177*VLOOKUP('Tipo de Pilha_Furieri2014'!$E$1,'Área - us ur_Furieri2014'!$A$4:$R$6,16,FALSE)/1000</f>
        <v>0</v>
      </c>
      <c r="AZ177" s="76">
        <f>AI177*VLOOKUP('Tipo de Pilha_Furieri2014'!$E$1,'Área - us ur_Furieri2014'!$A$4:$R$6,17,FALSE)/1000</f>
        <v>0</v>
      </c>
      <c r="BA177" s="77">
        <f>AJ177*VLOOKUP('Tipo de Pilha_Furieri2014'!$E$1,'Área - us ur_Furieri2014'!$A$4:$R$6,18,FALSE)/1000</f>
        <v>0</v>
      </c>
      <c r="BB177" s="70">
        <f t="shared" si="65"/>
        <v>2.3704657261444363E-2</v>
      </c>
    </row>
    <row r="178" spans="1:54" ht="15" customHeight="1" x14ac:dyDescent="0.2">
      <c r="A178" s="90">
        <f>'Série Vento-1 dia'!D178</f>
        <v>42180</v>
      </c>
      <c r="B178" s="55">
        <f>'Série Vento-1 dia'!E178</f>
        <v>13.74594368</v>
      </c>
      <c r="C178" s="48">
        <f t="shared" si="48"/>
        <v>6.8729718400000014E-2</v>
      </c>
      <c r="D178" s="49">
        <f t="shared" si="49"/>
        <v>0.2061891552</v>
      </c>
      <c r="E178" s="49">
        <f t="shared" si="50"/>
        <v>0.34364859200000003</v>
      </c>
      <c r="F178" s="49">
        <f t="shared" si="51"/>
        <v>0.48110802879999992</v>
      </c>
      <c r="G178" s="49">
        <f t="shared" si="52"/>
        <v>0.61856746560000009</v>
      </c>
      <c r="H178" s="49">
        <f t="shared" si="53"/>
        <v>0.75602690240000014</v>
      </c>
      <c r="I178" s="49">
        <f t="shared" si="54"/>
        <v>0.89348633919999998</v>
      </c>
      <c r="J178" s="49">
        <f t="shared" si="55"/>
        <v>1.030945776</v>
      </c>
      <c r="K178" s="49">
        <f t="shared" si="56"/>
        <v>1.1684052128</v>
      </c>
      <c r="L178" s="49">
        <f t="shared" si="57"/>
        <v>1.3058646495999999</v>
      </c>
      <c r="M178" s="49">
        <f t="shared" si="58"/>
        <v>1.4433240864000001</v>
      </c>
      <c r="N178" s="49">
        <f t="shared" si="59"/>
        <v>1.5807835231999998</v>
      </c>
      <c r="O178" s="49">
        <f t="shared" si="60"/>
        <v>1.71824296</v>
      </c>
      <c r="P178" s="49">
        <f t="shared" si="61"/>
        <v>1.8557023968000002</v>
      </c>
      <c r="Q178" s="49">
        <f t="shared" si="62"/>
        <v>1.9931618335999999</v>
      </c>
      <c r="R178" s="49">
        <f t="shared" si="63"/>
        <v>2.1306212704000003</v>
      </c>
      <c r="S178" s="50">
        <f t="shared" si="64"/>
        <v>2.2680807072000002</v>
      </c>
      <c r="T178" s="48">
        <f t="shared" si="71"/>
        <v>0</v>
      </c>
      <c r="U178" s="49">
        <f t="shared" si="71"/>
        <v>0</v>
      </c>
      <c r="V178" s="49">
        <f t="shared" si="70"/>
        <v>0</v>
      </c>
      <c r="W178" s="49">
        <f t="shared" si="70"/>
        <v>1.4291984952536523</v>
      </c>
      <c r="X178" s="49">
        <f t="shared" si="70"/>
        <v>6.7765326068028209</v>
      </c>
      <c r="Y178" s="49">
        <f t="shared" si="70"/>
        <v>14.315697943135278</v>
      </c>
      <c r="Z178" s="49">
        <f t="shared" si="70"/>
        <v>24.046694504251011</v>
      </c>
      <c r="AA178" s="49">
        <f t="shared" si="70"/>
        <v>35.969522290150053</v>
      </c>
      <c r="AB178" s="49">
        <f t="shared" si="70"/>
        <v>50.08418130083237</v>
      </c>
      <c r="AC178" s="49">
        <f t="shared" si="70"/>
        <v>66.390671536297987</v>
      </c>
      <c r="AD178" s="49">
        <f t="shared" si="70"/>
        <v>84.888992996546904</v>
      </c>
      <c r="AE178" s="49">
        <f t="shared" si="68"/>
        <v>105.57914568157906</v>
      </c>
      <c r="AF178" s="49">
        <f t="shared" si="68"/>
        <v>128.46112959139458</v>
      </c>
      <c r="AG178" s="49">
        <f t="shared" si="68"/>
        <v>153.53494472599337</v>
      </c>
      <c r="AH178" s="49">
        <f t="shared" si="68"/>
        <v>180.8005910853754</v>
      </c>
      <c r="AI178" s="49">
        <f t="shared" si="68"/>
        <v>210.25806866954085</v>
      </c>
      <c r="AJ178" s="49">
        <f t="shared" si="67"/>
        <v>241.90737747848948</v>
      </c>
      <c r="AK178" s="75">
        <f>T178*VLOOKUP('Tipo de Pilha_Furieri2014'!$E$1,'Área - us ur_Furieri2014'!$A$4:$R$6,2,FALSE)/1000</f>
        <v>0</v>
      </c>
      <c r="AL178" s="76">
        <f>U178*VLOOKUP('Tipo de Pilha_Furieri2014'!$E$1,'Área - us ur_Furieri2014'!$A$4:$R$6,3,FALSE)/1000</f>
        <v>0</v>
      </c>
      <c r="AM178" s="76">
        <f>V178*VLOOKUP('Tipo de Pilha_Furieri2014'!$E$1,'Área - us ur_Furieri2014'!$A$4:$R$6,4,FALSE)/1000</f>
        <v>0</v>
      </c>
      <c r="AN178" s="76">
        <f>W178*VLOOKUP('Tipo de Pilha_Furieri2014'!$E$1,'Área - us ur_Furieri2014'!$A$4:$R$6,5,FALSE)/1000</f>
        <v>1.3863225403960424E-4</v>
      </c>
      <c r="AO178" s="76">
        <f>X178*VLOOKUP('Tipo de Pilha_Furieri2014'!$E$1,'Área - us ur_Furieri2014'!$A$4:$R$6,6,FALSE)/1000</f>
        <v>1.0774686844816485E-3</v>
      </c>
      <c r="AP178" s="76">
        <f>Y178*VLOOKUP('Tipo de Pilha_Furieri2014'!$E$1,'Área - us ur_Furieri2014'!$A$4:$R$6,7,FALSE)/1000</f>
        <v>2.9060866824564616E-3</v>
      </c>
      <c r="AQ178" s="76">
        <f>Z178*VLOOKUP('Tipo de Pilha_Furieri2014'!$E$1,'Área - us ur_Furieri2014'!$A$4:$R$6,8,FALSE)/1000</f>
        <v>3.6791442591504048E-3</v>
      </c>
      <c r="AR178" s="76">
        <f>AA178*VLOOKUP('Tipo de Pilha_Furieri2014'!$E$1,'Área - us ur_Furieri2014'!$A$4:$R$6,9,FALSE)/1000</f>
        <v>3.9206779296263559E-3</v>
      </c>
      <c r="AS178" s="76">
        <f>AB178*VLOOKUP('Tipo de Pilha_Furieri2014'!$E$1,'Área - us ur_Furieri2014'!$A$4:$R$6,10,FALSE)/1000</f>
        <v>2.7045457902449481E-3</v>
      </c>
      <c r="AT178" s="76">
        <f>AC178*VLOOKUP('Tipo de Pilha_Furieri2014'!$E$1,'Área - us ur_Furieri2014'!$A$4:$R$6,11,FALSE)/1000</f>
        <v>2.3236735037704295E-3</v>
      </c>
      <c r="AU178" s="76">
        <f>AD178*VLOOKUP('Tipo de Pilha_Furieri2014'!$E$1,'Área - us ur_Furieri2014'!$A$4:$R$6,12,FALSE)/1000</f>
        <v>2.0373358319171254E-3</v>
      </c>
      <c r="AV178" s="76">
        <f>AE178*VLOOKUP('Tipo de Pilha_Furieri2014'!$E$1,'Área - us ur_Furieri2014'!$A$4:$R$6,13,FALSE)/1000</f>
        <v>6.3347487408947449E-4</v>
      </c>
      <c r="AW178" s="76">
        <f>AF178*VLOOKUP('Tipo de Pilha_Furieri2014'!$E$1,'Área - us ur_Furieri2014'!$A$4:$R$6,14,FALSE)/1000</f>
        <v>3.8538338877418379E-4</v>
      </c>
      <c r="AX178" s="76">
        <f>AG178*VLOOKUP('Tipo de Pilha_Furieri2014'!$E$1,'Área - us ur_Furieri2014'!$A$4:$R$6,15,FALSE)/1000</f>
        <v>1.5353494472599338E-4</v>
      </c>
      <c r="AY178" s="76">
        <f>AH178*VLOOKUP('Tipo de Pilha_Furieri2014'!$E$1,'Área - us ur_Furieri2014'!$A$4:$R$6,16,FALSE)/1000</f>
        <v>0</v>
      </c>
      <c r="AZ178" s="76">
        <f>AI178*VLOOKUP('Tipo de Pilha_Furieri2014'!$E$1,'Área - us ur_Furieri2014'!$A$4:$R$6,17,FALSE)/1000</f>
        <v>0</v>
      </c>
      <c r="BA178" s="77">
        <f>AJ178*VLOOKUP('Tipo de Pilha_Furieri2014'!$E$1,'Área - us ur_Furieri2014'!$A$4:$R$6,18,FALSE)/1000</f>
        <v>0</v>
      </c>
      <c r="BB178" s="70">
        <f t="shared" si="65"/>
        <v>1.9959958143276627E-2</v>
      </c>
    </row>
    <row r="179" spans="1:54" ht="15" customHeight="1" x14ac:dyDescent="0.2">
      <c r="A179" s="90">
        <f>'Série Vento-1 dia'!D179</f>
        <v>42181</v>
      </c>
      <c r="B179" s="55">
        <f>'Série Vento-1 dia'!E179</f>
        <v>12.027700719999999</v>
      </c>
      <c r="C179" s="48">
        <f t="shared" si="48"/>
        <v>6.0138503600000004E-2</v>
      </c>
      <c r="D179" s="49">
        <f t="shared" si="49"/>
        <v>0.18041551079999998</v>
      </c>
      <c r="E179" s="49">
        <f t="shared" si="50"/>
        <v>0.30069251799999996</v>
      </c>
      <c r="F179" s="49">
        <f t="shared" si="51"/>
        <v>0.42096952519999992</v>
      </c>
      <c r="G179" s="49">
        <f t="shared" si="52"/>
        <v>0.54124653239999998</v>
      </c>
      <c r="H179" s="49">
        <f t="shared" si="53"/>
        <v>0.66152353959999999</v>
      </c>
      <c r="I179" s="49">
        <f t="shared" si="54"/>
        <v>0.78180054679999988</v>
      </c>
      <c r="J179" s="49">
        <f t="shared" si="55"/>
        <v>0.902077554</v>
      </c>
      <c r="K179" s="49">
        <f t="shared" si="56"/>
        <v>1.0223545612</v>
      </c>
      <c r="L179" s="49">
        <f t="shared" si="57"/>
        <v>1.1426315683999999</v>
      </c>
      <c r="M179" s="49">
        <f t="shared" si="58"/>
        <v>1.2629085756</v>
      </c>
      <c r="N179" s="49">
        <f t="shared" si="59"/>
        <v>1.3831855827999997</v>
      </c>
      <c r="O179" s="49">
        <f t="shared" si="60"/>
        <v>1.5034625899999998</v>
      </c>
      <c r="P179" s="49">
        <f t="shared" si="61"/>
        <v>1.6237395971999999</v>
      </c>
      <c r="Q179" s="49">
        <f t="shared" si="62"/>
        <v>1.7440166043999996</v>
      </c>
      <c r="R179" s="49">
        <f t="shared" si="63"/>
        <v>1.8642936116000002</v>
      </c>
      <c r="S179" s="50">
        <f t="shared" si="64"/>
        <v>1.9845706187999999</v>
      </c>
      <c r="T179" s="48">
        <f t="shared" si="71"/>
        <v>0</v>
      </c>
      <c r="U179" s="49">
        <f t="shared" si="71"/>
        <v>0</v>
      </c>
      <c r="V179" s="49">
        <f t="shared" si="70"/>
        <v>0</v>
      </c>
      <c r="W179" s="49">
        <f t="shared" si="70"/>
        <v>0</v>
      </c>
      <c r="X179" s="49">
        <f t="shared" si="70"/>
        <v>3.4989591863194063</v>
      </c>
      <c r="Y179" s="49">
        <f t="shared" si="70"/>
        <v>8.8970711545569401</v>
      </c>
      <c r="Z179" s="49">
        <f t="shared" si="70"/>
        <v>15.973303904269175</v>
      </c>
      <c r="AA179" s="49">
        <f t="shared" si="70"/>
        <v>24.72765743545613</v>
      </c>
      <c r="AB179" s="49">
        <f t="shared" si="70"/>
        <v>35.160131748117792</v>
      </c>
      <c r="AC179" s="49">
        <f t="shared" si="70"/>
        <v>47.270726842254135</v>
      </c>
      <c r="AD179" s="49">
        <f t="shared" si="70"/>
        <v>61.059442717865224</v>
      </c>
      <c r="AE179" s="49">
        <f t="shared" si="68"/>
        <v>76.52627937495096</v>
      </c>
      <c r="AF179" s="49">
        <f t="shared" si="68"/>
        <v>93.671236813511456</v>
      </c>
      <c r="AG179" s="49">
        <f t="shared" si="68"/>
        <v>112.49431503354667</v>
      </c>
      <c r="AH179" s="49">
        <f t="shared" si="68"/>
        <v>132.99551403505649</v>
      </c>
      <c r="AI179" s="49">
        <f t="shared" si="68"/>
        <v>155.17483381804121</v>
      </c>
      <c r="AJ179" s="49">
        <f t="shared" si="67"/>
        <v>179.03227438250045</v>
      </c>
      <c r="AK179" s="75">
        <f>T179*VLOOKUP('Tipo de Pilha_Furieri2014'!$E$1,'Área - us ur_Furieri2014'!$A$4:$R$6,2,FALSE)/1000</f>
        <v>0</v>
      </c>
      <c r="AL179" s="76">
        <f>U179*VLOOKUP('Tipo de Pilha_Furieri2014'!$E$1,'Área - us ur_Furieri2014'!$A$4:$R$6,3,FALSE)/1000</f>
        <v>0</v>
      </c>
      <c r="AM179" s="76">
        <f>V179*VLOOKUP('Tipo de Pilha_Furieri2014'!$E$1,'Área - us ur_Furieri2014'!$A$4:$R$6,4,FALSE)/1000</f>
        <v>0</v>
      </c>
      <c r="AN179" s="76">
        <f>W179*VLOOKUP('Tipo de Pilha_Furieri2014'!$E$1,'Área - us ur_Furieri2014'!$A$4:$R$6,5,FALSE)/1000</f>
        <v>0</v>
      </c>
      <c r="AO179" s="76">
        <f>X179*VLOOKUP('Tipo de Pilha_Furieri2014'!$E$1,'Área - us ur_Furieri2014'!$A$4:$R$6,6,FALSE)/1000</f>
        <v>5.5633451062478553E-4</v>
      </c>
      <c r="AP179" s="76">
        <f>Y179*VLOOKUP('Tipo de Pilha_Furieri2014'!$E$1,'Área - us ur_Furieri2014'!$A$4:$R$6,7,FALSE)/1000</f>
        <v>1.806105444375059E-3</v>
      </c>
      <c r="AQ179" s="76">
        <f>Z179*VLOOKUP('Tipo de Pilha_Furieri2014'!$E$1,'Área - us ur_Furieri2014'!$A$4:$R$6,8,FALSE)/1000</f>
        <v>2.4439154973531834E-3</v>
      </c>
      <c r="AR179" s="76">
        <f>AA179*VLOOKUP('Tipo de Pilha_Furieri2014'!$E$1,'Área - us ur_Furieri2014'!$A$4:$R$6,9,FALSE)/1000</f>
        <v>2.6953146604647184E-3</v>
      </c>
      <c r="AS179" s="76">
        <f>AB179*VLOOKUP('Tipo de Pilha_Furieri2014'!$E$1,'Área - us ur_Furieri2014'!$A$4:$R$6,10,FALSE)/1000</f>
        <v>1.8986471143983611E-3</v>
      </c>
      <c r="AT179" s="76">
        <f>AC179*VLOOKUP('Tipo de Pilha_Furieri2014'!$E$1,'Área - us ur_Furieri2014'!$A$4:$R$6,11,FALSE)/1000</f>
        <v>1.654475439478895E-3</v>
      </c>
      <c r="AU179" s="76">
        <f>AD179*VLOOKUP('Tipo de Pilha_Furieri2014'!$E$1,'Área - us ur_Furieri2014'!$A$4:$R$6,12,FALSE)/1000</f>
        <v>1.4654266252287654E-3</v>
      </c>
      <c r="AV179" s="76">
        <f>AE179*VLOOKUP('Tipo de Pilha_Furieri2014'!$E$1,'Área - us ur_Furieri2014'!$A$4:$R$6,13,FALSE)/1000</f>
        <v>4.5915767624970578E-4</v>
      </c>
      <c r="AW179" s="76">
        <f>AF179*VLOOKUP('Tipo de Pilha_Furieri2014'!$E$1,'Área - us ur_Furieri2014'!$A$4:$R$6,14,FALSE)/1000</f>
        <v>2.8101371044053435E-4</v>
      </c>
      <c r="AX179" s="76">
        <f>AG179*VLOOKUP('Tipo de Pilha_Furieri2014'!$E$1,'Área - us ur_Furieri2014'!$A$4:$R$6,15,FALSE)/1000</f>
        <v>1.1249431503354668E-4</v>
      </c>
      <c r="AY179" s="76">
        <f>AH179*VLOOKUP('Tipo de Pilha_Furieri2014'!$E$1,'Área - us ur_Furieri2014'!$A$4:$R$6,16,FALSE)/1000</f>
        <v>0</v>
      </c>
      <c r="AZ179" s="76">
        <f>AI179*VLOOKUP('Tipo de Pilha_Furieri2014'!$E$1,'Área - us ur_Furieri2014'!$A$4:$R$6,17,FALSE)/1000</f>
        <v>0</v>
      </c>
      <c r="BA179" s="77">
        <f>AJ179*VLOOKUP('Tipo de Pilha_Furieri2014'!$E$1,'Área - us ur_Furieri2014'!$A$4:$R$6,18,FALSE)/1000</f>
        <v>0</v>
      </c>
      <c r="BB179" s="70">
        <f t="shared" si="65"/>
        <v>1.3372884993647555E-2</v>
      </c>
    </row>
    <row r="180" spans="1:54" ht="15" customHeight="1" x14ac:dyDescent="0.2">
      <c r="A180" s="90">
        <f>'Série Vento-1 dia'!D180</f>
        <v>42182</v>
      </c>
      <c r="B180" s="55">
        <f>'Série Vento-1 dia'!E180</f>
        <v>11.16857924</v>
      </c>
      <c r="C180" s="48">
        <f t="shared" si="48"/>
        <v>5.5842896200000013E-2</v>
      </c>
      <c r="D180" s="49">
        <f t="shared" si="49"/>
        <v>0.16752868859999998</v>
      </c>
      <c r="E180" s="49">
        <f t="shared" si="50"/>
        <v>0.27921448100000001</v>
      </c>
      <c r="F180" s="49">
        <f t="shared" si="51"/>
        <v>0.39090027339999994</v>
      </c>
      <c r="G180" s="49">
        <f t="shared" si="52"/>
        <v>0.50258606580000009</v>
      </c>
      <c r="H180" s="49">
        <f t="shared" si="53"/>
        <v>0.61427185820000008</v>
      </c>
      <c r="I180" s="49">
        <f t="shared" si="54"/>
        <v>0.72595765060000006</v>
      </c>
      <c r="J180" s="49">
        <f t="shared" si="55"/>
        <v>0.83764344300000015</v>
      </c>
      <c r="K180" s="49">
        <f t="shared" si="56"/>
        <v>0.94932923540000003</v>
      </c>
      <c r="L180" s="49">
        <f t="shared" si="57"/>
        <v>1.0610150277999999</v>
      </c>
      <c r="M180" s="49">
        <f t="shared" si="58"/>
        <v>1.1727008202</v>
      </c>
      <c r="N180" s="49">
        <f t="shared" si="59"/>
        <v>1.2843866125999999</v>
      </c>
      <c r="O180" s="49">
        <f t="shared" si="60"/>
        <v>1.396072405</v>
      </c>
      <c r="P180" s="49">
        <f t="shared" si="61"/>
        <v>1.5077581974000001</v>
      </c>
      <c r="Q180" s="49">
        <f t="shared" si="62"/>
        <v>1.6194439897999999</v>
      </c>
      <c r="R180" s="49">
        <f t="shared" si="63"/>
        <v>1.7311297822000002</v>
      </c>
      <c r="S180" s="50">
        <f t="shared" si="64"/>
        <v>1.8428155746000001</v>
      </c>
      <c r="T180" s="48">
        <f t="shared" si="71"/>
        <v>0</v>
      </c>
      <c r="U180" s="49">
        <f t="shared" si="71"/>
        <v>0</v>
      </c>
      <c r="V180" s="49">
        <f t="shared" si="70"/>
        <v>0</v>
      </c>
      <c r="W180" s="49">
        <f t="shared" si="70"/>
        <v>0</v>
      </c>
      <c r="X180" s="49">
        <f t="shared" si="70"/>
        <v>2.1202383880026754</v>
      </c>
      <c r="Y180" s="49">
        <f t="shared" si="70"/>
        <v>6.5762512830198965</v>
      </c>
      <c r="Z180" s="49">
        <f t="shared" si="70"/>
        <v>12.479215260022961</v>
      </c>
      <c r="AA180" s="49">
        <f t="shared" si="70"/>
        <v>19.829130319011878</v>
      </c>
      <c r="AB180" s="49">
        <f t="shared" si="70"/>
        <v>28.625996459986627</v>
      </c>
      <c r="AC180" s="49">
        <f t="shared" si="70"/>
        <v>38.869813682947211</v>
      </c>
      <c r="AD180" s="49">
        <f t="shared" si="70"/>
        <v>50.560581987893663</v>
      </c>
      <c r="AE180" s="49">
        <f t="shared" si="68"/>
        <v>63.698301374825931</v>
      </c>
      <c r="AF180" s="49">
        <f t="shared" si="68"/>
        <v>78.282971843744079</v>
      </c>
      <c r="AG180" s="49">
        <f t="shared" si="68"/>
        <v>94.314593394648071</v>
      </c>
      <c r="AH180" s="49">
        <f t="shared" si="68"/>
        <v>111.79316602753786</v>
      </c>
      <c r="AI180" s="49">
        <f t="shared" si="68"/>
        <v>130.71868974241357</v>
      </c>
      <c r="AJ180" s="49">
        <f t="shared" si="67"/>
        <v>151.09116453927507</v>
      </c>
      <c r="AK180" s="75">
        <f>T180*VLOOKUP('Tipo de Pilha_Furieri2014'!$E$1,'Área - us ur_Furieri2014'!$A$4:$R$6,2,FALSE)/1000</f>
        <v>0</v>
      </c>
      <c r="AL180" s="76">
        <f>U180*VLOOKUP('Tipo de Pilha_Furieri2014'!$E$1,'Área - us ur_Furieri2014'!$A$4:$R$6,3,FALSE)/1000</f>
        <v>0</v>
      </c>
      <c r="AM180" s="76">
        <f>V180*VLOOKUP('Tipo de Pilha_Furieri2014'!$E$1,'Área - us ur_Furieri2014'!$A$4:$R$6,4,FALSE)/1000</f>
        <v>0</v>
      </c>
      <c r="AN180" s="76">
        <f>W180*VLOOKUP('Tipo de Pilha_Furieri2014'!$E$1,'Área - us ur_Furieri2014'!$A$4:$R$6,5,FALSE)/1000</f>
        <v>0</v>
      </c>
      <c r="AO180" s="76">
        <f>X180*VLOOKUP('Tipo de Pilha_Furieri2014'!$E$1,'Área - us ur_Furieri2014'!$A$4:$R$6,6,FALSE)/1000</f>
        <v>3.3711790369242537E-4</v>
      </c>
      <c r="AP180" s="76">
        <f>Y180*VLOOKUP('Tipo de Pilha_Furieri2014'!$E$1,'Área - us ur_Furieri2014'!$A$4:$R$6,7,FALSE)/1000</f>
        <v>1.3349790104530391E-3</v>
      </c>
      <c r="AQ180" s="76">
        <f>Z180*VLOOKUP('Tipo de Pilha_Furieri2014'!$E$1,'Área - us ur_Furieri2014'!$A$4:$R$6,8,FALSE)/1000</f>
        <v>1.909319934783513E-3</v>
      </c>
      <c r="AR180" s="76">
        <f>AA180*VLOOKUP('Tipo de Pilha_Furieri2014'!$E$1,'Área - us ur_Furieri2014'!$A$4:$R$6,9,FALSE)/1000</f>
        <v>2.1613752047722947E-3</v>
      </c>
      <c r="AS180" s="76">
        <f>AB180*VLOOKUP('Tipo de Pilha_Furieri2014'!$E$1,'Área - us ur_Furieri2014'!$A$4:$R$6,10,FALSE)/1000</f>
        <v>1.545803808839278E-3</v>
      </c>
      <c r="AT180" s="76">
        <f>AC180*VLOOKUP('Tipo de Pilha_Furieri2014'!$E$1,'Área - us ur_Furieri2014'!$A$4:$R$6,11,FALSE)/1000</f>
        <v>1.3604434789031526E-3</v>
      </c>
      <c r="AU180" s="76">
        <f>AD180*VLOOKUP('Tipo de Pilha_Furieri2014'!$E$1,'Área - us ur_Furieri2014'!$A$4:$R$6,12,FALSE)/1000</f>
        <v>1.2134539677094479E-3</v>
      </c>
      <c r="AV180" s="76">
        <f>AE180*VLOOKUP('Tipo de Pilha_Furieri2014'!$E$1,'Área - us ur_Furieri2014'!$A$4:$R$6,13,FALSE)/1000</f>
        <v>3.8218980824895562E-4</v>
      </c>
      <c r="AW180" s="76">
        <f>AF180*VLOOKUP('Tipo de Pilha_Furieri2014'!$E$1,'Área - us ur_Furieri2014'!$A$4:$R$6,14,FALSE)/1000</f>
        <v>2.3484891553123225E-4</v>
      </c>
      <c r="AX180" s="76">
        <f>AG180*VLOOKUP('Tipo de Pilha_Furieri2014'!$E$1,'Área - us ur_Furieri2014'!$A$4:$R$6,15,FALSE)/1000</f>
        <v>9.4314593394648067E-5</v>
      </c>
      <c r="AY180" s="76">
        <f>AH180*VLOOKUP('Tipo de Pilha_Furieri2014'!$E$1,'Área - us ur_Furieri2014'!$A$4:$R$6,16,FALSE)/1000</f>
        <v>0</v>
      </c>
      <c r="AZ180" s="76">
        <f>AI180*VLOOKUP('Tipo de Pilha_Furieri2014'!$E$1,'Área - us ur_Furieri2014'!$A$4:$R$6,17,FALSE)/1000</f>
        <v>0</v>
      </c>
      <c r="BA180" s="77">
        <f>AJ180*VLOOKUP('Tipo de Pilha_Furieri2014'!$E$1,'Área - us ur_Furieri2014'!$A$4:$R$6,18,FALSE)/1000</f>
        <v>0</v>
      </c>
      <c r="BB180" s="70">
        <f t="shared" si="65"/>
        <v>1.0573846626327986E-2</v>
      </c>
    </row>
    <row r="181" spans="1:54" ht="15" customHeight="1" x14ac:dyDescent="0.2">
      <c r="A181" s="90">
        <f>'Série Vento-1 dia'!D181</f>
        <v>42183</v>
      </c>
      <c r="B181" s="55">
        <f>'Série Vento-1 dia'!E181</f>
        <v>8.5912147999999995</v>
      </c>
      <c r="C181" s="48">
        <f t="shared" si="48"/>
        <v>4.2956074000000004E-2</v>
      </c>
      <c r="D181" s="49">
        <f t="shared" si="49"/>
        <v>0.12886822199999998</v>
      </c>
      <c r="E181" s="49">
        <f t="shared" si="50"/>
        <v>0.21478037</v>
      </c>
      <c r="F181" s="49">
        <f t="shared" si="51"/>
        <v>0.30069251799999996</v>
      </c>
      <c r="G181" s="49">
        <f t="shared" si="52"/>
        <v>0.38660466600000004</v>
      </c>
      <c r="H181" s="49">
        <f t="shared" si="53"/>
        <v>0.47251681400000001</v>
      </c>
      <c r="I181" s="49">
        <f t="shared" si="54"/>
        <v>0.55842896200000003</v>
      </c>
      <c r="J181" s="49">
        <f t="shared" si="55"/>
        <v>0.64434111000000005</v>
      </c>
      <c r="K181" s="49">
        <f t="shared" si="56"/>
        <v>0.73025325799999996</v>
      </c>
      <c r="L181" s="49">
        <f t="shared" si="57"/>
        <v>0.81616540599999998</v>
      </c>
      <c r="M181" s="49">
        <f t="shared" si="58"/>
        <v>0.902077554</v>
      </c>
      <c r="N181" s="49">
        <f t="shared" si="59"/>
        <v>0.98798970199999991</v>
      </c>
      <c r="O181" s="49">
        <f t="shared" si="60"/>
        <v>1.0739018499999999</v>
      </c>
      <c r="P181" s="49">
        <f t="shared" si="61"/>
        <v>1.159813998</v>
      </c>
      <c r="Q181" s="49">
        <f t="shared" si="62"/>
        <v>1.2457261459999998</v>
      </c>
      <c r="R181" s="49">
        <f t="shared" si="63"/>
        <v>1.3316382940000002</v>
      </c>
      <c r="S181" s="50">
        <f t="shared" si="64"/>
        <v>1.417550442</v>
      </c>
      <c r="T181" s="48">
        <f t="shared" si="71"/>
        <v>0</v>
      </c>
      <c r="U181" s="49">
        <f t="shared" si="71"/>
        <v>0</v>
      </c>
      <c r="V181" s="49">
        <f t="shared" si="70"/>
        <v>0</v>
      </c>
      <c r="W181" s="49">
        <f t="shared" si="70"/>
        <v>0</v>
      </c>
      <c r="X181" s="49">
        <f t="shared" si="70"/>
        <v>0</v>
      </c>
      <c r="Y181" s="49">
        <f t="shared" si="70"/>
        <v>1.1677657594172151</v>
      </c>
      <c r="Z181" s="49">
        <f t="shared" si="70"/>
        <v>4.167375950263053</v>
      </c>
      <c r="AA181" s="49">
        <f t="shared" si="70"/>
        <v>8.0231702132898643</v>
      </c>
      <c r="AB181" s="49">
        <f t="shared" si="70"/>
        <v>12.735148548497643</v>
      </c>
      <c r="AC181" s="49">
        <f t="shared" si="70"/>
        <v>18.303310955886403</v>
      </c>
      <c r="AD181" s="49">
        <f t="shared" si="70"/>
        <v>24.72765743545613</v>
      </c>
      <c r="AE181" s="49">
        <f t="shared" si="68"/>
        <v>32.008187987206824</v>
      </c>
      <c r="AF181" s="49">
        <f t="shared" si="68"/>
        <v>40.144902611138505</v>
      </c>
      <c r="AG181" s="49">
        <f t="shared" si="68"/>
        <v>49.137801307251152</v>
      </c>
      <c r="AH181" s="49">
        <f t="shared" si="68"/>
        <v>58.986884075544751</v>
      </c>
      <c r="AI181" s="49">
        <f t="shared" si="68"/>
        <v>69.692150916019401</v>
      </c>
      <c r="AJ181" s="49">
        <f t="shared" si="67"/>
        <v>81.253601828674945</v>
      </c>
      <c r="AK181" s="75">
        <f>T181*VLOOKUP('Tipo de Pilha_Furieri2014'!$E$1,'Área - us ur_Furieri2014'!$A$4:$R$6,2,FALSE)/1000</f>
        <v>0</v>
      </c>
      <c r="AL181" s="76">
        <f>U181*VLOOKUP('Tipo de Pilha_Furieri2014'!$E$1,'Área - us ur_Furieri2014'!$A$4:$R$6,3,FALSE)/1000</f>
        <v>0</v>
      </c>
      <c r="AM181" s="76">
        <f>V181*VLOOKUP('Tipo de Pilha_Furieri2014'!$E$1,'Área - us ur_Furieri2014'!$A$4:$R$6,4,FALSE)/1000</f>
        <v>0</v>
      </c>
      <c r="AN181" s="76">
        <f>W181*VLOOKUP('Tipo de Pilha_Furieri2014'!$E$1,'Área - us ur_Furieri2014'!$A$4:$R$6,5,FALSE)/1000</f>
        <v>0</v>
      </c>
      <c r="AO181" s="76">
        <f>X181*VLOOKUP('Tipo de Pilha_Furieri2014'!$E$1,'Área - us ur_Furieri2014'!$A$4:$R$6,6,FALSE)/1000</f>
        <v>0</v>
      </c>
      <c r="AP181" s="76">
        <f>Y181*VLOOKUP('Tipo de Pilha_Furieri2014'!$E$1,'Área - us ur_Furieri2014'!$A$4:$R$6,7,FALSE)/1000</f>
        <v>2.3705644916169466E-4</v>
      </c>
      <c r="AQ181" s="76">
        <f>Z181*VLOOKUP('Tipo de Pilha_Furieri2014'!$E$1,'Área - us ur_Furieri2014'!$A$4:$R$6,8,FALSE)/1000</f>
        <v>6.3760852039024707E-4</v>
      </c>
      <c r="AR181" s="76">
        <f>AA181*VLOOKUP('Tipo de Pilha_Furieri2014'!$E$1,'Área - us ur_Furieri2014'!$A$4:$R$6,9,FALSE)/1000</f>
        <v>8.7452555324859529E-4</v>
      </c>
      <c r="AS181" s="76">
        <f>AB181*VLOOKUP('Tipo de Pilha_Furieri2014'!$E$1,'Área - us ur_Furieri2014'!$A$4:$R$6,10,FALSE)/1000</f>
        <v>6.8769802161887275E-4</v>
      </c>
      <c r="AT181" s="76">
        <f>AC181*VLOOKUP('Tipo de Pilha_Furieri2014'!$E$1,'Área - us ur_Furieri2014'!$A$4:$R$6,11,FALSE)/1000</f>
        <v>6.4061588345602413E-4</v>
      </c>
      <c r="AU181" s="76">
        <f>AD181*VLOOKUP('Tipo de Pilha_Furieri2014'!$E$1,'Área - us ur_Furieri2014'!$A$4:$R$6,12,FALSE)/1000</f>
        <v>5.9346377845094706E-4</v>
      </c>
      <c r="AV181" s="76">
        <f>AE181*VLOOKUP('Tipo de Pilha_Furieri2014'!$E$1,'Área - us ur_Furieri2014'!$A$4:$R$6,13,FALSE)/1000</f>
        <v>1.9204912792324095E-4</v>
      </c>
      <c r="AW181" s="76">
        <f>AF181*VLOOKUP('Tipo de Pilha_Furieri2014'!$E$1,'Área - us ur_Furieri2014'!$A$4:$R$6,14,FALSE)/1000</f>
        <v>1.2043470783341552E-4</v>
      </c>
      <c r="AX181" s="76">
        <f>AG181*VLOOKUP('Tipo de Pilha_Furieri2014'!$E$1,'Área - us ur_Furieri2014'!$A$4:$R$6,15,FALSE)/1000</f>
        <v>4.9137801307251151E-5</v>
      </c>
      <c r="AY181" s="76">
        <f>AH181*VLOOKUP('Tipo de Pilha_Furieri2014'!$E$1,'Área - us ur_Furieri2014'!$A$4:$R$6,16,FALSE)/1000</f>
        <v>0</v>
      </c>
      <c r="AZ181" s="76">
        <f>AI181*VLOOKUP('Tipo de Pilha_Furieri2014'!$E$1,'Área - us ur_Furieri2014'!$A$4:$R$6,17,FALSE)/1000</f>
        <v>0</v>
      </c>
      <c r="BA181" s="77">
        <f>AJ181*VLOOKUP('Tipo de Pilha_Furieri2014'!$E$1,'Área - us ur_Furieri2014'!$A$4:$R$6,18,FALSE)/1000</f>
        <v>0</v>
      </c>
      <c r="BB181" s="70">
        <f t="shared" si="65"/>
        <v>4.0325898433902886E-3</v>
      </c>
    </row>
    <row r="182" spans="1:54" ht="15" customHeight="1" x14ac:dyDescent="0.2">
      <c r="A182" s="90">
        <f>'Série Vento-1 dia'!D182</f>
        <v>42184</v>
      </c>
      <c r="B182" s="55">
        <f>'Série Vento-1 dia'!E182</f>
        <v>8.5912147999999995</v>
      </c>
      <c r="C182" s="48">
        <f t="shared" si="48"/>
        <v>4.2956074000000004E-2</v>
      </c>
      <c r="D182" s="49">
        <f t="shared" si="49"/>
        <v>0.12886822199999998</v>
      </c>
      <c r="E182" s="49">
        <f t="shared" si="50"/>
        <v>0.21478037</v>
      </c>
      <c r="F182" s="49">
        <f t="shared" si="51"/>
        <v>0.30069251799999996</v>
      </c>
      <c r="G182" s="49">
        <f t="shared" si="52"/>
        <v>0.38660466600000004</v>
      </c>
      <c r="H182" s="49">
        <f t="shared" si="53"/>
        <v>0.47251681400000001</v>
      </c>
      <c r="I182" s="49">
        <f t="shared" si="54"/>
        <v>0.55842896200000003</v>
      </c>
      <c r="J182" s="49">
        <f t="shared" si="55"/>
        <v>0.64434111000000005</v>
      </c>
      <c r="K182" s="49">
        <f t="shared" si="56"/>
        <v>0.73025325799999996</v>
      </c>
      <c r="L182" s="49">
        <f t="shared" si="57"/>
        <v>0.81616540599999998</v>
      </c>
      <c r="M182" s="49">
        <f t="shared" si="58"/>
        <v>0.902077554</v>
      </c>
      <c r="N182" s="49">
        <f t="shared" si="59"/>
        <v>0.98798970199999991</v>
      </c>
      <c r="O182" s="49">
        <f t="shared" si="60"/>
        <v>1.0739018499999999</v>
      </c>
      <c r="P182" s="49">
        <f t="shared" si="61"/>
        <v>1.159813998</v>
      </c>
      <c r="Q182" s="49">
        <f t="shared" si="62"/>
        <v>1.2457261459999998</v>
      </c>
      <c r="R182" s="49">
        <f t="shared" si="63"/>
        <v>1.3316382940000002</v>
      </c>
      <c r="S182" s="50">
        <f t="shared" si="64"/>
        <v>1.417550442</v>
      </c>
      <c r="T182" s="48">
        <f t="shared" si="71"/>
        <v>0</v>
      </c>
      <c r="U182" s="49">
        <f t="shared" si="71"/>
        <v>0</v>
      </c>
      <c r="V182" s="49">
        <f t="shared" si="70"/>
        <v>0</v>
      </c>
      <c r="W182" s="49">
        <f t="shared" si="70"/>
        <v>0</v>
      </c>
      <c r="X182" s="49">
        <f t="shared" si="70"/>
        <v>0</v>
      </c>
      <c r="Y182" s="49">
        <f t="shared" si="70"/>
        <v>1.1677657594172151</v>
      </c>
      <c r="Z182" s="49">
        <f t="shared" si="70"/>
        <v>4.167375950263053</v>
      </c>
      <c r="AA182" s="49">
        <f t="shared" si="70"/>
        <v>8.0231702132898643</v>
      </c>
      <c r="AB182" s="49">
        <f t="shared" si="70"/>
        <v>12.735148548497643</v>
      </c>
      <c r="AC182" s="49">
        <f t="shared" si="70"/>
        <v>18.303310955886403</v>
      </c>
      <c r="AD182" s="49">
        <f t="shared" si="70"/>
        <v>24.72765743545613</v>
      </c>
      <c r="AE182" s="49">
        <f t="shared" si="68"/>
        <v>32.008187987206824</v>
      </c>
      <c r="AF182" s="49">
        <f t="shared" si="68"/>
        <v>40.144902611138505</v>
      </c>
      <c r="AG182" s="49">
        <f t="shared" si="68"/>
        <v>49.137801307251152</v>
      </c>
      <c r="AH182" s="49">
        <f t="shared" si="68"/>
        <v>58.986884075544751</v>
      </c>
      <c r="AI182" s="49">
        <f t="shared" si="68"/>
        <v>69.692150916019401</v>
      </c>
      <c r="AJ182" s="49">
        <f t="shared" si="67"/>
        <v>81.253601828674945</v>
      </c>
      <c r="AK182" s="75">
        <f>T182*VLOOKUP('Tipo de Pilha_Furieri2014'!$E$1,'Área - us ur_Furieri2014'!$A$4:$R$6,2,FALSE)/1000</f>
        <v>0</v>
      </c>
      <c r="AL182" s="76">
        <f>U182*VLOOKUP('Tipo de Pilha_Furieri2014'!$E$1,'Área - us ur_Furieri2014'!$A$4:$R$6,3,FALSE)/1000</f>
        <v>0</v>
      </c>
      <c r="AM182" s="76">
        <f>V182*VLOOKUP('Tipo de Pilha_Furieri2014'!$E$1,'Área - us ur_Furieri2014'!$A$4:$R$6,4,FALSE)/1000</f>
        <v>0</v>
      </c>
      <c r="AN182" s="76">
        <f>W182*VLOOKUP('Tipo de Pilha_Furieri2014'!$E$1,'Área - us ur_Furieri2014'!$A$4:$R$6,5,FALSE)/1000</f>
        <v>0</v>
      </c>
      <c r="AO182" s="76">
        <f>X182*VLOOKUP('Tipo de Pilha_Furieri2014'!$E$1,'Área - us ur_Furieri2014'!$A$4:$R$6,6,FALSE)/1000</f>
        <v>0</v>
      </c>
      <c r="AP182" s="76">
        <f>Y182*VLOOKUP('Tipo de Pilha_Furieri2014'!$E$1,'Área - us ur_Furieri2014'!$A$4:$R$6,7,FALSE)/1000</f>
        <v>2.3705644916169466E-4</v>
      </c>
      <c r="AQ182" s="76">
        <f>Z182*VLOOKUP('Tipo de Pilha_Furieri2014'!$E$1,'Área - us ur_Furieri2014'!$A$4:$R$6,8,FALSE)/1000</f>
        <v>6.3760852039024707E-4</v>
      </c>
      <c r="AR182" s="76">
        <f>AA182*VLOOKUP('Tipo de Pilha_Furieri2014'!$E$1,'Área - us ur_Furieri2014'!$A$4:$R$6,9,FALSE)/1000</f>
        <v>8.7452555324859529E-4</v>
      </c>
      <c r="AS182" s="76">
        <f>AB182*VLOOKUP('Tipo de Pilha_Furieri2014'!$E$1,'Área - us ur_Furieri2014'!$A$4:$R$6,10,FALSE)/1000</f>
        <v>6.8769802161887275E-4</v>
      </c>
      <c r="AT182" s="76">
        <f>AC182*VLOOKUP('Tipo de Pilha_Furieri2014'!$E$1,'Área - us ur_Furieri2014'!$A$4:$R$6,11,FALSE)/1000</f>
        <v>6.4061588345602413E-4</v>
      </c>
      <c r="AU182" s="76">
        <f>AD182*VLOOKUP('Tipo de Pilha_Furieri2014'!$E$1,'Área - us ur_Furieri2014'!$A$4:$R$6,12,FALSE)/1000</f>
        <v>5.9346377845094706E-4</v>
      </c>
      <c r="AV182" s="76">
        <f>AE182*VLOOKUP('Tipo de Pilha_Furieri2014'!$E$1,'Área - us ur_Furieri2014'!$A$4:$R$6,13,FALSE)/1000</f>
        <v>1.9204912792324095E-4</v>
      </c>
      <c r="AW182" s="76">
        <f>AF182*VLOOKUP('Tipo de Pilha_Furieri2014'!$E$1,'Área - us ur_Furieri2014'!$A$4:$R$6,14,FALSE)/1000</f>
        <v>1.2043470783341552E-4</v>
      </c>
      <c r="AX182" s="76">
        <f>AG182*VLOOKUP('Tipo de Pilha_Furieri2014'!$E$1,'Área - us ur_Furieri2014'!$A$4:$R$6,15,FALSE)/1000</f>
        <v>4.9137801307251151E-5</v>
      </c>
      <c r="AY182" s="76">
        <f>AH182*VLOOKUP('Tipo de Pilha_Furieri2014'!$E$1,'Área - us ur_Furieri2014'!$A$4:$R$6,16,FALSE)/1000</f>
        <v>0</v>
      </c>
      <c r="AZ182" s="76">
        <f>AI182*VLOOKUP('Tipo de Pilha_Furieri2014'!$E$1,'Área - us ur_Furieri2014'!$A$4:$R$6,17,FALSE)/1000</f>
        <v>0</v>
      </c>
      <c r="BA182" s="77">
        <f>AJ182*VLOOKUP('Tipo de Pilha_Furieri2014'!$E$1,'Área - us ur_Furieri2014'!$A$4:$R$6,18,FALSE)/1000</f>
        <v>0</v>
      </c>
      <c r="BB182" s="70">
        <f t="shared" si="65"/>
        <v>4.0325898433902886E-3</v>
      </c>
    </row>
    <row r="183" spans="1:54" ht="15" customHeight="1" x14ac:dyDescent="0.2">
      <c r="A183" s="90">
        <f>'Série Vento-1 dia'!D183</f>
        <v>42185</v>
      </c>
      <c r="B183" s="55">
        <f>'Série Vento-1 dia'!E183</f>
        <v>10.309457759999999</v>
      </c>
      <c r="C183" s="48">
        <f t="shared" si="48"/>
        <v>5.1547288800000007E-2</v>
      </c>
      <c r="D183" s="49">
        <f t="shared" si="49"/>
        <v>0.15464186639999997</v>
      </c>
      <c r="E183" s="49">
        <f t="shared" si="50"/>
        <v>0.25773644400000001</v>
      </c>
      <c r="F183" s="49">
        <f t="shared" si="51"/>
        <v>0.36083102159999991</v>
      </c>
      <c r="G183" s="49">
        <f t="shared" si="52"/>
        <v>0.46392559919999998</v>
      </c>
      <c r="H183" s="49">
        <f t="shared" si="53"/>
        <v>0.56702017680000005</v>
      </c>
      <c r="I183" s="49">
        <f t="shared" si="54"/>
        <v>0.67011475440000001</v>
      </c>
      <c r="J183" s="49">
        <f t="shared" si="55"/>
        <v>0.77320933200000008</v>
      </c>
      <c r="K183" s="49">
        <f t="shared" si="56"/>
        <v>0.87630390959999993</v>
      </c>
      <c r="L183" s="49">
        <f t="shared" si="57"/>
        <v>0.97939848719999989</v>
      </c>
      <c r="M183" s="49">
        <f t="shared" si="58"/>
        <v>1.0824930648</v>
      </c>
      <c r="N183" s="49">
        <f t="shared" si="59"/>
        <v>1.1855876423999998</v>
      </c>
      <c r="O183" s="49">
        <f t="shared" si="60"/>
        <v>1.2886822199999999</v>
      </c>
      <c r="P183" s="49">
        <f t="shared" si="61"/>
        <v>1.3917767975999999</v>
      </c>
      <c r="Q183" s="49">
        <f t="shared" si="62"/>
        <v>1.4948713751999998</v>
      </c>
      <c r="R183" s="49">
        <f t="shared" si="63"/>
        <v>1.5979659528000001</v>
      </c>
      <c r="S183" s="50">
        <f t="shared" si="64"/>
        <v>1.7010605303999999</v>
      </c>
      <c r="T183" s="48">
        <f t="shared" si="71"/>
        <v>0</v>
      </c>
      <c r="U183" s="49">
        <f t="shared" si="71"/>
        <v>0</v>
      </c>
      <c r="V183" s="49">
        <f t="shared" si="70"/>
        <v>0</v>
      </c>
      <c r="W183" s="49">
        <f t="shared" si="70"/>
        <v>0</v>
      </c>
      <c r="X183" s="49">
        <f t="shared" si="70"/>
        <v>0.91489486430258415</v>
      </c>
      <c r="Y183" s="49">
        <f t="shared" si="70"/>
        <v>4.5144270933175914</v>
      </c>
      <c r="Z183" s="49">
        <f t="shared" si="70"/>
        <v>9.3468643862731948</v>
      </c>
      <c r="AA183" s="49">
        <f t="shared" si="70"/>
        <v>15.412206743169406</v>
      </c>
      <c r="AB183" s="49">
        <f t="shared" si="70"/>
        <v>22.710454164006201</v>
      </c>
      <c r="AC183" s="49">
        <f t="shared" si="70"/>
        <v>31.241606648783609</v>
      </c>
      <c r="AD183" s="49">
        <f t="shared" si="70"/>
        <v>41.00566419750163</v>
      </c>
      <c r="AE183" s="49">
        <f t="shared" si="68"/>
        <v>52.002626810160223</v>
      </c>
      <c r="AF183" s="49">
        <f t="shared" si="68"/>
        <v>64.232494486759435</v>
      </c>
      <c r="AG183" s="49">
        <f t="shared" si="68"/>
        <v>77.695267227299254</v>
      </c>
      <c r="AH183" s="49">
        <f t="shared" si="68"/>
        <v>92.390945031779637</v>
      </c>
      <c r="AI183" s="49">
        <f t="shared" si="68"/>
        <v>108.31952790020071</v>
      </c>
      <c r="AJ183" s="49">
        <f t="shared" si="67"/>
        <v>125.48101583256231</v>
      </c>
      <c r="AK183" s="75">
        <f>T183*VLOOKUP('Tipo de Pilha_Furieri2014'!$E$1,'Área - us ur_Furieri2014'!$A$4:$R$6,2,FALSE)/1000</f>
        <v>0</v>
      </c>
      <c r="AL183" s="76">
        <f>U183*VLOOKUP('Tipo de Pilha_Furieri2014'!$E$1,'Área - us ur_Furieri2014'!$A$4:$R$6,3,FALSE)/1000</f>
        <v>0</v>
      </c>
      <c r="AM183" s="76">
        <f>V183*VLOOKUP('Tipo de Pilha_Furieri2014'!$E$1,'Área - us ur_Furieri2014'!$A$4:$R$6,4,FALSE)/1000</f>
        <v>0</v>
      </c>
      <c r="AN183" s="76">
        <f>W183*VLOOKUP('Tipo de Pilha_Furieri2014'!$E$1,'Área - us ur_Furieri2014'!$A$4:$R$6,5,FALSE)/1000</f>
        <v>0</v>
      </c>
      <c r="AO183" s="76">
        <f>X183*VLOOKUP('Tipo de Pilha_Furieri2014'!$E$1,'Área - us ur_Furieri2014'!$A$4:$R$6,6,FALSE)/1000</f>
        <v>1.4546828342411089E-4</v>
      </c>
      <c r="AP183" s="76">
        <f>Y183*VLOOKUP('Tipo de Pilha_Furieri2014'!$E$1,'Área - us ur_Furieri2014'!$A$4:$R$6,7,FALSE)/1000</f>
        <v>9.1642869994347108E-4</v>
      </c>
      <c r="AQ183" s="76">
        <f>Z183*VLOOKUP('Tipo de Pilha_Furieri2014'!$E$1,'Área - us ur_Furieri2014'!$A$4:$R$6,8,FALSE)/1000</f>
        <v>1.4300702510997986E-3</v>
      </c>
      <c r="AR183" s="76">
        <f>AA183*VLOOKUP('Tipo de Pilha_Furieri2014'!$E$1,'Área - us ur_Furieri2014'!$A$4:$R$6,9,FALSE)/1000</f>
        <v>1.6799305350054651E-3</v>
      </c>
      <c r="AS183" s="76">
        <f>AB183*VLOOKUP('Tipo de Pilha_Furieri2014'!$E$1,'Área - us ur_Furieri2014'!$A$4:$R$6,10,FALSE)/1000</f>
        <v>1.226364524856335E-3</v>
      </c>
      <c r="AT183" s="76">
        <f>AC183*VLOOKUP('Tipo de Pilha_Furieri2014'!$E$1,'Área - us ur_Furieri2014'!$A$4:$R$6,11,FALSE)/1000</f>
        <v>1.0934562327074265E-3</v>
      </c>
      <c r="AU183" s="76">
        <f>AD183*VLOOKUP('Tipo de Pilha_Furieri2014'!$E$1,'Área - us ur_Furieri2014'!$A$4:$R$6,12,FALSE)/1000</f>
        <v>9.8413594074003917E-4</v>
      </c>
      <c r="AV183" s="76">
        <f>AE183*VLOOKUP('Tipo de Pilha_Furieri2014'!$E$1,'Área - us ur_Furieri2014'!$A$4:$R$6,13,FALSE)/1000</f>
        <v>3.1201576086096133E-4</v>
      </c>
      <c r="AW183" s="76">
        <f>AF183*VLOOKUP('Tipo de Pilha_Furieri2014'!$E$1,'Área - us ur_Furieri2014'!$A$4:$R$6,14,FALSE)/1000</f>
        <v>1.9269748346027832E-4</v>
      </c>
      <c r="AX183" s="76">
        <f>AG183*VLOOKUP('Tipo de Pilha_Furieri2014'!$E$1,'Área - us ur_Furieri2014'!$A$4:$R$6,15,FALSE)/1000</f>
        <v>7.7695267227299256E-5</v>
      </c>
      <c r="AY183" s="76">
        <f>AH183*VLOOKUP('Tipo de Pilha_Furieri2014'!$E$1,'Área - us ur_Furieri2014'!$A$4:$R$6,16,FALSE)/1000</f>
        <v>0</v>
      </c>
      <c r="AZ183" s="76">
        <f>AI183*VLOOKUP('Tipo de Pilha_Furieri2014'!$E$1,'Área - us ur_Furieri2014'!$A$4:$R$6,17,FALSE)/1000</f>
        <v>0</v>
      </c>
      <c r="BA183" s="77">
        <f>AJ183*VLOOKUP('Tipo de Pilha_Furieri2014'!$E$1,'Área - us ur_Furieri2014'!$A$4:$R$6,18,FALSE)/1000</f>
        <v>0</v>
      </c>
      <c r="BB183" s="70">
        <f t="shared" si="65"/>
        <v>8.0582629793251852E-3</v>
      </c>
    </row>
    <row r="184" spans="1:54" ht="15" customHeight="1" x14ac:dyDescent="0.2">
      <c r="A184" s="90">
        <f>'Série Vento-1 dia'!D184</f>
        <v>42186</v>
      </c>
      <c r="B184" s="55">
        <f>'Série Vento-1 dia'!E184</f>
        <v>11.16857924</v>
      </c>
      <c r="C184" s="48">
        <f t="shared" si="48"/>
        <v>5.5842896200000013E-2</v>
      </c>
      <c r="D184" s="49">
        <f t="shared" si="49"/>
        <v>0.16752868859999998</v>
      </c>
      <c r="E184" s="49">
        <f t="shared" si="50"/>
        <v>0.27921448100000001</v>
      </c>
      <c r="F184" s="49">
        <f t="shared" si="51"/>
        <v>0.39090027339999994</v>
      </c>
      <c r="G184" s="49">
        <f t="shared" si="52"/>
        <v>0.50258606580000009</v>
      </c>
      <c r="H184" s="49">
        <f t="shared" si="53"/>
        <v>0.61427185820000008</v>
      </c>
      <c r="I184" s="49">
        <f t="shared" si="54"/>
        <v>0.72595765060000006</v>
      </c>
      <c r="J184" s="49">
        <f t="shared" si="55"/>
        <v>0.83764344300000015</v>
      </c>
      <c r="K184" s="49">
        <f t="shared" si="56"/>
        <v>0.94932923540000003</v>
      </c>
      <c r="L184" s="49">
        <f t="shared" si="57"/>
        <v>1.0610150277999999</v>
      </c>
      <c r="M184" s="49">
        <f t="shared" si="58"/>
        <v>1.1727008202</v>
      </c>
      <c r="N184" s="49">
        <f t="shared" si="59"/>
        <v>1.2843866125999999</v>
      </c>
      <c r="O184" s="49">
        <f t="shared" si="60"/>
        <v>1.396072405</v>
      </c>
      <c r="P184" s="49">
        <f t="shared" si="61"/>
        <v>1.5077581974000001</v>
      </c>
      <c r="Q184" s="49">
        <f t="shared" si="62"/>
        <v>1.6194439897999999</v>
      </c>
      <c r="R184" s="49">
        <f t="shared" si="63"/>
        <v>1.7311297822000002</v>
      </c>
      <c r="S184" s="50">
        <f t="shared" si="64"/>
        <v>1.8428155746000001</v>
      </c>
      <c r="T184" s="48">
        <f t="shared" ref="T184:T247" si="72">IF(C184&gt;$BF$1,58*(C184-$BF$1)^2+25*(C184-$BF$1),0)</f>
        <v>0</v>
      </c>
      <c r="U184" s="49">
        <f t="shared" ref="U184:U247" si="73">IF(D184&gt;$BF$1,58*(D184-$BF$1)^2+25*(D184-$BF$1),0)</f>
        <v>0</v>
      </c>
      <c r="V184" s="49">
        <f t="shared" ref="V184:V247" si="74">IF(E184&gt;$BF$1,58*(E184-$BF$1)^2+25*(E184-$BF$1),0)</f>
        <v>0</v>
      </c>
      <c r="W184" s="49">
        <f t="shared" ref="W184:W247" si="75">IF(F184&gt;$BF$1,58*(F184-$BF$1)^2+25*(F184-$BF$1),0)</f>
        <v>0</v>
      </c>
      <c r="X184" s="49">
        <f t="shared" ref="X184:X247" si="76">IF(G184&gt;$BF$1,58*(G184-$BF$1)^2+25*(G184-$BF$1),0)</f>
        <v>2.1202383880026754</v>
      </c>
      <c r="Y184" s="49">
        <f t="shared" ref="Y184:Y247" si="77">IF(H184&gt;$BF$1,58*(H184-$BF$1)^2+25*(H184-$BF$1),0)</f>
        <v>6.5762512830198965</v>
      </c>
      <c r="Z184" s="49">
        <f t="shared" ref="Z184:Z247" si="78">IF(I184&gt;$BF$1,58*(I184-$BF$1)^2+25*(I184-$BF$1),0)</f>
        <v>12.479215260022961</v>
      </c>
      <c r="AA184" s="49">
        <f t="shared" ref="AA184:AA247" si="79">IF(J184&gt;$BF$1,58*(J184-$BF$1)^2+25*(J184-$BF$1),0)</f>
        <v>19.829130319011878</v>
      </c>
      <c r="AB184" s="49">
        <f t="shared" ref="AB184:AB247" si="80">IF(K184&gt;$BF$1,58*(K184-$BF$1)^2+25*(K184-$BF$1),0)</f>
        <v>28.625996459986627</v>
      </c>
      <c r="AC184" s="49">
        <f t="shared" ref="AC184:AC247" si="81">IF(L184&gt;$BF$1,58*(L184-$BF$1)^2+25*(L184-$BF$1),0)</f>
        <v>38.869813682947211</v>
      </c>
      <c r="AD184" s="49">
        <f t="shared" ref="AD184:AD247" si="82">IF(M184&gt;$BF$1,58*(M184-$BF$1)^2+25*(M184-$BF$1),0)</f>
        <v>50.560581987893663</v>
      </c>
      <c r="AE184" s="49">
        <f t="shared" ref="AE184:AE247" si="83">IF(N184&gt;$BF$1,58*(N184-$BF$1)^2+25*(N184-$BF$1),0)</f>
        <v>63.698301374825931</v>
      </c>
      <c r="AF184" s="49">
        <f t="shared" ref="AF184:AF247" si="84">IF(O184&gt;$BF$1,58*(O184-$BF$1)^2+25*(O184-$BF$1),0)</f>
        <v>78.282971843744079</v>
      </c>
      <c r="AG184" s="49">
        <f t="shared" ref="AG184:AG247" si="85">IF(P184&gt;$BF$1,58*(P184-$BF$1)^2+25*(P184-$BF$1),0)</f>
        <v>94.314593394648071</v>
      </c>
      <c r="AH184" s="49">
        <f t="shared" ref="AH184:AH247" si="86">IF(Q184&gt;$BF$1,58*(Q184-$BF$1)^2+25*(Q184-$BF$1),0)</f>
        <v>111.79316602753786</v>
      </c>
      <c r="AI184" s="49">
        <f t="shared" ref="AI184:AI247" si="87">IF(R184&gt;$BF$1,58*(R184-$BF$1)^2+25*(R184-$BF$1),0)</f>
        <v>130.71868974241357</v>
      </c>
      <c r="AJ184" s="49">
        <f t="shared" ref="AJ184:AJ247" si="88">IF(S184&gt;$BF$1,58*(S184-$BF$1)^2+25*(S184-$BF$1),0)</f>
        <v>151.09116453927507</v>
      </c>
      <c r="AK184" s="75">
        <f>T184*VLOOKUP('Tipo de Pilha_Furieri2014'!$E$1,'Área - us ur_Furieri2014'!$A$4:$R$6,2,FALSE)/1000</f>
        <v>0</v>
      </c>
      <c r="AL184" s="76">
        <f>U184*VLOOKUP('Tipo de Pilha_Furieri2014'!$E$1,'Área - us ur_Furieri2014'!$A$4:$R$6,3,FALSE)/1000</f>
        <v>0</v>
      </c>
      <c r="AM184" s="76">
        <f>V184*VLOOKUP('Tipo de Pilha_Furieri2014'!$E$1,'Área - us ur_Furieri2014'!$A$4:$R$6,4,FALSE)/1000</f>
        <v>0</v>
      </c>
      <c r="AN184" s="76">
        <f>W184*VLOOKUP('Tipo de Pilha_Furieri2014'!$E$1,'Área - us ur_Furieri2014'!$A$4:$R$6,5,FALSE)/1000</f>
        <v>0</v>
      </c>
      <c r="AO184" s="76">
        <f>X184*VLOOKUP('Tipo de Pilha_Furieri2014'!$E$1,'Área - us ur_Furieri2014'!$A$4:$R$6,6,FALSE)/1000</f>
        <v>3.3711790369242537E-4</v>
      </c>
      <c r="AP184" s="76">
        <f>Y184*VLOOKUP('Tipo de Pilha_Furieri2014'!$E$1,'Área - us ur_Furieri2014'!$A$4:$R$6,7,FALSE)/1000</f>
        <v>1.3349790104530391E-3</v>
      </c>
      <c r="AQ184" s="76">
        <f>Z184*VLOOKUP('Tipo de Pilha_Furieri2014'!$E$1,'Área - us ur_Furieri2014'!$A$4:$R$6,8,FALSE)/1000</f>
        <v>1.909319934783513E-3</v>
      </c>
      <c r="AR184" s="76">
        <f>AA184*VLOOKUP('Tipo de Pilha_Furieri2014'!$E$1,'Área - us ur_Furieri2014'!$A$4:$R$6,9,FALSE)/1000</f>
        <v>2.1613752047722947E-3</v>
      </c>
      <c r="AS184" s="76">
        <f>AB184*VLOOKUP('Tipo de Pilha_Furieri2014'!$E$1,'Área - us ur_Furieri2014'!$A$4:$R$6,10,FALSE)/1000</f>
        <v>1.545803808839278E-3</v>
      </c>
      <c r="AT184" s="76">
        <f>AC184*VLOOKUP('Tipo de Pilha_Furieri2014'!$E$1,'Área - us ur_Furieri2014'!$A$4:$R$6,11,FALSE)/1000</f>
        <v>1.3604434789031526E-3</v>
      </c>
      <c r="AU184" s="76">
        <f>AD184*VLOOKUP('Tipo de Pilha_Furieri2014'!$E$1,'Área - us ur_Furieri2014'!$A$4:$R$6,12,FALSE)/1000</f>
        <v>1.2134539677094479E-3</v>
      </c>
      <c r="AV184" s="76">
        <f>AE184*VLOOKUP('Tipo de Pilha_Furieri2014'!$E$1,'Área - us ur_Furieri2014'!$A$4:$R$6,13,FALSE)/1000</f>
        <v>3.8218980824895562E-4</v>
      </c>
      <c r="AW184" s="76">
        <f>AF184*VLOOKUP('Tipo de Pilha_Furieri2014'!$E$1,'Área - us ur_Furieri2014'!$A$4:$R$6,14,FALSE)/1000</f>
        <v>2.3484891553123225E-4</v>
      </c>
      <c r="AX184" s="76">
        <f>AG184*VLOOKUP('Tipo de Pilha_Furieri2014'!$E$1,'Área - us ur_Furieri2014'!$A$4:$R$6,15,FALSE)/1000</f>
        <v>9.4314593394648067E-5</v>
      </c>
      <c r="AY184" s="76">
        <f>AH184*VLOOKUP('Tipo de Pilha_Furieri2014'!$E$1,'Área - us ur_Furieri2014'!$A$4:$R$6,16,FALSE)/1000</f>
        <v>0</v>
      </c>
      <c r="AZ184" s="76">
        <f>AI184*VLOOKUP('Tipo de Pilha_Furieri2014'!$E$1,'Área - us ur_Furieri2014'!$A$4:$R$6,17,FALSE)/1000</f>
        <v>0</v>
      </c>
      <c r="BA184" s="77">
        <f>AJ184*VLOOKUP('Tipo de Pilha_Furieri2014'!$E$1,'Área - us ur_Furieri2014'!$A$4:$R$6,18,FALSE)/1000</f>
        <v>0</v>
      </c>
      <c r="BB184" s="70">
        <f t="shared" ref="BB184:BB247" si="89">SUM(AK184:BA184)</f>
        <v>1.0573846626327986E-2</v>
      </c>
    </row>
    <row r="185" spans="1:54" ht="15" customHeight="1" x14ac:dyDescent="0.2">
      <c r="A185" s="90">
        <f>'Série Vento-1 dia'!D185</f>
        <v>42187</v>
      </c>
      <c r="B185" s="55">
        <f>'Série Vento-1 dia'!E185</f>
        <v>8.5912147999999995</v>
      </c>
      <c r="C185" s="48">
        <f t="shared" si="48"/>
        <v>4.2956074000000004E-2</v>
      </c>
      <c r="D185" s="49">
        <f t="shared" si="49"/>
        <v>0.12886822199999998</v>
      </c>
      <c r="E185" s="49">
        <f t="shared" si="50"/>
        <v>0.21478037</v>
      </c>
      <c r="F185" s="49">
        <f t="shared" si="51"/>
        <v>0.30069251799999996</v>
      </c>
      <c r="G185" s="49">
        <f t="shared" si="52"/>
        <v>0.38660466600000004</v>
      </c>
      <c r="H185" s="49">
        <f t="shared" si="53"/>
        <v>0.47251681400000001</v>
      </c>
      <c r="I185" s="49">
        <f t="shared" si="54"/>
        <v>0.55842896200000003</v>
      </c>
      <c r="J185" s="49">
        <f t="shared" si="55"/>
        <v>0.64434111000000005</v>
      </c>
      <c r="K185" s="49">
        <f t="shared" si="56"/>
        <v>0.73025325799999996</v>
      </c>
      <c r="L185" s="49">
        <f t="shared" si="57"/>
        <v>0.81616540599999998</v>
      </c>
      <c r="M185" s="49">
        <f t="shared" si="58"/>
        <v>0.902077554</v>
      </c>
      <c r="N185" s="49">
        <f t="shared" si="59"/>
        <v>0.98798970199999991</v>
      </c>
      <c r="O185" s="49">
        <f t="shared" si="60"/>
        <v>1.0739018499999999</v>
      </c>
      <c r="P185" s="49">
        <f t="shared" si="61"/>
        <v>1.159813998</v>
      </c>
      <c r="Q185" s="49">
        <f t="shared" si="62"/>
        <v>1.2457261459999998</v>
      </c>
      <c r="R185" s="49">
        <f t="shared" si="63"/>
        <v>1.3316382940000002</v>
      </c>
      <c r="S185" s="50">
        <f t="shared" si="64"/>
        <v>1.417550442</v>
      </c>
      <c r="T185" s="48">
        <f t="shared" si="72"/>
        <v>0</v>
      </c>
      <c r="U185" s="49">
        <f t="shared" si="73"/>
        <v>0</v>
      </c>
      <c r="V185" s="49">
        <f t="shared" si="74"/>
        <v>0</v>
      </c>
      <c r="W185" s="49">
        <f t="shared" si="75"/>
        <v>0</v>
      </c>
      <c r="X185" s="49">
        <f t="shared" si="76"/>
        <v>0</v>
      </c>
      <c r="Y185" s="49">
        <f t="shared" si="77"/>
        <v>1.1677657594172151</v>
      </c>
      <c r="Z185" s="49">
        <f t="shared" si="78"/>
        <v>4.167375950263053</v>
      </c>
      <c r="AA185" s="49">
        <f t="shared" si="79"/>
        <v>8.0231702132898643</v>
      </c>
      <c r="AB185" s="49">
        <f t="shared" si="80"/>
        <v>12.735148548497643</v>
      </c>
      <c r="AC185" s="49">
        <f t="shared" si="81"/>
        <v>18.303310955886403</v>
      </c>
      <c r="AD185" s="49">
        <f t="shared" si="82"/>
        <v>24.72765743545613</v>
      </c>
      <c r="AE185" s="49">
        <f t="shared" si="83"/>
        <v>32.008187987206824</v>
      </c>
      <c r="AF185" s="49">
        <f t="shared" si="84"/>
        <v>40.144902611138505</v>
      </c>
      <c r="AG185" s="49">
        <f t="shared" si="85"/>
        <v>49.137801307251152</v>
      </c>
      <c r="AH185" s="49">
        <f t="shared" si="86"/>
        <v>58.986884075544751</v>
      </c>
      <c r="AI185" s="49">
        <f t="shared" si="87"/>
        <v>69.692150916019401</v>
      </c>
      <c r="AJ185" s="49">
        <f t="shared" si="88"/>
        <v>81.253601828674945</v>
      </c>
      <c r="AK185" s="75">
        <f>T185*VLOOKUP('Tipo de Pilha_Furieri2014'!$E$1,'Área - us ur_Furieri2014'!$A$4:$R$6,2,FALSE)/1000</f>
        <v>0</v>
      </c>
      <c r="AL185" s="76">
        <f>U185*VLOOKUP('Tipo de Pilha_Furieri2014'!$E$1,'Área - us ur_Furieri2014'!$A$4:$R$6,3,FALSE)/1000</f>
        <v>0</v>
      </c>
      <c r="AM185" s="76">
        <f>V185*VLOOKUP('Tipo de Pilha_Furieri2014'!$E$1,'Área - us ur_Furieri2014'!$A$4:$R$6,4,FALSE)/1000</f>
        <v>0</v>
      </c>
      <c r="AN185" s="76">
        <f>W185*VLOOKUP('Tipo de Pilha_Furieri2014'!$E$1,'Área - us ur_Furieri2014'!$A$4:$R$6,5,FALSE)/1000</f>
        <v>0</v>
      </c>
      <c r="AO185" s="76">
        <f>X185*VLOOKUP('Tipo de Pilha_Furieri2014'!$E$1,'Área - us ur_Furieri2014'!$A$4:$R$6,6,FALSE)/1000</f>
        <v>0</v>
      </c>
      <c r="AP185" s="76">
        <f>Y185*VLOOKUP('Tipo de Pilha_Furieri2014'!$E$1,'Área - us ur_Furieri2014'!$A$4:$R$6,7,FALSE)/1000</f>
        <v>2.3705644916169466E-4</v>
      </c>
      <c r="AQ185" s="76">
        <f>Z185*VLOOKUP('Tipo de Pilha_Furieri2014'!$E$1,'Área - us ur_Furieri2014'!$A$4:$R$6,8,FALSE)/1000</f>
        <v>6.3760852039024707E-4</v>
      </c>
      <c r="AR185" s="76">
        <f>AA185*VLOOKUP('Tipo de Pilha_Furieri2014'!$E$1,'Área - us ur_Furieri2014'!$A$4:$R$6,9,FALSE)/1000</f>
        <v>8.7452555324859529E-4</v>
      </c>
      <c r="AS185" s="76">
        <f>AB185*VLOOKUP('Tipo de Pilha_Furieri2014'!$E$1,'Área - us ur_Furieri2014'!$A$4:$R$6,10,FALSE)/1000</f>
        <v>6.8769802161887275E-4</v>
      </c>
      <c r="AT185" s="76">
        <f>AC185*VLOOKUP('Tipo de Pilha_Furieri2014'!$E$1,'Área - us ur_Furieri2014'!$A$4:$R$6,11,FALSE)/1000</f>
        <v>6.4061588345602413E-4</v>
      </c>
      <c r="AU185" s="76">
        <f>AD185*VLOOKUP('Tipo de Pilha_Furieri2014'!$E$1,'Área - us ur_Furieri2014'!$A$4:$R$6,12,FALSE)/1000</f>
        <v>5.9346377845094706E-4</v>
      </c>
      <c r="AV185" s="76">
        <f>AE185*VLOOKUP('Tipo de Pilha_Furieri2014'!$E$1,'Área - us ur_Furieri2014'!$A$4:$R$6,13,FALSE)/1000</f>
        <v>1.9204912792324095E-4</v>
      </c>
      <c r="AW185" s="76">
        <f>AF185*VLOOKUP('Tipo de Pilha_Furieri2014'!$E$1,'Área - us ur_Furieri2014'!$A$4:$R$6,14,FALSE)/1000</f>
        <v>1.2043470783341552E-4</v>
      </c>
      <c r="AX185" s="76">
        <f>AG185*VLOOKUP('Tipo de Pilha_Furieri2014'!$E$1,'Área - us ur_Furieri2014'!$A$4:$R$6,15,FALSE)/1000</f>
        <v>4.9137801307251151E-5</v>
      </c>
      <c r="AY185" s="76">
        <f>AH185*VLOOKUP('Tipo de Pilha_Furieri2014'!$E$1,'Área - us ur_Furieri2014'!$A$4:$R$6,16,FALSE)/1000</f>
        <v>0</v>
      </c>
      <c r="AZ185" s="76">
        <f>AI185*VLOOKUP('Tipo de Pilha_Furieri2014'!$E$1,'Área - us ur_Furieri2014'!$A$4:$R$6,17,FALSE)/1000</f>
        <v>0</v>
      </c>
      <c r="BA185" s="77">
        <f>AJ185*VLOOKUP('Tipo de Pilha_Furieri2014'!$E$1,'Área - us ur_Furieri2014'!$A$4:$R$6,18,FALSE)/1000</f>
        <v>0</v>
      </c>
      <c r="BB185" s="70">
        <f t="shared" si="89"/>
        <v>4.0325898433902886E-3</v>
      </c>
    </row>
    <row r="186" spans="1:54" ht="15" customHeight="1" x14ac:dyDescent="0.2">
      <c r="A186" s="90">
        <f>'Série Vento-1 dia'!D186</f>
        <v>42188</v>
      </c>
      <c r="B186" s="55">
        <f>'Série Vento-1 dia'!E186</f>
        <v>9.4503362800000001</v>
      </c>
      <c r="C186" s="48">
        <f t="shared" si="48"/>
        <v>4.7251681400000009E-2</v>
      </c>
      <c r="D186" s="49">
        <f t="shared" si="49"/>
        <v>0.14175504419999999</v>
      </c>
      <c r="E186" s="49">
        <f t="shared" si="50"/>
        <v>0.236258407</v>
      </c>
      <c r="F186" s="49">
        <f t="shared" si="51"/>
        <v>0.33076176979999999</v>
      </c>
      <c r="G186" s="49">
        <f t="shared" si="52"/>
        <v>0.42526513260000004</v>
      </c>
      <c r="H186" s="49">
        <f t="shared" si="53"/>
        <v>0.51976849540000003</v>
      </c>
      <c r="I186" s="49">
        <f t="shared" si="54"/>
        <v>0.61427185820000008</v>
      </c>
      <c r="J186" s="49">
        <f t="shared" si="55"/>
        <v>0.70877522100000012</v>
      </c>
      <c r="K186" s="49">
        <f t="shared" si="56"/>
        <v>0.80327858380000006</v>
      </c>
      <c r="L186" s="49">
        <f t="shared" si="57"/>
        <v>0.89778194659999999</v>
      </c>
      <c r="M186" s="49">
        <f t="shared" si="58"/>
        <v>0.99228530940000015</v>
      </c>
      <c r="N186" s="49">
        <f t="shared" si="59"/>
        <v>1.0867886722</v>
      </c>
      <c r="O186" s="49">
        <f t="shared" si="60"/>
        <v>1.181292035</v>
      </c>
      <c r="P186" s="49">
        <f t="shared" si="61"/>
        <v>1.2757953978000001</v>
      </c>
      <c r="Q186" s="49">
        <f t="shared" si="62"/>
        <v>1.3702987605999999</v>
      </c>
      <c r="R186" s="49">
        <f t="shared" si="63"/>
        <v>1.4648021234000004</v>
      </c>
      <c r="S186" s="50">
        <f t="shared" si="64"/>
        <v>1.5593054862000002</v>
      </c>
      <c r="T186" s="48">
        <f t="shared" si="72"/>
        <v>0</v>
      </c>
      <c r="U186" s="49">
        <f t="shared" si="73"/>
        <v>0</v>
      </c>
      <c r="V186" s="49">
        <f t="shared" si="74"/>
        <v>0</v>
      </c>
      <c r="W186" s="49">
        <f t="shared" si="75"/>
        <v>0</v>
      </c>
      <c r="X186" s="49">
        <f t="shared" si="76"/>
        <v>0</v>
      </c>
      <c r="Y186" s="49">
        <f t="shared" si="77"/>
        <v>2.7115985854500311</v>
      </c>
      <c r="Z186" s="49">
        <f t="shared" si="78"/>
        <v>6.5762512830198965</v>
      </c>
      <c r="AA186" s="49">
        <f t="shared" si="79"/>
        <v>11.47688670792874</v>
      </c>
      <c r="AB186" s="49">
        <f t="shared" si="80"/>
        <v>17.413504860176555</v>
      </c>
      <c r="AC186" s="49">
        <f t="shared" si="81"/>
        <v>24.386105739763345</v>
      </c>
      <c r="AD186" s="49">
        <f t="shared" si="82"/>
        <v>32.394689346689134</v>
      </c>
      <c r="AE186" s="49">
        <f t="shared" si="83"/>
        <v>41.43925568095387</v>
      </c>
      <c r="AF186" s="49">
        <f t="shared" si="84"/>
        <v>51.519804742557596</v>
      </c>
      <c r="AG186" s="49">
        <f t="shared" si="85"/>
        <v>62.636336531500305</v>
      </c>
      <c r="AH186" s="49">
        <f t="shared" si="86"/>
        <v>74.788851047781975</v>
      </c>
      <c r="AI186" s="49">
        <f t="shared" si="87"/>
        <v>87.977348291402706</v>
      </c>
      <c r="AJ186" s="49">
        <f t="shared" si="88"/>
        <v>102.20182826236231</v>
      </c>
      <c r="AK186" s="75">
        <f>T186*VLOOKUP('Tipo de Pilha_Furieri2014'!$E$1,'Área - us ur_Furieri2014'!$A$4:$R$6,2,FALSE)/1000</f>
        <v>0</v>
      </c>
      <c r="AL186" s="76">
        <f>U186*VLOOKUP('Tipo de Pilha_Furieri2014'!$E$1,'Área - us ur_Furieri2014'!$A$4:$R$6,3,FALSE)/1000</f>
        <v>0</v>
      </c>
      <c r="AM186" s="76">
        <f>V186*VLOOKUP('Tipo de Pilha_Furieri2014'!$E$1,'Área - us ur_Furieri2014'!$A$4:$R$6,4,FALSE)/1000</f>
        <v>0</v>
      </c>
      <c r="AN186" s="76">
        <f>W186*VLOOKUP('Tipo de Pilha_Furieri2014'!$E$1,'Área - us ur_Furieri2014'!$A$4:$R$6,5,FALSE)/1000</f>
        <v>0</v>
      </c>
      <c r="AO186" s="76">
        <f>X186*VLOOKUP('Tipo de Pilha_Furieri2014'!$E$1,'Área - us ur_Furieri2014'!$A$4:$R$6,6,FALSE)/1000</f>
        <v>0</v>
      </c>
      <c r="AP186" s="76">
        <f>Y186*VLOOKUP('Tipo de Pilha_Furieri2014'!$E$1,'Área - us ur_Furieri2014'!$A$4:$R$6,7,FALSE)/1000</f>
        <v>5.5045451284635634E-4</v>
      </c>
      <c r="AQ186" s="76">
        <f>Z186*VLOOKUP('Tipo de Pilha_Furieri2014'!$E$1,'Área - us ur_Furieri2014'!$A$4:$R$6,8,FALSE)/1000</f>
        <v>1.0061664463020441E-3</v>
      </c>
      <c r="AR186" s="76">
        <f>AA186*VLOOKUP('Tipo de Pilha_Furieri2014'!$E$1,'Área - us ur_Furieri2014'!$A$4:$R$6,9,FALSE)/1000</f>
        <v>1.2509806511642328E-3</v>
      </c>
      <c r="AS186" s="76">
        <f>AB186*VLOOKUP('Tipo de Pilha_Furieri2014'!$E$1,'Área - us ur_Furieri2014'!$A$4:$R$6,10,FALSE)/1000</f>
        <v>9.4032926244953406E-4</v>
      </c>
      <c r="AT186" s="76">
        <f>AC186*VLOOKUP('Tipo de Pilha_Furieri2014'!$E$1,'Área - us ur_Furieri2014'!$A$4:$R$6,11,FALSE)/1000</f>
        <v>8.5351370089171714E-4</v>
      </c>
      <c r="AU186" s="76">
        <f>AD186*VLOOKUP('Tipo de Pilha_Furieri2014'!$E$1,'Área - us ur_Furieri2014'!$A$4:$R$6,12,FALSE)/1000</f>
        <v>7.7747254432053924E-4</v>
      </c>
      <c r="AV186" s="76">
        <f>AE186*VLOOKUP('Tipo de Pilha_Furieri2014'!$E$1,'Área - us ur_Furieri2014'!$A$4:$R$6,13,FALSE)/1000</f>
        <v>2.4863553408572322E-4</v>
      </c>
      <c r="AW186" s="76">
        <f>AF186*VLOOKUP('Tipo de Pilha_Furieri2014'!$E$1,'Área - us ur_Furieri2014'!$A$4:$R$6,14,FALSE)/1000</f>
        <v>1.545594142276728E-4</v>
      </c>
      <c r="AX186" s="76">
        <f>AG186*VLOOKUP('Tipo de Pilha_Furieri2014'!$E$1,'Área - us ur_Furieri2014'!$A$4:$R$6,15,FALSE)/1000</f>
        <v>6.26363365315003E-5</v>
      </c>
      <c r="AY186" s="76">
        <f>AH186*VLOOKUP('Tipo de Pilha_Furieri2014'!$E$1,'Área - us ur_Furieri2014'!$A$4:$R$6,16,FALSE)/1000</f>
        <v>0</v>
      </c>
      <c r="AZ186" s="76">
        <f>AI186*VLOOKUP('Tipo de Pilha_Furieri2014'!$E$1,'Área - us ur_Furieri2014'!$A$4:$R$6,17,FALSE)/1000</f>
        <v>0</v>
      </c>
      <c r="BA186" s="77">
        <f>AJ186*VLOOKUP('Tipo de Pilha_Furieri2014'!$E$1,'Área - us ur_Furieri2014'!$A$4:$R$6,18,FALSE)/1000</f>
        <v>0</v>
      </c>
      <c r="BB186" s="70">
        <f t="shared" si="89"/>
        <v>5.8447484028193199E-3</v>
      </c>
    </row>
    <row r="187" spans="1:54" ht="15" customHeight="1" x14ac:dyDescent="0.2">
      <c r="A187" s="90">
        <f>'Série Vento-1 dia'!D187</f>
        <v>42189</v>
      </c>
      <c r="B187" s="55">
        <f>'Série Vento-1 dia'!E187</f>
        <v>9.4503362800000001</v>
      </c>
      <c r="C187" s="48">
        <f t="shared" si="48"/>
        <v>4.7251681400000009E-2</v>
      </c>
      <c r="D187" s="49">
        <f t="shared" si="49"/>
        <v>0.14175504419999999</v>
      </c>
      <c r="E187" s="49">
        <f t="shared" si="50"/>
        <v>0.236258407</v>
      </c>
      <c r="F187" s="49">
        <f t="shared" si="51"/>
        <v>0.33076176979999999</v>
      </c>
      <c r="G187" s="49">
        <f t="shared" si="52"/>
        <v>0.42526513260000004</v>
      </c>
      <c r="H187" s="49">
        <f t="shared" si="53"/>
        <v>0.51976849540000003</v>
      </c>
      <c r="I187" s="49">
        <f t="shared" si="54"/>
        <v>0.61427185820000008</v>
      </c>
      <c r="J187" s="49">
        <f t="shared" si="55"/>
        <v>0.70877522100000012</v>
      </c>
      <c r="K187" s="49">
        <f t="shared" si="56"/>
        <v>0.80327858380000006</v>
      </c>
      <c r="L187" s="49">
        <f t="shared" si="57"/>
        <v>0.89778194659999999</v>
      </c>
      <c r="M187" s="49">
        <f t="shared" si="58"/>
        <v>0.99228530940000015</v>
      </c>
      <c r="N187" s="49">
        <f t="shared" si="59"/>
        <v>1.0867886722</v>
      </c>
      <c r="O187" s="49">
        <f t="shared" si="60"/>
        <v>1.181292035</v>
      </c>
      <c r="P187" s="49">
        <f t="shared" si="61"/>
        <v>1.2757953978000001</v>
      </c>
      <c r="Q187" s="49">
        <f t="shared" si="62"/>
        <v>1.3702987605999999</v>
      </c>
      <c r="R187" s="49">
        <f t="shared" si="63"/>
        <v>1.4648021234000004</v>
      </c>
      <c r="S187" s="50">
        <f t="shared" si="64"/>
        <v>1.5593054862000002</v>
      </c>
      <c r="T187" s="48">
        <f t="shared" si="72"/>
        <v>0</v>
      </c>
      <c r="U187" s="49">
        <f t="shared" si="73"/>
        <v>0</v>
      </c>
      <c r="V187" s="49">
        <f t="shared" si="74"/>
        <v>0</v>
      </c>
      <c r="W187" s="49">
        <f t="shared" si="75"/>
        <v>0</v>
      </c>
      <c r="X187" s="49">
        <f t="shared" si="76"/>
        <v>0</v>
      </c>
      <c r="Y187" s="49">
        <f t="shared" si="77"/>
        <v>2.7115985854500311</v>
      </c>
      <c r="Z187" s="49">
        <f t="shared" si="78"/>
        <v>6.5762512830198965</v>
      </c>
      <c r="AA187" s="49">
        <f t="shared" si="79"/>
        <v>11.47688670792874</v>
      </c>
      <c r="AB187" s="49">
        <f t="shared" si="80"/>
        <v>17.413504860176555</v>
      </c>
      <c r="AC187" s="49">
        <f t="shared" si="81"/>
        <v>24.386105739763345</v>
      </c>
      <c r="AD187" s="49">
        <f t="shared" si="82"/>
        <v>32.394689346689134</v>
      </c>
      <c r="AE187" s="49">
        <f t="shared" si="83"/>
        <v>41.43925568095387</v>
      </c>
      <c r="AF187" s="49">
        <f t="shared" si="84"/>
        <v>51.519804742557596</v>
      </c>
      <c r="AG187" s="49">
        <f t="shared" si="85"/>
        <v>62.636336531500305</v>
      </c>
      <c r="AH187" s="49">
        <f t="shared" si="86"/>
        <v>74.788851047781975</v>
      </c>
      <c r="AI187" s="49">
        <f t="shared" si="87"/>
        <v>87.977348291402706</v>
      </c>
      <c r="AJ187" s="49">
        <f t="shared" si="88"/>
        <v>102.20182826236231</v>
      </c>
      <c r="AK187" s="75">
        <f>T187*VLOOKUP('Tipo de Pilha_Furieri2014'!$E$1,'Área - us ur_Furieri2014'!$A$4:$R$6,2,FALSE)/1000</f>
        <v>0</v>
      </c>
      <c r="AL187" s="76">
        <f>U187*VLOOKUP('Tipo de Pilha_Furieri2014'!$E$1,'Área - us ur_Furieri2014'!$A$4:$R$6,3,FALSE)/1000</f>
        <v>0</v>
      </c>
      <c r="AM187" s="76">
        <f>V187*VLOOKUP('Tipo de Pilha_Furieri2014'!$E$1,'Área - us ur_Furieri2014'!$A$4:$R$6,4,FALSE)/1000</f>
        <v>0</v>
      </c>
      <c r="AN187" s="76">
        <f>W187*VLOOKUP('Tipo de Pilha_Furieri2014'!$E$1,'Área - us ur_Furieri2014'!$A$4:$R$6,5,FALSE)/1000</f>
        <v>0</v>
      </c>
      <c r="AO187" s="76">
        <f>X187*VLOOKUP('Tipo de Pilha_Furieri2014'!$E$1,'Área - us ur_Furieri2014'!$A$4:$R$6,6,FALSE)/1000</f>
        <v>0</v>
      </c>
      <c r="AP187" s="76">
        <f>Y187*VLOOKUP('Tipo de Pilha_Furieri2014'!$E$1,'Área - us ur_Furieri2014'!$A$4:$R$6,7,FALSE)/1000</f>
        <v>5.5045451284635634E-4</v>
      </c>
      <c r="AQ187" s="76">
        <f>Z187*VLOOKUP('Tipo de Pilha_Furieri2014'!$E$1,'Área - us ur_Furieri2014'!$A$4:$R$6,8,FALSE)/1000</f>
        <v>1.0061664463020441E-3</v>
      </c>
      <c r="AR187" s="76">
        <f>AA187*VLOOKUP('Tipo de Pilha_Furieri2014'!$E$1,'Área - us ur_Furieri2014'!$A$4:$R$6,9,FALSE)/1000</f>
        <v>1.2509806511642328E-3</v>
      </c>
      <c r="AS187" s="76">
        <f>AB187*VLOOKUP('Tipo de Pilha_Furieri2014'!$E$1,'Área - us ur_Furieri2014'!$A$4:$R$6,10,FALSE)/1000</f>
        <v>9.4032926244953406E-4</v>
      </c>
      <c r="AT187" s="76">
        <f>AC187*VLOOKUP('Tipo de Pilha_Furieri2014'!$E$1,'Área - us ur_Furieri2014'!$A$4:$R$6,11,FALSE)/1000</f>
        <v>8.5351370089171714E-4</v>
      </c>
      <c r="AU187" s="76">
        <f>AD187*VLOOKUP('Tipo de Pilha_Furieri2014'!$E$1,'Área - us ur_Furieri2014'!$A$4:$R$6,12,FALSE)/1000</f>
        <v>7.7747254432053924E-4</v>
      </c>
      <c r="AV187" s="76">
        <f>AE187*VLOOKUP('Tipo de Pilha_Furieri2014'!$E$1,'Área - us ur_Furieri2014'!$A$4:$R$6,13,FALSE)/1000</f>
        <v>2.4863553408572322E-4</v>
      </c>
      <c r="AW187" s="76">
        <f>AF187*VLOOKUP('Tipo de Pilha_Furieri2014'!$E$1,'Área - us ur_Furieri2014'!$A$4:$R$6,14,FALSE)/1000</f>
        <v>1.545594142276728E-4</v>
      </c>
      <c r="AX187" s="76">
        <f>AG187*VLOOKUP('Tipo de Pilha_Furieri2014'!$E$1,'Área - us ur_Furieri2014'!$A$4:$R$6,15,FALSE)/1000</f>
        <v>6.26363365315003E-5</v>
      </c>
      <c r="AY187" s="76">
        <f>AH187*VLOOKUP('Tipo de Pilha_Furieri2014'!$E$1,'Área - us ur_Furieri2014'!$A$4:$R$6,16,FALSE)/1000</f>
        <v>0</v>
      </c>
      <c r="AZ187" s="76">
        <f>AI187*VLOOKUP('Tipo de Pilha_Furieri2014'!$E$1,'Área - us ur_Furieri2014'!$A$4:$R$6,17,FALSE)/1000</f>
        <v>0</v>
      </c>
      <c r="BA187" s="77">
        <f>AJ187*VLOOKUP('Tipo de Pilha_Furieri2014'!$E$1,'Área - us ur_Furieri2014'!$A$4:$R$6,18,FALSE)/1000</f>
        <v>0</v>
      </c>
      <c r="BB187" s="70">
        <f t="shared" si="89"/>
        <v>5.8447484028193199E-3</v>
      </c>
    </row>
    <row r="188" spans="1:54" ht="15" customHeight="1" x14ac:dyDescent="0.2">
      <c r="A188" s="90">
        <f>'Série Vento-1 dia'!D188</f>
        <v>42190</v>
      </c>
      <c r="B188" s="55">
        <f>'Série Vento-1 dia'!E188</f>
        <v>15.464186639999999</v>
      </c>
      <c r="C188" s="48">
        <f t="shared" si="48"/>
        <v>7.7320933200000011E-2</v>
      </c>
      <c r="D188" s="49">
        <f t="shared" si="49"/>
        <v>0.23196279959999999</v>
      </c>
      <c r="E188" s="49">
        <f t="shared" si="50"/>
        <v>0.38660466599999999</v>
      </c>
      <c r="F188" s="49">
        <f t="shared" si="51"/>
        <v>0.54124653239999987</v>
      </c>
      <c r="G188" s="49">
        <f t="shared" si="52"/>
        <v>0.69588839880000009</v>
      </c>
      <c r="H188" s="49">
        <f t="shared" si="53"/>
        <v>0.85053026520000008</v>
      </c>
      <c r="I188" s="49">
        <f t="shared" si="54"/>
        <v>1.0051721316</v>
      </c>
      <c r="J188" s="49">
        <f t="shared" si="55"/>
        <v>1.1598139980000002</v>
      </c>
      <c r="K188" s="49">
        <f t="shared" si="56"/>
        <v>1.3144558644</v>
      </c>
      <c r="L188" s="49">
        <f t="shared" si="57"/>
        <v>1.4690977307999999</v>
      </c>
      <c r="M188" s="49">
        <f t="shared" si="58"/>
        <v>1.6237395972000002</v>
      </c>
      <c r="N188" s="49">
        <f t="shared" si="59"/>
        <v>1.7783814635999997</v>
      </c>
      <c r="O188" s="49">
        <f t="shared" si="60"/>
        <v>1.9330233299999999</v>
      </c>
      <c r="P188" s="49">
        <f t="shared" si="61"/>
        <v>2.0876651964000001</v>
      </c>
      <c r="Q188" s="49">
        <f t="shared" si="62"/>
        <v>2.2423070627999997</v>
      </c>
      <c r="R188" s="49">
        <f t="shared" si="63"/>
        <v>2.3969489292000001</v>
      </c>
      <c r="S188" s="50">
        <f t="shared" si="64"/>
        <v>2.5515907956000001</v>
      </c>
      <c r="T188" s="48">
        <f t="shared" si="72"/>
        <v>0</v>
      </c>
      <c r="U188" s="49">
        <f t="shared" si="73"/>
        <v>0</v>
      </c>
      <c r="V188" s="49">
        <f t="shared" si="74"/>
        <v>0</v>
      </c>
      <c r="W188" s="49">
        <f t="shared" si="75"/>
        <v>3.4989591863194018</v>
      </c>
      <c r="X188" s="49">
        <f t="shared" si="76"/>
        <v>10.747615125752819</v>
      </c>
      <c r="Y188" s="49">
        <f t="shared" si="77"/>
        <v>20.770307459052582</v>
      </c>
      <c r="Z188" s="49">
        <f t="shared" si="78"/>
        <v>33.567036186218694</v>
      </c>
      <c r="AA188" s="49">
        <f t="shared" si="79"/>
        <v>49.137801307251181</v>
      </c>
      <c r="AB188" s="49">
        <f t="shared" si="80"/>
        <v>67.482602822149971</v>
      </c>
      <c r="AC188" s="49">
        <f t="shared" si="81"/>
        <v>88.60144073091513</v>
      </c>
      <c r="AD188" s="49">
        <f t="shared" si="82"/>
        <v>112.4943150335467</v>
      </c>
      <c r="AE188" s="49">
        <f t="shared" si="83"/>
        <v>139.16122573004449</v>
      </c>
      <c r="AF188" s="49">
        <f t="shared" si="84"/>
        <v>168.60217282040875</v>
      </c>
      <c r="AG188" s="49">
        <f t="shared" si="85"/>
        <v>200.81715630463935</v>
      </c>
      <c r="AH188" s="49">
        <f t="shared" si="86"/>
        <v>235.80617618273621</v>
      </c>
      <c r="AI188" s="49">
        <f t="shared" si="87"/>
        <v>273.56923245469955</v>
      </c>
      <c r="AJ188" s="49">
        <f t="shared" si="88"/>
        <v>314.10632512052916</v>
      </c>
      <c r="AK188" s="75">
        <f>T188*VLOOKUP('Tipo de Pilha_Furieri2014'!$E$1,'Área - us ur_Furieri2014'!$A$4:$R$6,2,FALSE)/1000</f>
        <v>0</v>
      </c>
      <c r="AL188" s="76">
        <f>U188*VLOOKUP('Tipo de Pilha_Furieri2014'!$E$1,'Área - us ur_Furieri2014'!$A$4:$R$6,3,FALSE)/1000</f>
        <v>0</v>
      </c>
      <c r="AM188" s="76">
        <f>V188*VLOOKUP('Tipo de Pilha_Furieri2014'!$E$1,'Área - us ur_Furieri2014'!$A$4:$R$6,4,FALSE)/1000</f>
        <v>0</v>
      </c>
      <c r="AN188" s="76">
        <f>W188*VLOOKUP('Tipo de Pilha_Furieri2014'!$E$1,'Área - us ur_Furieri2014'!$A$4:$R$6,5,FALSE)/1000</f>
        <v>3.3939904107298198E-4</v>
      </c>
      <c r="AO188" s="76">
        <f>X188*VLOOKUP('Tipo de Pilha_Furieri2014'!$E$1,'Área - us ur_Furieri2014'!$A$4:$R$6,6,FALSE)/1000</f>
        <v>1.7088708049946984E-3</v>
      </c>
      <c r="AP188" s="76">
        <f>Y188*VLOOKUP('Tipo de Pilha_Furieri2014'!$E$1,'Área - us ur_Furieri2014'!$A$4:$R$6,7,FALSE)/1000</f>
        <v>4.2163724141876741E-3</v>
      </c>
      <c r="AQ188" s="76">
        <f>Z188*VLOOKUP('Tipo de Pilha_Furieri2014'!$E$1,'Área - us ur_Furieri2014'!$A$4:$R$6,8,FALSE)/1000</f>
        <v>5.1357565364914598E-3</v>
      </c>
      <c r="AR188" s="76">
        <f>AA188*VLOOKUP('Tipo de Pilha_Furieri2014'!$E$1,'Área - us ur_Furieri2014'!$A$4:$R$6,9,FALSE)/1000</f>
        <v>5.3560203424903785E-3</v>
      </c>
      <c r="AS188" s="76">
        <f>AB188*VLOOKUP('Tipo de Pilha_Furieri2014'!$E$1,'Área - us ur_Furieri2014'!$A$4:$R$6,10,FALSE)/1000</f>
        <v>3.6440605523960987E-3</v>
      </c>
      <c r="AT188" s="76">
        <f>AC188*VLOOKUP('Tipo de Pilha_Furieri2014'!$E$1,'Área - us ur_Furieri2014'!$A$4:$R$6,11,FALSE)/1000</f>
        <v>3.1010504255820298E-3</v>
      </c>
      <c r="AU188" s="76">
        <f>AD188*VLOOKUP('Tipo de Pilha_Furieri2014'!$E$1,'Área - us ur_Furieri2014'!$A$4:$R$6,12,FALSE)/1000</f>
        <v>2.6998635608051205E-3</v>
      </c>
      <c r="AV188" s="76">
        <f>AE188*VLOOKUP('Tipo de Pilha_Furieri2014'!$E$1,'Área - us ur_Furieri2014'!$A$4:$R$6,13,FALSE)/1000</f>
        <v>8.3496735438026693E-4</v>
      </c>
      <c r="AW188" s="76">
        <f>AF188*VLOOKUP('Tipo de Pilha_Furieri2014'!$E$1,'Área - us ur_Furieri2014'!$A$4:$R$6,14,FALSE)/1000</f>
        <v>5.0580651846122624E-4</v>
      </c>
      <c r="AX188" s="76">
        <f>AG188*VLOOKUP('Tipo de Pilha_Furieri2014'!$E$1,'Área - us ur_Furieri2014'!$A$4:$R$6,15,FALSE)/1000</f>
        <v>2.0081715630463937E-4</v>
      </c>
      <c r="AY188" s="76">
        <f>AH188*VLOOKUP('Tipo de Pilha_Furieri2014'!$E$1,'Área - us ur_Furieri2014'!$A$4:$R$6,16,FALSE)/1000</f>
        <v>0</v>
      </c>
      <c r="AZ188" s="76">
        <f>AI188*VLOOKUP('Tipo de Pilha_Furieri2014'!$E$1,'Área - us ur_Furieri2014'!$A$4:$R$6,17,FALSE)/1000</f>
        <v>0</v>
      </c>
      <c r="BA188" s="77">
        <f>AJ188*VLOOKUP('Tipo de Pilha_Furieri2014'!$E$1,'Área - us ur_Furieri2014'!$A$4:$R$6,18,FALSE)/1000</f>
        <v>0</v>
      </c>
      <c r="BB188" s="70">
        <f t="shared" si="89"/>
        <v>2.7742984707166574E-2</v>
      </c>
    </row>
    <row r="189" spans="1:54" ht="15" customHeight="1" x14ac:dyDescent="0.2">
      <c r="A189" s="90">
        <f>'Série Vento-1 dia'!D189</f>
        <v>42191</v>
      </c>
      <c r="B189" s="55">
        <f>'Série Vento-1 dia'!E189</f>
        <v>10.309457759999999</v>
      </c>
      <c r="C189" s="48">
        <f t="shared" si="48"/>
        <v>5.1547288800000007E-2</v>
      </c>
      <c r="D189" s="49">
        <f t="shared" si="49"/>
        <v>0.15464186639999997</v>
      </c>
      <c r="E189" s="49">
        <f t="shared" si="50"/>
        <v>0.25773644400000001</v>
      </c>
      <c r="F189" s="49">
        <f t="shared" si="51"/>
        <v>0.36083102159999991</v>
      </c>
      <c r="G189" s="49">
        <f t="shared" si="52"/>
        <v>0.46392559919999998</v>
      </c>
      <c r="H189" s="49">
        <f t="shared" si="53"/>
        <v>0.56702017680000005</v>
      </c>
      <c r="I189" s="49">
        <f t="shared" si="54"/>
        <v>0.67011475440000001</v>
      </c>
      <c r="J189" s="49">
        <f t="shared" si="55"/>
        <v>0.77320933200000008</v>
      </c>
      <c r="K189" s="49">
        <f t="shared" si="56"/>
        <v>0.87630390959999993</v>
      </c>
      <c r="L189" s="49">
        <f t="shared" si="57"/>
        <v>0.97939848719999989</v>
      </c>
      <c r="M189" s="49">
        <f t="shared" si="58"/>
        <v>1.0824930648</v>
      </c>
      <c r="N189" s="49">
        <f t="shared" si="59"/>
        <v>1.1855876423999998</v>
      </c>
      <c r="O189" s="49">
        <f t="shared" si="60"/>
        <v>1.2886822199999999</v>
      </c>
      <c r="P189" s="49">
        <f t="shared" si="61"/>
        <v>1.3917767975999999</v>
      </c>
      <c r="Q189" s="49">
        <f t="shared" si="62"/>
        <v>1.4948713751999998</v>
      </c>
      <c r="R189" s="49">
        <f t="shared" si="63"/>
        <v>1.5979659528000001</v>
      </c>
      <c r="S189" s="50">
        <f t="shared" si="64"/>
        <v>1.7010605303999999</v>
      </c>
      <c r="T189" s="48">
        <f t="shared" si="72"/>
        <v>0</v>
      </c>
      <c r="U189" s="49">
        <f t="shared" si="73"/>
        <v>0</v>
      </c>
      <c r="V189" s="49">
        <f t="shared" si="74"/>
        <v>0</v>
      </c>
      <c r="W189" s="49">
        <f t="shared" si="75"/>
        <v>0</v>
      </c>
      <c r="X189" s="49">
        <f t="shared" si="76"/>
        <v>0.91489486430258415</v>
      </c>
      <c r="Y189" s="49">
        <f t="shared" si="77"/>
        <v>4.5144270933175914</v>
      </c>
      <c r="Z189" s="49">
        <f t="shared" si="78"/>
        <v>9.3468643862731948</v>
      </c>
      <c r="AA189" s="49">
        <f t="shared" si="79"/>
        <v>15.412206743169406</v>
      </c>
      <c r="AB189" s="49">
        <f t="shared" si="80"/>
        <v>22.710454164006201</v>
      </c>
      <c r="AC189" s="49">
        <f t="shared" si="81"/>
        <v>31.241606648783609</v>
      </c>
      <c r="AD189" s="49">
        <f t="shared" si="82"/>
        <v>41.00566419750163</v>
      </c>
      <c r="AE189" s="49">
        <f t="shared" si="83"/>
        <v>52.002626810160223</v>
      </c>
      <c r="AF189" s="49">
        <f t="shared" si="84"/>
        <v>64.232494486759435</v>
      </c>
      <c r="AG189" s="49">
        <f t="shared" si="85"/>
        <v>77.695267227299254</v>
      </c>
      <c r="AH189" s="49">
        <f t="shared" si="86"/>
        <v>92.390945031779637</v>
      </c>
      <c r="AI189" s="49">
        <f t="shared" si="87"/>
        <v>108.31952790020071</v>
      </c>
      <c r="AJ189" s="49">
        <f t="shared" si="88"/>
        <v>125.48101583256231</v>
      </c>
      <c r="AK189" s="75">
        <f>T189*VLOOKUP('Tipo de Pilha_Furieri2014'!$E$1,'Área - us ur_Furieri2014'!$A$4:$R$6,2,FALSE)/1000</f>
        <v>0</v>
      </c>
      <c r="AL189" s="76">
        <f>U189*VLOOKUP('Tipo de Pilha_Furieri2014'!$E$1,'Área - us ur_Furieri2014'!$A$4:$R$6,3,FALSE)/1000</f>
        <v>0</v>
      </c>
      <c r="AM189" s="76">
        <f>V189*VLOOKUP('Tipo de Pilha_Furieri2014'!$E$1,'Área - us ur_Furieri2014'!$A$4:$R$6,4,FALSE)/1000</f>
        <v>0</v>
      </c>
      <c r="AN189" s="76">
        <f>W189*VLOOKUP('Tipo de Pilha_Furieri2014'!$E$1,'Área - us ur_Furieri2014'!$A$4:$R$6,5,FALSE)/1000</f>
        <v>0</v>
      </c>
      <c r="AO189" s="76">
        <f>X189*VLOOKUP('Tipo de Pilha_Furieri2014'!$E$1,'Área - us ur_Furieri2014'!$A$4:$R$6,6,FALSE)/1000</f>
        <v>1.4546828342411089E-4</v>
      </c>
      <c r="AP189" s="76">
        <f>Y189*VLOOKUP('Tipo de Pilha_Furieri2014'!$E$1,'Área - us ur_Furieri2014'!$A$4:$R$6,7,FALSE)/1000</f>
        <v>9.1642869994347108E-4</v>
      </c>
      <c r="AQ189" s="76">
        <f>Z189*VLOOKUP('Tipo de Pilha_Furieri2014'!$E$1,'Área - us ur_Furieri2014'!$A$4:$R$6,8,FALSE)/1000</f>
        <v>1.4300702510997986E-3</v>
      </c>
      <c r="AR189" s="76">
        <f>AA189*VLOOKUP('Tipo de Pilha_Furieri2014'!$E$1,'Área - us ur_Furieri2014'!$A$4:$R$6,9,FALSE)/1000</f>
        <v>1.6799305350054651E-3</v>
      </c>
      <c r="AS189" s="76">
        <f>AB189*VLOOKUP('Tipo de Pilha_Furieri2014'!$E$1,'Área - us ur_Furieri2014'!$A$4:$R$6,10,FALSE)/1000</f>
        <v>1.226364524856335E-3</v>
      </c>
      <c r="AT189" s="76">
        <f>AC189*VLOOKUP('Tipo de Pilha_Furieri2014'!$E$1,'Área - us ur_Furieri2014'!$A$4:$R$6,11,FALSE)/1000</f>
        <v>1.0934562327074265E-3</v>
      </c>
      <c r="AU189" s="76">
        <f>AD189*VLOOKUP('Tipo de Pilha_Furieri2014'!$E$1,'Área - us ur_Furieri2014'!$A$4:$R$6,12,FALSE)/1000</f>
        <v>9.8413594074003917E-4</v>
      </c>
      <c r="AV189" s="76">
        <f>AE189*VLOOKUP('Tipo de Pilha_Furieri2014'!$E$1,'Área - us ur_Furieri2014'!$A$4:$R$6,13,FALSE)/1000</f>
        <v>3.1201576086096133E-4</v>
      </c>
      <c r="AW189" s="76">
        <f>AF189*VLOOKUP('Tipo de Pilha_Furieri2014'!$E$1,'Área - us ur_Furieri2014'!$A$4:$R$6,14,FALSE)/1000</f>
        <v>1.9269748346027832E-4</v>
      </c>
      <c r="AX189" s="76">
        <f>AG189*VLOOKUP('Tipo de Pilha_Furieri2014'!$E$1,'Área - us ur_Furieri2014'!$A$4:$R$6,15,FALSE)/1000</f>
        <v>7.7695267227299256E-5</v>
      </c>
      <c r="AY189" s="76">
        <f>AH189*VLOOKUP('Tipo de Pilha_Furieri2014'!$E$1,'Área - us ur_Furieri2014'!$A$4:$R$6,16,FALSE)/1000</f>
        <v>0</v>
      </c>
      <c r="AZ189" s="76">
        <f>AI189*VLOOKUP('Tipo de Pilha_Furieri2014'!$E$1,'Área - us ur_Furieri2014'!$A$4:$R$6,17,FALSE)/1000</f>
        <v>0</v>
      </c>
      <c r="BA189" s="77">
        <f>AJ189*VLOOKUP('Tipo de Pilha_Furieri2014'!$E$1,'Área - us ur_Furieri2014'!$A$4:$R$6,18,FALSE)/1000</f>
        <v>0</v>
      </c>
      <c r="BB189" s="70">
        <f t="shared" si="89"/>
        <v>8.0582629793251852E-3</v>
      </c>
    </row>
    <row r="190" spans="1:54" ht="15" customHeight="1" x14ac:dyDescent="0.2">
      <c r="A190" s="90">
        <f>'Série Vento-1 dia'!D190</f>
        <v>42192</v>
      </c>
      <c r="B190" s="55">
        <f>'Série Vento-1 dia'!E190</f>
        <v>5.1547288799999995</v>
      </c>
      <c r="C190" s="48">
        <f t="shared" si="48"/>
        <v>2.5773644400000004E-2</v>
      </c>
      <c r="D190" s="49">
        <f t="shared" si="49"/>
        <v>7.7320933199999983E-2</v>
      </c>
      <c r="E190" s="49">
        <f t="shared" si="50"/>
        <v>0.128868222</v>
      </c>
      <c r="F190" s="49">
        <f t="shared" si="51"/>
        <v>0.18041551079999996</v>
      </c>
      <c r="G190" s="49">
        <f t="shared" si="52"/>
        <v>0.23196279959999999</v>
      </c>
      <c r="H190" s="49">
        <f t="shared" si="53"/>
        <v>0.28351008840000003</v>
      </c>
      <c r="I190" s="49">
        <f t="shared" si="54"/>
        <v>0.33505737720000001</v>
      </c>
      <c r="J190" s="49">
        <f t="shared" si="55"/>
        <v>0.38660466600000004</v>
      </c>
      <c r="K190" s="49">
        <f t="shared" si="56"/>
        <v>0.43815195479999997</v>
      </c>
      <c r="L190" s="49">
        <f t="shared" si="57"/>
        <v>0.48969924359999994</v>
      </c>
      <c r="M190" s="49">
        <f t="shared" si="58"/>
        <v>0.54124653239999998</v>
      </c>
      <c r="N190" s="49">
        <f t="shared" si="59"/>
        <v>0.5927938211999999</v>
      </c>
      <c r="O190" s="49">
        <f t="shared" si="60"/>
        <v>0.64434110999999994</v>
      </c>
      <c r="P190" s="49">
        <f t="shared" si="61"/>
        <v>0.69588839879999997</v>
      </c>
      <c r="Q190" s="49">
        <f t="shared" si="62"/>
        <v>0.7474356875999999</v>
      </c>
      <c r="R190" s="49">
        <f t="shared" si="63"/>
        <v>0.79898297640000004</v>
      </c>
      <c r="S190" s="50">
        <f t="shared" si="64"/>
        <v>0.85053026519999997</v>
      </c>
      <c r="T190" s="48">
        <f t="shared" si="72"/>
        <v>0</v>
      </c>
      <c r="U190" s="49">
        <f t="shared" si="73"/>
        <v>0</v>
      </c>
      <c r="V190" s="49">
        <f t="shared" si="74"/>
        <v>0</v>
      </c>
      <c r="W190" s="49">
        <f t="shared" si="75"/>
        <v>0</v>
      </c>
      <c r="X190" s="49">
        <f t="shared" si="76"/>
        <v>0</v>
      </c>
      <c r="Y190" s="49">
        <f t="shared" si="77"/>
        <v>0</v>
      </c>
      <c r="Z190" s="49">
        <f t="shared" si="78"/>
        <v>0</v>
      </c>
      <c r="AA190" s="49">
        <f t="shared" si="79"/>
        <v>0</v>
      </c>
      <c r="AB190" s="49">
        <f t="shared" si="80"/>
        <v>0.20765322328955138</v>
      </c>
      <c r="AC190" s="49">
        <f t="shared" si="81"/>
        <v>1.6991930718119026</v>
      </c>
      <c r="AD190" s="49">
        <f t="shared" si="82"/>
        <v>3.4989591863194063</v>
      </c>
      <c r="AE190" s="49">
        <f t="shared" si="83"/>
        <v>5.6069515668120555</v>
      </c>
      <c r="AF190" s="49">
        <f t="shared" si="84"/>
        <v>8.023170213289859</v>
      </c>
      <c r="AG190" s="49">
        <f t="shared" si="85"/>
        <v>10.747615125752814</v>
      </c>
      <c r="AH190" s="49">
        <f t="shared" si="86"/>
        <v>13.780286304200914</v>
      </c>
      <c r="AI190" s="49">
        <f t="shared" si="87"/>
        <v>17.121183748634174</v>
      </c>
      <c r="AJ190" s="49">
        <f t="shared" si="88"/>
        <v>20.770307459052574</v>
      </c>
      <c r="AK190" s="75">
        <f>T190*VLOOKUP('Tipo de Pilha_Furieri2014'!$E$1,'Área - us ur_Furieri2014'!$A$4:$R$6,2,FALSE)/1000</f>
        <v>0</v>
      </c>
      <c r="AL190" s="76">
        <f>U190*VLOOKUP('Tipo de Pilha_Furieri2014'!$E$1,'Área - us ur_Furieri2014'!$A$4:$R$6,3,FALSE)/1000</f>
        <v>0</v>
      </c>
      <c r="AM190" s="76">
        <f>V190*VLOOKUP('Tipo de Pilha_Furieri2014'!$E$1,'Área - us ur_Furieri2014'!$A$4:$R$6,4,FALSE)/1000</f>
        <v>0</v>
      </c>
      <c r="AN190" s="76">
        <f>W190*VLOOKUP('Tipo de Pilha_Furieri2014'!$E$1,'Área - us ur_Furieri2014'!$A$4:$R$6,5,FALSE)/1000</f>
        <v>0</v>
      </c>
      <c r="AO190" s="76">
        <f>X190*VLOOKUP('Tipo de Pilha_Furieri2014'!$E$1,'Área - us ur_Furieri2014'!$A$4:$R$6,6,FALSE)/1000</f>
        <v>0</v>
      </c>
      <c r="AP190" s="76">
        <f>Y190*VLOOKUP('Tipo de Pilha_Furieri2014'!$E$1,'Área - us ur_Furieri2014'!$A$4:$R$6,7,FALSE)/1000</f>
        <v>0</v>
      </c>
      <c r="AQ190" s="76">
        <f>Z190*VLOOKUP('Tipo de Pilha_Furieri2014'!$E$1,'Área - us ur_Furieri2014'!$A$4:$R$6,8,FALSE)/1000</f>
        <v>0</v>
      </c>
      <c r="AR190" s="76">
        <f>AA190*VLOOKUP('Tipo de Pilha_Furieri2014'!$E$1,'Área - us ur_Furieri2014'!$A$4:$R$6,9,FALSE)/1000</f>
        <v>0</v>
      </c>
      <c r="AS190" s="76">
        <f>AB190*VLOOKUP('Tipo de Pilha_Furieri2014'!$E$1,'Área - us ur_Furieri2014'!$A$4:$R$6,10,FALSE)/1000</f>
        <v>1.1213274057635775E-5</v>
      </c>
      <c r="AT190" s="76">
        <f>AC190*VLOOKUP('Tipo de Pilha_Furieri2014'!$E$1,'Área - us ur_Furieri2014'!$A$4:$R$6,11,FALSE)/1000</f>
        <v>5.9471757513416591E-5</v>
      </c>
      <c r="AU190" s="76">
        <f>AD190*VLOOKUP('Tipo de Pilha_Furieri2014'!$E$1,'Área - us ur_Furieri2014'!$A$4:$R$6,12,FALSE)/1000</f>
        <v>8.3975020471665739E-5</v>
      </c>
      <c r="AV190" s="76">
        <f>AE190*VLOOKUP('Tipo de Pilha_Furieri2014'!$E$1,'Área - us ur_Furieri2014'!$A$4:$R$6,13,FALSE)/1000</f>
        <v>3.3641709400872333E-5</v>
      </c>
      <c r="AW190" s="76">
        <f>AF190*VLOOKUP('Tipo de Pilha_Furieri2014'!$E$1,'Área - us ur_Furieri2014'!$A$4:$R$6,14,FALSE)/1000</f>
        <v>2.4069510639869577E-5</v>
      </c>
      <c r="AX190" s="76">
        <f>AG190*VLOOKUP('Tipo de Pilha_Furieri2014'!$E$1,'Área - us ur_Furieri2014'!$A$4:$R$6,15,FALSE)/1000</f>
        <v>1.0747615125752815E-5</v>
      </c>
      <c r="AY190" s="76">
        <f>AH190*VLOOKUP('Tipo de Pilha_Furieri2014'!$E$1,'Área - us ur_Furieri2014'!$A$4:$R$6,16,FALSE)/1000</f>
        <v>0</v>
      </c>
      <c r="AZ190" s="76">
        <f>AI190*VLOOKUP('Tipo de Pilha_Furieri2014'!$E$1,'Área - us ur_Furieri2014'!$A$4:$R$6,17,FALSE)/1000</f>
        <v>0</v>
      </c>
      <c r="BA190" s="77">
        <f>AJ190*VLOOKUP('Tipo de Pilha_Furieri2014'!$E$1,'Área - us ur_Furieri2014'!$A$4:$R$6,18,FALSE)/1000</f>
        <v>0</v>
      </c>
      <c r="BB190" s="70">
        <f t="shared" si="89"/>
        <v>2.2311888720921282E-4</v>
      </c>
    </row>
    <row r="191" spans="1:54" ht="15" customHeight="1" x14ac:dyDescent="0.2">
      <c r="A191" s="90">
        <f>'Série Vento-1 dia'!D191</f>
        <v>42193</v>
      </c>
      <c r="B191" s="55">
        <f>'Série Vento-1 dia'!E191</f>
        <v>8.5912147999999995</v>
      </c>
      <c r="C191" s="48">
        <f t="shared" si="48"/>
        <v>4.2956074000000004E-2</v>
      </c>
      <c r="D191" s="49">
        <f t="shared" si="49"/>
        <v>0.12886822199999998</v>
      </c>
      <c r="E191" s="49">
        <f t="shared" si="50"/>
        <v>0.21478037</v>
      </c>
      <c r="F191" s="49">
        <f t="shared" si="51"/>
        <v>0.30069251799999996</v>
      </c>
      <c r="G191" s="49">
        <f t="shared" si="52"/>
        <v>0.38660466600000004</v>
      </c>
      <c r="H191" s="49">
        <f t="shared" si="53"/>
        <v>0.47251681400000001</v>
      </c>
      <c r="I191" s="49">
        <f t="shared" si="54"/>
        <v>0.55842896200000003</v>
      </c>
      <c r="J191" s="49">
        <f t="shared" si="55"/>
        <v>0.64434111000000005</v>
      </c>
      <c r="K191" s="49">
        <f t="shared" si="56"/>
        <v>0.73025325799999996</v>
      </c>
      <c r="L191" s="49">
        <f t="shared" si="57"/>
        <v>0.81616540599999998</v>
      </c>
      <c r="M191" s="49">
        <f t="shared" si="58"/>
        <v>0.902077554</v>
      </c>
      <c r="N191" s="49">
        <f t="shared" si="59"/>
        <v>0.98798970199999991</v>
      </c>
      <c r="O191" s="49">
        <f t="shared" si="60"/>
        <v>1.0739018499999999</v>
      </c>
      <c r="P191" s="49">
        <f t="shared" si="61"/>
        <v>1.159813998</v>
      </c>
      <c r="Q191" s="49">
        <f t="shared" si="62"/>
        <v>1.2457261459999998</v>
      </c>
      <c r="R191" s="49">
        <f t="shared" si="63"/>
        <v>1.3316382940000002</v>
      </c>
      <c r="S191" s="50">
        <f t="shared" si="64"/>
        <v>1.417550442</v>
      </c>
      <c r="T191" s="48">
        <f t="shared" si="72"/>
        <v>0</v>
      </c>
      <c r="U191" s="49">
        <f t="shared" si="73"/>
        <v>0</v>
      </c>
      <c r="V191" s="49">
        <f t="shared" si="74"/>
        <v>0</v>
      </c>
      <c r="W191" s="49">
        <f t="shared" si="75"/>
        <v>0</v>
      </c>
      <c r="X191" s="49">
        <f t="shared" si="76"/>
        <v>0</v>
      </c>
      <c r="Y191" s="49">
        <f t="shared" si="77"/>
        <v>1.1677657594172151</v>
      </c>
      <c r="Z191" s="49">
        <f t="shared" si="78"/>
        <v>4.167375950263053</v>
      </c>
      <c r="AA191" s="49">
        <f t="shared" si="79"/>
        <v>8.0231702132898643</v>
      </c>
      <c r="AB191" s="49">
        <f t="shared" si="80"/>
        <v>12.735148548497643</v>
      </c>
      <c r="AC191" s="49">
        <f t="shared" si="81"/>
        <v>18.303310955886403</v>
      </c>
      <c r="AD191" s="49">
        <f t="shared" si="82"/>
        <v>24.72765743545613</v>
      </c>
      <c r="AE191" s="49">
        <f t="shared" si="83"/>
        <v>32.008187987206824</v>
      </c>
      <c r="AF191" s="49">
        <f t="shared" si="84"/>
        <v>40.144902611138505</v>
      </c>
      <c r="AG191" s="49">
        <f t="shared" si="85"/>
        <v>49.137801307251152</v>
      </c>
      <c r="AH191" s="49">
        <f t="shared" si="86"/>
        <v>58.986884075544751</v>
      </c>
      <c r="AI191" s="49">
        <f t="shared" si="87"/>
        <v>69.692150916019401</v>
      </c>
      <c r="AJ191" s="49">
        <f t="shared" si="88"/>
        <v>81.253601828674945</v>
      </c>
      <c r="AK191" s="75">
        <f>T191*VLOOKUP('Tipo de Pilha_Furieri2014'!$E$1,'Área - us ur_Furieri2014'!$A$4:$R$6,2,FALSE)/1000</f>
        <v>0</v>
      </c>
      <c r="AL191" s="76">
        <f>U191*VLOOKUP('Tipo de Pilha_Furieri2014'!$E$1,'Área - us ur_Furieri2014'!$A$4:$R$6,3,FALSE)/1000</f>
        <v>0</v>
      </c>
      <c r="AM191" s="76">
        <f>V191*VLOOKUP('Tipo de Pilha_Furieri2014'!$E$1,'Área - us ur_Furieri2014'!$A$4:$R$6,4,FALSE)/1000</f>
        <v>0</v>
      </c>
      <c r="AN191" s="76">
        <f>W191*VLOOKUP('Tipo de Pilha_Furieri2014'!$E$1,'Área - us ur_Furieri2014'!$A$4:$R$6,5,FALSE)/1000</f>
        <v>0</v>
      </c>
      <c r="AO191" s="76">
        <f>X191*VLOOKUP('Tipo de Pilha_Furieri2014'!$E$1,'Área - us ur_Furieri2014'!$A$4:$R$6,6,FALSE)/1000</f>
        <v>0</v>
      </c>
      <c r="AP191" s="76">
        <f>Y191*VLOOKUP('Tipo de Pilha_Furieri2014'!$E$1,'Área - us ur_Furieri2014'!$A$4:$R$6,7,FALSE)/1000</f>
        <v>2.3705644916169466E-4</v>
      </c>
      <c r="AQ191" s="76">
        <f>Z191*VLOOKUP('Tipo de Pilha_Furieri2014'!$E$1,'Área - us ur_Furieri2014'!$A$4:$R$6,8,FALSE)/1000</f>
        <v>6.3760852039024707E-4</v>
      </c>
      <c r="AR191" s="76">
        <f>AA191*VLOOKUP('Tipo de Pilha_Furieri2014'!$E$1,'Área - us ur_Furieri2014'!$A$4:$R$6,9,FALSE)/1000</f>
        <v>8.7452555324859529E-4</v>
      </c>
      <c r="AS191" s="76">
        <f>AB191*VLOOKUP('Tipo de Pilha_Furieri2014'!$E$1,'Área - us ur_Furieri2014'!$A$4:$R$6,10,FALSE)/1000</f>
        <v>6.8769802161887275E-4</v>
      </c>
      <c r="AT191" s="76">
        <f>AC191*VLOOKUP('Tipo de Pilha_Furieri2014'!$E$1,'Área - us ur_Furieri2014'!$A$4:$R$6,11,FALSE)/1000</f>
        <v>6.4061588345602413E-4</v>
      </c>
      <c r="AU191" s="76">
        <f>AD191*VLOOKUP('Tipo de Pilha_Furieri2014'!$E$1,'Área - us ur_Furieri2014'!$A$4:$R$6,12,FALSE)/1000</f>
        <v>5.9346377845094706E-4</v>
      </c>
      <c r="AV191" s="76">
        <f>AE191*VLOOKUP('Tipo de Pilha_Furieri2014'!$E$1,'Área - us ur_Furieri2014'!$A$4:$R$6,13,FALSE)/1000</f>
        <v>1.9204912792324095E-4</v>
      </c>
      <c r="AW191" s="76">
        <f>AF191*VLOOKUP('Tipo de Pilha_Furieri2014'!$E$1,'Área - us ur_Furieri2014'!$A$4:$R$6,14,FALSE)/1000</f>
        <v>1.2043470783341552E-4</v>
      </c>
      <c r="AX191" s="76">
        <f>AG191*VLOOKUP('Tipo de Pilha_Furieri2014'!$E$1,'Área - us ur_Furieri2014'!$A$4:$R$6,15,FALSE)/1000</f>
        <v>4.9137801307251151E-5</v>
      </c>
      <c r="AY191" s="76">
        <f>AH191*VLOOKUP('Tipo de Pilha_Furieri2014'!$E$1,'Área - us ur_Furieri2014'!$A$4:$R$6,16,FALSE)/1000</f>
        <v>0</v>
      </c>
      <c r="AZ191" s="76">
        <f>AI191*VLOOKUP('Tipo de Pilha_Furieri2014'!$E$1,'Área - us ur_Furieri2014'!$A$4:$R$6,17,FALSE)/1000</f>
        <v>0</v>
      </c>
      <c r="BA191" s="77">
        <f>AJ191*VLOOKUP('Tipo de Pilha_Furieri2014'!$E$1,'Área - us ur_Furieri2014'!$A$4:$R$6,18,FALSE)/1000</f>
        <v>0</v>
      </c>
      <c r="BB191" s="70">
        <f t="shared" si="89"/>
        <v>4.0325898433902886E-3</v>
      </c>
    </row>
    <row r="192" spans="1:54" ht="15" customHeight="1" x14ac:dyDescent="0.2">
      <c r="A192" s="90">
        <f>'Série Vento-1 dia'!D192</f>
        <v>42194</v>
      </c>
      <c r="B192" s="55">
        <f>'Série Vento-1 dia'!E192</f>
        <v>7.7320933199999997</v>
      </c>
      <c r="C192" s="48">
        <f t="shared" si="48"/>
        <v>3.8660466600000006E-2</v>
      </c>
      <c r="D192" s="49">
        <f t="shared" si="49"/>
        <v>0.1159813998</v>
      </c>
      <c r="E192" s="49">
        <f t="shared" si="50"/>
        <v>0.19330233299999999</v>
      </c>
      <c r="F192" s="49">
        <f t="shared" si="51"/>
        <v>0.27062326619999993</v>
      </c>
      <c r="G192" s="49">
        <f t="shared" si="52"/>
        <v>0.34794419940000004</v>
      </c>
      <c r="H192" s="49">
        <f t="shared" si="53"/>
        <v>0.42526513260000004</v>
      </c>
      <c r="I192" s="49">
        <f t="shared" si="54"/>
        <v>0.50258606579999998</v>
      </c>
      <c r="J192" s="49">
        <f t="shared" si="55"/>
        <v>0.57990699900000009</v>
      </c>
      <c r="K192" s="49">
        <f t="shared" si="56"/>
        <v>0.65722793219999998</v>
      </c>
      <c r="L192" s="49">
        <f t="shared" si="57"/>
        <v>0.73454886539999997</v>
      </c>
      <c r="M192" s="49">
        <f t="shared" si="58"/>
        <v>0.81186979860000008</v>
      </c>
      <c r="N192" s="49">
        <f t="shared" si="59"/>
        <v>0.88919073179999986</v>
      </c>
      <c r="O192" s="49">
        <f t="shared" si="60"/>
        <v>0.96651166499999996</v>
      </c>
      <c r="P192" s="49">
        <f t="shared" si="61"/>
        <v>1.0438325982000001</v>
      </c>
      <c r="Q192" s="49">
        <f t="shared" si="62"/>
        <v>1.1211535313999998</v>
      </c>
      <c r="R192" s="49">
        <f t="shared" si="63"/>
        <v>1.1984744646000001</v>
      </c>
      <c r="S192" s="50">
        <f t="shared" si="64"/>
        <v>1.2757953978000001</v>
      </c>
      <c r="T192" s="48">
        <f t="shared" si="72"/>
        <v>0</v>
      </c>
      <c r="U192" s="49">
        <f t="shared" si="73"/>
        <v>0</v>
      </c>
      <c r="V192" s="49">
        <f t="shared" si="74"/>
        <v>0</v>
      </c>
      <c r="W192" s="49">
        <f t="shared" si="75"/>
        <v>0</v>
      </c>
      <c r="X192" s="49">
        <f t="shared" si="76"/>
        <v>0</v>
      </c>
      <c r="Y192" s="49">
        <f t="shared" si="77"/>
        <v>0</v>
      </c>
      <c r="Z192" s="49">
        <f t="shared" si="78"/>
        <v>2.1202383880026714</v>
      </c>
      <c r="AA192" s="49">
        <f t="shared" si="79"/>
        <v>5.0510572592527918</v>
      </c>
      <c r="AB192" s="49">
        <f t="shared" si="80"/>
        <v>8.6753852289694926</v>
      </c>
      <c r="AC192" s="49">
        <f t="shared" si="81"/>
        <v>12.993222297152784</v>
      </c>
      <c r="AD192" s="49">
        <f t="shared" si="82"/>
        <v>18.00456846380267</v>
      </c>
      <c r="AE192" s="49">
        <f t="shared" si="83"/>
        <v>23.70942372891912</v>
      </c>
      <c r="AF192" s="49">
        <f t="shared" si="84"/>
        <v>30.107788092502179</v>
      </c>
      <c r="AG192" s="49">
        <f t="shared" si="85"/>
        <v>37.199661554551845</v>
      </c>
      <c r="AH192" s="49">
        <f t="shared" si="86"/>
        <v>44.985044115068064</v>
      </c>
      <c r="AI192" s="49">
        <f t="shared" si="87"/>
        <v>53.463935774050903</v>
      </c>
      <c r="AJ192" s="49">
        <f t="shared" si="88"/>
        <v>62.636336531500305</v>
      </c>
      <c r="AK192" s="75">
        <f>T192*VLOOKUP('Tipo de Pilha_Furieri2014'!$E$1,'Área - us ur_Furieri2014'!$A$4:$R$6,2,FALSE)/1000</f>
        <v>0</v>
      </c>
      <c r="AL192" s="76">
        <f>U192*VLOOKUP('Tipo de Pilha_Furieri2014'!$E$1,'Área - us ur_Furieri2014'!$A$4:$R$6,3,FALSE)/1000</f>
        <v>0</v>
      </c>
      <c r="AM192" s="76">
        <f>V192*VLOOKUP('Tipo de Pilha_Furieri2014'!$E$1,'Área - us ur_Furieri2014'!$A$4:$R$6,4,FALSE)/1000</f>
        <v>0</v>
      </c>
      <c r="AN192" s="76">
        <f>W192*VLOOKUP('Tipo de Pilha_Furieri2014'!$E$1,'Área - us ur_Furieri2014'!$A$4:$R$6,5,FALSE)/1000</f>
        <v>0</v>
      </c>
      <c r="AO192" s="76">
        <f>X192*VLOOKUP('Tipo de Pilha_Furieri2014'!$E$1,'Área - us ur_Furieri2014'!$A$4:$R$6,6,FALSE)/1000</f>
        <v>0</v>
      </c>
      <c r="AP192" s="76">
        <f>Y192*VLOOKUP('Tipo de Pilha_Furieri2014'!$E$1,'Área - us ur_Furieri2014'!$A$4:$R$6,7,FALSE)/1000</f>
        <v>0</v>
      </c>
      <c r="AQ192" s="76">
        <f>Z192*VLOOKUP('Tipo de Pilha_Furieri2014'!$E$1,'Área - us ur_Furieri2014'!$A$4:$R$6,8,FALSE)/1000</f>
        <v>3.2439647336440872E-4</v>
      </c>
      <c r="AR192" s="76">
        <f>AA192*VLOOKUP('Tipo de Pilha_Furieri2014'!$E$1,'Área - us ur_Furieri2014'!$A$4:$R$6,9,FALSE)/1000</f>
        <v>5.505652412585543E-4</v>
      </c>
      <c r="AS192" s="76">
        <f>AB192*VLOOKUP('Tipo de Pilha_Furieri2014'!$E$1,'Área - us ur_Furieri2014'!$A$4:$R$6,10,FALSE)/1000</f>
        <v>4.6847080236435266E-4</v>
      </c>
      <c r="AT192" s="76">
        <f>AC192*VLOOKUP('Tipo de Pilha_Furieri2014'!$E$1,'Área - us ur_Furieri2014'!$A$4:$R$6,11,FALSE)/1000</f>
        <v>4.5476278040034747E-4</v>
      </c>
      <c r="AU192" s="76">
        <f>AD192*VLOOKUP('Tipo de Pilha_Furieri2014'!$E$1,'Área - us ur_Furieri2014'!$A$4:$R$6,12,FALSE)/1000</f>
        <v>4.3210964313126408E-4</v>
      </c>
      <c r="AV192" s="76">
        <f>AE192*VLOOKUP('Tipo de Pilha_Furieri2014'!$E$1,'Área - us ur_Furieri2014'!$A$4:$R$6,13,FALSE)/1000</f>
        <v>1.4225654237351473E-4</v>
      </c>
      <c r="AW192" s="76">
        <f>AF192*VLOOKUP('Tipo de Pilha_Furieri2014'!$E$1,'Área - us ur_Furieri2014'!$A$4:$R$6,14,FALSE)/1000</f>
        <v>9.0323364277506538E-5</v>
      </c>
      <c r="AX192" s="76">
        <f>AG192*VLOOKUP('Tipo de Pilha_Furieri2014'!$E$1,'Área - us ur_Furieri2014'!$A$4:$R$6,15,FALSE)/1000</f>
        <v>3.7199661554551843E-5</v>
      </c>
      <c r="AY192" s="76">
        <f>AH192*VLOOKUP('Tipo de Pilha_Furieri2014'!$E$1,'Área - us ur_Furieri2014'!$A$4:$R$6,16,FALSE)/1000</f>
        <v>0</v>
      </c>
      <c r="AZ192" s="76">
        <f>AI192*VLOOKUP('Tipo de Pilha_Furieri2014'!$E$1,'Área - us ur_Furieri2014'!$A$4:$R$6,17,FALSE)/1000</f>
        <v>0</v>
      </c>
      <c r="BA192" s="77">
        <f>AJ192*VLOOKUP('Tipo de Pilha_Furieri2014'!$E$1,'Área - us ur_Furieri2014'!$A$4:$R$6,18,FALSE)/1000</f>
        <v>0</v>
      </c>
      <c r="BB192" s="70">
        <f t="shared" si="89"/>
        <v>2.5000845087245005E-3</v>
      </c>
    </row>
    <row r="193" spans="1:54" ht="15" customHeight="1" x14ac:dyDescent="0.2">
      <c r="A193" s="90">
        <f>'Série Vento-1 dia'!D193</f>
        <v>42195</v>
      </c>
      <c r="B193" s="55">
        <f>'Série Vento-1 dia'!E193</f>
        <v>10.309457759999999</v>
      </c>
      <c r="C193" s="48">
        <f t="shared" si="48"/>
        <v>5.1547288800000007E-2</v>
      </c>
      <c r="D193" s="49">
        <f t="shared" si="49"/>
        <v>0.15464186639999997</v>
      </c>
      <c r="E193" s="49">
        <f t="shared" si="50"/>
        <v>0.25773644400000001</v>
      </c>
      <c r="F193" s="49">
        <f t="shared" si="51"/>
        <v>0.36083102159999991</v>
      </c>
      <c r="G193" s="49">
        <f t="shared" si="52"/>
        <v>0.46392559919999998</v>
      </c>
      <c r="H193" s="49">
        <f t="shared" si="53"/>
        <v>0.56702017680000005</v>
      </c>
      <c r="I193" s="49">
        <f t="shared" si="54"/>
        <v>0.67011475440000001</v>
      </c>
      <c r="J193" s="49">
        <f t="shared" si="55"/>
        <v>0.77320933200000008</v>
      </c>
      <c r="K193" s="49">
        <f t="shared" si="56"/>
        <v>0.87630390959999993</v>
      </c>
      <c r="L193" s="49">
        <f t="shared" si="57"/>
        <v>0.97939848719999989</v>
      </c>
      <c r="M193" s="49">
        <f t="shared" si="58"/>
        <v>1.0824930648</v>
      </c>
      <c r="N193" s="49">
        <f t="shared" si="59"/>
        <v>1.1855876423999998</v>
      </c>
      <c r="O193" s="49">
        <f t="shared" si="60"/>
        <v>1.2886822199999999</v>
      </c>
      <c r="P193" s="49">
        <f t="shared" si="61"/>
        <v>1.3917767975999999</v>
      </c>
      <c r="Q193" s="49">
        <f t="shared" si="62"/>
        <v>1.4948713751999998</v>
      </c>
      <c r="R193" s="49">
        <f t="shared" si="63"/>
        <v>1.5979659528000001</v>
      </c>
      <c r="S193" s="50">
        <f t="shared" si="64"/>
        <v>1.7010605303999999</v>
      </c>
      <c r="T193" s="48">
        <f t="shared" si="72"/>
        <v>0</v>
      </c>
      <c r="U193" s="49">
        <f t="shared" si="73"/>
        <v>0</v>
      </c>
      <c r="V193" s="49">
        <f t="shared" si="74"/>
        <v>0</v>
      </c>
      <c r="W193" s="49">
        <f t="shared" si="75"/>
        <v>0</v>
      </c>
      <c r="X193" s="49">
        <f t="shared" si="76"/>
        <v>0.91489486430258415</v>
      </c>
      <c r="Y193" s="49">
        <f t="shared" si="77"/>
        <v>4.5144270933175914</v>
      </c>
      <c r="Z193" s="49">
        <f t="shared" si="78"/>
        <v>9.3468643862731948</v>
      </c>
      <c r="AA193" s="49">
        <f t="shared" si="79"/>
        <v>15.412206743169406</v>
      </c>
      <c r="AB193" s="49">
        <f t="shared" si="80"/>
        <v>22.710454164006201</v>
      </c>
      <c r="AC193" s="49">
        <f t="shared" si="81"/>
        <v>31.241606648783609</v>
      </c>
      <c r="AD193" s="49">
        <f t="shared" si="82"/>
        <v>41.00566419750163</v>
      </c>
      <c r="AE193" s="49">
        <f t="shared" si="83"/>
        <v>52.002626810160223</v>
      </c>
      <c r="AF193" s="49">
        <f t="shared" si="84"/>
        <v>64.232494486759435</v>
      </c>
      <c r="AG193" s="49">
        <f t="shared" si="85"/>
        <v>77.695267227299254</v>
      </c>
      <c r="AH193" s="49">
        <f t="shared" si="86"/>
        <v>92.390945031779637</v>
      </c>
      <c r="AI193" s="49">
        <f t="shared" si="87"/>
        <v>108.31952790020071</v>
      </c>
      <c r="AJ193" s="49">
        <f t="shared" si="88"/>
        <v>125.48101583256231</v>
      </c>
      <c r="AK193" s="75">
        <f>T193*VLOOKUP('Tipo de Pilha_Furieri2014'!$E$1,'Área - us ur_Furieri2014'!$A$4:$R$6,2,FALSE)/1000</f>
        <v>0</v>
      </c>
      <c r="AL193" s="76">
        <f>U193*VLOOKUP('Tipo de Pilha_Furieri2014'!$E$1,'Área - us ur_Furieri2014'!$A$4:$R$6,3,FALSE)/1000</f>
        <v>0</v>
      </c>
      <c r="AM193" s="76">
        <f>V193*VLOOKUP('Tipo de Pilha_Furieri2014'!$E$1,'Área - us ur_Furieri2014'!$A$4:$R$6,4,FALSE)/1000</f>
        <v>0</v>
      </c>
      <c r="AN193" s="76">
        <f>W193*VLOOKUP('Tipo de Pilha_Furieri2014'!$E$1,'Área - us ur_Furieri2014'!$A$4:$R$6,5,FALSE)/1000</f>
        <v>0</v>
      </c>
      <c r="AO193" s="76">
        <f>X193*VLOOKUP('Tipo de Pilha_Furieri2014'!$E$1,'Área - us ur_Furieri2014'!$A$4:$R$6,6,FALSE)/1000</f>
        <v>1.4546828342411089E-4</v>
      </c>
      <c r="AP193" s="76">
        <f>Y193*VLOOKUP('Tipo de Pilha_Furieri2014'!$E$1,'Área - us ur_Furieri2014'!$A$4:$R$6,7,FALSE)/1000</f>
        <v>9.1642869994347108E-4</v>
      </c>
      <c r="AQ193" s="76">
        <f>Z193*VLOOKUP('Tipo de Pilha_Furieri2014'!$E$1,'Área - us ur_Furieri2014'!$A$4:$R$6,8,FALSE)/1000</f>
        <v>1.4300702510997986E-3</v>
      </c>
      <c r="AR193" s="76">
        <f>AA193*VLOOKUP('Tipo de Pilha_Furieri2014'!$E$1,'Área - us ur_Furieri2014'!$A$4:$R$6,9,FALSE)/1000</f>
        <v>1.6799305350054651E-3</v>
      </c>
      <c r="AS193" s="76">
        <f>AB193*VLOOKUP('Tipo de Pilha_Furieri2014'!$E$1,'Área - us ur_Furieri2014'!$A$4:$R$6,10,FALSE)/1000</f>
        <v>1.226364524856335E-3</v>
      </c>
      <c r="AT193" s="76">
        <f>AC193*VLOOKUP('Tipo de Pilha_Furieri2014'!$E$1,'Área - us ur_Furieri2014'!$A$4:$R$6,11,FALSE)/1000</f>
        <v>1.0934562327074265E-3</v>
      </c>
      <c r="AU193" s="76">
        <f>AD193*VLOOKUP('Tipo de Pilha_Furieri2014'!$E$1,'Área - us ur_Furieri2014'!$A$4:$R$6,12,FALSE)/1000</f>
        <v>9.8413594074003917E-4</v>
      </c>
      <c r="AV193" s="76">
        <f>AE193*VLOOKUP('Tipo de Pilha_Furieri2014'!$E$1,'Área - us ur_Furieri2014'!$A$4:$R$6,13,FALSE)/1000</f>
        <v>3.1201576086096133E-4</v>
      </c>
      <c r="AW193" s="76">
        <f>AF193*VLOOKUP('Tipo de Pilha_Furieri2014'!$E$1,'Área - us ur_Furieri2014'!$A$4:$R$6,14,FALSE)/1000</f>
        <v>1.9269748346027832E-4</v>
      </c>
      <c r="AX193" s="76">
        <f>AG193*VLOOKUP('Tipo de Pilha_Furieri2014'!$E$1,'Área - us ur_Furieri2014'!$A$4:$R$6,15,FALSE)/1000</f>
        <v>7.7695267227299256E-5</v>
      </c>
      <c r="AY193" s="76">
        <f>AH193*VLOOKUP('Tipo de Pilha_Furieri2014'!$E$1,'Área - us ur_Furieri2014'!$A$4:$R$6,16,FALSE)/1000</f>
        <v>0</v>
      </c>
      <c r="AZ193" s="76">
        <f>AI193*VLOOKUP('Tipo de Pilha_Furieri2014'!$E$1,'Área - us ur_Furieri2014'!$A$4:$R$6,17,FALSE)/1000</f>
        <v>0</v>
      </c>
      <c r="BA193" s="77">
        <f>AJ193*VLOOKUP('Tipo de Pilha_Furieri2014'!$E$1,'Área - us ur_Furieri2014'!$A$4:$R$6,18,FALSE)/1000</f>
        <v>0</v>
      </c>
      <c r="BB193" s="70">
        <f t="shared" si="89"/>
        <v>8.0582629793251852E-3</v>
      </c>
    </row>
    <row r="194" spans="1:54" ht="15" customHeight="1" x14ac:dyDescent="0.2">
      <c r="A194" s="90">
        <f>'Série Vento-1 dia'!D194</f>
        <v>42196</v>
      </c>
      <c r="B194" s="55">
        <f>'Série Vento-1 dia'!E194</f>
        <v>12.027700719999999</v>
      </c>
      <c r="C194" s="48">
        <f t="shared" si="48"/>
        <v>6.0138503600000004E-2</v>
      </c>
      <c r="D194" s="49">
        <f t="shared" si="49"/>
        <v>0.18041551079999998</v>
      </c>
      <c r="E194" s="49">
        <f t="shared" si="50"/>
        <v>0.30069251799999996</v>
      </c>
      <c r="F194" s="49">
        <f t="shared" si="51"/>
        <v>0.42096952519999992</v>
      </c>
      <c r="G194" s="49">
        <f t="shared" si="52"/>
        <v>0.54124653239999998</v>
      </c>
      <c r="H194" s="49">
        <f t="shared" si="53"/>
        <v>0.66152353959999999</v>
      </c>
      <c r="I194" s="49">
        <f t="shared" si="54"/>
        <v>0.78180054679999988</v>
      </c>
      <c r="J194" s="49">
        <f t="shared" si="55"/>
        <v>0.902077554</v>
      </c>
      <c r="K194" s="49">
        <f t="shared" si="56"/>
        <v>1.0223545612</v>
      </c>
      <c r="L194" s="49">
        <f t="shared" si="57"/>
        <v>1.1426315683999999</v>
      </c>
      <c r="M194" s="49">
        <f t="shared" si="58"/>
        <v>1.2629085756</v>
      </c>
      <c r="N194" s="49">
        <f t="shared" si="59"/>
        <v>1.3831855827999997</v>
      </c>
      <c r="O194" s="49">
        <f t="shared" si="60"/>
        <v>1.5034625899999998</v>
      </c>
      <c r="P194" s="49">
        <f t="shared" si="61"/>
        <v>1.6237395971999999</v>
      </c>
      <c r="Q194" s="49">
        <f t="shared" si="62"/>
        <v>1.7440166043999996</v>
      </c>
      <c r="R194" s="49">
        <f t="shared" si="63"/>
        <v>1.8642936116000002</v>
      </c>
      <c r="S194" s="50">
        <f t="shared" si="64"/>
        <v>1.9845706187999999</v>
      </c>
      <c r="T194" s="48">
        <f t="shared" si="72"/>
        <v>0</v>
      </c>
      <c r="U194" s="49">
        <f t="shared" si="73"/>
        <v>0</v>
      </c>
      <c r="V194" s="49">
        <f t="shared" si="74"/>
        <v>0</v>
      </c>
      <c r="W194" s="49">
        <f t="shared" si="75"/>
        <v>0</v>
      </c>
      <c r="X194" s="49">
        <f t="shared" si="76"/>
        <v>3.4989591863194063</v>
      </c>
      <c r="Y194" s="49">
        <f t="shared" si="77"/>
        <v>8.8970711545569401</v>
      </c>
      <c r="Z194" s="49">
        <f t="shared" si="78"/>
        <v>15.973303904269175</v>
      </c>
      <c r="AA194" s="49">
        <f t="shared" si="79"/>
        <v>24.72765743545613</v>
      </c>
      <c r="AB194" s="49">
        <f t="shared" si="80"/>
        <v>35.160131748117792</v>
      </c>
      <c r="AC194" s="49">
        <f t="shared" si="81"/>
        <v>47.270726842254135</v>
      </c>
      <c r="AD194" s="49">
        <f t="shared" si="82"/>
        <v>61.059442717865224</v>
      </c>
      <c r="AE194" s="49">
        <f t="shared" si="83"/>
        <v>76.52627937495096</v>
      </c>
      <c r="AF194" s="49">
        <f t="shared" si="84"/>
        <v>93.671236813511456</v>
      </c>
      <c r="AG194" s="49">
        <f t="shared" si="85"/>
        <v>112.49431503354667</v>
      </c>
      <c r="AH194" s="49">
        <f t="shared" si="86"/>
        <v>132.99551403505649</v>
      </c>
      <c r="AI194" s="49">
        <f t="shared" si="87"/>
        <v>155.17483381804121</v>
      </c>
      <c r="AJ194" s="49">
        <f t="shared" si="88"/>
        <v>179.03227438250045</v>
      </c>
      <c r="AK194" s="75">
        <f>T194*VLOOKUP('Tipo de Pilha_Furieri2014'!$E$1,'Área - us ur_Furieri2014'!$A$4:$R$6,2,FALSE)/1000</f>
        <v>0</v>
      </c>
      <c r="AL194" s="76">
        <f>U194*VLOOKUP('Tipo de Pilha_Furieri2014'!$E$1,'Área - us ur_Furieri2014'!$A$4:$R$6,3,FALSE)/1000</f>
        <v>0</v>
      </c>
      <c r="AM194" s="76">
        <f>V194*VLOOKUP('Tipo de Pilha_Furieri2014'!$E$1,'Área - us ur_Furieri2014'!$A$4:$R$6,4,FALSE)/1000</f>
        <v>0</v>
      </c>
      <c r="AN194" s="76">
        <f>W194*VLOOKUP('Tipo de Pilha_Furieri2014'!$E$1,'Área - us ur_Furieri2014'!$A$4:$R$6,5,FALSE)/1000</f>
        <v>0</v>
      </c>
      <c r="AO194" s="76">
        <f>X194*VLOOKUP('Tipo de Pilha_Furieri2014'!$E$1,'Área - us ur_Furieri2014'!$A$4:$R$6,6,FALSE)/1000</f>
        <v>5.5633451062478553E-4</v>
      </c>
      <c r="AP194" s="76">
        <f>Y194*VLOOKUP('Tipo de Pilha_Furieri2014'!$E$1,'Área - us ur_Furieri2014'!$A$4:$R$6,7,FALSE)/1000</f>
        <v>1.806105444375059E-3</v>
      </c>
      <c r="AQ194" s="76">
        <f>Z194*VLOOKUP('Tipo de Pilha_Furieri2014'!$E$1,'Área - us ur_Furieri2014'!$A$4:$R$6,8,FALSE)/1000</f>
        <v>2.4439154973531834E-3</v>
      </c>
      <c r="AR194" s="76">
        <f>AA194*VLOOKUP('Tipo de Pilha_Furieri2014'!$E$1,'Área - us ur_Furieri2014'!$A$4:$R$6,9,FALSE)/1000</f>
        <v>2.6953146604647184E-3</v>
      </c>
      <c r="AS194" s="76">
        <f>AB194*VLOOKUP('Tipo de Pilha_Furieri2014'!$E$1,'Área - us ur_Furieri2014'!$A$4:$R$6,10,FALSE)/1000</f>
        <v>1.8986471143983611E-3</v>
      </c>
      <c r="AT194" s="76">
        <f>AC194*VLOOKUP('Tipo de Pilha_Furieri2014'!$E$1,'Área - us ur_Furieri2014'!$A$4:$R$6,11,FALSE)/1000</f>
        <v>1.654475439478895E-3</v>
      </c>
      <c r="AU194" s="76">
        <f>AD194*VLOOKUP('Tipo de Pilha_Furieri2014'!$E$1,'Área - us ur_Furieri2014'!$A$4:$R$6,12,FALSE)/1000</f>
        <v>1.4654266252287654E-3</v>
      </c>
      <c r="AV194" s="76">
        <f>AE194*VLOOKUP('Tipo de Pilha_Furieri2014'!$E$1,'Área - us ur_Furieri2014'!$A$4:$R$6,13,FALSE)/1000</f>
        <v>4.5915767624970578E-4</v>
      </c>
      <c r="AW194" s="76">
        <f>AF194*VLOOKUP('Tipo de Pilha_Furieri2014'!$E$1,'Área - us ur_Furieri2014'!$A$4:$R$6,14,FALSE)/1000</f>
        <v>2.8101371044053435E-4</v>
      </c>
      <c r="AX194" s="76">
        <f>AG194*VLOOKUP('Tipo de Pilha_Furieri2014'!$E$1,'Área - us ur_Furieri2014'!$A$4:$R$6,15,FALSE)/1000</f>
        <v>1.1249431503354668E-4</v>
      </c>
      <c r="AY194" s="76">
        <f>AH194*VLOOKUP('Tipo de Pilha_Furieri2014'!$E$1,'Área - us ur_Furieri2014'!$A$4:$R$6,16,FALSE)/1000</f>
        <v>0</v>
      </c>
      <c r="AZ194" s="76">
        <f>AI194*VLOOKUP('Tipo de Pilha_Furieri2014'!$E$1,'Área - us ur_Furieri2014'!$A$4:$R$6,17,FALSE)/1000</f>
        <v>0</v>
      </c>
      <c r="BA194" s="77">
        <f>AJ194*VLOOKUP('Tipo de Pilha_Furieri2014'!$E$1,'Área - us ur_Furieri2014'!$A$4:$R$6,18,FALSE)/1000</f>
        <v>0</v>
      </c>
      <c r="BB194" s="70">
        <f t="shared" si="89"/>
        <v>1.3372884993647555E-2</v>
      </c>
    </row>
    <row r="195" spans="1:54" ht="15" customHeight="1" x14ac:dyDescent="0.2">
      <c r="A195" s="90">
        <f>'Série Vento-1 dia'!D195</f>
        <v>42197</v>
      </c>
      <c r="B195" s="55">
        <f>'Série Vento-1 dia'!E195</f>
        <v>9.4503362800000001</v>
      </c>
      <c r="C195" s="48">
        <f t="shared" si="48"/>
        <v>4.7251681400000009E-2</v>
      </c>
      <c r="D195" s="49">
        <f t="shared" si="49"/>
        <v>0.14175504419999999</v>
      </c>
      <c r="E195" s="49">
        <f t="shared" si="50"/>
        <v>0.236258407</v>
      </c>
      <c r="F195" s="49">
        <f t="shared" si="51"/>
        <v>0.33076176979999999</v>
      </c>
      <c r="G195" s="49">
        <f t="shared" si="52"/>
        <v>0.42526513260000004</v>
      </c>
      <c r="H195" s="49">
        <f t="shared" si="53"/>
        <v>0.51976849540000003</v>
      </c>
      <c r="I195" s="49">
        <f t="shared" si="54"/>
        <v>0.61427185820000008</v>
      </c>
      <c r="J195" s="49">
        <f t="shared" si="55"/>
        <v>0.70877522100000012</v>
      </c>
      <c r="K195" s="49">
        <f t="shared" si="56"/>
        <v>0.80327858380000006</v>
      </c>
      <c r="L195" s="49">
        <f t="shared" si="57"/>
        <v>0.89778194659999999</v>
      </c>
      <c r="M195" s="49">
        <f t="shared" si="58"/>
        <v>0.99228530940000015</v>
      </c>
      <c r="N195" s="49">
        <f t="shared" si="59"/>
        <v>1.0867886722</v>
      </c>
      <c r="O195" s="49">
        <f t="shared" si="60"/>
        <v>1.181292035</v>
      </c>
      <c r="P195" s="49">
        <f t="shared" si="61"/>
        <v>1.2757953978000001</v>
      </c>
      <c r="Q195" s="49">
        <f t="shared" si="62"/>
        <v>1.3702987605999999</v>
      </c>
      <c r="R195" s="49">
        <f t="shared" si="63"/>
        <v>1.4648021234000004</v>
      </c>
      <c r="S195" s="50">
        <f t="shared" si="64"/>
        <v>1.5593054862000002</v>
      </c>
      <c r="T195" s="48">
        <f t="shared" si="72"/>
        <v>0</v>
      </c>
      <c r="U195" s="49">
        <f t="shared" si="73"/>
        <v>0</v>
      </c>
      <c r="V195" s="49">
        <f t="shared" si="74"/>
        <v>0</v>
      </c>
      <c r="W195" s="49">
        <f t="shared" si="75"/>
        <v>0</v>
      </c>
      <c r="X195" s="49">
        <f t="shared" si="76"/>
        <v>0</v>
      </c>
      <c r="Y195" s="49">
        <f t="shared" si="77"/>
        <v>2.7115985854500311</v>
      </c>
      <c r="Z195" s="49">
        <f t="shared" si="78"/>
        <v>6.5762512830198965</v>
      </c>
      <c r="AA195" s="49">
        <f t="shared" si="79"/>
        <v>11.47688670792874</v>
      </c>
      <c r="AB195" s="49">
        <f t="shared" si="80"/>
        <v>17.413504860176555</v>
      </c>
      <c r="AC195" s="49">
        <f t="shared" si="81"/>
        <v>24.386105739763345</v>
      </c>
      <c r="AD195" s="49">
        <f t="shared" si="82"/>
        <v>32.394689346689134</v>
      </c>
      <c r="AE195" s="49">
        <f t="shared" si="83"/>
        <v>41.43925568095387</v>
      </c>
      <c r="AF195" s="49">
        <f t="shared" si="84"/>
        <v>51.519804742557596</v>
      </c>
      <c r="AG195" s="49">
        <f t="shared" si="85"/>
        <v>62.636336531500305</v>
      </c>
      <c r="AH195" s="49">
        <f t="shared" si="86"/>
        <v>74.788851047781975</v>
      </c>
      <c r="AI195" s="49">
        <f t="shared" si="87"/>
        <v>87.977348291402706</v>
      </c>
      <c r="AJ195" s="49">
        <f t="shared" si="88"/>
        <v>102.20182826236231</v>
      </c>
      <c r="AK195" s="75">
        <f>T195*VLOOKUP('Tipo de Pilha_Furieri2014'!$E$1,'Área - us ur_Furieri2014'!$A$4:$R$6,2,FALSE)/1000</f>
        <v>0</v>
      </c>
      <c r="AL195" s="76">
        <f>U195*VLOOKUP('Tipo de Pilha_Furieri2014'!$E$1,'Área - us ur_Furieri2014'!$A$4:$R$6,3,FALSE)/1000</f>
        <v>0</v>
      </c>
      <c r="AM195" s="76">
        <f>V195*VLOOKUP('Tipo de Pilha_Furieri2014'!$E$1,'Área - us ur_Furieri2014'!$A$4:$R$6,4,FALSE)/1000</f>
        <v>0</v>
      </c>
      <c r="AN195" s="76">
        <f>W195*VLOOKUP('Tipo de Pilha_Furieri2014'!$E$1,'Área - us ur_Furieri2014'!$A$4:$R$6,5,FALSE)/1000</f>
        <v>0</v>
      </c>
      <c r="AO195" s="76">
        <f>X195*VLOOKUP('Tipo de Pilha_Furieri2014'!$E$1,'Área - us ur_Furieri2014'!$A$4:$R$6,6,FALSE)/1000</f>
        <v>0</v>
      </c>
      <c r="AP195" s="76">
        <f>Y195*VLOOKUP('Tipo de Pilha_Furieri2014'!$E$1,'Área - us ur_Furieri2014'!$A$4:$R$6,7,FALSE)/1000</f>
        <v>5.5045451284635634E-4</v>
      </c>
      <c r="AQ195" s="76">
        <f>Z195*VLOOKUP('Tipo de Pilha_Furieri2014'!$E$1,'Área - us ur_Furieri2014'!$A$4:$R$6,8,FALSE)/1000</f>
        <v>1.0061664463020441E-3</v>
      </c>
      <c r="AR195" s="76">
        <f>AA195*VLOOKUP('Tipo de Pilha_Furieri2014'!$E$1,'Área - us ur_Furieri2014'!$A$4:$R$6,9,FALSE)/1000</f>
        <v>1.2509806511642328E-3</v>
      </c>
      <c r="AS195" s="76">
        <f>AB195*VLOOKUP('Tipo de Pilha_Furieri2014'!$E$1,'Área - us ur_Furieri2014'!$A$4:$R$6,10,FALSE)/1000</f>
        <v>9.4032926244953406E-4</v>
      </c>
      <c r="AT195" s="76">
        <f>AC195*VLOOKUP('Tipo de Pilha_Furieri2014'!$E$1,'Área - us ur_Furieri2014'!$A$4:$R$6,11,FALSE)/1000</f>
        <v>8.5351370089171714E-4</v>
      </c>
      <c r="AU195" s="76">
        <f>AD195*VLOOKUP('Tipo de Pilha_Furieri2014'!$E$1,'Área - us ur_Furieri2014'!$A$4:$R$6,12,FALSE)/1000</f>
        <v>7.7747254432053924E-4</v>
      </c>
      <c r="AV195" s="76">
        <f>AE195*VLOOKUP('Tipo de Pilha_Furieri2014'!$E$1,'Área - us ur_Furieri2014'!$A$4:$R$6,13,FALSE)/1000</f>
        <v>2.4863553408572322E-4</v>
      </c>
      <c r="AW195" s="76">
        <f>AF195*VLOOKUP('Tipo de Pilha_Furieri2014'!$E$1,'Área - us ur_Furieri2014'!$A$4:$R$6,14,FALSE)/1000</f>
        <v>1.545594142276728E-4</v>
      </c>
      <c r="AX195" s="76">
        <f>AG195*VLOOKUP('Tipo de Pilha_Furieri2014'!$E$1,'Área - us ur_Furieri2014'!$A$4:$R$6,15,FALSE)/1000</f>
        <v>6.26363365315003E-5</v>
      </c>
      <c r="AY195" s="76">
        <f>AH195*VLOOKUP('Tipo de Pilha_Furieri2014'!$E$1,'Área - us ur_Furieri2014'!$A$4:$R$6,16,FALSE)/1000</f>
        <v>0</v>
      </c>
      <c r="AZ195" s="76">
        <f>AI195*VLOOKUP('Tipo de Pilha_Furieri2014'!$E$1,'Área - us ur_Furieri2014'!$A$4:$R$6,17,FALSE)/1000</f>
        <v>0</v>
      </c>
      <c r="BA195" s="77">
        <f>AJ195*VLOOKUP('Tipo de Pilha_Furieri2014'!$E$1,'Área - us ur_Furieri2014'!$A$4:$R$6,18,FALSE)/1000</f>
        <v>0</v>
      </c>
      <c r="BB195" s="70">
        <f t="shared" si="89"/>
        <v>5.8447484028193199E-3</v>
      </c>
    </row>
    <row r="196" spans="1:54" ht="15" customHeight="1" x14ac:dyDescent="0.2">
      <c r="A196" s="90">
        <f>'Série Vento-1 dia'!D196</f>
        <v>42198</v>
      </c>
      <c r="B196" s="55">
        <f>'Série Vento-1 dia'!E196</f>
        <v>10.309457759999999</v>
      </c>
      <c r="C196" s="48">
        <f t="shared" ref="C196:C259" si="90">0.1*0.05*$B196</f>
        <v>5.1547288800000007E-2</v>
      </c>
      <c r="D196" s="49">
        <f t="shared" ref="D196:D259" si="91">0.1*0.15*$B196</f>
        <v>0.15464186639999997</v>
      </c>
      <c r="E196" s="49">
        <f t="shared" ref="E196:E259" si="92">0.1*0.25*$B196</f>
        <v>0.25773644400000001</v>
      </c>
      <c r="F196" s="49">
        <f t="shared" ref="F196:F259" si="93">0.1*0.35*$B196</f>
        <v>0.36083102159999991</v>
      </c>
      <c r="G196" s="49">
        <f t="shared" ref="G196:G259" si="94">0.1*0.45*$B196</f>
        <v>0.46392559919999998</v>
      </c>
      <c r="H196" s="49">
        <f t="shared" ref="H196:H259" si="95">0.1*0.55*$B196</f>
        <v>0.56702017680000005</v>
      </c>
      <c r="I196" s="49">
        <f t="shared" ref="I196:I259" si="96">0.1*0.65*$B196</f>
        <v>0.67011475440000001</v>
      </c>
      <c r="J196" s="49">
        <f t="shared" ref="J196:J259" si="97">0.1*0.75*$B196</f>
        <v>0.77320933200000008</v>
      </c>
      <c r="K196" s="49">
        <f t="shared" ref="K196:K259" si="98">0.1*0.85*$B196</f>
        <v>0.87630390959999993</v>
      </c>
      <c r="L196" s="49">
        <f t="shared" ref="L196:L259" si="99">0.1*0.95*$B196</f>
        <v>0.97939848719999989</v>
      </c>
      <c r="M196" s="49">
        <f t="shared" ref="M196:M259" si="100">0.1*1.05*$B196</f>
        <v>1.0824930648</v>
      </c>
      <c r="N196" s="49">
        <f t="shared" ref="N196:N259" si="101">0.1*1.15*$B196</f>
        <v>1.1855876423999998</v>
      </c>
      <c r="O196" s="49">
        <f t="shared" ref="O196:O259" si="102">0.1*1.25*$B196</f>
        <v>1.2886822199999999</v>
      </c>
      <c r="P196" s="49">
        <f t="shared" ref="P196:P259" si="103">0.1*1.35*$B196</f>
        <v>1.3917767975999999</v>
      </c>
      <c r="Q196" s="49">
        <f t="shared" ref="Q196:Q259" si="104">0.1*1.45*$B196</f>
        <v>1.4948713751999998</v>
      </c>
      <c r="R196" s="49">
        <f t="shared" ref="R196:R259" si="105">0.1*1.55*$B196</f>
        <v>1.5979659528000001</v>
      </c>
      <c r="S196" s="50">
        <f t="shared" ref="S196:S259" si="106">0.1*1.65*$B196</f>
        <v>1.7010605303999999</v>
      </c>
      <c r="T196" s="48">
        <f t="shared" si="72"/>
        <v>0</v>
      </c>
      <c r="U196" s="49">
        <f t="shared" si="73"/>
        <v>0</v>
      </c>
      <c r="V196" s="49">
        <f t="shared" si="74"/>
        <v>0</v>
      </c>
      <c r="W196" s="49">
        <f t="shared" si="75"/>
        <v>0</v>
      </c>
      <c r="X196" s="49">
        <f t="shared" si="76"/>
        <v>0.91489486430258415</v>
      </c>
      <c r="Y196" s="49">
        <f t="shared" si="77"/>
        <v>4.5144270933175914</v>
      </c>
      <c r="Z196" s="49">
        <f t="shared" si="78"/>
        <v>9.3468643862731948</v>
      </c>
      <c r="AA196" s="49">
        <f t="shared" si="79"/>
        <v>15.412206743169406</v>
      </c>
      <c r="AB196" s="49">
        <f t="shared" si="80"/>
        <v>22.710454164006201</v>
      </c>
      <c r="AC196" s="49">
        <f t="shared" si="81"/>
        <v>31.241606648783609</v>
      </c>
      <c r="AD196" s="49">
        <f t="shared" si="82"/>
        <v>41.00566419750163</v>
      </c>
      <c r="AE196" s="49">
        <f t="shared" si="83"/>
        <v>52.002626810160223</v>
      </c>
      <c r="AF196" s="49">
        <f t="shared" si="84"/>
        <v>64.232494486759435</v>
      </c>
      <c r="AG196" s="49">
        <f t="shared" si="85"/>
        <v>77.695267227299254</v>
      </c>
      <c r="AH196" s="49">
        <f t="shared" si="86"/>
        <v>92.390945031779637</v>
      </c>
      <c r="AI196" s="49">
        <f t="shared" si="87"/>
        <v>108.31952790020071</v>
      </c>
      <c r="AJ196" s="49">
        <f t="shared" si="88"/>
        <v>125.48101583256231</v>
      </c>
      <c r="AK196" s="75">
        <f>T196*VLOOKUP('Tipo de Pilha_Furieri2014'!$E$1,'Área - us ur_Furieri2014'!$A$4:$R$6,2,FALSE)/1000</f>
        <v>0</v>
      </c>
      <c r="AL196" s="76">
        <f>U196*VLOOKUP('Tipo de Pilha_Furieri2014'!$E$1,'Área - us ur_Furieri2014'!$A$4:$R$6,3,FALSE)/1000</f>
        <v>0</v>
      </c>
      <c r="AM196" s="76">
        <f>V196*VLOOKUP('Tipo de Pilha_Furieri2014'!$E$1,'Área - us ur_Furieri2014'!$A$4:$R$6,4,FALSE)/1000</f>
        <v>0</v>
      </c>
      <c r="AN196" s="76">
        <f>W196*VLOOKUP('Tipo de Pilha_Furieri2014'!$E$1,'Área - us ur_Furieri2014'!$A$4:$R$6,5,FALSE)/1000</f>
        <v>0</v>
      </c>
      <c r="AO196" s="76">
        <f>X196*VLOOKUP('Tipo de Pilha_Furieri2014'!$E$1,'Área - us ur_Furieri2014'!$A$4:$R$6,6,FALSE)/1000</f>
        <v>1.4546828342411089E-4</v>
      </c>
      <c r="AP196" s="76">
        <f>Y196*VLOOKUP('Tipo de Pilha_Furieri2014'!$E$1,'Área - us ur_Furieri2014'!$A$4:$R$6,7,FALSE)/1000</f>
        <v>9.1642869994347108E-4</v>
      </c>
      <c r="AQ196" s="76">
        <f>Z196*VLOOKUP('Tipo de Pilha_Furieri2014'!$E$1,'Área - us ur_Furieri2014'!$A$4:$R$6,8,FALSE)/1000</f>
        <v>1.4300702510997986E-3</v>
      </c>
      <c r="AR196" s="76">
        <f>AA196*VLOOKUP('Tipo de Pilha_Furieri2014'!$E$1,'Área - us ur_Furieri2014'!$A$4:$R$6,9,FALSE)/1000</f>
        <v>1.6799305350054651E-3</v>
      </c>
      <c r="AS196" s="76">
        <f>AB196*VLOOKUP('Tipo de Pilha_Furieri2014'!$E$1,'Área - us ur_Furieri2014'!$A$4:$R$6,10,FALSE)/1000</f>
        <v>1.226364524856335E-3</v>
      </c>
      <c r="AT196" s="76">
        <f>AC196*VLOOKUP('Tipo de Pilha_Furieri2014'!$E$1,'Área - us ur_Furieri2014'!$A$4:$R$6,11,FALSE)/1000</f>
        <v>1.0934562327074265E-3</v>
      </c>
      <c r="AU196" s="76">
        <f>AD196*VLOOKUP('Tipo de Pilha_Furieri2014'!$E$1,'Área - us ur_Furieri2014'!$A$4:$R$6,12,FALSE)/1000</f>
        <v>9.8413594074003917E-4</v>
      </c>
      <c r="AV196" s="76">
        <f>AE196*VLOOKUP('Tipo de Pilha_Furieri2014'!$E$1,'Área - us ur_Furieri2014'!$A$4:$R$6,13,FALSE)/1000</f>
        <v>3.1201576086096133E-4</v>
      </c>
      <c r="AW196" s="76">
        <f>AF196*VLOOKUP('Tipo de Pilha_Furieri2014'!$E$1,'Área - us ur_Furieri2014'!$A$4:$R$6,14,FALSE)/1000</f>
        <v>1.9269748346027832E-4</v>
      </c>
      <c r="AX196" s="76">
        <f>AG196*VLOOKUP('Tipo de Pilha_Furieri2014'!$E$1,'Área - us ur_Furieri2014'!$A$4:$R$6,15,FALSE)/1000</f>
        <v>7.7695267227299256E-5</v>
      </c>
      <c r="AY196" s="76">
        <f>AH196*VLOOKUP('Tipo de Pilha_Furieri2014'!$E$1,'Área - us ur_Furieri2014'!$A$4:$R$6,16,FALSE)/1000</f>
        <v>0</v>
      </c>
      <c r="AZ196" s="76">
        <f>AI196*VLOOKUP('Tipo de Pilha_Furieri2014'!$E$1,'Área - us ur_Furieri2014'!$A$4:$R$6,17,FALSE)/1000</f>
        <v>0</v>
      </c>
      <c r="BA196" s="77">
        <f>AJ196*VLOOKUP('Tipo de Pilha_Furieri2014'!$E$1,'Área - us ur_Furieri2014'!$A$4:$R$6,18,FALSE)/1000</f>
        <v>0</v>
      </c>
      <c r="BB196" s="70">
        <f t="shared" si="89"/>
        <v>8.0582629793251852E-3</v>
      </c>
    </row>
    <row r="197" spans="1:54" ht="15" customHeight="1" x14ac:dyDescent="0.2">
      <c r="A197" s="90">
        <f>'Série Vento-1 dia'!D197</f>
        <v>42199</v>
      </c>
      <c r="B197" s="55">
        <f>'Série Vento-1 dia'!E197</f>
        <v>12.027700719999999</v>
      </c>
      <c r="C197" s="48">
        <f t="shared" si="90"/>
        <v>6.0138503600000004E-2</v>
      </c>
      <c r="D197" s="49">
        <f t="shared" si="91"/>
        <v>0.18041551079999998</v>
      </c>
      <c r="E197" s="49">
        <f t="shared" si="92"/>
        <v>0.30069251799999996</v>
      </c>
      <c r="F197" s="49">
        <f t="shared" si="93"/>
        <v>0.42096952519999992</v>
      </c>
      <c r="G197" s="49">
        <f t="shared" si="94"/>
        <v>0.54124653239999998</v>
      </c>
      <c r="H197" s="49">
        <f t="shared" si="95"/>
        <v>0.66152353959999999</v>
      </c>
      <c r="I197" s="49">
        <f t="shared" si="96"/>
        <v>0.78180054679999988</v>
      </c>
      <c r="J197" s="49">
        <f t="shared" si="97"/>
        <v>0.902077554</v>
      </c>
      <c r="K197" s="49">
        <f t="shared" si="98"/>
        <v>1.0223545612</v>
      </c>
      <c r="L197" s="49">
        <f t="shared" si="99"/>
        <v>1.1426315683999999</v>
      </c>
      <c r="M197" s="49">
        <f t="shared" si="100"/>
        <v>1.2629085756</v>
      </c>
      <c r="N197" s="49">
        <f t="shared" si="101"/>
        <v>1.3831855827999997</v>
      </c>
      <c r="O197" s="49">
        <f t="shared" si="102"/>
        <v>1.5034625899999998</v>
      </c>
      <c r="P197" s="49">
        <f t="shared" si="103"/>
        <v>1.6237395971999999</v>
      </c>
      <c r="Q197" s="49">
        <f t="shared" si="104"/>
        <v>1.7440166043999996</v>
      </c>
      <c r="R197" s="49">
        <f t="shared" si="105"/>
        <v>1.8642936116000002</v>
      </c>
      <c r="S197" s="50">
        <f t="shared" si="106"/>
        <v>1.9845706187999999</v>
      </c>
      <c r="T197" s="48">
        <f t="shared" si="72"/>
        <v>0</v>
      </c>
      <c r="U197" s="49">
        <f t="shared" si="73"/>
        <v>0</v>
      </c>
      <c r="V197" s="49">
        <f t="shared" si="74"/>
        <v>0</v>
      </c>
      <c r="W197" s="49">
        <f t="shared" si="75"/>
        <v>0</v>
      </c>
      <c r="X197" s="49">
        <f t="shared" si="76"/>
        <v>3.4989591863194063</v>
      </c>
      <c r="Y197" s="49">
        <f t="shared" si="77"/>
        <v>8.8970711545569401</v>
      </c>
      <c r="Z197" s="49">
        <f t="shared" si="78"/>
        <v>15.973303904269175</v>
      </c>
      <c r="AA197" s="49">
        <f t="shared" si="79"/>
        <v>24.72765743545613</v>
      </c>
      <c r="AB197" s="49">
        <f t="shared" si="80"/>
        <v>35.160131748117792</v>
      </c>
      <c r="AC197" s="49">
        <f t="shared" si="81"/>
        <v>47.270726842254135</v>
      </c>
      <c r="AD197" s="49">
        <f t="shared" si="82"/>
        <v>61.059442717865224</v>
      </c>
      <c r="AE197" s="49">
        <f t="shared" si="83"/>
        <v>76.52627937495096</v>
      </c>
      <c r="AF197" s="49">
        <f t="shared" si="84"/>
        <v>93.671236813511456</v>
      </c>
      <c r="AG197" s="49">
        <f t="shared" si="85"/>
        <v>112.49431503354667</v>
      </c>
      <c r="AH197" s="49">
        <f t="shared" si="86"/>
        <v>132.99551403505649</v>
      </c>
      <c r="AI197" s="49">
        <f t="shared" si="87"/>
        <v>155.17483381804121</v>
      </c>
      <c r="AJ197" s="49">
        <f t="shared" si="88"/>
        <v>179.03227438250045</v>
      </c>
      <c r="AK197" s="75">
        <f>T197*VLOOKUP('Tipo de Pilha_Furieri2014'!$E$1,'Área - us ur_Furieri2014'!$A$4:$R$6,2,FALSE)/1000</f>
        <v>0</v>
      </c>
      <c r="AL197" s="76">
        <f>U197*VLOOKUP('Tipo de Pilha_Furieri2014'!$E$1,'Área - us ur_Furieri2014'!$A$4:$R$6,3,FALSE)/1000</f>
        <v>0</v>
      </c>
      <c r="AM197" s="76">
        <f>V197*VLOOKUP('Tipo de Pilha_Furieri2014'!$E$1,'Área - us ur_Furieri2014'!$A$4:$R$6,4,FALSE)/1000</f>
        <v>0</v>
      </c>
      <c r="AN197" s="76">
        <f>W197*VLOOKUP('Tipo de Pilha_Furieri2014'!$E$1,'Área - us ur_Furieri2014'!$A$4:$R$6,5,FALSE)/1000</f>
        <v>0</v>
      </c>
      <c r="AO197" s="76">
        <f>X197*VLOOKUP('Tipo de Pilha_Furieri2014'!$E$1,'Área - us ur_Furieri2014'!$A$4:$R$6,6,FALSE)/1000</f>
        <v>5.5633451062478553E-4</v>
      </c>
      <c r="AP197" s="76">
        <f>Y197*VLOOKUP('Tipo de Pilha_Furieri2014'!$E$1,'Área - us ur_Furieri2014'!$A$4:$R$6,7,FALSE)/1000</f>
        <v>1.806105444375059E-3</v>
      </c>
      <c r="AQ197" s="76">
        <f>Z197*VLOOKUP('Tipo de Pilha_Furieri2014'!$E$1,'Área - us ur_Furieri2014'!$A$4:$R$6,8,FALSE)/1000</f>
        <v>2.4439154973531834E-3</v>
      </c>
      <c r="AR197" s="76">
        <f>AA197*VLOOKUP('Tipo de Pilha_Furieri2014'!$E$1,'Área - us ur_Furieri2014'!$A$4:$R$6,9,FALSE)/1000</f>
        <v>2.6953146604647184E-3</v>
      </c>
      <c r="AS197" s="76">
        <f>AB197*VLOOKUP('Tipo de Pilha_Furieri2014'!$E$1,'Área - us ur_Furieri2014'!$A$4:$R$6,10,FALSE)/1000</f>
        <v>1.8986471143983611E-3</v>
      </c>
      <c r="AT197" s="76">
        <f>AC197*VLOOKUP('Tipo de Pilha_Furieri2014'!$E$1,'Área - us ur_Furieri2014'!$A$4:$R$6,11,FALSE)/1000</f>
        <v>1.654475439478895E-3</v>
      </c>
      <c r="AU197" s="76">
        <f>AD197*VLOOKUP('Tipo de Pilha_Furieri2014'!$E$1,'Área - us ur_Furieri2014'!$A$4:$R$6,12,FALSE)/1000</f>
        <v>1.4654266252287654E-3</v>
      </c>
      <c r="AV197" s="76">
        <f>AE197*VLOOKUP('Tipo de Pilha_Furieri2014'!$E$1,'Área - us ur_Furieri2014'!$A$4:$R$6,13,FALSE)/1000</f>
        <v>4.5915767624970578E-4</v>
      </c>
      <c r="AW197" s="76">
        <f>AF197*VLOOKUP('Tipo de Pilha_Furieri2014'!$E$1,'Área - us ur_Furieri2014'!$A$4:$R$6,14,FALSE)/1000</f>
        <v>2.8101371044053435E-4</v>
      </c>
      <c r="AX197" s="76">
        <f>AG197*VLOOKUP('Tipo de Pilha_Furieri2014'!$E$1,'Área - us ur_Furieri2014'!$A$4:$R$6,15,FALSE)/1000</f>
        <v>1.1249431503354668E-4</v>
      </c>
      <c r="AY197" s="76">
        <f>AH197*VLOOKUP('Tipo de Pilha_Furieri2014'!$E$1,'Área - us ur_Furieri2014'!$A$4:$R$6,16,FALSE)/1000</f>
        <v>0</v>
      </c>
      <c r="AZ197" s="76">
        <f>AI197*VLOOKUP('Tipo de Pilha_Furieri2014'!$E$1,'Área - us ur_Furieri2014'!$A$4:$R$6,17,FALSE)/1000</f>
        <v>0</v>
      </c>
      <c r="BA197" s="77">
        <f>AJ197*VLOOKUP('Tipo de Pilha_Furieri2014'!$E$1,'Área - us ur_Furieri2014'!$A$4:$R$6,18,FALSE)/1000</f>
        <v>0</v>
      </c>
      <c r="BB197" s="70">
        <f t="shared" si="89"/>
        <v>1.3372884993647555E-2</v>
      </c>
    </row>
    <row r="198" spans="1:54" ht="15" customHeight="1" x14ac:dyDescent="0.2">
      <c r="A198" s="90">
        <f>'Série Vento-1 dia'!D198</f>
        <v>42200</v>
      </c>
      <c r="B198" s="55">
        <f>'Série Vento-1 dia'!E198</f>
        <v>11.16857924</v>
      </c>
      <c r="C198" s="48">
        <f t="shared" si="90"/>
        <v>5.5842896200000013E-2</v>
      </c>
      <c r="D198" s="49">
        <f t="shared" si="91"/>
        <v>0.16752868859999998</v>
      </c>
      <c r="E198" s="49">
        <f t="shared" si="92"/>
        <v>0.27921448100000001</v>
      </c>
      <c r="F198" s="49">
        <f t="shared" si="93"/>
        <v>0.39090027339999994</v>
      </c>
      <c r="G198" s="49">
        <f t="shared" si="94"/>
        <v>0.50258606580000009</v>
      </c>
      <c r="H198" s="49">
        <f t="shared" si="95"/>
        <v>0.61427185820000008</v>
      </c>
      <c r="I198" s="49">
        <f t="shared" si="96"/>
        <v>0.72595765060000006</v>
      </c>
      <c r="J198" s="49">
        <f t="shared" si="97"/>
        <v>0.83764344300000015</v>
      </c>
      <c r="K198" s="49">
        <f t="shared" si="98"/>
        <v>0.94932923540000003</v>
      </c>
      <c r="L198" s="49">
        <f t="shared" si="99"/>
        <v>1.0610150277999999</v>
      </c>
      <c r="M198" s="49">
        <f t="shared" si="100"/>
        <v>1.1727008202</v>
      </c>
      <c r="N198" s="49">
        <f t="shared" si="101"/>
        <v>1.2843866125999999</v>
      </c>
      <c r="O198" s="49">
        <f t="shared" si="102"/>
        <v>1.396072405</v>
      </c>
      <c r="P198" s="49">
        <f t="shared" si="103"/>
        <v>1.5077581974000001</v>
      </c>
      <c r="Q198" s="49">
        <f t="shared" si="104"/>
        <v>1.6194439897999999</v>
      </c>
      <c r="R198" s="49">
        <f t="shared" si="105"/>
        <v>1.7311297822000002</v>
      </c>
      <c r="S198" s="50">
        <f t="shared" si="106"/>
        <v>1.8428155746000001</v>
      </c>
      <c r="T198" s="48">
        <f t="shared" si="72"/>
        <v>0</v>
      </c>
      <c r="U198" s="49">
        <f t="shared" si="73"/>
        <v>0</v>
      </c>
      <c r="V198" s="49">
        <f t="shared" si="74"/>
        <v>0</v>
      </c>
      <c r="W198" s="49">
        <f t="shared" si="75"/>
        <v>0</v>
      </c>
      <c r="X198" s="49">
        <f t="shared" si="76"/>
        <v>2.1202383880026754</v>
      </c>
      <c r="Y198" s="49">
        <f t="shared" si="77"/>
        <v>6.5762512830198965</v>
      </c>
      <c r="Z198" s="49">
        <f t="shared" si="78"/>
        <v>12.479215260022961</v>
      </c>
      <c r="AA198" s="49">
        <f t="shared" si="79"/>
        <v>19.829130319011878</v>
      </c>
      <c r="AB198" s="49">
        <f t="shared" si="80"/>
        <v>28.625996459986627</v>
      </c>
      <c r="AC198" s="49">
        <f t="shared" si="81"/>
        <v>38.869813682947211</v>
      </c>
      <c r="AD198" s="49">
        <f t="shared" si="82"/>
        <v>50.560581987893663</v>
      </c>
      <c r="AE198" s="49">
        <f t="shared" si="83"/>
        <v>63.698301374825931</v>
      </c>
      <c r="AF198" s="49">
        <f t="shared" si="84"/>
        <v>78.282971843744079</v>
      </c>
      <c r="AG198" s="49">
        <f t="shared" si="85"/>
        <v>94.314593394648071</v>
      </c>
      <c r="AH198" s="49">
        <f t="shared" si="86"/>
        <v>111.79316602753786</v>
      </c>
      <c r="AI198" s="49">
        <f t="shared" si="87"/>
        <v>130.71868974241357</v>
      </c>
      <c r="AJ198" s="49">
        <f t="shared" si="88"/>
        <v>151.09116453927507</v>
      </c>
      <c r="AK198" s="75">
        <f>T198*VLOOKUP('Tipo de Pilha_Furieri2014'!$E$1,'Área - us ur_Furieri2014'!$A$4:$R$6,2,FALSE)/1000</f>
        <v>0</v>
      </c>
      <c r="AL198" s="76">
        <f>U198*VLOOKUP('Tipo de Pilha_Furieri2014'!$E$1,'Área - us ur_Furieri2014'!$A$4:$R$6,3,FALSE)/1000</f>
        <v>0</v>
      </c>
      <c r="AM198" s="76">
        <f>V198*VLOOKUP('Tipo de Pilha_Furieri2014'!$E$1,'Área - us ur_Furieri2014'!$A$4:$R$6,4,FALSE)/1000</f>
        <v>0</v>
      </c>
      <c r="AN198" s="76">
        <f>W198*VLOOKUP('Tipo de Pilha_Furieri2014'!$E$1,'Área - us ur_Furieri2014'!$A$4:$R$6,5,FALSE)/1000</f>
        <v>0</v>
      </c>
      <c r="AO198" s="76">
        <f>X198*VLOOKUP('Tipo de Pilha_Furieri2014'!$E$1,'Área - us ur_Furieri2014'!$A$4:$R$6,6,FALSE)/1000</f>
        <v>3.3711790369242537E-4</v>
      </c>
      <c r="AP198" s="76">
        <f>Y198*VLOOKUP('Tipo de Pilha_Furieri2014'!$E$1,'Área - us ur_Furieri2014'!$A$4:$R$6,7,FALSE)/1000</f>
        <v>1.3349790104530391E-3</v>
      </c>
      <c r="AQ198" s="76">
        <f>Z198*VLOOKUP('Tipo de Pilha_Furieri2014'!$E$1,'Área - us ur_Furieri2014'!$A$4:$R$6,8,FALSE)/1000</f>
        <v>1.909319934783513E-3</v>
      </c>
      <c r="AR198" s="76">
        <f>AA198*VLOOKUP('Tipo de Pilha_Furieri2014'!$E$1,'Área - us ur_Furieri2014'!$A$4:$R$6,9,FALSE)/1000</f>
        <v>2.1613752047722947E-3</v>
      </c>
      <c r="AS198" s="76">
        <f>AB198*VLOOKUP('Tipo de Pilha_Furieri2014'!$E$1,'Área - us ur_Furieri2014'!$A$4:$R$6,10,FALSE)/1000</f>
        <v>1.545803808839278E-3</v>
      </c>
      <c r="AT198" s="76">
        <f>AC198*VLOOKUP('Tipo de Pilha_Furieri2014'!$E$1,'Área - us ur_Furieri2014'!$A$4:$R$6,11,FALSE)/1000</f>
        <v>1.3604434789031526E-3</v>
      </c>
      <c r="AU198" s="76">
        <f>AD198*VLOOKUP('Tipo de Pilha_Furieri2014'!$E$1,'Área - us ur_Furieri2014'!$A$4:$R$6,12,FALSE)/1000</f>
        <v>1.2134539677094479E-3</v>
      </c>
      <c r="AV198" s="76">
        <f>AE198*VLOOKUP('Tipo de Pilha_Furieri2014'!$E$1,'Área - us ur_Furieri2014'!$A$4:$R$6,13,FALSE)/1000</f>
        <v>3.8218980824895562E-4</v>
      </c>
      <c r="AW198" s="76">
        <f>AF198*VLOOKUP('Tipo de Pilha_Furieri2014'!$E$1,'Área - us ur_Furieri2014'!$A$4:$R$6,14,FALSE)/1000</f>
        <v>2.3484891553123225E-4</v>
      </c>
      <c r="AX198" s="76">
        <f>AG198*VLOOKUP('Tipo de Pilha_Furieri2014'!$E$1,'Área - us ur_Furieri2014'!$A$4:$R$6,15,FALSE)/1000</f>
        <v>9.4314593394648067E-5</v>
      </c>
      <c r="AY198" s="76">
        <f>AH198*VLOOKUP('Tipo de Pilha_Furieri2014'!$E$1,'Área - us ur_Furieri2014'!$A$4:$R$6,16,FALSE)/1000</f>
        <v>0</v>
      </c>
      <c r="AZ198" s="76">
        <f>AI198*VLOOKUP('Tipo de Pilha_Furieri2014'!$E$1,'Área - us ur_Furieri2014'!$A$4:$R$6,17,FALSE)/1000</f>
        <v>0</v>
      </c>
      <c r="BA198" s="77">
        <f>AJ198*VLOOKUP('Tipo de Pilha_Furieri2014'!$E$1,'Área - us ur_Furieri2014'!$A$4:$R$6,18,FALSE)/1000</f>
        <v>0</v>
      </c>
      <c r="BB198" s="70">
        <f t="shared" si="89"/>
        <v>1.0573846626327986E-2</v>
      </c>
    </row>
    <row r="199" spans="1:54" ht="15" customHeight="1" x14ac:dyDescent="0.2">
      <c r="A199" s="90">
        <f>'Série Vento-1 dia'!D199</f>
        <v>42201</v>
      </c>
      <c r="B199" s="55">
        <f>'Série Vento-1 dia'!E199</f>
        <v>12.027700719999999</v>
      </c>
      <c r="C199" s="48">
        <f t="shared" si="90"/>
        <v>6.0138503600000004E-2</v>
      </c>
      <c r="D199" s="49">
        <f t="shared" si="91"/>
        <v>0.18041551079999998</v>
      </c>
      <c r="E199" s="49">
        <f t="shared" si="92"/>
        <v>0.30069251799999996</v>
      </c>
      <c r="F199" s="49">
        <f t="shared" si="93"/>
        <v>0.42096952519999992</v>
      </c>
      <c r="G199" s="49">
        <f t="shared" si="94"/>
        <v>0.54124653239999998</v>
      </c>
      <c r="H199" s="49">
        <f t="shared" si="95"/>
        <v>0.66152353959999999</v>
      </c>
      <c r="I199" s="49">
        <f t="shared" si="96"/>
        <v>0.78180054679999988</v>
      </c>
      <c r="J199" s="49">
        <f t="shared" si="97"/>
        <v>0.902077554</v>
      </c>
      <c r="K199" s="49">
        <f t="shared" si="98"/>
        <v>1.0223545612</v>
      </c>
      <c r="L199" s="49">
        <f t="shared" si="99"/>
        <v>1.1426315683999999</v>
      </c>
      <c r="M199" s="49">
        <f t="shared" si="100"/>
        <v>1.2629085756</v>
      </c>
      <c r="N199" s="49">
        <f t="shared" si="101"/>
        <v>1.3831855827999997</v>
      </c>
      <c r="O199" s="49">
        <f t="shared" si="102"/>
        <v>1.5034625899999998</v>
      </c>
      <c r="P199" s="49">
        <f t="shared" si="103"/>
        <v>1.6237395971999999</v>
      </c>
      <c r="Q199" s="49">
        <f t="shared" si="104"/>
        <v>1.7440166043999996</v>
      </c>
      <c r="R199" s="49">
        <f t="shared" si="105"/>
        <v>1.8642936116000002</v>
      </c>
      <c r="S199" s="50">
        <f t="shared" si="106"/>
        <v>1.9845706187999999</v>
      </c>
      <c r="T199" s="48">
        <f t="shared" si="72"/>
        <v>0</v>
      </c>
      <c r="U199" s="49">
        <f t="shared" si="73"/>
        <v>0</v>
      </c>
      <c r="V199" s="49">
        <f t="shared" si="74"/>
        <v>0</v>
      </c>
      <c r="W199" s="49">
        <f t="shared" si="75"/>
        <v>0</v>
      </c>
      <c r="X199" s="49">
        <f t="shared" si="76"/>
        <v>3.4989591863194063</v>
      </c>
      <c r="Y199" s="49">
        <f t="shared" si="77"/>
        <v>8.8970711545569401</v>
      </c>
      <c r="Z199" s="49">
        <f t="shared" si="78"/>
        <v>15.973303904269175</v>
      </c>
      <c r="AA199" s="49">
        <f t="shared" si="79"/>
        <v>24.72765743545613</v>
      </c>
      <c r="AB199" s="49">
        <f t="shared" si="80"/>
        <v>35.160131748117792</v>
      </c>
      <c r="AC199" s="49">
        <f t="shared" si="81"/>
        <v>47.270726842254135</v>
      </c>
      <c r="AD199" s="49">
        <f t="shared" si="82"/>
        <v>61.059442717865224</v>
      </c>
      <c r="AE199" s="49">
        <f t="shared" si="83"/>
        <v>76.52627937495096</v>
      </c>
      <c r="AF199" s="49">
        <f t="shared" si="84"/>
        <v>93.671236813511456</v>
      </c>
      <c r="AG199" s="49">
        <f t="shared" si="85"/>
        <v>112.49431503354667</v>
      </c>
      <c r="AH199" s="49">
        <f t="shared" si="86"/>
        <v>132.99551403505649</v>
      </c>
      <c r="AI199" s="49">
        <f t="shared" si="87"/>
        <v>155.17483381804121</v>
      </c>
      <c r="AJ199" s="49">
        <f t="shared" si="88"/>
        <v>179.03227438250045</v>
      </c>
      <c r="AK199" s="75">
        <f>T199*VLOOKUP('Tipo de Pilha_Furieri2014'!$E$1,'Área - us ur_Furieri2014'!$A$4:$R$6,2,FALSE)/1000</f>
        <v>0</v>
      </c>
      <c r="AL199" s="76">
        <f>U199*VLOOKUP('Tipo de Pilha_Furieri2014'!$E$1,'Área - us ur_Furieri2014'!$A$4:$R$6,3,FALSE)/1000</f>
        <v>0</v>
      </c>
      <c r="AM199" s="76">
        <f>V199*VLOOKUP('Tipo de Pilha_Furieri2014'!$E$1,'Área - us ur_Furieri2014'!$A$4:$R$6,4,FALSE)/1000</f>
        <v>0</v>
      </c>
      <c r="AN199" s="76">
        <f>W199*VLOOKUP('Tipo de Pilha_Furieri2014'!$E$1,'Área - us ur_Furieri2014'!$A$4:$R$6,5,FALSE)/1000</f>
        <v>0</v>
      </c>
      <c r="AO199" s="76">
        <f>X199*VLOOKUP('Tipo de Pilha_Furieri2014'!$E$1,'Área - us ur_Furieri2014'!$A$4:$R$6,6,FALSE)/1000</f>
        <v>5.5633451062478553E-4</v>
      </c>
      <c r="AP199" s="76">
        <f>Y199*VLOOKUP('Tipo de Pilha_Furieri2014'!$E$1,'Área - us ur_Furieri2014'!$A$4:$R$6,7,FALSE)/1000</f>
        <v>1.806105444375059E-3</v>
      </c>
      <c r="AQ199" s="76">
        <f>Z199*VLOOKUP('Tipo de Pilha_Furieri2014'!$E$1,'Área - us ur_Furieri2014'!$A$4:$R$6,8,FALSE)/1000</f>
        <v>2.4439154973531834E-3</v>
      </c>
      <c r="AR199" s="76">
        <f>AA199*VLOOKUP('Tipo de Pilha_Furieri2014'!$E$1,'Área - us ur_Furieri2014'!$A$4:$R$6,9,FALSE)/1000</f>
        <v>2.6953146604647184E-3</v>
      </c>
      <c r="AS199" s="76">
        <f>AB199*VLOOKUP('Tipo de Pilha_Furieri2014'!$E$1,'Área - us ur_Furieri2014'!$A$4:$R$6,10,FALSE)/1000</f>
        <v>1.8986471143983611E-3</v>
      </c>
      <c r="AT199" s="76">
        <f>AC199*VLOOKUP('Tipo de Pilha_Furieri2014'!$E$1,'Área - us ur_Furieri2014'!$A$4:$R$6,11,FALSE)/1000</f>
        <v>1.654475439478895E-3</v>
      </c>
      <c r="AU199" s="76">
        <f>AD199*VLOOKUP('Tipo de Pilha_Furieri2014'!$E$1,'Área - us ur_Furieri2014'!$A$4:$R$6,12,FALSE)/1000</f>
        <v>1.4654266252287654E-3</v>
      </c>
      <c r="AV199" s="76">
        <f>AE199*VLOOKUP('Tipo de Pilha_Furieri2014'!$E$1,'Área - us ur_Furieri2014'!$A$4:$R$6,13,FALSE)/1000</f>
        <v>4.5915767624970578E-4</v>
      </c>
      <c r="AW199" s="76">
        <f>AF199*VLOOKUP('Tipo de Pilha_Furieri2014'!$E$1,'Área - us ur_Furieri2014'!$A$4:$R$6,14,FALSE)/1000</f>
        <v>2.8101371044053435E-4</v>
      </c>
      <c r="AX199" s="76">
        <f>AG199*VLOOKUP('Tipo de Pilha_Furieri2014'!$E$1,'Área - us ur_Furieri2014'!$A$4:$R$6,15,FALSE)/1000</f>
        <v>1.1249431503354668E-4</v>
      </c>
      <c r="AY199" s="76">
        <f>AH199*VLOOKUP('Tipo de Pilha_Furieri2014'!$E$1,'Área - us ur_Furieri2014'!$A$4:$R$6,16,FALSE)/1000</f>
        <v>0</v>
      </c>
      <c r="AZ199" s="76">
        <f>AI199*VLOOKUP('Tipo de Pilha_Furieri2014'!$E$1,'Área - us ur_Furieri2014'!$A$4:$R$6,17,FALSE)/1000</f>
        <v>0</v>
      </c>
      <c r="BA199" s="77">
        <f>AJ199*VLOOKUP('Tipo de Pilha_Furieri2014'!$E$1,'Área - us ur_Furieri2014'!$A$4:$R$6,18,FALSE)/1000</f>
        <v>0</v>
      </c>
      <c r="BB199" s="70">
        <f t="shared" si="89"/>
        <v>1.3372884993647555E-2</v>
      </c>
    </row>
    <row r="200" spans="1:54" ht="15" customHeight="1" x14ac:dyDescent="0.2">
      <c r="A200" s="90">
        <f>'Série Vento-1 dia'!D200</f>
        <v>42202</v>
      </c>
      <c r="B200" s="55">
        <f>'Série Vento-1 dia'!E200</f>
        <v>9.4503362800000001</v>
      </c>
      <c r="C200" s="48">
        <f t="shared" si="90"/>
        <v>4.7251681400000009E-2</v>
      </c>
      <c r="D200" s="49">
        <f t="shared" si="91"/>
        <v>0.14175504419999999</v>
      </c>
      <c r="E200" s="49">
        <f t="shared" si="92"/>
        <v>0.236258407</v>
      </c>
      <c r="F200" s="49">
        <f t="shared" si="93"/>
        <v>0.33076176979999999</v>
      </c>
      <c r="G200" s="49">
        <f t="shared" si="94"/>
        <v>0.42526513260000004</v>
      </c>
      <c r="H200" s="49">
        <f t="shared" si="95"/>
        <v>0.51976849540000003</v>
      </c>
      <c r="I200" s="49">
        <f t="shared" si="96"/>
        <v>0.61427185820000008</v>
      </c>
      <c r="J200" s="49">
        <f t="shared" si="97"/>
        <v>0.70877522100000012</v>
      </c>
      <c r="K200" s="49">
        <f t="shared" si="98"/>
        <v>0.80327858380000006</v>
      </c>
      <c r="L200" s="49">
        <f t="shared" si="99"/>
        <v>0.89778194659999999</v>
      </c>
      <c r="M200" s="49">
        <f t="shared" si="100"/>
        <v>0.99228530940000015</v>
      </c>
      <c r="N200" s="49">
        <f t="shared" si="101"/>
        <v>1.0867886722</v>
      </c>
      <c r="O200" s="49">
        <f t="shared" si="102"/>
        <v>1.181292035</v>
      </c>
      <c r="P200" s="49">
        <f t="shared" si="103"/>
        <v>1.2757953978000001</v>
      </c>
      <c r="Q200" s="49">
        <f t="shared" si="104"/>
        <v>1.3702987605999999</v>
      </c>
      <c r="R200" s="49">
        <f t="shared" si="105"/>
        <v>1.4648021234000004</v>
      </c>
      <c r="S200" s="50">
        <f t="shared" si="106"/>
        <v>1.5593054862000002</v>
      </c>
      <c r="T200" s="48">
        <f t="shared" si="72"/>
        <v>0</v>
      </c>
      <c r="U200" s="49">
        <f t="shared" si="73"/>
        <v>0</v>
      </c>
      <c r="V200" s="49">
        <f t="shared" si="74"/>
        <v>0</v>
      </c>
      <c r="W200" s="49">
        <f t="shared" si="75"/>
        <v>0</v>
      </c>
      <c r="X200" s="49">
        <f t="shared" si="76"/>
        <v>0</v>
      </c>
      <c r="Y200" s="49">
        <f t="shared" si="77"/>
        <v>2.7115985854500311</v>
      </c>
      <c r="Z200" s="49">
        <f t="shared" si="78"/>
        <v>6.5762512830198965</v>
      </c>
      <c r="AA200" s="49">
        <f t="shared" si="79"/>
        <v>11.47688670792874</v>
      </c>
      <c r="AB200" s="49">
        <f t="shared" si="80"/>
        <v>17.413504860176555</v>
      </c>
      <c r="AC200" s="49">
        <f t="shared" si="81"/>
        <v>24.386105739763345</v>
      </c>
      <c r="AD200" s="49">
        <f t="shared" si="82"/>
        <v>32.394689346689134</v>
      </c>
      <c r="AE200" s="49">
        <f t="shared" si="83"/>
        <v>41.43925568095387</v>
      </c>
      <c r="AF200" s="49">
        <f t="shared" si="84"/>
        <v>51.519804742557596</v>
      </c>
      <c r="AG200" s="49">
        <f t="shared" si="85"/>
        <v>62.636336531500305</v>
      </c>
      <c r="AH200" s="49">
        <f t="shared" si="86"/>
        <v>74.788851047781975</v>
      </c>
      <c r="AI200" s="49">
        <f t="shared" si="87"/>
        <v>87.977348291402706</v>
      </c>
      <c r="AJ200" s="49">
        <f t="shared" si="88"/>
        <v>102.20182826236231</v>
      </c>
      <c r="AK200" s="75">
        <f>T200*VLOOKUP('Tipo de Pilha_Furieri2014'!$E$1,'Área - us ur_Furieri2014'!$A$4:$R$6,2,FALSE)/1000</f>
        <v>0</v>
      </c>
      <c r="AL200" s="76">
        <f>U200*VLOOKUP('Tipo de Pilha_Furieri2014'!$E$1,'Área - us ur_Furieri2014'!$A$4:$R$6,3,FALSE)/1000</f>
        <v>0</v>
      </c>
      <c r="AM200" s="76">
        <f>V200*VLOOKUP('Tipo de Pilha_Furieri2014'!$E$1,'Área - us ur_Furieri2014'!$A$4:$R$6,4,FALSE)/1000</f>
        <v>0</v>
      </c>
      <c r="AN200" s="76">
        <f>W200*VLOOKUP('Tipo de Pilha_Furieri2014'!$E$1,'Área - us ur_Furieri2014'!$A$4:$R$6,5,FALSE)/1000</f>
        <v>0</v>
      </c>
      <c r="AO200" s="76">
        <f>X200*VLOOKUP('Tipo de Pilha_Furieri2014'!$E$1,'Área - us ur_Furieri2014'!$A$4:$R$6,6,FALSE)/1000</f>
        <v>0</v>
      </c>
      <c r="AP200" s="76">
        <f>Y200*VLOOKUP('Tipo de Pilha_Furieri2014'!$E$1,'Área - us ur_Furieri2014'!$A$4:$R$6,7,FALSE)/1000</f>
        <v>5.5045451284635634E-4</v>
      </c>
      <c r="AQ200" s="76">
        <f>Z200*VLOOKUP('Tipo de Pilha_Furieri2014'!$E$1,'Área - us ur_Furieri2014'!$A$4:$R$6,8,FALSE)/1000</f>
        <v>1.0061664463020441E-3</v>
      </c>
      <c r="AR200" s="76">
        <f>AA200*VLOOKUP('Tipo de Pilha_Furieri2014'!$E$1,'Área - us ur_Furieri2014'!$A$4:$R$6,9,FALSE)/1000</f>
        <v>1.2509806511642328E-3</v>
      </c>
      <c r="AS200" s="76">
        <f>AB200*VLOOKUP('Tipo de Pilha_Furieri2014'!$E$1,'Área - us ur_Furieri2014'!$A$4:$R$6,10,FALSE)/1000</f>
        <v>9.4032926244953406E-4</v>
      </c>
      <c r="AT200" s="76">
        <f>AC200*VLOOKUP('Tipo de Pilha_Furieri2014'!$E$1,'Área - us ur_Furieri2014'!$A$4:$R$6,11,FALSE)/1000</f>
        <v>8.5351370089171714E-4</v>
      </c>
      <c r="AU200" s="76">
        <f>AD200*VLOOKUP('Tipo de Pilha_Furieri2014'!$E$1,'Área - us ur_Furieri2014'!$A$4:$R$6,12,FALSE)/1000</f>
        <v>7.7747254432053924E-4</v>
      </c>
      <c r="AV200" s="76">
        <f>AE200*VLOOKUP('Tipo de Pilha_Furieri2014'!$E$1,'Área - us ur_Furieri2014'!$A$4:$R$6,13,FALSE)/1000</f>
        <v>2.4863553408572322E-4</v>
      </c>
      <c r="AW200" s="76">
        <f>AF200*VLOOKUP('Tipo de Pilha_Furieri2014'!$E$1,'Área - us ur_Furieri2014'!$A$4:$R$6,14,FALSE)/1000</f>
        <v>1.545594142276728E-4</v>
      </c>
      <c r="AX200" s="76">
        <f>AG200*VLOOKUP('Tipo de Pilha_Furieri2014'!$E$1,'Área - us ur_Furieri2014'!$A$4:$R$6,15,FALSE)/1000</f>
        <v>6.26363365315003E-5</v>
      </c>
      <c r="AY200" s="76">
        <f>AH200*VLOOKUP('Tipo de Pilha_Furieri2014'!$E$1,'Área - us ur_Furieri2014'!$A$4:$R$6,16,FALSE)/1000</f>
        <v>0</v>
      </c>
      <c r="AZ200" s="76">
        <f>AI200*VLOOKUP('Tipo de Pilha_Furieri2014'!$E$1,'Área - us ur_Furieri2014'!$A$4:$R$6,17,FALSE)/1000</f>
        <v>0</v>
      </c>
      <c r="BA200" s="77">
        <f>AJ200*VLOOKUP('Tipo de Pilha_Furieri2014'!$E$1,'Área - us ur_Furieri2014'!$A$4:$R$6,18,FALSE)/1000</f>
        <v>0</v>
      </c>
      <c r="BB200" s="70">
        <f t="shared" si="89"/>
        <v>5.8447484028193199E-3</v>
      </c>
    </row>
    <row r="201" spans="1:54" ht="15" customHeight="1" x14ac:dyDescent="0.2">
      <c r="A201" s="90">
        <f>'Série Vento-1 dia'!D201</f>
        <v>42203</v>
      </c>
      <c r="B201" s="55">
        <f>'Série Vento-1 dia'!E201</f>
        <v>8.5912147999999995</v>
      </c>
      <c r="C201" s="48">
        <f t="shared" si="90"/>
        <v>4.2956074000000004E-2</v>
      </c>
      <c r="D201" s="49">
        <f t="shared" si="91"/>
        <v>0.12886822199999998</v>
      </c>
      <c r="E201" s="49">
        <f t="shared" si="92"/>
        <v>0.21478037</v>
      </c>
      <c r="F201" s="49">
        <f t="shared" si="93"/>
        <v>0.30069251799999996</v>
      </c>
      <c r="G201" s="49">
        <f t="shared" si="94"/>
        <v>0.38660466600000004</v>
      </c>
      <c r="H201" s="49">
        <f t="shared" si="95"/>
        <v>0.47251681400000001</v>
      </c>
      <c r="I201" s="49">
        <f t="shared" si="96"/>
        <v>0.55842896200000003</v>
      </c>
      <c r="J201" s="49">
        <f t="shared" si="97"/>
        <v>0.64434111000000005</v>
      </c>
      <c r="K201" s="49">
        <f t="shared" si="98"/>
        <v>0.73025325799999996</v>
      </c>
      <c r="L201" s="49">
        <f t="shared" si="99"/>
        <v>0.81616540599999998</v>
      </c>
      <c r="M201" s="49">
        <f t="shared" si="100"/>
        <v>0.902077554</v>
      </c>
      <c r="N201" s="49">
        <f t="shared" si="101"/>
        <v>0.98798970199999991</v>
      </c>
      <c r="O201" s="49">
        <f t="shared" si="102"/>
        <v>1.0739018499999999</v>
      </c>
      <c r="P201" s="49">
        <f t="shared" si="103"/>
        <v>1.159813998</v>
      </c>
      <c r="Q201" s="49">
        <f t="shared" si="104"/>
        <v>1.2457261459999998</v>
      </c>
      <c r="R201" s="49">
        <f t="shared" si="105"/>
        <v>1.3316382940000002</v>
      </c>
      <c r="S201" s="50">
        <f t="shared" si="106"/>
        <v>1.417550442</v>
      </c>
      <c r="T201" s="48">
        <f t="shared" si="72"/>
        <v>0</v>
      </c>
      <c r="U201" s="49">
        <f t="shared" si="73"/>
        <v>0</v>
      </c>
      <c r="V201" s="49">
        <f t="shared" si="74"/>
        <v>0</v>
      </c>
      <c r="W201" s="49">
        <f t="shared" si="75"/>
        <v>0</v>
      </c>
      <c r="X201" s="49">
        <f t="shared" si="76"/>
        <v>0</v>
      </c>
      <c r="Y201" s="49">
        <f t="shared" si="77"/>
        <v>1.1677657594172151</v>
      </c>
      <c r="Z201" s="49">
        <f t="shared" si="78"/>
        <v>4.167375950263053</v>
      </c>
      <c r="AA201" s="49">
        <f t="shared" si="79"/>
        <v>8.0231702132898643</v>
      </c>
      <c r="AB201" s="49">
        <f t="shared" si="80"/>
        <v>12.735148548497643</v>
      </c>
      <c r="AC201" s="49">
        <f t="shared" si="81"/>
        <v>18.303310955886403</v>
      </c>
      <c r="AD201" s="49">
        <f t="shared" si="82"/>
        <v>24.72765743545613</v>
      </c>
      <c r="AE201" s="49">
        <f t="shared" si="83"/>
        <v>32.008187987206824</v>
      </c>
      <c r="AF201" s="49">
        <f t="shared" si="84"/>
        <v>40.144902611138505</v>
      </c>
      <c r="AG201" s="49">
        <f t="shared" si="85"/>
        <v>49.137801307251152</v>
      </c>
      <c r="AH201" s="49">
        <f t="shared" si="86"/>
        <v>58.986884075544751</v>
      </c>
      <c r="AI201" s="49">
        <f t="shared" si="87"/>
        <v>69.692150916019401</v>
      </c>
      <c r="AJ201" s="49">
        <f t="shared" si="88"/>
        <v>81.253601828674945</v>
      </c>
      <c r="AK201" s="75">
        <f>T201*VLOOKUP('Tipo de Pilha_Furieri2014'!$E$1,'Área - us ur_Furieri2014'!$A$4:$R$6,2,FALSE)/1000</f>
        <v>0</v>
      </c>
      <c r="AL201" s="76">
        <f>U201*VLOOKUP('Tipo de Pilha_Furieri2014'!$E$1,'Área - us ur_Furieri2014'!$A$4:$R$6,3,FALSE)/1000</f>
        <v>0</v>
      </c>
      <c r="AM201" s="76">
        <f>V201*VLOOKUP('Tipo de Pilha_Furieri2014'!$E$1,'Área - us ur_Furieri2014'!$A$4:$R$6,4,FALSE)/1000</f>
        <v>0</v>
      </c>
      <c r="AN201" s="76">
        <f>W201*VLOOKUP('Tipo de Pilha_Furieri2014'!$E$1,'Área - us ur_Furieri2014'!$A$4:$R$6,5,FALSE)/1000</f>
        <v>0</v>
      </c>
      <c r="AO201" s="76">
        <f>X201*VLOOKUP('Tipo de Pilha_Furieri2014'!$E$1,'Área - us ur_Furieri2014'!$A$4:$R$6,6,FALSE)/1000</f>
        <v>0</v>
      </c>
      <c r="AP201" s="76">
        <f>Y201*VLOOKUP('Tipo de Pilha_Furieri2014'!$E$1,'Área - us ur_Furieri2014'!$A$4:$R$6,7,FALSE)/1000</f>
        <v>2.3705644916169466E-4</v>
      </c>
      <c r="AQ201" s="76">
        <f>Z201*VLOOKUP('Tipo de Pilha_Furieri2014'!$E$1,'Área - us ur_Furieri2014'!$A$4:$R$6,8,FALSE)/1000</f>
        <v>6.3760852039024707E-4</v>
      </c>
      <c r="AR201" s="76">
        <f>AA201*VLOOKUP('Tipo de Pilha_Furieri2014'!$E$1,'Área - us ur_Furieri2014'!$A$4:$R$6,9,FALSE)/1000</f>
        <v>8.7452555324859529E-4</v>
      </c>
      <c r="AS201" s="76">
        <f>AB201*VLOOKUP('Tipo de Pilha_Furieri2014'!$E$1,'Área - us ur_Furieri2014'!$A$4:$R$6,10,FALSE)/1000</f>
        <v>6.8769802161887275E-4</v>
      </c>
      <c r="AT201" s="76">
        <f>AC201*VLOOKUP('Tipo de Pilha_Furieri2014'!$E$1,'Área - us ur_Furieri2014'!$A$4:$R$6,11,FALSE)/1000</f>
        <v>6.4061588345602413E-4</v>
      </c>
      <c r="AU201" s="76">
        <f>AD201*VLOOKUP('Tipo de Pilha_Furieri2014'!$E$1,'Área - us ur_Furieri2014'!$A$4:$R$6,12,FALSE)/1000</f>
        <v>5.9346377845094706E-4</v>
      </c>
      <c r="AV201" s="76">
        <f>AE201*VLOOKUP('Tipo de Pilha_Furieri2014'!$E$1,'Área - us ur_Furieri2014'!$A$4:$R$6,13,FALSE)/1000</f>
        <v>1.9204912792324095E-4</v>
      </c>
      <c r="AW201" s="76">
        <f>AF201*VLOOKUP('Tipo de Pilha_Furieri2014'!$E$1,'Área - us ur_Furieri2014'!$A$4:$R$6,14,FALSE)/1000</f>
        <v>1.2043470783341552E-4</v>
      </c>
      <c r="AX201" s="76">
        <f>AG201*VLOOKUP('Tipo de Pilha_Furieri2014'!$E$1,'Área - us ur_Furieri2014'!$A$4:$R$6,15,FALSE)/1000</f>
        <v>4.9137801307251151E-5</v>
      </c>
      <c r="AY201" s="76">
        <f>AH201*VLOOKUP('Tipo de Pilha_Furieri2014'!$E$1,'Área - us ur_Furieri2014'!$A$4:$R$6,16,FALSE)/1000</f>
        <v>0</v>
      </c>
      <c r="AZ201" s="76">
        <f>AI201*VLOOKUP('Tipo de Pilha_Furieri2014'!$E$1,'Área - us ur_Furieri2014'!$A$4:$R$6,17,FALSE)/1000</f>
        <v>0</v>
      </c>
      <c r="BA201" s="77">
        <f>AJ201*VLOOKUP('Tipo de Pilha_Furieri2014'!$E$1,'Área - us ur_Furieri2014'!$A$4:$R$6,18,FALSE)/1000</f>
        <v>0</v>
      </c>
      <c r="BB201" s="70">
        <f t="shared" si="89"/>
        <v>4.0325898433902886E-3</v>
      </c>
    </row>
    <row r="202" spans="1:54" ht="15" customHeight="1" x14ac:dyDescent="0.2">
      <c r="A202" s="90">
        <f>'Série Vento-1 dia'!D202</f>
        <v>42204</v>
      </c>
      <c r="B202" s="55">
        <f>'Série Vento-1 dia'!E202</f>
        <v>9.4503362800000001</v>
      </c>
      <c r="C202" s="48">
        <f t="shared" si="90"/>
        <v>4.7251681400000009E-2</v>
      </c>
      <c r="D202" s="49">
        <f t="shared" si="91"/>
        <v>0.14175504419999999</v>
      </c>
      <c r="E202" s="49">
        <f t="shared" si="92"/>
        <v>0.236258407</v>
      </c>
      <c r="F202" s="49">
        <f t="shared" si="93"/>
        <v>0.33076176979999999</v>
      </c>
      <c r="G202" s="49">
        <f t="shared" si="94"/>
        <v>0.42526513260000004</v>
      </c>
      <c r="H202" s="49">
        <f t="shared" si="95"/>
        <v>0.51976849540000003</v>
      </c>
      <c r="I202" s="49">
        <f t="shared" si="96"/>
        <v>0.61427185820000008</v>
      </c>
      <c r="J202" s="49">
        <f t="shared" si="97"/>
        <v>0.70877522100000012</v>
      </c>
      <c r="K202" s="49">
        <f t="shared" si="98"/>
        <v>0.80327858380000006</v>
      </c>
      <c r="L202" s="49">
        <f t="shared" si="99"/>
        <v>0.89778194659999999</v>
      </c>
      <c r="M202" s="49">
        <f t="shared" si="100"/>
        <v>0.99228530940000015</v>
      </c>
      <c r="N202" s="49">
        <f t="shared" si="101"/>
        <v>1.0867886722</v>
      </c>
      <c r="O202" s="49">
        <f t="shared" si="102"/>
        <v>1.181292035</v>
      </c>
      <c r="P202" s="49">
        <f t="shared" si="103"/>
        <v>1.2757953978000001</v>
      </c>
      <c r="Q202" s="49">
        <f t="shared" si="104"/>
        <v>1.3702987605999999</v>
      </c>
      <c r="R202" s="49">
        <f t="shared" si="105"/>
        <v>1.4648021234000004</v>
      </c>
      <c r="S202" s="50">
        <f t="shared" si="106"/>
        <v>1.5593054862000002</v>
      </c>
      <c r="T202" s="48">
        <f t="shared" si="72"/>
        <v>0</v>
      </c>
      <c r="U202" s="49">
        <f t="shared" si="73"/>
        <v>0</v>
      </c>
      <c r="V202" s="49">
        <f t="shared" si="74"/>
        <v>0</v>
      </c>
      <c r="W202" s="49">
        <f t="shared" si="75"/>
        <v>0</v>
      </c>
      <c r="X202" s="49">
        <f t="shared" si="76"/>
        <v>0</v>
      </c>
      <c r="Y202" s="49">
        <f t="shared" si="77"/>
        <v>2.7115985854500311</v>
      </c>
      <c r="Z202" s="49">
        <f t="shared" si="78"/>
        <v>6.5762512830198965</v>
      </c>
      <c r="AA202" s="49">
        <f t="shared" si="79"/>
        <v>11.47688670792874</v>
      </c>
      <c r="AB202" s="49">
        <f t="shared" si="80"/>
        <v>17.413504860176555</v>
      </c>
      <c r="AC202" s="49">
        <f t="shared" si="81"/>
        <v>24.386105739763345</v>
      </c>
      <c r="AD202" s="49">
        <f t="shared" si="82"/>
        <v>32.394689346689134</v>
      </c>
      <c r="AE202" s="49">
        <f t="shared" si="83"/>
        <v>41.43925568095387</v>
      </c>
      <c r="AF202" s="49">
        <f t="shared" si="84"/>
        <v>51.519804742557596</v>
      </c>
      <c r="AG202" s="49">
        <f t="shared" si="85"/>
        <v>62.636336531500305</v>
      </c>
      <c r="AH202" s="49">
        <f t="shared" si="86"/>
        <v>74.788851047781975</v>
      </c>
      <c r="AI202" s="49">
        <f t="shared" si="87"/>
        <v>87.977348291402706</v>
      </c>
      <c r="AJ202" s="49">
        <f t="shared" si="88"/>
        <v>102.20182826236231</v>
      </c>
      <c r="AK202" s="75">
        <f>T202*VLOOKUP('Tipo de Pilha_Furieri2014'!$E$1,'Área - us ur_Furieri2014'!$A$4:$R$6,2,FALSE)/1000</f>
        <v>0</v>
      </c>
      <c r="AL202" s="76">
        <f>U202*VLOOKUP('Tipo de Pilha_Furieri2014'!$E$1,'Área - us ur_Furieri2014'!$A$4:$R$6,3,FALSE)/1000</f>
        <v>0</v>
      </c>
      <c r="AM202" s="76">
        <f>V202*VLOOKUP('Tipo de Pilha_Furieri2014'!$E$1,'Área - us ur_Furieri2014'!$A$4:$R$6,4,FALSE)/1000</f>
        <v>0</v>
      </c>
      <c r="AN202" s="76">
        <f>W202*VLOOKUP('Tipo de Pilha_Furieri2014'!$E$1,'Área - us ur_Furieri2014'!$A$4:$R$6,5,FALSE)/1000</f>
        <v>0</v>
      </c>
      <c r="AO202" s="76">
        <f>X202*VLOOKUP('Tipo de Pilha_Furieri2014'!$E$1,'Área - us ur_Furieri2014'!$A$4:$R$6,6,FALSE)/1000</f>
        <v>0</v>
      </c>
      <c r="AP202" s="76">
        <f>Y202*VLOOKUP('Tipo de Pilha_Furieri2014'!$E$1,'Área - us ur_Furieri2014'!$A$4:$R$6,7,FALSE)/1000</f>
        <v>5.5045451284635634E-4</v>
      </c>
      <c r="AQ202" s="76">
        <f>Z202*VLOOKUP('Tipo de Pilha_Furieri2014'!$E$1,'Área - us ur_Furieri2014'!$A$4:$R$6,8,FALSE)/1000</f>
        <v>1.0061664463020441E-3</v>
      </c>
      <c r="AR202" s="76">
        <f>AA202*VLOOKUP('Tipo de Pilha_Furieri2014'!$E$1,'Área - us ur_Furieri2014'!$A$4:$R$6,9,FALSE)/1000</f>
        <v>1.2509806511642328E-3</v>
      </c>
      <c r="AS202" s="76">
        <f>AB202*VLOOKUP('Tipo de Pilha_Furieri2014'!$E$1,'Área - us ur_Furieri2014'!$A$4:$R$6,10,FALSE)/1000</f>
        <v>9.4032926244953406E-4</v>
      </c>
      <c r="AT202" s="76">
        <f>AC202*VLOOKUP('Tipo de Pilha_Furieri2014'!$E$1,'Área - us ur_Furieri2014'!$A$4:$R$6,11,FALSE)/1000</f>
        <v>8.5351370089171714E-4</v>
      </c>
      <c r="AU202" s="76">
        <f>AD202*VLOOKUP('Tipo de Pilha_Furieri2014'!$E$1,'Área - us ur_Furieri2014'!$A$4:$R$6,12,FALSE)/1000</f>
        <v>7.7747254432053924E-4</v>
      </c>
      <c r="AV202" s="76">
        <f>AE202*VLOOKUP('Tipo de Pilha_Furieri2014'!$E$1,'Área - us ur_Furieri2014'!$A$4:$R$6,13,FALSE)/1000</f>
        <v>2.4863553408572322E-4</v>
      </c>
      <c r="AW202" s="76">
        <f>AF202*VLOOKUP('Tipo de Pilha_Furieri2014'!$E$1,'Área - us ur_Furieri2014'!$A$4:$R$6,14,FALSE)/1000</f>
        <v>1.545594142276728E-4</v>
      </c>
      <c r="AX202" s="76">
        <f>AG202*VLOOKUP('Tipo de Pilha_Furieri2014'!$E$1,'Área - us ur_Furieri2014'!$A$4:$R$6,15,FALSE)/1000</f>
        <v>6.26363365315003E-5</v>
      </c>
      <c r="AY202" s="76">
        <f>AH202*VLOOKUP('Tipo de Pilha_Furieri2014'!$E$1,'Área - us ur_Furieri2014'!$A$4:$R$6,16,FALSE)/1000</f>
        <v>0</v>
      </c>
      <c r="AZ202" s="76">
        <f>AI202*VLOOKUP('Tipo de Pilha_Furieri2014'!$E$1,'Área - us ur_Furieri2014'!$A$4:$R$6,17,FALSE)/1000</f>
        <v>0</v>
      </c>
      <c r="BA202" s="77">
        <f>AJ202*VLOOKUP('Tipo de Pilha_Furieri2014'!$E$1,'Área - us ur_Furieri2014'!$A$4:$R$6,18,FALSE)/1000</f>
        <v>0</v>
      </c>
      <c r="BB202" s="70">
        <f t="shared" si="89"/>
        <v>5.8447484028193199E-3</v>
      </c>
    </row>
    <row r="203" spans="1:54" ht="15" customHeight="1" x14ac:dyDescent="0.2">
      <c r="A203" s="90">
        <f>'Série Vento-1 dia'!D203</f>
        <v>42205</v>
      </c>
      <c r="B203" s="55">
        <f>'Série Vento-1 dia'!E203</f>
        <v>6.8729718399999999</v>
      </c>
      <c r="C203" s="48">
        <f t="shared" si="90"/>
        <v>3.4364859200000007E-2</v>
      </c>
      <c r="D203" s="49">
        <f t="shared" si="91"/>
        <v>0.1030945776</v>
      </c>
      <c r="E203" s="49">
        <f t="shared" si="92"/>
        <v>0.17182429600000002</v>
      </c>
      <c r="F203" s="49">
        <f t="shared" si="93"/>
        <v>0.24055401439999996</v>
      </c>
      <c r="G203" s="49">
        <f t="shared" si="94"/>
        <v>0.30928373280000004</v>
      </c>
      <c r="H203" s="49">
        <f t="shared" si="95"/>
        <v>0.37801345120000007</v>
      </c>
      <c r="I203" s="49">
        <f t="shared" si="96"/>
        <v>0.44674316959999999</v>
      </c>
      <c r="J203" s="49">
        <f t="shared" si="97"/>
        <v>0.51547288800000002</v>
      </c>
      <c r="K203" s="49">
        <f t="shared" si="98"/>
        <v>0.58420260639999999</v>
      </c>
      <c r="L203" s="49">
        <f t="shared" si="99"/>
        <v>0.65293232479999996</v>
      </c>
      <c r="M203" s="49">
        <f t="shared" si="100"/>
        <v>0.72166204320000005</v>
      </c>
      <c r="N203" s="49">
        <f t="shared" si="101"/>
        <v>0.79039176159999991</v>
      </c>
      <c r="O203" s="49">
        <f t="shared" si="102"/>
        <v>0.85912147999999999</v>
      </c>
      <c r="P203" s="49">
        <f t="shared" si="103"/>
        <v>0.92785119840000008</v>
      </c>
      <c r="Q203" s="49">
        <f t="shared" si="104"/>
        <v>0.99658091679999994</v>
      </c>
      <c r="R203" s="49">
        <f t="shared" si="105"/>
        <v>1.0653106352000001</v>
      </c>
      <c r="S203" s="50">
        <f t="shared" si="106"/>
        <v>1.1340403536000001</v>
      </c>
      <c r="T203" s="48">
        <f t="shared" si="72"/>
        <v>0</v>
      </c>
      <c r="U203" s="49">
        <f t="shared" si="73"/>
        <v>0</v>
      </c>
      <c r="V203" s="49">
        <f t="shared" si="74"/>
        <v>0</v>
      </c>
      <c r="W203" s="49">
        <f t="shared" si="75"/>
        <v>0</v>
      </c>
      <c r="X203" s="49">
        <f t="shared" si="76"/>
        <v>0</v>
      </c>
      <c r="Y203" s="49">
        <f t="shared" si="77"/>
        <v>0</v>
      </c>
      <c r="Z203" s="49">
        <f t="shared" si="78"/>
        <v>0.43483859623875304</v>
      </c>
      <c r="AA203" s="49">
        <f t="shared" si="79"/>
        <v>2.5605478458175122</v>
      </c>
      <c r="AB203" s="49">
        <f t="shared" si="80"/>
        <v>5.2342149015920931</v>
      </c>
      <c r="AC203" s="49">
        <f t="shared" si="81"/>
        <v>8.4558397635624942</v>
      </c>
      <c r="AD203" s="49">
        <f t="shared" si="82"/>
        <v>12.225422431728726</v>
      </c>
      <c r="AE203" s="49">
        <f t="shared" si="83"/>
        <v>16.542962906090764</v>
      </c>
      <c r="AF203" s="49">
        <f t="shared" si="84"/>
        <v>21.408461186648644</v>
      </c>
      <c r="AG203" s="49">
        <f t="shared" si="85"/>
        <v>26.821917273402342</v>
      </c>
      <c r="AH203" s="49">
        <f t="shared" si="86"/>
        <v>32.783331166351857</v>
      </c>
      <c r="AI203" s="49">
        <f t="shared" si="87"/>
        <v>39.292702865497212</v>
      </c>
      <c r="AJ203" s="49">
        <f t="shared" si="88"/>
        <v>46.350032370838377</v>
      </c>
      <c r="AK203" s="75">
        <f>T203*VLOOKUP('Tipo de Pilha_Furieri2014'!$E$1,'Área - us ur_Furieri2014'!$A$4:$R$6,2,FALSE)/1000</f>
        <v>0</v>
      </c>
      <c r="AL203" s="76">
        <f>U203*VLOOKUP('Tipo de Pilha_Furieri2014'!$E$1,'Área - us ur_Furieri2014'!$A$4:$R$6,3,FALSE)/1000</f>
        <v>0</v>
      </c>
      <c r="AM203" s="76">
        <f>V203*VLOOKUP('Tipo de Pilha_Furieri2014'!$E$1,'Área - us ur_Furieri2014'!$A$4:$R$6,4,FALSE)/1000</f>
        <v>0</v>
      </c>
      <c r="AN203" s="76">
        <f>W203*VLOOKUP('Tipo de Pilha_Furieri2014'!$E$1,'Área - us ur_Furieri2014'!$A$4:$R$6,5,FALSE)/1000</f>
        <v>0</v>
      </c>
      <c r="AO203" s="76">
        <f>X203*VLOOKUP('Tipo de Pilha_Furieri2014'!$E$1,'Área - us ur_Furieri2014'!$A$4:$R$6,6,FALSE)/1000</f>
        <v>0</v>
      </c>
      <c r="AP203" s="76">
        <f>Y203*VLOOKUP('Tipo de Pilha_Furieri2014'!$E$1,'Área - us ur_Furieri2014'!$A$4:$R$6,7,FALSE)/1000</f>
        <v>0</v>
      </c>
      <c r="AQ203" s="76">
        <f>Z203*VLOOKUP('Tipo de Pilha_Furieri2014'!$E$1,'Área - us ur_Furieri2014'!$A$4:$R$6,8,FALSE)/1000</f>
        <v>6.6530305224529206E-5</v>
      </c>
      <c r="AR203" s="76">
        <f>AA203*VLOOKUP('Tipo de Pilha_Furieri2014'!$E$1,'Área - us ur_Furieri2014'!$A$4:$R$6,9,FALSE)/1000</f>
        <v>2.7909971519410879E-4</v>
      </c>
      <c r="AS203" s="76">
        <f>AB203*VLOOKUP('Tipo de Pilha_Furieri2014'!$E$1,'Área - us ur_Furieri2014'!$A$4:$R$6,10,FALSE)/1000</f>
        <v>2.8264760468597308E-4</v>
      </c>
      <c r="AT203" s="76">
        <f>AC203*VLOOKUP('Tipo de Pilha_Furieri2014'!$E$1,'Área - us ur_Furieri2014'!$A$4:$R$6,11,FALSE)/1000</f>
        <v>2.9595439172468738E-4</v>
      </c>
      <c r="AU203" s="76">
        <f>AD203*VLOOKUP('Tipo de Pilha_Furieri2014'!$E$1,'Área - us ur_Furieri2014'!$A$4:$R$6,12,FALSE)/1000</f>
        <v>2.9341013836148945E-4</v>
      </c>
      <c r="AV203" s="76">
        <f>AE203*VLOOKUP('Tipo de Pilha_Furieri2014'!$E$1,'Área - us ur_Furieri2014'!$A$4:$R$6,13,FALSE)/1000</f>
        <v>9.9257777436544586E-5</v>
      </c>
      <c r="AW203" s="76">
        <f>AF203*VLOOKUP('Tipo de Pilha_Furieri2014'!$E$1,'Área - us ur_Furieri2014'!$A$4:$R$6,14,FALSE)/1000</f>
        <v>6.4225383559945933E-5</v>
      </c>
      <c r="AX203" s="76">
        <f>AG203*VLOOKUP('Tipo de Pilha_Furieri2014'!$E$1,'Área - us ur_Furieri2014'!$A$4:$R$6,15,FALSE)/1000</f>
        <v>2.6821917273402342E-5</v>
      </c>
      <c r="AY203" s="76">
        <f>AH203*VLOOKUP('Tipo de Pilha_Furieri2014'!$E$1,'Área - us ur_Furieri2014'!$A$4:$R$6,16,FALSE)/1000</f>
        <v>0</v>
      </c>
      <c r="AZ203" s="76">
        <f>AI203*VLOOKUP('Tipo de Pilha_Furieri2014'!$E$1,'Área - us ur_Furieri2014'!$A$4:$R$6,17,FALSE)/1000</f>
        <v>0</v>
      </c>
      <c r="BA203" s="77">
        <f>AJ203*VLOOKUP('Tipo de Pilha_Furieri2014'!$E$1,'Área - us ur_Furieri2014'!$A$4:$R$6,18,FALSE)/1000</f>
        <v>0</v>
      </c>
      <c r="BB203" s="70">
        <f t="shared" si="89"/>
        <v>1.4079472334606808E-3</v>
      </c>
    </row>
    <row r="204" spans="1:54" ht="15" customHeight="1" x14ac:dyDescent="0.2">
      <c r="A204" s="90">
        <f>'Série Vento-1 dia'!D204</f>
        <v>42206</v>
      </c>
      <c r="B204" s="55">
        <f>'Série Vento-1 dia'!E204</f>
        <v>12.027700719999999</v>
      </c>
      <c r="C204" s="48">
        <f t="shared" si="90"/>
        <v>6.0138503600000004E-2</v>
      </c>
      <c r="D204" s="49">
        <f t="shared" si="91"/>
        <v>0.18041551079999998</v>
      </c>
      <c r="E204" s="49">
        <f t="shared" si="92"/>
        <v>0.30069251799999996</v>
      </c>
      <c r="F204" s="49">
        <f t="shared" si="93"/>
        <v>0.42096952519999992</v>
      </c>
      <c r="G204" s="49">
        <f t="shared" si="94"/>
        <v>0.54124653239999998</v>
      </c>
      <c r="H204" s="49">
        <f t="shared" si="95"/>
        <v>0.66152353959999999</v>
      </c>
      <c r="I204" s="49">
        <f t="shared" si="96"/>
        <v>0.78180054679999988</v>
      </c>
      <c r="J204" s="49">
        <f t="shared" si="97"/>
        <v>0.902077554</v>
      </c>
      <c r="K204" s="49">
        <f t="shared" si="98"/>
        <v>1.0223545612</v>
      </c>
      <c r="L204" s="49">
        <f t="shared" si="99"/>
        <v>1.1426315683999999</v>
      </c>
      <c r="M204" s="49">
        <f t="shared" si="100"/>
        <v>1.2629085756</v>
      </c>
      <c r="N204" s="49">
        <f t="shared" si="101"/>
        <v>1.3831855827999997</v>
      </c>
      <c r="O204" s="49">
        <f t="shared" si="102"/>
        <v>1.5034625899999998</v>
      </c>
      <c r="P204" s="49">
        <f t="shared" si="103"/>
        <v>1.6237395971999999</v>
      </c>
      <c r="Q204" s="49">
        <f t="shared" si="104"/>
        <v>1.7440166043999996</v>
      </c>
      <c r="R204" s="49">
        <f t="shared" si="105"/>
        <v>1.8642936116000002</v>
      </c>
      <c r="S204" s="50">
        <f t="shared" si="106"/>
        <v>1.9845706187999999</v>
      </c>
      <c r="T204" s="48">
        <f t="shared" si="72"/>
        <v>0</v>
      </c>
      <c r="U204" s="49">
        <f t="shared" si="73"/>
        <v>0</v>
      </c>
      <c r="V204" s="49">
        <f t="shared" si="74"/>
        <v>0</v>
      </c>
      <c r="W204" s="49">
        <f t="shared" si="75"/>
        <v>0</v>
      </c>
      <c r="X204" s="49">
        <f t="shared" si="76"/>
        <v>3.4989591863194063</v>
      </c>
      <c r="Y204" s="49">
        <f t="shared" si="77"/>
        <v>8.8970711545569401</v>
      </c>
      <c r="Z204" s="49">
        <f t="shared" si="78"/>
        <v>15.973303904269175</v>
      </c>
      <c r="AA204" s="49">
        <f t="shared" si="79"/>
        <v>24.72765743545613</v>
      </c>
      <c r="AB204" s="49">
        <f t="shared" si="80"/>
        <v>35.160131748117792</v>
      </c>
      <c r="AC204" s="49">
        <f t="shared" si="81"/>
        <v>47.270726842254135</v>
      </c>
      <c r="AD204" s="49">
        <f t="shared" si="82"/>
        <v>61.059442717865224</v>
      </c>
      <c r="AE204" s="49">
        <f t="shared" si="83"/>
        <v>76.52627937495096</v>
      </c>
      <c r="AF204" s="49">
        <f t="shared" si="84"/>
        <v>93.671236813511456</v>
      </c>
      <c r="AG204" s="49">
        <f t="shared" si="85"/>
        <v>112.49431503354667</v>
      </c>
      <c r="AH204" s="49">
        <f t="shared" si="86"/>
        <v>132.99551403505649</v>
      </c>
      <c r="AI204" s="49">
        <f t="shared" si="87"/>
        <v>155.17483381804121</v>
      </c>
      <c r="AJ204" s="49">
        <f t="shared" si="88"/>
        <v>179.03227438250045</v>
      </c>
      <c r="AK204" s="75">
        <f>T204*VLOOKUP('Tipo de Pilha_Furieri2014'!$E$1,'Área - us ur_Furieri2014'!$A$4:$R$6,2,FALSE)/1000</f>
        <v>0</v>
      </c>
      <c r="AL204" s="76">
        <f>U204*VLOOKUP('Tipo de Pilha_Furieri2014'!$E$1,'Área - us ur_Furieri2014'!$A$4:$R$6,3,FALSE)/1000</f>
        <v>0</v>
      </c>
      <c r="AM204" s="76">
        <f>V204*VLOOKUP('Tipo de Pilha_Furieri2014'!$E$1,'Área - us ur_Furieri2014'!$A$4:$R$6,4,FALSE)/1000</f>
        <v>0</v>
      </c>
      <c r="AN204" s="76">
        <f>W204*VLOOKUP('Tipo de Pilha_Furieri2014'!$E$1,'Área - us ur_Furieri2014'!$A$4:$R$6,5,FALSE)/1000</f>
        <v>0</v>
      </c>
      <c r="AO204" s="76">
        <f>X204*VLOOKUP('Tipo de Pilha_Furieri2014'!$E$1,'Área - us ur_Furieri2014'!$A$4:$R$6,6,FALSE)/1000</f>
        <v>5.5633451062478553E-4</v>
      </c>
      <c r="AP204" s="76">
        <f>Y204*VLOOKUP('Tipo de Pilha_Furieri2014'!$E$1,'Área - us ur_Furieri2014'!$A$4:$R$6,7,FALSE)/1000</f>
        <v>1.806105444375059E-3</v>
      </c>
      <c r="AQ204" s="76">
        <f>Z204*VLOOKUP('Tipo de Pilha_Furieri2014'!$E$1,'Área - us ur_Furieri2014'!$A$4:$R$6,8,FALSE)/1000</f>
        <v>2.4439154973531834E-3</v>
      </c>
      <c r="AR204" s="76">
        <f>AA204*VLOOKUP('Tipo de Pilha_Furieri2014'!$E$1,'Área - us ur_Furieri2014'!$A$4:$R$6,9,FALSE)/1000</f>
        <v>2.6953146604647184E-3</v>
      </c>
      <c r="AS204" s="76">
        <f>AB204*VLOOKUP('Tipo de Pilha_Furieri2014'!$E$1,'Área - us ur_Furieri2014'!$A$4:$R$6,10,FALSE)/1000</f>
        <v>1.8986471143983611E-3</v>
      </c>
      <c r="AT204" s="76">
        <f>AC204*VLOOKUP('Tipo de Pilha_Furieri2014'!$E$1,'Área - us ur_Furieri2014'!$A$4:$R$6,11,FALSE)/1000</f>
        <v>1.654475439478895E-3</v>
      </c>
      <c r="AU204" s="76">
        <f>AD204*VLOOKUP('Tipo de Pilha_Furieri2014'!$E$1,'Área - us ur_Furieri2014'!$A$4:$R$6,12,FALSE)/1000</f>
        <v>1.4654266252287654E-3</v>
      </c>
      <c r="AV204" s="76">
        <f>AE204*VLOOKUP('Tipo de Pilha_Furieri2014'!$E$1,'Área - us ur_Furieri2014'!$A$4:$R$6,13,FALSE)/1000</f>
        <v>4.5915767624970578E-4</v>
      </c>
      <c r="AW204" s="76">
        <f>AF204*VLOOKUP('Tipo de Pilha_Furieri2014'!$E$1,'Área - us ur_Furieri2014'!$A$4:$R$6,14,FALSE)/1000</f>
        <v>2.8101371044053435E-4</v>
      </c>
      <c r="AX204" s="76">
        <f>AG204*VLOOKUP('Tipo de Pilha_Furieri2014'!$E$1,'Área - us ur_Furieri2014'!$A$4:$R$6,15,FALSE)/1000</f>
        <v>1.1249431503354668E-4</v>
      </c>
      <c r="AY204" s="76">
        <f>AH204*VLOOKUP('Tipo de Pilha_Furieri2014'!$E$1,'Área - us ur_Furieri2014'!$A$4:$R$6,16,FALSE)/1000</f>
        <v>0</v>
      </c>
      <c r="AZ204" s="76">
        <f>AI204*VLOOKUP('Tipo de Pilha_Furieri2014'!$E$1,'Área - us ur_Furieri2014'!$A$4:$R$6,17,FALSE)/1000</f>
        <v>0</v>
      </c>
      <c r="BA204" s="77">
        <f>AJ204*VLOOKUP('Tipo de Pilha_Furieri2014'!$E$1,'Área - us ur_Furieri2014'!$A$4:$R$6,18,FALSE)/1000</f>
        <v>0</v>
      </c>
      <c r="BB204" s="70">
        <f t="shared" si="89"/>
        <v>1.3372884993647555E-2</v>
      </c>
    </row>
    <row r="205" spans="1:54" ht="15" customHeight="1" x14ac:dyDescent="0.2">
      <c r="A205" s="90">
        <f>'Série Vento-1 dia'!D205</f>
        <v>42207</v>
      </c>
      <c r="B205" s="55">
        <f>'Série Vento-1 dia'!E205</f>
        <v>14.605065159999999</v>
      </c>
      <c r="C205" s="48">
        <f t="shared" si="90"/>
        <v>7.3025325800000013E-2</v>
      </c>
      <c r="D205" s="49">
        <f t="shared" si="91"/>
        <v>0.21907597739999998</v>
      </c>
      <c r="E205" s="49">
        <f t="shared" si="92"/>
        <v>0.36512662899999998</v>
      </c>
      <c r="F205" s="49">
        <f t="shared" si="93"/>
        <v>0.51117728059999989</v>
      </c>
      <c r="G205" s="49">
        <f t="shared" si="94"/>
        <v>0.65722793219999998</v>
      </c>
      <c r="H205" s="49">
        <f t="shared" si="95"/>
        <v>0.80327858380000006</v>
      </c>
      <c r="I205" s="49">
        <f t="shared" si="96"/>
        <v>0.94932923539999992</v>
      </c>
      <c r="J205" s="49">
        <f t="shared" si="97"/>
        <v>1.095379887</v>
      </c>
      <c r="K205" s="49">
        <f t="shared" si="98"/>
        <v>1.2414305386</v>
      </c>
      <c r="L205" s="49">
        <f t="shared" si="99"/>
        <v>1.3874811901999999</v>
      </c>
      <c r="M205" s="49">
        <f t="shared" si="100"/>
        <v>1.5335318417999999</v>
      </c>
      <c r="N205" s="49">
        <f t="shared" si="101"/>
        <v>1.6795824933999997</v>
      </c>
      <c r="O205" s="49">
        <f t="shared" si="102"/>
        <v>1.8256331449999998</v>
      </c>
      <c r="P205" s="49">
        <f t="shared" si="103"/>
        <v>1.9716837966</v>
      </c>
      <c r="Q205" s="49">
        <f t="shared" si="104"/>
        <v>2.1177344481999998</v>
      </c>
      <c r="R205" s="49">
        <f t="shared" si="105"/>
        <v>2.2637850998000002</v>
      </c>
      <c r="S205" s="50">
        <f t="shared" si="106"/>
        <v>2.4098357513999997</v>
      </c>
      <c r="T205" s="48">
        <f t="shared" si="72"/>
        <v>0</v>
      </c>
      <c r="U205" s="49">
        <f t="shared" si="73"/>
        <v>0</v>
      </c>
      <c r="V205" s="49">
        <f t="shared" si="74"/>
        <v>0</v>
      </c>
      <c r="W205" s="49">
        <f t="shared" si="75"/>
        <v>2.4116375663654424</v>
      </c>
      <c r="X205" s="49">
        <f t="shared" si="76"/>
        <v>8.6753852289694926</v>
      </c>
      <c r="Y205" s="49">
        <f t="shared" si="77"/>
        <v>17.413504860176555</v>
      </c>
      <c r="Z205" s="49">
        <f t="shared" si="78"/>
        <v>28.625996459986609</v>
      </c>
      <c r="AA205" s="49">
        <f t="shared" si="79"/>
        <v>42.312860028399705</v>
      </c>
      <c r="AB205" s="49">
        <f t="shared" si="80"/>
        <v>58.474095565415801</v>
      </c>
      <c r="AC205" s="49">
        <f t="shared" si="81"/>
        <v>77.1097030710349</v>
      </c>
      <c r="AD205" s="49">
        <f t="shared" si="82"/>
        <v>98.219682545257001</v>
      </c>
      <c r="AE205" s="49">
        <f t="shared" si="83"/>
        <v>121.80403398808208</v>
      </c>
      <c r="AF205" s="49">
        <f t="shared" si="84"/>
        <v>147.86275739951026</v>
      </c>
      <c r="AG205" s="49">
        <f t="shared" si="85"/>
        <v>176.39585277954146</v>
      </c>
      <c r="AH205" s="49">
        <f t="shared" si="86"/>
        <v>207.40332012817555</v>
      </c>
      <c r="AI205" s="49">
        <f t="shared" si="87"/>
        <v>240.88515944541282</v>
      </c>
      <c r="AJ205" s="49">
        <f t="shared" si="88"/>
        <v>276.84137073125294</v>
      </c>
      <c r="AK205" s="75">
        <f>T205*VLOOKUP('Tipo de Pilha_Furieri2014'!$E$1,'Área - us ur_Furieri2014'!$A$4:$R$6,2,FALSE)/1000</f>
        <v>0</v>
      </c>
      <c r="AL205" s="76">
        <f>U205*VLOOKUP('Tipo de Pilha_Furieri2014'!$E$1,'Área - us ur_Furieri2014'!$A$4:$R$6,3,FALSE)/1000</f>
        <v>0</v>
      </c>
      <c r="AM205" s="76">
        <f>V205*VLOOKUP('Tipo de Pilha_Furieri2014'!$E$1,'Área - us ur_Furieri2014'!$A$4:$R$6,4,FALSE)/1000</f>
        <v>0</v>
      </c>
      <c r="AN205" s="76">
        <f>W205*VLOOKUP('Tipo de Pilha_Furieri2014'!$E$1,'Área - us ur_Furieri2014'!$A$4:$R$6,5,FALSE)/1000</f>
        <v>2.3392884393744789E-4</v>
      </c>
      <c r="AO205" s="76">
        <f>X205*VLOOKUP('Tipo de Pilha_Furieri2014'!$E$1,'Área - us ur_Furieri2014'!$A$4:$R$6,6,FALSE)/1000</f>
        <v>1.3793862514061494E-3</v>
      </c>
      <c r="AP205" s="76">
        <f>Y205*VLOOKUP('Tipo de Pilha_Furieri2014'!$E$1,'Área - us ur_Furieri2014'!$A$4:$R$6,7,FALSE)/1000</f>
        <v>3.5349414866158407E-3</v>
      </c>
      <c r="AQ205" s="76">
        <f>Z205*VLOOKUP('Tipo de Pilha_Furieri2014'!$E$1,'Área - us ur_Furieri2014'!$A$4:$R$6,8,FALSE)/1000</f>
        <v>4.3797774583779515E-3</v>
      </c>
      <c r="AR205" s="76">
        <f>AA205*VLOOKUP('Tipo de Pilha_Furieri2014'!$E$1,'Área - us ur_Furieri2014'!$A$4:$R$6,9,FALSE)/1000</f>
        <v>4.6121017430955681E-3</v>
      </c>
      <c r="AS205" s="76">
        <f>AB205*VLOOKUP('Tipo de Pilha_Furieri2014'!$E$1,'Área - us ur_Furieri2014'!$A$4:$R$6,10,FALSE)/1000</f>
        <v>3.1576011605324535E-3</v>
      </c>
      <c r="AT205" s="76">
        <f>AC205*VLOOKUP('Tipo de Pilha_Furieri2014'!$E$1,'Área - us ur_Furieri2014'!$A$4:$R$6,11,FALSE)/1000</f>
        <v>2.6988396074862217E-3</v>
      </c>
      <c r="AU205" s="76">
        <f>AD205*VLOOKUP('Tipo de Pilha_Furieri2014'!$E$1,'Área - us ur_Furieri2014'!$A$4:$R$6,12,FALSE)/1000</f>
        <v>2.3572723810861679E-3</v>
      </c>
      <c r="AV205" s="76">
        <f>AE205*VLOOKUP('Tipo de Pilha_Furieri2014'!$E$1,'Área - us ur_Furieri2014'!$A$4:$R$6,13,FALSE)/1000</f>
        <v>7.3082420392849251E-4</v>
      </c>
      <c r="AW205" s="76">
        <f>AF205*VLOOKUP('Tipo de Pilha_Furieri2014'!$E$1,'Área - us ur_Furieri2014'!$A$4:$R$6,14,FALSE)/1000</f>
        <v>4.4358827219853083E-4</v>
      </c>
      <c r="AX205" s="76">
        <f>AG205*VLOOKUP('Tipo de Pilha_Furieri2014'!$E$1,'Área - us ur_Furieri2014'!$A$4:$R$6,15,FALSE)/1000</f>
        <v>1.7639585277954146E-4</v>
      </c>
      <c r="AY205" s="76">
        <f>AH205*VLOOKUP('Tipo de Pilha_Furieri2014'!$E$1,'Área - us ur_Furieri2014'!$A$4:$R$6,16,FALSE)/1000</f>
        <v>0</v>
      </c>
      <c r="AZ205" s="76">
        <f>AI205*VLOOKUP('Tipo de Pilha_Furieri2014'!$E$1,'Área - us ur_Furieri2014'!$A$4:$R$6,17,FALSE)/1000</f>
        <v>0</v>
      </c>
      <c r="BA205" s="77">
        <f>AJ205*VLOOKUP('Tipo de Pilha_Furieri2014'!$E$1,'Área - us ur_Furieri2014'!$A$4:$R$6,18,FALSE)/1000</f>
        <v>0</v>
      </c>
      <c r="BB205" s="70">
        <f t="shared" si="89"/>
        <v>2.3704657261444363E-2</v>
      </c>
    </row>
    <row r="206" spans="1:54" ht="15" customHeight="1" x14ac:dyDescent="0.2">
      <c r="A206" s="90">
        <f>'Série Vento-1 dia'!D206</f>
        <v>42208</v>
      </c>
      <c r="B206" s="55">
        <f>'Série Vento-1 dia'!E206</f>
        <v>11.16857924</v>
      </c>
      <c r="C206" s="48">
        <f t="shared" si="90"/>
        <v>5.5842896200000013E-2</v>
      </c>
      <c r="D206" s="49">
        <f t="shared" si="91"/>
        <v>0.16752868859999998</v>
      </c>
      <c r="E206" s="49">
        <f t="shared" si="92"/>
        <v>0.27921448100000001</v>
      </c>
      <c r="F206" s="49">
        <f t="shared" si="93"/>
        <v>0.39090027339999994</v>
      </c>
      <c r="G206" s="49">
        <f t="shared" si="94"/>
        <v>0.50258606580000009</v>
      </c>
      <c r="H206" s="49">
        <f t="shared" si="95"/>
        <v>0.61427185820000008</v>
      </c>
      <c r="I206" s="49">
        <f t="shared" si="96"/>
        <v>0.72595765060000006</v>
      </c>
      <c r="J206" s="49">
        <f t="shared" si="97"/>
        <v>0.83764344300000015</v>
      </c>
      <c r="K206" s="49">
        <f t="shared" si="98"/>
        <v>0.94932923540000003</v>
      </c>
      <c r="L206" s="49">
        <f t="shared" si="99"/>
        <v>1.0610150277999999</v>
      </c>
      <c r="M206" s="49">
        <f t="shared" si="100"/>
        <v>1.1727008202</v>
      </c>
      <c r="N206" s="49">
        <f t="shared" si="101"/>
        <v>1.2843866125999999</v>
      </c>
      <c r="O206" s="49">
        <f t="shared" si="102"/>
        <v>1.396072405</v>
      </c>
      <c r="P206" s="49">
        <f t="shared" si="103"/>
        <v>1.5077581974000001</v>
      </c>
      <c r="Q206" s="49">
        <f t="shared" si="104"/>
        <v>1.6194439897999999</v>
      </c>
      <c r="R206" s="49">
        <f t="shared" si="105"/>
        <v>1.7311297822000002</v>
      </c>
      <c r="S206" s="50">
        <f t="shared" si="106"/>
        <v>1.8428155746000001</v>
      </c>
      <c r="T206" s="48">
        <f t="shared" si="72"/>
        <v>0</v>
      </c>
      <c r="U206" s="49">
        <f t="shared" si="73"/>
        <v>0</v>
      </c>
      <c r="V206" s="49">
        <f t="shared" si="74"/>
        <v>0</v>
      </c>
      <c r="W206" s="49">
        <f t="shared" si="75"/>
        <v>0</v>
      </c>
      <c r="X206" s="49">
        <f t="shared" si="76"/>
        <v>2.1202383880026754</v>
      </c>
      <c r="Y206" s="49">
        <f t="shared" si="77"/>
        <v>6.5762512830198965</v>
      </c>
      <c r="Z206" s="49">
        <f t="shared" si="78"/>
        <v>12.479215260022961</v>
      </c>
      <c r="AA206" s="49">
        <f t="shared" si="79"/>
        <v>19.829130319011878</v>
      </c>
      <c r="AB206" s="49">
        <f t="shared" si="80"/>
        <v>28.625996459986627</v>
      </c>
      <c r="AC206" s="49">
        <f t="shared" si="81"/>
        <v>38.869813682947211</v>
      </c>
      <c r="AD206" s="49">
        <f t="shared" si="82"/>
        <v>50.560581987893663</v>
      </c>
      <c r="AE206" s="49">
        <f t="shared" si="83"/>
        <v>63.698301374825931</v>
      </c>
      <c r="AF206" s="49">
        <f t="shared" si="84"/>
        <v>78.282971843744079</v>
      </c>
      <c r="AG206" s="49">
        <f t="shared" si="85"/>
        <v>94.314593394648071</v>
      </c>
      <c r="AH206" s="49">
        <f t="shared" si="86"/>
        <v>111.79316602753786</v>
      </c>
      <c r="AI206" s="49">
        <f t="shared" si="87"/>
        <v>130.71868974241357</v>
      </c>
      <c r="AJ206" s="49">
        <f t="shared" si="88"/>
        <v>151.09116453927507</v>
      </c>
      <c r="AK206" s="75">
        <f>T206*VLOOKUP('Tipo de Pilha_Furieri2014'!$E$1,'Área - us ur_Furieri2014'!$A$4:$R$6,2,FALSE)/1000</f>
        <v>0</v>
      </c>
      <c r="AL206" s="76">
        <f>U206*VLOOKUP('Tipo de Pilha_Furieri2014'!$E$1,'Área - us ur_Furieri2014'!$A$4:$R$6,3,FALSE)/1000</f>
        <v>0</v>
      </c>
      <c r="AM206" s="76">
        <f>V206*VLOOKUP('Tipo de Pilha_Furieri2014'!$E$1,'Área - us ur_Furieri2014'!$A$4:$R$6,4,FALSE)/1000</f>
        <v>0</v>
      </c>
      <c r="AN206" s="76">
        <f>W206*VLOOKUP('Tipo de Pilha_Furieri2014'!$E$1,'Área - us ur_Furieri2014'!$A$4:$R$6,5,FALSE)/1000</f>
        <v>0</v>
      </c>
      <c r="AO206" s="76">
        <f>X206*VLOOKUP('Tipo de Pilha_Furieri2014'!$E$1,'Área - us ur_Furieri2014'!$A$4:$R$6,6,FALSE)/1000</f>
        <v>3.3711790369242537E-4</v>
      </c>
      <c r="AP206" s="76">
        <f>Y206*VLOOKUP('Tipo de Pilha_Furieri2014'!$E$1,'Área - us ur_Furieri2014'!$A$4:$R$6,7,FALSE)/1000</f>
        <v>1.3349790104530391E-3</v>
      </c>
      <c r="AQ206" s="76">
        <f>Z206*VLOOKUP('Tipo de Pilha_Furieri2014'!$E$1,'Área - us ur_Furieri2014'!$A$4:$R$6,8,FALSE)/1000</f>
        <v>1.909319934783513E-3</v>
      </c>
      <c r="AR206" s="76">
        <f>AA206*VLOOKUP('Tipo de Pilha_Furieri2014'!$E$1,'Área - us ur_Furieri2014'!$A$4:$R$6,9,FALSE)/1000</f>
        <v>2.1613752047722947E-3</v>
      </c>
      <c r="AS206" s="76">
        <f>AB206*VLOOKUP('Tipo de Pilha_Furieri2014'!$E$1,'Área - us ur_Furieri2014'!$A$4:$R$6,10,FALSE)/1000</f>
        <v>1.545803808839278E-3</v>
      </c>
      <c r="AT206" s="76">
        <f>AC206*VLOOKUP('Tipo de Pilha_Furieri2014'!$E$1,'Área - us ur_Furieri2014'!$A$4:$R$6,11,FALSE)/1000</f>
        <v>1.3604434789031526E-3</v>
      </c>
      <c r="AU206" s="76">
        <f>AD206*VLOOKUP('Tipo de Pilha_Furieri2014'!$E$1,'Área - us ur_Furieri2014'!$A$4:$R$6,12,FALSE)/1000</f>
        <v>1.2134539677094479E-3</v>
      </c>
      <c r="AV206" s="76">
        <f>AE206*VLOOKUP('Tipo de Pilha_Furieri2014'!$E$1,'Área - us ur_Furieri2014'!$A$4:$R$6,13,FALSE)/1000</f>
        <v>3.8218980824895562E-4</v>
      </c>
      <c r="AW206" s="76">
        <f>AF206*VLOOKUP('Tipo de Pilha_Furieri2014'!$E$1,'Área - us ur_Furieri2014'!$A$4:$R$6,14,FALSE)/1000</f>
        <v>2.3484891553123225E-4</v>
      </c>
      <c r="AX206" s="76">
        <f>AG206*VLOOKUP('Tipo de Pilha_Furieri2014'!$E$1,'Área - us ur_Furieri2014'!$A$4:$R$6,15,FALSE)/1000</f>
        <v>9.4314593394648067E-5</v>
      </c>
      <c r="AY206" s="76">
        <f>AH206*VLOOKUP('Tipo de Pilha_Furieri2014'!$E$1,'Área - us ur_Furieri2014'!$A$4:$R$6,16,FALSE)/1000</f>
        <v>0</v>
      </c>
      <c r="AZ206" s="76">
        <f>AI206*VLOOKUP('Tipo de Pilha_Furieri2014'!$E$1,'Área - us ur_Furieri2014'!$A$4:$R$6,17,FALSE)/1000</f>
        <v>0</v>
      </c>
      <c r="BA206" s="77">
        <f>AJ206*VLOOKUP('Tipo de Pilha_Furieri2014'!$E$1,'Área - us ur_Furieri2014'!$A$4:$R$6,18,FALSE)/1000</f>
        <v>0</v>
      </c>
      <c r="BB206" s="70">
        <f t="shared" si="89"/>
        <v>1.0573846626327986E-2</v>
      </c>
    </row>
    <row r="207" spans="1:54" ht="15" customHeight="1" x14ac:dyDescent="0.2">
      <c r="A207" s="90">
        <f>'Série Vento-1 dia'!D207</f>
        <v>42209</v>
      </c>
      <c r="B207" s="55">
        <f>'Série Vento-1 dia'!E207</f>
        <v>7.7320933199999997</v>
      </c>
      <c r="C207" s="48">
        <f t="shared" si="90"/>
        <v>3.8660466600000006E-2</v>
      </c>
      <c r="D207" s="49">
        <f t="shared" si="91"/>
        <v>0.1159813998</v>
      </c>
      <c r="E207" s="49">
        <f t="shared" si="92"/>
        <v>0.19330233299999999</v>
      </c>
      <c r="F207" s="49">
        <f t="shared" si="93"/>
        <v>0.27062326619999993</v>
      </c>
      <c r="G207" s="49">
        <f t="shared" si="94"/>
        <v>0.34794419940000004</v>
      </c>
      <c r="H207" s="49">
        <f t="shared" si="95"/>
        <v>0.42526513260000004</v>
      </c>
      <c r="I207" s="49">
        <f t="shared" si="96"/>
        <v>0.50258606579999998</v>
      </c>
      <c r="J207" s="49">
        <f t="shared" si="97"/>
        <v>0.57990699900000009</v>
      </c>
      <c r="K207" s="49">
        <f t="shared" si="98"/>
        <v>0.65722793219999998</v>
      </c>
      <c r="L207" s="49">
        <f t="shared" si="99"/>
        <v>0.73454886539999997</v>
      </c>
      <c r="M207" s="49">
        <f t="shared" si="100"/>
        <v>0.81186979860000008</v>
      </c>
      <c r="N207" s="49">
        <f t="shared" si="101"/>
        <v>0.88919073179999986</v>
      </c>
      <c r="O207" s="49">
        <f t="shared" si="102"/>
        <v>0.96651166499999996</v>
      </c>
      <c r="P207" s="49">
        <f t="shared" si="103"/>
        <v>1.0438325982000001</v>
      </c>
      <c r="Q207" s="49">
        <f t="shared" si="104"/>
        <v>1.1211535313999998</v>
      </c>
      <c r="R207" s="49">
        <f t="shared" si="105"/>
        <v>1.1984744646000001</v>
      </c>
      <c r="S207" s="50">
        <f t="shared" si="106"/>
        <v>1.2757953978000001</v>
      </c>
      <c r="T207" s="48">
        <f t="shared" si="72"/>
        <v>0</v>
      </c>
      <c r="U207" s="49">
        <f t="shared" si="73"/>
        <v>0</v>
      </c>
      <c r="V207" s="49">
        <f t="shared" si="74"/>
        <v>0</v>
      </c>
      <c r="W207" s="49">
        <f t="shared" si="75"/>
        <v>0</v>
      </c>
      <c r="X207" s="49">
        <f t="shared" si="76"/>
        <v>0</v>
      </c>
      <c r="Y207" s="49">
        <f t="shared" si="77"/>
        <v>0</v>
      </c>
      <c r="Z207" s="49">
        <f t="shared" si="78"/>
        <v>2.1202383880026714</v>
      </c>
      <c r="AA207" s="49">
        <f t="shared" si="79"/>
        <v>5.0510572592527918</v>
      </c>
      <c r="AB207" s="49">
        <f t="shared" si="80"/>
        <v>8.6753852289694926</v>
      </c>
      <c r="AC207" s="49">
        <f t="shared" si="81"/>
        <v>12.993222297152784</v>
      </c>
      <c r="AD207" s="49">
        <f t="shared" si="82"/>
        <v>18.00456846380267</v>
      </c>
      <c r="AE207" s="49">
        <f t="shared" si="83"/>
        <v>23.70942372891912</v>
      </c>
      <c r="AF207" s="49">
        <f t="shared" si="84"/>
        <v>30.107788092502179</v>
      </c>
      <c r="AG207" s="49">
        <f t="shared" si="85"/>
        <v>37.199661554551845</v>
      </c>
      <c r="AH207" s="49">
        <f t="shared" si="86"/>
        <v>44.985044115068064</v>
      </c>
      <c r="AI207" s="49">
        <f t="shared" si="87"/>
        <v>53.463935774050903</v>
      </c>
      <c r="AJ207" s="49">
        <f t="shared" si="88"/>
        <v>62.636336531500305</v>
      </c>
      <c r="AK207" s="75">
        <f>T207*VLOOKUP('Tipo de Pilha_Furieri2014'!$E$1,'Área - us ur_Furieri2014'!$A$4:$R$6,2,FALSE)/1000</f>
        <v>0</v>
      </c>
      <c r="AL207" s="76">
        <f>U207*VLOOKUP('Tipo de Pilha_Furieri2014'!$E$1,'Área - us ur_Furieri2014'!$A$4:$R$6,3,FALSE)/1000</f>
        <v>0</v>
      </c>
      <c r="AM207" s="76">
        <f>V207*VLOOKUP('Tipo de Pilha_Furieri2014'!$E$1,'Área - us ur_Furieri2014'!$A$4:$R$6,4,FALSE)/1000</f>
        <v>0</v>
      </c>
      <c r="AN207" s="76">
        <f>W207*VLOOKUP('Tipo de Pilha_Furieri2014'!$E$1,'Área - us ur_Furieri2014'!$A$4:$R$6,5,FALSE)/1000</f>
        <v>0</v>
      </c>
      <c r="AO207" s="76">
        <f>X207*VLOOKUP('Tipo de Pilha_Furieri2014'!$E$1,'Área - us ur_Furieri2014'!$A$4:$R$6,6,FALSE)/1000</f>
        <v>0</v>
      </c>
      <c r="AP207" s="76">
        <f>Y207*VLOOKUP('Tipo de Pilha_Furieri2014'!$E$1,'Área - us ur_Furieri2014'!$A$4:$R$6,7,FALSE)/1000</f>
        <v>0</v>
      </c>
      <c r="AQ207" s="76">
        <f>Z207*VLOOKUP('Tipo de Pilha_Furieri2014'!$E$1,'Área - us ur_Furieri2014'!$A$4:$R$6,8,FALSE)/1000</f>
        <v>3.2439647336440872E-4</v>
      </c>
      <c r="AR207" s="76">
        <f>AA207*VLOOKUP('Tipo de Pilha_Furieri2014'!$E$1,'Área - us ur_Furieri2014'!$A$4:$R$6,9,FALSE)/1000</f>
        <v>5.505652412585543E-4</v>
      </c>
      <c r="AS207" s="76">
        <f>AB207*VLOOKUP('Tipo de Pilha_Furieri2014'!$E$1,'Área - us ur_Furieri2014'!$A$4:$R$6,10,FALSE)/1000</f>
        <v>4.6847080236435266E-4</v>
      </c>
      <c r="AT207" s="76">
        <f>AC207*VLOOKUP('Tipo de Pilha_Furieri2014'!$E$1,'Área - us ur_Furieri2014'!$A$4:$R$6,11,FALSE)/1000</f>
        <v>4.5476278040034747E-4</v>
      </c>
      <c r="AU207" s="76">
        <f>AD207*VLOOKUP('Tipo de Pilha_Furieri2014'!$E$1,'Área - us ur_Furieri2014'!$A$4:$R$6,12,FALSE)/1000</f>
        <v>4.3210964313126408E-4</v>
      </c>
      <c r="AV207" s="76">
        <f>AE207*VLOOKUP('Tipo de Pilha_Furieri2014'!$E$1,'Área - us ur_Furieri2014'!$A$4:$R$6,13,FALSE)/1000</f>
        <v>1.4225654237351473E-4</v>
      </c>
      <c r="AW207" s="76">
        <f>AF207*VLOOKUP('Tipo de Pilha_Furieri2014'!$E$1,'Área - us ur_Furieri2014'!$A$4:$R$6,14,FALSE)/1000</f>
        <v>9.0323364277506538E-5</v>
      </c>
      <c r="AX207" s="76">
        <f>AG207*VLOOKUP('Tipo de Pilha_Furieri2014'!$E$1,'Área - us ur_Furieri2014'!$A$4:$R$6,15,FALSE)/1000</f>
        <v>3.7199661554551843E-5</v>
      </c>
      <c r="AY207" s="76">
        <f>AH207*VLOOKUP('Tipo de Pilha_Furieri2014'!$E$1,'Área - us ur_Furieri2014'!$A$4:$R$6,16,FALSE)/1000</f>
        <v>0</v>
      </c>
      <c r="AZ207" s="76">
        <f>AI207*VLOOKUP('Tipo de Pilha_Furieri2014'!$E$1,'Área - us ur_Furieri2014'!$A$4:$R$6,17,FALSE)/1000</f>
        <v>0</v>
      </c>
      <c r="BA207" s="77">
        <f>AJ207*VLOOKUP('Tipo de Pilha_Furieri2014'!$E$1,'Área - us ur_Furieri2014'!$A$4:$R$6,18,FALSE)/1000</f>
        <v>0</v>
      </c>
      <c r="BB207" s="70">
        <f t="shared" si="89"/>
        <v>2.5000845087245005E-3</v>
      </c>
    </row>
    <row r="208" spans="1:54" ht="15" customHeight="1" x14ac:dyDescent="0.2">
      <c r="A208" s="90">
        <f>'Série Vento-1 dia'!D208</f>
        <v>42210</v>
      </c>
      <c r="B208" s="55">
        <f>'Série Vento-1 dia'!E208</f>
        <v>13.74594368</v>
      </c>
      <c r="C208" s="48">
        <f t="shared" si="90"/>
        <v>6.8729718400000014E-2</v>
      </c>
      <c r="D208" s="49">
        <f t="shared" si="91"/>
        <v>0.2061891552</v>
      </c>
      <c r="E208" s="49">
        <f t="shared" si="92"/>
        <v>0.34364859200000003</v>
      </c>
      <c r="F208" s="49">
        <f t="shared" si="93"/>
        <v>0.48110802879999992</v>
      </c>
      <c r="G208" s="49">
        <f t="shared" si="94"/>
        <v>0.61856746560000009</v>
      </c>
      <c r="H208" s="49">
        <f t="shared" si="95"/>
        <v>0.75602690240000014</v>
      </c>
      <c r="I208" s="49">
        <f t="shared" si="96"/>
        <v>0.89348633919999998</v>
      </c>
      <c r="J208" s="49">
        <f t="shared" si="97"/>
        <v>1.030945776</v>
      </c>
      <c r="K208" s="49">
        <f t="shared" si="98"/>
        <v>1.1684052128</v>
      </c>
      <c r="L208" s="49">
        <f t="shared" si="99"/>
        <v>1.3058646495999999</v>
      </c>
      <c r="M208" s="49">
        <f t="shared" si="100"/>
        <v>1.4433240864000001</v>
      </c>
      <c r="N208" s="49">
        <f t="shared" si="101"/>
        <v>1.5807835231999998</v>
      </c>
      <c r="O208" s="49">
        <f t="shared" si="102"/>
        <v>1.71824296</v>
      </c>
      <c r="P208" s="49">
        <f t="shared" si="103"/>
        <v>1.8557023968000002</v>
      </c>
      <c r="Q208" s="49">
        <f t="shared" si="104"/>
        <v>1.9931618335999999</v>
      </c>
      <c r="R208" s="49">
        <f t="shared" si="105"/>
        <v>2.1306212704000003</v>
      </c>
      <c r="S208" s="50">
        <f t="shared" si="106"/>
        <v>2.2680807072000002</v>
      </c>
      <c r="T208" s="48">
        <f t="shared" si="72"/>
        <v>0</v>
      </c>
      <c r="U208" s="49">
        <f t="shared" si="73"/>
        <v>0</v>
      </c>
      <c r="V208" s="49">
        <f t="shared" si="74"/>
        <v>0</v>
      </c>
      <c r="W208" s="49">
        <f t="shared" si="75"/>
        <v>1.4291984952536523</v>
      </c>
      <c r="X208" s="49">
        <f t="shared" si="76"/>
        <v>6.7765326068028209</v>
      </c>
      <c r="Y208" s="49">
        <f t="shared" si="77"/>
        <v>14.315697943135278</v>
      </c>
      <c r="Z208" s="49">
        <f t="shared" si="78"/>
        <v>24.046694504251011</v>
      </c>
      <c r="AA208" s="49">
        <f t="shared" si="79"/>
        <v>35.969522290150053</v>
      </c>
      <c r="AB208" s="49">
        <f t="shared" si="80"/>
        <v>50.08418130083237</v>
      </c>
      <c r="AC208" s="49">
        <f t="shared" si="81"/>
        <v>66.390671536297987</v>
      </c>
      <c r="AD208" s="49">
        <f t="shared" si="82"/>
        <v>84.888992996546904</v>
      </c>
      <c r="AE208" s="49">
        <f t="shared" si="83"/>
        <v>105.57914568157906</v>
      </c>
      <c r="AF208" s="49">
        <f t="shared" si="84"/>
        <v>128.46112959139458</v>
      </c>
      <c r="AG208" s="49">
        <f t="shared" si="85"/>
        <v>153.53494472599337</v>
      </c>
      <c r="AH208" s="49">
        <f t="shared" si="86"/>
        <v>180.8005910853754</v>
      </c>
      <c r="AI208" s="49">
        <f t="shared" si="87"/>
        <v>210.25806866954085</v>
      </c>
      <c r="AJ208" s="49">
        <f t="shared" si="88"/>
        <v>241.90737747848948</v>
      </c>
      <c r="AK208" s="75">
        <f>T208*VLOOKUP('Tipo de Pilha_Furieri2014'!$E$1,'Área - us ur_Furieri2014'!$A$4:$R$6,2,FALSE)/1000</f>
        <v>0</v>
      </c>
      <c r="AL208" s="76">
        <f>U208*VLOOKUP('Tipo de Pilha_Furieri2014'!$E$1,'Área - us ur_Furieri2014'!$A$4:$R$6,3,FALSE)/1000</f>
        <v>0</v>
      </c>
      <c r="AM208" s="76">
        <f>V208*VLOOKUP('Tipo de Pilha_Furieri2014'!$E$1,'Área - us ur_Furieri2014'!$A$4:$R$6,4,FALSE)/1000</f>
        <v>0</v>
      </c>
      <c r="AN208" s="76">
        <f>W208*VLOOKUP('Tipo de Pilha_Furieri2014'!$E$1,'Área - us ur_Furieri2014'!$A$4:$R$6,5,FALSE)/1000</f>
        <v>1.3863225403960424E-4</v>
      </c>
      <c r="AO208" s="76">
        <f>X208*VLOOKUP('Tipo de Pilha_Furieri2014'!$E$1,'Área - us ur_Furieri2014'!$A$4:$R$6,6,FALSE)/1000</f>
        <v>1.0774686844816485E-3</v>
      </c>
      <c r="AP208" s="76">
        <f>Y208*VLOOKUP('Tipo de Pilha_Furieri2014'!$E$1,'Área - us ur_Furieri2014'!$A$4:$R$6,7,FALSE)/1000</f>
        <v>2.9060866824564616E-3</v>
      </c>
      <c r="AQ208" s="76">
        <f>Z208*VLOOKUP('Tipo de Pilha_Furieri2014'!$E$1,'Área - us ur_Furieri2014'!$A$4:$R$6,8,FALSE)/1000</f>
        <v>3.6791442591504048E-3</v>
      </c>
      <c r="AR208" s="76">
        <f>AA208*VLOOKUP('Tipo de Pilha_Furieri2014'!$E$1,'Área - us ur_Furieri2014'!$A$4:$R$6,9,FALSE)/1000</f>
        <v>3.9206779296263559E-3</v>
      </c>
      <c r="AS208" s="76">
        <f>AB208*VLOOKUP('Tipo de Pilha_Furieri2014'!$E$1,'Área - us ur_Furieri2014'!$A$4:$R$6,10,FALSE)/1000</f>
        <v>2.7045457902449481E-3</v>
      </c>
      <c r="AT208" s="76">
        <f>AC208*VLOOKUP('Tipo de Pilha_Furieri2014'!$E$1,'Área - us ur_Furieri2014'!$A$4:$R$6,11,FALSE)/1000</f>
        <v>2.3236735037704295E-3</v>
      </c>
      <c r="AU208" s="76">
        <f>AD208*VLOOKUP('Tipo de Pilha_Furieri2014'!$E$1,'Área - us ur_Furieri2014'!$A$4:$R$6,12,FALSE)/1000</f>
        <v>2.0373358319171254E-3</v>
      </c>
      <c r="AV208" s="76">
        <f>AE208*VLOOKUP('Tipo de Pilha_Furieri2014'!$E$1,'Área - us ur_Furieri2014'!$A$4:$R$6,13,FALSE)/1000</f>
        <v>6.3347487408947449E-4</v>
      </c>
      <c r="AW208" s="76">
        <f>AF208*VLOOKUP('Tipo de Pilha_Furieri2014'!$E$1,'Área - us ur_Furieri2014'!$A$4:$R$6,14,FALSE)/1000</f>
        <v>3.8538338877418379E-4</v>
      </c>
      <c r="AX208" s="76">
        <f>AG208*VLOOKUP('Tipo de Pilha_Furieri2014'!$E$1,'Área - us ur_Furieri2014'!$A$4:$R$6,15,FALSE)/1000</f>
        <v>1.5353494472599338E-4</v>
      </c>
      <c r="AY208" s="76">
        <f>AH208*VLOOKUP('Tipo de Pilha_Furieri2014'!$E$1,'Área - us ur_Furieri2014'!$A$4:$R$6,16,FALSE)/1000</f>
        <v>0</v>
      </c>
      <c r="AZ208" s="76">
        <f>AI208*VLOOKUP('Tipo de Pilha_Furieri2014'!$E$1,'Área - us ur_Furieri2014'!$A$4:$R$6,17,FALSE)/1000</f>
        <v>0</v>
      </c>
      <c r="BA208" s="77">
        <f>AJ208*VLOOKUP('Tipo de Pilha_Furieri2014'!$E$1,'Área - us ur_Furieri2014'!$A$4:$R$6,18,FALSE)/1000</f>
        <v>0</v>
      </c>
      <c r="BB208" s="70">
        <f t="shared" si="89"/>
        <v>1.9959958143276627E-2</v>
      </c>
    </row>
    <row r="209" spans="1:54" ht="15" customHeight="1" x14ac:dyDescent="0.2">
      <c r="A209" s="90">
        <f>'Série Vento-1 dia'!D209</f>
        <v>42211</v>
      </c>
      <c r="B209" s="55">
        <f>'Série Vento-1 dia'!E209</f>
        <v>12.027700719999999</v>
      </c>
      <c r="C209" s="48">
        <f t="shared" si="90"/>
        <v>6.0138503600000004E-2</v>
      </c>
      <c r="D209" s="49">
        <f t="shared" si="91"/>
        <v>0.18041551079999998</v>
      </c>
      <c r="E209" s="49">
        <f t="shared" si="92"/>
        <v>0.30069251799999996</v>
      </c>
      <c r="F209" s="49">
        <f t="shared" si="93"/>
        <v>0.42096952519999992</v>
      </c>
      <c r="G209" s="49">
        <f t="shared" si="94"/>
        <v>0.54124653239999998</v>
      </c>
      <c r="H209" s="49">
        <f t="shared" si="95"/>
        <v>0.66152353959999999</v>
      </c>
      <c r="I209" s="49">
        <f t="shared" si="96"/>
        <v>0.78180054679999988</v>
      </c>
      <c r="J209" s="49">
        <f t="shared" si="97"/>
        <v>0.902077554</v>
      </c>
      <c r="K209" s="49">
        <f t="shared" si="98"/>
        <v>1.0223545612</v>
      </c>
      <c r="L209" s="49">
        <f t="shared" si="99"/>
        <v>1.1426315683999999</v>
      </c>
      <c r="M209" s="49">
        <f t="shared" si="100"/>
        <v>1.2629085756</v>
      </c>
      <c r="N209" s="49">
        <f t="shared" si="101"/>
        <v>1.3831855827999997</v>
      </c>
      <c r="O209" s="49">
        <f t="shared" si="102"/>
        <v>1.5034625899999998</v>
      </c>
      <c r="P209" s="49">
        <f t="shared" si="103"/>
        <v>1.6237395971999999</v>
      </c>
      <c r="Q209" s="49">
        <f t="shared" si="104"/>
        <v>1.7440166043999996</v>
      </c>
      <c r="R209" s="49">
        <f t="shared" si="105"/>
        <v>1.8642936116000002</v>
      </c>
      <c r="S209" s="50">
        <f t="shared" si="106"/>
        <v>1.9845706187999999</v>
      </c>
      <c r="T209" s="48">
        <f t="shared" si="72"/>
        <v>0</v>
      </c>
      <c r="U209" s="49">
        <f t="shared" si="73"/>
        <v>0</v>
      </c>
      <c r="V209" s="49">
        <f t="shared" si="74"/>
        <v>0</v>
      </c>
      <c r="W209" s="49">
        <f t="shared" si="75"/>
        <v>0</v>
      </c>
      <c r="X209" s="49">
        <f t="shared" si="76"/>
        <v>3.4989591863194063</v>
      </c>
      <c r="Y209" s="49">
        <f t="shared" si="77"/>
        <v>8.8970711545569401</v>
      </c>
      <c r="Z209" s="49">
        <f t="shared" si="78"/>
        <v>15.973303904269175</v>
      </c>
      <c r="AA209" s="49">
        <f t="shared" si="79"/>
        <v>24.72765743545613</v>
      </c>
      <c r="AB209" s="49">
        <f t="shared" si="80"/>
        <v>35.160131748117792</v>
      </c>
      <c r="AC209" s="49">
        <f t="shared" si="81"/>
        <v>47.270726842254135</v>
      </c>
      <c r="AD209" s="49">
        <f t="shared" si="82"/>
        <v>61.059442717865224</v>
      </c>
      <c r="AE209" s="49">
        <f t="shared" si="83"/>
        <v>76.52627937495096</v>
      </c>
      <c r="AF209" s="49">
        <f t="shared" si="84"/>
        <v>93.671236813511456</v>
      </c>
      <c r="AG209" s="49">
        <f t="shared" si="85"/>
        <v>112.49431503354667</v>
      </c>
      <c r="AH209" s="49">
        <f t="shared" si="86"/>
        <v>132.99551403505649</v>
      </c>
      <c r="AI209" s="49">
        <f t="shared" si="87"/>
        <v>155.17483381804121</v>
      </c>
      <c r="AJ209" s="49">
        <f t="shared" si="88"/>
        <v>179.03227438250045</v>
      </c>
      <c r="AK209" s="75">
        <f>T209*VLOOKUP('Tipo de Pilha_Furieri2014'!$E$1,'Área - us ur_Furieri2014'!$A$4:$R$6,2,FALSE)/1000</f>
        <v>0</v>
      </c>
      <c r="AL209" s="76">
        <f>U209*VLOOKUP('Tipo de Pilha_Furieri2014'!$E$1,'Área - us ur_Furieri2014'!$A$4:$R$6,3,FALSE)/1000</f>
        <v>0</v>
      </c>
      <c r="AM209" s="76">
        <f>V209*VLOOKUP('Tipo de Pilha_Furieri2014'!$E$1,'Área - us ur_Furieri2014'!$A$4:$R$6,4,FALSE)/1000</f>
        <v>0</v>
      </c>
      <c r="AN209" s="76">
        <f>W209*VLOOKUP('Tipo de Pilha_Furieri2014'!$E$1,'Área - us ur_Furieri2014'!$A$4:$R$6,5,FALSE)/1000</f>
        <v>0</v>
      </c>
      <c r="AO209" s="76">
        <f>X209*VLOOKUP('Tipo de Pilha_Furieri2014'!$E$1,'Área - us ur_Furieri2014'!$A$4:$R$6,6,FALSE)/1000</f>
        <v>5.5633451062478553E-4</v>
      </c>
      <c r="AP209" s="76">
        <f>Y209*VLOOKUP('Tipo de Pilha_Furieri2014'!$E$1,'Área - us ur_Furieri2014'!$A$4:$R$6,7,FALSE)/1000</f>
        <v>1.806105444375059E-3</v>
      </c>
      <c r="AQ209" s="76">
        <f>Z209*VLOOKUP('Tipo de Pilha_Furieri2014'!$E$1,'Área - us ur_Furieri2014'!$A$4:$R$6,8,FALSE)/1000</f>
        <v>2.4439154973531834E-3</v>
      </c>
      <c r="AR209" s="76">
        <f>AA209*VLOOKUP('Tipo de Pilha_Furieri2014'!$E$1,'Área - us ur_Furieri2014'!$A$4:$R$6,9,FALSE)/1000</f>
        <v>2.6953146604647184E-3</v>
      </c>
      <c r="AS209" s="76">
        <f>AB209*VLOOKUP('Tipo de Pilha_Furieri2014'!$E$1,'Área - us ur_Furieri2014'!$A$4:$R$6,10,FALSE)/1000</f>
        <v>1.8986471143983611E-3</v>
      </c>
      <c r="AT209" s="76">
        <f>AC209*VLOOKUP('Tipo de Pilha_Furieri2014'!$E$1,'Área - us ur_Furieri2014'!$A$4:$R$6,11,FALSE)/1000</f>
        <v>1.654475439478895E-3</v>
      </c>
      <c r="AU209" s="76">
        <f>AD209*VLOOKUP('Tipo de Pilha_Furieri2014'!$E$1,'Área - us ur_Furieri2014'!$A$4:$R$6,12,FALSE)/1000</f>
        <v>1.4654266252287654E-3</v>
      </c>
      <c r="AV209" s="76">
        <f>AE209*VLOOKUP('Tipo de Pilha_Furieri2014'!$E$1,'Área - us ur_Furieri2014'!$A$4:$R$6,13,FALSE)/1000</f>
        <v>4.5915767624970578E-4</v>
      </c>
      <c r="AW209" s="76">
        <f>AF209*VLOOKUP('Tipo de Pilha_Furieri2014'!$E$1,'Área - us ur_Furieri2014'!$A$4:$R$6,14,FALSE)/1000</f>
        <v>2.8101371044053435E-4</v>
      </c>
      <c r="AX209" s="76">
        <f>AG209*VLOOKUP('Tipo de Pilha_Furieri2014'!$E$1,'Área - us ur_Furieri2014'!$A$4:$R$6,15,FALSE)/1000</f>
        <v>1.1249431503354668E-4</v>
      </c>
      <c r="AY209" s="76">
        <f>AH209*VLOOKUP('Tipo de Pilha_Furieri2014'!$E$1,'Área - us ur_Furieri2014'!$A$4:$R$6,16,FALSE)/1000</f>
        <v>0</v>
      </c>
      <c r="AZ209" s="76">
        <f>AI209*VLOOKUP('Tipo de Pilha_Furieri2014'!$E$1,'Área - us ur_Furieri2014'!$A$4:$R$6,17,FALSE)/1000</f>
        <v>0</v>
      </c>
      <c r="BA209" s="77">
        <f>AJ209*VLOOKUP('Tipo de Pilha_Furieri2014'!$E$1,'Área - us ur_Furieri2014'!$A$4:$R$6,18,FALSE)/1000</f>
        <v>0</v>
      </c>
      <c r="BB209" s="70">
        <f t="shared" si="89"/>
        <v>1.3372884993647555E-2</v>
      </c>
    </row>
    <row r="210" spans="1:54" ht="15" customHeight="1" x14ac:dyDescent="0.2">
      <c r="A210" s="90">
        <f>'Série Vento-1 dia'!D210</f>
        <v>42212</v>
      </c>
      <c r="B210" s="55">
        <f>'Série Vento-1 dia'!E210</f>
        <v>12.027700719999999</v>
      </c>
      <c r="C210" s="48">
        <f t="shared" si="90"/>
        <v>6.0138503600000004E-2</v>
      </c>
      <c r="D210" s="49">
        <f t="shared" si="91"/>
        <v>0.18041551079999998</v>
      </c>
      <c r="E210" s="49">
        <f t="shared" si="92"/>
        <v>0.30069251799999996</v>
      </c>
      <c r="F210" s="49">
        <f t="shared" si="93"/>
        <v>0.42096952519999992</v>
      </c>
      <c r="G210" s="49">
        <f t="shared" si="94"/>
        <v>0.54124653239999998</v>
      </c>
      <c r="H210" s="49">
        <f t="shared" si="95"/>
        <v>0.66152353959999999</v>
      </c>
      <c r="I210" s="49">
        <f t="shared" si="96"/>
        <v>0.78180054679999988</v>
      </c>
      <c r="J210" s="49">
        <f t="shared" si="97"/>
        <v>0.902077554</v>
      </c>
      <c r="K210" s="49">
        <f t="shared" si="98"/>
        <v>1.0223545612</v>
      </c>
      <c r="L210" s="49">
        <f t="shared" si="99"/>
        <v>1.1426315683999999</v>
      </c>
      <c r="M210" s="49">
        <f t="shared" si="100"/>
        <v>1.2629085756</v>
      </c>
      <c r="N210" s="49">
        <f t="shared" si="101"/>
        <v>1.3831855827999997</v>
      </c>
      <c r="O210" s="49">
        <f t="shared" si="102"/>
        <v>1.5034625899999998</v>
      </c>
      <c r="P210" s="49">
        <f t="shared" si="103"/>
        <v>1.6237395971999999</v>
      </c>
      <c r="Q210" s="49">
        <f t="shared" si="104"/>
        <v>1.7440166043999996</v>
      </c>
      <c r="R210" s="49">
        <f t="shared" si="105"/>
        <v>1.8642936116000002</v>
      </c>
      <c r="S210" s="50">
        <f t="shared" si="106"/>
        <v>1.9845706187999999</v>
      </c>
      <c r="T210" s="48">
        <f t="shared" si="72"/>
        <v>0</v>
      </c>
      <c r="U210" s="49">
        <f t="shared" si="73"/>
        <v>0</v>
      </c>
      <c r="V210" s="49">
        <f t="shared" si="74"/>
        <v>0</v>
      </c>
      <c r="W210" s="49">
        <f t="shared" si="75"/>
        <v>0</v>
      </c>
      <c r="X210" s="49">
        <f t="shared" si="76"/>
        <v>3.4989591863194063</v>
      </c>
      <c r="Y210" s="49">
        <f t="shared" si="77"/>
        <v>8.8970711545569401</v>
      </c>
      <c r="Z210" s="49">
        <f t="shared" si="78"/>
        <v>15.973303904269175</v>
      </c>
      <c r="AA210" s="49">
        <f t="shared" si="79"/>
        <v>24.72765743545613</v>
      </c>
      <c r="AB210" s="49">
        <f t="shared" si="80"/>
        <v>35.160131748117792</v>
      </c>
      <c r="AC210" s="49">
        <f t="shared" si="81"/>
        <v>47.270726842254135</v>
      </c>
      <c r="AD210" s="49">
        <f t="shared" si="82"/>
        <v>61.059442717865224</v>
      </c>
      <c r="AE210" s="49">
        <f t="shared" si="83"/>
        <v>76.52627937495096</v>
      </c>
      <c r="AF210" s="49">
        <f t="shared" si="84"/>
        <v>93.671236813511456</v>
      </c>
      <c r="AG210" s="49">
        <f t="shared" si="85"/>
        <v>112.49431503354667</v>
      </c>
      <c r="AH210" s="49">
        <f t="shared" si="86"/>
        <v>132.99551403505649</v>
      </c>
      <c r="AI210" s="49">
        <f t="shared" si="87"/>
        <v>155.17483381804121</v>
      </c>
      <c r="AJ210" s="49">
        <f t="shared" si="88"/>
        <v>179.03227438250045</v>
      </c>
      <c r="AK210" s="75">
        <f>T210*VLOOKUP('Tipo de Pilha_Furieri2014'!$E$1,'Área - us ur_Furieri2014'!$A$4:$R$6,2,FALSE)/1000</f>
        <v>0</v>
      </c>
      <c r="AL210" s="76">
        <f>U210*VLOOKUP('Tipo de Pilha_Furieri2014'!$E$1,'Área - us ur_Furieri2014'!$A$4:$R$6,3,FALSE)/1000</f>
        <v>0</v>
      </c>
      <c r="AM210" s="76">
        <f>V210*VLOOKUP('Tipo de Pilha_Furieri2014'!$E$1,'Área - us ur_Furieri2014'!$A$4:$R$6,4,FALSE)/1000</f>
        <v>0</v>
      </c>
      <c r="AN210" s="76">
        <f>W210*VLOOKUP('Tipo de Pilha_Furieri2014'!$E$1,'Área - us ur_Furieri2014'!$A$4:$R$6,5,FALSE)/1000</f>
        <v>0</v>
      </c>
      <c r="AO210" s="76">
        <f>X210*VLOOKUP('Tipo de Pilha_Furieri2014'!$E$1,'Área - us ur_Furieri2014'!$A$4:$R$6,6,FALSE)/1000</f>
        <v>5.5633451062478553E-4</v>
      </c>
      <c r="AP210" s="76">
        <f>Y210*VLOOKUP('Tipo de Pilha_Furieri2014'!$E$1,'Área - us ur_Furieri2014'!$A$4:$R$6,7,FALSE)/1000</f>
        <v>1.806105444375059E-3</v>
      </c>
      <c r="AQ210" s="76">
        <f>Z210*VLOOKUP('Tipo de Pilha_Furieri2014'!$E$1,'Área - us ur_Furieri2014'!$A$4:$R$6,8,FALSE)/1000</f>
        <v>2.4439154973531834E-3</v>
      </c>
      <c r="AR210" s="76">
        <f>AA210*VLOOKUP('Tipo de Pilha_Furieri2014'!$E$1,'Área - us ur_Furieri2014'!$A$4:$R$6,9,FALSE)/1000</f>
        <v>2.6953146604647184E-3</v>
      </c>
      <c r="AS210" s="76">
        <f>AB210*VLOOKUP('Tipo de Pilha_Furieri2014'!$E$1,'Área - us ur_Furieri2014'!$A$4:$R$6,10,FALSE)/1000</f>
        <v>1.8986471143983611E-3</v>
      </c>
      <c r="AT210" s="76">
        <f>AC210*VLOOKUP('Tipo de Pilha_Furieri2014'!$E$1,'Área - us ur_Furieri2014'!$A$4:$R$6,11,FALSE)/1000</f>
        <v>1.654475439478895E-3</v>
      </c>
      <c r="AU210" s="76">
        <f>AD210*VLOOKUP('Tipo de Pilha_Furieri2014'!$E$1,'Área - us ur_Furieri2014'!$A$4:$R$6,12,FALSE)/1000</f>
        <v>1.4654266252287654E-3</v>
      </c>
      <c r="AV210" s="76">
        <f>AE210*VLOOKUP('Tipo de Pilha_Furieri2014'!$E$1,'Área - us ur_Furieri2014'!$A$4:$R$6,13,FALSE)/1000</f>
        <v>4.5915767624970578E-4</v>
      </c>
      <c r="AW210" s="76">
        <f>AF210*VLOOKUP('Tipo de Pilha_Furieri2014'!$E$1,'Área - us ur_Furieri2014'!$A$4:$R$6,14,FALSE)/1000</f>
        <v>2.8101371044053435E-4</v>
      </c>
      <c r="AX210" s="76">
        <f>AG210*VLOOKUP('Tipo de Pilha_Furieri2014'!$E$1,'Área - us ur_Furieri2014'!$A$4:$R$6,15,FALSE)/1000</f>
        <v>1.1249431503354668E-4</v>
      </c>
      <c r="AY210" s="76">
        <f>AH210*VLOOKUP('Tipo de Pilha_Furieri2014'!$E$1,'Área - us ur_Furieri2014'!$A$4:$R$6,16,FALSE)/1000</f>
        <v>0</v>
      </c>
      <c r="AZ210" s="76">
        <f>AI210*VLOOKUP('Tipo de Pilha_Furieri2014'!$E$1,'Área - us ur_Furieri2014'!$A$4:$R$6,17,FALSE)/1000</f>
        <v>0</v>
      </c>
      <c r="BA210" s="77">
        <f>AJ210*VLOOKUP('Tipo de Pilha_Furieri2014'!$E$1,'Área - us ur_Furieri2014'!$A$4:$R$6,18,FALSE)/1000</f>
        <v>0</v>
      </c>
      <c r="BB210" s="70">
        <f t="shared" si="89"/>
        <v>1.3372884993647555E-2</v>
      </c>
    </row>
    <row r="211" spans="1:54" ht="15" customHeight="1" x14ac:dyDescent="0.2">
      <c r="A211" s="90">
        <f>'Série Vento-1 dia'!D211</f>
        <v>42213</v>
      </c>
      <c r="B211" s="55">
        <f>'Série Vento-1 dia'!E211</f>
        <v>12.886822199999999</v>
      </c>
      <c r="C211" s="48">
        <f t="shared" si="90"/>
        <v>6.4434111000000002E-2</v>
      </c>
      <c r="D211" s="49">
        <f t="shared" si="91"/>
        <v>0.19330233299999999</v>
      </c>
      <c r="E211" s="49">
        <f t="shared" si="92"/>
        <v>0.32217055500000003</v>
      </c>
      <c r="F211" s="49">
        <f t="shared" si="93"/>
        <v>0.45103877699999995</v>
      </c>
      <c r="G211" s="49">
        <f t="shared" si="94"/>
        <v>0.57990699899999998</v>
      </c>
      <c r="H211" s="49">
        <f t="shared" si="95"/>
        <v>0.70877522100000001</v>
      </c>
      <c r="I211" s="49">
        <f t="shared" si="96"/>
        <v>0.83764344299999993</v>
      </c>
      <c r="J211" s="49">
        <f t="shared" si="97"/>
        <v>0.96651166500000008</v>
      </c>
      <c r="K211" s="49">
        <f t="shared" si="98"/>
        <v>1.095379887</v>
      </c>
      <c r="L211" s="49">
        <f t="shared" si="99"/>
        <v>1.2242481089999999</v>
      </c>
      <c r="M211" s="49">
        <f t="shared" si="100"/>
        <v>1.3531163310000001</v>
      </c>
      <c r="N211" s="49">
        <f t="shared" si="101"/>
        <v>1.4819845529999998</v>
      </c>
      <c r="O211" s="49">
        <f t="shared" si="102"/>
        <v>1.6108527749999999</v>
      </c>
      <c r="P211" s="49">
        <f t="shared" si="103"/>
        <v>1.739720997</v>
      </c>
      <c r="Q211" s="49">
        <f t="shared" si="104"/>
        <v>1.8685892189999997</v>
      </c>
      <c r="R211" s="49">
        <f t="shared" si="105"/>
        <v>1.9974574410000003</v>
      </c>
      <c r="S211" s="50">
        <f t="shared" si="106"/>
        <v>2.1263256629999998</v>
      </c>
      <c r="T211" s="48">
        <f t="shared" si="72"/>
        <v>0</v>
      </c>
      <c r="U211" s="49">
        <f t="shared" si="73"/>
        <v>0</v>
      </c>
      <c r="V211" s="49">
        <f t="shared" si="74"/>
        <v>0</v>
      </c>
      <c r="W211" s="49">
        <f t="shared" si="75"/>
        <v>0.55164197298403106</v>
      </c>
      <c r="X211" s="49">
        <f t="shared" si="76"/>
        <v>5.0510572592527874</v>
      </c>
      <c r="Y211" s="49">
        <f t="shared" si="77"/>
        <v>11.476886707928735</v>
      </c>
      <c r="Z211" s="49">
        <f t="shared" si="78"/>
        <v>19.82913031901186</v>
      </c>
      <c r="AA211" s="49">
        <f t="shared" si="79"/>
        <v>30.107788092502204</v>
      </c>
      <c r="AB211" s="49">
        <f t="shared" si="80"/>
        <v>42.312860028399705</v>
      </c>
      <c r="AC211" s="49">
        <f t="shared" si="81"/>
        <v>56.444346126704389</v>
      </c>
      <c r="AD211" s="49">
        <f t="shared" si="82"/>
        <v>72.502246387416307</v>
      </c>
      <c r="AE211" s="49">
        <f t="shared" si="83"/>
        <v>90.486560810535352</v>
      </c>
      <c r="AF211" s="49">
        <f t="shared" si="84"/>
        <v>110.39728939606164</v>
      </c>
      <c r="AG211" s="49">
        <f t="shared" si="85"/>
        <v>132.23443214399509</v>
      </c>
      <c r="AH211" s="49">
        <f t="shared" si="86"/>
        <v>155.9979890543357</v>
      </c>
      <c r="AI211" s="49">
        <f t="shared" si="87"/>
        <v>181.68796012708367</v>
      </c>
      <c r="AJ211" s="49">
        <f t="shared" si="88"/>
        <v>209.30434536223856</v>
      </c>
      <c r="AK211" s="75">
        <f>T211*VLOOKUP('Tipo de Pilha_Furieri2014'!$E$1,'Área - us ur_Furieri2014'!$A$4:$R$6,2,FALSE)/1000</f>
        <v>0</v>
      </c>
      <c r="AL211" s="76">
        <f>U211*VLOOKUP('Tipo de Pilha_Furieri2014'!$E$1,'Área - us ur_Furieri2014'!$A$4:$R$6,3,FALSE)/1000</f>
        <v>0</v>
      </c>
      <c r="AM211" s="76">
        <f>V211*VLOOKUP('Tipo de Pilha_Furieri2014'!$E$1,'Área - us ur_Furieri2014'!$A$4:$R$6,4,FALSE)/1000</f>
        <v>0</v>
      </c>
      <c r="AN211" s="76">
        <f>W211*VLOOKUP('Tipo de Pilha_Furieri2014'!$E$1,'Área - us ur_Furieri2014'!$A$4:$R$6,5,FALSE)/1000</f>
        <v>5.3509271379451008E-5</v>
      </c>
      <c r="AO211" s="76">
        <f>X211*VLOOKUP('Tipo de Pilha_Furieri2014'!$E$1,'Área - us ur_Furieri2014'!$A$4:$R$6,6,FALSE)/1000</f>
        <v>8.0311810422119322E-4</v>
      </c>
      <c r="AP211" s="76">
        <f>Y211*VLOOKUP('Tipo de Pilha_Furieri2014'!$E$1,'Área - us ur_Furieri2014'!$A$4:$R$6,7,FALSE)/1000</f>
        <v>2.3298080017095332E-3</v>
      </c>
      <c r="AQ211" s="76">
        <f>Z211*VLOOKUP('Tipo de Pilha_Furieri2014'!$E$1,'Área - us ur_Furieri2014'!$A$4:$R$6,8,FALSE)/1000</f>
        <v>3.0338569388088142E-3</v>
      </c>
      <c r="AR211" s="76">
        <f>AA211*VLOOKUP('Tipo de Pilha_Furieri2014'!$E$1,'Área - us ur_Furieri2014'!$A$4:$R$6,9,FALSE)/1000</f>
        <v>3.2817489020827402E-3</v>
      </c>
      <c r="AS211" s="76">
        <f>AB211*VLOOKUP('Tipo de Pilha_Furieri2014'!$E$1,'Área - us ur_Furieri2014'!$A$4:$R$6,10,FALSE)/1000</f>
        <v>2.2848944415335844E-3</v>
      </c>
      <c r="AT211" s="76">
        <f>AC211*VLOOKUP('Tipo de Pilha_Furieri2014'!$E$1,'Área - us ur_Furieri2014'!$A$4:$R$6,11,FALSE)/1000</f>
        <v>1.9755521144346538E-3</v>
      </c>
      <c r="AU211" s="76">
        <f>AD211*VLOOKUP('Tipo de Pilha_Furieri2014'!$E$1,'Área - us ur_Furieri2014'!$A$4:$R$6,12,FALSE)/1000</f>
        <v>1.7400539132979914E-3</v>
      </c>
      <c r="AV211" s="76">
        <f>AE211*VLOOKUP('Tipo de Pilha_Furieri2014'!$E$1,'Área - us ur_Furieri2014'!$A$4:$R$6,13,FALSE)/1000</f>
        <v>5.4291936486321212E-4</v>
      </c>
      <c r="AW211" s="76">
        <f>AF211*VLOOKUP('Tipo de Pilha_Furieri2014'!$E$1,'Área - us ur_Furieri2014'!$A$4:$R$6,14,FALSE)/1000</f>
        <v>3.3119186818818491E-4</v>
      </c>
      <c r="AX211" s="76">
        <f>AG211*VLOOKUP('Tipo de Pilha_Furieri2014'!$E$1,'Área - us ur_Furieri2014'!$A$4:$R$6,15,FALSE)/1000</f>
        <v>1.322344321439951E-4</v>
      </c>
      <c r="AY211" s="76">
        <f>AH211*VLOOKUP('Tipo de Pilha_Furieri2014'!$E$1,'Área - us ur_Furieri2014'!$A$4:$R$6,16,FALSE)/1000</f>
        <v>0</v>
      </c>
      <c r="AZ211" s="76">
        <f>AI211*VLOOKUP('Tipo de Pilha_Furieri2014'!$E$1,'Área - us ur_Furieri2014'!$A$4:$R$6,17,FALSE)/1000</f>
        <v>0</v>
      </c>
      <c r="BA211" s="77">
        <f>AJ211*VLOOKUP('Tipo de Pilha_Furieri2014'!$E$1,'Área - us ur_Furieri2014'!$A$4:$R$6,18,FALSE)/1000</f>
        <v>0</v>
      </c>
      <c r="BB211" s="70">
        <f t="shared" si="89"/>
        <v>1.6508887352663357E-2</v>
      </c>
    </row>
    <row r="212" spans="1:54" ht="15" customHeight="1" x14ac:dyDescent="0.2">
      <c r="A212" s="90">
        <f>'Série Vento-1 dia'!D212</f>
        <v>42214</v>
      </c>
      <c r="B212" s="55">
        <f>'Série Vento-1 dia'!E212</f>
        <v>11.16857924</v>
      </c>
      <c r="C212" s="48">
        <f t="shared" si="90"/>
        <v>5.5842896200000013E-2</v>
      </c>
      <c r="D212" s="49">
        <f t="shared" si="91"/>
        <v>0.16752868859999998</v>
      </c>
      <c r="E212" s="49">
        <f t="shared" si="92"/>
        <v>0.27921448100000001</v>
      </c>
      <c r="F212" s="49">
        <f t="shared" si="93"/>
        <v>0.39090027339999994</v>
      </c>
      <c r="G212" s="49">
        <f t="shared" si="94"/>
        <v>0.50258606580000009</v>
      </c>
      <c r="H212" s="49">
        <f t="shared" si="95"/>
        <v>0.61427185820000008</v>
      </c>
      <c r="I212" s="49">
        <f t="shared" si="96"/>
        <v>0.72595765060000006</v>
      </c>
      <c r="J212" s="49">
        <f t="shared" si="97"/>
        <v>0.83764344300000015</v>
      </c>
      <c r="K212" s="49">
        <f t="shared" si="98"/>
        <v>0.94932923540000003</v>
      </c>
      <c r="L212" s="49">
        <f t="shared" si="99"/>
        <v>1.0610150277999999</v>
      </c>
      <c r="M212" s="49">
        <f t="shared" si="100"/>
        <v>1.1727008202</v>
      </c>
      <c r="N212" s="49">
        <f t="shared" si="101"/>
        <v>1.2843866125999999</v>
      </c>
      <c r="O212" s="49">
        <f t="shared" si="102"/>
        <v>1.396072405</v>
      </c>
      <c r="P212" s="49">
        <f t="shared" si="103"/>
        <v>1.5077581974000001</v>
      </c>
      <c r="Q212" s="49">
        <f t="shared" si="104"/>
        <v>1.6194439897999999</v>
      </c>
      <c r="R212" s="49">
        <f t="shared" si="105"/>
        <v>1.7311297822000002</v>
      </c>
      <c r="S212" s="50">
        <f t="shared" si="106"/>
        <v>1.8428155746000001</v>
      </c>
      <c r="T212" s="48">
        <f t="shared" si="72"/>
        <v>0</v>
      </c>
      <c r="U212" s="49">
        <f t="shared" si="73"/>
        <v>0</v>
      </c>
      <c r="V212" s="49">
        <f t="shared" si="74"/>
        <v>0</v>
      </c>
      <c r="W212" s="49">
        <f t="shared" si="75"/>
        <v>0</v>
      </c>
      <c r="X212" s="49">
        <f t="shared" si="76"/>
        <v>2.1202383880026754</v>
      </c>
      <c r="Y212" s="49">
        <f t="shared" si="77"/>
        <v>6.5762512830198965</v>
      </c>
      <c r="Z212" s="49">
        <f t="shared" si="78"/>
        <v>12.479215260022961</v>
      </c>
      <c r="AA212" s="49">
        <f t="shared" si="79"/>
        <v>19.829130319011878</v>
      </c>
      <c r="AB212" s="49">
        <f t="shared" si="80"/>
        <v>28.625996459986627</v>
      </c>
      <c r="AC212" s="49">
        <f t="shared" si="81"/>
        <v>38.869813682947211</v>
      </c>
      <c r="AD212" s="49">
        <f t="shared" si="82"/>
        <v>50.560581987893663</v>
      </c>
      <c r="AE212" s="49">
        <f t="shared" si="83"/>
        <v>63.698301374825931</v>
      </c>
      <c r="AF212" s="49">
        <f t="shared" si="84"/>
        <v>78.282971843744079</v>
      </c>
      <c r="AG212" s="49">
        <f t="shared" si="85"/>
        <v>94.314593394648071</v>
      </c>
      <c r="AH212" s="49">
        <f t="shared" si="86"/>
        <v>111.79316602753786</v>
      </c>
      <c r="AI212" s="49">
        <f t="shared" si="87"/>
        <v>130.71868974241357</v>
      </c>
      <c r="AJ212" s="49">
        <f t="shared" si="88"/>
        <v>151.09116453927507</v>
      </c>
      <c r="AK212" s="75">
        <f>T212*VLOOKUP('Tipo de Pilha_Furieri2014'!$E$1,'Área - us ur_Furieri2014'!$A$4:$R$6,2,FALSE)/1000</f>
        <v>0</v>
      </c>
      <c r="AL212" s="76">
        <f>U212*VLOOKUP('Tipo de Pilha_Furieri2014'!$E$1,'Área - us ur_Furieri2014'!$A$4:$R$6,3,FALSE)/1000</f>
        <v>0</v>
      </c>
      <c r="AM212" s="76">
        <f>V212*VLOOKUP('Tipo de Pilha_Furieri2014'!$E$1,'Área - us ur_Furieri2014'!$A$4:$R$6,4,FALSE)/1000</f>
        <v>0</v>
      </c>
      <c r="AN212" s="76">
        <f>W212*VLOOKUP('Tipo de Pilha_Furieri2014'!$E$1,'Área - us ur_Furieri2014'!$A$4:$R$6,5,FALSE)/1000</f>
        <v>0</v>
      </c>
      <c r="AO212" s="76">
        <f>X212*VLOOKUP('Tipo de Pilha_Furieri2014'!$E$1,'Área - us ur_Furieri2014'!$A$4:$R$6,6,FALSE)/1000</f>
        <v>3.3711790369242537E-4</v>
      </c>
      <c r="AP212" s="76">
        <f>Y212*VLOOKUP('Tipo de Pilha_Furieri2014'!$E$1,'Área - us ur_Furieri2014'!$A$4:$R$6,7,FALSE)/1000</f>
        <v>1.3349790104530391E-3</v>
      </c>
      <c r="AQ212" s="76">
        <f>Z212*VLOOKUP('Tipo de Pilha_Furieri2014'!$E$1,'Área - us ur_Furieri2014'!$A$4:$R$6,8,FALSE)/1000</f>
        <v>1.909319934783513E-3</v>
      </c>
      <c r="AR212" s="76">
        <f>AA212*VLOOKUP('Tipo de Pilha_Furieri2014'!$E$1,'Área - us ur_Furieri2014'!$A$4:$R$6,9,FALSE)/1000</f>
        <v>2.1613752047722947E-3</v>
      </c>
      <c r="AS212" s="76">
        <f>AB212*VLOOKUP('Tipo de Pilha_Furieri2014'!$E$1,'Área - us ur_Furieri2014'!$A$4:$R$6,10,FALSE)/1000</f>
        <v>1.545803808839278E-3</v>
      </c>
      <c r="AT212" s="76">
        <f>AC212*VLOOKUP('Tipo de Pilha_Furieri2014'!$E$1,'Área - us ur_Furieri2014'!$A$4:$R$6,11,FALSE)/1000</f>
        <v>1.3604434789031526E-3</v>
      </c>
      <c r="AU212" s="76">
        <f>AD212*VLOOKUP('Tipo de Pilha_Furieri2014'!$E$1,'Área - us ur_Furieri2014'!$A$4:$R$6,12,FALSE)/1000</f>
        <v>1.2134539677094479E-3</v>
      </c>
      <c r="AV212" s="76">
        <f>AE212*VLOOKUP('Tipo de Pilha_Furieri2014'!$E$1,'Área - us ur_Furieri2014'!$A$4:$R$6,13,FALSE)/1000</f>
        <v>3.8218980824895562E-4</v>
      </c>
      <c r="AW212" s="76">
        <f>AF212*VLOOKUP('Tipo de Pilha_Furieri2014'!$E$1,'Área - us ur_Furieri2014'!$A$4:$R$6,14,FALSE)/1000</f>
        <v>2.3484891553123225E-4</v>
      </c>
      <c r="AX212" s="76">
        <f>AG212*VLOOKUP('Tipo de Pilha_Furieri2014'!$E$1,'Área - us ur_Furieri2014'!$A$4:$R$6,15,FALSE)/1000</f>
        <v>9.4314593394648067E-5</v>
      </c>
      <c r="AY212" s="76">
        <f>AH212*VLOOKUP('Tipo de Pilha_Furieri2014'!$E$1,'Área - us ur_Furieri2014'!$A$4:$R$6,16,FALSE)/1000</f>
        <v>0</v>
      </c>
      <c r="AZ212" s="76">
        <f>AI212*VLOOKUP('Tipo de Pilha_Furieri2014'!$E$1,'Área - us ur_Furieri2014'!$A$4:$R$6,17,FALSE)/1000</f>
        <v>0</v>
      </c>
      <c r="BA212" s="77">
        <f>AJ212*VLOOKUP('Tipo de Pilha_Furieri2014'!$E$1,'Área - us ur_Furieri2014'!$A$4:$R$6,18,FALSE)/1000</f>
        <v>0</v>
      </c>
      <c r="BB212" s="70">
        <f t="shared" si="89"/>
        <v>1.0573846626327986E-2</v>
      </c>
    </row>
    <row r="213" spans="1:54" ht="15" customHeight="1" x14ac:dyDescent="0.2">
      <c r="A213" s="90">
        <f>'Série Vento-1 dia'!D213</f>
        <v>42215</v>
      </c>
      <c r="B213" s="55">
        <f>'Série Vento-1 dia'!E213</f>
        <v>10.309457759999999</v>
      </c>
      <c r="C213" s="48">
        <f t="shared" si="90"/>
        <v>5.1547288800000007E-2</v>
      </c>
      <c r="D213" s="49">
        <f t="shared" si="91"/>
        <v>0.15464186639999997</v>
      </c>
      <c r="E213" s="49">
        <f t="shared" si="92"/>
        <v>0.25773644400000001</v>
      </c>
      <c r="F213" s="49">
        <f t="shared" si="93"/>
        <v>0.36083102159999991</v>
      </c>
      <c r="G213" s="49">
        <f t="shared" si="94"/>
        <v>0.46392559919999998</v>
      </c>
      <c r="H213" s="49">
        <f t="shared" si="95"/>
        <v>0.56702017680000005</v>
      </c>
      <c r="I213" s="49">
        <f t="shared" si="96"/>
        <v>0.67011475440000001</v>
      </c>
      <c r="J213" s="49">
        <f t="shared" si="97"/>
        <v>0.77320933200000008</v>
      </c>
      <c r="K213" s="49">
        <f t="shared" si="98"/>
        <v>0.87630390959999993</v>
      </c>
      <c r="L213" s="49">
        <f t="shared" si="99"/>
        <v>0.97939848719999989</v>
      </c>
      <c r="M213" s="49">
        <f t="shared" si="100"/>
        <v>1.0824930648</v>
      </c>
      <c r="N213" s="49">
        <f t="shared" si="101"/>
        <v>1.1855876423999998</v>
      </c>
      <c r="O213" s="49">
        <f t="shared" si="102"/>
        <v>1.2886822199999999</v>
      </c>
      <c r="P213" s="49">
        <f t="shared" si="103"/>
        <v>1.3917767975999999</v>
      </c>
      <c r="Q213" s="49">
        <f t="shared" si="104"/>
        <v>1.4948713751999998</v>
      </c>
      <c r="R213" s="49">
        <f t="shared" si="105"/>
        <v>1.5979659528000001</v>
      </c>
      <c r="S213" s="50">
        <f t="shared" si="106"/>
        <v>1.7010605303999999</v>
      </c>
      <c r="T213" s="48">
        <f t="shared" si="72"/>
        <v>0</v>
      </c>
      <c r="U213" s="49">
        <f t="shared" si="73"/>
        <v>0</v>
      </c>
      <c r="V213" s="49">
        <f t="shared" si="74"/>
        <v>0</v>
      </c>
      <c r="W213" s="49">
        <f t="shared" si="75"/>
        <v>0</v>
      </c>
      <c r="X213" s="49">
        <f t="shared" si="76"/>
        <v>0.91489486430258415</v>
      </c>
      <c r="Y213" s="49">
        <f t="shared" si="77"/>
        <v>4.5144270933175914</v>
      </c>
      <c r="Z213" s="49">
        <f t="shared" si="78"/>
        <v>9.3468643862731948</v>
      </c>
      <c r="AA213" s="49">
        <f t="shared" si="79"/>
        <v>15.412206743169406</v>
      </c>
      <c r="AB213" s="49">
        <f t="shared" si="80"/>
        <v>22.710454164006201</v>
      </c>
      <c r="AC213" s="49">
        <f t="shared" si="81"/>
        <v>31.241606648783609</v>
      </c>
      <c r="AD213" s="49">
        <f t="shared" si="82"/>
        <v>41.00566419750163</v>
      </c>
      <c r="AE213" s="49">
        <f t="shared" si="83"/>
        <v>52.002626810160223</v>
      </c>
      <c r="AF213" s="49">
        <f t="shared" si="84"/>
        <v>64.232494486759435</v>
      </c>
      <c r="AG213" s="49">
        <f t="shared" si="85"/>
        <v>77.695267227299254</v>
      </c>
      <c r="AH213" s="49">
        <f t="shared" si="86"/>
        <v>92.390945031779637</v>
      </c>
      <c r="AI213" s="49">
        <f t="shared" si="87"/>
        <v>108.31952790020071</v>
      </c>
      <c r="AJ213" s="49">
        <f t="shared" si="88"/>
        <v>125.48101583256231</v>
      </c>
      <c r="AK213" s="75">
        <f>T213*VLOOKUP('Tipo de Pilha_Furieri2014'!$E$1,'Área - us ur_Furieri2014'!$A$4:$R$6,2,FALSE)/1000</f>
        <v>0</v>
      </c>
      <c r="AL213" s="76">
        <f>U213*VLOOKUP('Tipo de Pilha_Furieri2014'!$E$1,'Área - us ur_Furieri2014'!$A$4:$R$6,3,FALSE)/1000</f>
        <v>0</v>
      </c>
      <c r="AM213" s="76">
        <f>V213*VLOOKUP('Tipo de Pilha_Furieri2014'!$E$1,'Área - us ur_Furieri2014'!$A$4:$R$6,4,FALSE)/1000</f>
        <v>0</v>
      </c>
      <c r="AN213" s="76">
        <f>W213*VLOOKUP('Tipo de Pilha_Furieri2014'!$E$1,'Área - us ur_Furieri2014'!$A$4:$R$6,5,FALSE)/1000</f>
        <v>0</v>
      </c>
      <c r="AO213" s="76">
        <f>X213*VLOOKUP('Tipo de Pilha_Furieri2014'!$E$1,'Área - us ur_Furieri2014'!$A$4:$R$6,6,FALSE)/1000</f>
        <v>1.4546828342411089E-4</v>
      </c>
      <c r="AP213" s="76">
        <f>Y213*VLOOKUP('Tipo de Pilha_Furieri2014'!$E$1,'Área - us ur_Furieri2014'!$A$4:$R$6,7,FALSE)/1000</f>
        <v>9.1642869994347108E-4</v>
      </c>
      <c r="AQ213" s="76">
        <f>Z213*VLOOKUP('Tipo de Pilha_Furieri2014'!$E$1,'Área - us ur_Furieri2014'!$A$4:$R$6,8,FALSE)/1000</f>
        <v>1.4300702510997986E-3</v>
      </c>
      <c r="AR213" s="76">
        <f>AA213*VLOOKUP('Tipo de Pilha_Furieri2014'!$E$1,'Área - us ur_Furieri2014'!$A$4:$R$6,9,FALSE)/1000</f>
        <v>1.6799305350054651E-3</v>
      </c>
      <c r="AS213" s="76">
        <f>AB213*VLOOKUP('Tipo de Pilha_Furieri2014'!$E$1,'Área - us ur_Furieri2014'!$A$4:$R$6,10,FALSE)/1000</f>
        <v>1.226364524856335E-3</v>
      </c>
      <c r="AT213" s="76">
        <f>AC213*VLOOKUP('Tipo de Pilha_Furieri2014'!$E$1,'Área - us ur_Furieri2014'!$A$4:$R$6,11,FALSE)/1000</f>
        <v>1.0934562327074265E-3</v>
      </c>
      <c r="AU213" s="76">
        <f>AD213*VLOOKUP('Tipo de Pilha_Furieri2014'!$E$1,'Área - us ur_Furieri2014'!$A$4:$R$6,12,FALSE)/1000</f>
        <v>9.8413594074003917E-4</v>
      </c>
      <c r="AV213" s="76">
        <f>AE213*VLOOKUP('Tipo de Pilha_Furieri2014'!$E$1,'Área - us ur_Furieri2014'!$A$4:$R$6,13,FALSE)/1000</f>
        <v>3.1201576086096133E-4</v>
      </c>
      <c r="AW213" s="76">
        <f>AF213*VLOOKUP('Tipo de Pilha_Furieri2014'!$E$1,'Área - us ur_Furieri2014'!$A$4:$R$6,14,FALSE)/1000</f>
        <v>1.9269748346027832E-4</v>
      </c>
      <c r="AX213" s="76">
        <f>AG213*VLOOKUP('Tipo de Pilha_Furieri2014'!$E$1,'Área - us ur_Furieri2014'!$A$4:$R$6,15,FALSE)/1000</f>
        <v>7.7695267227299256E-5</v>
      </c>
      <c r="AY213" s="76">
        <f>AH213*VLOOKUP('Tipo de Pilha_Furieri2014'!$E$1,'Área - us ur_Furieri2014'!$A$4:$R$6,16,FALSE)/1000</f>
        <v>0</v>
      </c>
      <c r="AZ213" s="76">
        <f>AI213*VLOOKUP('Tipo de Pilha_Furieri2014'!$E$1,'Área - us ur_Furieri2014'!$A$4:$R$6,17,FALSE)/1000</f>
        <v>0</v>
      </c>
      <c r="BA213" s="77">
        <f>AJ213*VLOOKUP('Tipo de Pilha_Furieri2014'!$E$1,'Área - us ur_Furieri2014'!$A$4:$R$6,18,FALSE)/1000</f>
        <v>0</v>
      </c>
      <c r="BB213" s="70">
        <f t="shared" si="89"/>
        <v>8.0582629793251852E-3</v>
      </c>
    </row>
    <row r="214" spans="1:54" ht="15" customHeight="1" x14ac:dyDescent="0.2">
      <c r="A214" s="90">
        <f>'Série Vento-1 dia'!D214</f>
        <v>42216</v>
      </c>
      <c r="B214" s="55">
        <f>'Série Vento-1 dia'!E214</f>
        <v>10.309457759999999</v>
      </c>
      <c r="C214" s="48">
        <f t="shared" si="90"/>
        <v>5.1547288800000007E-2</v>
      </c>
      <c r="D214" s="49">
        <f t="shared" si="91"/>
        <v>0.15464186639999997</v>
      </c>
      <c r="E214" s="49">
        <f t="shared" si="92"/>
        <v>0.25773644400000001</v>
      </c>
      <c r="F214" s="49">
        <f t="shared" si="93"/>
        <v>0.36083102159999991</v>
      </c>
      <c r="G214" s="49">
        <f t="shared" si="94"/>
        <v>0.46392559919999998</v>
      </c>
      <c r="H214" s="49">
        <f t="shared" si="95"/>
        <v>0.56702017680000005</v>
      </c>
      <c r="I214" s="49">
        <f t="shared" si="96"/>
        <v>0.67011475440000001</v>
      </c>
      <c r="J214" s="49">
        <f t="shared" si="97"/>
        <v>0.77320933200000008</v>
      </c>
      <c r="K214" s="49">
        <f t="shared" si="98"/>
        <v>0.87630390959999993</v>
      </c>
      <c r="L214" s="49">
        <f t="shared" si="99"/>
        <v>0.97939848719999989</v>
      </c>
      <c r="M214" s="49">
        <f t="shared" si="100"/>
        <v>1.0824930648</v>
      </c>
      <c r="N214" s="49">
        <f t="shared" si="101"/>
        <v>1.1855876423999998</v>
      </c>
      <c r="O214" s="49">
        <f t="shared" si="102"/>
        <v>1.2886822199999999</v>
      </c>
      <c r="P214" s="49">
        <f t="shared" si="103"/>
        <v>1.3917767975999999</v>
      </c>
      <c r="Q214" s="49">
        <f t="shared" si="104"/>
        <v>1.4948713751999998</v>
      </c>
      <c r="R214" s="49">
        <f t="shared" si="105"/>
        <v>1.5979659528000001</v>
      </c>
      <c r="S214" s="50">
        <f t="shared" si="106"/>
        <v>1.7010605303999999</v>
      </c>
      <c r="T214" s="48">
        <f t="shared" si="72"/>
        <v>0</v>
      </c>
      <c r="U214" s="49">
        <f t="shared" si="73"/>
        <v>0</v>
      </c>
      <c r="V214" s="49">
        <f t="shared" si="74"/>
        <v>0</v>
      </c>
      <c r="W214" s="49">
        <f t="shared" si="75"/>
        <v>0</v>
      </c>
      <c r="X214" s="49">
        <f t="shared" si="76"/>
        <v>0.91489486430258415</v>
      </c>
      <c r="Y214" s="49">
        <f t="shared" si="77"/>
        <v>4.5144270933175914</v>
      </c>
      <c r="Z214" s="49">
        <f t="shared" si="78"/>
        <v>9.3468643862731948</v>
      </c>
      <c r="AA214" s="49">
        <f t="shared" si="79"/>
        <v>15.412206743169406</v>
      </c>
      <c r="AB214" s="49">
        <f t="shared" si="80"/>
        <v>22.710454164006201</v>
      </c>
      <c r="AC214" s="49">
        <f t="shared" si="81"/>
        <v>31.241606648783609</v>
      </c>
      <c r="AD214" s="49">
        <f t="shared" si="82"/>
        <v>41.00566419750163</v>
      </c>
      <c r="AE214" s="49">
        <f t="shared" si="83"/>
        <v>52.002626810160223</v>
      </c>
      <c r="AF214" s="49">
        <f t="shared" si="84"/>
        <v>64.232494486759435</v>
      </c>
      <c r="AG214" s="49">
        <f t="shared" si="85"/>
        <v>77.695267227299254</v>
      </c>
      <c r="AH214" s="49">
        <f t="shared" si="86"/>
        <v>92.390945031779637</v>
      </c>
      <c r="AI214" s="49">
        <f t="shared" si="87"/>
        <v>108.31952790020071</v>
      </c>
      <c r="AJ214" s="49">
        <f t="shared" si="88"/>
        <v>125.48101583256231</v>
      </c>
      <c r="AK214" s="75">
        <f>T214*VLOOKUP('Tipo de Pilha_Furieri2014'!$E$1,'Área - us ur_Furieri2014'!$A$4:$R$6,2,FALSE)/1000</f>
        <v>0</v>
      </c>
      <c r="AL214" s="76">
        <f>U214*VLOOKUP('Tipo de Pilha_Furieri2014'!$E$1,'Área - us ur_Furieri2014'!$A$4:$R$6,3,FALSE)/1000</f>
        <v>0</v>
      </c>
      <c r="AM214" s="76">
        <f>V214*VLOOKUP('Tipo de Pilha_Furieri2014'!$E$1,'Área - us ur_Furieri2014'!$A$4:$R$6,4,FALSE)/1000</f>
        <v>0</v>
      </c>
      <c r="AN214" s="76">
        <f>W214*VLOOKUP('Tipo de Pilha_Furieri2014'!$E$1,'Área - us ur_Furieri2014'!$A$4:$R$6,5,FALSE)/1000</f>
        <v>0</v>
      </c>
      <c r="AO214" s="76">
        <f>X214*VLOOKUP('Tipo de Pilha_Furieri2014'!$E$1,'Área - us ur_Furieri2014'!$A$4:$R$6,6,FALSE)/1000</f>
        <v>1.4546828342411089E-4</v>
      </c>
      <c r="AP214" s="76">
        <f>Y214*VLOOKUP('Tipo de Pilha_Furieri2014'!$E$1,'Área - us ur_Furieri2014'!$A$4:$R$6,7,FALSE)/1000</f>
        <v>9.1642869994347108E-4</v>
      </c>
      <c r="AQ214" s="76">
        <f>Z214*VLOOKUP('Tipo de Pilha_Furieri2014'!$E$1,'Área - us ur_Furieri2014'!$A$4:$R$6,8,FALSE)/1000</f>
        <v>1.4300702510997986E-3</v>
      </c>
      <c r="AR214" s="76">
        <f>AA214*VLOOKUP('Tipo de Pilha_Furieri2014'!$E$1,'Área - us ur_Furieri2014'!$A$4:$R$6,9,FALSE)/1000</f>
        <v>1.6799305350054651E-3</v>
      </c>
      <c r="AS214" s="76">
        <f>AB214*VLOOKUP('Tipo de Pilha_Furieri2014'!$E$1,'Área - us ur_Furieri2014'!$A$4:$R$6,10,FALSE)/1000</f>
        <v>1.226364524856335E-3</v>
      </c>
      <c r="AT214" s="76">
        <f>AC214*VLOOKUP('Tipo de Pilha_Furieri2014'!$E$1,'Área - us ur_Furieri2014'!$A$4:$R$6,11,FALSE)/1000</f>
        <v>1.0934562327074265E-3</v>
      </c>
      <c r="AU214" s="76">
        <f>AD214*VLOOKUP('Tipo de Pilha_Furieri2014'!$E$1,'Área - us ur_Furieri2014'!$A$4:$R$6,12,FALSE)/1000</f>
        <v>9.8413594074003917E-4</v>
      </c>
      <c r="AV214" s="76">
        <f>AE214*VLOOKUP('Tipo de Pilha_Furieri2014'!$E$1,'Área - us ur_Furieri2014'!$A$4:$R$6,13,FALSE)/1000</f>
        <v>3.1201576086096133E-4</v>
      </c>
      <c r="AW214" s="76">
        <f>AF214*VLOOKUP('Tipo de Pilha_Furieri2014'!$E$1,'Área - us ur_Furieri2014'!$A$4:$R$6,14,FALSE)/1000</f>
        <v>1.9269748346027832E-4</v>
      </c>
      <c r="AX214" s="76">
        <f>AG214*VLOOKUP('Tipo de Pilha_Furieri2014'!$E$1,'Área - us ur_Furieri2014'!$A$4:$R$6,15,FALSE)/1000</f>
        <v>7.7695267227299256E-5</v>
      </c>
      <c r="AY214" s="76">
        <f>AH214*VLOOKUP('Tipo de Pilha_Furieri2014'!$E$1,'Área - us ur_Furieri2014'!$A$4:$R$6,16,FALSE)/1000</f>
        <v>0</v>
      </c>
      <c r="AZ214" s="76">
        <f>AI214*VLOOKUP('Tipo de Pilha_Furieri2014'!$E$1,'Área - us ur_Furieri2014'!$A$4:$R$6,17,FALSE)/1000</f>
        <v>0</v>
      </c>
      <c r="BA214" s="77">
        <f>AJ214*VLOOKUP('Tipo de Pilha_Furieri2014'!$E$1,'Área - us ur_Furieri2014'!$A$4:$R$6,18,FALSE)/1000</f>
        <v>0</v>
      </c>
      <c r="BB214" s="70">
        <f t="shared" si="89"/>
        <v>8.0582629793251852E-3</v>
      </c>
    </row>
    <row r="215" spans="1:54" ht="15" customHeight="1" x14ac:dyDescent="0.2">
      <c r="A215" s="90">
        <f>'Série Vento-1 dia'!D215</f>
        <v>42217</v>
      </c>
      <c r="B215" s="55">
        <f>'Série Vento-1 dia'!E215</f>
        <v>10.309457759999999</v>
      </c>
      <c r="C215" s="48">
        <f t="shared" si="90"/>
        <v>5.1547288800000007E-2</v>
      </c>
      <c r="D215" s="49">
        <f t="shared" si="91"/>
        <v>0.15464186639999997</v>
      </c>
      <c r="E215" s="49">
        <f t="shared" si="92"/>
        <v>0.25773644400000001</v>
      </c>
      <c r="F215" s="49">
        <f t="shared" si="93"/>
        <v>0.36083102159999991</v>
      </c>
      <c r="G215" s="49">
        <f t="shared" si="94"/>
        <v>0.46392559919999998</v>
      </c>
      <c r="H215" s="49">
        <f t="shared" si="95"/>
        <v>0.56702017680000005</v>
      </c>
      <c r="I215" s="49">
        <f t="shared" si="96"/>
        <v>0.67011475440000001</v>
      </c>
      <c r="J215" s="49">
        <f t="shared" si="97"/>
        <v>0.77320933200000008</v>
      </c>
      <c r="K215" s="49">
        <f t="shared" si="98"/>
        <v>0.87630390959999993</v>
      </c>
      <c r="L215" s="49">
        <f t="shared" si="99"/>
        <v>0.97939848719999989</v>
      </c>
      <c r="M215" s="49">
        <f t="shared" si="100"/>
        <v>1.0824930648</v>
      </c>
      <c r="N215" s="49">
        <f t="shared" si="101"/>
        <v>1.1855876423999998</v>
      </c>
      <c r="O215" s="49">
        <f t="shared" si="102"/>
        <v>1.2886822199999999</v>
      </c>
      <c r="P215" s="49">
        <f t="shared" si="103"/>
        <v>1.3917767975999999</v>
      </c>
      <c r="Q215" s="49">
        <f t="shared" si="104"/>
        <v>1.4948713751999998</v>
      </c>
      <c r="R215" s="49">
        <f t="shared" si="105"/>
        <v>1.5979659528000001</v>
      </c>
      <c r="S215" s="50">
        <f t="shared" si="106"/>
        <v>1.7010605303999999</v>
      </c>
      <c r="T215" s="48">
        <f t="shared" si="72"/>
        <v>0</v>
      </c>
      <c r="U215" s="49">
        <f t="shared" si="73"/>
        <v>0</v>
      </c>
      <c r="V215" s="49">
        <f t="shared" si="74"/>
        <v>0</v>
      </c>
      <c r="W215" s="49">
        <f t="shared" si="75"/>
        <v>0</v>
      </c>
      <c r="X215" s="49">
        <f t="shared" si="76"/>
        <v>0.91489486430258415</v>
      </c>
      <c r="Y215" s="49">
        <f t="shared" si="77"/>
        <v>4.5144270933175914</v>
      </c>
      <c r="Z215" s="49">
        <f t="shared" si="78"/>
        <v>9.3468643862731948</v>
      </c>
      <c r="AA215" s="49">
        <f t="shared" si="79"/>
        <v>15.412206743169406</v>
      </c>
      <c r="AB215" s="49">
        <f t="shared" si="80"/>
        <v>22.710454164006201</v>
      </c>
      <c r="AC215" s="49">
        <f t="shared" si="81"/>
        <v>31.241606648783609</v>
      </c>
      <c r="AD215" s="49">
        <f t="shared" si="82"/>
        <v>41.00566419750163</v>
      </c>
      <c r="AE215" s="49">
        <f t="shared" si="83"/>
        <v>52.002626810160223</v>
      </c>
      <c r="AF215" s="49">
        <f t="shared" si="84"/>
        <v>64.232494486759435</v>
      </c>
      <c r="AG215" s="49">
        <f t="shared" si="85"/>
        <v>77.695267227299254</v>
      </c>
      <c r="AH215" s="49">
        <f t="shared" si="86"/>
        <v>92.390945031779637</v>
      </c>
      <c r="AI215" s="49">
        <f t="shared" si="87"/>
        <v>108.31952790020071</v>
      </c>
      <c r="AJ215" s="49">
        <f t="shared" si="88"/>
        <v>125.48101583256231</v>
      </c>
      <c r="AK215" s="75">
        <f>T215*VLOOKUP('Tipo de Pilha_Furieri2014'!$E$1,'Área - us ur_Furieri2014'!$A$4:$R$6,2,FALSE)/1000</f>
        <v>0</v>
      </c>
      <c r="AL215" s="76">
        <f>U215*VLOOKUP('Tipo de Pilha_Furieri2014'!$E$1,'Área - us ur_Furieri2014'!$A$4:$R$6,3,FALSE)/1000</f>
        <v>0</v>
      </c>
      <c r="AM215" s="76">
        <f>V215*VLOOKUP('Tipo de Pilha_Furieri2014'!$E$1,'Área - us ur_Furieri2014'!$A$4:$R$6,4,FALSE)/1000</f>
        <v>0</v>
      </c>
      <c r="AN215" s="76">
        <f>W215*VLOOKUP('Tipo de Pilha_Furieri2014'!$E$1,'Área - us ur_Furieri2014'!$A$4:$R$6,5,FALSE)/1000</f>
        <v>0</v>
      </c>
      <c r="AO215" s="76">
        <f>X215*VLOOKUP('Tipo de Pilha_Furieri2014'!$E$1,'Área - us ur_Furieri2014'!$A$4:$R$6,6,FALSE)/1000</f>
        <v>1.4546828342411089E-4</v>
      </c>
      <c r="AP215" s="76">
        <f>Y215*VLOOKUP('Tipo de Pilha_Furieri2014'!$E$1,'Área - us ur_Furieri2014'!$A$4:$R$6,7,FALSE)/1000</f>
        <v>9.1642869994347108E-4</v>
      </c>
      <c r="AQ215" s="76">
        <f>Z215*VLOOKUP('Tipo de Pilha_Furieri2014'!$E$1,'Área - us ur_Furieri2014'!$A$4:$R$6,8,FALSE)/1000</f>
        <v>1.4300702510997986E-3</v>
      </c>
      <c r="AR215" s="76">
        <f>AA215*VLOOKUP('Tipo de Pilha_Furieri2014'!$E$1,'Área - us ur_Furieri2014'!$A$4:$R$6,9,FALSE)/1000</f>
        <v>1.6799305350054651E-3</v>
      </c>
      <c r="AS215" s="76">
        <f>AB215*VLOOKUP('Tipo de Pilha_Furieri2014'!$E$1,'Área - us ur_Furieri2014'!$A$4:$R$6,10,FALSE)/1000</f>
        <v>1.226364524856335E-3</v>
      </c>
      <c r="AT215" s="76">
        <f>AC215*VLOOKUP('Tipo de Pilha_Furieri2014'!$E$1,'Área - us ur_Furieri2014'!$A$4:$R$6,11,FALSE)/1000</f>
        <v>1.0934562327074265E-3</v>
      </c>
      <c r="AU215" s="76">
        <f>AD215*VLOOKUP('Tipo de Pilha_Furieri2014'!$E$1,'Área - us ur_Furieri2014'!$A$4:$R$6,12,FALSE)/1000</f>
        <v>9.8413594074003917E-4</v>
      </c>
      <c r="AV215" s="76">
        <f>AE215*VLOOKUP('Tipo de Pilha_Furieri2014'!$E$1,'Área - us ur_Furieri2014'!$A$4:$R$6,13,FALSE)/1000</f>
        <v>3.1201576086096133E-4</v>
      </c>
      <c r="AW215" s="76">
        <f>AF215*VLOOKUP('Tipo de Pilha_Furieri2014'!$E$1,'Área - us ur_Furieri2014'!$A$4:$R$6,14,FALSE)/1000</f>
        <v>1.9269748346027832E-4</v>
      </c>
      <c r="AX215" s="76">
        <f>AG215*VLOOKUP('Tipo de Pilha_Furieri2014'!$E$1,'Área - us ur_Furieri2014'!$A$4:$R$6,15,FALSE)/1000</f>
        <v>7.7695267227299256E-5</v>
      </c>
      <c r="AY215" s="76">
        <f>AH215*VLOOKUP('Tipo de Pilha_Furieri2014'!$E$1,'Área - us ur_Furieri2014'!$A$4:$R$6,16,FALSE)/1000</f>
        <v>0</v>
      </c>
      <c r="AZ215" s="76">
        <f>AI215*VLOOKUP('Tipo de Pilha_Furieri2014'!$E$1,'Área - us ur_Furieri2014'!$A$4:$R$6,17,FALSE)/1000</f>
        <v>0</v>
      </c>
      <c r="BA215" s="77">
        <f>AJ215*VLOOKUP('Tipo de Pilha_Furieri2014'!$E$1,'Área - us ur_Furieri2014'!$A$4:$R$6,18,FALSE)/1000</f>
        <v>0</v>
      </c>
      <c r="BB215" s="70">
        <f t="shared" si="89"/>
        <v>8.0582629793251852E-3</v>
      </c>
    </row>
    <row r="216" spans="1:54" ht="15" customHeight="1" x14ac:dyDescent="0.2">
      <c r="A216" s="90">
        <f>'Série Vento-1 dia'!D216</f>
        <v>42218</v>
      </c>
      <c r="B216" s="55">
        <f>'Série Vento-1 dia'!E216</f>
        <v>12.886822199999999</v>
      </c>
      <c r="C216" s="48">
        <f t="shared" si="90"/>
        <v>6.4434111000000002E-2</v>
      </c>
      <c r="D216" s="49">
        <f t="shared" si="91"/>
        <v>0.19330233299999999</v>
      </c>
      <c r="E216" s="49">
        <f t="shared" si="92"/>
        <v>0.32217055500000003</v>
      </c>
      <c r="F216" s="49">
        <f t="shared" si="93"/>
        <v>0.45103877699999995</v>
      </c>
      <c r="G216" s="49">
        <f t="shared" si="94"/>
        <v>0.57990699899999998</v>
      </c>
      <c r="H216" s="49">
        <f t="shared" si="95"/>
        <v>0.70877522100000001</v>
      </c>
      <c r="I216" s="49">
        <f t="shared" si="96"/>
        <v>0.83764344299999993</v>
      </c>
      <c r="J216" s="49">
        <f t="shared" si="97"/>
        <v>0.96651166500000008</v>
      </c>
      <c r="K216" s="49">
        <f t="shared" si="98"/>
        <v>1.095379887</v>
      </c>
      <c r="L216" s="49">
        <f t="shared" si="99"/>
        <v>1.2242481089999999</v>
      </c>
      <c r="M216" s="49">
        <f t="shared" si="100"/>
        <v>1.3531163310000001</v>
      </c>
      <c r="N216" s="49">
        <f t="shared" si="101"/>
        <v>1.4819845529999998</v>
      </c>
      <c r="O216" s="49">
        <f t="shared" si="102"/>
        <v>1.6108527749999999</v>
      </c>
      <c r="P216" s="49">
        <f t="shared" si="103"/>
        <v>1.739720997</v>
      </c>
      <c r="Q216" s="49">
        <f t="shared" si="104"/>
        <v>1.8685892189999997</v>
      </c>
      <c r="R216" s="49">
        <f t="shared" si="105"/>
        <v>1.9974574410000003</v>
      </c>
      <c r="S216" s="50">
        <f t="shared" si="106"/>
        <v>2.1263256629999998</v>
      </c>
      <c r="T216" s="48">
        <f t="shared" si="72"/>
        <v>0</v>
      </c>
      <c r="U216" s="49">
        <f t="shared" si="73"/>
        <v>0</v>
      </c>
      <c r="V216" s="49">
        <f t="shared" si="74"/>
        <v>0</v>
      </c>
      <c r="W216" s="49">
        <f t="shared" si="75"/>
        <v>0.55164197298403106</v>
      </c>
      <c r="X216" s="49">
        <f t="shared" si="76"/>
        <v>5.0510572592527874</v>
      </c>
      <c r="Y216" s="49">
        <f t="shared" si="77"/>
        <v>11.476886707928735</v>
      </c>
      <c r="Z216" s="49">
        <f t="shared" si="78"/>
        <v>19.82913031901186</v>
      </c>
      <c r="AA216" s="49">
        <f t="shared" si="79"/>
        <v>30.107788092502204</v>
      </c>
      <c r="AB216" s="49">
        <f t="shared" si="80"/>
        <v>42.312860028399705</v>
      </c>
      <c r="AC216" s="49">
        <f t="shared" si="81"/>
        <v>56.444346126704389</v>
      </c>
      <c r="AD216" s="49">
        <f t="shared" si="82"/>
        <v>72.502246387416307</v>
      </c>
      <c r="AE216" s="49">
        <f t="shared" si="83"/>
        <v>90.486560810535352</v>
      </c>
      <c r="AF216" s="49">
        <f t="shared" si="84"/>
        <v>110.39728939606164</v>
      </c>
      <c r="AG216" s="49">
        <f t="shared" si="85"/>
        <v>132.23443214399509</v>
      </c>
      <c r="AH216" s="49">
        <f t="shared" si="86"/>
        <v>155.9979890543357</v>
      </c>
      <c r="AI216" s="49">
        <f t="shared" si="87"/>
        <v>181.68796012708367</v>
      </c>
      <c r="AJ216" s="49">
        <f t="shared" si="88"/>
        <v>209.30434536223856</v>
      </c>
      <c r="AK216" s="75">
        <f>T216*VLOOKUP('Tipo de Pilha_Furieri2014'!$E$1,'Área - us ur_Furieri2014'!$A$4:$R$6,2,FALSE)/1000</f>
        <v>0</v>
      </c>
      <c r="AL216" s="76">
        <f>U216*VLOOKUP('Tipo de Pilha_Furieri2014'!$E$1,'Área - us ur_Furieri2014'!$A$4:$R$6,3,FALSE)/1000</f>
        <v>0</v>
      </c>
      <c r="AM216" s="76">
        <f>V216*VLOOKUP('Tipo de Pilha_Furieri2014'!$E$1,'Área - us ur_Furieri2014'!$A$4:$R$6,4,FALSE)/1000</f>
        <v>0</v>
      </c>
      <c r="AN216" s="76">
        <f>W216*VLOOKUP('Tipo de Pilha_Furieri2014'!$E$1,'Área - us ur_Furieri2014'!$A$4:$R$6,5,FALSE)/1000</f>
        <v>5.3509271379451008E-5</v>
      </c>
      <c r="AO216" s="76">
        <f>X216*VLOOKUP('Tipo de Pilha_Furieri2014'!$E$1,'Área - us ur_Furieri2014'!$A$4:$R$6,6,FALSE)/1000</f>
        <v>8.0311810422119322E-4</v>
      </c>
      <c r="AP216" s="76">
        <f>Y216*VLOOKUP('Tipo de Pilha_Furieri2014'!$E$1,'Área - us ur_Furieri2014'!$A$4:$R$6,7,FALSE)/1000</f>
        <v>2.3298080017095332E-3</v>
      </c>
      <c r="AQ216" s="76">
        <f>Z216*VLOOKUP('Tipo de Pilha_Furieri2014'!$E$1,'Área - us ur_Furieri2014'!$A$4:$R$6,8,FALSE)/1000</f>
        <v>3.0338569388088142E-3</v>
      </c>
      <c r="AR216" s="76">
        <f>AA216*VLOOKUP('Tipo de Pilha_Furieri2014'!$E$1,'Área - us ur_Furieri2014'!$A$4:$R$6,9,FALSE)/1000</f>
        <v>3.2817489020827402E-3</v>
      </c>
      <c r="AS216" s="76">
        <f>AB216*VLOOKUP('Tipo de Pilha_Furieri2014'!$E$1,'Área - us ur_Furieri2014'!$A$4:$R$6,10,FALSE)/1000</f>
        <v>2.2848944415335844E-3</v>
      </c>
      <c r="AT216" s="76">
        <f>AC216*VLOOKUP('Tipo de Pilha_Furieri2014'!$E$1,'Área - us ur_Furieri2014'!$A$4:$R$6,11,FALSE)/1000</f>
        <v>1.9755521144346538E-3</v>
      </c>
      <c r="AU216" s="76">
        <f>AD216*VLOOKUP('Tipo de Pilha_Furieri2014'!$E$1,'Área - us ur_Furieri2014'!$A$4:$R$6,12,FALSE)/1000</f>
        <v>1.7400539132979914E-3</v>
      </c>
      <c r="AV216" s="76">
        <f>AE216*VLOOKUP('Tipo de Pilha_Furieri2014'!$E$1,'Área - us ur_Furieri2014'!$A$4:$R$6,13,FALSE)/1000</f>
        <v>5.4291936486321212E-4</v>
      </c>
      <c r="AW216" s="76">
        <f>AF216*VLOOKUP('Tipo de Pilha_Furieri2014'!$E$1,'Área - us ur_Furieri2014'!$A$4:$R$6,14,FALSE)/1000</f>
        <v>3.3119186818818491E-4</v>
      </c>
      <c r="AX216" s="76">
        <f>AG216*VLOOKUP('Tipo de Pilha_Furieri2014'!$E$1,'Área - us ur_Furieri2014'!$A$4:$R$6,15,FALSE)/1000</f>
        <v>1.322344321439951E-4</v>
      </c>
      <c r="AY216" s="76">
        <f>AH216*VLOOKUP('Tipo de Pilha_Furieri2014'!$E$1,'Área - us ur_Furieri2014'!$A$4:$R$6,16,FALSE)/1000</f>
        <v>0</v>
      </c>
      <c r="AZ216" s="76">
        <f>AI216*VLOOKUP('Tipo de Pilha_Furieri2014'!$E$1,'Área - us ur_Furieri2014'!$A$4:$R$6,17,FALSE)/1000</f>
        <v>0</v>
      </c>
      <c r="BA216" s="77">
        <f>AJ216*VLOOKUP('Tipo de Pilha_Furieri2014'!$E$1,'Área - us ur_Furieri2014'!$A$4:$R$6,18,FALSE)/1000</f>
        <v>0</v>
      </c>
      <c r="BB216" s="70">
        <f t="shared" si="89"/>
        <v>1.6508887352663357E-2</v>
      </c>
    </row>
    <row r="217" spans="1:54" ht="15" customHeight="1" x14ac:dyDescent="0.2">
      <c r="A217" s="90">
        <f>'Série Vento-1 dia'!D217</f>
        <v>42219</v>
      </c>
      <c r="B217" s="55">
        <f>'Série Vento-1 dia'!E217</f>
        <v>12.027700719999999</v>
      </c>
      <c r="C217" s="48">
        <f t="shared" si="90"/>
        <v>6.0138503600000004E-2</v>
      </c>
      <c r="D217" s="49">
        <f t="shared" si="91"/>
        <v>0.18041551079999998</v>
      </c>
      <c r="E217" s="49">
        <f t="shared" si="92"/>
        <v>0.30069251799999996</v>
      </c>
      <c r="F217" s="49">
        <f t="shared" si="93"/>
        <v>0.42096952519999992</v>
      </c>
      <c r="G217" s="49">
        <f t="shared" si="94"/>
        <v>0.54124653239999998</v>
      </c>
      <c r="H217" s="49">
        <f t="shared" si="95"/>
        <v>0.66152353959999999</v>
      </c>
      <c r="I217" s="49">
        <f t="shared" si="96"/>
        <v>0.78180054679999988</v>
      </c>
      <c r="J217" s="49">
        <f t="shared" si="97"/>
        <v>0.902077554</v>
      </c>
      <c r="K217" s="49">
        <f t="shared" si="98"/>
        <v>1.0223545612</v>
      </c>
      <c r="L217" s="49">
        <f t="shared" si="99"/>
        <v>1.1426315683999999</v>
      </c>
      <c r="M217" s="49">
        <f t="shared" si="100"/>
        <v>1.2629085756</v>
      </c>
      <c r="N217" s="49">
        <f t="shared" si="101"/>
        <v>1.3831855827999997</v>
      </c>
      <c r="O217" s="49">
        <f t="shared" si="102"/>
        <v>1.5034625899999998</v>
      </c>
      <c r="P217" s="49">
        <f t="shared" si="103"/>
        <v>1.6237395971999999</v>
      </c>
      <c r="Q217" s="49">
        <f t="shared" si="104"/>
        <v>1.7440166043999996</v>
      </c>
      <c r="R217" s="49">
        <f t="shared" si="105"/>
        <v>1.8642936116000002</v>
      </c>
      <c r="S217" s="50">
        <f t="shared" si="106"/>
        <v>1.9845706187999999</v>
      </c>
      <c r="T217" s="48">
        <f t="shared" si="72"/>
        <v>0</v>
      </c>
      <c r="U217" s="49">
        <f t="shared" si="73"/>
        <v>0</v>
      </c>
      <c r="V217" s="49">
        <f t="shared" si="74"/>
        <v>0</v>
      </c>
      <c r="W217" s="49">
        <f t="shared" si="75"/>
        <v>0</v>
      </c>
      <c r="X217" s="49">
        <f t="shared" si="76"/>
        <v>3.4989591863194063</v>
      </c>
      <c r="Y217" s="49">
        <f t="shared" si="77"/>
        <v>8.8970711545569401</v>
      </c>
      <c r="Z217" s="49">
        <f t="shared" si="78"/>
        <v>15.973303904269175</v>
      </c>
      <c r="AA217" s="49">
        <f t="shared" si="79"/>
        <v>24.72765743545613</v>
      </c>
      <c r="AB217" s="49">
        <f t="shared" si="80"/>
        <v>35.160131748117792</v>
      </c>
      <c r="AC217" s="49">
        <f t="shared" si="81"/>
        <v>47.270726842254135</v>
      </c>
      <c r="AD217" s="49">
        <f t="shared" si="82"/>
        <v>61.059442717865224</v>
      </c>
      <c r="AE217" s="49">
        <f t="shared" si="83"/>
        <v>76.52627937495096</v>
      </c>
      <c r="AF217" s="49">
        <f t="shared" si="84"/>
        <v>93.671236813511456</v>
      </c>
      <c r="AG217" s="49">
        <f t="shared" si="85"/>
        <v>112.49431503354667</v>
      </c>
      <c r="AH217" s="49">
        <f t="shared" si="86"/>
        <v>132.99551403505649</v>
      </c>
      <c r="AI217" s="49">
        <f t="shared" si="87"/>
        <v>155.17483381804121</v>
      </c>
      <c r="AJ217" s="49">
        <f t="shared" si="88"/>
        <v>179.03227438250045</v>
      </c>
      <c r="AK217" s="75">
        <f>T217*VLOOKUP('Tipo de Pilha_Furieri2014'!$E$1,'Área - us ur_Furieri2014'!$A$4:$R$6,2,FALSE)/1000</f>
        <v>0</v>
      </c>
      <c r="AL217" s="76">
        <f>U217*VLOOKUP('Tipo de Pilha_Furieri2014'!$E$1,'Área - us ur_Furieri2014'!$A$4:$R$6,3,FALSE)/1000</f>
        <v>0</v>
      </c>
      <c r="AM217" s="76">
        <f>V217*VLOOKUP('Tipo de Pilha_Furieri2014'!$E$1,'Área - us ur_Furieri2014'!$A$4:$R$6,4,FALSE)/1000</f>
        <v>0</v>
      </c>
      <c r="AN217" s="76">
        <f>W217*VLOOKUP('Tipo de Pilha_Furieri2014'!$E$1,'Área - us ur_Furieri2014'!$A$4:$R$6,5,FALSE)/1000</f>
        <v>0</v>
      </c>
      <c r="AO217" s="76">
        <f>X217*VLOOKUP('Tipo de Pilha_Furieri2014'!$E$1,'Área - us ur_Furieri2014'!$A$4:$R$6,6,FALSE)/1000</f>
        <v>5.5633451062478553E-4</v>
      </c>
      <c r="AP217" s="76">
        <f>Y217*VLOOKUP('Tipo de Pilha_Furieri2014'!$E$1,'Área - us ur_Furieri2014'!$A$4:$R$6,7,FALSE)/1000</f>
        <v>1.806105444375059E-3</v>
      </c>
      <c r="AQ217" s="76">
        <f>Z217*VLOOKUP('Tipo de Pilha_Furieri2014'!$E$1,'Área - us ur_Furieri2014'!$A$4:$R$6,8,FALSE)/1000</f>
        <v>2.4439154973531834E-3</v>
      </c>
      <c r="AR217" s="76">
        <f>AA217*VLOOKUP('Tipo de Pilha_Furieri2014'!$E$1,'Área - us ur_Furieri2014'!$A$4:$R$6,9,FALSE)/1000</f>
        <v>2.6953146604647184E-3</v>
      </c>
      <c r="AS217" s="76">
        <f>AB217*VLOOKUP('Tipo de Pilha_Furieri2014'!$E$1,'Área - us ur_Furieri2014'!$A$4:$R$6,10,FALSE)/1000</f>
        <v>1.8986471143983611E-3</v>
      </c>
      <c r="AT217" s="76">
        <f>AC217*VLOOKUP('Tipo de Pilha_Furieri2014'!$E$1,'Área - us ur_Furieri2014'!$A$4:$R$6,11,FALSE)/1000</f>
        <v>1.654475439478895E-3</v>
      </c>
      <c r="AU217" s="76">
        <f>AD217*VLOOKUP('Tipo de Pilha_Furieri2014'!$E$1,'Área - us ur_Furieri2014'!$A$4:$R$6,12,FALSE)/1000</f>
        <v>1.4654266252287654E-3</v>
      </c>
      <c r="AV217" s="76">
        <f>AE217*VLOOKUP('Tipo de Pilha_Furieri2014'!$E$1,'Área - us ur_Furieri2014'!$A$4:$R$6,13,FALSE)/1000</f>
        <v>4.5915767624970578E-4</v>
      </c>
      <c r="AW217" s="76">
        <f>AF217*VLOOKUP('Tipo de Pilha_Furieri2014'!$E$1,'Área - us ur_Furieri2014'!$A$4:$R$6,14,FALSE)/1000</f>
        <v>2.8101371044053435E-4</v>
      </c>
      <c r="AX217" s="76">
        <f>AG217*VLOOKUP('Tipo de Pilha_Furieri2014'!$E$1,'Área - us ur_Furieri2014'!$A$4:$R$6,15,FALSE)/1000</f>
        <v>1.1249431503354668E-4</v>
      </c>
      <c r="AY217" s="76">
        <f>AH217*VLOOKUP('Tipo de Pilha_Furieri2014'!$E$1,'Área - us ur_Furieri2014'!$A$4:$R$6,16,FALSE)/1000</f>
        <v>0</v>
      </c>
      <c r="AZ217" s="76">
        <f>AI217*VLOOKUP('Tipo de Pilha_Furieri2014'!$E$1,'Área - us ur_Furieri2014'!$A$4:$R$6,17,FALSE)/1000</f>
        <v>0</v>
      </c>
      <c r="BA217" s="77">
        <f>AJ217*VLOOKUP('Tipo de Pilha_Furieri2014'!$E$1,'Área - us ur_Furieri2014'!$A$4:$R$6,18,FALSE)/1000</f>
        <v>0</v>
      </c>
      <c r="BB217" s="70">
        <f t="shared" si="89"/>
        <v>1.3372884993647555E-2</v>
      </c>
    </row>
    <row r="218" spans="1:54" ht="15" customHeight="1" x14ac:dyDescent="0.2">
      <c r="A218" s="90">
        <f>'Série Vento-1 dia'!D218</f>
        <v>42220</v>
      </c>
      <c r="B218" s="55">
        <f>'Série Vento-1 dia'!E218</f>
        <v>7.7320933199999997</v>
      </c>
      <c r="C218" s="48">
        <f t="shared" si="90"/>
        <v>3.8660466600000006E-2</v>
      </c>
      <c r="D218" s="49">
        <f t="shared" si="91"/>
        <v>0.1159813998</v>
      </c>
      <c r="E218" s="49">
        <f t="shared" si="92"/>
        <v>0.19330233299999999</v>
      </c>
      <c r="F218" s="49">
        <f t="shared" si="93"/>
        <v>0.27062326619999993</v>
      </c>
      <c r="G218" s="49">
        <f t="shared" si="94"/>
        <v>0.34794419940000004</v>
      </c>
      <c r="H218" s="49">
        <f t="shared" si="95"/>
        <v>0.42526513260000004</v>
      </c>
      <c r="I218" s="49">
        <f t="shared" si="96"/>
        <v>0.50258606579999998</v>
      </c>
      <c r="J218" s="49">
        <f t="shared" si="97"/>
        <v>0.57990699900000009</v>
      </c>
      <c r="K218" s="49">
        <f t="shared" si="98"/>
        <v>0.65722793219999998</v>
      </c>
      <c r="L218" s="49">
        <f t="shared" si="99"/>
        <v>0.73454886539999997</v>
      </c>
      <c r="M218" s="49">
        <f t="shared" si="100"/>
        <v>0.81186979860000008</v>
      </c>
      <c r="N218" s="49">
        <f t="shared" si="101"/>
        <v>0.88919073179999986</v>
      </c>
      <c r="O218" s="49">
        <f t="shared" si="102"/>
        <v>0.96651166499999996</v>
      </c>
      <c r="P218" s="49">
        <f t="shared" si="103"/>
        <v>1.0438325982000001</v>
      </c>
      <c r="Q218" s="49">
        <f t="shared" si="104"/>
        <v>1.1211535313999998</v>
      </c>
      <c r="R218" s="49">
        <f t="shared" si="105"/>
        <v>1.1984744646000001</v>
      </c>
      <c r="S218" s="50">
        <f t="shared" si="106"/>
        <v>1.2757953978000001</v>
      </c>
      <c r="T218" s="48">
        <f t="shared" si="72"/>
        <v>0</v>
      </c>
      <c r="U218" s="49">
        <f t="shared" si="73"/>
        <v>0</v>
      </c>
      <c r="V218" s="49">
        <f t="shared" si="74"/>
        <v>0</v>
      </c>
      <c r="W218" s="49">
        <f t="shared" si="75"/>
        <v>0</v>
      </c>
      <c r="X218" s="49">
        <f t="shared" si="76"/>
        <v>0</v>
      </c>
      <c r="Y218" s="49">
        <f t="shared" si="77"/>
        <v>0</v>
      </c>
      <c r="Z218" s="49">
        <f t="shared" si="78"/>
        <v>2.1202383880026714</v>
      </c>
      <c r="AA218" s="49">
        <f t="shared" si="79"/>
        <v>5.0510572592527918</v>
      </c>
      <c r="AB218" s="49">
        <f t="shared" si="80"/>
        <v>8.6753852289694926</v>
      </c>
      <c r="AC218" s="49">
        <f t="shared" si="81"/>
        <v>12.993222297152784</v>
      </c>
      <c r="AD218" s="49">
        <f t="shared" si="82"/>
        <v>18.00456846380267</v>
      </c>
      <c r="AE218" s="49">
        <f t="shared" si="83"/>
        <v>23.70942372891912</v>
      </c>
      <c r="AF218" s="49">
        <f t="shared" si="84"/>
        <v>30.107788092502179</v>
      </c>
      <c r="AG218" s="49">
        <f t="shared" si="85"/>
        <v>37.199661554551845</v>
      </c>
      <c r="AH218" s="49">
        <f t="shared" si="86"/>
        <v>44.985044115068064</v>
      </c>
      <c r="AI218" s="49">
        <f t="shared" si="87"/>
        <v>53.463935774050903</v>
      </c>
      <c r="AJ218" s="49">
        <f t="shared" si="88"/>
        <v>62.636336531500305</v>
      </c>
      <c r="AK218" s="75">
        <f>T218*VLOOKUP('Tipo de Pilha_Furieri2014'!$E$1,'Área - us ur_Furieri2014'!$A$4:$R$6,2,FALSE)/1000</f>
        <v>0</v>
      </c>
      <c r="AL218" s="76">
        <f>U218*VLOOKUP('Tipo de Pilha_Furieri2014'!$E$1,'Área - us ur_Furieri2014'!$A$4:$R$6,3,FALSE)/1000</f>
        <v>0</v>
      </c>
      <c r="AM218" s="76">
        <f>V218*VLOOKUP('Tipo de Pilha_Furieri2014'!$E$1,'Área - us ur_Furieri2014'!$A$4:$R$6,4,FALSE)/1000</f>
        <v>0</v>
      </c>
      <c r="AN218" s="76">
        <f>W218*VLOOKUP('Tipo de Pilha_Furieri2014'!$E$1,'Área - us ur_Furieri2014'!$A$4:$R$6,5,FALSE)/1000</f>
        <v>0</v>
      </c>
      <c r="AO218" s="76">
        <f>X218*VLOOKUP('Tipo de Pilha_Furieri2014'!$E$1,'Área - us ur_Furieri2014'!$A$4:$R$6,6,FALSE)/1000</f>
        <v>0</v>
      </c>
      <c r="AP218" s="76">
        <f>Y218*VLOOKUP('Tipo de Pilha_Furieri2014'!$E$1,'Área - us ur_Furieri2014'!$A$4:$R$6,7,FALSE)/1000</f>
        <v>0</v>
      </c>
      <c r="AQ218" s="76">
        <f>Z218*VLOOKUP('Tipo de Pilha_Furieri2014'!$E$1,'Área - us ur_Furieri2014'!$A$4:$R$6,8,FALSE)/1000</f>
        <v>3.2439647336440872E-4</v>
      </c>
      <c r="AR218" s="76">
        <f>AA218*VLOOKUP('Tipo de Pilha_Furieri2014'!$E$1,'Área - us ur_Furieri2014'!$A$4:$R$6,9,FALSE)/1000</f>
        <v>5.505652412585543E-4</v>
      </c>
      <c r="AS218" s="76">
        <f>AB218*VLOOKUP('Tipo de Pilha_Furieri2014'!$E$1,'Área - us ur_Furieri2014'!$A$4:$R$6,10,FALSE)/1000</f>
        <v>4.6847080236435266E-4</v>
      </c>
      <c r="AT218" s="76">
        <f>AC218*VLOOKUP('Tipo de Pilha_Furieri2014'!$E$1,'Área - us ur_Furieri2014'!$A$4:$R$6,11,FALSE)/1000</f>
        <v>4.5476278040034747E-4</v>
      </c>
      <c r="AU218" s="76">
        <f>AD218*VLOOKUP('Tipo de Pilha_Furieri2014'!$E$1,'Área - us ur_Furieri2014'!$A$4:$R$6,12,FALSE)/1000</f>
        <v>4.3210964313126408E-4</v>
      </c>
      <c r="AV218" s="76">
        <f>AE218*VLOOKUP('Tipo de Pilha_Furieri2014'!$E$1,'Área - us ur_Furieri2014'!$A$4:$R$6,13,FALSE)/1000</f>
        <v>1.4225654237351473E-4</v>
      </c>
      <c r="AW218" s="76">
        <f>AF218*VLOOKUP('Tipo de Pilha_Furieri2014'!$E$1,'Área - us ur_Furieri2014'!$A$4:$R$6,14,FALSE)/1000</f>
        <v>9.0323364277506538E-5</v>
      </c>
      <c r="AX218" s="76">
        <f>AG218*VLOOKUP('Tipo de Pilha_Furieri2014'!$E$1,'Área - us ur_Furieri2014'!$A$4:$R$6,15,FALSE)/1000</f>
        <v>3.7199661554551843E-5</v>
      </c>
      <c r="AY218" s="76">
        <f>AH218*VLOOKUP('Tipo de Pilha_Furieri2014'!$E$1,'Área - us ur_Furieri2014'!$A$4:$R$6,16,FALSE)/1000</f>
        <v>0</v>
      </c>
      <c r="AZ218" s="76">
        <f>AI218*VLOOKUP('Tipo de Pilha_Furieri2014'!$E$1,'Área - us ur_Furieri2014'!$A$4:$R$6,17,FALSE)/1000</f>
        <v>0</v>
      </c>
      <c r="BA218" s="77">
        <f>AJ218*VLOOKUP('Tipo de Pilha_Furieri2014'!$E$1,'Área - us ur_Furieri2014'!$A$4:$R$6,18,FALSE)/1000</f>
        <v>0</v>
      </c>
      <c r="BB218" s="70">
        <f t="shared" si="89"/>
        <v>2.5000845087245005E-3</v>
      </c>
    </row>
    <row r="219" spans="1:54" ht="15" customHeight="1" x14ac:dyDescent="0.2">
      <c r="A219" s="90">
        <f>'Série Vento-1 dia'!D219</f>
        <v>42221</v>
      </c>
      <c r="B219" s="55">
        <f>'Série Vento-1 dia'!E219</f>
        <v>12.027700719999999</v>
      </c>
      <c r="C219" s="48">
        <f t="shared" si="90"/>
        <v>6.0138503600000004E-2</v>
      </c>
      <c r="D219" s="49">
        <f t="shared" si="91"/>
        <v>0.18041551079999998</v>
      </c>
      <c r="E219" s="49">
        <f t="shared" si="92"/>
        <v>0.30069251799999996</v>
      </c>
      <c r="F219" s="49">
        <f t="shared" si="93"/>
        <v>0.42096952519999992</v>
      </c>
      <c r="G219" s="49">
        <f t="shared" si="94"/>
        <v>0.54124653239999998</v>
      </c>
      <c r="H219" s="49">
        <f t="shared" si="95"/>
        <v>0.66152353959999999</v>
      </c>
      <c r="I219" s="49">
        <f t="shared" si="96"/>
        <v>0.78180054679999988</v>
      </c>
      <c r="J219" s="49">
        <f t="shared" si="97"/>
        <v>0.902077554</v>
      </c>
      <c r="K219" s="49">
        <f t="shared" si="98"/>
        <v>1.0223545612</v>
      </c>
      <c r="L219" s="49">
        <f t="shared" si="99"/>
        <v>1.1426315683999999</v>
      </c>
      <c r="M219" s="49">
        <f t="shared" si="100"/>
        <v>1.2629085756</v>
      </c>
      <c r="N219" s="49">
        <f t="shared" si="101"/>
        <v>1.3831855827999997</v>
      </c>
      <c r="O219" s="49">
        <f t="shared" si="102"/>
        <v>1.5034625899999998</v>
      </c>
      <c r="P219" s="49">
        <f t="shared" si="103"/>
        <v>1.6237395971999999</v>
      </c>
      <c r="Q219" s="49">
        <f t="shared" si="104"/>
        <v>1.7440166043999996</v>
      </c>
      <c r="R219" s="49">
        <f t="shared" si="105"/>
        <v>1.8642936116000002</v>
      </c>
      <c r="S219" s="50">
        <f t="shared" si="106"/>
        <v>1.9845706187999999</v>
      </c>
      <c r="T219" s="48">
        <f t="shared" si="72"/>
        <v>0</v>
      </c>
      <c r="U219" s="49">
        <f t="shared" si="73"/>
        <v>0</v>
      </c>
      <c r="V219" s="49">
        <f t="shared" si="74"/>
        <v>0</v>
      </c>
      <c r="W219" s="49">
        <f t="shared" si="75"/>
        <v>0</v>
      </c>
      <c r="X219" s="49">
        <f t="shared" si="76"/>
        <v>3.4989591863194063</v>
      </c>
      <c r="Y219" s="49">
        <f t="shared" si="77"/>
        <v>8.8970711545569401</v>
      </c>
      <c r="Z219" s="49">
        <f t="shared" si="78"/>
        <v>15.973303904269175</v>
      </c>
      <c r="AA219" s="49">
        <f t="shared" si="79"/>
        <v>24.72765743545613</v>
      </c>
      <c r="AB219" s="49">
        <f t="shared" si="80"/>
        <v>35.160131748117792</v>
      </c>
      <c r="AC219" s="49">
        <f t="shared" si="81"/>
        <v>47.270726842254135</v>
      </c>
      <c r="AD219" s="49">
        <f t="shared" si="82"/>
        <v>61.059442717865224</v>
      </c>
      <c r="AE219" s="49">
        <f t="shared" si="83"/>
        <v>76.52627937495096</v>
      </c>
      <c r="AF219" s="49">
        <f t="shared" si="84"/>
        <v>93.671236813511456</v>
      </c>
      <c r="AG219" s="49">
        <f t="shared" si="85"/>
        <v>112.49431503354667</v>
      </c>
      <c r="AH219" s="49">
        <f t="shared" si="86"/>
        <v>132.99551403505649</v>
      </c>
      <c r="AI219" s="49">
        <f t="shared" si="87"/>
        <v>155.17483381804121</v>
      </c>
      <c r="AJ219" s="49">
        <f t="shared" si="88"/>
        <v>179.03227438250045</v>
      </c>
      <c r="AK219" s="75">
        <f>T219*VLOOKUP('Tipo de Pilha_Furieri2014'!$E$1,'Área - us ur_Furieri2014'!$A$4:$R$6,2,FALSE)/1000</f>
        <v>0</v>
      </c>
      <c r="AL219" s="76">
        <f>U219*VLOOKUP('Tipo de Pilha_Furieri2014'!$E$1,'Área - us ur_Furieri2014'!$A$4:$R$6,3,FALSE)/1000</f>
        <v>0</v>
      </c>
      <c r="AM219" s="76">
        <f>V219*VLOOKUP('Tipo de Pilha_Furieri2014'!$E$1,'Área - us ur_Furieri2014'!$A$4:$R$6,4,FALSE)/1000</f>
        <v>0</v>
      </c>
      <c r="AN219" s="76">
        <f>W219*VLOOKUP('Tipo de Pilha_Furieri2014'!$E$1,'Área - us ur_Furieri2014'!$A$4:$R$6,5,FALSE)/1000</f>
        <v>0</v>
      </c>
      <c r="AO219" s="76">
        <f>X219*VLOOKUP('Tipo de Pilha_Furieri2014'!$E$1,'Área - us ur_Furieri2014'!$A$4:$R$6,6,FALSE)/1000</f>
        <v>5.5633451062478553E-4</v>
      </c>
      <c r="AP219" s="76">
        <f>Y219*VLOOKUP('Tipo de Pilha_Furieri2014'!$E$1,'Área - us ur_Furieri2014'!$A$4:$R$6,7,FALSE)/1000</f>
        <v>1.806105444375059E-3</v>
      </c>
      <c r="AQ219" s="76">
        <f>Z219*VLOOKUP('Tipo de Pilha_Furieri2014'!$E$1,'Área - us ur_Furieri2014'!$A$4:$R$6,8,FALSE)/1000</f>
        <v>2.4439154973531834E-3</v>
      </c>
      <c r="AR219" s="76">
        <f>AA219*VLOOKUP('Tipo de Pilha_Furieri2014'!$E$1,'Área - us ur_Furieri2014'!$A$4:$R$6,9,FALSE)/1000</f>
        <v>2.6953146604647184E-3</v>
      </c>
      <c r="AS219" s="76">
        <f>AB219*VLOOKUP('Tipo de Pilha_Furieri2014'!$E$1,'Área - us ur_Furieri2014'!$A$4:$R$6,10,FALSE)/1000</f>
        <v>1.8986471143983611E-3</v>
      </c>
      <c r="AT219" s="76">
        <f>AC219*VLOOKUP('Tipo de Pilha_Furieri2014'!$E$1,'Área - us ur_Furieri2014'!$A$4:$R$6,11,FALSE)/1000</f>
        <v>1.654475439478895E-3</v>
      </c>
      <c r="AU219" s="76">
        <f>AD219*VLOOKUP('Tipo de Pilha_Furieri2014'!$E$1,'Área - us ur_Furieri2014'!$A$4:$R$6,12,FALSE)/1000</f>
        <v>1.4654266252287654E-3</v>
      </c>
      <c r="AV219" s="76">
        <f>AE219*VLOOKUP('Tipo de Pilha_Furieri2014'!$E$1,'Área - us ur_Furieri2014'!$A$4:$R$6,13,FALSE)/1000</f>
        <v>4.5915767624970578E-4</v>
      </c>
      <c r="AW219" s="76">
        <f>AF219*VLOOKUP('Tipo de Pilha_Furieri2014'!$E$1,'Área - us ur_Furieri2014'!$A$4:$R$6,14,FALSE)/1000</f>
        <v>2.8101371044053435E-4</v>
      </c>
      <c r="AX219" s="76">
        <f>AG219*VLOOKUP('Tipo de Pilha_Furieri2014'!$E$1,'Área - us ur_Furieri2014'!$A$4:$R$6,15,FALSE)/1000</f>
        <v>1.1249431503354668E-4</v>
      </c>
      <c r="AY219" s="76">
        <f>AH219*VLOOKUP('Tipo de Pilha_Furieri2014'!$E$1,'Área - us ur_Furieri2014'!$A$4:$R$6,16,FALSE)/1000</f>
        <v>0</v>
      </c>
      <c r="AZ219" s="76">
        <f>AI219*VLOOKUP('Tipo de Pilha_Furieri2014'!$E$1,'Área - us ur_Furieri2014'!$A$4:$R$6,17,FALSE)/1000</f>
        <v>0</v>
      </c>
      <c r="BA219" s="77">
        <f>AJ219*VLOOKUP('Tipo de Pilha_Furieri2014'!$E$1,'Área - us ur_Furieri2014'!$A$4:$R$6,18,FALSE)/1000</f>
        <v>0</v>
      </c>
      <c r="BB219" s="70">
        <f t="shared" si="89"/>
        <v>1.3372884993647555E-2</v>
      </c>
    </row>
    <row r="220" spans="1:54" ht="15" customHeight="1" x14ac:dyDescent="0.2">
      <c r="A220" s="90">
        <f>'Série Vento-1 dia'!D220</f>
        <v>42222</v>
      </c>
      <c r="B220" s="55">
        <f>'Série Vento-1 dia'!E220</f>
        <v>14.605065159999999</v>
      </c>
      <c r="C220" s="48">
        <f t="shared" si="90"/>
        <v>7.3025325800000013E-2</v>
      </c>
      <c r="D220" s="49">
        <f t="shared" si="91"/>
        <v>0.21907597739999998</v>
      </c>
      <c r="E220" s="49">
        <f t="shared" si="92"/>
        <v>0.36512662899999998</v>
      </c>
      <c r="F220" s="49">
        <f t="shared" si="93"/>
        <v>0.51117728059999989</v>
      </c>
      <c r="G220" s="49">
        <f t="shared" si="94"/>
        <v>0.65722793219999998</v>
      </c>
      <c r="H220" s="49">
        <f t="shared" si="95"/>
        <v>0.80327858380000006</v>
      </c>
      <c r="I220" s="49">
        <f t="shared" si="96"/>
        <v>0.94932923539999992</v>
      </c>
      <c r="J220" s="49">
        <f t="shared" si="97"/>
        <v>1.095379887</v>
      </c>
      <c r="K220" s="49">
        <f t="shared" si="98"/>
        <v>1.2414305386</v>
      </c>
      <c r="L220" s="49">
        <f t="shared" si="99"/>
        <v>1.3874811901999999</v>
      </c>
      <c r="M220" s="49">
        <f t="shared" si="100"/>
        <v>1.5335318417999999</v>
      </c>
      <c r="N220" s="49">
        <f t="shared" si="101"/>
        <v>1.6795824933999997</v>
      </c>
      <c r="O220" s="49">
        <f t="shared" si="102"/>
        <v>1.8256331449999998</v>
      </c>
      <c r="P220" s="49">
        <f t="shared" si="103"/>
        <v>1.9716837966</v>
      </c>
      <c r="Q220" s="49">
        <f t="shared" si="104"/>
        <v>2.1177344481999998</v>
      </c>
      <c r="R220" s="49">
        <f t="shared" si="105"/>
        <v>2.2637850998000002</v>
      </c>
      <c r="S220" s="50">
        <f t="shared" si="106"/>
        <v>2.4098357513999997</v>
      </c>
      <c r="T220" s="48">
        <f t="shared" si="72"/>
        <v>0</v>
      </c>
      <c r="U220" s="49">
        <f t="shared" si="73"/>
        <v>0</v>
      </c>
      <c r="V220" s="49">
        <f t="shared" si="74"/>
        <v>0</v>
      </c>
      <c r="W220" s="49">
        <f t="shared" si="75"/>
        <v>2.4116375663654424</v>
      </c>
      <c r="X220" s="49">
        <f t="shared" si="76"/>
        <v>8.6753852289694926</v>
      </c>
      <c r="Y220" s="49">
        <f t="shared" si="77"/>
        <v>17.413504860176555</v>
      </c>
      <c r="Z220" s="49">
        <f t="shared" si="78"/>
        <v>28.625996459986609</v>
      </c>
      <c r="AA220" s="49">
        <f t="shared" si="79"/>
        <v>42.312860028399705</v>
      </c>
      <c r="AB220" s="49">
        <f t="shared" si="80"/>
        <v>58.474095565415801</v>
      </c>
      <c r="AC220" s="49">
        <f t="shared" si="81"/>
        <v>77.1097030710349</v>
      </c>
      <c r="AD220" s="49">
        <f t="shared" si="82"/>
        <v>98.219682545257001</v>
      </c>
      <c r="AE220" s="49">
        <f t="shared" si="83"/>
        <v>121.80403398808208</v>
      </c>
      <c r="AF220" s="49">
        <f t="shared" si="84"/>
        <v>147.86275739951026</v>
      </c>
      <c r="AG220" s="49">
        <f t="shared" si="85"/>
        <v>176.39585277954146</v>
      </c>
      <c r="AH220" s="49">
        <f t="shared" si="86"/>
        <v>207.40332012817555</v>
      </c>
      <c r="AI220" s="49">
        <f t="shared" si="87"/>
        <v>240.88515944541282</v>
      </c>
      <c r="AJ220" s="49">
        <f t="shared" si="88"/>
        <v>276.84137073125294</v>
      </c>
      <c r="AK220" s="75">
        <f>T220*VLOOKUP('Tipo de Pilha_Furieri2014'!$E$1,'Área - us ur_Furieri2014'!$A$4:$R$6,2,FALSE)/1000</f>
        <v>0</v>
      </c>
      <c r="AL220" s="76">
        <f>U220*VLOOKUP('Tipo de Pilha_Furieri2014'!$E$1,'Área - us ur_Furieri2014'!$A$4:$R$6,3,FALSE)/1000</f>
        <v>0</v>
      </c>
      <c r="AM220" s="76">
        <f>V220*VLOOKUP('Tipo de Pilha_Furieri2014'!$E$1,'Área - us ur_Furieri2014'!$A$4:$R$6,4,FALSE)/1000</f>
        <v>0</v>
      </c>
      <c r="AN220" s="76">
        <f>W220*VLOOKUP('Tipo de Pilha_Furieri2014'!$E$1,'Área - us ur_Furieri2014'!$A$4:$R$6,5,FALSE)/1000</f>
        <v>2.3392884393744789E-4</v>
      </c>
      <c r="AO220" s="76">
        <f>X220*VLOOKUP('Tipo de Pilha_Furieri2014'!$E$1,'Área - us ur_Furieri2014'!$A$4:$R$6,6,FALSE)/1000</f>
        <v>1.3793862514061494E-3</v>
      </c>
      <c r="AP220" s="76">
        <f>Y220*VLOOKUP('Tipo de Pilha_Furieri2014'!$E$1,'Área - us ur_Furieri2014'!$A$4:$R$6,7,FALSE)/1000</f>
        <v>3.5349414866158407E-3</v>
      </c>
      <c r="AQ220" s="76">
        <f>Z220*VLOOKUP('Tipo de Pilha_Furieri2014'!$E$1,'Área - us ur_Furieri2014'!$A$4:$R$6,8,FALSE)/1000</f>
        <v>4.3797774583779515E-3</v>
      </c>
      <c r="AR220" s="76">
        <f>AA220*VLOOKUP('Tipo de Pilha_Furieri2014'!$E$1,'Área - us ur_Furieri2014'!$A$4:$R$6,9,FALSE)/1000</f>
        <v>4.6121017430955681E-3</v>
      </c>
      <c r="AS220" s="76">
        <f>AB220*VLOOKUP('Tipo de Pilha_Furieri2014'!$E$1,'Área - us ur_Furieri2014'!$A$4:$R$6,10,FALSE)/1000</f>
        <v>3.1576011605324535E-3</v>
      </c>
      <c r="AT220" s="76">
        <f>AC220*VLOOKUP('Tipo de Pilha_Furieri2014'!$E$1,'Área - us ur_Furieri2014'!$A$4:$R$6,11,FALSE)/1000</f>
        <v>2.6988396074862217E-3</v>
      </c>
      <c r="AU220" s="76">
        <f>AD220*VLOOKUP('Tipo de Pilha_Furieri2014'!$E$1,'Área - us ur_Furieri2014'!$A$4:$R$6,12,FALSE)/1000</f>
        <v>2.3572723810861679E-3</v>
      </c>
      <c r="AV220" s="76">
        <f>AE220*VLOOKUP('Tipo de Pilha_Furieri2014'!$E$1,'Área - us ur_Furieri2014'!$A$4:$R$6,13,FALSE)/1000</f>
        <v>7.3082420392849251E-4</v>
      </c>
      <c r="AW220" s="76">
        <f>AF220*VLOOKUP('Tipo de Pilha_Furieri2014'!$E$1,'Área - us ur_Furieri2014'!$A$4:$R$6,14,FALSE)/1000</f>
        <v>4.4358827219853083E-4</v>
      </c>
      <c r="AX220" s="76">
        <f>AG220*VLOOKUP('Tipo de Pilha_Furieri2014'!$E$1,'Área - us ur_Furieri2014'!$A$4:$R$6,15,FALSE)/1000</f>
        <v>1.7639585277954146E-4</v>
      </c>
      <c r="AY220" s="76">
        <f>AH220*VLOOKUP('Tipo de Pilha_Furieri2014'!$E$1,'Área - us ur_Furieri2014'!$A$4:$R$6,16,FALSE)/1000</f>
        <v>0</v>
      </c>
      <c r="AZ220" s="76">
        <f>AI220*VLOOKUP('Tipo de Pilha_Furieri2014'!$E$1,'Área - us ur_Furieri2014'!$A$4:$R$6,17,FALSE)/1000</f>
        <v>0</v>
      </c>
      <c r="BA220" s="77">
        <f>AJ220*VLOOKUP('Tipo de Pilha_Furieri2014'!$E$1,'Área - us ur_Furieri2014'!$A$4:$R$6,18,FALSE)/1000</f>
        <v>0</v>
      </c>
      <c r="BB220" s="70">
        <f t="shared" si="89"/>
        <v>2.3704657261444363E-2</v>
      </c>
    </row>
    <row r="221" spans="1:54" ht="15" customHeight="1" x14ac:dyDescent="0.2">
      <c r="A221" s="90">
        <f>'Série Vento-1 dia'!D221</f>
        <v>42223</v>
      </c>
      <c r="B221" s="55">
        <f>'Série Vento-1 dia'!E221</f>
        <v>12.886822199999999</v>
      </c>
      <c r="C221" s="48">
        <f t="shared" si="90"/>
        <v>6.4434111000000002E-2</v>
      </c>
      <c r="D221" s="49">
        <f t="shared" si="91"/>
        <v>0.19330233299999999</v>
      </c>
      <c r="E221" s="49">
        <f t="shared" si="92"/>
        <v>0.32217055500000003</v>
      </c>
      <c r="F221" s="49">
        <f t="shared" si="93"/>
        <v>0.45103877699999995</v>
      </c>
      <c r="G221" s="49">
        <f t="shared" si="94"/>
        <v>0.57990699899999998</v>
      </c>
      <c r="H221" s="49">
        <f t="shared" si="95"/>
        <v>0.70877522100000001</v>
      </c>
      <c r="I221" s="49">
        <f t="shared" si="96"/>
        <v>0.83764344299999993</v>
      </c>
      <c r="J221" s="49">
        <f t="shared" si="97"/>
        <v>0.96651166500000008</v>
      </c>
      <c r="K221" s="49">
        <f t="shared" si="98"/>
        <v>1.095379887</v>
      </c>
      <c r="L221" s="49">
        <f t="shared" si="99"/>
        <v>1.2242481089999999</v>
      </c>
      <c r="M221" s="49">
        <f t="shared" si="100"/>
        <v>1.3531163310000001</v>
      </c>
      <c r="N221" s="49">
        <f t="shared" si="101"/>
        <v>1.4819845529999998</v>
      </c>
      <c r="O221" s="49">
        <f t="shared" si="102"/>
        <v>1.6108527749999999</v>
      </c>
      <c r="P221" s="49">
        <f t="shared" si="103"/>
        <v>1.739720997</v>
      </c>
      <c r="Q221" s="49">
        <f t="shared" si="104"/>
        <v>1.8685892189999997</v>
      </c>
      <c r="R221" s="49">
        <f t="shared" si="105"/>
        <v>1.9974574410000003</v>
      </c>
      <c r="S221" s="50">
        <f t="shared" si="106"/>
        <v>2.1263256629999998</v>
      </c>
      <c r="T221" s="48">
        <f t="shared" si="72"/>
        <v>0</v>
      </c>
      <c r="U221" s="49">
        <f t="shared" si="73"/>
        <v>0</v>
      </c>
      <c r="V221" s="49">
        <f t="shared" si="74"/>
        <v>0</v>
      </c>
      <c r="W221" s="49">
        <f t="shared" si="75"/>
        <v>0.55164197298403106</v>
      </c>
      <c r="X221" s="49">
        <f t="shared" si="76"/>
        <v>5.0510572592527874</v>
      </c>
      <c r="Y221" s="49">
        <f t="shared" si="77"/>
        <v>11.476886707928735</v>
      </c>
      <c r="Z221" s="49">
        <f t="shared" si="78"/>
        <v>19.82913031901186</v>
      </c>
      <c r="AA221" s="49">
        <f t="shared" si="79"/>
        <v>30.107788092502204</v>
      </c>
      <c r="AB221" s="49">
        <f t="shared" si="80"/>
        <v>42.312860028399705</v>
      </c>
      <c r="AC221" s="49">
        <f t="shared" si="81"/>
        <v>56.444346126704389</v>
      </c>
      <c r="AD221" s="49">
        <f t="shared" si="82"/>
        <v>72.502246387416307</v>
      </c>
      <c r="AE221" s="49">
        <f t="shared" si="83"/>
        <v>90.486560810535352</v>
      </c>
      <c r="AF221" s="49">
        <f t="shared" si="84"/>
        <v>110.39728939606164</v>
      </c>
      <c r="AG221" s="49">
        <f t="shared" si="85"/>
        <v>132.23443214399509</v>
      </c>
      <c r="AH221" s="49">
        <f t="shared" si="86"/>
        <v>155.9979890543357</v>
      </c>
      <c r="AI221" s="49">
        <f t="shared" si="87"/>
        <v>181.68796012708367</v>
      </c>
      <c r="AJ221" s="49">
        <f t="shared" si="88"/>
        <v>209.30434536223856</v>
      </c>
      <c r="AK221" s="75">
        <f>T221*VLOOKUP('Tipo de Pilha_Furieri2014'!$E$1,'Área - us ur_Furieri2014'!$A$4:$R$6,2,FALSE)/1000</f>
        <v>0</v>
      </c>
      <c r="AL221" s="76">
        <f>U221*VLOOKUP('Tipo de Pilha_Furieri2014'!$E$1,'Área - us ur_Furieri2014'!$A$4:$R$6,3,FALSE)/1000</f>
        <v>0</v>
      </c>
      <c r="AM221" s="76">
        <f>V221*VLOOKUP('Tipo de Pilha_Furieri2014'!$E$1,'Área - us ur_Furieri2014'!$A$4:$R$6,4,FALSE)/1000</f>
        <v>0</v>
      </c>
      <c r="AN221" s="76">
        <f>W221*VLOOKUP('Tipo de Pilha_Furieri2014'!$E$1,'Área - us ur_Furieri2014'!$A$4:$R$6,5,FALSE)/1000</f>
        <v>5.3509271379451008E-5</v>
      </c>
      <c r="AO221" s="76">
        <f>X221*VLOOKUP('Tipo de Pilha_Furieri2014'!$E$1,'Área - us ur_Furieri2014'!$A$4:$R$6,6,FALSE)/1000</f>
        <v>8.0311810422119322E-4</v>
      </c>
      <c r="AP221" s="76">
        <f>Y221*VLOOKUP('Tipo de Pilha_Furieri2014'!$E$1,'Área - us ur_Furieri2014'!$A$4:$R$6,7,FALSE)/1000</f>
        <v>2.3298080017095332E-3</v>
      </c>
      <c r="AQ221" s="76">
        <f>Z221*VLOOKUP('Tipo de Pilha_Furieri2014'!$E$1,'Área - us ur_Furieri2014'!$A$4:$R$6,8,FALSE)/1000</f>
        <v>3.0338569388088142E-3</v>
      </c>
      <c r="AR221" s="76">
        <f>AA221*VLOOKUP('Tipo de Pilha_Furieri2014'!$E$1,'Área - us ur_Furieri2014'!$A$4:$R$6,9,FALSE)/1000</f>
        <v>3.2817489020827402E-3</v>
      </c>
      <c r="AS221" s="76">
        <f>AB221*VLOOKUP('Tipo de Pilha_Furieri2014'!$E$1,'Área - us ur_Furieri2014'!$A$4:$R$6,10,FALSE)/1000</f>
        <v>2.2848944415335844E-3</v>
      </c>
      <c r="AT221" s="76">
        <f>AC221*VLOOKUP('Tipo de Pilha_Furieri2014'!$E$1,'Área - us ur_Furieri2014'!$A$4:$R$6,11,FALSE)/1000</f>
        <v>1.9755521144346538E-3</v>
      </c>
      <c r="AU221" s="76">
        <f>AD221*VLOOKUP('Tipo de Pilha_Furieri2014'!$E$1,'Área - us ur_Furieri2014'!$A$4:$R$6,12,FALSE)/1000</f>
        <v>1.7400539132979914E-3</v>
      </c>
      <c r="AV221" s="76">
        <f>AE221*VLOOKUP('Tipo de Pilha_Furieri2014'!$E$1,'Área - us ur_Furieri2014'!$A$4:$R$6,13,FALSE)/1000</f>
        <v>5.4291936486321212E-4</v>
      </c>
      <c r="AW221" s="76">
        <f>AF221*VLOOKUP('Tipo de Pilha_Furieri2014'!$E$1,'Área - us ur_Furieri2014'!$A$4:$R$6,14,FALSE)/1000</f>
        <v>3.3119186818818491E-4</v>
      </c>
      <c r="AX221" s="76">
        <f>AG221*VLOOKUP('Tipo de Pilha_Furieri2014'!$E$1,'Área - us ur_Furieri2014'!$A$4:$R$6,15,FALSE)/1000</f>
        <v>1.322344321439951E-4</v>
      </c>
      <c r="AY221" s="76">
        <f>AH221*VLOOKUP('Tipo de Pilha_Furieri2014'!$E$1,'Área - us ur_Furieri2014'!$A$4:$R$6,16,FALSE)/1000</f>
        <v>0</v>
      </c>
      <c r="AZ221" s="76">
        <f>AI221*VLOOKUP('Tipo de Pilha_Furieri2014'!$E$1,'Área - us ur_Furieri2014'!$A$4:$R$6,17,FALSE)/1000</f>
        <v>0</v>
      </c>
      <c r="BA221" s="77">
        <f>AJ221*VLOOKUP('Tipo de Pilha_Furieri2014'!$E$1,'Área - us ur_Furieri2014'!$A$4:$R$6,18,FALSE)/1000</f>
        <v>0</v>
      </c>
      <c r="BB221" s="70">
        <f t="shared" si="89"/>
        <v>1.6508887352663357E-2</v>
      </c>
    </row>
    <row r="222" spans="1:54" ht="15" customHeight="1" x14ac:dyDescent="0.2">
      <c r="A222" s="90">
        <f>'Série Vento-1 dia'!D222</f>
        <v>42224</v>
      </c>
      <c r="B222" s="55">
        <f>'Série Vento-1 dia'!E222</f>
        <v>9.4503362800000001</v>
      </c>
      <c r="C222" s="48">
        <f t="shared" si="90"/>
        <v>4.7251681400000009E-2</v>
      </c>
      <c r="D222" s="49">
        <f t="shared" si="91"/>
        <v>0.14175504419999999</v>
      </c>
      <c r="E222" s="49">
        <f t="shared" si="92"/>
        <v>0.236258407</v>
      </c>
      <c r="F222" s="49">
        <f t="shared" si="93"/>
        <v>0.33076176979999999</v>
      </c>
      <c r="G222" s="49">
        <f t="shared" si="94"/>
        <v>0.42526513260000004</v>
      </c>
      <c r="H222" s="49">
        <f t="shared" si="95"/>
        <v>0.51976849540000003</v>
      </c>
      <c r="I222" s="49">
        <f t="shared" si="96"/>
        <v>0.61427185820000008</v>
      </c>
      <c r="J222" s="49">
        <f t="shared" si="97"/>
        <v>0.70877522100000012</v>
      </c>
      <c r="K222" s="49">
        <f t="shared" si="98"/>
        <v>0.80327858380000006</v>
      </c>
      <c r="L222" s="49">
        <f t="shared" si="99"/>
        <v>0.89778194659999999</v>
      </c>
      <c r="M222" s="49">
        <f t="shared" si="100"/>
        <v>0.99228530940000015</v>
      </c>
      <c r="N222" s="49">
        <f t="shared" si="101"/>
        <v>1.0867886722</v>
      </c>
      <c r="O222" s="49">
        <f t="shared" si="102"/>
        <v>1.181292035</v>
      </c>
      <c r="P222" s="49">
        <f t="shared" si="103"/>
        <v>1.2757953978000001</v>
      </c>
      <c r="Q222" s="49">
        <f t="shared" si="104"/>
        <v>1.3702987605999999</v>
      </c>
      <c r="R222" s="49">
        <f t="shared" si="105"/>
        <v>1.4648021234000004</v>
      </c>
      <c r="S222" s="50">
        <f t="shared" si="106"/>
        <v>1.5593054862000002</v>
      </c>
      <c r="T222" s="48">
        <f t="shared" si="72"/>
        <v>0</v>
      </c>
      <c r="U222" s="49">
        <f t="shared" si="73"/>
        <v>0</v>
      </c>
      <c r="V222" s="49">
        <f t="shared" si="74"/>
        <v>0</v>
      </c>
      <c r="W222" s="49">
        <f t="shared" si="75"/>
        <v>0</v>
      </c>
      <c r="X222" s="49">
        <f t="shared" si="76"/>
        <v>0</v>
      </c>
      <c r="Y222" s="49">
        <f t="shared" si="77"/>
        <v>2.7115985854500311</v>
      </c>
      <c r="Z222" s="49">
        <f t="shared" si="78"/>
        <v>6.5762512830198965</v>
      </c>
      <c r="AA222" s="49">
        <f t="shared" si="79"/>
        <v>11.47688670792874</v>
      </c>
      <c r="AB222" s="49">
        <f t="shared" si="80"/>
        <v>17.413504860176555</v>
      </c>
      <c r="AC222" s="49">
        <f t="shared" si="81"/>
        <v>24.386105739763345</v>
      </c>
      <c r="AD222" s="49">
        <f t="shared" si="82"/>
        <v>32.394689346689134</v>
      </c>
      <c r="AE222" s="49">
        <f t="shared" si="83"/>
        <v>41.43925568095387</v>
      </c>
      <c r="AF222" s="49">
        <f t="shared" si="84"/>
        <v>51.519804742557596</v>
      </c>
      <c r="AG222" s="49">
        <f t="shared" si="85"/>
        <v>62.636336531500305</v>
      </c>
      <c r="AH222" s="49">
        <f t="shared" si="86"/>
        <v>74.788851047781975</v>
      </c>
      <c r="AI222" s="49">
        <f t="shared" si="87"/>
        <v>87.977348291402706</v>
      </c>
      <c r="AJ222" s="49">
        <f t="shared" si="88"/>
        <v>102.20182826236231</v>
      </c>
      <c r="AK222" s="75">
        <f>T222*VLOOKUP('Tipo de Pilha_Furieri2014'!$E$1,'Área - us ur_Furieri2014'!$A$4:$R$6,2,FALSE)/1000</f>
        <v>0</v>
      </c>
      <c r="AL222" s="76">
        <f>U222*VLOOKUP('Tipo de Pilha_Furieri2014'!$E$1,'Área - us ur_Furieri2014'!$A$4:$R$6,3,FALSE)/1000</f>
        <v>0</v>
      </c>
      <c r="AM222" s="76">
        <f>V222*VLOOKUP('Tipo de Pilha_Furieri2014'!$E$1,'Área - us ur_Furieri2014'!$A$4:$R$6,4,FALSE)/1000</f>
        <v>0</v>
      </c>
      <c r="AN222" s="76">
        <f>W222*VLOOKUP('Tipo de Pilha_Furieri2014'!$E$1,'Área - us ur_Furieri2014'!$A$4:$R$6,5,FALSE)/1000</f>
        <v>0</v>
      </c>
      <c r="AO222" s="76">
        <f>X222*VLOOKUP('Tipo de Pilha_Furieri2014'!$E$1,'Área - us ur_Furieri2014'!$A$4:$R$6,6,FALSE)/1000</f>
        <v>0</v>
      </c>
      <c r="AP222" s="76">
        <f>Y222*VLOOKUP('Tipo de Pilha_Furieri2014'!$E$1,'Área - us ur_Furieri2014'!$A$4:$R$6,7,FALSE)/1000</f>
        <v>5.5045451284635634E-4</v>
      </c>
      <c r="AQ222" s="76">
        <f>Z222*VLOOKUP('Tipo de Pilha_Furieri2014'!$E$1,'Área - us ur_Furieri2014'!$A$4:$R$6,8,FALSE)/1000</f>
        <v>1.0061664463020441E-3</v>
      </c>
      <c r="AR222" s="76">
        <f>AA222*VLOOKUP('Tipo de Pilha_Furieri2014'!$E$1,'Área - us ur_Furieri2014'!$A$4:$R$6,9,FALSE)/1000</f>
        <v>1.2509806511642328E-3</v>
      </c>
      <c r="AS222" s="76">
        <f>AB222*VLOOKUP('Tipo de Pilha_Furieri2014'!$E$1,'Área - us ur_Furieri2014'!$A$4:$R$6,10,FALSE)/1000</f>
        <v>9.4032926244953406E-4</v>
      </c>
      <c r="AT222" s="76">
        <f>AC222*VLOOKUP('Tipo de Pilha_Furieri2014'!$E$1,'Área - us ur_Furieri2014'!$A$4:$R$6,11,FALSE)/1000</f>
        <v>8.5351370089171714E-4</v>
      </c>
      <c r="AU222" s="76">
        <f>AD222*VLOOKUP('Tipo de Pilha_Furieri2014'!$E$1,'Área - us ur_Furieri2014'!$A$4:$R$6,12,FALSE)/1000</f>
        <v>7.7747254432053924E-4</v>
      </c>
      <c r="AV222" s="76">
        <f>AE222*VLOOKUP('Tipo de Pilha_Furieri2014'!$E$1,'Área - us ur_Furieri2014'!$A$4:$R$6,13,FALSE)/1000</f>
        <v>2.4863553408572322E-4</v>
      </c>
      <c r="AW222" s="76">
        <f>AF222*VLOOKUP('Tipo de Pilha_Furieri2014'!$E$1,'Área - us ur_Furieri2014'!$A$4:$R$6,14,FALSE)/1000</f>
        <v>1.545594142276728E-4</v>
      </c>
      <c r="AX222" s="76">
        <f>AG222*VLOOKUP('Tipo de Pilha_Furieri2014'!$E$1,'Área - us ur_Furieri2014'!$A$4:$R$6,15,FALSE)/1000</f>
        <v>6.26363365315003E-5</v>
      </c>
      <c r="AY222" s="76">
        <f>AH222*VLOOKUP('Tipo de Pilha_Furieri2014'!$E$1,'Área - us ur_Furieri2014'!$A$4:$R$6,16,FALSE)/1000</f>
        <v>0</v>
      </c>
      <c r="AZ222" s="76">
        <f>AI222*VLOOKUP('Tipo de Pilha_Furieri2014'!$E$1,'Área - us ur_Furieri2014'!$A$4:$R$6,17,FALSE)/1000</f>
        <v>0</v>
      </c>
      <c r="BA222" s="77">
        <f>AJ222*VLOOKUP('Tipo de Pilha_Furieri2014'!$E$1,'Área - us ur_Furieri2014'!$A$4:$R$6,18,FALSE)/1000</f>
        <v>0</v>
      </c>
      <c r="BB222" s="70">
        <f t="shared" si="89"/>
        <v>5.8447484028193199E-3</v>
      </c>
    </row>
    <row r="223" spans="1:54" ht="15" customHeight="1" x14ac:dyDescent="0.2">
      <c r="A223" s="90">
        <f>'Série Vento-1 dia'!D223</f>
        <v>42225</v>
      </c>
      <c r="B223" s="55">
        <f>'Série Vento-1 dia'!E223</f>
        <v>9.4503362800000001</v>
      </c>
      <c r="C223" s="48">
        <f t="shared" si="90"/>
        <v>4.7251681400000009E-2</v>
      </c>
      <c r="D223" s="49">
        <f t="shared" si="91"/>
        <v>0.14175504419999999</v>
      </c>
      <c r="E223" s="49">
        <f t="shared" si="92"/>
        <v>0.236258407</v>
      </c>
      <c r="F223" s="49">
        <f t="shared" si="93"/>
        <v>0.33076176979999999</v>
      </c>
      <c r="G223" s="49">
        <f t="shared" si="94"/>
        <v>0.42526513260000004</v>
      </c>
      <c r="H223" s="49">
        <f t="shared" si="95"/>
        <v>0.51976849540000003</v>
      </c>
      <c r="I223" s="49">
        <f t="shared" si="96"/>
        <v>0.61427185820000008</v>
      </c>
      <c r="J223" s="49">
        <f t="shared" si="97"/>
        <v>0.70877522100000012</v>
      </c>
      <c r="K223" s="49">
        <f t="shared" si="98"/>
        <v>0.80327858380000006</v>
      </c>
      <c r="L223" s="49">
        <f t="shared" si="99"/>
        <v>0.89778194659999999</v>
      </c>
      <c r="M223" s="49">
        <f t="shared" si="100"/>
        <v>0.99228530940000015</v>
      </c>
      <c r="N223" s="49">
        <f t="shared" si="101"/>
        <v>1.0867886722</v>
      </c>
      <c r="O223" s="49">
        <f t="shared" si="102"/>
        <v>1.181292035</v>
      </c>
      <c r="P223" s="49">
        <f t="shared" si="103"/>
        <v>1.2757953978000001</v>
      </c>
      <c r="Q223" s="49">
        <f t="shared" si="104"/>
        <v>1.3702987605999999</v>
      </c>
      <c r="R223" s="49">
        <f t="shared" si="105"/>
        <v>1.4648021234000004</v>
      </c>
      <c r="S223" s="50">
        <f t="shared" si="106"/>
        <v>1.5593054862000002</v>
      </c>
      <c r="T223" s="48">
        <f t="shared" si="72"/>
        <v>0</v>
      </c>
      <c r="U223" s="49">
        <f t="shared" si="73"/>
        <v>0</v>
      </c>
      <c r="V223" s="49">
        <f t="shared" si="74"/>
        <v>0</v>
      </c>
      <c r="W223" s="49">
        <f t="shared" si="75"/>
        <v>0</v>
      </c>
      <c r="X223" s="49">
        <f t="shared" si="76"/>
        <v>0</v>
      </c>
      <c r="Y223" s="49">
        <f t="shared" si="77"/>
        <v>2.7115985854500311</v>
      </c>
      <c r="Z223" s="49">
        <f t="shared" si="78"/>
        <v>6.5762512830198965</v>
      </c>
      <c r="AA223" s="49">
        <f t="shared" si="79"/>
        <v>11.47688670792874</v>
      </c>
      <c r="AB223" s="49">
        <f t="shared" si="80"/>
        <v>17.413504860176555</v>
      </c>
      <c r="AC223" s="49">
        <f t="shared" si="81"/>
        <v>24.386105739763345</v>
      </c>
      <c r="AD223" s="49">
        <f t="shared" si="82"/>
        <v>32.394689346689134</v>
      </c>
      <c r="AE223" s="49">
        <f t="shared" si="83"/>
        <v>41.43925568095387</v>
      </c>
      <c r="AF223" s="49">
        <f t="shared" si="84"/>
        <v>51.519804742557596</v>
      </c>
      <c r="AG223" s="49">
        <f t="shared" si="85"/>
        <v>62.636336531500305</v>
      </c>
      <c r="AH223" s="49">
        <f t="shared" si="86"/>
        <v>74.788851047781975</v>
      </c>
      <c r="AI223" s="49">
        <f t="shared" si="87"/>
        <v>87.977348291402706</v>
      </c>
      <c r="AJ223" s="49">
        <f t="shared" si="88"/>
        <v>102.20182826236231</v>
      </c>
      <c r="AK223" s="75">
        <f>T223*VLOOKUP('Tipo de Pilha_Furieri2014'!$E$1,'Área - us ur_Furieri2014'!$A$4:$R$6,2,FALSE)/1000</f>
        <v>0</v>
      </c>
      <c r="AL223" s="76">
        <f>U223*VLOOKUP('Tipo de Pilha_Furieri2014'!$E$1,'Área - us ur_Furieri2014'!$A$4:$R$6,3,FALSE)/1000</f>
        <v>0</v>
      </c>
      <c r="AM223" s="76">
        <f>V223*VLOOKUP('Tipo de Pilha_Furieri2014'!$E$1,'Área - us ur_Furieri2014'!$A$4:$R$6,4,FALSE)/1000</f>
        <v>0</v>
      </c>
      <c r="AN223" s="76">
        <f>W223*VLOOKUP('Tipo de Pilha_Furieri2014'!$E$1,'Área - us ur_Furieri2014'!$A$4:$R$6,5,FALSE)/1000</f>
        <v>0</v>
      </c>
      <c r="AO223" s="76">
        <f>X223*VLOOKUP('Tipo de Pilha_Furieri2014'!$E$1,'Área - us ur_Furieri2014'!$A$4:$R$6,6,FALSE)/1000</f>
        <v>0</v>
      </c>
      <c r="AP223" s="76">
        <f>Y223*VLOOKUP('Tipo de Pilha_Furieri2014'!$E$1,'Área - us ur_Furieri2014'!$A$4:$R$6,7,FALSE)/1000</f>
        <v>5.5045451284635634E-4</v>
      </c>
      <c r="AQ223" s="76">
        <f>Z223*VLOOKUP('Tipo de Pilha_Furieri2014'!$E$1,'Área - us ur_Furieri2014'!$A$4:$R$6,8,FALSE)/1000</f>
        <v>1.0061664463020441E-3</v>
      </c>
      <c r="AR223" s="76">
        <f>AA223*VLOOKUP('Tipo de Pilha_Furieri2014'!$E$1,'Área - us ur_Furieri2014'!$A$4:$R$6,9,FALSE)/1000</f>
        <v>1.2509806511642328E-3</v>
      </c>
      <c r="AS223" s="76">
        <f>AB223*VLOOKUP('Tipo de Pilha_Furieri2014'!$E$1,'Área - us ur_Furieri2014'!$A$4:$R$6,10,FALSE)/1000</f>
        <v>9.4032926244953406E-4</v>
      </c>
      <c r="AT223" s="76">
        <f>AC223*VLOOKUP('Tipo de Pilha_Furieri2014'!$E$1,'Área - us ur_Furieri2014'!$A$4:$R$6,11,FALSE)/1000</f>
        <v>8.5351370089171714E-4</v>
      </c>
      <c r="AU223" s="76">
        <f>AD223*VLOOKUP('Tipo de Pilha_Furieri2014'!$E$1,'Área - us ur_Furieri2014'!$A$4:$R$6,12,FALSE)/1000</f>
        <v>7.7747254432053924E-4</v>
      </c>
      <c r="AV223" s="76">
        <f>AE223*VLOOKUP('Tipo de Pilha_Furieri2014'!$E$1,'Área - us ur_Furieri2014'!$A$4:$R$6,13,FALSE)/1000</f>
        <v>2.4863553408572322E-4</v>
      </c>
      <c r="AW223" s="76">
        <f>AF223*VLOOKUP('Tipo de Pilha_Furieri2014'!$E$1,'Área - us ur_Furieri2014'!$A$4:$R$6,14,FALSE)/1000</f>
        <v>1.545594142276728E-4</v>
      </c>
      <c r="AX223" s="76">
        <f>AG223*VLOOKUP('Tipo de Pilha_Furieri2014'!$E$1,'Área - us ur_Furieri2014'!$A$4:$R$6,15,FALSE)/1000</f>
        <v>6.26363365315003E-5</v>
      </c>
      <c r="AY223" s="76">
        <f>AH223*VLOOKUP('Tipo de Pilha_Furieri2014'!$E$1,'Área - us ur_Furieri2014'!$A$4:$R$6,16,FALSE)/1000</f>
        <v>0</v>
      </c>
      <c r="AZ223" s="76">
        <f>AI223*VLOOKUP('Tipo de Pilha_Furieri2014'!$E$1,'Área - us ur_Furieri2014'!$A$4:$R$6,17,FALSE)/1000</f>
        <v>0</v>
      </c>
      <c r="BA223" s="77">
        <f>AJ223*VLOOKUP('Tipo de Pilha_Furieri2014'!$E$1,'Área - us ur_Furieri2014'!$A$4:$R$6,18,FALSE)/1000</f>
        <v>0</v>
      </c>
      <c r="BB223" s="70">
        <f t="shared" si="89"/>
        <v>5.8447484028193199E-3</v>
      </c>
    </row>
    <row r="224" spans="1:54" ht="15" customHeight="1" x14ac:dyDescent="0.2">
      <c r="A224" s="90">
        <f>'Série Vento-1 dia'!D224</f>
        <v>42226</v>
      </c>
      <c r="B224" s="55">
        <f>'Série Vento-1 dia'!E224</f>
        <v>10.309457759999999</v>
      </c>
      <c r="C224" s="48">
        <f t="shared" si="90"/>
        <v>5.1547288800000007E-2</v>
      </c>
      <c r="D224" s="49">
        <f t="shared" si="91"/>
        <v>0.15464186639999997</v>
      </c>
      <c r="E224" s="49">
        <f t="shared" si="92"/>
        <v>0.25773644400000001</v>
      </c>
      <c r="F224" s="49">
        <f t="shared" si="93"/>
        <v>0.36083102159999991</v>
      </c>
      <c r="G224" s="49">
        <f t="shared" si="94"/>
        <v>0.46392559919999998</v>
      </c>
      <c r="H224" s="49">
        <f t="shared" si="95"/>
        <v>0.56702017680000005</v>
      </c>
      <c r="I224" s="49">
        <f t="shared" si="96"/>
        <v>0.67011475440000001</v>
      </c>
      <c r="J224" s="49">
        <f t="shared" si="97"/>
        <v>0.77320933200000008</v>
      </c>
      <c r="K224" s="49">
        <f t="shared" si="98"/>
        <v>0.87630390959999993</v>
      </c>
      <c r="L224" s="49">
        <f t="shared" si="99"/>
        <v>0.97939848719999989</v>
      </c>
      <c r="M224" s="49">
        <f t="shared" si="100"/>
        <v>1.0824930648</v>
      </c>
      <c r="N224" s="49">
        <f t="shared" si="101"/>
        <v>1.1855876423999998</v>
      </c>
      <c r="O224" s="49">
        <f t="shared" si="102"/>
        <v>1.2886822199999999</v>
      </c>
      <c r="P224" s="49">
        <f t="shared" si="103"/>
        <v>1.3917767975999999</v>
      </c>
      <c r="Q224" s="49">
        <f t="shared" si="104"/>
        <v>1.4948713751999998</v>
      </c>
      <c r="R224" s="49">
        <f t="shared" si="105"/>
        <v>1.5979659528000001</v>
      </c>
      <c r="S224" s="50">
        <f t="shared" si="106"/>
        <v>1.7010605303999999</v>
      </c>
      <c r="T224" s="48">
        <f t="shared" si="72"/>
        <v>0</v>
      </c>
      <c r="U224" s="49">
        <f t="shared" si="73"/>
        <v>0</v>
      </c>
      <c r="V224" s="49">
        <f t="shared" si="74"/>
        <v>0</v>
      </c>
      <c r="W224" s="49">
        <f t="shared" si="75"/>
        <v>0</v>
      </c>
      <c r="X224" s="49">
        <f t="shared" si="76"/>
        <v>0.91489486430258415</v>
      </c>
      <c r="Y224" s="49">
        <f t="shared" si="77"/>
        <v>4.5144270933175914</v>
      </c>
      <c r="Z224" s="49">
        <f t="shared" si="78"/>
        <v>9.3468643862731948</v>
      </c>
      <c r="AA224" s="49">
        <f t="shared" si="79"/>
        <v>15.412206743169406</v>
      </c>
      <c r="AB224" s="49">
        <f t="shared" si="80"/>
        <v>22.710454164006201</v>
      </c>
      <c r="AC224" s="49">
        <f t="shared" si="81"/>
        <v>31.241606648783609</v>
      </c>
      <c r="AD224" s="49">
        <f t="shared" si="82"/>
        <v>41.00566419750163</v>
      </c>
      <c r="AE224" s="49">
        <f t="shared" si="83"/>
        <v>52.002626810160223</v>
      </c>
      <c r="AF224" s="49">
        <f t="shared" si="84"/>
        <v>64.232494486759435</v>
      </c>
      <c r="AG224" s="49">
        <f t="shared" si="85"/>
        <v>77.695267227299254</v>
      </c>
      <c r="AH224" s="49">
        <f t="shared" si="86"/>
        <v>92.390945031779637</v>
      </c>
      <c r="AI224" s="49">
        <f t="shared" si="87"/>
        <v>108.31952790020071</v>
      </c>
      <c r="AJ224" s="49">
        <f t="shared" si="88"/>
        <v>125.48101583256231</v>
      </c>
      <c r="AK224" s="75">
        <f>T224*VLOOKUP('Tipo de Pilha_Furieri2014'!$E$1,'Área - us ur_Furieri2014'!$A$4:$R$6,2,FALSE)/1000</f>
        <v>0</v>
      </c>
      <c r="AL224" s="76">
        <f>U224*VLOOKUP('Tipo de Pilha_Furieri2014'!$E$1,'Área - us ur_Furieri2014'!$A$4:$R$6,3,FALSE)/1000</f>
        <v>0</v>
      </c>
      <c r="AM224" s="76">
        <f>V224*VLOOKUP('Tipo de Pilha_Furieri2014'!$E$1,'Área - us ur_Furieri2014'!$A$4:$R$6,4,FALSE)/1000</f>
        <v>0</v>
      </c>
      <c r="AN224" s="76">
        <f>W224*VLOOKUP('Tipo de Pilha_Furieri2014'!$E$1,'Área - us ur_Furieri2014'!$A$4:$R$6,5,FALSE)/1000</f>
        <v>0</v>
      </c>
      <c r="AO224" s="76">
        <f>X224*VLOOKUP('Tipo de Pilha_Furieri2014'!$E$1,'Área - us ur_Furieri2014'!$A$4:$R$6,6,FALSE)/1000</f>
        <v>1.4546828342411089E-4</v>
      </c>
      <c r="AP224" s="76">
        <f>Y224*VLOOKUP('Tipo de Pilha_Furieri2014'!$E$1,'Área - us ur_Furieri2014'!$A$4:$R$6,7,FALSE)/1000</f>
        <v>9.1642869994347108E-4</v>
      </c>
      <c r="AQ224" s="76">
        <f>Z224*VLOOKUP('Tipo de Pilha_Furieri2014'!$E$1,'Área - us ur_Furieri2014'!$A$4:$R$6,8,FALSE)/1000</f>
        <v>1.4300702510997986E-3</v>
      </c>
      <c r="AR224" s="76">
        <f>AA224*VLOOKUP('Tipo de Pilha_Furieri2014'!$E$1,'Área - us ur_Furieri2014'!$A$4:$R$6,9,FALSE)/1000</f>
        <v>1.6799305350054651E-3</v>
      </c>
      <c r="AS224" s="76">
        <f>AB224*VLOOKUP('Tipo de Pilha_Furieri2014'!$E$1,'Área - us ur_Furieri2014'!$A$4:$R$6,10,FALSE)/1000</f>
        <v>1.226364524856335E-3</v>
      </c>
      <c r="AT224" s="76">
        <f>AC224*VLOOKUP('Tipo de Pilha_Furieri2014'!$E$1,'Área - us ur_Furieri2014'!$A$4:$R$6,11,FALSE)/1000</f>
        <v>1.0934562327074265E-3</v>
      </c>
      <c r="AU224" s="76">
        <f>AD224*VLOOKUP('Tipo de Pilha_Furieri2014'!$E$1,'Área - us ur_Furieri2014'!$A$4:$R$6,12,FALSE)/1000</f>
        <v>9.8413594074003917E-4</v>
      </c>
      <c r="AV224" s="76">
        <f>AE224*VLOOKUP('Tipo de Pilha_Furieri2014'!$E$1,'Área - us ur_Furieri2014'!$A$4:$R$6,13,FALSE)/1000</f>
        <v>3.1201576086096133E-4</v>
      </c>
      <c r="AW224" s="76">
        <f>AF224*VLOOKUP('Tipo de Pilha_Furieri2014'!$E$1,'Área - us ur_Furieri2014'!$A$4:$R$6,14,FALSE)/1000</f>
        <v>1.9269748346027832E-4</v>
      </c>
      <c r="AX224" s="76">
        <f>AG224*VLOOKUP('Tipo de Pilha_Furieri2014'!$E$1,'Área - us ur_Furieri2014'!$A$4:$R$6,15,FALSE)/1000</f>
        <v>7.7695267227299256E-5</v>
      </c>
      <c r="AY224" s="76">
        <f>AH224*VLOOKUP('Tipo de Pilha_Furieri2014'!$E$1,'Área - us ur_Furieri2014'!$A$4:$R$6,16,FALSE)/1000</f>
        <v>0</v>
      </c>
      <c r="AZ224" s="76">
        <f>AI224*VLOOKUP('Tipo de Pilha_Furieri2014'!$E$1,'Área - us ur_Furieri2014'!$A$4:$R$6,17,FALSE)/1000</f>
        <v>0</v>
      </c>
      <c r="BA224" s="77">
        <f>AJ224*VLOOKUP('Tipo de Pilha_Furieri2014'!$E$1,'Área - us ur_Furieri2014'!$A$4:$R$6,18,FALSE)/1000</f>
        <v>0</v>
      </c>
      <c r="BB224" s="70">
        <f t="shared" si="89"/>
        <v>8.0582629793251852E-3</v>
      </c>
    </row>
    <row r="225" spans="1:54" ht="15" customHeight="1" x14ac:dyDescent="0.2">
      <c r="A225" s="90">
        <f>'Série Vento-1 dia'!D225</f>
        <v>42227</v>
      </c>
      <c r="B225" s="55">
        <f>'Série Vento-1 dia'!E225</f>
        <v>7.7320933199999997</v>
      </c>
      <c r="C225" s="48">
        <f t="shared" si="90"/>
        <v>3.8660466600000006E-2</v>
      </c>
      <c r="D225" s="49">
        <f t="shared" si="91"/>
        <v>0.1159813998</v>
      </c>
      <c r="E225" s="49">
        <f t="shared" si="92"/>
        <v>0.19330233299999999</v>
      </c>
      <c r="F225" s="49">
        <f t="shared" si="93"/>
        <v>0.27062326619999993</v>
      </c>
      <c r="G225" s="49">
        <f t="shared" si="94"/>
        <v>0.34794419940000004</v>
      </c>
      <c r="H225" s="49">
        <f t="shared" si="95"/>
        <v>0.42526513260000004</v>
      </c>
      <c r="I225" s="49">
        <f t="shared" si="96"/>
        <v>0.50258606579999998</v>
      </c>
      <c r="J225" s="49">
        <f t="shared" si="97"/>
        <v>0.57990699900000009</v>
      </c>
      <c r="K225" s="49">
        <f t="shared" si="98"/>
        <v>0.65722793219999998</v>
      </c>
      <c r="L225" s="49">
        <f t="shared" si="99"/>
        <v>0.73454886539999997</v>
      </c>
      <c r="M225" s="49">
        <f t="shared" si="100"/>
        <v>0.81186979860000008</v>
      </c>
      <c r="N225" s="49">
        <f t="shared" si="101"/>
        <v>0.88919073179999986</v>
      </c>
      <c r="O225" s="49">
        <f t="shared" si="102"/>
        <v>0.96651166499999996</v>
      </c>
      <c r="P225" s="49">
        <f t="shared" si="103"/>
        <v>1.0438325982000001</v>
      </c>
      <c r="Q225" s="49">
        <f t="shared" si="104"/>
        <v>1.1211535313999998</v>
      </c>
      <c r="R225" s="49">
        <f t="shared" si="105"/>
        <v>1.1984744646000001</v>
      </c>
      <c r="S225" s="50">
        <f t="shared" si="106"/>
        <v>1.2757953978000001</v>
      </c>
      <c r="T225" s="48">
        <f t="shared" si="72"/>
        <v>0</v>
      </c>
      <c r="U225" s="49">
        <f t="shared" si="73"/>
        <v>0</v>
      </c>
      <c r="V225" s="49">
        <f t="shared" si="74"/>
        <v>0</v>
      </c>
      <c r="W225" s="49">
        <f t="shared" si="75"/>
        <v>0</v>
      </c>
      <c r="X225" s="49">
        <f t="shared" si="76"/>
        <v>0</v>
      </c>
      <c r="Y225" s="49">
        <f t="shared" si="77"/>
        <v>0</v>
      </c>
      <c r="Z225" s="49">
        <f t="shared" si="78"/>
        <v>2.1202383880026714</v>
      </c>
      <c r="AA225" s="49">
        <f t="shared" si="79"/>
        <v>5.0510572592527918</v>
      </c>
      <c r="AB225" s="49">
        <f t="shared" si="80"/>
        <v>8.6753852289694926</v>
      </c>
      <c r="AC225" s="49">
        <f t="shared" si="81"/>
        <v>12.993222297152784</v>
      </c>
      <c r="AD225" s="49">
        <f t="shared" si="82"/>
        <v>18.00456846380267</v>
      </c>
      <c r="AE225" s="49">
        <f t="shared" si="83"/>
        <v>23.70942372891912</v>
      </c>
      <c r="AF225" s="49">
        <f t="shared" si="84"/>
        <v>30.107788092502179</v>
      </c>
      <c r="AG225" s="49">
        <f t="shared" si="85"/>
        <v>37.199661554551845</v>
      </c>
      <c r="AH225" s="49">
        <f t="shared" si="86"/>
        <v>44.985044115068064</v>
      </c>
      <c r="AI225" s="49">
        <f t="shared" si="87"/>
        <v>53.463935774050903</v>
      </c>
      <c r="AJ225" s="49">
        <f t="shared" si="88"/>
        <v>62.636336531500305</v>
      </c>
      <c r="AK225" s="75">
        <f>T225*VLOOKUP('Tipo de Pilha_Furieri2014'!$E$1,'Área - us ur_Furieri2014'!$A$4:$R$6,2,FALSE)/1000</f>
        <v>0</v>
      </c>
      <c r="AL225" s="76">
        <f>U225*VLOOKUP('Tipo de Pilha_Furieri2014'!$E$1,'Área - us ur_Furieri2014'!$A$4:$R$6,3,FALSE)/1000</f>
        <v>0</v>
      </c>
      <c r="AM225" s="76">
        <f>V225*VLOOKUP('Tipo de Pilha_Furieri2014'!$E$1,'Área - us ur_Furieri2014'!$A$4:$R$6,4,FALSE)/1000</f>
        <v>0</v>
      </c>
      <c r="AN225" s="76">
        <f>W225*VLOOKUP('Tipo de Pilha_Furieri2014'!$E$1,'Área - us ur_Furieri2014'!$A$4:$R$6,5,FALSE)/1000</f>
        <v>0</v>
      </c>
      <c r="AO225" s="76">
        <f>X225*VLOOKUP('Tipo de Pilha_Furieri2014'!$E$1,'Área - us ur_Furieri2014'!$A$4:$R$6,6,FALSE)/1000</f>
        <v>0</v>
      </c>
      <c r="AP225" s="76">
        <f>Y225*VLOOKUP('Tipo de Pilha_Furieri2014'!$E$1,'Área - us ur_Furieri2014'!$A$4:$R$6,7,FALSE)/1000</f>
        <v>0</v>
      </c>
      <c r="AQ225" s="76">
        <f>Z225*VLOOKUP('Tipo de Pilha_Furieri2014'!$E$1,'Área - us ur_Furieri2014'!$A$4:$R$6,8,FALSE)/1000</f>
        <v>3.2439647336440872E-4</v>
      </c>
      <c r="AR225" s="76">
        <f>AA225*VLOOKUP('Tipo de Pilha_Furieri2014'!$E$1,'Área - us ur_Furieri2014'!$A$4:$R$6,9,FALSE)/1000</f>
        <v>5.505652412585543E-4</v>
      </c>
      <c r="AS225" s="76">
        <f>AB225*VLOOKUP('Tipo de Pilha_Furieri2014'!$E$1,'Área - us ur_Furieri2014'!$A$4:$R$6,10,FALSE)/1000</f>
        <v>4.6847080236435266E-4</v>
      </c>
      <c r="AT225" s="76">
        <f>AC225*VLOOKUP('Tipo de Pilha_Furieri2014'!$E$1,'Área - us ur_Furieri2014'!$A$4:$R$6,11,FALSE)/1000</f>
        <v>4.5476278040034747E-4</v>
      </c>
      <c r="AU225" s="76">
        <f>AD225*VLOOKUP('Tipo de Pilha_Furieri2014'!$E$1,'Área - us ur_Furieri2014'!$A$4:$R$6,12,FALSE)/1000</f>
        <v>4.3210964313126408E-4</v>
      </c>
      <c r="AV225" s="76">
        <f>AE225*VLOOKUP('Tipo de Pilha_Furieri2014'!$E$1,'Área - us ur_Furieri2014'!$A$4:$R$6,13,FALSE)/1000</f>
        <v>1.4225654237351473E-4</v>
      </c>
      <c r="AW225" s="76">
        <f>AF225*VLOOKUP('Tipo de Pilha_Furieri2014'!$E$1,'Área - us ur_Furieri2014'!$A$4:$R$6,14,FALSE)/1000</f>
        <v>9.0323364277506538E-5</v>
      </c>
      <c r="AX225" s="76">
        <f>AG225*VLOOKUP('Tipo de Pilha_Furieri2014'!$E$1,'Área - us ur_Furieri2014'!$A$4:$R$6,15,FALSE)/1000</f>
        <v>3.7199661554551843E-5</v>
      </c>
      <c r="AY225" s="76">
        <f>AH225*VLOOKUP('Tipo de Pilha_Furieri2014'!$E$1,'Área - us ur_Furieri2014'!$A$4:$R$6,16,FALSE)/1000</f>
        <v>0</v>
      </c>
      <c r="AZ225" s="76">
        <f>AI225*VLOOKUP('Tipo de Pilha_Furieri2014'!$E$1,'Área - us ur_Furieri2014'!$A$4:$R$6,17,FALSE)/1000</f>
        <v>0</v>
      </c>
      <c r="BA225" s="77">
        <f>AJ225*VLOOKUP('Tipo de Pilha_Furieri2014'!$E$1,'Área - us ur_Furieri2014'!$A$4:$R$6,18,FALSE)/1000</f>
        <v>0</v>
      </c>
      <c r="BB225" s="70">
        <f t="shared" si="89"/>
        <v>2.5000845087245005E-3</v>
      </c>
    </row>
    <row r="226" spans="1:54" ht="15" customHeight="1" x14ac:dyDescent="0.2">
      <c r="A226" s="90">
        <f>'Série Vento-1 dia'!D226</f>
        <v>42228</v>
      </c>
      <c r="B226" s="55">
        <f>'Série Vento-1 dia'!E226</f>
        <v>8.5912147999999995</v>
      </c>
      <c r="C226" s="48">
        <f t="shared" si="90"/>
        <v>4.2956074000000004E-2</v>
      </c>
      <c r="D226" s="49">
        <f t="shared" si="91"/>
        <v>0.12886822199999998</v>
      </c>
      <c r="E226" s="49">
        <f t="shared" si="92"/>
        <v>0.21478037</v>
      </c>
      <c r="F226" s="49">
        <f t="shared" si="93"/>
        <v>0.30069251799999996</v>
      </c>
      <c r="G226" s="49">
        <f t="shared" si="94"/>
        <v>0.38660466600000004</v>
      </c>
      <c r="H226" s="49">
        <f t="shared" si="95"/>
        <v>0.47251681400000001</v>
      </c>
      <c r="I226" s="49">
        <f t="shared" si="96"/>
        <v>0.55842896200000003</v>
      </c>
      <c r="J226" s="49">
        <f t="shared" si="97"/>
        <v>0.64434111000000005</v>
      </c>
      <c r="K226" s="49">
        <f t="shared" si="98"/>
        <v>0.73025325799999996</v>
      </c>
      <c r="L226" s="49">
        <f t="shared" si="99"/>
        <v>0.81616540599999998</v>
      </c>
      <c r="M226" s="49">
        <f t="shared" si="100"/>
        <v>0.902077554</v>
      </c>
      <c r="N226" s="49">
        <f t="shared" si="101"/>
        <v>0.98798970199999991</v>
      </c>
      <c r="O226" s="49">
        <f t="shared" si="102"/>
        <v>1.0739018499999999</v>
      </c>
      <c r="P226" s="49">
        <f t="shared" si="103"/>
        <v>1.159813998</v>
      </c>
      <c r="Q226" s="49">
        <f t="shared" si="104"/>
        <v>1.2457261459999998</v>
      </c>
      <c r="R226" s="49">
        <f t="shared" si="105"/>
        <v>1.3316382940000002</v>
      </c>
      <c r="S226" s="50">
        <f t="shared" si="106"/>
        <v>1.417550442</v>
      </c>
      <c r="T226" s="48">
        <f t="shared" si="72"/>
        <v>0</v>
      </c>
      <c r="U226" s="49">
        <f t="shared" si="73"/>
        <v>0</v>
      </c>
      <c r="V226" s="49">
        <f t="shared" si="74"/>
        <v>0</v>
      </c>
      <c r="W226" s="49">
        <f t="shared" si="75"/>
        <v>0</v>
      </c>
      <c r="X226" s="49">
        <f t="shared" si="76"/>
        <v>0</v>
      </c>
      <c r="Y226" s="49">
        <f t="shared" si="77"/>
        <v>1.1677657594172151</v>
      </c>
      <c r="Z226" s="49">
        <f t="shared" si="78"/>
        <v>4.167375950263053</v>
      </c>
      <c r="AA226" s="49">
        <f t="shared" si="79"/>
        <v>8.0231702132898643</v>
      </c>
      <c r="AB226" s="49">
        <f t="shared" si="80"/>
        <v>12.735148548497643</v>
      </c>
      <c r="AC226" s="49">
        <f t="shared" si="81"/>
        <v>18.303310955886403</v>
      </c>
      <c r="AD226" s="49">
        <f t="shared" si="82"/>
        <v>24.72765743545613</v>
      </c>
      <c r="AE226" s="49">
        <f t="shared" si="83"/>
        <v>32.008187987206824</v>
      </c>
      <c r="AF226" s="49">
        <f t="shared" si="84"/>
        <v>40.144902611138505</v>
      </c>
      <c r="AG226" s="49">
        <f t="shared" si="85"/>
        <v>49.137801307251152</v>
      </c>
      <c r="AH226" s="49">
        <f t="shared" si="86"/>
        <v>58.986884075544751</v>
      </c>
      <c r="AI226" s="49">
        <f t="shared" si="87"/>
        <v>69.692150916019401</v>
      </c>
      <c r="AJ226" s="49">
        <f t="shared" si="88"/>
        <v>81.253601828674945</v>
      </c>
      <c r="AK226" s="75">
        <f>T226*VLOOKUP('Tipo de Pilha_Furieri2014'!$E$1,'Área - us ur_Furieri2014'!$A$4:$R$6,2,FALSE)/1000</f>
        <v>0</v>
      </c>
      <c r="AL226" s="76">
        <f>U226*VLOOKUP('Tipo de Pilha_Furieri2014'!$E$1,'Área - us ur_Furieri2014'!$A$4:$R$6,3,FALSE)/1000</f>
        <v>0</v>
      </c>
      <c r="AM226" s="76">
        <f>V226*VLOOKUP('Tipo de Pilha_Furieri2014'!$E$1,'Área - us ur_Furieri2014'!$A$4:$R$6,4,FALSE)/1000</f>
        <v>0</v>
      </c>
      <c r="AN226" s="76">
        <f>W226*VLOOKUP('Tipo de Pilha_Furieri2014'!$E$1,'Área - us ur_Furieri2014'!$A$4:$R$6,5,FALSE)/1000</f>
        <v>0</v>
      </c>
      <c r="AO226" s="76">
        <f>X226*VLOOKUP('Tipo de Pilha_Furieri2014'!$E$1,'Área - us ur_Furieri2014'!$A$4:$R$6,6,FALSE)/1000</f>
        <v>0</v>
      </c>
      <c r="AP226" s="76">
        <f>Y226*VLOOKUP('Tipo de Pilha_Furieri2014'!$E$1,'Área - us ur_Furieri2014'!$A$4:$R$6,7,FALSE)/1000</f>
        <v>2.3705644916169466E-4</v>
      </c>
      <c r="AQ226" s="76">
        <f>Z226*VLOOKUP('Tipo de Pilha_Furieri2014'!$E$1,'Área - us ur_Furieri2014'!$A$4:$R$6,8,FALSE)/1000</f>
        <v>6.3760852039024707E-4</v>
      </c>
      <c r="AR226" s="76">
        <f>AA226*VLOOKUP('Tipo de Pilha_Furieri2014'!$E$1,'Área - us ur_Furieri2014'!$A$4:$R$6,9,FALSE)/1000</f>
        <v>8.7452555324859529E-4</v>
      </c>
      <c r="AS226" s="76">
        <f>AB226*VLOOKUP('Tipo de Pilha_Furieri2014'!$E$1,'Área - us ur_Furieri2014'!$A$4:$R$6,10,FALSE)/1000</f>
        <v>6.8769802161887275E-4</v>
      </c>
      <c r="AT226" s="76">
        <f>AC226*VLOOKUP('Tipo de Pilha_Furieri2014'!$E$1,'Área - us ur_Furieri2014'!$A$4:$R$6,11,FALSE)/1000</f>
        <v>6.4061588345602413E-4</v>
      </c>
      <c r="AU226" s="76">
        <f>AD226*VLOOKUP('Tipo de Pilha_Furieri2014'!$E$1,'Área - us ur_Furieri2014'!$A$4:$R$6,12,FALSE)/1000</f>
        <v>5.9346377845094706E-4</v>
      </c>
      <c r="AV226" s="76">
        <f>AE226*VLOOKUP('Tipo de Pilha_Furieri2014'!$E$1,'Área - us ur_Furieri2014'!$A$4:$R$6,13,FALSE)/1000</f>
        <v>1.9204912792324095E-4</v>
      </c>
      <c r="AW226" s="76">
        <f>AF226*VLOOKUP('Tipo de Pilha_Furieri2014'!$E$1,'Área - us ur_Furieri2014'!$A$4:$R$6,14,FALSE)/1000</f>
        <v>1.2043470783341552E-4</v>
      </c>
      <c r="AX226" s="76">
        <f>AG226*VLOOKUP('Tipo de Pilha_Furieri2014'!$E$1,'Área - us ur_Furieri2014'!$A$4:$R$6,15,FALSE)/1000</f>
        <v>4.9137801307251151E-5</v>
      </c>
      <c r="AY226" s="76">
        <f>AH226*VLOOKUP('Tipo de Pilha_Furieri2014'!$E$1,'Área - us ur_Furieri2014'!$A$4:$R$6,16,FALSE)/1000</f>
        <v>0</v>
      </c>
      <c r="AZ226" s="76">
        <f>AI226*VLOOKUP('Tipo de Pilha_Furieri2014'!$E$1,'Área - us ur_Furieri2014'!$A$4:$R$6,17,FALSE)/1000</f>
        <v>0</v>
      </c>
      <c r="BA226" s="77">
        <f>AJ226*VLOOKUP('Tipo de Pilha_Furieri2014'!$E$1,'Área - us ur_Furieri2014'!$A$4:$R$6,18,FALSE)/1000</f>
        <v>0</v>
      </c>
      <c r="BB226" s="70">
        <f t="shared" si="89"/>
        <v>4.0325898433902886E-3</v>
      </c>
    </row>
    <row r="227" spans="1:54" ht="15" customHeight="1" x14ac:dyDescent="0.2">
      <c r="A227" s="90">
        <f>'Série Vento-1 dia'!D227</f>
        <v>42229</v>
      </c>
      <c r="B227" s="55">
        <f>'Série Vento-1 dia'!E227</f>
        <v>5.1547288799999995</v>
      </c>
      <c r="C227" s="48">
        <f t="shared" si="90"/>
        <v>2.5773644400000004E-2</v>
      </c>
      <c r="D227" s="49">
        <f t="shared" si="91"/>
        <v>7.7320933199999983E-2</v>
      </c>
      <c r="E227" s="49">
        <f t="shared" si="92"/>
        <v>0.128868222</v>
      </c>
      <c r="F227" s="49">
        <f t="shared" si="93"/>
        <v>0.18041551079999996</v>
      </c>
      <c r="G227" s="49">
        <f t="shared" si="94"/>
        <v>0.23196279959999999</v>
      </c>
      <c r="H227" s="49">
        <f t="shared" si="95"/>
        <v>0.28351008840000003</v>
      </c>
      <c r="I227" s="49">
        <f t="shared" si="96"/>
        <v>0.33505737720000001</v>
      </c>
      <c r="J227" s="49">
        <f t="shared" si="97"/>
        <v>0.38660466600000004</v>
      </c>
      <c r="K227" s="49">
        <f t="shared" si="98"/>
        <v>0.43815195479999997</v>
      </c>
      <c r="L227" s="49">
        <f t="shared" si="99"/>
        <v>0.48969924359999994</v>
      </c>
      <c r="M227" s="49">
        <f t="shared" si="100"/>
        <v>0.54124653239999998</v>
      </c>
      <c r="N227" s="49">
        <f t="shared" si="101"/>
        <v>0.5927938211999999</v>
      </c>
      <c r="O227" s="49">
        <f t="shared" si="102"/>
        <v>0.64434110999999994</v>
      </c>
      <c r="P227" s="49">
        <f t="shared" si="103"/>
        <v>0.69588839879999997</v>
      </c>
      <c r="Q227" s="49">
        <f t="shared" si="104"/>
        <v>0.7474356875999999</v>
      </c>
      <c r="R227" s="49">
        <f t="shared" si="105"/>
        <v>0.79898297640000004</v>
      </c>
      <c r="S227" s="50">
        <f t="shared" si="106"/>
        <v>0.85053026519999997</v>
      </c>
      <c r="T227" s="48">
        <f t="shared" si="72"/>
        <v>0</v>
      </c>
      <c r="U227" s="49">
        <f t="shared" si="73"/>
        <v>0</v>
      </c>
      <c r="V227" s="49">
        <f t="shared" si="74"/>
        <v>0</v>
      </c>
      <c r="W227" s="49">
        <f t="shared" si="75"/>
        <v>0</v>
      </c>
      <c r="X227" s="49">
        <f t="shared" si="76"/>
        <v>0</v>
      </c>
      <c r="Y227" s="49">
        <f t="shared" si="77"/>
        <v>0</v>
      </c>
      <c r="Z227" s="49">
        <f t="shared" si="78"/>
        <v>0</v>
      </c>
      <c r="AA227" s="49">
        <f t="shared" si="79"/>
        <v>0</v>
      </c>
      <c r="AB227" s="49">
        <f t="shared" si="80"/>
        <v>0.20765322328955138</v>
      </c>
      <c r="AC227" s="49">
        <f t="shared" si="81"/>
        <v>1.6991930718119026</v>
      </c>
      <c r="AD227" s="49">
        <f t="shared" si="82"/>
        <v>3.4989591863194063</v>
      </c>
      <c r="AE227" s="49">
        <f t="shared" si="83"/>
        <v>5.6069515668120555</v>
      </c>
      <c r="AF227" s="49">
        <f t="shared" si="84"/>
        <v>8.023170213289859</v>
      </c>
      <c r="AG227" s="49">
        <f t="shared" si="85"/>
        <v>10.747615125752814</v>
      </c>
      <c r="AH227" s="49">
        <f t="shared" si="86"/>
        <v>13.780286304200914</v>
      </c>
      <c r="AI227" s="49">
        <f t="shared" si="87"/>
        <v>17.121183748634174</v>
      </c>
      <c r="AJ227" s="49">
        <f t="shared" si="88"/>
        <v>20.770307459052574</v>
      </c>
      <c r="AK227" s="75">
        <f>T227*VLOOKUP('Tipo de Pilha_Furieri2014'!$E$1,'Área - us ur_Furieri2014'!$A$4:$R$6,2,FALSE)/1000</f>
        <v>0</v>
      </c>
      <c r="AL227" s="76">
        <f>U227*VLOOKUP('Tipo de Pilha_Furieri2014'!$E$1,'Área - us ur_Furieri2014'!$A$4:$R$6,3,FALSE)/1000</f>
        <v>0</v>
      </c>
      <c r="AM227" s="76">
        <f>V227*VLOOKUP('Tipo de Pilha_Furieri2014'!$E$1,'Área - us ur_Furieri2014'!$A$4:$R$6,4,FALSE)/1000</f>
        <v>0</v>
      </c>
      <c r="AN227" s="76">
        <f>W227*VLOOKUP('Tipo de Pilha_Furieri2014'!$E$1,'Área - us ur_Furieri2014'!$A$4:$R$6,5,FALSE)/1000</f>
        <v>0</v>
      </c>
      <c r="AO227" s="76">
        <f>X227*VLOOKUP('Tipo de Pilha_Furieri2014'!$E$1,'Área - us ur_Furieri2014'!$A$4:$R$6,6,FALSE)/1000</f>
        <v>0</v>
      </c>
      <c r="AP227" s="76">
        <f>Y227*VLOOKUP('Tipo de Pilha_Furieri2014'!$E$1,'Área - us ur_Furieri2014'!$A$4:$R$6,7,FALSE)/1000</f>
        <v>0</v>
      </c>
      <c r="AQ227" s="76">
        <f>Z227*VLOOKUP('Tipo de Pilha_Furieri2014'!$E$1,'Área - us ur_Furieri2014'!$A$4:$R$6,8,FALSE)/1000</f>
        <v>0</v>
      </c>
      <c r="AR227" s="76">
        <f>AA227*VLOOKUP('Tipo de Pilha_Furieri2014'!$E$1,'Área - us ur_Furieri2014'!$A$4:$R$6,9,FALSE)/1000</f>
        <v>0</v>
      </c>
      <c r="AS227" s="76">
        <f>AB227*VLOOKUP('Tipo de Pilha_Furieri2014'!$E$1,'Área - us ur_Furieri2014'!$A$4:$R$6,10,FALSE)/1000</f>
        <v>1.1213274057635775E-5</v>
      </c>
      <c r="AT227" s="76">
        <f>AC227*VLOOKUP('Tipo de Pilha_Furieri2014'!$E$1,'Área - us ur_Furieri2014'!$A$4:$R$6,11,FALSE)/1000</f>
        <v>5.9471757513416591E-5</v>
      </c>
      <c r="AU227" s="76">
        <f>AD227*VLOOKUP('Tipo de Pilha_Furieri2014'!$E$1,'Área - us ur_Furieri2014'!$A$4:$R$6,12,FALSE)/1000</f>
        <v>8.3975020471665739E-5</v>
      </c>
      <c r="AV227" s="76">
        <f>AE227*VLOOKUP('Tipo de Pilha_Furieri2014'!$E$1,'Área - us ur_Furieri2014'!$A$4:$R$6,13,FALSE)/1000</f>
        <v>3.3641709400872333E-5</v>
      </c>
      <c r="AW227" s="76">
        <f>AF227*VLOOKUP('Tipo de Pilha_Furieri2014'!$E$1,'Área - us ur_Furieri2014'!$A$4:$R$6,14,FALSE)/1000</f>
        <v>2.4069510639869577E-5</v>
      </c>
      <c r="AX227" s="76">
        <f>AG227*VLOOKUP('Tipo de Pilha_Furieri2014'!$E$1,'Área - us ur_Furieri2014'!$A$4:$R$6,15,FALSE)/1000</f>
        <v>1.0747615125752815E-5</v>
      </c>
      <c r="AY227" s="76">
        <f>AH227*VLOOKUP('Tipo de Pilha_Furieri2014'!$E$1,'Área - us ur_Furieri2014'!$A$4:$R$6,16,FALSE)/1000</f>
        <v>0</v>
      </c>
      <c r="AZ227" s="76">
        <f>AI227*VLOOKUP('Tipo de Pilha_Furieri2014'!$E$1,'Área - us ur_Furieri2014'!$A$4:$R$6,17,FALSE)/1000</f>
        <v>0</v>
      </c>
      <c r="BA227" s="77">
        <f>AJ227*VLOOKUP('Tipo de Pilha_Furieri2014'!$E$1,'Área - us ur_Furieri2014'!$A$4:$R$6,18,FALSE)/1000</f>
        <v>0</v>
      </c>
      <c r="BB227" s="70">
        <f t="shared" si="89"/>
        <v>2.2311888720921282E-4</v>
      </c>
    </row>
    <row r="228" spans="1:54" ht="15" customHeight="1" x14ac:dyDescent="0.2">
      <c r="A228" s="90">
        <f>'Série Vento-1 dia'!D228</f>
        <v>42230</v>
      </c>
      <c r="B228" s="55">
        <f>'Série Vento-1 dia'!E228</f>
        <v>10.309457759999999</v>
      </c>
      <c r="C228" s="48">
        <f t="shared" si="90"/>
        <v>5.1547288800000007E-2</v>
      </c>
      <c r="D228" s="49">
        <f t="shared" si="91"/>
        <v>0.15464186639999997</v>
      </c>
      <c r="E228" s="49">
        <f t="shared" si="92"/>
        <v>0.25773644400000001</v>
      </c>
      <c r="F228" s="49">
        <f t="shared" si="93"/>
        <v>0.36083102159999991</v>
      </c>
      <c r="G228" s="49">
        <f t="shared" si="94"/>
        <v>0.46392559919999998</v>
      </c>
      <c r="H228" s="49">
        <f t="shared" si="95"/>
        <v>0.56702017680000005</v>
      </c>
      <c r="I228" s="49">
        <f t="shared" si="96"/>
        <v>0.67011475440000001</v>
      </c>
      <c r="J228" s="49">
        <f t="shared" si="97"/>
        <v>0.77320933200000008</v>
      </c>
      <c r="K228" s="49">
        <f t="shared" si="98"/>
        <v>0.87630390959999993</v>
      </c>
      <c r="L228" s="49">
        <f t="shared" si="99"/>
        <v>0.97939848719999989</v>
      </c>
      <c r="M228" s="49">
        <f t="shared" si="100"/>
        <v>1.0824930648</v>
      </c>
      <c r="N228" s="49">
        <f t="shared" si="101"/>
        <v>1.1855876423999998</v>
      </c>
      <c r="O228" s="49">
        <f t="shared" si="102"/>
        <v>1.2886822199999999</v>
      </c>
      <c r="P228" s="49">
        <f t="shared" si="103"/>
        <v>1.3917767975999999</v>
      </c>
      <c r="Q228" s="49">
        <f t="shared" si="104"/>
        <v>1.4948713751999998</v>
      </c>
      <c r="R228" s="49">
        <f t="shared" si="105"/>
        <v>1.5979659528000001</v>
      </c>
      <c r="S228" s="50">
        <f t="shared" si="106"/>
        <v>1.7010605303999999</v>
      </c>
      <c r="T228" s="48">
        <f t="shared" si="72"/>
        <v>0</v>
      </c>
      <c r="U228" s="49">
        <f t="shared" si="73"/>
        <v>0</v>
      </c>
      <c r="V228" s="49">
        <f t="shared" si="74"/>
        <v>0</v>
      </c>
      <c r="W228" s="49">
        <f t="shared" si="75"/>
        <v>0</v>
      </c>
      <c r="X228" s="49">
        <f t="shared" si="76"/>
        <v>0.91489486430258415</v>
      </c>
      <c r="Y228" s="49">
        <f t="shared" si="77"/>
        <v>4.5144270933175914</v>
      </c>
      <c r="Z228" s="49">
        <f t="shared" si="78"/>
        <v>9.3468643862731948</v>
      </c>
      <c r="AA228" s="49">
        <f t="shared" si="79"/>
        <v>15.412206743169406</v>
      </c>
      <c r="AB228" s="49">
        <f t="shared" si="80"/>
        <v>22.710454164006201</v>
      </c>
      <c r="AC228" s="49">
        <f t="shared" si="81"/>
        <v>31.241606648783609</v>
      </c>
      <c r="AD228" s="49">
        <f t="shared" si="82"/>
        <v>41.00566419750163</v>
      </c>
      <c r="AE228" s="49">
        <f t="shared" si="83"/>
        <v>52.002626810160223</v>
      </c>
      <c r="AF228" s="49">
        <f t="shared" si="84"/>
        <v>64.232494486759435</v>
      </c>
      <c r="AG228" s="49">
        <f t="shared" si="85"/>
        <v>77.695267227299254</v>
      </c>
      <c r="AH228" s="49">
        <f t="shared" si="86"/>
        <v>92.390945031779637</v>
      </c>
      <c r="AI228" s="49">
        <f t="shared" si="87"/>
        <v>108.31952790020071</v>
      </c>
      <c r="AJ228" s="49">
        <f t="shared" si="88"/>
        <v>125.48101583256231</v>
      </c>
      <c r="AK228" s="75">
        <f>T228*VLOOKUP('Tipo de Pilha_Furieri2014'!$E$1,'Área - us ur_Furieri2014'!$A$4:$R$6,2,FALSE)/1000</f>
        <v>0</v>
      </c>
      <c r="AL228" s="76">
        <f>U228*VLOOKUP('Tipo de Pilha_Furieri2014'!$E$1,'Área - us ur_Furieri2014'!$A$4:$R$6,3,FALSE)/1000</f>
        <v>0</v>
      </c>
      <c r="AM228" s="76">
        <f>V228*VLOOKUP('Tipo de Pilha_Furieri2014'!$E$1,'Área - us ur_Furieri2014'!$A$4:$R$6,4,FALSE)/1000</f>
        <v>0</v>
      </c>
      <c r="AN228" s="76">
        <f>W228*VLOOKUP('Tipo de Pilha_Furieri2014'!$E$1,'Área - us ur_Furieri2014'!$A$4:$R$6,5,FALSE)/1000</f>
        <v>0</v>
      </c>
      <c r="AO228" s="76">
        <f>X228*VLOOKUP('Tipo de Pilha_Furieri2014'!$E$1,'Área - us ur_Furieri2014'!$A$4:$R$6,6,FALSE)/1000</f>
        <v>1.4546828342411089E-4</v>
      </c>
      <c r="AP228" s="76">
        <f>Y228*VLOOKUP('Tipo de Pilha_Furieri2014'!$E$1,'Área - us ur_Furieri2014'!$A$4:$R$6,7,FALSE)/1000</f>
        <v>9.1642869994347108E-4</v>
      </c>
      <c r="AQ228" s="76">
        <f>Z228*VLOOKUP('Tipo de Pilha_Furieri2014'!$E$1,'Área - us ur_Furieri2014'!$A$4:$R$6,8,FALSE)/1000</f>
        <v>1.4300702510997986E-3</v>
      </c>
      <c r="AR228" s="76">
        <f>AA228*VLOOKUP('Tipo de Pilha_Furieri2014'!$E$1,'Área - us ur_Furieri2014'!$A$4:$R$6,9,FALSE)/1000</f>
        <v>1.6799305350054651E-3</v>
      </c>
      <c r="AS228" s="76">
        <f>AB228*VLOOKUP('Tipo de Pilha_Furieri2014'!$E$1,'Área - us ur_Furieri2014'!$A$4:$R$6,10,FALSE)/1000</f>
        <v>1.226364524856335E-3</v>
      </c>
      <c r="AT228" s="76">
        <f>AC228*VLOOKUP('Tipo de Pilha_Furieri2014'!$E$1,'Área - us ur_Furieri2014'!$A$4:$R$6,11,FALSE)/1000</f>
        <v>1.0934562327074265E-3</v>
      </c>
      <c r="AU228" s="76">
        <f>AD228*VLOOKUP('Tipo de Pilha_Furieri2014'!$E$1,'Área - us ur_Furieri2014'!$A$4:$R$6,12,FALSE)/1000</f>
        <v>9.8413594074003917E-4</v>
      </c>
      <c r="AV228" s="76">
        <f>AE228*VLOOKUP('Tipo de Pilha_Furieri2014'!$E$1,'Área - us ur_Furieri2014'!$A$4:$R$6,13,FALSE)/1000</f>
        <v>3.1201576086096133E-4</v>
      </c>
      <c r="AW228" s="76">
        <f>AF228*VLOOKUP('Tipo de Pilha_Furieri2014'!$E$1,'Área - us ur_Furieri2014'!$A$4:$R$6,14,FALSE)/1000</f>
        <v>1.9269748346027832E-4</v>
      </c>
      <c r="AX228" s="76">
        <f>AG228*VLOOKUP('Tipo de Pilha_Furieri2014'!$E$1,'Área - us ur_Furieri2014'!$A$4:$R$6,15,FALSE)/1000</f>
        <v>7.7695267227299256E-5</v>
      </c>
      <c r="AY228" s="76">
        <f>AH228*VLOOKUP('Tipo de Pilha_Furieri2014'!$E$1,'Área - us ur_Furieri2014'!$A$4:$R$6,16,FALSE)/1000</f>
        <v>0</v>
      </c>
      <c r="AZ228" s="76">
        <f>AI228*VLOOKUP('Tipo de Pilha_Furieri2014'!$E$1,'Área - us ur_Furieri2014'!$A$4:$R$6,17,FALSE)/1000</f>
        <v>0</v>
      </c>
      <c r="BA228" s="77">
        <f>AJ228*VLOOKUP('Tipo de Pilha_Furieri2014'!$E$1,'Área - us ur_Furieri2014'!$A$4:$R$6,18,FALSE)/1000</f>
        <v>0</v>
      </c>
      <c r="BB228" s="70">
        <f t="shared" si="89"/>
        <v>8.0582629793251852E-3</v>
      </c>
    </row>
    <row r="229" spans="1:54" ht="15" customHeight="1" x14ac:dyDescent="0.2">
      <c r="A229" s="90">
        <f>'Série Vento-1 dia'!D229</f>
        <v>42231</v>
      </c>
      <c r="B229" s="55">
        <f>'Série Vento-1 dia'!E229</f>
        <v>8.5912147999999995</v>
      </c>
      <c r="C229" s="48">
        <f t="shared" si="90"/>
        <v>4.2956074000000004E-2</v>
      </c>
      <c r="D229" s="49">
        <f t="shared" si="91"/>
        <v>0.12886822199999998</v>
      </c>
      <c r="E229" s="49">
        <f t="shared" si="92"/>
        <v>0.21478037</v>
      </c>
      <c r="F229" s="49">
        <f t="shared" si="93"/>
        <v>0.30069251799999996</v>
      </c>
      <c r="G229" s="49">
        <f t="shared" si="94"/>
        <v>0.38660466600000004</v>
      </c>
      <c r="H229" s="49">
        <f t="shared" si="95"/>
        <v>0.47251681400000001</v>
      </c>
      <c r="I229" s="49">
        <f t="shared" si="96"/>
        <v>0.55842896200000003</v>
      </c>
      <c r="J229" s="49">
        <f t="shared" si="97"/>
        <v>0.64434111000000005</v>
      </c>
      <c r="K229" s="49">
        <f t="shared" si="98"/>
        <v>0.73025325799999996</v>
      </c>
      <c r="L229" s="49">
        <f t="shared" si="99"/>
        <v>0.81616540599999998</v>
      </c>
      <c r="M229" s="49">
        <f t="shared" si="100"/>
        <v>0.902077554</v>
      </c>
      <c r="N229" s="49">
        <f t="shared" si="101"/>
        <v>0.98798970199999991</v>
      </c>
      <c r="O229" s="49">
        <f t="shared" si="102"/>
        <v>1.0739018499999999</v>
      </c>
      <c r="P229" s="49">
        <f t="shared" si="103"/>
        <v>1.159813998</v>
      </c>
      <c r="Q229" s="49">
        <f t="shared" si="104"/>
        <v>1.2457261459999998</v>
      </c>
      <c r="R229" s="49">
        <f t="shared" si="105"/>
        <v>1.3316382940000002</v>
      </c>
      <c r="S229" s="50">
        <f t="shared" si="106"/>
        <v>1.417550442</v>
      </c>
      <c r="T229" s="48">
        <f t="shared" si="72"/>
        <v>0</v>
      </c>
      <c r="U229" s="49">
        <f t="shared" si="73"/>
        <v>0</v>
      </c>
      <c r="V229" s="49">
        <f t="shared" si="74"/>
        <v>0</v>
      </c>
      <c r="W229" s="49">
        <f t="shared" si="75"/>
        <v>0</v>
      </c>
      <c r="X229" s="49">
        <f t="shared" si="76"/>
        <v>0</v>
      </c>
      <c r="Y229" s="49">
        <f t="shared" si="77"/>
        <v>1.1677657594172151</v>
      </c>
      <c r="Z229" s="49">
        <f t="shared" si="78"/>
        <v>4.167375950263053</v>
      </c>
      <c r="AA229" s="49">
        <f t="shared" si="79"/>
        <v>8.0231702132898643</v>
      </c>
      <c r="AB229" s="49">
        <f t="shared" si="80"/>
        <v>12.735148548497643</v>
      </c>
      <c r="AC229" s="49">
        <f t="shared" si="81"/>
        <v>18.303310955886403</v>
      </c>
      <c r="AD229" s="49">
        <f t="shared" si="82"/>
        <v>24.72765743545613</v>
      </c>
      <c r="AE229" s="49">
        <f t="shared" si="83"/>
        <v>32.008187987206824</v>
      </c>
      <c r="AF229" s="49">
        <f t="shared" si="84"/>
        <v>40.144902611138505</v>
      </c>
      <c r="AG229" s="49">
        <f t="shared" si="85"/>
        <v>49.137801307251152</v>
      </c>
      <c r="AH229" s="49">
        <f t="shared" si="86"/>
        <v>58.986884075544751</v>
      </c>
      <c r="AI229" s="49">
        <f t="shared" si="87"/>
        <v>69.692150916019401</v>
      </c>
      <c r="AJ229" s="49">
        <f t="shared" si="88"/>
        <v>81.253601828674945</v>
      </c>
      <c r="AK229" s="75">
        <f>T229*VLOOKUP('Tipo de Pilha_Furieri2014'!$E$1,'Área - us ur_Furieri2014'!$A$4:$R$6,2,FALSE)/1000</f>
        <v>0</v>
      </c>
      <c r="AL229" s="76">
        <f>U229*VLOOKUP('Tipo de Pilha_Furieri2014'!$E$1,'Área - us ur_Furieri2014'!$A$4:$R$6,3,FALSE)/1000</f>
        <v>0</v>
      </c>
      <c r="AM229" s="76">
        <f>V229*VLOOKUP('Tipo de Pilha_Furieri2014'!$E$1,'Área - us ur_Furieri2014'!$A$4:$R$6,4,FALSE)/1000</f>
        <v>0</v>
      </c>
      <c r="AN229" s="76">
        <f>W229*VLOOKUP('Tipo de Pilha_Furieri2014'!$E$1,'Área - us ur_Furieri2014'!$A$4:$R$6,5,FALSE)/1000</f>
        <v>0</v>
      </c>
      <c r="AO229" s="76">
        <f>X229*VLOOKUP('Tipo de Pilha_Furieri2014'!$E$1,'Área - us ur_Furieri2014'!$A$4:$R$6,6,FALSE)/1000</f>
        <v>0</v>
      </c>
      <c r="AP229" s="76">
        <f>Y229*VLOOKUP('Tipo de Pilha_Furieri2014'!$E$1,'Área - us ur_Furieri2014'!$A$4:$R$6,7,FALSE)/1000</f>
        <v>2.3705644916169466E-4</v>
      </c>
      <c r="AQ229" s="76">
        <f>Z229*VLOOKUP('Tipo de Pilha_Furieri2014'!$E$1,'Área - us ur_Furieri2014'!$A$4:$R$6,8,FALSE)/1000</f>
        <v>6.3760852039024707E-4</v>
      </c>
      <c r="AR229" s="76">
        <f>AA229*VLOOKUP('Tipo de Pilha_Furieri2014'!$E$1,'Área - us ur_Furieri2014'!$A$4:$R$6,9,FALSE)/1000</f>
        <v>8.7452555324859529E-4</v>
      </c>
      <c r="AS229" s="76">
        <f>AB229*VLOOKUP('Tipo de Pilha_Furieri2014'!$E$1,'Área - us ur_Furieri2014'!$A$4:$R$6,10,FALSE)/1000</f>
        <v>6.8769802161887275E-4</v>
      </c>
      <c r="AT229" s="76">
        <f>AC229*VLOOKUP('Tipo de Pilha_Furieri2014'!$E$1,'Área - us ur_Furieri2014'!$A$4:$R$6,11,FALSE)/1000</f>
        <v>6.4061588345602413E-4</v>
      </c>
      <c r="AU229" s="76">
        <f>AD229*VLOOKUP('Tipo de Pilha_Furieri2014'!$E$1,'Área - us ur_Furieri2014'!$A$4:$R$6,12,FALSE)/1000</f>
        <v>5.9346377845094706E-4</v>
      </c>
      <c r="AV229" s="76">
        <f>AE229*VLOOKUP('Tipo de Pilha_Furieri2014'!$E$1,'Área - us ur_Furieri2014'!$A$4:$R$6,13,FALSE)/1000</f>
        <v>1.9204912792324095E-4</v>
      </c>
      <c r="AW229" s="76">
        <f>AF229*VLOOKUP('Tipo de Pilha_Furieri2014'!$E$1,'Área - us ur_Furieri2014'!$A$4:$R$6,14,FALSE)/1000</f>
        <v>1.2043470783341552E-4</v>
      </c>
      <c r="AX229" s="76">
        <f>AG229*VLOOKUP('Tipo de Pilha_Furieri2014'!$E$1,'Área - us ur_Furieri2014'!$A$4:$R$6,15,FALSE)/1000</f>
        <v>4.9137801307251151E-5</v>
      </c>
      <c r="AY229" s="76">
        <f>AH229*VLOOKUP('Tipo de Pilha_Furieri2014'!$E$1,'Área - us ur_Furieri2014'!$A$4:$R$6,16,FALSE)/1000</f>
        <v>0</v>
      </c>
      <c r="AZ229" s="76">
        <f>AI229*VLOOKUP('Tipo de Pilha_Furieri2014'!$E$1,'Área - us ur_Furieri2014'!$A$4:$R$6,17,FALSE)/1000</f>
        <v>0</v>
      </c>
      <c r="BA229" s="77">
        <f>AJ229*VLOOKUP('Tipo de Pilha_Furieri2014'!$E$1,'Área - us ur_Furieri2014'!$A$4:$R$6,18,FALSE)/1000</f>
        <v>0</v>
      </c>
      <c r="BB229" s="70">
        <f t="shared" si="89"/>
        <v>4.0325898433902886E-3</v>
      </c>
    </row>
    <row r="230" spans="1:54" ht="15" customHeight="1" x14ac:dyDescent="0.2">
      <c r="A230" s="90">
        <f>'Série Vento-1 dia'!D230</f>
        <v>42232</v>
      </c>
      <c r="B230" s="55">
        <f>'Série Vento-1 dia'!E230</f>
        <v>11.16857924</v>
      </c>
      <c r="C230" s="48">
        <f t="shared" si="90"/>
        <v>5.5842896200000013E-2</v>
      </c>
      <c r="D230" s="49">
        <f t="shared" si="91"/>
        <v>0.16752868859999998</v>
      </c>
      <c r="E230" s="49">
        <f t="shared" si="92"/>
        <v>0.27921448100000001</v>
      </c>
      <c r="F230" s="49">
        <f t="shared" si="93"/>
        <v>0.39090027339999994</v>
      </c>
      <c r="G230" s="49">
        <f t="shared" si="94"/>
        <v>0.50258606580000009</v>
      </c>
      <c r="H230" s="49">
        <f t="shared" si="95"/>
        <v>0.61427185820000008</v>
      </c>
      <c r="I230" s="49">
        <f t="shared" si="96"/>
        <v>0.72595765060000006</v>
      </c>
      <c r="J230" s="49">
        <f t="shared" si="97"/>
        <v>0.83764344300000015</v>
      </c>
      <c r="K230" s="49">
        <f t="shared" si="98"/>
        <v>0.94932923540000003</v>
      </c>
      <c r="L230" s="49">
        <f t="shared" si="99"/>
        <v>1.0610150277999999</v>
      </c>
      <c r="M230" s="49">
        <f t="shared" si="100"/>
        <v>1.1727008202</v>
      </c>
      <c r="N230" s="49">
        <f t="shared" si="101"/>
        <v>1.2843866125999999</v>
      </c>
      <c r="O230" s="49">
        <f t="shared" si="102"/>
        <v>1.396072405</v>
      </c>
      <c r="P230" s="49">
        <f t="shared" si="103"/>
        <v>1.5077581974000001</v>
      </c>
      <c r="Q230" s="49">
        <f t="shared" si="104"/>
        <v>1.6194439897999999</v>
      </c>
      <c r="R230" s="49">
        <f t="shared" si="105"/>
        <v>1.7311297822000002</v>
      </c>
      <c r="S230" s="50">
        <f t="shared" si="106"/>
        <v>1.8428155746000001</v>
      </c>
      <c r="T230" s="48">
        <f t="shared" si="72"/>
        <v>0</v>
      </c>
      <c r="U230" s="49">
        <f t="shared" si="73"/>
        <v>0</v>
      </c>
      <c r="V230" s="49">
        <f t="shared" si="74"/>
        <v>0</v>
      </c>
      <c r="W230" s="49">
        <f t="shared" si="75"/>
        <v>0</v>
      </c>
      <c r="X230" s="49">
        <f t="shared" si="76"/>
        <v>2.1202383880026754</v>
      </c>
      <c r="Y230" s="49">
        <f t="shared" si="77"/>
        <v>6.5762512830198965</v>
      </c>
      <c r="Z230" s="49">
        <f t="shared" si="78"/>
        <v>12.479215260022961</v>
      </c>
      <c r="AA230" s="49">
        <f t="shared" si="79"/>
        <v>19.829130319011878</v>
      </c>
      <c r="AB230" s="49">
        <f t="shared" si="80"/>
        <v>28.625996459986627</v>
      </c>
      <c r="AC230" s="49">
        <f t="shared" si="81"/>
        <v>38.869813682947211</v>
      </c>
      <c r="AD230" s="49">
        <f t="shared" si="82"/>
        <v>50.560581987893663</v>
      </c>
      <c r="AE230" s="49">
        <f t="shared" si="83"/>
        <v>63.698301374825931</v>
      </c>
      <c r="AF230" s="49">
        <f t="shared" si="84"/>
        <v>78.282971843744079</v>
      </c>
      <c r="AG230" s="49">
        <f t="shared" si="85"/>
        <v>94.314593394648071</v>
      </c>
      <c r="AH230" s="49">
        <f t="shared" si="86"/>
        <v>111.79316602753786</v>
      </c>
      <c r="AI230" s="49">
        <f t="shared" si="87"/>
        <v>130.71868974241357</v>
      </c>
      <c r="AJ230" s="49">
        <f t="shared" si="88"/>
        <v>151.09116453927507</v>
      </c>
      <c r="AK230" s="75">
        <f>T230*VLOOKUP('Tipo de Pilha_Furieri2014'!$E$1,'Área - us ur_Furieri2014'!$A$4:$R$6,2,FALSE)/1000</f>
        <v>0</v>
      </c>
      <c r="AL230" s="76">
        <f>U230*VLOOKUP('Tipo de Pilha_Furieri2014'!$E$1,'Área - us ur_Furieri2014'!$A$4:$R$6,3,FALSE)/1000</f>
        <v>0</v>
      </c>
      <c r="AM230" s="76">
        <f>V230*VLOOKUP('Tipo de Pilha_Furieri2014'!$E$1,'Área - us ur_Furieri2014'!$A$4:$R$6,4,FALSE)/1000</f>
        <v>0</v>
      </c>
      <c r="AN230" s="76">
        <f>W230*VLOOKUP('Tipo de Pilha_Furieri2014'!$E$1,'Área - us ur_Furieri2014'!$A$4:$R$6,5,FALSE)/1000</f>
        <v>0</v>
      </c>
      <c r="AO230" s="76">
        <f>X230*VLOOKUP('Tipo de Pilha_Furieri2014'!$E$1,'Área - us ur_Furieri2014'!$A$4:$R$6,6,FALSE)/1000</f>
        <v>3.3711790369242537E-4</v>
      </c>
      <c r="AP230" s="76">
        <f>Y230*VLOOKUP('Tipo de Pilha_Furieri2014'!$E$1,'Área - us ur_Furieri2014'!$A$4:$R$6,7,FALSE)/1000</f>
        <v>1.3349790104530391E-3</v>
      </c>
      <c r="AQ230" s="76">
        <f>Z230*VLOOKUP('Tipo de Pilha_Furieri2014'!$E$1,'Área - us ur_Furieri2014'!$A$4:$R$6,8,FALSE)/1000</f>
        <v>1.909319934783513E-3</v>
      </c>
      <c r="AR230" s="76">
        <f>AA230*VLOOKUP('Tipo de Pilha_Furieri2014'!$E$1,'Área - us ur_Furieri2014'!$A$4:$R$6,9,FALSE)/1000</f>
        <v>2.1613752047722947E-3</v>
      </c>
      <c r="AS230" s="76">
        <f>AB230*VLOOKUP('Tipo de Pilha_Furieri2014'!$E$1,'Área - us ur_Furieri2014'!$A$4:$R$6,10,FALSE)/1000</f>
        <v>1.545803808839278E-3</v>
      </c>
      <c r="AT230" s="76">
        <f>AC230*VLOOKUP('Tipo de Pilha_Furieri2014'!$E$1,'Área - us ur_Furieri2014'!$A$4:$R$6,11,FALSE)/1000</f>
        <v>1.3604434789031526E-3</v>
      </c>
      <c r="AU230" s="76">
        <f>AD230*VLOOKUP('Tipo de Pilha_Furieri2014'!$E$1,'Área - us ur_Furieri2014'!$A$4:$R$6,12,FALSE)/1000</f>
        <v>1.2134539677094479E-3</v>
      </c>
      <c r="AV230" s="76">
        <f>AE230*VLOOKUP('Tipo de Pilha_Furieri2014'!$E$1,'Área - us ur_Furieri2014'!$A$4:$R$6,13,FALSE)/1000</f>
        <v>3.8218980824895562E-4</v>
      </c>
      <c r="AW230" s="76">
        <f>AF230*VLOOKUP('Tipo de Pilha_Furieri2014'!$E$1,'Área - us ur_Furieri2014'!$A$4:$R$6,14,FALSE)/1000</f>
        <v>2.3484891553123225E-4</v>
      </c>
      <c r="AX230" s="76">
        <f>AG230*VLOOKUP('Tipo de Pilha_Furieri2014'!$E$1,'Área - us ur_Furieri2014'!$A$4:$R$6,15,FALSE)/1000</f>
        <v>9.4314593394648067E-5</v>
      </c>
      <c r="AY230" s="76">
        <f>AH230*VLOOKUP('Tipo de Pilha_Furieri2014'!$E$1,'Área - us ur_Furieri2014'!$A$4:$R$6,16,FALSE)/1000</f>
        <v>0</v>
      </c>
      <c r="AZ230" s="76">
        <f>AI230*VLOOKUP('Tipo de Pilha_Furieri2014'!$E$1,'Área - us ur_Furieri2014'!$A$4:$R$6,17,FALSE)/1000</f>
        <v>0</v>
      </c>
      <c r="BA230" s="77">
        <f>AJ230*VLOOKUP('Tipo de Pilha_Furieri2014'!$E$1,'Área - us ur_Furieri2014'!$A$4:$R$6,18,FALSE)/1000</f>
        <v>0</v>
      </c>
      <c r="BB230" s="70">
        <f t="shared" si="89"/>
        <v>1.0573846626327986E-2</v>
      </c>
    </row>
    <row r="231" spans="1:54" ht="15" customHeight="1" x14ac:dyDescent="0.2">
      <c r="A231" s="90">
        <f>'Série Vento-1 dia'!D231</f>
        <v>42233</v>
      </c>
      <c r="B231" s="55">
        <f>'Série Vento-1 dia'!E231</f>
        <v>9.4503362800000001</v>
      </c>
      <c r="C231" s="48">
        <f t="shared" si="90"/>
        <v>4.7251681400000009E-2</v>
      </c>
      <c r="D231" s="49">
        <f t="shared" si="91"/>
        <v>0.14175504419999999</v>
      </c>
      <c r="E231" s="49">
        <f t="shared" si="92"/>
        <v>0.236258407</v>
      </c>
      <c r="F231" s="49">
        <f t="shared" si="93"/>
        <v>0.33076176979999999</v>
      </c>
      <c r="G231" s="49">
        <f t="shared" si="94"/>
        <v>0.42526513260000004</v>
      </c>
      <c r="H231" s="49">
        <f t="shared" si="95"/>
        <v>0.51976849540000003</v>
      </c>
      <c r="I231" s="49">
        <f t="shared" si="96"/>
        <v>0.61427185820000008</v>
      </c>
      <c r="J231" s="49">
        <f t="shared" si="97"/>
        <v>0.70877522100000012</v>
      </c>
      <c r="K231" s="49">
        <f t="shared" si="98"/>
        <v>0.80327858380000006</v>
      </c>
      <c r="L231" s="49">
        <f t="shared" si="99"/>
        <v>0.89778194659999999</v>
      </c>
      <c r="M231" s="49">
        <f t="shared" si="100"/>
        <v>0.99228530940000015</v>
      </c>
      <c r="N231" s="49">
        <f t="shared" si="101"/>
        <v>1.0867886722</v>
      </c>
      <c r="O231" s="49">
        <f t="shared" si="102"/>
        <v>1.181292035</v>
      </c>
      <c r="P231" s="49">
        <f t="shared" si="103"/>
        <v>1.2757953978000001</v>
      </c>
      <c r="Q231" s="49">
        <f t="shared" si="104"/>
        <v>1.3702987605999999</v>
      </c>
      <c r="R231" s="49">
        <f t="shared" si="105"/>
        <v>1.4648021234000004</v>
      </c>
      <c r="S231" s="50">
        <f t="shared" si="106"/>
        <v>1.5593054862000002</v>
      </c>
      <c r="T231" s="48">
        <f t="shared" si="72"/>
        <v>0</v>
      </c>
      <c r="U231" s="49">
        <f t="shared" si="73"/>
        <v>0</v>
      </c>
      <c r="V231" s="49">
        <f t="shared" si="74"/>
        <v>0</v>
      </c>
      <c r="W231" s="49">
        <f t="shared" si="75"/>
        <v>0</v>
      </c>
      <c r="X231" s="49">
        <f t="shared" si="76"/>
        <v>0</v>
      </c>
      <c r="Y231" s="49">
        <f t="shared" si="77"/>
        <v>2.7115985854500311</v>
      </c>
      <c r="Z231" s="49">
        <f t="shared" si="78"/>
        <v>6.5762512830198965</v>
      </c>
      <c r="AA231" s="49">
        <f t="shared" si="79"/>
        <v>11.47688670792874</v>
      </c>
      <c r="AB231" s="49">
        <f t="shared" si="80"/>
        <v>17.413504860176555</v>
      </c>
      <c r="AC231" s="49">
        <f t="shared" si="81"/>
        <v>24.386105739763345</v>
      </c>
      <c r="AD231" s="49">
        <f t="shared" si="82"/>
        <v>32.394689346689134</v>
      </c>
      <c r="AE231" s="49">
        <f t="shared" si="83"/>
        <v>41.43925568095387</v>
      </c>
      <c r="AF231" s="49">
        <f t="shared" si="84"/>
        <v>51.519804742557596</v>
      </c>
      <c r="AG231" s="49">
        <f t="shared" si="85"/>
        <v>62.636336531500305</v>
      </c>
      <c r="AH231" s="49">
        <f t="shared" si="86"/>
        <v>74.788851047781975</v>
      </c>
      <c r="AI231" s="49">
        <f t="shared" si="87"/>
        <v>87.977348291402706</v>
      </c>
      <c r="AJ231" s="49">
        <f t="shared" si="88"/>
        <v>102.20182826236231</v>
      </c>
      <c r="AK231" s="75">
        <f>T231*VLOOKUP('Tipo de Pilha_Furieri2014'!$E$1,'Área - us ur_Furieri2014'!$A$4:$R$6,2,FALSE)/1000</f>
        <v>0</v>
      </c>
      <c r="AL231" s="76">
        <f>U231*VLOOKUP('Tipo de Pilha_Furieri2014'!$E$1,'Área - us ur_Furieri2014'!$A$4:$R$6,3,FALSE)/1000</f>
        <v>0</v>
      </c>
      <c r="AM231" s="76">
        <f>V231*VLOOKUP('Tipo de Pilha_Furieri2014'!$E$1,'Área - us ur_Furieri2014'!$A$4:$R$6,4,FALSE)/1000</f>
        <v>0</v>
      </c>
      <c r="AN231" s="76">
        <f>W231*VLOOKUP('Tipo de Pilha_Furieri2014'!$E$1,'Área - us ur_Furieri2014'!$A$4:$R$6,5,FALSE)/1000</f>
        <v>0</v>
      </c>
      <c r="AO231" s="76">
        <f>X231*VLOOKUP('Tipo de Pilha_Furieri2014'!$E$1,'Área - us ur_Furieri2014'!$A$4:$R$6,6,FALSE)/1000</f>
        <v>0</v>
      </c>
      <c r="AP231" s="76">
        <f>Y231*VLOOKUP('Tipo de Pilha_Furieri2014'!$E$1,'Área - us ur_Furieri2014'!$A$4:$R$6,7,FALSE)/1000</f>
        <v>5.5045451284635634E-4</v>
      </c>
      <c r="AQ231" s="76">
        <f>Z231*VLOOKUP('Tipo de Pilha_Furieri2014'!$E$1,'Área - us ur_Furieri2014'!$A$4:$R$6,8,FALSE)/1000</f>
        <v>1.0061664463020441E-3</v>
      </c>
      <c r="AR231" s="76">
        <f>AA231*VLOOKUP('Tipo de Pilha_Furieri2014'!$E$1,'Área - us ur_Furieri2014'!$A$4:$R$6,9,FALSE)/1000</f>
        <v>1.2509806511642328E-3</v>
      </c>
      <c r="AS231" s="76">
        <f>AB231*VLOOKUP('Tipo de Pilha_Furieri2014'!$E$1,'Área - us ur_Furieri2014'!$A$4:$R$6,10,FALSE)/1000</f>
        <v>9.4032926244953406E-4</v>
      </c>
      <c r="AT231" s="76">
        <f>AC231*VLOOKUP('Tipo de Pilha_Furieri2014'!$E$1,'Área - us ur_Furieri2014'!$A$4:$R$6,11,FALSE)/1000</f>
        <v>8.5351370089171714E-4</v>
      </c>
      <c r="AU231" s="76">
        <f>AD231*VLOOKUP('Tipo de Pilha_Furieri2014'!$E$1,'Área - us ur_Furieri2014'!$A$4:$R$6,12,FALSE)/1000</f>
        <v>7.7747254432053924E-4</v>
      </c>
      <c r="AV231" s="76">
        <f>AE231*VLOOKUP('Tipo de Pilha_Furieri2014'!$E$1,'Área - us ur_Furieri2014'!$A$4:$R$6,13,FALSE)/1000</f>
        <v>2.4863553408572322E-4</v>
      </c>
      <c r="AW231" s="76">
        <f>AF231*VLOOKUP('Tipo de Pilha_Furieri2014'!$E$1,'Área - us ur_Furieri2014'!$A$4:$R$6,14,FALSE)/1000</f>
        <v>1.545594142276728E-4</v>
      </c>
      <c r="AX231" s="76">
        <f>AG231*VLOOKUP('Tipo de Pilha_Furieri2014'!$E$1,'Área - us ur_Furieri2014'!$A$4:$R$6,15,FALSE)/1000</f>
        <v>6.26363365315003E-5</v>
      </c>
      <c r="AY231" s="76">
        <f>AH231*VLOOKUP('Tipo de Pilha_Furieri2014'!$E$1,'Área - us ur_Furieri2014'!$A$4:$R$6,16,FALSE)/1000</f>
        <v>0</v>
      </c>
      <c r="AZ231" s="76">
        <f>AI231*VLOOKUP('Tipo de Pilha_Furieri2014'!$E$1,'Área - us ur_Furieri2014'!$A$4:$R$6,17,FALSE)/1000</f>
        <v>0</v>
      </c>
      <c r="BA231" s="77">
        <f>AJ231*VLOOKUP('Tipo de Pilha_Furieri2014'!$E$1,'Área - us ur_Furieri2014'!$A$4:$R$6,18,FALSE)/1000</f>
        <v>0</v>
      </c>
      <c r="BB231" s="70">
        <f t="shared" si="89"/>
        <v>5.8447484028193199E-3</v>
      </c>
    </row>
    <row r="232" spans="1:54" ht="15" customHeight="1" x14ac:dyDescent="0.2">
      <c r="A232" s="90">
        <f>'Série Vento-1 dia'!D232</f>
        <v>42234</v>
      </c>
      <c r="B232" s="55">
        <f>'Série Vento-1 dia'!E232</f>
        <v>8.5912147999999995</v>
      </c>
      <c r="C232" s="48">
        <f t="shared" si="90"/>
        <v>4.2956074000000004E-2</v>
      </c>
      <c r="D232" s="49">
        <f t="shared" si="91"/>
        <v>0.12886822199999998</v>
      </c>
      <c r="E232" s="49">
        <f t="shared" si="92"/>
        <v>0.21478037</v>
      </c>
      <c r="F232" s="49">
        <f t="shared" si="93"/>
        <v>0.30069251799999996</v>
      </c>
      <c r="G232" s="49">
        <f t="shared" si="94"/>
        <v>0.38660466600000004</v>
      </c>
      <c r="H232" s="49">
        <f t="shared" si="95"/>
        <v>0.47251681400000001</v>
      </c>
      <c r="I232" s="49">
        <f t="shared" si="96"/>
        <v>0.55842896200000003</v>
      </c>
      <c r="J232" s="49">
        <f t="shared" si="97"/>
        <v>0.64434111000000005</v>
      </c>
      <c r="K232" s="49">
        <f t="shared" si="98"/>
        <v>0.73025325799999996</v>
      </c>
      <c r="L232" s="49">
        <f t="shared" si="99"/>
        <v>0.81616540599999998</v>
      </c>
      <c r="M232" s="49">
        <f t="shared" si="100"/>
        <v>0.902077554</v>
      </c>
      <c r="N232" s="49">
        <f t="shared" si="101"/>
        <v>0.98798970199999991</v>
      </c>
      <c r="O232" s="49">
        <f t="shared" si="102"/>
        <v>1.0739018499999999</v>
      </c>
      <c r="P232" s="49">
        <f t="shared" si="103"/>
        <v>1.159813998</v>
      </c>
      <c r="Q232" s="49">
        <f t="shared" si="104"/>
        <v>1.2457261459999998</v>
      </c>
      <c r="R232" s="49">
        <f t="shared" si="105"/>
        <v>1.3316382940000002</v>
      </c>
      <c r="S232" s="50">
        <f t="shared" si="106"/>
        <v>1.417550442</v>
      </c>
      <c r="T232" s="48">
        <f t="shared" si="72"/>
        <v>0</v>
      </c>
      <c r="U232" s="49">
        <f t="shared" si="73"/>
        <v>0</v>
      </c>
      <c r="V232" s="49">
        <f t="shared" si="74"/>
        <v>0</v>
      </c>
      <c r="W232" s="49">
        <f t="shared" si="75"/>
        <v>0</v>
      </c>
      <c r="X232" s="49">
        <f t="shared" si="76"/>
        <v>0</v>
      </c>
      <c r="Y232" s="49">
        <f t="shared" si="77"/>
        <v>1.1677657594172151</v>
      </c>
      <c r="Z232" s="49">
        <f t="shared" si="78"/>
        <v>4.167375950263053</v>
      </c>
      <c r="AA232" s="49">
        <f t="shared" si="79"/>
        <v>8.0231702132898643</v>
      </c>
      <c r="AB232" s="49">
        <f t="shared" si="80"/>
        <v>12.735148548497643</v>
      </c>
      <c r="AC232" s="49">
        <f t="shared" si="81"/>
        <v>18.303310955886403</v>
      </c>
      <c r="AD232" s="49">
        <f t="shared" si="82"/>
        <v>24.72765743545613</v>
      </c>
      <c r="AE232" s="49">
        <f t="shared" si="83"/>
        <v>32.008187987206824</v>
      </c>
      <c r="AF232" s="49">
        <f t="shared" si="84"/>
        <v>40.144902611138505</v>
      </c>
      <c r="AG232" s="49">
        <f t="shared" si="85"/>
        <v>49.137801307251152</v>
      </c>
      <c r="AH232" s="49">
        <f t="shared" si="86"/>
        <v>58.986884075544751</v>
      </c>
      <c r="AI232" s="49">
        <f t="shared" si="87"/>
        <v>69.692150916019401</v>
      </c>
      <c r="AJ232" s="49">
        <f t="shared" si="88"/>
        <v>81.253601828674945</v>
      </c>
      <c r="AK232" s="75">
        <f>T232*VLOOKUP('Tipo de Pilha_Furieri2014'!$E$1,'Área - us ur_Furieri2014'!$A$4:$R$6,2,FALSE)/1000</f>
        <v>0</v>
      </c>
      <c r="AL232" s="76">
        <f>U232*VLOOKUP('Tipo de Pilha_Furieri2014'!$E$1,'Área - us ur_Furieri2014'!$A$4:$R$6,3,FALSE)/1000</f>
        <v>0</v>
      </c>
      <c r="AM232" s="76">
        <f>V232*VLOOKUP('Tipo de Pilha_Furieri2014'!$E$1,'Área - us ur_Furieri2014'!$A$4:$R$6,4,FALSE)/1000</f>
        <v>0</v>
      </c>
      <c r="AN232" s="76">
        <f>W232*VLOOKUP('Tipo de Pilha_Furieri2014'!$E$1,'Área - us ur_Furieri2014'!$A$4:$R$6,5,FALSE)/1000</f>
        <v>0</v>
      </c>
      <c r="AO232" s="76">
        <f>X232*VLOOKUP('Tipo de Pilha_Furieri2014'!$E$1,'Área - us ur_Furieri2014'!$A$4:$R$6,6,FALSE)/1000</f>
        <v>0</v>
      </c>
      <c r="AP232" s="76">
        <f>Y232*VLOOKUP('Tipo de Pilha_Furieri2014'!$E$1,'Área - us ur_Furieri2014'!$A$4:$R$6,7,FALSE)/1000</f>
        <v>2.3705644916169466E-4</v>
      </c>
      <c r="AQ232" s="76">
        <f>Z232*VLOOKUP('Tipo de Pilha_Furieri2014'!$E$1,'Área - us ur_Furieri2014'!$A$4:$R$6,8,FALSE)/1000</f>
        <v>6.3760852039024707E-4</v>
      </c>
      <c r="AR232" s="76">
        <f>AA232*VLOOKUP('Tipo de Pilha_Furieri2014'!$E$1,'Área - us ur_Furieri2014'!$A$4:$R$6,9,FALSE)/1000</f>
        <v>8.7452555324859529E-4</v>
      </c>
      <c r="AS232" s="76">
        <f>AB232*VLOOKUP('Tipo de Pilha_Furieri2014'!$E$1,'Área - us ur_Furieri2014'!$A$4:$R$6,10,FALSE)/1000</f>
        <v>6.8769802161887275E-4</v>
      </c>
      <c r="AT232" s="76">
        <f>AC232*VLOOKUP('Tipo de Pilha_Furieri2014'!$E$1,'Área - us ur_Furieri2014'!$A$4:$R$6,11,FALSE)/1000</f>
        <v>6.4061588345602413E-4</v>
      </c>
      <c r="AU232" s="76">
        <f>AD232*VLOOKUP('Tipo de Pilha_Furieri2014'!$E$1,'Área - us ur_Furieri2014'!$A$4:$R$6,12,FALSE)/1000</f>
        <v>5.9346377845094706E-4</v>
      </c>
      <c r="AV232" s="76">
        <f>AE232*VLOOKUP('Tipo de Pilha_Furieri2014'!$E$1,'Área - us ur_Furieri2014'!$A$4:$R$6,13,FALSE)/1000</f>
        <v>1.9204912792324095E-4</v>
      </c>
      <c r="AW232" s="76">
        <f>AF232*VLOOKUP('Tipo de Pilha_Furieri2014'!$E$1,'Área - us ur_Furieri2014'!$A$4:$R$6,14,FALSE)/1000</f>
        <v>1.2043470783341552E-4</v>
      </c>
      <c r="AX232" s="76">
        <f>AG232*VLOOKUP('Tipo de Pilha_Furieri2014'!$E$1,'Área - us ur_Furieri2014'!$A$4:$R$6,15,FALSE)/1000</f>
        <v>4.9137801307251151E-5</v>
      </c>
      <c r="AY232" s="76">
        <f>AH232*VLOOKUP('Tipo de Pilha_Furieri2014'!$E$1,'Área - us ur_Furieri2014'!$A$4:$R$6,16,FALSE)/1000</f>
        <v>0</v>
      </c>
      <c r="AZ232" s="76">
        <f>AI232*VLOOKUP('Tipo de Pilha_Furieri2014'!$E$1,'Área - us ur_Furieri2014'!$A$4:$R$6,17,FALSE)/1000</f>
        <v>0</v>
      </c>
      <c r="BA232" s="77">
        <f>AJ232*VLOOKUP('Tipo de Pilha_Furieri2014'!$E$1,'Área - us ur_Furieri2014'!$A$4:$R$6,18,FALSE)/1000</f>
        <v>0</v>
      </c>
      <c r="BB232" s="70">
        <f t="shared" si="89"/>
        <v>4.0325898433902886E-3</v>
      </c>
    </row>
    <row r="233" spans="1:54" ht="15" customHeight="1" x14ac:dyDescent="0.2">
      <c r="A233" s="90">
        <f>'Série Vento-1 dia'!D233</f>
        <v>42235</v>
      </c>
      <c r="B233" s="55">
        <f>'Série Vento-1 dia'!E233</f>
        <v>12.027700719999999</v>
      </c>
      <c r="C233" s="48">
        <f t="shared" si="90"/>
        <v>6.0138503600000004E-2</v>
      </c>
      <c r="D233" s="49">
        <f t="shared" si="91"/>
        <v>0.18041551079999998</v>
      </c>
      <c r="E233" s="49">
        <f t="shared" si="92"/>
        <v>0.30069251799999996</v>
      </c>
      <c r="F233" s="49">
        <f t="shared" si="93"/>
        <v>0.42096952519999992</v>
      </c>
      <c r="G233" s="49">
        <f t="shared" si="94"/>
        <v>0.54124653239999998</v>
      </c>
      <c r="H233" s="49">
        <f t="shared" si="95"/>
        <v>0.66152353959999999</v>
      </c>
      <c r="I233" s="49">
        <f t="shared" si="96"/>
        <v>0.78180054679999988</v>
      </c>
      <c r="J233" s="49">
        <f t="shared" si="97"/>
        <v>0.902077554</v>
      </c>
      <c r="K233" s="49">
        <f t="shared" si="98"/>
        <v>1.0223545612</v>
      </c>
      <c r="L233" s="49">
        <f t="shared" si="99"/>
        <v>1.1426315683999999</v>
      </c>
      <c r="M233" s="49">
        <f t="shared" si="100"/>
        <v>1.2629085756</v>
      </c>
      <c r="N233" s="49">
        <f t="shared" si="101"/>
        <v>1.3831855827999997</v>
      </c>
      <c r="O233" s="49">
        <f t="shared" si="102"/>
        <v>1.5034625899999998</v>
      </c>
      <c r="P233" s="49">
        <f t="shared" si="103"/>
        <v>1.6237395971999999</v>
      </c>
      <c r="Q233" s="49">
        <f t="shared" si="104"/>
        <v>1.7440166043999996</v>
      </c>
      <c r="R233" s="49">
        <f t="shared" si="105"/>
        <v>1.8642936116000002</v>
      </c>
      <c r="S233" s="50">
        <f t="shared" si="106"/>
        <v>1.9845706187999999</v>
      </c>
      <c r="T233" s="48">
        <f t="shared" si="72"/>
        <v>0</v>
      </c>
      <c r="U233" s="49">
        <f t="shared" si="73"/>
        <v>0</v>
      </c>
      <c r="V233" s="49">
        <f t="shared" si="74"/>
        <v>0</v>
      </c>
      <c r="W233" s="49">
        <f t="shared" si="75"/>
        <v>0</v>
      </c>
      <c r="X233" s="49">
        <f t="shared" si="76"/>
        <v>3.4989591863194063</v>
      </c>
      <c r="Y233" s="49">
        <f t="shared" si="77"/>
        <v>8.8970711545569401</v>
      </c>
      <c r="Z233" s="49">
        <f t="shared" si="78"/>
        <v>15.973303904269175</v>
      </c>
      <c r="AA233" s="49">
        <f t="shared" si="79"/>
        <v>24.72765743545613</v>
      </c>
      <c r="AB233" s="49">
        <f t="shared" si="80"/>
        <v>35.160131748117792</v>
      </c>
      <c r="AC233" s="49">
        <f t="shared" si="81"/>
        <v>47.270726842254135</v>
      </c>
      <c r="AD233" s="49">
        <f t="shared" si="82"/>
        <v>61.059442717865224</v>
      </c>
      <c r="AE233" s="49">
        <f t="shared" si="83"/>
        <v>76.52627937495096</v>
      </c>
      <c r="AF233" s="49">
        <f t="shared" si="84"/>
        <v>93.671236813511456</v>
      </c>
      <c r="AG233" s="49">
        <f t="shared" si="85"/>
        <v>112.49431503354667</v>
      </c>
      <c r="AH233" s="49">
        <f t="shared" si="86"/>
        <v>132.99551403505649</v>
      </c>
      <c r="AI233" s="49">
        <f t="shared" si="87"/>
        <v>155.17483381804121</v>
      </c>
      <c r="AJ233" s="49">
        <f t="shared" si="88"/>
        <v>179.03227438250045</v>
      </c>
      <c r="AK233" s="75">
        <f>T233*VLOOKUP('Tipo de Pilha_Furieri2014'!$E$1,'Área - us ur_Furieri2014'!$A$4:$R$6,2,FALSE)/1000</f>
        <v>0</v>
      </c>
      <c r="AL233" s="76">
        <f>U233*VLOOKUP('Tipo de Pilha_Furieri2014'!$E$1,'Área - us ur_Furieri2014'!$A$4:$R$6,3,FALSE)/1000</f>
        <v>0</v>
      </c>
      <c r="AM233" s="76">
        <f>V233*VLOOKUP('Tipo de Pilha_Furieri2014'!$E$1,'Área - us ur_Furieri2014'!$A$4:$R$6,4,FALSE)/1000</f>
        <v>0</v>
      </c>
      <c r="AN233" s="76">
        <f>W233*VLOOKUP('Tipo de Pilha_Furieri2014'!$E$1,'Área - us ur_Furieri2014'!$A$4:$R$6,5,FALSE)/1000</f>
        <v>0</v>
      </c>
      <c r="AO233" s="76">
        <f>X233*VLOOKUP('Tipo de Pilha_Furieri2014'!$E$1,'Área - us ur_Furieri2014'!$A$4:$R$6,6,FALSE)/1000</f>
        <v>5.5633451062478553E-4</v>
      </c>
      <c r="AP233" s="76">
        <f>Y233*VLOOKUP('Tipo de Pilha_Furieri2014'!$E$1,'Área - us ur_Furieri2014'!$A$4:$R$6,7,FALSE)/1000</f>
        <v>1.806105444375059E-3</v>
      </c>
      <c r="AQ233" s="76">
        <f>Z233*VLOOKUP('Tipo de Pilha_Furieri2014'!$E$1,'Área - us ur_Furieri2014'!$A$4:$R$6,8,FALSE)/1000</f>
        <v>2.4439154973531834E-3</v>
      </c>
      <c r="AR233" s="76">
        <f>AA233*VLOOKUP('Tipo de Pilha_Furieri2014'!$E$1,'Área - us ur_Furieri2014'!$A$4:$R$6,9,FALSE)/1000</f>
        <v>2.6953146604647184E-3</v>
      </c>
      <c r="AS233" s="76">
        <f>AB233*VLOOKUP('Tipo de Pilha_Furieri2014'!$E$1,'Área - us ur_Furieri2014'!$A$4:$R$6,10,FALSE)/1000</f>
        <v>1.8986471143983611E-3</v>
      </c>
      <c r="AT233" s="76">
        <f>AC233*VLOOKUP('Tipo de Pilha_Furieri2014'!$E$1,'Área - us ur_Furieri2014'!$A$4:$R$6,11,FALSE)/1000</f>
        <v>1.654475439478895E-3</v>
      </c>
      <c r="AU233" s="76">
        <f>AD233*VLOOKUP('Tipo de Pilha_Furieri2014'!$E$1,'Área - us ur_Furieri2014'!$A$4:$R$6,12,FALSE)/1000</f>
        <v>1.4654266252287654E-3</v>
      </c>
      <c r="AV233" s="76">
        <f>AE233*VLOOKUP('Tipo de Pilha_Furieri2014'!$E$1,'Área - us ur_Furieri2014'!$A$4:$R$6,13,FALSE)/1000</f>
        <v>4.5915767624970578E-4</v>
      </c>
      <c r="AW233" s="76">
        <f>AF233*VLOOKUP('Tipo de Pilha_Furieri2014'!$E$1,'Área - us ur_Furieri2014'!$A$4:$R$6,14,FALSE)/1000</f>
        <v>2.8101371044053435E-4</v>
      </c>
      <c r="AX233" s="76">
        <f>AG233*VLOOKUP('Tipo de Pilha_Furieri2014'!$E$1,'Área - us ur_Furieri2014'!$A$4:$R$6,15,FALSE)/1000</f>
        <v>1.1249431503354668E-4</v>
      </c>
      <c r="AY233" s="76">
        <f>AH233*VLOOKUP('Tipo de Pilha_Furieri2014'!$E$1,'Área - us ur_Furieri2014'!$A$4:$R$6,16,FALSE)/1000</f>
        <v>0</v>
      </c>
      <c r="AZ233" s="76">
        <f>AI233*VLOOKUP('Tipo de Pilha_Furieri2014'!$E$1,'Área - us ur_Furieri2014'!$A$4:$R$6,17,FALSE)/1000</f>
        <v>0</v>
      </c>
      <c r="BA233" s="77">
        <f>AJ233*VLOOKUP('Tipo de Pilha_Furieri2014'!$E$1,'Área - us ur_Furieri2014'!$A$4:$R$6,18,FALSE)/1000</f>
        <v>0</v>
      </c>
      <c r="BB233" s="70">
        <f t="shared" si="89"/>
        <v>1.3372884993647555E-2</v>
      </c>
    </row>
    <row r="234" spans="1:54" ht="15" customHeight="1" x14ac:dyDescent="0.2">
      <c r="A234" s="90">
        <f>'Série Vento-1 dia'!D234</f>
        <v>42236</v>
      </c>
      <c r="B234" s="55">
        <f>'Série Vento-1 dia'!E234</f>
        <v>12.027700719999999</v>
      </c>
      <c r="C234" s="48">
        <f t="shared" si="90"/>
        <v>6.0138503600000004E-2</v>
      </c>
      <c r="D234" s="49">
        <f t="shared" si="91"/>
        <v>0.18041551079999998</v>
      </c>
      <c r="E234" s="49">
        <f t="shared" si="92"/>
        <v>0.30069251799999996</v>
      </c>
      <c r="F234" s="49">
        <f t="shared" si="93"/>
        <v>0.42096952519999992</v>
      </c>
      <c r="G234" s="49">
        <f t="shared" si="94"/>
        <v>0.54124653239999998</v>
      </c>
      <c r="H234" s="49">
        <f t="shared" si="95"/>
        <v>0.66152353959999999</v>
      </c>
      <c r="I234" s="49">
        <f t="shared" si="96"/>
        <v>0.78180054679999988</v>
      </c>
      <c r="J234" s="49">
        <f t="shared" si="97"/>
        <v>0.902077554</v>
      </c>
      <c r="K234" s="49">
        <f t="shared" si="98"/>
        <v>1.0223545612</v>
      </c>
      <c r="L234" s="49">
        <f t="shared" si="99"/>
        <v>1.1426315683999999</v>
      </c>
      <c r="M234" s="49">
        <f t="shared" si="100"/>
        <v>1.2629085756</v>
      </c>
      <c r="N234" s="49">
        <f t="shared" si="101"/>
        <v>1.3831855827999997</v>
      </c>
      <c r="O234" s="49">
        <f t="shared" si="102"/>
        <v>1.5034625899999998</v>
      </c>
      <c r="P234" s="49">
        <f t="shared" si="103"/>
        <v>1.6237395971999999</v>
      </c>
      <c r="Q234" s="49">
        <f t="shared" si="104"/>
        <v>1.7440166043999996</v>
      </c>
      <c r="R234" s="49">
        <f t="shared" si="105"/>
        <v>1.8642936116000002</v>
      </c>
      <c r="S234" s="50">
        <f t="shared" si="106"/>
        <v>1.9845706187999999</v>
      </c>
      <c r="T234" s="48">
        <f t="shared" si="72"/>
        <v>0</v>
      </c>
      <c r="U234" s="49">
        <f t="shared" si="73"/>
        <v>0</v>
      </c>
      <c r="V234" s="49">
        <f t="shared" si="74"/>
        <v>0</v>
      </c>
      <c r="W234" s="49">
        <f t="shared" si="75"/>
        <v>0</v>
      </c>
      <c r="X234" s="49">
        <f t="shared" si="76"/>
        <v>3.4989591863194063</v>
      </c>
      <c r="Y234" s="49">
        <f t="shared" si="77"/>
        <v>8.8970711545569401</v>
      </c>
      <c r="Z234" s="49">
        <f t="shared" si="78"/>
        <v>15.973303904269175</v>
      </c>
      <c r="AA234" s="49">
        <f t="shared" si="79"/>
        <v>24.72765743545613</v>
      </c>
      <c r="AB234" s="49">
        <f t="shared" si="80"/>
        <v>35.160131748117792</v>
      </c>
      <c r="AC234" s="49">
        <f t="shared" si="81"/>
        <v>47.270726842254135</v>
      </c>
      <c r="AD234" s="49">
        <f t="shared" si="82"/>
        <v>61.059442717865224</v>
      </c>
      <c r="AE234" s="49">
        <f t="shared" si="83"/>
        <v>76.52627937495096</v>
      </c>
      <c r="AF234" s="49">
        <f t="shared" si="84"/>
        <v>93.671236813511456</v>
      </c>
      <c r="AG234" s="49">
        <f t="shared" si="85"/>
        <v>112.49431503354667</v>
      </c>
      <c r="AH234" s="49">
        <f t="shared" si="86"/>
        <v>132.99551403505649</v>
      </c>
      <c r="AI234" s="49">
        <f t="shared" si="87"/>
        <v>155.17483381804121</v>
      </c>
      <c r="AJ234" s="49">
        <f t="shared" si="88"/>
        <v>179.03227438250045</v>
      </c>
      <c r="AK234" s="75">
        <f>T234*VLOOKUP('Tipo de Pilha_Furieri2014'!$E$1,'Área - us ur_Furieri2014'!$A$4:$R$6,2,FALSE)/1000</f>
        <v>0</v>
      </c>
      <c r="AL234" s="76">
        <f>U234*VLOOKUP('Tipo de Pilha_Furieri2014'!$E$1,'Área - us ur_Furieri2014'!$A$4:$R$6,3,FALSE)/1000</f>
        <v>0</v>
      </c>
      <c r="AM234" s="76">
        <f>V234*VLOOKUP('Tipo de Pilha_Furieri2014'!$E$1,'Área - us ur_Furieri2014'!$A$4:$R$6,4,FALSE)/1000</f>
        <v>0</v>
      </c>
      <c r="AN234" s="76">
        <f>W234*VLOOKUP('Tipo de Pilha_Furieri2014'!$E$1,'Área - us ur_Furieri2014'!$A$4:$R$6,5,FALSE)/1000</f>
        <v>0</v>
      </c>
      <c r="AO234" s="76">
        <f>X234*VLOOKUP('Tipo de Pilha_Furieri2014'!$E$1,'Área - us ur_Furieri2014'!$A$4:$R$6,6,FALSE)/1000</f>
        <v>5.5633451062478553E-4</v>
      </c>
      <c r="AP234" s="76">
        <f>Y234*VLOOKUP('Tipo de Pilha_Furieri2014'!$E$1,'Área - us ur_Furieri2014'!$A$4:$R$6,7,FALSE)/1000</f>
        <v>1.806105444375059E-3</v>
      </c>
      <c r="AQ234" s="76">
        <f>Z234*VLOOKUP('Tipo de Pilha_Furieri2014'!$E$1,'Área - us ur_Furieri2014'!$A$4:$R$6,8,FALSE)/1000</f>
        <v>2.4439154973531834E-3</v>
      </c>
      <c r="AR234" s="76">
        <f>AA234*VLOOKUP('Tipo de Pilha_Furieri2014'!$E$1,'Área - us ur_Furieri2014'!$A$4:$R$6,9,FALSE)/1000</f>
        <v>2.6953146604647184E-3</v>
      </c>
      <c r="AS234" s="76">
        <f>AB234*VLOOKUP('Tipo de Pilha_Furieri2014'!$E$1,'Área - us ur_Furieri2014'!$A$4:$R$6,10,FALSE)/1000</f>
        <v>1.8986471143983611E-3</v>
      </c>
      <c r="AT234" s="76">
        <f>AC234*VLOOKUP('Tipo de Pilha_Furieri2014'!$E$1,'Área - us ur_Furieri2014'!$A$4:$R$6,11,FALSE)/1000</f>
        <v>1.654475439478895E-3</v>
      </c>
      <c r="AU234" s="76">
        <f>AD234*VLOOKUP('Tipo de Pilha_Furieri2014'!$E$1,'Área - us ur_Furieri2014'!$A$4:$R$6,12,FALSE)/1000</f>
        <v>1.4654266252287654E-3</v>
      </c>
      <c r="AV234" s="76">
        <f>AE234*VLOOKUP('Tipo de Pilha_Furieri2014'!$E$1,'Área - us ur_Furieri2014'!$A$4:$R$6,13,FALSE)/1000</f>
        <v>4.5915767624970578E-4</v>
      </c>
      <c r="AW234" s="76">
        <f>AF234*VLOOKUP('Tipo de Pilha_Furieri2014'!$E$1,'Área - us ur_Furieri2014'!$A$4:$R$6,14,FALSE)/1000</f>
        <v>2.8101371044053435E-4</v>
      </c>
      <c r="AX234" s="76">
        <f>AG234*VLOOKUP('Tipo de Pilha_Furieri2014'!$E$1,'Área - us ur_Furieri2014'!$A$4:$R$6,15,FALSE)/1000</f>
        <v>1.1249431503354668E-4</v>
      </c>
      <c r="AY234" s="76">
        <f>AH234*VLOOKUP('Tipo de Pilha_Furieri2014'!$E$1,'Área - us ur_Furieri2014'!$A$4:$R$6,16,FALSE)/1000</f>
        <v>0</v>
      </c>
      <c r="AZ234" s="76">
        <f>AI234*VLOOKUP('Tipo de Pilha_Furieri2014'!$E$1,'Área - us ur_Furieri2014'!$A$4:$R$6,17,FALSE)/1000</f>
        <v>0</v>
      </c>
      <c r="BA234" s="77">
        <f>AJ234*VLOOKUP('Tipo de Pilha_Furieri2014'!$E$1,'Área - us ur_Furieri2014'!$A$4:$R$6,18,FALSE)/1000</f>
        <v>0</v>
      </c>
      <c r="BB234" s="70">
        <f t="shared" si="89"/>
        <v>1.3372884993647555E-2</v>
      </c>
    </row>
    <row r="235" spans="1:54" ht="15" customHeight="1" x14ac:dyDescent="0.2">
      <c r="A235" s="90">
        <f>'Série Vento-1 dia'!D235</f>
        <v>42237</v>
      </c>
      <c r="B235" s="55">
        <f>'Série Vento-1 dia'!E235</f>
        <v>13.74594368</v>
      </c>
      <c r="C235" s="48">
        <f t="shared" si="90"/>
        <v>6.8729718400000014E-2</v>
      </c>
      <c r="D235" s="49">
        <f t="shared" si="91"/>
        <v>0.2061891552</v>
      </c>
      <c r="E235" s="49">
        <f t="shared" si="92"/>
        <v>0.34364859200000003</v>
      </c>
      <c r="F235" s="49">
        <f t="shared" si="93"/>
        <v>0.48110802879999992</v>
      </c>
      <c r="G235" s="49">
        <f t="shared" si="94"/>
        <v>0.61856746560000009</v>
      </c>
      <c r="H235" s="49">
        <f t="shared" si="95"/>
        <v>0.75602690240000014</v>
      </c>
      <c r="I235" s="49">
        <f t="shared" si="96"/>
        <v>0.89348633919999998</v>
      </c>
      <c r="J235" s="49">
        <f t="shared" si="97"/>
        <v>1.030945776</v>
      </c>
      <c r="K235" s="49">
        <f t="shared" si="98"/>
        <v>1.1684052128</v>
      </c>
      <c r="L235" s="49">
        <f t="shared" si="99"/>
        <v>1.3058646495999999</v>
      </c>
      <c r="M235" s="49">
        <f t="shared" si="100"/>
        <v>1.4433240864000001</v>
      </c>
      <c r="N235" s="49">
        <f t="shared" si="101"/>
        <v>1.5807835231999998</v>
      </c>
      <c r="O235" s="49">
        <f t="shared" si="102"/>
        <v>1.71824296</v>
      </c>
      <c r="P235" s="49">
        <f t="shared" si="103"/>
        <v>1.8557023968000002</v>
      </c>
      <c r="Q235" s="49">
        <f t="shared" si="104"/>
        <v>1.9931618335999999</v>
      </c>
      <c r="R235" s="49">
        <f t="shared" si="105"/>
        <v>2.1306212704000003</v>
      </c>
      <c r="S235" s="50">
        <f t="shared" si="106"/>
        <v>2.2680807072000002</v>
      </c>
      <c r="T235" s="48">
        <f t="shared" si="72"/>
        <v>0</v>
      </c>
      <c r="U235" s="49">
        <f t="shared" si="73"/>
        <v>0</v>
      </c>
      <c r="V235" s="49">
        <f t="shared" si="74"/>
        <v>0</v>
      </c>
      <c r="W235" s="49">
        <f t="shared" si="75"/>
        <v>1.4291984952536523</v>
      </c>
      <c r="X235" s="49">
        <f t="shared" si="76"/>
        <v>6.7765326068028209</v>
      </c>
      <c r="Y235" s="49">
        <f t="shared" si="77"/>
        <v>14.315697943135278</v>
      </c>
      <c r="Z235" s="49">
        <f t="shared" si="78"/>
        <v>24.046694504251011</v>
      </c>
      <c r="AA235" s="49">
        <f t="shared" si="79"/>
        <v>35.969522290150053</v>
      </c>
      <c r="AB235" s="49">
        <f t="shared" si="80"/>
        <v>50.08418130083237</v>
      </c>
      <c r="AC235" s="49">
        <f t="shared" si="81"/>
        <v>66.390671536297987</v>
      </c>
      <c r="AD235" s="49">
        <f t="shared" si="82"/>
        <v>84.888992996546904</v>
      </c>
      <c r="AE235" s="49">
        <f t="shared" si="83"/>
        <v>105.57914568157906</v>
      </c>
      <c r="AF235" s="49">
        <f t="shared" si="84"/>
        <v>128.46112959139458</v>
      </c>
      <c r="AG235" s="49">
        <f t="shared" si="85"/>
        <v>153.53494472599337</v>
      </c>
      <c r="AH235" s="49">
        <f t="shared" si="86"/>
        <v>180.8005910853754</v>
      </c>
      <c r="AI235" s="49">
        <f t="shared" si="87"/>
        <v>210.25806866954085</v>
      </c>
      <c r="AJ235" s="49">
        <f t="shared" si="88"/>
        <v>241.90737747848948</v>
      </c>
      <c r="AK235" s="75">
        <f>T235*VLOOKUP('Tipo de Pilha_Furieri2014'!$E$1,'Área - us ur_Furieri2014'!$A$4:$R$6,2,FALSE)/1000</f>
        <v>0</v>
      </c>
      <c r="AL235" s="76">
        <f>U235*VLOOKUP('Tipo de Pilha_Furieri2014'!$E$1,'Área - us ur_Furieri2014'!$A$4:$R$6,3,FALSE)/1000</f>
        <v>0</v>
      </c>
      <c r="AM235" s="76">
        <f>V235*VLOOKUP('Tipo de Pilha_Furieri2014'!$E$1,'Área - us ur_Furieri2014'!$A$4:$R$6,4,FALSE)/1000</f>
        <v>0</v>
      </c>
      <c r="AN235" s="76">
        <f>W235*VLOOKUP('Tipo de Pilha_Furieri2014'!$E$1,'Área - us ur_Furieri2014'!$A$4:$R$6,5,FALSE)/1000</f>
        <v>1.3863225403960424E-4</v>
      </c>
      <c r="AO235" s="76">
        <f>X235*VLOOKUP('Tipo de Pilha_Furieri2014'!$E$1,'Área - us ur_Furieri2014'!$A$4:$R$6,6,FALSE)/1000</f>
        <v>1.0774686844816485E-3</v>
      </c>
      <c r="AP235" s="76">
        <f>Y235*VLOOKUP('Tipo de Pilha_Furieri2014'!$E$1,'Área - us ur_Furieri2014'!$A$4:$R$6,7,FALSE)/1000</f>
        <v>2.9060866824564616E-3</v>
      </c>
      <c r="AQ235" s="76">
        <f>Z235*VLOOKUP('Tipo de Pilha_Furieri2014'!$E$1,'Área - us ur_Furieri2014'!$A$4:$R$6,8,FALSE)/1000</f>
        <v>3.6791442591504048E-3</v>
      </c>
      <c r="AR235" s="76">
        <f>AA235*VLOOKUP('Tipo de Pilha_Furieri2014'!$E$1,'Área - us ur_Furieri2014'!$A$4:$R$6,9,FALSE)/1000</f>
        <v>3.9206779296263559E-3</v>
      </c>
      <c r="AS235" s="76">
        <f>AB235*VLOOKUP('Tipo de Pilha_Furieri2014'!$E$1,'Área - us ur_Furieri2014'!$A$4:$R$6,10,FALSE)/1000</f>
        <v>2.7045457902449481E-3</v>
      </c>
      <c r="AT235" s="76">
        <f>AC235*VLOOKUP('Tipo de Pilha_Furieri2014'!$E$1,'Área - us ur_Furieri2014'!$A$4:$R$6,11,FALSE)/1000</f>
        <v>2.3236735037704295E-3</v>
      </c>
      <c r="AU235" s="76">
        <f>AD235*VLOOKUP('Tipo de Pilha_Furieri2014'!$E$1,'Área - us ur_Furieri2014'!$A$4:$R$6,12,FALSE)/1000</f>
        <v>2.0373358319171254E-3</v>
      </c>
      <c r="AV235" s="76">
        <f>AE235*VLOOKUP('Tipo de Pilha_Furieri2014'!$E$1,'Área - us ur_Furieri2014'!$A$4:$R$6,13,FALSE)/1000</f>
        <v>6.3347487408947449E-4</v>
      </c>
      <c r="AW235" s="76">
        <f>AF235*VLOOKUP('Tipo de Pilha_Furieri2014'!$E$1,'Área - us ur_Furieri2014'!$A$4:$R$6,14,FALSE)/1000</f>
        <v>3.8538338877418379E-4</v>
      </c>
      <c r="AX235" s="76">
        <f>AG235*VLOOKUP('Tipo de Pilha_Furieri2014'!$E$1,'Área - us ur_Furieri2014'!$A$4:$R$6,15,FALSE)/1000</f>
        <v>1.5353494472599338E-4</v>
      </c>
      <c r="AY235" s="76">
        <f>AH235*VLOOKUP('Tipo de Pilha_Furieri2014'!$E$1,'Área - us ur_Furieri2014'!$A$4:$R$6,16,FALSE)/1000</f>
        <v>0</v>
      </c>
      <c r="AZ235" s="76">
        <f>AI235*VLOOKUP('Tipo de Pilha_Furieri2014'!$E$1,'Área - us ur_Furieri2014'!$A$4:$R$6,17,FALSE)/1000</f>
        <v>0</v>
      </c>
      <c r="BA235" s="77">
        <f>AJ235*VLOOKUP('Tipo de Pilha_Furieri2014'!$E$1,'Área - us ur_Furieri2014'!$A$4:$R$6,18,FALSE)/1000</f>
        <v>0</v>
      </c>
      <c r="BB235" s="70">
        <f t="shared" si="89"/>
        <v>1.9959958143276627E-2</v>
      </c>
    </row>
    <row r="236" spans="1:54" ht="15" customHeight="1" x14ac:dyDescent="0.2">
      <c r="A236" s="90">
        <f>'Série Vento-1 dia'!D236</f>
        <v>42238</v>
      </c>
      <c r="B236" s="55">
        <f>'Série Vento-1 dia'!E236</f>
        <v>6.0138503599999993</v>
      </c>
      <c r="C236" s="48">
        <f t="shared" si="90"/>
        <v>3.0069251800000002E-2</v>
      </c>
      <c r="D236" s="49">
        <f t="shared" si="91"/>
        <v>9.0207755399999992E-2</v>
      </c>
      <c r="E236" s="49">
        <f t="shared" si="92"/>
        <v>0.15034625899999998</v>
      </c>
      <c r="F236" s="49">
        <f t="shared" si="93"/>
        <v>0.21048476259999996</v>
      </c>
      <c r="G236" s="49">
        <f t="shared" si="94"/>
        <v>0.27062326619999999</v>
      </c>
      <c r="H236" s="49">
        <f t="shared" si="95"/>
        <v>0.33076176979999999</v>
      </c>
      <c r="I236" s="49">
        <f t="shared" si="96"/>
        <v>0.39090027339999994</v>
      </c>
      <c r="J236" s="49">
        <f t="shared" si="97"/>
        <v>0.451038777</v>
      </c>
      <c r="K236" s="49">
        <f t="shared" si="98"/>
        <v>0.51117728060000001</v>
      </c>
      <c r="L236" s="49">
        <f t="shared" si="99"/>
        <v>0.57131578419999995</v>
      </c>
      <c r="M236" s="49">
        <f t="shared" si="100"/>
        <v>0.63145428780000001</v>
      </c>
      <c r="N236" s="49">
        <f t="shared" si="101"/>
        <v>0.69159279139999985</v>
      </c>
      <c r="O236" s="49">
        <f t="shared" si="102"/>
        <v>0.75173129499999991</v>
      </c>
      <c r="P236" s="49">
        <f t="shared" si="103"/>
        <v>0.81186979859999997</v>
      </c>
      <c r="Q236" s="49">
        <f t="shared" si="104"/>
        <v>0.87200830219999981</v>
      </c>
      <c r="R236" s="49">
        <f t="shared" si="105"/>
        <v>0.93214680580000009</v>
      </c>
      <c r="S236" s="50">
        <f t="shared" si="106"/>
        <v>0.99228530939999993</v>
      </c>
      <c r="T236" s="48">
        <f t="shared" si="72"/>
        <v>0</v>
      </c>
      <c r="U236" s="49">
        <f t="shared" si="73"/>
        <v>0</v>
      </c>
      <c r="V236" s="49">
        <f t="shared" si="74"/>
        <v>0</v>
      </c>
      <c r="W236" s="49">
        <f t="shared" si="75"/>
        <v>0</v>
      </c>
      <c r="X236" s="49">
        <f t="shared" si="76"/>
        <v>0</v>
      </c>
      <c r="Y236" s="49">
        <f t="shared" si="77"/>
        <v>0</v>
      </c>
      <c r="Z236" s="49">
        <f t="shared" si="78"/>
        <v>0</v>
      </c>
      <c r="AA236" s="49">
        <f t="shared" si="79"/>
        <v>0.5516419729840325</v>
      </c>
      <c r="AB236" s="49">
        <f t="shared" si="80"/>
        <v>2.4116375663654464</v>
      </c>
      <c r="AC236" s="49">
        <f t="shared" si="81"/>
        <v>4.6911633551155347</v>
      </c>
      <c r="AD236" s="49">
        <f t="shared" si="82"/>
        <v>7.3902193392343047</v>
      </c>
      <c r="AE236" s="49">
        <f t="shared" si="83"/>
        <v>10.50880551872174</v>
      </c>
      <c r="AF236" s="49">
        <f t="shared" si="84"/>
        <v>14.046921893577863</v>
      </c>
      <c r="AG236" s="49">
        <f t="shared" si="85"/>
        <v>18.004568463802663</v>
      </c>
      <c r="AH236" s="49">
        <f t="shared" si="86"/>
        <v>22.381745229396124</v>
      </c>
      <c r="AI236" s="49">
        <f t="shared" si="87"/>
        <v>27.178452190358293</v>
      </c>
      <c r="AJ236" s="49">
        <f t="shared" si="88"/>
        <v>32.39468934668912</v>
      </c>
      <c r="AK236" s="75">
        <f>T236*VLOOKUP('Tipo de Pilha_Furieri2014'!$E$1,'Área - us ur_Furieri2014'!$A$4:$R$6,2,FALSE)/1000</f>
        <v>0</v>
      </c>
      <c r="AL236" s="76">
        <f>U236*VLOOKUP('Tipo de Pilha_Furieri2014'!$E$1,'Área - us ur_Furieri2014'!$A$4:$R$6,3,FALSE)/1000</f>
        <v>0</v>
      </c>
      <c r="AM236" s="76">
        <f>V236*VLOOKUP('Tipo de Pilha_Furieri2014'!$E$1,'Área - us ur_Furieri2014'!$A$4:$R$6,4,FALSE)/1000</f>
        <v>0</v>
      </c>
      <c r="AN236" s="76">
        <f>W236*VLOOKUP('Tipo de Pilha_Furieri2014'!$E$1,'Área - us ur_Furieri2014'!$A$4:$R$6,5,FALSE)/1000</f>
        <v>0</v>
      </c>
      <c r="AO236" s="76">
        <f>X236*VLOOKUP('Tipo de Pilha_Furieri2014'!$E$1,'Área - us ur_Furieri2014'!$A$4:$R$6,6,FALSE)/1000</f>
        <v>0</v>
      </c>
      <c r="AP236" s="76">
        <f>Y236*VLOOKUP('Tipo de Pilha_Furieri2014'!$E$1,'Área - us ur_Furieri2014'!$A$4:$R$6,7,FALSE)/1000</f>
        <v>0</v>
      </c>
      <c r="AQ236" s="76">
        <f>Z236*VLOOKUP('Tipo de Pilha_Furieri2014'!$E$1,'Área - us ur_Furieri2014'!$A$4:$R$6,8,FALSE)/1000</f>
        <v>0</v>
      </c>
      <c r="AR236" s="76">
        <f>AA236*VLOOKUP('Tipo de Pilha_Furieri2014'!$E$1,'Área - us ur_Furieri2014'!$A$4:$R$6,9,FALSE)/1000</f>
        <v>6.012897505525954E-5</v>
      </c>
      <c r="AS236" s="76">
        <f>AB236*VLOOKUP('Tipo de Pilha_Furieri2014'!$E$1,'Área - us ur_Furieri2014'!$A$4:$R$6,10,FALSE)/1000</f>
        <v>1.3022842858373412E-4</v>
      </c>
      <c r="AT236" s="76">
        <f>AC236*VLOOKUP('Tipo de Pilha_Furieri2014'!$E$1,'Área - us ur_Furieri2014'!$A$4:$R$6,11,FALSE)/1000</f>
        <v>1.6419071742904373E-4</v>
      </c>
      <c r="AU236" s="76">
        <f>AD236*VLOOKUP('Tipo de Pilha_Furieri2014'!$E$1,'Área - us ur_Furieri2014'!$A$4:$R$6,12,FALSE)/1000</f>
        <v>1.7736526414162331E-4</v>
      </c>
      <c r="AV236" s="76">
        <f>AE236*VLOOKUP('Tipo de Pilha_Furieri2014'!$E$1,'Área - us ur_Furieri2014'!$A$4:$R$6,13,FALSE)/1000</f>
        <v>6.3052833112330444E-5</v>
      </c>
      <c r="AW236" s="76">
        <f>AF236*VLOOKUP('Tipo de Pilha_Furieri2014'!$E$1,'Área - us ur_Furieri2014'!$A$4:$R$6,14,FALSE)/1000</f>
        <v>4.2140765680733592E-5</v>
      </c>
      <c r="AX236" s="76">
        <f>AG236*VLOOKUP('Tipo de Pilha_Furieri2014'!$E$1,'Área - us ur_Furieri2014'!$A$4:$R$6,15,FALSE)/1000</f>
        <v>1.8004568463802661E-5</v>
      </c>
      <c r="AY236" s="76">
        <f>AH236*VLOOKUP('Tipo de Pilha_Furieri2014'!$E$1,'Área - us ur_Furieri2014'!$A$4:$R$6,16,FALSE)/1000</f>
        <v>0</v>
      </c>
      <c r="AZ236" s="76">
        <f>AI236*VLOOKUP('Tipo de Pilha_Furieri2014'!$E$1,'Área - us ur_Furieri2014'!$A$4:$R$6,17,FALSE)/1000</f>
        <v>0</v>
      </c>
      <c r="BA236" s="77">
        <f>AJ236*VLOOKUP('Tipo de Pilha_Furieri2014'!$E$1,'Área - us ur_Furieri2014'!$A$4:$R$6,18,FALSE)/1000</f>
        <v>0</v>
      </c>
      <c r="BB236" s="70">
        <f t="shared" si="89"/>
        <v>6.551115524665276E-4</v>
      </c>
    </row>
    <row r="237" spans="1:54" ht="15" customHeight="1" x14ac:dyDescent="0.2">
      <c r="A237" s="90">
        <f>'Série Vento-1 dia'!D237</f>
        <v>42239</v>
      </c>
      <c r="B237" s="55">
        <f>'Série Vento-1 dia'!E237</f>
        <v>10.309457759999999</v>
      </c>
      <c r="C237" s="48">
        <f t="shared" si="90"/>
        <v>5.1547288800000007E-2</v>
      </c>
      <c r="D237" s="49">
        <f t="shared" si="91"/>
        <v>0.15464186639999997</v>
      </c>
      <c r="E237" s="49">
        <f t="shared" si="92"/>
        <v>0.25773644400000001</v>
      </c>
      <c r="F237" s="49">
        <f t="shared" si="93"/>
        <v>0.36083102159999991</v>
      </c>
      <c r="G237" s="49">
        <f t="shared" si="94"/>
        <v>0.46392559919999998</v>
      </c>
      <c r="H237" s="49">
        <f t="shared" si="95"/>
        <v>0.56702017680000005</v>
      </c>
      <c r="I237" s="49">
        <f t="shared" si="96"/>
        <v>0.67011475440000001</v>
      </c>
      <c r="J237" s="49">
        <f t="shared" si="97"/>
        <v>0.77320933200000008</v>
      </c>
      <c r="K237" s="49">
        <f t="shared" si="98"/>
        <v>0.87630390959999993</v>
      </c>
      <c r="L237" s="49">
        <f t="shared" si="99"/>
        <v>0.97939848719999989</v>
      </c>
      <c r="M237" s="49">
        <f t="shared" si="100"/>
        <v>1.0824930648</v>
      </c>
      <c r="N237" s="49">
        <f t="shared" si="101"/>
        <v>1.1855876423999998</v>
      </c>
      <c r="O237" s="49">
        <f t="shared" si="102"/>
        <v>1.2886822199999999</v>
      </c>
      <c r="P237" s="49">
        <f t="shared" si="103"/>
        <v>1.3917767975999999</v>
      </c>
      <c r="Q237" s="49">
        <f t="shared" si="104"/>
        <v>1.4948713751999998</v>
      </c>
      <c r="R237" s="49">
        <f t="shared" si="105"/>
        <v>1.5979659528000001</v>
      </c>
      <c r="S237" s="50">
        <f t="shared" si="106"/>
        <v>1.7010605303999999</v>
      </c>
      <c r="T237" s="48">
        <f t="shared" si="72"/>
        <v>0</v>
      </c>
      <c r="U237" s="49">
        <f t="shared" si="73"/>
        <v>0</v>
      </c>
      <c r="V237" s="49">
        <f t="shared" si="74"/>
        <v>0</v>
      </c>
      <c r="W237" s="49">
        <f t="shared" si="75"/>
        <v>0</v>
      </c>
      <c r="X237" s="49">
        <f t="shared" si="76"/>
        <v>0.91489486430258415</v>
      </c>
      <c r="Y237" s="49">
        <f t="shared" si="77"/>
        <v>4.5144270933175914</v>
      </c>
      <c r="Z237" s="49">
        <f t="shared" si="78"/>
        <v>9.3468643862731948</v>
      </c>
      <c r="AA237" s="49">
        <f t="shared" si="79"/>
        <v>15.412206743169406</v>
      </c>
      <c r="AB237" s="49">
        <f t="shared" si="80"/>
        <v>22.710454164006201</v>
      </c>
      <c r="AC237" s="49">
        <f t="shared" si="81"/>
        <v>31.241606648783609</v>
      </c>
      <c r="AD237" s="49">
        <f t="shared" si="82"/>
        <v>41.00566419750163</v>
      </c>
      <c r="AE237" s="49">
        <f t="shared" si="83"/>
        <v>52.002626810160223</v>
      </c>
      <c r="AF237" s="49">
        <f t="shared" si="84"/>
        <v>64.232494486759435</v>
      </c>
      <c r="AG237" s="49">
        <f t="shared" si="85"/>
        <v>77.695267227299254</v>
      </c>
      <c r="AH237" s="49">
        <f t="shared" si="86"/>
        <v>92.390945031779637</v>
      </c>
      <c r="AI237" s="49">
        <f t="shared" si="87"/>
        <v>108.31952790020071</v>
      </c>
      <c r="AJ237" s="49">
        <f t="shared" si="88"/>
        <v>125.48101583256231</v>
      </c>
      <c r="AK237" s="75">
        <f>T237*VLOOKUP('Tipo de Pilha_Furieri2014'!$E$1,'Área - us ur_Furieri2014'!$A$4:$R$6,2,FALSE)/1000</f>
        <v>0</v>
      </c>
      <c r="AL237" s="76">
        <f>U237*VLOOKUP('Tipo de Pilha_Furieri2014'!$E$1,'Área - us ur_Furieri2014'!$A$4:$R$6,3,FALSE)/1000</f>
        <v>0</v>
      </c>
      <c r="AM237" s="76">
        <f>V237*VLOOKUP('Tipo de Pilha_Furieri2014'!$E$1,'Área - us ur_Furieri2014'!$A$4:$R$6,4,FALSE)/1000</f>
        <v>0</v>
      </c>
      <c r="AN237" s="76">
        <f>W237*VLOOKUP('Tipo de Pilha_Furieri2014'!$E$1,'Área - us ur_Furieri2014'!$A$4:$R$6,5,FALSE)/1000</f>
        <v>0</v>
      </c>
      <c r="AO237" s="76">
        <f>X237*VLOOKUP('Tipo de Pilha_Furieri2014'!$E$1,'Área - us ur_Furieri2014'!$A$4:$R$6,6,FALSE)/1000</f>
        <v>1.4546828342411089E-4</v>
      </c>
      <c r="AP237" s="76">
        <f>Y237*VLOOKUP('Tipo de Pilha_Furieri2014'!$E$1,'Área - us ur_Furieri2014'!$A$4:$R$6,7,FALSE)/1000</f>
        <v>9.1642869994347108E-4</v>
      </c>
      <c r="AQ237" s="76">
        <f>Z237*VLOOKUP('Tipo de Pilha_Furieri2014'!$E$1,'Área - us ur_Furieri2014'!$A$4:$R$6,8,FALSE)/1000</f>
        <v>1.4300702510997986E-3</v>
      </c>
      <c r="AR237" s="76">
        <f>AA237*VLOOKUP('Tipo de Pilha_Furieri2014'!$E$1,'Área - us ur_Furieri2014'!$A$4:$R$6,9,FALSE)/1000</f>
        <v>1.6799305350054651E-3</v>
      </c>
      <c r="AS237" s="76">
        <f>AB237*VLOOKUP('Tipo de Pilha_Furieri2014'!$E$1,'Área - us ur_Furieri2014'!$A$4:$R$6,10,FALSE)/1000</f>
        <v>1.226364524856335E-3</v>
      </c>
      <c r="AT237" s="76">
        <f>AC237*VLOOKUP('Tipo de Pilha_Furieri2014'!$E$1,'Área - us ur_Furieri2014'!$A$4:$R$6,11,FALSE)/1000</f>
        <v>1.0934562327074265E-3</v>
      </c>
      <c r="AU237" s="76">
        <f>AD237*VLOOKUP('Tipo de Pilha_Furieri2014'!$E$1,'Área - us ur_Furieri2014'!$A$4:$R$6,12,FALSE)/1000</f>
        <v>9.8413594074003917E-4</v>
      </c>
      <c r="AV237" s="76">
        <f>AE237*VLOOKUP('Tipo de Pilha_Furieri2014'!$E$1,'Área - us ur_Furieri2014'!$A$4:$R$6,13,FALSE)/1000</f>
        <v>3.1201576086096133E-4</v>
      </c>
      <c r="AW237" s="76">
        <f>AF237*VLOOKUP('Tipo de Pilha_Furieri2014'!$E$1,'Área - us ur_Furieri2014'!$A$4:$R$6,14,FALSE)/1000</f>
        <v>1.9269748346027832E-4</v>
      </c>
      <c r="AX237" s="76">
        <f>AG237*VLOOKUP('Tipo de Pilha_Furieri2014'!$E$1,'Área - us ur_Furieri2014'!$A$4:$R$6,15,FALSE)/1000</f>
        <v>7.7695267227299256E-5</v>
      </c>
      <c r="AY237" s="76">
        <f>AH237*VLOOKUP('Tipo de Pilha_Furieri2014'!$E$1,'Área - us ur_Furieri2014'!$A$4:$R$6,16,FALSE)/1000</f>
        <v>0</v>
      </c>
      <c r="AZ237" s="76">
        <f>AI237*VLOOKUP('Tipo de Pilha_Furieri2014'!$E$1,'Área - us ur_Furieri2014'!$A$4:$R$6,17,FALSE)/1000</f>
        <v>0</v>
      </c>
      <c r="BA237" s="77">
        <f>AJ237*VLOOKUP('Tipo de Pilha_Furieri2014'!$E$1,'Área - us ur_Furieri2014'!$A$4:$R$6,18,FALSE)/1000</f>
        <v>0</v>
      </c>
      <c r="BB237" s="70">
        <f t="shared" si="89"/>
        <v>8.0582629793251852E-3</v>
      </c>
    </row>
    <row r="238" spans="1:54" ht="15" customHeight="1" x14ac:dyDescent="0.2">
      <c r="A238" s="90">
        <f>'Série Vento-1 dia'!D238</f>
        <v>42240</v>
      </c>
      <c r="B238" s="55">
        <f>'Série Vento-1 dia'!E238</f>
        <v>13.74594368</v>
      </c>
      <c r="C238" s="48">
        <f t="shared" si="90"/>
        <v>6.8729718400000014E-2</v>
      </c>
      <c r="D238" s="49">
        <f t="shared" si="91"/>
        <v>0.2061891552</v>
      </c>
      <c r="E238" s="49">
        <f t="shared" si="92"/>
        <v>0.34364859200000003</v>
      </c>
      <c r="F238" s="49">
        <f t="shared" si="93"/>
        <v>0.48110802879999992</v>
      </c>
      <c r="G238" s="49">
        <f t="shared" si="94"/>
        <v>0.61856746560000009</v>
      </c>
      <c r="H238" s="49">
        <f t="shared" si="95"/>
        <v>0.75602690240000014</v>
      </c>
      <c r="I238" s="49">
        <f t="shared" si="96"/>
        <v>0.89348633919999998</v>
      </c>
      <c r="J238" s="49">
        <f t="shared" si="97"/>
        <v>1.030945776</v>
      </c>
      <c r="K238" s="49">
        <f t="shared" si="98"/>
        <v>1.1684052128</v>
      </c>
      <c r="L238" s="49">
        <f t="shared" si="99"/>
        <v>1.3058646495999999</v>
      </c>
      <c r="M238" s="49">
        <f t="shared" si="100"/>
        <v>1.4433240864000001</v>
      </c>
      <c r="N238" s="49">
        <f t="shared" si="101"/>
        <v>1.5807835231999998</v>
      </c>
      <c r="O238" s="49">
        <f t="shared" si="102"/>
        <v>1.71824296</v>
      </c>
      <c r="P238" s="49">
        <f t="shared" si="103"/>
        <v>1.8557023968000002</v>
      </c>
      <c r="Q238" s="49">
        <f t="shared" si="104"/>
        <v>1.9931618335999999</v>
      </c>
      <c r="R238" s="49">
        <f t="shared" si="105"/>
        <v>2.1306212704000003</v>
      </c>
      <c r="S238" s="50">
        <f t="shared" si="106"/>
        <v>2.2680807072000002</v>
      </c>
      <c r="T238" s="48">
        <f t="shared" si="72"/>
        <v>0</v>
      </c>
      <c r="U238" s="49">
        <f t="shared" si="73"/>
        <v>0</v>
      </c>
      <c r="V238" s="49">
        <f t="shared" si="74"/>
        <v>0</v>
      </c>
      <c r="W238" s="49">
        <f t="shared" si="75"/>
        <v>1.4291984952536523</v>
      </c>
      <c r="X238" s="49">
        <f t="shared" si="76"/>
        <v>6.7765326068028209</v>
      </c>
      <c r="Y238" s="49">
        <f t="shared" si="77"/>
        <v>14.315697943135278</v>
      </c>
      <c r="Z238" s="49">
        <f t="shared" si="78"/>
        <v>24.046694504251011</v>
      </c>
      <c r="AA238" s="49">
        <f t="shared" si="79"/>
        <v>35.969522290150053</v>
      </c>
      <c r="AB238" s="49">
        <f t="shared" si="80"/>
        <v>50.08418130083237</v>
      </c>
      <c r="AC238" s="49">
        <f t="shared" si="81"/>
        <v>66.390671536297987</v>
      </c>
      <c r="AD238" s="49">
        <f t="shared" si="82"/>
        <v>84.888992996546904</v>
      </c>
      <c r="AE238" s="49">
        <f t="shared" si="83"/>
        <v>105.57914568157906</v>
      </c>
      <c r="AF238" s="49">
        <f t="shared" si="84"/>
        <v>128.46112959139458</v>
      </c>
      <c r="AG238" s="49">
        <f t="shared" si="85"/>
        <v>153.53494472599337</v>
      </c>
      <c r="AH238" s="49">
        <f t="shared" si="86"/>
        <v>180.8005910853754</v>
      </c>
      <c r="AI238" s="49">
        <f t="shared" si="87"/>
        <v>210.25806866954085</v>
      </c>
      <c r="AJ238" s="49">
        <f t="shared" si="88"/>
        <v>241.90737747848948</v>
      </c>
      <c r="AK238" s="75">
        <f>T238*VLOOKUP('Tipo de Pilha_Furieri2014'!$E$1,'Área - us ur_Furieri2014'!$A$4:$R$6,2,FALSE)/1000</f>
        <v>0</v>
      </c>
      <c r="AL238" s="76">
        <f>U238*VLOOKUP('Tipo de Pilha_Furieri2014'!$E$1,'Área - us ur_Furieri2014'!$A$4:$R$6,3,FALSE)/1000</f>
        <v>0</v>
      </c>
      <c r="AM238" s="76">
        <f>V238*VLOOKUP('Tipo de Pilha_Furieri2014'!$E$1,'Área - us ur_Furieri2014'!$A$4:$R$6,4,FALSE)/1000</f>
        <v>0</v>
      </c>
      <c r="AN238" s="76">
        <f>W238*VLOOKUP('Tipo de Pilha_Furieri2014'!$E$1,'Área - us ur_Furieri2014'!$A$4:$R$6,5,FALSE)/1000</f>
        <v>1.3863225403960424E-4</v>
      </c>
      <c r="AO238" s="76">
        <f>X238*VLOOKUP('Tipo de Pilha_Furieri2014'!$E$1,'Área - us ur_Furieri2014'!$A$4:$R$6,6,FALSE)/1000</f>
        <v>1.0774686844816485E-3</v>
      </c>
      <c r="AP238" s="76">
        <f>Y238*VLOOKUP('Tipo de Pilha_Furieri2014'!$E$1,'Área - us ur_Furieri2014'!$A$4:$R$6,7,FALSE)/1000</f>
        <v>2.9060866824564616E-3</v>
      </c>
      <c r="AQ238" s="76">
        <f>Z238*VLOOKUP('Tipo de Pilha_Furieri2014'!$E$1,'Área - us ur_Furieri2014'!$A$4:$R$6,8,FALSE)/1000</f>
        <v>3.6791442591504048E-3</v>
      </c>
      <c r="AR238" s="76">
        <f>AA238*VLOOKUP('Tipo de Pilha_Furieri2014'!$E$1,'Área - us ur_Furieri2014'!$A$4:$R$6,9,FALSE)/1000</f>
        <v>3.9206779296263559E-3</v>
      </c>
      <c r="AS238" s="76">
        <f>AB238*VLOOKUP('Tipo de Pilha_Furieri2014'!$E$1,'Área - us ur_Furieri2014'!$A$4:$R$6,10,FALSE)/1000</f>
        <v>2.7045457902449481E-3</v>
      </c>
      <c r="AT238" s="76">
        <f>AC238*VLOOKUP('Tipo de Pilha_Furieri2014'!$E$1,'Área - us ur_Furieri2014'!$A$4:$R$6,11,FALSE)/1000</f>
        <v>2.3236735037704295E-3</v>
      </c>
      <c r="AU238" s="76">
        <f>AD238*VLOOKUP('Tipo de Pilha_Furieri2014'!$E$1,'Área - us ur_Furieri2014'!$A$4:$R$6,12,FALSE)/1000</f>
        <v>2.0373358319171254E-3</v>
      </c>
      <c r="AV238" s="76">
        <f>AE238*VLOOKUP('Tipo de Pilha_Furieri2014'!$E$1,'Área - us ur_Furieri2014'!$A$4:$R$6,13,FALSE)/1000</f>
        <v>6.3347487408947449E-4</v>
      </c>
      <c r="AW238" s="76">
        <f>AF238*VLOOKUP('Tipo de Pilha_Furieri2014'!$E$1,'Área - us ur_Furieri2014'!$A$4:$R$6,14,FALSE)/1000</f>
        <v>3.8538338877418379E-4</v>
      </c>
      <c r="AX238" s="76">
        <f>AG238*VLOOKUP('Tipo de Pilha_Furieri2014'!$E$1,'Área - us ur_Furieri2014'!$A$4:$R$6,15,FALSE)/1000</f>
        <v>1.5353494472599338E-4</v>
      </c>
      <c r="AY238" s="76">
        <f>AH238*VLOOKUP('Tipo de Pilha_Furieri2014'!$E$1,'Área - us ur_Furieri2014'!$A$4:$R$6,16,FALSE)/1000</f>
        <v>0</v>
      </c>
      <c r="AZ238" s="76">
        <f>AI238*VLOOKUP('Tipo de Pilha_Furieri2014'!$E$1,'Área - us ur_Furieri2014'!$A$4:$R$6,17,FALSE)/1000</f>
        <v>0</v>
      </c>
      <c r="BA238" s="77">
        <f>AJ238*VLOOKUP('Tipo de Pilha_Furieri2014'!$E$1,'Área - us ur_Furieri2014'!$A$4:$R$6,18,FALSE)/1000</f>
        <v>0</v>
      </c>
      <c r="BB238" s="70">
        <f t="shared" si="89"/>
        <v>1.9959958143276627E-2</v>
      </c>
    </row>
    <row r="239" spans="1:54" ht="15" customHeight="1" x14ac:dyDescent="0.2">
      <c r="A239" s="90">
        <f>'Série Vento-1 dia'!D239</f>
        <v>42241</v>
      </c>
      <c r="B239" s="55">
        <f>'Série Vento-1 dia'!E239</f>
        <v>10.309457759999999</v>
      </c>
      <c r="C239" s="48">
        <f t="shared" si="90"/>
        <v>5.1547288800000007E-2</v>
      </c>
      <c r="D239" s="49">
        <f t="shared" si="91"/>
        <v>0.15464186639999997</v>
      </c>
      <c r="E239" s="49">
        <f t="shared" si="92"/>
        <v>0.25773644400000001</v>
      </c>
      <c r="F239" s="49">
        <f t="shared" si="93"/>
        <v>0.36083102159999991</v>
      </c>
      <c r="G239" s="49">
        <f t="shared" si="94"/>
        <v>0.46392559919999998</v>
      </c>
      <c r="H239" s="49">
        <f t="shared" si="95"/>
        <v>0.56702017680000005</v>
      </c>
      <c r="I239" s="49">
        <f t="shared" si="96"/>
        <v>0.67011475440000001</v>
      </c>
      <c r="J239" s="49">
        <f t="shared" si="97"/>
        <v>0.77320933200000008</v>
      </c>
      <c r="K239" s="49">
        <f t="shared" si="98"/>
        <v>0.87630390959999993</v>
      </c>
      <c r="L239" s="49">
        <f t="shared" si="99"/>
        <v>0.97939848719999989</v>
      </c>
      <c r="M239" s="49">
        <f t="shared" si="100"/>
        <v>1.0824930648</v>
      </c>
      <c r="N239" s="49">
        <f t="shared" si="101"/>
        <v>1.1855876423999998</v>
      </c>
      <c r="O239" s="49">
        <f t="shared" si="102"/>
        <v>1.2886822199999999</v>
      </c>
      <c r="P239" s="49">
        <f t="shared" si="103"/>
        <v>1.3917767975999999</v>
      </c>
      <c r="Q239" s="49">
        <f t="shared" si="104"/>
        <v>1.4948713751999998</v>
      </c>
      <c r="R239" s="49">
        <f t="shared" si="105"/>
        <v>1.5979659528000001</v>
      </c>
      <c r="S239" s="50">
        <f t="shared" si="106"/>
        <v>1.7010605303999999</v>
      </c>
      <c r="T239" s="48">
        <f t="shared" si="72"/>
        <v>0</v>
      </c>
      <c r="U239" s="49">
        <f t="shared" si="73"/>
        <v>0</v>
      </c>
      <c r="V239" s="49">
        <f t="shared" si="74"/>
        <v>0</v>
      </c>
      <c r="W239" s="49">
        <f t="shared" si="75"/>
        <v>0</v>
      </c>
      <c r="X239" s="49">
        <f t="shared" si="76"/>
        <v>0.91489486430258415</v>
      </c>
      <c r="Y239" s="49">
        <f t="shared" si="77"/>
        <v>4.5144270933175914</v>
      </c>
      <c r="Z239" s="49">
        <f t="shared" si="78"/>
        <v>9.3468643862731948</v>
      </c>
      <c r="AA239" s="49">
        <f t="shared" si="79"/>
        <v>15.412206743169406</v>
      </c>
      <c r="AB239" s="49">
        <f t="shared" si="80"/>
        <v>22.710454164006201</v>
      </c>
      <c r="AC239" s="49">
        <f t="shared" si="81"/>
        <v>31.241606648783609</v>
      </c>
      <c r="AD239" s="49">
        <f t="shared" si="82"/>
        <v>41.00566419750163</v>
      </c>
      <c r="AE239" s="49">
        <f t="shared" si="83"/>
        <v>52.002626810160223</v>
      </c>
      <c r="AF239" s="49">
        <f t="shared" si="84"/>
        <v>64.232494486759435</v>
      </c>
      <c r="AG239" s="49">
        <f t="shared" si="85"/>
        <v>77.695267227299254</v>
      </c>
      <c r="AH239" s="49">
        <f t="shared" si="86"/>
        <v>92.390945031779637</v>
      </c>
      <c r="AI239" s="49">
        <f t="shared" si="87"/>
        <v>108.31952790020071</v>
      </c>
      <c r="AJ239" s="49">
        <f t="shared" si="88"/>
        <v>125.48101583256231</v>
      </c>
      <c r="AK239" s="75">
        <f>T239*VLOOKUP('Tipo de Pilha_Furieri2014'!$E$1,'Área - us ur_Furieri2014'!$A$4:$R$6,2,FALSE)/1000</f>
        <v>0</v>
      </c>
      <c r="AL239" s="76">
        <f>U239*VLOOKUP('Tipo de Pilha_Furieri2014'!$E$1,'Área - us ur_Furieri2014'!$A$4:$R$6,3,FALSE)/1000</f>
        <v>0</v>
      </c>
      <c r="AM239" s="76">
        <f>V239*VLOOKUP('Tipo de Pilha_Furieri2014'!$E$1,'Área - us ur_Furieri2014'!$A$4:$R$6,4,FALSE)/1000</f>
        <v>0</v>
      </c>
      <c r="AN239" s="76">
        <f>W239*VLOOKUP('Tipo de Pilha_Furieri2014'!$E$1,'Área - us ur_Furieri2014'!$A$4:$R$6,5,FALSE)/1000</f>
        <v>0</v>
      </c>
      <c r="AO239" s="76">
        <f>X239*VLOOKUP('Tipo de Pilha_Furieri2014'!$E$1,'Área - us ur_Furieri2014'!$A$4:$R$6,6,FALSE)/1000</f>
        <v>1.4546828342411089E-4</v>
      </c>
      <c r="AP239" s="76">
        <f>Y239*VLOOKUP('Tipo de Pilha_Furieri2014'!$E$1,'Área - us ur_Furieri2014'!$A$4:$R$6,7,FALSE)/1000</f>
        <v>9.1642869994347108E-4</v>
      </c>
      <c r="AQ239" s="76">
        <f>Z239*VLOOKUP('Tipo de Pilha_Furieri2014'!$E$1,'Área - us ur_Furieri2014'!$A$4:$R$6,8,FALSE)/1000</f>
        <v>1.4300702510997986E-3</v>
      </c>
      <c r="AR239" s="76">
        <f>AA239*VLOOKUP('Tipo de Pilha_Furieri2014'!$E$1,'Área - us ur_Furieri2014'!$A$4:$R$6,9,FALSE)/1000</f>
        <v>1.6799305350054651E-3</v>
      </c>
      <c r="AS239" s="76">
        <f>AB239*VLOOKUP('Tipo de Pilha_Furieri2014'!$E$1,'Área - us ur_Furieri2014'!$A$4:$R$6,10,FALSE)/1000</f>
        <v>1.226364524856335E-3</v>
      </c>
      <c r="AT239" s="76">
        <f>AC239*VLOOKUP('Tipo de Pilha_Furieri2014'!$E$1,'Área - us ur_Furieri2014'!$A$4:$R$6,11,FALSE)/1000</f>
        <v>1.0934562327074265E-3</v>
      </c>
      <c r="AU239" s="76">
        <f>AD239*VLOOKUP('Tipo de Pilha_Furieri2014'!$E$1,'Área - us ur_Furieri2014'!$A$4:$R$6,12,FALSE)/1000</f>
        <v>9.8413594074003917E-4</v>
      </c>
      <c r="AV239" s="76">
        <f>AE239*VLOOKUP('Tipo de Pilha_Furieri2014'!$E$1,'Área - us ur_Furieri2014'!$A$4:$R$6,13,FALSE)/1000</f>
        <v>3.1201576086096133E-4</v>
      </c>
      <c r="AW239" s="76">
        <f>AF239*VLOOKUP('Tipo de Pilha_Furieri2014'!$E$1,'Área - us ur_Furieri2014'!$A$4:$R$6,14,FALSE)/1000</f>
        <v>1.9269748346027832E-4</v>
      </c>
      <c r="AX239" s="76">
        <f>AG239*VLOOKUP('Tipo de Pilha_Furieri2014'!$E$1,'Área - us ur_Furieri2014'!$A$4:$R$6,15,FALSE)/1000</f>
        <v>7.7695267227299256E-5</v>
      </c>
      <c r="AY239" s="76">
        <f>AH239*VLOOKUP('Tipo de Pilha_Furieri2014'!$E$1,'Área - us ur_Furieri2014'!$A$4:$R$6,16,FALSE)/1000</f>
        <v>0</v>
      </c>
      <c r="AZ239" s="76">
        <f>AI239*VLOOKUP('Tipo de Pilha_Furieri2014'!$E$1,'Área - us ur_Furieri2014'!$A$4:$R$6,17,FALSE)/1000</f>
        <v>0</v>
      </c>
      <c r="BA239" s="77">
        <f>AJ239*VLOOKUP('Tipo de Pilha_Furieri2014'!$E$1,'Área - us ur_Furieri2014'!$A$4:$R$6,18,FALSE)/1000</f>
        <v>0</v>
      </c>
      <c r="BB239" s="70">
        <f t="shared" si="89"/>
        <v>8.0582629793251852E-3</v>
      </c>
    </row>
    <row r="240" spans="1:54" ht="15" customHeight="1" x14ac:dyDescent="0.2">
      <c r="A240" s="90">
        <f>'Série Vento-1 dia'!D240</f>
        <v>42242</v>
      </c>
      <c r="B240" s="55">
        <f>'Série Vento-1 dia'!E240</f>
        <v>9.4503362800000001</v>
      </c>
      <c r="C240" s="48">
        <f t="shared" si="90"/>
        <v>4.7251681400000009E-2</v>
      </c>
      <c r="D240" s="49">
        <f t="shared" si="91"/>
        <v>0.14175504419999999</v>
      </c>
      <c r="E240" s="49">
        <f t="shared" si="92"/>
        <v>0.236258407</v>
      </c>
      <c r="F240" s="49">
        <f t="shared" si="93"/>
        <v>0.33076176979999999</v>
      </c>
      <c r="G240" s="49">
        <f t="shared" si="94"/>
        <v>0.42526513260000004</v>
      </c>
      <c r="H240" s="49">
        <f t="shared" si="95"/>
        <v>0.51976849540000003</v>
      </c>
      <c r="I240" s="49">
        <f t="shared" si="96"/>
        <v>0.61427185820000008</v>
      </c>
      <c r="J240" s="49">
        <f t="shared" si="97"/>
        <v>0.70877522100000012</v>
      </c>
      <c r="K240" s="49">
        <f t="shared" si="98"/>
        <v>0.80327858380000006</v>
      </c>
      <c r="L240" s="49">
        <f t="shared" si="99"/>
        <v>0.89778194659999999</v>
      </c>
      <c r="M240" s="49">
        <f t="shared" si="100"/>
        <v>0.99228530940000015</v>
      </c>
      <c r="N240" s="49">
        <f t="shared" si="101"/>
        <v>1.0867886722</v>
      </c>
      <c r="O240" s="49">
        <f t="shared" si="102"/>
        <v>1.181292035</v>
      </c>
      <c r="P240" s="49">
        <f t="shared" si="103"/>
        <v>1.2757953978000001</v>
      </c>
      <c r="Q240" s="49">
        <f t="shared" si="104"/>
        <v>1.3702987605999999</v>
      </c>
      <c r="R240" s="49">
        <f t="shared" si="105"/>
        <v>1.4648021234000004</v>
      </c>
      <c r="S240" s="50">
        <f t="shared" si="106"/>
        <v>1.5593054862000002</v>
      </c>
      <c r="T240" s="48">
        <f t="shared" si="72"/>
        <v>0</v>
      </c>
      <c r="U240" s="49">
        <f t="shared" si="73"/>
        <v>0</v>
      </c>
      <c r="V240" s="49">
        <f t="shared" si="74"/>
        <v>0</v>
      </c>
      <c r="W240" s="49">
        <f t="shared" si="75"/>
        <v>0</v>
      </c>
      <c r="X240" s="49">
        <f t="shared" si="76"/>
        <v>0</v>
      </c>
      <c r="Y240" s="49">
        <f t="shared" si="77"/>
        <v>2.7115985854500311</v>
      </c>
      <c r="Z240" s="49">
        <f t="shared" si="78"/>
        <v>6.5762512830198965</v>
      </c>
      <c r="AA240" s="49">
        <f t="shared" si="79"/>
        <v>11.47688670792874</v>
      </c>
      <c r="AB240" s="49">
        <f t="shared" si="80"/>
        <v>17.413504860176555</v>
      </c>
      <c r="AC240" s="49">
        <f t="shared" si="81"/>
        <v>24.386105739763345</v>
      </c>
      <c r="AD240" s="49">
        <f t="shared" si="82"/>
        <v>32.394689346689134</v>
      </c>
      <c r="AE240" s="49">
        <f t="shared" si="83"/>
        <v>41.43925568095387</v>
      </c>
      <c r="AF240" s="49">
        <f t="shared" si="84"/>
        <v>51.519804742557596</v>
      </c>
      <c r="AG240" s="49">
        <f t="shared" si="85"/>
        <v>62.636336531500305</v>
      </c>
      <c r="AH240" s="49">
        <f t="shared" si="86"/>
        <v>74.788851047781975</v>
      </c>
      <c r="AI240" s="49">
        <f t="shared" si="87"/>
        <v>87.977348291402706</v>
      </c>
      <c r="AJ240" s="49">
        <f t="shared" si="88"/>
        <v>102.20182826236231</v>
      </c>
      <c r="AK240" s="75">
        <f>T240*VLOOKUP('Tipo de Pilha_Furieri2014'!$E$1,'Área - us ur_Furieri2014'!$A$4:$R$6,2,FALSE)/1000</f>
        <v>0</v>
      </c>
      <c r="AL240" s="76">
        <f>U240*VLOOKUP('Tipo de Pilha_Furieri2014'!$E$1,'Área - us ur_Furieri2014'!$A$4:$R$6,3,FALSE)/1000</f>
        <v>0</v>
      </c>
      <c r="AM240" s="76">
        <f>V240*VLOOKUP('Tipo de Pilha_Furieri2014'!$E$1,'Área - us ur_Furieri2014'!$A$4:$R$6,4,FALSE)/1000</f>
        <v>0</v>
      </c>
      <c r="AN240" s="76">
        <f>W240*VLOOKUP('Tipo de Pilha_Furieri2014'!$E$1,'Área - us ur_Furieri2014'!$A$4:$R$6,5,FALSE)/1000</f>
        <v>0</v>
      </c>
      <c r="AO240" s="76">
        <f>X240*VLOOKUP('Tipo de Pilha_Furieri2014'!$E$1,'Área - us ur_Furieri2014'!$A$4:$R$6,6,FALSE)/1000</f>
        <v>0</v>
      </c>
      <c r="AP240" s="76">
        <f>Y240*VLOOKUP('Tipo de Pilha_Furieri2014'!$E$1,'Área - us ur_Furieri2014'!$A$4:$R$6,7,FALSE)/1000</f>
        <v>5.5045451284635634E-4</v>
      </c>
      <c r="AQ240" s="76">
        <f>Z240*VLOOKUP('Tipo de Pilha_Furieri2014'!$E$1,'Área - us ur_Furieri2014'!$A$4:$R$6,8,FALSE)/1000</f>
        <v>1.0061664463020441E-3</v>
      </c>
      <c r="AR240" s="76">
        <f>AA240*VLOOKUP('Tipo de Pilha_Furieri2014'!$E$1,'Área - us ur_Furieri2014'!$A$4:$R$6,9,FALSE)/1000</f>
        <v>1.2509806511642328E-3</v>
      </c>
      <c r="AS240" s="76">
        <f>AB240*VLOOKUP('Tipo de Pilha_Furieri2014'!$E$1,'Área - us ur_Furieri2014'!$A$4:$R$6,10,FALSE)/1000</f>
        <v>9.4032926244953406E-4</v>
      </c>
      <c r="AT240" s="76">
        <f>AC240*VLOOKUP('Tipo de Pilha_Furieri2014'!$E$1,'Área - us ur_Furieri2014'!$A$4:$R$6,11,FALSE)/1000</f>
        <v>8.5351370089171714E-4</v>
      </c>
      <c r="AU240" s="76">
        <f>AD240*VLOOKUP('Tipo de Pilha_Furieri2014'!$E$1,'Área - us ur_Furieri2014'!$A$4:$R$6,12,FALSE)/1000</f>
        <v>7.7747254432053924E-4</v>
      </c>
      <c r="AV240" s="76">
        <f>AE240*VLOOKUP('Tipo de Pilha_Furieri2014'!$E$1,'Área - us ur_Furieri2014'!$A$4:$R$6,13,FALSE)/1000</f>
        <v>2.4863553408572322E-4</v>
      </c>
      <c r="AW240" s="76">
        <f>AF240*VLOOKUP('Tipo de Pilha_Furieri2014'!$E$1,'Área - us ur_Furieri2014'!$A$4:$R$6,14,FALSE)/1000</f>
        <v>1.545594142276728E-4</v>
      </c>
      <c r="AX240" s="76">
        <f>AG240*VLOOKUP('Tipo de Pilha_Furieri2014'!$E$1,'Área - us ur_Furieri2014'!$A$4:$R$6,15,FALSE)/1000</f>
        <v>6.26363365315003E-5</v>
      </c>
      <c r="AY240" s="76">
        <f>AH240*VLOOKUP('Tipo de Pilha_Furieri2014'!$E$1,'Área - us ur_Furieri2014'!$A$4:$R$6,16,FALSE)/1000</f>
        <v>0</v>
      </c>
      <c r="AZ240" s="76">
        <f>AI240*VLOOKUP('Tipo de Pilha_Furieri2014'!$E$1,'Área - us ur_Furieri2014'!$A$4:$R$6,17,FALSE)/1000</f>
        <v>0</v>
      </c>
      <c r="BA240" s="77">
        <f>AJ240*VLOOKUP('Tipo de Pilha_Furieri2014'!$E$1,'Área - us ur_Furieri2014'!$A$4:$R$6,18,FALSE)/1000</f>
        <v>0</v>
      </c>
      <c r="BB240" s="70">
        <f t="shared" si="89"/>
        <v>5.8447484028193199E-3</v>
      </c>
    </row>
    <row r="241" spans="1:54" ht="15" customHeight="1" x14ac:dyDescent="0.2">
      <c r="A241" s="90">
        <f>'Série Vento-1 dia'!D241</f>
        <v>42243</v>
      </c>
      <c r="B241" s="55">
        <f>'Série Vento-1 dia'!E241</f>
        <v>8.5912147999999995</v>
      </c>
      <c r="C241" s="48">
        <f t="shared" si="90"/>
        <v>4.2956074000000004E-2</v>
      </c>
      <c r="D241" s="49">
        <f t="shared" si="91"/>
        <v>0.12886822199999998</v>
      </c>
      <c r="E241" s="49">
        <f t="shared" si="92"/>
        <v>0.21478037</v>
      </c>
      <c r="F241" s="49">
        <f t="shared" si="93"/>
        <v>0.30069251799999996</v>
      </c>
      <c r="G241" s="49">
        <f t="shared" si="94"/>
        <v>0.38660466600000004</v>
      </c>
      <c r="H241" s="49">
        <f t="shared" si="95"/>
        <v>0.47251681400000001</v>
      </c>
      <c r="I241" s="49">
        <f t="shared" si="96"/>
        <v>0.55842896200000003</v>
      </c>
      <c r="J241" s="49">
        <f t="shared" si="97"/>
        <v>0.64434111000000005</v>
      </c>
      <c r="K241" s="49">
        <f t="shared" si="98"/>
        <v>0.73025325799999996</v>
      </c>
      <c r="L241" s="49">
        <f t="shared" si="99"/>
        <v>0.81616540599999998</v>
      </c>
      <c r="M241" s="49">
        <f t="shared" si="100"/>
        <v>0.902077554</v>
      </c>
      <c r="N241" s="49">
        <f t="shared" si="101"/>
        <v>0.98798970199999991</v>
      </c>
      <c r="O241" s="49">
        <f t="shared" si="102"/>
        <v>1.0739018499999999</v>
      </c>
      <c r="P241" s="49">
        <f t="shared" si="103"/>
        <v>1.159813998</v>
      </c>
      <c r="Q241" s="49">
        <f t="shared" si="104"/>
        <v>1.2457261459999998</v>
      </c>
      <c r="R241" s="49">
        <f t="shared" si="105"/>
        <v>1.3316382940000002</v>
      </c>
      <c r="S241" s="50">
        <f t="shared" si="106"/>
        <v>1.417550442</v>
      </c>
      <c r="T241" s="48">
        <f t="shared" si="72"/>
        <v>0</v>
      </c>
      <c r="U241" s="49">
        <f t="shared" si="73"/>
        <v>0</v>
      </c>
      <c r="V241" s="49">
        <f t="shared" si="74"/>
        <v>0</v>
      </c>
      <c r="W241" s="49">
        <f t="shared" si="75"/>
        <v>0</v>
      </c>
      <c r="X241" s="49">
        <f t="shared" si="76"/>
        <v>0</v>
      </c>
      <c r="Y241" s="49">
        <f t="shared" si="77"/>
        <v>1.1677657594172151</v>
      </c>
      <c r="Z241" s="49">
        <f t="shared" si="78"/>
        <v>4.167375950263053</v>
      </c>
      <c r="AA241" s="49">
        <f t="shared" si="79"/>
        <v>8.0231702132898643</v>
      </c>
      <c r="AB241" s="49">
        <f t="shared" si="80"/>
        <v>12.735148548497643</v>
      </c>
      <c r="AC241" s="49">
        <f t="shared" si="81"/>
        <v>18.303310955886403</v>
      </c>
      <c r="AD241" s="49">
        <f t="shared" si="82"/>
        <v>24.72765743545613</v>
      </c>
      <c r="AE241" s="49">
        <f t="shared" si="83"/>
        <v>32.008187987206824</v>
      </c>
      <c r="AF241" s="49">
        <f t="shared" si="84"/>
        <v>40.144902611138505</v>
      </c>
      <c r="AG241" s="49">
        <f t="shared" si="85"/>
        <v>49.137801307251152</v>
      </c>
      <c r="AH241" s="49">
        <f t="shared" si="86"/>
        <v>58.986884075544751</v>
      </c>
      <c r="AI241" s="49">
        <f t="shared" si="87"/>
        <v>69.692150916019401</v>
      </c>
      <c r="AJ241" s="49">
        <f t="shared" si="88"/>
        <v>81.253601828674945</v>
      </c>
      <c r="AK241" s="75">
        <f>T241*VLOOKUP('Tipo de Pilha_Furieri2014'!$E$1,'Área - us ur_Furieri2014'!$A$4:$R$6,2,FALSE)/1000</f>
        <v>0</v>
      </c>
      <c r="AL241" s="76">
        <f>U241*VLOOKUP('Tipo de Pilha_Furieri2014'!$E$1,'Área - us ur_Furieri2014'!$A$4:$R$6,3,FALSE)/1000</f>
        <v>0</v>
      </c>
      <c r="AM241" s="76">
        <f>V241*VLOOKUP('Tipo de Pilha_Furieri2014'!$E$1,'Área - us ur_Furieri2014'!$A$4:$R$6,4,FALSE)/1000</f>
        <v>0</v>
      </c>
      <c r="AN241" s="76">
        <f>W241*VLOOKUP('Tipo de Pilha_Furieri2014'!$E$1,'Área - us ur_Furieri2014'!$A$4:$R$6,5,FALSE)/1000</f>
        <v>0</v>
      </c>
      <c r="AO241" s="76">
        <f>X241*VLOOKUP('Tipo de Pilha_Furieri2014'!$E$1,'Área - us ur_Furieri2014'!$A$4:$R$6,6,FALSE)/1000</f>
        <v>0</v>
      </c>
      <c r="AP241" s="76">
        <f>Y241*VLOOKUP('Tipo de Pilha_Furieri2014'!$E$1,'Área - us ur_Furieri2014'!$A$4:$R$6,7,FALSE)/1000</f>
        <v>2.3705644916169466E-4</v>
      </c>
      <c r="AQ241" s="76">
        <f>Z241*VLOOKUP('Tipo de Pilha_Furieri2014'!$E$1,'Área - us ur_Furieri2014'!$A$4:$R$6,8,FALSE)/1000</f>
        <v>6.3760852039024707E-4</v>
      </c>
      <c r="AR241" s="76">
        <f>AA241*VLOOKUP('Tipo de Pilha_Furieri2014'!$E$1,'Área - us ur_Furieri2014'!$A$4:$R$6,9,FALSE)/1000</f>
        <v>8.7452555324859529E-4</v>
      </c>
      <c r="AS241" s="76">
        <f>AB241*VLOOKUP('Tipo de Pilha_Furieri2014'!$E$1,'Área - us ur_Furieri2014'!$A$4:$R$6,10,FALSE)/1000</f>
        <v>6.8769802161887275E-4</v>
      </c>
      <c r="AT241" s="76">
        <f>AC241*VLOOKUP('Tipo de Pilha_Furieri2014'!$E$1,'Área - us ur_Furieri2014'!$A$4:$R$6,11,FALSE)/1000</f>
        <v>6.4061588345602413E-4</v>
      </c>
      <c r="AU241" s="76">
        <f>AD241*VLOOKUP('Tipo de Pilha_Furieri2014'!$E$1,'Área - us ur_Furieri2014'!$A$4:$R$6,12,FALSE)/1000</f>
        <v>5.9346377845094706E-4</v>
      </c>
      <c r="AV241" s="76">
        <f>AE241*VLOOKUP('Tipo de Pilha_Furieri2014'!$E$1,'Área - us ur_Furieri2014'!$A$4:$R$6,13,FALSE)/1000</f>
        <v>1.9204912792324095E-4</v>
      </c>
      <c r="AW241" s="76">
        <f>AF241*VLOOKUP('Tipo de Pilha_Furieri2014'!$E$1,'Área - us ur_Furieri2014'!$A$4:$R$6,14,FALSE)/1000</f>
        <v>1.2043470783341552E-4</v>
      </c>
      <c r="AX241" s="76">
        <f>AG241*VLOOKUP('Tipo de Pilha_Furieri2014'!$E$1,'Área - us ur_Furieri2014'!$A$4:$R$6,15,FALSE)/1000</f>
        <v>4.9137801307251151E-5</v>
      </c>
      <c r="AY241" s="76">
        <f>AH241*VLOOKUP('Tipo de Pilha_Furieri2014'!$E$1,'Área - us ur_Furieri2014'!$A$4:$R$6,16,FALSE)/1000</f>
        <v>0</v>
      </c>
      <c r="AZ241" s="76">
        <f>AI241*VLOOKUP('Tipo de Pilha_Furieri2014'!$E$1,'Área - us ur_Furieri2014'!$A$4:$R$6,17,FALSE)/1000</f>
        <v>0</v>
      </c>
      <c r="BA241" s="77">
        <f>AJ241*VLOOKUP('Tipo de Pilha_Furieri2014'!$E$1,'Área - us ur_Furieri2014'!$A$4:$R$6,18,FALSE)/1000</f>
        <v>0</v>
      </c>
      <c r="BB241" s="70">
        <f t="shared" si="89"/>
        <v>4.0325898433902886E-3</v>
      </c>
    </row>
    <row r="242" spans="1:54" ht="15" customHeight="1" x14ac:dyDescent="0.2">
      <c r="A242" s="90">
        <f>'Série Vento-1 dia'!D242</f>
        <v>42244</v>
      </c>
      <c r="B242" s="55">
        <f>'Série Vento-1 dia'!E242</f>
        <v>12.886822199999999</v>
      </c>
      <c r="C242" s="48">
        <f t="shared" si="90"/>
        <v>6.4434111000000002E-2</v>
      </c>
      <c r="D242" s="49">
        <f t="shared" si="91"/>
        <v>0.19330233299999999</v>
      </c>
      <c r="E242" s="49">
        <f t="shared" si="92"/>
        <v>0.32217055500000003</v>
      </c>
      <c r="F242" s="49">
        <f t="shared" si="93"/>
        <v>0.45103877699999995</v>
      </c>
      <c r="G242" s="49">
        <f t="shared" si="94"/>
        <v>0.57990699899999998</v>
      </c>
      <c r="H242" s="49">
        <f t="shared" si="95"/>
        <v>0.70877522100000001</v>
      </c>
      <c r="I242" s="49">
        <f t="shared" si="96"/>
        <v>0.83764344299999993</v>
      </c>
      <c r="J242" s="49">
        <f t="shared" si="97"/>
        <v>0.96651166500000008</v>
      </c>
      <c r="K242" s="49">
        <f t="shared" si="98"/>
        <v>1.095379887</v>
      </c>
      <c r="L242" s="49">
        <f t="shared" si="99"/>
        <v>1.2242481089999999</v>
      </c>
      <c r="M242" s="49">
        <f t="shared" si="100"/>
        <v>1.3531163310000001</v>
      </c>
      <c r="N242" s="49">
        <f t="shared" si="101"/>
        <v>1.4819845529999998</v>
      </c>
      <c r="O242" s="49">
        <f t="shared" si="102"/>
        <v>1.6108527749999999</v>
      </c>
      <c r="P242" s="49">
        <f t="shared" si="103"/>
        <v>1.739720997</v>
      </c>
      <c r="Q242" s="49">
        <f t="shared" si="104"/>
        <v>1.8685892189999997</v>
      </c>
      <c r="R242" s="49">
        <f t="shared" si="105"/>
        <v>1.9974574410000003</v>
      </c>
      <c r="S242" s="50">
        <f t="shared" si="106"/>
        <v>2.1263256629999998</v>
      </c>
      <c r="T242" s="48">
        <f t="shared" si="72"/>
        <v>0</v>
      </c>
      <c r="U242" s="49">
        <f t="shared" si="73"/>
        <v>0</v>
      </c>
      <c r="V242" s="49">
        <f t="shared" si="74"/>
        <v>0</v>
      </c>
      <c r="W242" s="49">
        <f t="shared" si="75"/>
        <v>0.55164197298403106</v>
      </c>
      <c r="X242" s="49">
        <f t="shared" si="76"/>
        <v>5.0510572592527874</v>
      </c>
      <c r="Y242" s="49">
        <f t="shared" si="77"/>
        <v>11.476886707928735</v>
      </c>
      <c r="Z242" s="49">
        <f t="shared" si="78"/>
        <v>19.82913031901186</v>
      </c>
      <c r="AA242" s="49">
        <f t="shared" si="79"/>
        <v>30.107788092502204</v>
      </c>
      <c r="AB242" s="49">
        <f t="shared" si="80"/>
        <v>42.312860028399705</v>
      </c>
      <c r="AC242" s="49">
        <f t="shared" si="81"/>
        <v>56.444346126704389</v>
      </c>
      <c r="AD242" s="49">
        <f t="shared" si="82"/>
        <v>72.502246387416307</v>
      </c>
      <c r="AE242" s="49">
        <f t="shared" si="83"/>
        <v>90.486560810535352</v>
      </c>
      <c r="AF242" s="49">
        <f t="shared" si="84"/>
        <v>110.39728939606164</v>
      </c>
      <c r="AG242" s="49">
        <f t="shared" si="85"/>
        <v>132.23443214399509</v>
      </c>
      <c r="AH242" s="49">
        <f t="shared" si="86"/>
        <v>155.9979890543357</v>
      </c>
      <c r="AI242" s="49">
        <f t="shared" si="87"/>
        <v>181.68796012708367</v>
      </c>
      <c r="AJ242" s="49">
        <f t="shared" si="88"/>
        <v>209.30434536223856</v>
      </c>
      <c r="AK242" s="75">
        <f>T242*VLOOKUP('Tipo de Pilha_Furieri2014'!$E$1,'Área - us ur_Furieri2014'!$A$4:$R$6,2,FALSE)/1000</f>
        <v>0</v>
      </c>
      <c r="AL242" s="76">
        <f>U242*VLOOKUP('Tipo de Pilha_Furieri2014'!$E$1,'Área - us ur_Furieri2014'!$A$4:$R$6,3,FALSE)/1000</f>
        <v>0</v>
      </c>
      <c r="AM242" s="76">
        <f>V242*VLOOKUP('Tipo de Pilha_Furieri2014'!$E$1,'Área - us ur_Furieri2014'!$A$4:$R$6,4,FALSE)/1000</f>
        <v>0</v>
      </c>
      <c r="AN242" s="76">
        <f>W242*VLOOKUP('Tipo de Pilha_Furieri2014'!$E$1,'Área - us ur_Furieri2014'!$A$4:$R$6,5,FALSE)/1000</f>
        <v>5.3509271379451008E-5</v>
      </c>
      <c r="AO242" s="76">
        <f>X242*VLOOKUP('Tipo de Pilha_Furieri2014'!$E$1,'Área - us ur_Furieri2014'!$A$4:$R$6,6,FALSE)/1000</f>
        <v>8.0311810422119322E-4</v>
      </c>
      <c r="AP242" s="76">
        <f>Y242*VLOOKUP('Tipo de Pilha_Furieri2014'!$E$1,'Área - us ur_Furieri2014'!$A$4:$R$6,7,FALSE)/1000</f>
        <v>2.3298080017095332E-3</v>
      </c>
      <c r="AQ242" s="76">
        <f>Z242*VLOOKUP('Tipo de Pilha_Furieri2014'!$E$1,'Área - us ur_Furieri2014'!$A$4:$R$6,8,FALSE)/1000</f>
        <v>3.0338569388088142E-3</v>
      </c>
      <c r="AR242" s="76">
        <f>AA242*VLOOKUP('Tipo de Pilha_Furieri2014'!$E$1,'Área - us ur_Furieri2014'!$A$4:$R$6,9,FALSE)/1000</f>
        <v>3.2817489020827402E-3</v>
      </c>
      <c r="AS242" s="76">
        <f>AB242*VLOOKUP('Tipo de Pilha_Furieri2014'!$E$1,'Área - us ur_Furieri2014'!$A$4:$R$6,10,FALSE)/1000</f>
        <v>2.2848944415335844E-3</v>
      </c>
      <c r="AT242" s="76">
        <f>AC242*VLOOKUP('Tipo de Pilha_Furieri2014'!$E$1,'Área - us ur_Furieri2014'!$A$4:$R$6,11,FALSE)/1000</f>
        <v>1.9755521144346538E-3</v>
      </c>
      <c r="AU242" s="76">
        <f>AD242*VLOOKUP('Tipo de Pilha_Furieri2014'!$E$1,'Área - us ur_Furieri2014'!$A$4:$R$6,12,FALSE)/1000</f>
        <v>1.7400539132979914E-3</v>
      </c>
      <c r="AV242" s="76">
        <f>AE242*VLOOKUP('Tipo de Pilha_Furieri2014'!$E$1,'Área - us ur_Furieri2014'!$A$4:$R$6,13,FALSE)/1000</f>
        <v>5.4291936486321212E-4</v>
      </c>
      <c r="AW242" s="76">
        <f>AF242*VLOOKUP('Tipo de Pilha_Furieri2014'!$E$1,'Área - us ur_Furieri2014'!$A$4:$R$6,14,FALSE)/1000</f>
        <v>3.3119186818818491E-4</v>
      </c>
      <c r="AX242" s="76">
        <f>AG242*VLOOKUP('Tipo de Pilha_Furieri2014'!$E$1,'Área - us ur_Furieri2014'!$A$4:$R$6,15,FALSE)/1000</f>
        <v>1.322344321439951E-4</v>
      </c>
      <c r="AY242" s="76">
        <f>AH242*VLOOKUP('Tipo de Pilha_Furieri2014'!$E$1,'Área - us ur_Furieri2014'!$A$4:$R$6,16,FALSE)/1000</f>
        <v>0</v>
      </c>
      <c r="AZ242" s="76">
        <f>AI242*VLOOKUP('Tipo de Pilha_Furieri2014'!$E$1,'Área - us ur_Furieri2014'!$A$4:$R$6,17,FALSE)/1000</f>
        <v>0</v>
      </c>
      <c r="BA242" s="77">
        <f>AJ242*VLOOKUP('Tipo de Pilha_Furieri2014'!$E$1,'Área - us ur_Furieri2014'!$A$4:$R$6,18,FALSE)/1000</f>
        <v>0</v>
      </c>
      <c r="BB242" s="70">
        <f t="shared" si="89"/>
        <v>1.6508887352663357E-2</v>
      </c>
    </row>
    <row r="243" spans="1:54" ht="15" customHeight="1" x14ac:dyDescent="0.2">
      <c r="A243" s="90">
        <f>'Série Vento-1 dia'!D243</f>
        <v>42245</v>
      </c>
      <c r="B243" s="55">
        <f>'Série Vento-1 dia'!E243</f>
        <v>12.027700719999999</v>
      </c>
      <c r="C243" s="48">
        <f t="shared" si="90"/>
        <v>6.0138503600000004E-2</v>
      </c>
      <c r="D243" s="49">
        <f t="shared" si="91"/>
        <v>0.18041551079999998</v>
      </c>
      <c r="E243" s="49">
        <f t="shared" si="92"/>
        <v>0.30069251799999996</v>
      </c>
      <c r="F243" s="49">
        <f t="shared" si="93"/>
        <v>0.42096952519999992</v>
      </c>
      <c r="G243" s="49">
        <f t="shared" si="94"/>
        <v>0.54124653239999998</v>
      </c>
      <c r="H243" s="49">
        <f t="shared" si="95"/>
        <v>0.66152353959999999</v>
      </c>
      <c r="I243" s="49">
        <f t="shared" si="96"/>
        <v>0.78180054679999988</v>
      </c>
      <c r="J243" s="49">
        <f t="shared" si="97"/>
        <v>0.902077554</v>
      </c>
      <c r="K243" s="49">
        <f t="shared" si="98"/>
        <v>1.0223545612</v>
      </c>
      <c r="L243" s="49">
        <f t="shared" si="99"/>
        <v>1.1426315683999999</v>
      </c>
      <c r="M243" s="49">
        <f t="shared" si="100"/>
        <v>1.2629085756</v>
      </c>
      <c r="N243" s="49">
        <f t="shared" si="101"/>
        <v>1.3831855827999997</v>
      </c>
      <c r="O243" s="49">
        <f t="shared" si="102"/>
        <v>1.5034625899999998</v>
      </c>
      <c r="P243" s="49">
        <f t="shared" si="103"/>
        <v>1.6237395971999999</v>
      </c>
      <c r="Q243" s="49">
        <f t="shared" si="104"/>
        <v>1.7440166043999996</v>
      </c>
      <c r="R243" s="49">
        <f t="shared" si="105"/>
        <v>1.8642936116000002</v>
      </c>
      <c r="S243" s="50">
        <f t="shared" si="106"/>
        <v>1.9845706187999999</v>
      </c>
      <c r="T243" s="48">
        <f t="shared" si="72"/>
        <v>0</v>
      </c>
      <c r="U243" s="49">
        <f t="shared" si="73"/>
        <v>0</v>
      </c>
      <c r="V243" s="49">
        <f t="shared" si="74"/>
        <v>0</v>
      </c>
      <c r="W243" s="49">
        <f t="shared" si="75"/>
        <v>0</v>
      </c>
      <c r="X243" s="49">
        <f t="shared" si="76"/>
        <v>3.4989591863194063</v>
      </c>
      <c r="Y243" s="49">
        <f t="shared" si="77"/>
        <v>8.8970711545569401</v>
      </c>
      <c r="Z243" s="49">
        <f t="shared" si="78"/>
        <v>15.973303904269175</v>
      </c>
      <c r="AA243" s="49">
        <f t="shared" si="79"/>
        <v>24.72765743545613</v>
      </c>
      <c r="AB243" s="49">
        <f t="shared" si="80"/>
        <v>35.160131748117792</v>
      </c>
      <c r="AC243" s="49">
        <f t="shared" si="81"/>
        <v>47.270726842254135</v>
      </c>
      <c r="AD243" s="49">
        <f t="shared" si="82"/>
        <v>61.059442717865224</v>
      </c>
      <c r="AE243" s="49">
        <f t="shared" si="83"/>
        <v>76.52627937495096</v>
      </c>
      <c r="AF243" s="49">
        <f t="shared" si="84"/>
        <v>93.671236813511456</v>
      </c>
      <c r="AG243" s="49">
        <f t="shared" si="85"/>
        <v>112.49431503354667</v>
      </c>
      <c r="AH243" s="49">
        <f t="shared" si="86"/>
        <v>132.99551403505649</v>
      </c>
      <c r="AI243" s="49">
        <f t="shared" si="87"/>
        <v>155.17483381804121</v>
      </c>
      <c r="AJ243" s="49">
        <f t="shared" si="88"/>
        <v>179.03227438250045</v>
      </c>
      <c r="AK243" s="75">
        <f>T243*VLOOKUP('Tipo de Pilha_Furieri2014'!$E$1,'Área - us ur_Furieri2014'!$A$4:$R$6,2,FALSE)/1000</f>
        <v>0</v>
      </c>
      <c r="AL243" s="76">
        <f>U243*VLOOKUP('Tipo de Pilha_Furieri2014'!$E$1,'Área - us ur_Furieri2014'!$A$4:$R$6,3,FALSE)/1000</f>
        <v>0</v>
      </c>
      <c r="AM243" s="76">
        <f>V243*VLOOKUP('Tipo de Pilha_Furieri2014'!$E$1,'Área - us ur_Furieri2014'!$A$4:$R$6,4,FALSE)/1000</f>
        <v>0</v>
      </c>
      <c r="AN243" s="76">
        <f>W243*VLOOKUP('Tipo de Pilha_Furieri2014'!$E$1,'Área - us ur_Furieri2014'!$A$4:$R$6,5,FALSE)/1000</f>
        <v>0</v>
      </c>
      <c r="AO243" s="76">
        <f>X243*VLOOKUP('Tipo de Pilha_Furieri2014'!$E$1,'Área - us ur_Furieri2014'!$A$4:$R$6,6,FALSE)/1000</f>
        <v>5.5633451062478553E-4</v>
      </c>
      <c r="AP243" s="76">
        <f>Y243*VLOOKUP('Tipo de Pilha_Furieri2014'!$E$1,'Área - us ur_Furieri2014'!$A$4:$R$6,7,FALSE)/1000</f>
        <v>1.806105444375059E-3</v>
      </c>
      <c r="AQ243" s="76">
        <f>Z243*VLOOKUP('Tipo de Pilha_Furieri2014'!$E$1,'Área - us ur_Furieri2014'!$A$4:$R$6,8,FALSE)/1000</f>
        <v>2.4439154973531834E-3</v>
      </c>
      <c r="AR243" s="76">
        <f>AA243*VLOOKUP('Tipo de Pilha_Furieri2014'!$E$1,'Área - us ur_Furieri2014'!$A$4:$R$6,9,FALSE)/1000</f>
        <v>2.6953146604647184E-3</v>
      </c>
      <c r="AS243" s="76">
        <f>AB243*VLOOKUP('Tipo de Pilha_Furieri2014'!$E$1,'Área - us ur_Furieri2014'!$A$4:$R$6,10,FALSE)/1000</f>
        <v>1.8986471143983611E-3</v>
      </c>
      <c r="AT243" s="76">
        <f>AC243*VLOOKUP('Tipo de Pilha_Furieri2014'!$E$1,'Área - us ur_Furieri2014'!$A$4:$R$6,11,FALSE)/1000</f>
        <v>1.654475439478895E-3</v>
      </c>
      <c r="AU243" s="76">
        <f>AD243*VLOOKUP('Tipo de Pilha_Furieri2014'!$E$1,'Área - us ur_Furieri2014'!$A$4:$R$6,12,FALSE)/1000</f>
        <v>1.4654266252287654E-3</v>
      </c>
      <c r="AV243" s="76">
        <f>AE243*VLOOKUP('Tipo de Pilha_Furieri2014'!$E$1,'Área - us ur_Furieri2014'!$A$4:$R$6,13,FALSE)/1000</f>
        <v>4.5915767624970578E-4</v>
      </c>
      <c r="AW243" s="76">
        <f>AF243*VLOOKUP('Tipo de Pilha_Furieri2014'!$E$1,'Área - us ur_Furieri2014'!$A$4:$R$6,14,FALSE)/1000</f>
        <v>2.8101371044053435E-4</v>
      </c>
      <c r="AX243" s="76">
        <f>AG243*VLOOKUP('Tipo de Pilha_Furieri2014'!$E$1,'Área - us ur_Furieri2014'!$A$4:$R$6,15,FALSE)/1000</f>
        <v>1.1249431503354668E-4</v>
      </c>
      <c r="AY243" s="76">
        <f>AH243*VLOOKUP('Tipo de Pilha_Furieri2014'!$E$1,'Área - us ur_Furieri2014'!$A$4:$R$6,16,FALSE)/1000</f>
        <v>0</v>
      </c>
      <c r="AZ243" s="76">
        <f>AI243*VLOOKUP('Tipo de Pilha_Furieri2014'!$E$1,'Área - us ur_Furieri2014'!$A$4:$R$6,17,FALSE)/1000</f>
        <v>0</v>
      </c>
      <c r="BA243" s="77">
        <f>AJ243*VLOOKUP('Tipo de Pilha_Furieri2014'!$E$1,'Área - us ur_Furieri2014'!$A$4:$R$6,18,FALSE)/1000</f>
        <v>0</v>
      </c>
      <c r="BB243" s="70">
        <f t="shared" si="89"/>
        <v>1.3372884993647555E-2</v>
      </c>
    </row>
    <row r="244" spans="1:54" ht="15" customHeight="1" x14ac:dyDescent="0.2">
      <c r="A244" s="90">
        <f>'Série Vento-1 dia'!D244</f>
        <v>42246</v>
      </c>
      <c r="B244" s="55">
        <f>'Série Vento-1 dia'!E244</f>
        <v>10.309457759999999</v>
      </c>
      <c r="C244" s="48">
        <f t="shared" si="90"/>
        <v>5.1547288800000007E-2</v>
      </c>
      <c r="D244" s="49">
        <f t="shared" si="91"/>
        <v>0.15464186639999997</v>
      </c>
      <c r="E244" s="49">
        <f t="shared" si="92"/>
        <v>0.25773644400000001</v>
      </c>
      <c r="F244" s="49">
        <f t="shared" si="93"/>
        <v>0.36083102159999991</v>
      </c>
      <c r="G244" s="49">
        <f t="shared" si="94"/>
        <v>0.46392559919999998</v>
      </c>
      <c r="H244" s="49">
        <f t="shared" si="95"/>
        <v>0.56702017680000005</v>
      </c>
      <c r="I244" s="49">
        <f t="shared" si="96"/>
        <v>0.67011475440000001</v>
      </c>
      <c r="J244" s="49">
        <f t="shared" si="97"/>
        <v>0.77320933200000008</v>
      </c>
      <c r="K244" s="49">
        <f t="shared" si="98"/>
        <v>0.87630390959999993</v>
      </c>
      <c r="L244" s="49">
        <f t="shared" si="99"/>
        <v>0.97939848719999989</v>
      </c>
      <c r="M244" s="49">
        <f t="shared" si="100"/>
        <v>1.0824930648</v>
      </c>
      <c r="N244" s="49">
        <f t="shared" si="101"/>
        <v>1.1855876423999998</v>
      </c>
      <c r="O244" s="49">
        <f t="shared" si="102"/>
        <v>1.2886822199999999</v>
      </c>
      <c r="P244" s="49">
        <f t="shared" si="103"/>
        <v>1.3917767975999999</v>
      </c>
      <c r="Q244" s="49">
        <f t="shared" si="104"/>
        <v>1.4948713751999998</v>
      </c>
      <c r="R244" s="49">
        <f t="shared" si="105"/>
        <v>1.5979659528000001</v>
      </c>
      <c r="S244" s="50">
        <f t="shared" si="106"/>
        <v>1.7010605303999999</v>
      </c>
      <c r="T244" s="48">
        <f t="shared" si="72"/>
        <v>0</v>
      </c>
      <c r="U244" s="49">
        <f t="shared" si="73"/>
        <v>0</v>
      </c>
      <c r="V244" s="49">
        <f t="shared" si="74"/>
        <v>0</v>
      </c>
      <c r="W244" s="49">
        <f t="shared" si="75"/>
        <v>0</v>
      </c>
      <c r="X244" s="49">
        <f t="shared" si="76"/>
        <v>0.91489486430258415</v>
      </c>
      <c r="Y244" s="49">
        <f t="shared" si="77"/>
        <v>4.5144270933175914</v>
      </c>
      <c r="Z244" s="49">
        <f t="shared" si="78"/>
        <v>9.3468643862731948</v>
      </c>
      <c r="AA244" s="49">
        <f t="shared" si="79"/>
        <v>15.412206743169406</v>
      </c>
      <c r="AB244" s="49">
        <f t="shared" si="80"/>
        <v>22.710454164006201</v>
      </c>
      <c r="AC244" s="49">
        <f t="shared" si="81"/>
        <v>31.241606648783609</v>
      </c>
      <c r="AD244" s="49">
        <f t="shared" si="82"/>
        <v>41.00566419750163</v>
      </c>
      <c r="AE244" s="49">
        <f t="shared" si="83"/>
        <v>52.002626810160223</v>
      </c>
      <c r="AF244" s="49">
        <f t="shared" si="84"/>
        <v>64.232494486759435</v>
      </c>
      <c r="AG244" s="49">
        <f t="shared" si="85"/>
        <v>77.695267227299254</v>
      </c>
      <c r="AH244" s="49">
        <f t="shared" si="86"/>
        <v>92.390945031779637</v>
      </c>
      <c r="AI244" s="49">
        <f t="shared" si="87"/>
        <v>108.31952790020071</v>
      </c>
      <c r="AJ244" s="49">
        <f t="shared" si="88"/>
        <v>125.48101583256231</v>
      </c>
      <c r="AK244" s="75">
        <f>T244*VLOOKUP('Tipo de Pilha_Furieri2014'!$E$1,'Área - us ur_Furieri2014'!$A$4:$R$6,2,FALSE)/1000</f>
        <v>0</v>
      </c>
      <c r="AL244" s="76">
        <f>U244*VLOOKUP('Tipo de Pilha_Furieri2014'!$E$1,'Área - us ur_Furieri2014'!$A$4:$R$6,3,FALSE)/1000</f>
        <v>0</v>
      </c>
      <c r="AM244" s="76">
        <f>V244*VLOOKUP('Tipo de Pilha_Furieri2014'!$E$1,'Área - us ur_Furieri2014'!$A$4:$R$6,4,FALSE)/1000</f>
        <v>0</v>
      </c>
      <c r="AN244" s="76">
        <f>W244*VLOOKUP('Tipo de Pilha_Furieri2014'!$E$1,'Área - us ur_Furieri2014'!$A$4:$R$6,5,FALSE)/1000</f>
        <v>0</v>
      </c>
      <c r="AO244" s="76">
        <f>X244*VLOOKUP('Tipo de Pilha_Furieri2014'!$E$1,'Área - us ur_Furieri2014'!$A$4:$R$6,6,FALSE)/1000</f>
        <v>1.4546828342411089E-4</v>
      </c>
      <c r="AP244" s="76">
        <f>Y244*VLOOKUP('Tipo de Pilha_Furieri2014'!$E$1,'Área - us ur_Furieri2014'!$A$4:$R$6,7,FALSE)/1000</f>
        <v>9.1642869994347108E-4</v>
      </c>
      <c r="AQ244" s="76">
        <f>Z244*VLOOKUP('Tipo de Pilha_Furieri2014'!$E$1,'Área - us ur_Furieri2014'!$A$4:$R$6,8,FALSE)/1000</f>
        <v>1.4300702510997986E-3</v>
      </c>
      <c r="AR244" s="76">
        <f>AA244*VLOOKUP('Tipo de Pilha_Furieri2014'!$E$1,'Área - us ur_Furieri2014'!$A$4:$R$6,9,FALSE)/1000</f>
        <v>1.6799305350054651E-3</v>
      </c>
      <c r="AS244" s="76">
        <f>AB244*VLOOKUP('Tipo de Pilha_Furieri2014'!$E$1,'Área - us ur_Furieri2014'!$A$4:$R$6,10,FALSE)/1000</f>
        <v>1.226364524856335E-3</v>
      </c>
      <c r="AT244" s="76">
        <f>AC244*VLOOKUP('Tipo de Pilha_Furieri2014'!$E$1,'Área - us ur_Furieri2014'!$A$4:$R$6,11,FALSE)/1000</f>
        <v>1.0934562327074265E-3</v>
      </c>
      <c r="AU244" s="76">
        <f>AD244*VLOOKUP('Tipo de Pilha_Furieri2014'!$E$1,'Área - us ur_Furieri2014'!$A$4:$R$6,12,FALSE)/1000</f>
        <v>9.8413594074003917E-4</v>
      </c>
      <c r="AV244" s="76">
        <f>AE244*VLOOKUP('Tipo de Pilha_Furieri2014'!$E$1,'Área - us ur_Furieri2014'!$A$4:$R$6,13,FALSE)/1000</f>
        <v>3.1201576086096133E-4</v>
      </c>
      <c r="AW244" s="76">
        <f>AF244*VLOOKUP('Tipo de Pilha_Furieri2014'!$E$1,'Área - us ur_Furieri2014'!$A$4:$R$6,14,FALSE)/1000</f>
        <v>1.9269748346027832E-4</v>
      </c>
      <c r="AX244" s="76">
        <f>AG244*VLOOKUP('Tipo de Pilha_Furieri2014'!$E$1,'Área - us ur_Furieri2014'!$A$4:$R$6,15,FALSE)/1000</f>
        <v>7.7695267227299256E-5</v>
      </c>
      <c r="AY244" s="76">
        <f>AH244*VLOOKUP('Tipo de Pilha_Furieri2014'!$E$1,'Área - us ur_Furieri2014'!$A$4:$R$6,16,FALSE)/1000</f>
        <v>0</v>
      </c>
      <c r="AZ244" s="76">
        <f>AI244*VLOOKUP('Tipo de Pilha_Furieri2014'!$E$1,'Área - us ur_Furieri2014'!$A$4:$R$6,17,FALSE)/1000</f>
        <v>0</v>
      </c>
      <c r="BA244" s="77">
        <f>AJ244*VLOOKUP('Tipo de Pilha_Furieri2014'!$E$1,'Área - us ur_Furieri2014'!$A$4:$R$6,18,FALSE)/1000</f>
        <v>0</v>
      </c>
      <c r="BB244" s="70">
        <f t="shared" si="89"/>
        <v>8.0582629793251852E-3</v>
      </c>
    </row>
    <row r="245" spans="1:54" ht="15" customHeight="1" x14ac:dyDescent="0.2">
      <c r="A245" s="90">
        <f>'Série Vento-1 dia'!D245</f>
        <v>42247</v>
      </c>
      <c r="B245" s="55">
        <f>'Série Vento-1 dia'!E245</f>
        <v>15.464186639999999</v>
      </c>
      <c r="C245" s="48">
        <f t="shared" si="90"/>
        <v>7.7320933200000011E-2</v>
      </c>
      <c r="D245" s="49">
        <f t="shared" si="91"/>
        <v>0.23196279959999999</v>
      </c>
      <c r="E245" s="49">
        <f t="shared" si="92"/>
        <v>0.38660466599999999</v>
      </c>
      <c r="F245" s="49">
        <f t="shared" si="93"/>
        <v>0.54124653239999987</v>
      </c>
      <c r="G245" s="49">
        <f t="shared" si="94"/>
        <v>0.69588839880000009</v>
      </c>
      <c r="H245" s="49">
        <f t="shared" si="95"/>
        <v>0.85053026520000008</v>
      </c>
      <c r="I245" s="49">
        <f t="shared" si="96"/>
        <v>1.0051721316</v>
      </c>
      <c r="J245" s="49">
        <f t="shared" si="97"/>
        <v>1.1598139980000002</v>
      </c>
      <c r="K245" s="49">
        <f t="shared" si="98"/>
        <v>1.3144558644</v>
      </c>
      <c r="L245" s="49">
        <f t="shared" si="99"/>
        <v>1.4690977307999999</v>
      </c>
      <c r="M245" s="49">
        <f t="shared" si="100"/>
        <v>1.6237395972000002</v>
      </c>
      <c r="N245" s="49">
        <f t="shared" si="101"/>
        <v>1.7783814635999997</v>
      </c>
      <c r="O245" s="49">
        <f t="shared" si="102"/>
        <v>1.9330233299999999</v>
      </c>
      <c r="P245" s="49">
        <f t="shared" si="103"/>
        <v>2.0876651964000001</v>
      </c>
      <c r="Q245" s="49">
        <f t="shared" si="104"/>
        <v>2.2423070627999997</v>
      </c>
      <c r="R245" s="49">
        <f t="shared" si="105"/>
        <v>2.3969489292000001</v>
      </c>
      <c r="S245" s="50">
        <f t="shared" si="106"/>
        <v>2.5515907956000001</v>
      </c>
      <c r="T245" s="48">
        <f t="shared" si="72"/>
        <v>0</v>
      </c>
      <c r="U245" s="49">
        <f t="shared" si="73"/>
        <v>0</v>
      </c>
      <c r="V245" s="49">
        <f t="shared" si="74"/>
        <v>0</v>
      </c>
      <c r="W245" s="49">
        <f t="shared" si="75"/>
        <v>3.4989591863194018</v>
      </c>
      <c r="X245" s="49">
        <f t="shared" si="76"/>
        <v>10.747615125752819</v>
      </c>
      <c r="Y245" s="49">
        <f t="shared" si="77"/>
        <v>20.770307459052582</v>
      </c>
      <c r="Z245" s="49">
        <f t="shared" si="78"/>
        <v>33.567036186218694</v>
      </c>
      <c r="AA245" s="49">
        <f t="shared" si="79"/>
        <v>49.137801307251181</v>
      </c>
      <c r="AB245" s="49">
        <f t="shared" si="80"/>
        <v>67.482602822149971</v>
      </c>
      <c r="AC245" s="49">
        <f t="shared" si="81"/>
        <v>88.60144073091513</v>
      </c>
      <c r="AD245" s="49">
        <f t="shared" si="82"/>
        <v>112.4943150335467</v>
      </c>
      <c r="AE245" s="49">
        <f t="shared" si="83"/>
        <v>139.16122573004449</v>
      </c>
      <c r="AF245" s="49">
        <f t="shared" si="84"/>
        <v>168.60217282040875</v>
      </c>
      <c r="AG245" s="49">
        <f t="shared" si="85"/>
        <v>200.81715630463935</v>
      </c>
      <c r="AH245" s="49">
        <f t="shared" si="86"/>
        <v>235.80617618273621</v>
      </c>
      <c r="AI245" s="49">
        <f t="shared" si="87"/>
        <v>273.56923245469955</v>
      </c>
      <c r="AJ245" s="49">
        <f t="shared" si="88"/>
        <v>314.10632512052916</v>
      </c>
      <c r="AK245" s="75">
        <f>T245*VLOOKUP('Tipo de Pilha_Furieri2014'!$E$1,'Área - us ur_Furieri2014'!$A$4:$R$6,2,FALSE)/1000</f>
        <v>0</v>
      </c>
      <c r="AL245" s="76">
        <f>U245*VLOOKUP('Tipo de Pilha_Furieri2014'!$E$1,'Área - us ur_Furieri2014'!$A$4:$R$6,3,FALSE)/1000</f>
        <v>0</v>
      </c>
      <c r="AM245" s="76">
        <f>V245*VLOOKUP('Tipo de Pilha_Furieri2014'!$E$1,'Área - us ur_Furieri2014'!$A$4:$R$6,4,FALSE)/1000</f>
        <v>0</v>
      </c>
      <c r="AN245" s="76">
        <f>W245*VLOOKUP('Tipo de Pilha_Furieri2014'!$E$1,'Área - us ur_Furieri2014'!$A$4:$R$6,5,FALSE)/1000</f>
        <v>3.3939904107298198E-4</v>
      </c>
      <c r="AO245" s="76">
        <f>X245*VLOOKUP('Tipo de Pilha_Furieri2014'!$E$1,'Área - us ur_Furieri2014'!$A$4:$R$6,6,FALSE)/1000</f>
        <v>1.7088708049946984E-3</v>
      </c>
      <c r="AP245" s="76">
        <f>Y245*VLOOKUP('Tipo de Pilha_Furieri2014'!$E$1,'Área - us ur_Furieri2014'!$A$4:$R$6,7,FALSE)/1000</f>
        <v>4.2163724141876741E-3</v>
      </c>
      <c r="AQ245" s="76">
        <f>Z245*VLOOKUP('Tipo de Pilha_Furieri2014'!$E$1,'Área - us ur_Furieri2014'!$A$4:$R$6,8,FALSE)/1000</f>
        <v>5.1357565364914598E-3</v>
      </c>
      <c r="AR245" s="76">
        <f>AA245*VLOOKUP('Tipo de Pilha_Furieri2014'!$E$1,'Área - us ur_Furieri2014'!$A$4:$R$6,9,FALSE)/1000</f>
        <v>5.3560203424903785E-3</v>
      </c>
      <c r="AS245" s="76">
        <f>AB245*VLOOKUP('Tipo de Pilha_Furieri2014'!$E$1,'Área - us ur_Furieri2014'!$A$4:$R$6,10,FALSE)/1000</f>
        <v>3.6440605523960987E-3</v>
      </c>
      <c r="AT245" s="76">
        <f>AC245*VLOOKUP('Tipo de Pilha_Furieri2014'!$E$1,'Área - us ur_Furieri2014'!$A$4:$R$6,11,FALSE)/1000</f>
        <v>3.1010504255820298E-3</v>
      </c>
      <c r="AU245" s="76">
        <f>AD245*VLOOKUP('Tipo de Pilha_Furieri2014'!$E$1,'Área - us ur_Furieri2014'!$A$4:$R$6,12,FALSE)/1000</f>
        <v>2.6998635608051205E-3</v>
      </c>
      <c r="AV245" s="76">
        <f>AE245*VLOOKUP('Tipo de Pilha_Furieri2014'!$E$1,'Área - us ur_Furieri2014'!$A$4:$R$6,13,FALSE)/1000</f>
        <v>8.3496735438026693E-4</v>
      </c>
      <c r="AW245" s="76">
        <f>AF245*VLOOKUP('Tipo de Pilha_Furieri2014'!$E$1,'Área - us ur_Furieri2014'!$A$4:$R$6,14,FALSE)/1000</f>
        <v>5.0580651846122624E-4</v>
      </c>
      <c r="AX245" s="76">
        <f>AG245*VLOOKUP('Tipo de Pilha_Furieri2014'!$E$1,'Área - us ur_Furieri2014'!$A$4:$R$6,15,FALSE)/1000</f>
        <v>2.0081715630463937E-4</v>
      </c>
      <c r="AY245" s="76">
        <f>AH245*VLOOKUP('Tipo de Pilha_Furieri2014'!$E$1,'Área - us ur_Furieri2014'!$A$4:$R$6,16,FALSE)/1000</f>
        <v>0</v>
      </c>
      <c r="AZ245" s="76">
        <f>AI245*VLOOKUP('Tipo de Pilha_Furieri2014'!$E$1,'Área - us ur_Furieri2014'!$A$4:$R$6,17,FALSE)/1000</f>
        <v>0</v>
      </c>
      <c r="BA245" s="77">
        <f>AJ245*VLOOKUP('Tipo de Pilha_Furieri2014'!$E$1,'Área - us ur_Furieri2014'!$A$4:$R$6,18,FALSE)/1000</f>
        <v>0</v>
      </c>
      <c r="BB245" s="70">
        <f t="shared" si="89"/>
        <v>2.7742984707166574E-2</v>
      </c>
    </row>
    <row r="246" spans="1:54" ht="15" customHeight="1" x14ac:dyDescent="0.2">
      <c r="A246" s="90">
        <f>'Série Vento-1 dia'!D246</f>
        <v>42248</v>
      </c>
      <c r="B246" s="55">
        <f>'Série Vento-1 dia'!E246</f>
        <v>9.4503362800000001</v>
      </c>
      <c r="C246" s="48">
        <f t="shared" si="90"/>
        <v>4.7251681400000009E-2</v>
      </c>
      <c r="D246" s="49">
        <f t="shared" si="91"/>
        <v>0.14175504419999999</v>
      </c>
      <c r="E246" s="49">
        <f t="shared" si="92"/>
        <v>0.236258407</v>
      </c>
      <c r="F246" s="49">
        <f t="shared" si="93"/>
        <v>0.33076176979999999</v>
      </c>
      <c r="G246" s="49">
        <f t="shared" si="94"/>
        <v>0.42526513260000004</v>
      </c>
      <c r="H246" s="49">
        <f t="shared" si="95"/>
        <v>0.51976849540000003</v>
      </c>
      <c r="I246" s="49">
        <f t="shared" si="96"/>
        <v>0.61427185820000008</v>
      </c>
      <c r="J246" s="49">
        <f t="shared" si="97"/>
        <v>0.70877522100000012</v>
      </c>
      <c r="K246" s="49">
        <f t="shared" si="98"/>
        <v>0.80327858380000006</v>
      </c>
      <c r="L246" s="49">
        <f t="shared" si="99"/>
        <v>0.89778194659999999</v>
      </c>
      <c r="M246" s="49">
        <f t="shared" si="100"/>
        <v>0.99228530940000015</v>
      </c>
      <c r="N246" s="49">
        <f t="shared" si="101"/>
        <v>1.0867886722</v>
      </c>
      <c r="O246" s="49">
        <f t="shared" si="102"/>
        <v>1.181292035</v>
      </c>
      <c r="P246" s="49">
        <f t="shared" si="103"/>
        <v>1.2757953978000001</v>
      </c>
      <c r="Q246" s="49">
        <f t="shared" si="104"/>
        <v>1.3702987605999999</v>
      </c>
      <c r="R246" s="49">
        <f t="shared" si="105"/>
        <v>1.4648021234000004</v>
      </c>
      <c r="S246" s="50">
        <f t="shared" si="106"/>
        <v>1.5593054862000002</v>
      </c>
      <c r="T246" s="48">
        <f t="shared" si="72"/>
        <v>0</v>
      </c>
      <c r="U246" s="49">
        <f t="shared" si="73"/>
        <v>0</v>
      </c>
      <c r="V246" s="49">
        <f t="shared" si="74"/>
        <v>0</v>
      </c>
      <c r="W246" s="49">
        <f t="shared" si="75"/>
        <v>0</v>
      </c>
      <c r="X246" s="49">
        <f t="shared" si="76"/>
        <v>0</v>
      </c>
      <c r="Y246" s="49">
        <f t="shared" si="77"/>
        <v>2.7115985854500311</v>
      </c>
      <c r="Z246" s="49">
        <f t="shared" si="78"/>
        <v>6.5762512830198965</v>
      </c>
      <c r="AA246" s="49">
        <f t="shared" si="79"/>
        <v>11.47688670792874</v>
      </c>
      <c r="AB246" s="49">
        <f t="shared" si="80"/>
        <v>17.413504860176555</v>
      </c>
      <c r="AC246" s="49">
        <f t="shared" si="81"/>
        <v>24.386105739763345</v>
      </c>
      <c r="AD246" s="49">
        <f t="shared" si="82"/>
        <v>32.394689346689134</v>
      </c>
      <c r="AE246" s="49">
        <f t="shared" si="83"/>
        <v>41.43925568095387</v>
      </c>
      <c r="AF246" s="49">
        <f t="shared" si="84"/>
        <v>51.519804742557596</v>
      </c>
      <c r="AG246" s="49">
        <f t="shared" si="85"/>
        <v>62.636336531500305</v>
      </c>
      <c r="AH246" s="49">
        <f t="shared" si="86"/>
        <v>74.788851047781975</v>
      </c>
      <c r="AI246" s="49">
        <f t="shared" si="87"/>
        <v>87.977348291402706</v>
      </c>
      <c r="AJ246" s="49">
        <f t="shared" si="88"/>
        <v>102.20182826236231</v>
      </c>
      <c r="AK246" s="75">
        <f>T246*VLOOKUP('Tipo de Pilha_Furieri2014'!$E$1,'Área - us ur_Furieri2014'!$A$4:$R$6,2,FALSE)/1000</f>
        <v>0</v>
      </c>
      <c r="AL246" s="76">
        <f>U246*VLOOKUP('Tipo de Pilha_Furieri2014'!$E$1,'Área - us ur_Furieri2014'!$A$4:$R$6,3,FALSE)/1000</f>
        <v>0</v>
      </c>
      <c r="AM246" s="76">
        <f>V246*VLOOKUP('Tipo de Pilha_Furieri2014'!$E$1,'Área - us ur_Furieri2014'!$A$4:$R$6,4,FALSE)/1000</f>
        <v>0</v>
      </c>
      <c r="AN246" s="76">
        <f>W246*VLOOKUP('Tipo de Pilha_Furieri2014'!$E$1,'Área - us ur_Furieri2014'!$A$4:$R$6,5,FALSE)/1000</f>
        <v>0</v>
      </c>
      <c r="AO246" s="76">
        <f>X246*VLOOKUP('Tipo de Pilha_Furieri2014'!$E$1,'Área - us ur_Furieri2014'!$A$4:$R$6,6,FALSE)/1000</f>
        <v>0</v>
      </c>
      <c r="AP246" s="76">
        <f>Y246*VLOOKUP('Tipo de Pilha_Furieri2014'!$E$1,'Área - us ur_Furieri2014'!$A$4:$R$6,7,FALSE)/1000</f>
        <v>5.5045451284635634E-4</v>
      </c>
      <c r="AQ246" s="76">
        <f>Z246*VLOOKUP('Tipo de Pilha_Furieri2014'!$E$1,'Área - us ur_Furieri2014'!$A$4:$R$6,8,FALSE)/1000</f>
        <v>1.0061664463020441E-3</v>
      </c>
      <c r="AR246" s="76">
        <f>AA246*VLOOKUP('Tipo de Pilha_Furieri2014'!$E$1,'Área - us ur_Furieri2014'!$A$4:$R$6,9,FALSE)/1000</f>
        <v>1.2509806511642328E-3</v>
      </c>
      <c r="AS246" s="76">
        <f>AB246*VLOOKUP('Tipo de Pilha_Furieri2014'!$E$1,'Área - us ur_Furieri2014'!$A$4:$R$6,10,FALSE)/1000</f>
        <v>9.4032926244953406E-4</v>
      </c>
      <c r="AT246" s="76">
        <f>AC246*VLOOKUP('Tipo de Pilha_Furieri2014'!$E$1,'Área - us ur_Furieri2014'!$A$4:$R$6,11,FALSE)/1000</f>
        <v>8.5351370089171714E-4</v>
      </c>
      <c r="AU246" s="76">
        <f>AD246*VLOOKUP('Tipo de Pilha_Furieri2014'!$E$1,'Área - us ur_Furieri2014'!$A$4:$R$6,12,FALSE)/1000</f>
        <v>7.7747254432053924E-4</v>
      </c>
      <c r="AV246" s="76">
        <f>AE246*VLOOKUP('Tipo de Pilha_Furieri2014'!$E$1,'Área - us ur_Furieri2014'!$A$4:$R$6,13,FALSE)/1000</f>
        <v>2.4863553408572322E-4</v>
      </c>
      <c r="AW246" s="76">
        <f>AF246*VLOOKUP('Tipo de Pilha_Furieri2014'!$E$1,'Área - us ur_Furieri2014'!$A$4:$R$6,14,FALSE)/1000</f>
        <v>1.545594142276728E-4</v>
      </c>
      <c r="AX246" s="76">
        <f>AG246*VLOOKUP('Tipo de Pilha_Furieri2014'!$E$1,'Área - us ur_Furieri2014'!$A$4:$R$6,15,FALSE)/1000</f>
        <v>6.26363365315003E-5</v>
      </c>
      <c r="AY246" s="76">
        <f>AH246*VLOOKUP('Tipo de Pilha_Furieri2014'!$E$1,'Área - us ur_Furieri2014'!$A$4:$R$6,16,FALSE)/1000</f>
        <v>0</v>
      </c>
      <c r="AZ246" s="76">
        <f>AI246*VLOOKUP('Tipo de Pilha_Furieri2014'!$E$1,'Área - us ur_Furieri2014'!$A$4:$R$6,17,FALSE)/1000</f>
        <v>0</v>
      </c>
      <c r="BA246" s="77">
        <f>AJ246*VLOOKUP('Tipo de Pilha_Furieri2014'!$E$1,'Área - us ur_Furieri2014'!$A$4:$R$6,18,FALSE)/1000</f>
        <v>0</v>
      </c>
      <c r="BB246" s="70">
        <f t="shared" si="89"/>
        <v>5.8447484028193199E-3</v>
      </c>
    </row>
    <row r="247" spans="1:54" ht="15" customHeight="1" x14ac:dyDescent="0.2">
      <c r="A247" s="90">
        <f>'Série Vento-1 dia'!D247</f>
        <v>42249</v>
      </c>
      <c r="B247" s="55">
        <f>'Série Vento-1 dia'!E247</f>
        <v>17.182429599999999</v>
      </c>
      <c r="C247" s="48">
        <f t="shared" si="90"/>
        <v>8.5912148000000008E-2</v>
      </c>
      <c r="D247" s="49">
        <f t="shared" si="91"/>
        <v>0.25773644399999995</v>
      </c>
      <c r="E247" s="49">
        <f t="shared" si="92"/>
        <v>0.42956074</v>
      </c>
      <c r="F247" s="49">
        <f t="shared" si="93"/>
        <v>0.60138503599999993</v>
      </c>
      <c r="G247" s="49">
        <f t="shared" si="94"/>
        <v>0.77320933200000008</v>
      </c>
      <c r="H247" s="49">
        <f t="shared" si="95"/>
        <v>0.94503362800000001</v>
      </c>
      <c r="I247" s="49">
        <f t="shared" si="96"/>
        <v>1.1168579240000001</v>
      </c>
      <c r="J247" s="49">
        <f t="shared" si="97"/>
        <v>1.2886822200000001</v>
      </c>
      <c r="K247" s="49">
        <f t="shared" si="98"/>
        <v>1.4605065159999999</v>
      </c>
      <c r="L247" s="49">
        <f t="shared" si="99"/>
        <v>1.632330812</v>
      </c>
      <c r="M247" s="49">
        <f t="shared" si="100"/>
        <v>1.804155108</v>
      </c>
      <c r="N247" s="49">
        <f t="shared" si="101"/>
        <v>1.9759794039999998</v>
      </c>
      <c r="O247" s="49">
        <f t="shared" si="102"/>
        <v>2.1478036999999999</v>
      </c>
      <c r="P247" s="49">
        <f t="shared" si="103"/>
        <v>2.3196279959999999</v>
      </c>
      <c r="Q247" s="49">
        <f t="shared" si="104"/>
        <v>2.4914522919999995</v>
      </c>
      <c r="R247" s="49">
        <f t="shared" si="105"/>
        <v>2.6632765880000004</v>
      </c>
      <c r="S247" s="50">
        <f t="shared" si="106"/>
        <v>2.835100884</v>
      </c>
      <c r="T247" s="48">
        <f t="shared" si="72"/>
        <v>0</v>
      </c>
      <c r="U247" s="49">
        <f t="shared" si="73"/>
        <v>0</v>
      </c>
      <c r="V247" s="49">
        <f t="shared" si="74"/>
        <v>0</v>
      </c>
      <c r="W247" s="49">
        <f t="shared" si="75"/>
        <v>5.9882500727538321</v>
      </c>
      <c r="X247" s="49">
        <f t="shared" si="76"/>
        <v>15.412206743169406</v>
      </c>
      <c r="Y247" s="49">
        <f t="shared" si="77"/>
        <v>28.260899702308862</v>
      </c>
      <c r="Z247" s="49">
        <f t="shared" si="78"/>
        <v>44.534328950172224</v>
      </c>
      <c r="AA247" s="49">
        <f t="shared" si="79"/>
        <v>64.232494486759464</v>
      </c>
      <c r="AB247" s="49">
        <f t="shared" si="80"/>
        <v>87.355396312070582</v>
      </c>
      <c r="AC247" s="49">
        <f t="shared" si="81"/>
        <v>113.90303442610561</v>
      </c>
      <c r="AD247" s="49">
        <f t="shared" si="82"/>
        <v>143.87540882886452</v>
      </c>
      <c r="AE247" s="49">
        <f t="shared" si="83"/>
        <v>177.27251952034732</v>
      </c>
      <c r="AF247" s="49">
        <f t="shared" si="84"/>
        <v>214.09436650055397</v>
      </c>
      <c r="AG247" s="49">
        <f t="shared" si="85"/>
        <v>254.34094976948461</v>
      </c>
      <c r="AH247" s="49">
        <f t="shared" si="86"/>
        <v>298.01226932713894</v>
      </c>
      <c r="AI247" s="49">
        <f t="shared" si="87"/>
        <v>345.10832517351753</v>
      </c>
      <c r="AJ247" s="49">
        <f t="shared" si="88"/>
        <v>395.6291173086197</v>
      </c>
      <c r="AK247" s="75">
        <f>T247*VLOOKUP('Tipo de Pilha_Furieri2014'!$E$1,'Área - us ur_Furieri2014'!$A$4:$R$6,2,FALSE)/1000</f>
        <v>0</v>
      </c>
      <c r="AL247" s="76">
        <f>U247*VLOOKUP('Tipo de Pilha_Furieri2014'!$E$1,'Área - us ur_Furieri2014'!$A$4:$R$6,3,FALSE)/1000</f>
        <v>0</v>
      </c>
      <c r="AM247" s="76">
        <f>V247*VLOOKUP('Tipo de Pilha_Furieri2014'!$E$1,'Área - us ur_Furieri2014'!$A$4:$R$6,4,FALSE)/1000</f>
        <v>0</v>
      </c>
      <c r="AN247" s="76">
        <f>W247*VLOOKUP('Tipo de Pilha_Furieri2014'!$E$1,'Área - us ur_Furieri2014'!$A$4:$R$6,5,FALSE)/1000</f>
        <v>5.8086025705712167E-4</v>
      </c>
      <c r="AO247" s="76">
        <f>X247*VLOOKUP('Tipo de Pilha_Furieri2014'!$E$1,'Área - us ur_Furieri2014'!$A$4:$R$6,6,FALSE)/1000</f>
        <v>2.4505408721639354E-3</v>
      </c>
      <c r="AP247" s="76">
        <f>Y247*VLOOKUP('Tipo de Pilha_Furieri2014'!$E$1,'Área - us ur_Furieri2014'!$A$4:$R$6,7,FALSE)/1000</f>
        <v>5.7369626395686992E-3</v>
      </c>
      <c r="AQ247" s="76">
        <f>Z247*VLOOKUP('Tipo de Pilha_Furieri2014'!$E$1,'Área - us ur_Furieri2014'!$A$4:$R$6,8,FALSE)/1000</f>
        <v>6.8137523293763502E-3</v>
      </c>
      <c r="AR247" s="76">
        <f>AA247*VLOOKUP('Tipo de Pilha_Furieri2014'!$E$1,'Área - us ur_Furieri2014'!$A$4:$R$6,9,FALSE)/1000</f>
        <v>7.0013418990567816E-3</v>
      </c>
      <c r="AS247" s="76">
        <f>AB247*VLOOKUP('Tipo de Pilha_Furieri2014'!$E$1,'Área - us ur_Furieri2014'!$A$4:$R$6,10,FALSE)/1000</f>
        <v>4.7171914008518117E-3</v>
      </c>
      <c r="AT247" s="76">
        <f>AC247*VLOOKUP('Tipo de Pilha_Furieri2014'!$E$1,'Área - us ur_Furieri2014'!$A$4:$R$6,11,FALSE)/1000</f>
        <v>3.9866062049136964E-3</v>
      </c>
      <c r="AU247" s="76">
        <f>AD247*VLOOKUP('Tipo de Pilha_Furieri2014'!$E$1,'Área - us ur_Furieri2014'!$A$4:$R$6,12,FALSE)/1000</f>
        <v>3.4530098118927487E-3</v>
      </c>
      <c r="AV247" s="76">
        <f>AE247*VLOOKUP('Tipo de Pilha_Furieri2014'!$E$1,'Área - us ur_Furieri2014'!$A$4:$R$6,13,FALSE)/1000</f>
        <v>1.063635117122084E-3</v>
      </c>
      <c r="AW247" s="76">
        <f>AF247*VLOOKUP('Tipo de Pilha_Furieri2014'!$E$1,'Área - us ur_Furieri2014'!$A$4:$R$6,14,FALSE)/1000</f>
        <v>6.422830995016619E-4</v>
      </c>
      <c r="AX247" s="76">
        <f>AG247*VLOOKUP('Tipo de Pilha_Furieri2014'!$E$1,'Área - us ur_Furieri2014'!$A$4:$R$6,15,FALSE)/1000</f>
        <v>2.5434094976948461E-4</v>
      </c>
      <c r="AY247" s="76">
        <f>AH247*VLOOKUP('Tipo de Pilha_Furieri2014'!$E$1,'Área - us ur_Furieri2014'!$A$4:$R$6,16,FALSE)/1000</f>
        <v>0</v>
      </c>
      <c r="AZ247" s="76">
        <f>AI247*VLOOKUP('Tipo de Pilha_Furieri2014'!$E$1,'Área - us ur_Furieri2014'!$A$4:$R$6,17,FALSE)/1000</f>
        <v>0</v>
      </c>
      <c r="BA247" s="77">
        <f>AJ247*VLOOKUP('Tipo de Pilha_Furieri2014'!$E$1,'Área - us ur_Furieri2014'!$A$4:$R$6,18,FALSE)/1000</f>
        <v>0</v>
      </c>
      <c r="BB247" s="70">
        <f t="shared" si="89"/>
        <v>3.6700524581274374E-2</v>
      </c>
    </row>
    <row r="248" spans="1:54" ht="15" customHeight="1" x14ac:dyDescent="0.2">
      <c r="A248" s="90">
        <f>'Série Vento-1 dia'!D248</f>
        <v>42250</v>
      </c>
      <c r="B248" s="55">
        <f>'Série Vento-1 dia'!E248</f>
        <v>13.74594368</v>
      </c>
      <c r="C248" s="48">
        <f t="shared" si="90"/>
        <v>6.8729718400000014E-2</v>
      </c>
      <c r="D248" s="49">
        <f t="shared" si="91"/>
        <v>0.2061891552</v>
      </c>
      <c r="E248" s="49">
        <f t="shared" si="92"/>
        <v>0.34364859200000003</v>
      </c>
      <c r="F248" s="49">
        <f t="shared" si="93"/>
        <v>0.48110802879999992</v>
      </c>
      <c r="G248" s="49">
        <f t="shared" si="94"/>
        <v>0.61856746560000009</v>
      </c>
      <c r="H248" s="49">
        <f t="shared" si="95"/>
        <v>0.75602690240000014</v>
      </c>
      <c r="I248" s="49">
        <f t="shared" si="96"/>
        <v>0.89348633919999998</v>
      </c>
      <c r="J248" s="49">
        <f t="shared" si="97"/>
        <v>1.030945776</v>
      </c>
      <c r="K248" s="49">
        <f t="shared" si="98"/>
        <v>1.1684052128</v>
      </c>
      <c r="L248" s="49">
        <f t="shared" si="99"/>
        <v>1.3058646495999999</v>
      </c>
      <c r="M248" s="49">
        <f t="shared" si="100"/>
        <v>1.4433240864000001</v>
      </c>
      <c r="N248" s="49">
        <f t="shared" si="101"/>
        <v>1.5807835231999998</v>
      </c>
      <c r="O248" s="49">
        <f t="shared" si="102"/>
        <v>1.71824296</v>
      </c>
      <c r="P248" s="49">
        <f t="shared" si="103"/>
        <v>1.8557023968000002</v>
      </c>
      <c r="Q248" s="49">
        <f t="shared" si="104"/>
        <v>1.9931618335999999</v>
      </c>
      <c r="R248" s="49">
        <f t="shared" si="105"/>
        <v>2.1306212704000003</v>
      </c>
      <c r="S248" s="50">
        <f t="shared" si="106"/>
        <v>2.2680807072000002</v>
      </c>
      <c r="T248" s="48">
        <f t="shared" ref="T248:T311" si="107">IF(C248&gt;$BF$1,58*(C248-$BF$1)^2+25*(C248-$BF$1),0)</f>
        <v>0</v>
      </c>
      <c r="U248" s="49">
        <f t="shared" ref="U248:U311" si="108">IF(D248&gt;$BF$1,58*(D248-$BF$1)^2+25*(D248-$BF$1),0)</f>
        <v>0</v>
      </c>
      <c r="V248" s="49">
        <f t="shared" ref="V248:V311" si="109">IF(E248&gt;$BF$1,58*(E248-$BF$1)^2+25*(E248-$BF$1),0)</f>
        <v>0</v>
      </c>
      <c r="W248" s="49">
        <f t="shared" ref="W248:W311" si="110">IF(F248&gt;$BF$1,58*(F248-$BF$1)^2+25*(F248-$BF$1),0)</f>
        <v>1.4291984952536523</v>
      </c>
      <c r="X248" s="49">
        <f t="shared" ref="X248:X311" si="111">IF(G248&gt;$BF$1,58*(G248-$BF$1)^2+25*(G248-$BF$1),0)</f>
        <v>6.7765326068028209</v>
      </c>
      <c r="Y248" s="49">
        <f t="shared" ref="Y248:Y311" si="112">IF(H248&gt;$BF$1,58*(H248-$BF$1)^2+25*(H248-$BF$1),0)</f>
        <v>14.315697943135278</v>
      </c>
      <c r="Z248" s="49">
        <f t="shared" ref="Z248:Z311" si="113">IF(I248&gt;$BF$1,58*(I248-$BF$1)^2+25*(I248-$BF$1),0)</f>
        <v>24.046694504251011</v>
      </c>
      <c r="AA248" s="49">
        <f t="shared" ref="AA248:AA311" si="114">IF(J248&gt;$BF$1,58*(J248-$BF$1)^2+25*(J248-$BF$1),0)</f>
        <v>35.969522290150053</v>
      </c>
      <c r="AB248" s="49">
        <f t="shared" ref="AB248:AB311" si="115">IF(K248&gt;$BF$1,58*(K248-$BF$1)^2+25*(K248-$BF$1),0)</f>
        <v>50.08418130083237</v>
      </c>
      <c r="AC248" s="49">
        <f t="shared" ref="AC248:AC311" si="116">IF(L248&gt;$BF$1,58*(L248-$BF$1)^2+25*(L248-$BF$1),0)</f>
        <v>66.390671536297987</v>
      </c>
      <c r="AD248" s="49">
        <f t="shared" ref="AD248:AD311" si="117">IF(M248&gt;$BF$1,58*(M248-$BF$1)^2+25*(M248-$BF$1),0)</f>
        <v>84.888992996546904</v>
      </c>
      <c r="AE248" s="49">
        <f t="shared" ref="AE248:AE311" si="118">IF(N248&gt;$BF$1,58*(N248-$BF$1)^2+25*(N248-$BF$1),0)</f>
        <v>105.57914568157906</v>
      </c>
      <c r="AF248" s="49">
        <f t="shared" ref="AF248:AF311" si="119">IF(O248&gt;$BF$1,58*(O248-$BF$1)^2+25*(O248-$BF$1),0)</f>
        <v>128.46112959139458</v>
      </c>
      <c r="AG248" s="49">
        <f t="shared" ref="AG248:AG311" si="120">IF(P248&gt;$BF$1,58*(P248-$BF$1)^2+25*(P248-$BF$1),0)</f>
        <v>153.53494472599337</v>
      </c>
      <c r="AH248" s="49">
        <f t="shared" ref="AH248:AH311" si="121">IF(Q248&gt;$BF$1,58*(Q248-$BF$1)^2+25*(Q248-$BF$1),0)</f>
        <v>180.8005910853754</v>
      </c>
      <c r="AI248" s="49">
        <f t="shared" ref="AI248:AI311" si="122">IF(R248&gt;$BF$1,58*(R248-$BF$1)^2+25*(R248-$BF$1),0)</f>
        <v>210.25806866954085</v>
      </c>
      <c r="AJ248" s="49">
        <f t="shared" ref="AJ248:AJ311" si="123">IF(S248&gt;$BF$1,58*(S248-$BF$1)^2+25*(S248-$BF$1),0)</f>
        <v>241.90737747848948</v>
      </c>
      <c r="AK248" s="75">
        <f>T248*VLOOKUP('Tipo de Pilha_Furieri2014'!$E$1,'Área - us ur_Furieri2014'!$A$4:$R$6,2,FALSE)/1000</f>
        <v>0</v>
      </c>
      <c r="AL248" s="76">
        <f>U248*VLOOKUP('Tipo de Pilha_Furieri2014'!$E$1,'Área - us ur_Furieri2014'!$A$4:$R$6,3,FALSE)/1000</f>
        <v>0</v>
      </c>
      <c r="AM248" s="76">
        <f>V248*VLOOKUP('Tipo de Pilha_Furieri2014'!$E$1,'Área - us ur_Furieri2014'!$A$4:$R$6,4,FALSE)/1000</f>
        <v>0</v>
      </c>
      <c r="AN248" s="76">
        <f>W248*VLOOKUP('Tipo de Pilha_Furieri2014'!$E$1,'Área - us ur_Furieri2014'!$A$4:$R$6,5,FALSE)/1000</f>
        <v>1.3863225403960424E-4</v>
      </c>
      <c r="AO248" s="76">
        <f>X248*VLOOKUP('Tipo de Pilha_Furieri2014'!$E$1,'Área - us ur_Furieri2014'!$A$4:$R$6,6,FALSE)/1000</f>
        <v>1.0774686844816485E-3</v>
      </c>
      <c r="AP248" s="76">
        <f>Y248*VLOOKUP('Tipo de Pilha_Furieri2014'!$E$1,'Área - us ur_Furieri2014'!$A$4:$R$6,7,FALSE)/1000</f>
        <v>2.9060866824564616E-3</v>
      </c>
      <c r="AQ248" s="76">
        <f>Z248*VLOOKUP('Tipo de Pilha_Furieri2014'!$E$1,'Área - us ur_Furieri2014'!$A$4:$R$6,8,FALSE)/1000</f>
        <v>3.6791442591504048E-3</v>
      </c>
      <c r="AR248" s="76">
        <f>AA248*VLOOKUP('Tipo de Pilha_Furieri2014'!$E$1,'Área - us ur_Furieri2014'!$A$4:$R$6,9,FALSE)/1000</f>
        <v>3.9206779296263559E-3</v>
      </c>
      <c r="AS248" s="76">
        <f>AB248*VLOOKUP('Tipo de Pilha_Furieri2014'!$E$1,'Área - us ur_Furieri2014'!$A$4:$R$6,10,FALSE)/1000</f>
        <v>2.7045457902449481E-3</v>
      </c>
      <c r="AT248" s="76">
        <f>AC248*VLOOKUP('Tipo de Pilha_Furieri2014'!$E$1,'Área - us ur_Furieri2014'!$A$4:$R$6,11,FALSE)/1000</f>
        <v>2.3236735037704295E-3</v>
      </c>
      <c r="AU248" s="76">
        <f>AD248*VLOOKUP('Tipo de Pilha_Furieri2014'!$E$1,'Área - us ur_Furieri2014'!$A$4:$R$6,12,FALSE)/1000</f>
        <v>2.0373358319171254E-3</v>
      </c>
      <c r="AV248" s="76">
        <f>AE248*VLOOKUP('Tipo de Pilha_Furieri2014'!$E$1,'Área - us ur_Furieri2014'!$A$4:$R$6,13,FALSE)/1000</f>
        <v>6.3347487408947449E-4</v>
      </c>
      <c r="AW248" s="76">
        <f>AF248*VLOOKUP('Tipo de Pilha_Furieri2014'!$E$1,'Área - us ur_Furieri2014'!$A$4:$R$6,14,FALSE)/1000</f>
        <v>3.8538338877418379E-4</v>
      </c>
      <c r="AX248" s="76">
        <f>AG248*VLOOKUP('Tipo de Pilha_Furieri2014'!$E$1,'Área - us ur_Furieri2014'!$A$4:$R$6,15,FALSE)/1000</f>
        <v>1.5353494472599338E-4</v>
      </c>
      <c r="AY248" s="76">
        <f>AH248*VLOOKUP('Tipo de Pilha_Furieri2014'!$E$1,'Área - us ur_Furieri2014'!$A$4:$R$6,16,FALSE)/1000</f>
        <v>0</v>
      </c>
      <c r="AZ248" s="76">
        <f>AI248*VLOOKUP('Tipo de Pilha_Furieri2014'!$E$1,'Área - us ur_Furieri2014'!$A$4:$R$6,17,FALSE)/1000</f>
        <v>0</v>
      </c>
      <c r="BA248" s="77">
        <f>AJ248*VLOOKUP('Tipo de Pilha_Furieri2014'!$E$1,'Área - us ur_Furieri2014'!$A$4:$R$6,18,FALSE)/1000</f>
        <v>0</v>
      </c>
      <c r="BB248" s="70">
        <f t="shared" ref="BB248:BB311" si="124">SUM(AK248:BA248)</f>
        <v>1.9959958143276627E-2</v>
      </c>
    </row>
    <row r="249" spans="1:54" ht="15" customHeight="1" x14ac:dyDescent="0.2">
      <c r="A249" s="90">
        <f>'Série Vento-1 dia'!D249</f>
        <v>42251</v>
      </c>
      <c r="B249" s="55">
        <f>'Série Vento-1 dia'!E249</f>
        <v>15.464186639999999</v>
      </c>
      <c r="C249" s="48">
        <f t="shared" si="90"/>
        <v>7.7320933200000011E-2</v>
      </c>
      <c r="D249" s="49">
        <f t="shared" si="91"/>
        <v>0.23196279959999999</v>
      </c>
      <c r="E249" s="49">
        <f t="shared" si="92"/>
        <v>0.38660466599999999</v>
      </c>
      <c r="F249" s="49">
        <f t="shared" si="93"/>
        <v>0.54124653239999987</v>
      </c>
      <c r="G249" s="49">
        <f t="shared" si="94"/>
        <v>0.69588839880000009</v>
      </c>
      <c r="H249" s="49">
        <f t="shared" si="95"/>
        <v>0.85053026520000008</v>
      </c>
      <c r="I249" s="49">
        <f t="shared" si="96"/>
        <v>1.0051721316</v>
      </c>
      <c r="J249" s="49">
        <f t="shared" si="97"/>
        <v>1.1598139980000002</v>
      </c>
      <c r="K249" s="49">
        <f t="shared" si="98"/>
        <v>1.3144558644</v>
      </c>
      <c r="L249" s="49">
        <f t="shared" si="99"/>
        <v>1.4690977307999999</v>
      </c>
      <c r="M249" s="49">
        <f t="shared" si="100"/>
        <v>1.6237395972000002</v>
      </c>
      <c r="N249" s="49">
        <f t="shared" si="101"/>
        <v>1.7783814635999997</v>
      </c>
      <c r="O249" s="49">
        <f t="shared" si="102"/>
        <v>1.9330233299999999</v>
      </c>
      <c r="P249" s="49">
        <f t="shared" si="103"/>
        <v>2.0876651964000001</v>
      </c>
      <c r="Q249" s="49">
        <f t="shared" si="104"/>
        <v>2.2423070627999997</v>
      </c>
      <c r="R249" s="49">
        <f t="shared" si="105"/>
        <v>2.3969489292000001</v>
      </c>
      <c r="S249" s="50">
        <f t="shared" si="106"/>
        <v>2.5515907956000001</v>
      </c>
      <c r="T249" s="48">
        <f t="shared" si="107"/>
        <v>0</v>
      </c>
      <c r="U249" s="49">
        <f t="shared" si="108"/>
        <v>0</v>
      </c>
      <c r="V249" s="49">
        <f t="shared" si="109"/>
        <v>0</v>
      </c>
      <c r="W249" s="49">
        <f t="shared" si="110"/>
        <v>3.4989591863194018</v>
      </c>
      <c r="X249" s="49">
        <f t="shared" si="111"/>
        <v>10.747615125752819</v>
      </c>
      <c r="Y249" s="49">
        <f t="shared" si="112"/>
        <v>20.770307459052582</v>
      </c>
      <c r="Z249" s="49">
        <f t="shared" si="113"/>
        <v>33.567036186218694</v>
      </c>
      <c r="AA249" s="49">
        <f t="shared" si="114"/>
        <v>49.137801307251181</v>
      </c>
      <c r="AB249" s="49">
        <f t="shared" si="115"/>
        <v>67.482602822149971</v>
      </c>
      <c r="AC249" s="49">
        <f t="shared" si="116"/>
        <v>88.60144073091513</v>
      </c>
      <c r="AD249" s="49">
        <f t="shared" si="117"/>
        <v>112.4943150335467</v>
      </c>
      <c r="AE249" s="49">
        <f t="shared" si="118"/>
        <v>139.16122573004449</v>
      </c>
      <c r="AF249" s="49">
        <f t="shared" si="119"/>
        <v>168.60217282040875</v>
      </c>
      <c r="AG249" s="49">
        <f t="shared" si="120"/>
        <v>200.81715630463935</v>
      </c>
      <c r="AH249" s="49">
        <f t="shared" si="121"/>
        <v>235.80617618273621</v>
      </c>
      <c r="AI249" s="49">
        <f t="shared" si="122"/>
        <v>273.56923245469955</v>
      </c>
      <c r="AJ249" s="49">
        <f t="shared" si="123"/>
        <v>314.10632512052916</v>
      </c>
      <c r="AK249" s="75">
        <f>T249*VLOOKUP('Tipo de Pilha_Furieri2014'!$E$1,'Área - us ur_Furieri2014'!$A$4:$R$6,2,FALSE)/1000</f>
        <v>0</v>
      </c>
      <c r="AL249" s="76">
        <f>U249*VLOOKUP('Tipo de Pilha_Furieri2014'!$E$1,'Área - us ur_Furieri2014'!$A$4:$R$6,3,FALSE)/1000</f>
        <v>0</v>
      </c>
      <c r="AM249" s="76">
        <f>V249*VLOOKUP('Tipo de Pilha_Furieri2014'!$E$1,'Área - us ur_Furieri2014'!$A$4:$R$6,4,FALSE)/1000</f>
        <v>0</v>
      </c>
      <c r="AN249" s="76">
        <f>W249*VLOOKUP('Tipo de Pilha_Furieri2014'!$E$1,'Área - us ur_Furieri2014'!$A$4:$R$6,5,FALSE)/1000</f>
        <v>3.3939904107298198E-4</v>
      </c>
      <c r="AO249" s="76">
        <f>X249*VLOOKUP('Tipo de Pilha_Furieri2014'!$E$1,'Área - us ur_Furieri2014'!$A$4:$R$6,6,FALSE)/1000</f>
        <v>1.7088708049946984E-3</v>
      </c>
      <c r="AP249" s="76">
        <f>Y249*VLOOKUP('Tipo de Pilha_Furieri2014'!$E$1,'Área - us ur_Furieri2014'!$A$4:$R$6,7,FALSE)/1000</f>
        <v>4.2163724141876741E-3</v>
      </c>
      <c r="AQ249" s="76">
        <f>Z249*VLOOKUP('Tipo de Pilha_Furieri2014'!$E$1,'Área - us ur_Furieri2014'!$A$4:$R$6,8,FALSE)/1000</f>
        <v>5.1357565364914598E-3</v>
      </c>
      <c r="AR249" s="76">
        <f>AA249*VLOOKUP('Tipo de Pilha_Furieri2014'!$E$1,'Área - us ur_Furieri2014'!$A$4:$R$6,9,FALSE)/1000</f>
        <v>5.3560203424903785E-3</v>
      </c>
      <c r="AS249" s="76">
        <f>AB249*VLOOKUP('Tipo de Pilha_Furieri2014'!$E$1,'Área - us ur_Furieri2014'!$A$4:$R$6,10,FALSE)/1000</f>
        <v>3.6440605523960987E-3</v>
      </c>
      <c r="AT249" s="76">
        <f>AC249*VLOOKUP('Tipo de Pilha_Furieri2014'!$E$1,'Área - us ur_Furieri2014'!$A$4:$R$6,11,FALSE)/1000</f>
        <v>3.1010504255820298E-3</v>
      </c>
      <c r="AU249" s="76">
        <f>AD249*VLOOKUP('Tipo de Pilha_Furieri2014'!$E$1,'Área - us ur_Furieri2014'!$A$4:$R$6,12,FALSE)/1000</f>
        <v>2.6998635608051205E-3</v>
      </c>
      <c r="AV249" s="76">
        <f>AE249*VLOOKUP('Tipo de Pilha_Furieri2014'!$E$1,'Área - us ur_Furieri2014'!$A$4:$R$6,13,FALSE)/1000</f>
        <v>8.3496735438026693E-4</v>
      </c>
      <c r="AW249" s="76">
        <f>AF249*VLOOKUP('Tipo de Pilha_Furieri2014'!$E$1,'Área - us ur_Furieri2014'!$A$4:$R$6,14,FALSE)/1000</f>
        <v>5.0580651846122624E-4</v>
      </c>
      <c r="AX249" s="76">
        <f>AG249*VLOOKUP('Tipo de Pilha_Furieri2014'!$E$1,'Área - us ur_Furieri2014'!$A$4:$R$6,15,FALSE)/1000</f>
        <v>2.0081715630463937E-4</v>
      </c>
      <c r="AY249" s="76">
        <f>AH249*VLOOKUP('Tipo de Pilha_Furieri2014'!$E$1,'Área - us ur_Furieri2014'!$A$4:$R$6,16,FALSE)/1000</f>
        <v>0</v>
      </c>
      <c r="AZ249" s="76">
        <f>AI249*VLOOKUP('Tipo de Pilha_Furieri2014'!$E$1,'Área - us ur_Furieri2014'!$A$4:$R$6,17,FALSE)/1000</f>
        <v>0</v>
      </c>
      <c r="BA249" s="77">
        <f>AJ249*VLOOKUP('Tipo de Pilha_Furieri2014'!$E$1,'Área - us ur_Furieri2014'!$A$4:$R$6,18,FALSE)/1000</f>
        <v>0</v>
      </c>
      <c r="BB249" s="70">
        <f t="shared" si="124"/>
        <v>2.7742984707166574E-2</v>
      </c>
    </row>
    <row r="250" spans="1:54" ht="15" customHeight="1" x14ac:dyDescent="0.2">
      <c r="A250" s="90">
        <f>'Série Vento-1 dia'!D250</f>
        <v>42252</v>
      </c>
      <c r="B250" s="55">
        <f>'Série Vento-1 dia'!E250</f>
        <v>13.74594368</v>
      </c>
      <c r="C250" s="48">
        <f t="shared" si="90"/>
        <v>6.8729718400000014E-2</v>
      </c>
      <c r="D250" s="49">
        <f t="shared" si="91"/>
        <v>0.2061891552</v>
      </c>
      <c r="E250" s="49">
        <f t="shared" si="92"/>
        <v>0.34364859200000003</v>
      </c>
      <c r="F250" s="49">
        <f t="shared" si="93"/>
        <v>0.48110802879999992</v>
      </c>
      <c r="G250" s="49">
        <f t="shared" si="94"/>
        <v>0.61856746560000009</v>
      </c>
      <c r="H250" s="49">
        <f t="shared" si="95"/>
        <v>0.75602690240000014</v>
      </c>
      <c r="I250" s="49">
        <f t="shared" si="96"/>
        <v>0.89348633919999998</v>
      </c>
      <c r="J250" s="49">
        <f t="shared" si="97"/>
        <v>1.030945776</v>
      </c>
      <c r="K250" s="49">
        <f t="shared" si="98"/>
        <v>1.1684052128</v>
      </c>
      <c r="L250" s="49">
        <f t="shared" si="99"/>
        <v>1.3058646495999999</v>
      </c>
      <c r="M250" s="49">
        <f t="shared" si="100"/>
        <v>1.4433240864000001</v>
      </c>
      <c r="N250" s="49">
        <f t="shared" si="101"/>
        <v>1.5807835231999998</v>
      </c>
      <c r="O250" s="49">
        <f t="shared" si="102"/>
        <v>1.71824296</v>
      </c>
      <c r="P250" s="49">
        <f t="shared" si="103"/>
        <v>1.8557023968000002</v>
      </c>
      <c r="Q250" s="49">
        <f t="shared" si="104"/>
        <v>1.9931618335999999</v>
      </c>
      <c r="R250" s="49">
        <f t="shared" si="105"/>
        <v>2.1306212704000003</v>
      </c>
      <c r="S250" s="50">
        <f t="shared" si="106"/>
        <v>2.2680807072000002</v>
      </c>
      <c r="T250" s="48">
        <f t="shared" si="107"/>
        <v>0</v>
      </c>
      <c r="U250" s="49">
        <f t="shared" si="108"/>
        <v>0</v>
      </c>
      <c r="V250" s="49">
        <f t="shared" si="109"/>
        <v>0</v>
      </c>
      <c r="W250" s="49">
        <f t="shared" si="110"/>
        <v>1.4291984952536523</v>
      </c>
      <c r="X250" s="49">
        <f t="shared" si="111"/>
        <v>6.7765326068028209</v>
      </c>
      <c r="Y250" s="49">
        <f t="shared" si="112"/>
        <v>14.315697943135278</v>
      </c>
      <c r="Z250" s="49">
        <f t="shared" si="113"/>
        <v>24.046694504251011</v>
      </c>
      <c r="AA250" s="49">
        <f t="shared" si="114"/>
        <v>35.969522290150053</v>
      </c>
      <c r="AB250" s="49">
        <f t="shared" si="115"/>
        <v>50.08418130083237</v>
      </c>
      <c r="AC250" s="49">
        <f t="shared" si="116"/>
        <v>66.390671536297987</v>
      </c>
      <c r="AD250" s="49">
        <f t="shared" si="117"/>
        <v>84.888992996546904</v>
      </c>
      <c r="AE250" s="49">
        <f t="shared" si="118"/>
        <v>105.57914568157906</v>
      </c>
      <c r="AF250" s="49">
        <f t="shared" si="119"/>
        <v>128.46112959139458</v>
      </c>
      <c r="AG250" s="49">
        <f t="shared" si="120"/>
        <v>153.53494472599337</v>
      </c>
      <c r="AH250" s="49">
        <f t="shared" si="121"/>
        <v>180.8005910853754</v>
      </c>
      <c r="AI250" s="49">
        <f t="shared" si="122"/>
        <v>210.25806866954085</v>
      </c>
      <c r="AJ250" s="49">
        <f t="shared" si="123"/>
        <v>241.90737747848948</v>
      </c>
      <c r="AK250" s="75">
        <f>T250*VLOOKUP('Tipo de Pilha_Furieri2014'!$E$1,'Área - us ur_Furieri2014'!$A$4:$R$6,2,FALSE)/1000</f>
        <v>0</v>
      </c>
      <c r="AL250" s="76">
        <f>U250*VLOOKUP('Tipo de Pilha_Furieri2014'!$E$1,'Área - us ur_Furieri2014'!$A$4:$R$6,3,FALSE)/1000</f>
        <v>0</v>
      </c>
      <c r="AM250" s="76">
        <f>V250*VLOOKUP('Tipo de Pilha_Furieri2014'!$E$1,'Área - us ur_Furieri2014'!$A$4:$R$6,4,FALSE)/1000</f>
        <v>0</v>
      </c>
      <c r="AN250" s="76">
        <f>W250*VLOOKUP('Tipo de Pilha_Furieri2014'!$E$1,'Área - us ur_Furieri2014'!$A$4:$R$6,5,FALSE)/1000</f>
        <v>1.3863225403960424E-4</v>
      </c>
      <c r="AO250" s="76">
        <f>X250*VLOOKUP('Tipo de Pilha_Furieri2014'!$E$1,'Área - us ur_Furieri2014'!$A$4:$R$6,6,FALSE)/1000</f>
        <v>1.0774686844816485E-3</v>
      </c>
      <c r="AP250" s="76">
        <f>Y250*VLOOKUP('Tipo de Pilha_Furieri2014'!$E$1,'Área - us ur_Furieri2014'!$A$4:$R$6,7,FALSE)/1000</f>
        <v>2.9060866824564616E-3</v>
      </c>
      <c r="AQ250" s="76">
        <f>Z250*VLOOKUP('Tipo de Pilha_Furieri2014'!$E$1,'Área - us ur_Furieri2014'!$A$4:$R$6,8,FALSE)/1000</f>
        <v>3.6791442591504048E-3</v>
      </c>
      <c r="AR250" s="76">
        <f>AA250*VLOOKUP('Tipo de Pilha_Furieri2014'!$E$1,'Área - us ur_Furieri2014'!$A$4:$R$6,9,FALSE)/1000</f>
        <v>3.9206779296263559E-3</v>
      </c>
      <c r="AS250" s="76">
        <f>AB250*VLOOKUP('Tipo de Pilha_Furieri2014'!$E$1,'Área - us ur_Furieri2014'!$A$4:$R$6,10,FALSE)/1000</f>
        <v>2.7045457902449481E-3</v>
      </c>
      <c r="AT250" s="76">
        <f>AC250*VLOOKUP('Tipo de Pilha_Furieri2014'!$E$1,'Área - us ur_Furieri2014'!$A$4:$R$6,11,FALSE)/1000</f>
        <v>2.3236735037704295E-3</v>
      </c>
      <c r="AU250" s="76">
        <f>AD250*VLOOKUP('Tipo de Pilha_Furieri2014'!$E$1,'Área - us ur_Furieri2014'!$A$4:$R$6,12,FALSE)/1000</f>
        <v>2.0373358319171254E-3</v>
      </c>
      <c r="AV250" s="76">
        <f>AE250*VLOOKUP('Tipo de Pilha_Furieri2014'!$E$1,'Área - us ur_Furieri2014'!$A$4:$R$6,13,FALSE)/1000</f>
        <v>6.3347487408947449E-4</v>
      </c>
      <c r="AW250" s="76">
        <f>AF250*VLOOKUP('Tipo de Pilha_Furieri2014'!$E$1,'Área - us ur_Furieri2014'!$A$4:$R$6,14,FALSE)/1000</f>
        <v>3.8538338877418379E-4</v>
      </c>
      <c r="AX250" s="76">
        <f>AG250*VLOOKUP('Tipo de Pilha_Furieri2014'!$E$1,'Área - us ur_Furieri2014'!$A$4:$R$6,15,FALSE)/1000</f>
        <v>1.5353494472599338E-4</v>
      </c>
      <c r="AY250" s="76">
        <f>AH250*VLOOKUP('Tipo de Pilha_Furieri2014'!$E$1,'Área - us ur_Furieri2014'!$A$4:$R$6,16,FALSE)/1000</f>
        <v>0</v>
      </c>
      <c r="AZ250" s="76">
        <f>AI250*VLOOKUP('Tipo de Pilha_Furieri2014'!$E$1,'Área - us ur_Furieri2014'!$A$4:$R$6,17,FALSE)/1000</f>
        <v>0</v>
      </c>
      <c r="BA250" s="77">
        <f>AJ250*VLOOKUP('Tipo de Pilha_Furieri2014'!$E$1,'Área - us ur_Furieri2014'!$A$4:$R$6,18,FALSE)/1000</f>
        <v>0</v>
      </c>
      <c r="BB250" s="70">
        <f t="shared" si="124"/>
        <v>1.9959958143276627E-2</v>
      </c>
    </row>
    <row r="251" spans="1:54" ht="15" customHeight="1" x14ac:dyDescent="0.2">
      <c r="A251" s="90">
        <f>'Série Vento-1 dia'!D251</f>
        <v>42253</v>
      </c>
      <c r="B251" s="55">
        <f>'Série Vento-1 dia'!E251</f>
        <v>8.5912147999999995</v>
      </c>
      <c r="C251" s="48">
        <f t="shared" si="90"/>
        <v>4.2956074000000004E-2</v>
      </c>
      <c r="D251" s="49">
        <f t="shared" si="91"/>
        <v>0.12886822199999998</v>
      </c>
      <c r="E251" s="49">
        <f t="shared" si="92"/>
        <v>0.21478037</v>
      </c>
      <c r="F251" s="49">
        <f t="shared" si="93"/>
        <v>0.30069251799999996</v>
      </c>
      <c r="G251" s="49">
        <f t="shared" si="94"/>
        <v>0.38660466600000004</v>
      </c>
      <c r="H251" s="49">
        <f t="shared" si="95"/>
        <v>0.47251681400000001</v>
      </c>
      <c r="I251" s="49">
        <f t="shared" si="96"/>
        <v>0.55842896200000003</v>
      </c>
      <c r="J251" s="49">
        <f t="shared" si="97"/>
        <v>0.64434111000000005</v>
      </c>
      <c r="K251" s="49">
        <f t="shared" si="98"/>
        <v>0.73025325799999996</v>
      </c>
      <c r="L251" s="49">
        <f t="shared" si="99"/>
        <v>0.81616540599999998</v>
      </c>
      <c r="M251" s="49">
        <f t="shared" si="100"/>
        <v>0.902077554</v>
      </c>
      <c r="N251" s="49">
        <f t="shared" si="101"/>
        <v>0.98798970199999991</v>
      </c>
      <c r="O251" s="49">
        <f t="shared" si="102"/>
        <v>1.0739018499999999</v>
      </c>
      <c r="P251" s="49">
        <f t="shared" si="103"/>
        <v>1.159813998</v>
      </c>
      <c r="Q251" s="49">
        <f t="shared" si="104"/>
        <v>1.2457261459999998</v>
      </c>
      <c r="R251" s="49">
        <f t="shared" si="105"/>
        <v>1.3316382940000002</v>
      </c>
      <c r="S251" s="50">
        <f t="shared" si="106"/>
        <v>1.417550442</v>
      </c>
      <c r="T251" s="48">
        <f t="shared" si="107"/>
        <v>0</v>
      </c>
      <c r="U251" s="49">
        <f t="shared" si="108"/>
        <v>0</v>
      </c>
      <c r="V251" s="49">
        <f t="shared" si="109"/>
        <v>0</v>
      </c>
      <c r="W251" s="49">
        <f t="shared" si="110"/>
        <v>0</v>
      </c>
      <c r="X251" s="49">
        <f t="shared" si="111"/>
        <v>0</v>
      </c>
      <c r="Y251" s="49">
        <f t="shared" si="112"/>
        <v>1.1677657594172151</v>
      </c>
      <c r="Z251" s="49">
        <f t="shared" si="113"/>
        <v>4.167375950263053</v>
      </c>
      <c r="AA251" s="49">
        <f t="shared" si="114"/>
        <v>8.0231702132898643</v>
      </c>
      <c r="AB251" s="49">
        <f t="shared" si="115"/>
        <v>12.735148548497643</v>
      </c>
      <c r="AC251" s="49">
        <f t="shared" si="116"/>
        <v>18.303310955886403</v>
      </c>
      <c r="AD251" s="49">
        <f t="shared" si="117"/>
        <v>24.72765743545613</v>
      </c>
      <c r="AE251" s="49">
        <f t="shared" si="118"/>
        <v>32.008187987206824</v>
      </c>
      <c r="AF251" s="49">
        <f t="shared" si="119"/>
        <v>40.144902611138505</v>
      </c>
      <c r="AG251" s="49">
        <f t="shared" si="120"/>
        <v>49.137801307251152</v>
      </c>
      <c r="AH251" s="49">
        <f t="shared" si="121"/>
        <v>58.986884075544751</v>
      </c>
      <c r="AI251" s="49">
        <f t="shared" si="122"/>
        <v>69.692150916019401</v>
      </c>
      <c r="AJ251" s="49">
        <f t="shared" si="123"/>
        <v>81.253601828674945</v>
      </c>
      <c r="AK251" s="75">
        <f>T251*VLOOKUP('Tipo de Pilha_Furieri2014'!$E$1,'Área - us ur_Furieri2014'!$A$4:$R$6,2,FALSE)/1000</f>
        <v>0</v>
      </c>
      <c r="AL251" s="76">
        <f>U251*VLOOKUP('Tipo de Pilha_Furieri2014'!$E$1,'Área - us ur_Furieri2014'!$A$4:$R$6,3,FALSE)/1000</f>
        <v>0</v>
      </c>
      <c r="AM251" s="76">
        <f>V251*VLOOKUP('Tipo de Pilha_Furieri2014'!$E$1,'Área - us ur_Furieri2014'!$A$4:$R$6,4,FALSE)/1000</f>
        <v>0</v>
      </c>
      <c r="AN251" s="76">
        <f>W251*VLOOKUP('Tipo de Pilha_Furieri2014'!$E$1,'Área - us ur_Furieri2014'!$A$4:$R$6,5,FALSE)/1000</f>
        <v>0</v>
      </c>
      <c r="AO251" s="76">
        <f>X251*VLOOKUP('Tipo de Pilha_Furieri2014'!$E$1,'Área - us ur_Furieri2014'!$A$4:$R$6,6,FALSE)/1000</f>
        <v>0</v>
      </c>
      <c r="AP251" s="76">
        <f>Y251*VLOOKUP('Tipo de Pilha_Furieri2014'!$E$1,'Área - us ur_Furieri2014'!$A$4:$R$6,7,FALSE)/1000</f>
        <v>2.3705644916169466E-4</v>
      </c>
      <c r="AQ251" s="76">
        <f>Z251*VLOOKUP('Tipo de Pilha_Furieri2014'!$E$1,'Área - us ur_Furieri2014'!$A$4:$R$6,8,FALSE)/1000</f>
        <v>6.3760852039024707E-4</v>
      </c>
      <c r="AR251" s="76">
        <f>AA251*VLOOKUP('Tipo de Pilha_Furieri2014'!$E$1,'Área - us ur_Furieri2014'!$A$4:$R$6,9,FALSE)/1000</f>
        <v>8.7452555324859529E-4</v>
      </c>
      <c r="AS251" s="76">
        <f>AB251*VLOOKUP('Tipo de Pilha_Furieri2014'!$E$1,'Área - us ur_Furieri2014'!$A$4:$R$6,10,FALSE)/1000</f>
        <v>6.8769802161887275E-4</v>
      </c>
      <c r="AT251" s="76">
        <f>AC251*VLOOKUP('Tipo de Pilha_Furieri2014'!$E$1,'Área - us ur_Furieri2014'!$A$4:$R$6,11,FALSE)/1000</f>
        <v>6.4061588345602413E-4</v>
      </c>
      <c r="AU251" s="76">
        <f>AD251*VLOOKUP('Tipo de Pilha_Furieri2014'!$E$1,'Área - us ur_Furieri2014'!$A$4:$R$6,12,FALSE)/1000</f>
        <v>5.9346377845094706E-4</v>
      </c>
      <c r="AV251" s="76">
        <f>AE251*VLOOKUP('Tipo de Pilha_Furieri2014'!$E$1,'Área - us ur_Furieri2014'!$A$4:$R$6,13,FALSE)/1000</f>
        <v>1.9204912792324095E-4</v>
      </c>
      <c r="AW251" s="76">
        <f>AF251*VLOOKUP('Tipo de Pilha_Furieri2014'!$E$1,'Área - us ur_Furieri2014'!$A$4:$R$6,14,FALSE)/1000</f>
        <v>1.2043470783341552E-4</v>
      </c>
      <c r="AX251" s="76">
        <f>AG251*VLOOKUP('Tipo de Pilha_Furieri2014'!$E$1,'Área - us ur_Furieri2014'!$A$4:$R$6,15,FALSE)/1000</f>
        <v>4.9137801307251151E-5</v>
      </c>
      <c r="AY251" s="76">
        <f>AH251*VLOOKUP('Tipo de Pilha_Furieri2014'!$E$1,'Área - us ur_Furieri2014'!$A$4:$R$6,16,FALSE)/1000</f>
        <v>0</v>
      </c>
      <c r="AZ251" s="76">
        <f>AI251*VLOOKUP('Tipo de Pilha_Furieri2014'!$E$1,'Área - us ur_Furieri2014'!$A$4:$R$6,17,FALSE)/1000</f>
        <v>0</v>
      </c>
      <c r="BA251" s="77">
        <f>AJ251*VLOOKUP('Tipo de Pilha_Furieri2014'!$E$1,'Área - us ur_Furieri2014'!$A$4:$R$6,18,FALSE)/1000</f>
        <v>0</v>
      </c>
      <c r="BB251" s="70">
        <f t="shared" si="124"/>
        <v>4.0325898433902886E-3</v>
      </c>
    </row>
    <row r="252" spans="1:54" ht="15" customHeight="1" x14ac:dyDescent="0.2">
      <c r="A252" s="90">
        <f>'Série Vento-1 dia'!D252</f>
        <v>42254</v>
      </c>
      <c r="B252" s="55">
        <f>'Série Vento-1 dia'!E252</f>
        <v>17.182429599999999</v>
      </c>
      <c r="C252" s="48">
        <f t="shared" si="90"/>
        <v>8.5912148000000008E-2</v>
      </c>
      <c r="D252" s="49">
        <f t="shared" si="91"/>
        <v>0.25773644399999995</v>
      </c>
      <c r="E252" s="49">
        <f t="shared" si="92"/>
        <v>0.42956074</v>
      </c>
      <c r="F252" s="49">
        <f t="shared" si="93"/>
        <v>0.60138503599999993</v>
      </c>
      <c r="G252" s="49">
        <f t="shared" si="94"/>
        <v>0.77320933200000008</v>
      </c>
      <c r="H252" s="49">
        <f t="shared" si="95"/>
        <v>0.94503362800000001</v>
      </c>
      <c r="I252" s="49">
        <f t="shared" si="96"/>
        <v>1.1168579240000001</v>
      </c>
      <c r="J252" s="49">
        <f t="shared" si="97"/>
        <v>1.2886822200000001</v>
      </c>
      <c r="K252" s="49">
        <f t="shared" si="98"/>
        <v>1.4605065159999999</v>
      </c>
      <c r="L252" s="49">
        <f t="shared" si="99"/>
        <v>1.632330812</v>
      </c>
      <c r="M252" s="49">
        <f t="shared" si="100"/>
        <v>1.804155108</v>
      </c>
      <c r="N252" s="49">
        <f t="shared" si="101"/>
        <v>1.9759794039999998</v>
      </c>
      <c r="O252" s="49">
        <f t="shared" si="102"/>
        <v>2.1478036999999999</v>
      </c>
      <c r="P252" s="49">
        <f t="shared" si="103"/>
        <v>2.3196279959999999</v>
      </c>
      <c r="Q252" s="49">
        <f t="shared" si="104"/>
        <v>2.4914522919999995</v>
      </c>
      <c r="R252" s="49">
        <f t="shared" si="105"/>
        <v>2.6632765880000004</v>
      </c>
      <c r="S252" s="50">
        <f t="shared" si="106"/>
        <v>2.835100884</v>
      </c>
      <c r="T252" s="48">
        <f t="shared" si="107"/>
        <v>0</v>
      </c>
      <c r="U252" s="49">
        <f t="shared" si="108"/>
        <v>0</v>
      </c>
      <c r="V252" s="49">
        <f t="shared" si="109"/>
        <v>0</v>
      </c>
      <c r="W252" s="49">
        <f t="shared" si="110"/>
        <v>5.9882500727538321</v>
      </c>
      <c r="X252" s="49">
        <f t="shared" si="111"/>
        <v>15.412206743169406</v>
      </c>
      <c r="Y252" s="49">
        <f t="shared" si="112"/>
        <v>28.260899702308862</v>
      </c>
      <c r="Z252" s="49">
        <f t="shared" si="113"/>
        <v>44.534328950172224</v>
      </c>
      <c r="AA252" s="49">
        <f t="shared" si="114"/>
        <v>64.232494486759464</v>
      </c>
      <c r="AB252" s="49">
        <f t="shared" si="115"/>
        <v>87.355396312070582</v>
      </c>
      <c r="AC252" s="49">
        <f t="shared" si="116"/>
        <v>113.90303442610561</v>
      </c>
      <c r="AD252" s="49">
        <f t="shared" si="117"/>
        <v>143.87540882886452</v>
      </c>
      <c r="AE252" s="49">
        <f t="shared" si="118"/>
        <v>177.27251952034732</v>
      </c>
      <c r="AF252" s="49">
        <f t="shared" si="119"/>
        <v>214.09436650055397</v>
      </c>
      <c r="AG252" s="49">
        <f t="shared" si="120"/>
        <v>254.34094976948461</v>
      </c>
      <c r="AH252" s="49">
        <f t="shared" si="121"/>
        <v>298.01226932713894</v>
      </c>
      <c r="AI252" s="49">
        <f t="shared" si="122"/>
        <v>345.10832517351753</v>
      </c>
      <c r="AJ252" s="49">
        <f t="shared" si="123"/>
        <v>395.6291173086197</v>
      </c>
      <c r="AK252" s="75">
        <f>T252*VLOOKUP('Tipo de Pilha_Furieri2014'!$E$1,'Área - us ur_Furieri2014'!$A$4:$R$6,2,FALSE)/1000</f>
        <v>0</v>
      </c>
      <c r="AL252" s="76">
        <f>U252*VLOOKUP('Tipo de Pilha_Furieri2014'!$E$1,'Área - us ur_Furieri2014'!$A$4:$R$6,3,FALSE)/1000</f>
        <v>0</v>
      </c>
      <c r="AM252" s="76">
        <f>V252*VLOOKUP('Tipo de Pilha_Furieri2014'!$E$1,'Área - us ur_Furieri2014'!$A$4:$R$6,4,FALSE)/1000</f>
        <v>0</v>
      </c>
      <c r="AN252" s="76">
        <f>W252*VLOOKUP('Tipo de Pilha_Furieri2014'!$E$1,'Área - us ur_Furieri2014'!$A$4:$R$6,5,FALSE)/1000</f>
        <v>5.8086025705712167E-4</v>
      </c>
      <c r="AO252" s="76">
        <f>X252*VLOOKUP('Tipo de Pilha_Furieri2014'!$E$1,'Área - us ur_Furieri2014'!$A$4:$R$6,6,FALSE)/1000</f>
        <v>2.4505408721639354E-3</v>
      </c>
      <c r="AP252" s="76">
        <f>Y252*VLOOKUP('Tipo de Pilha_Furieri2014'!$E$1,'Área - us ur_Furieri2014'!$A$4:$R$6,7,FALSE)/1000</f>
        <v>5.7369626395686992E-3</v>
      </c>
      <c r="AQ252" s="76">
        <f>Z252*VLOOKUP('Tipo de Pilha_Furieri2014'!$E$1,'Área - us ur_Furieri2014'!$A$4:$R$6,8,FALSE)/1000</f>
        <v>6.8137523293763502E-3</v>
      </c>
      <c r="AR252" s="76">
        <f>AA252*VLOOKUP('Tipo de Pilha_Furieri2014'!$E$1,'Área - us ur_Furieri2014'!$A$4:$R$6,9,FALSE)/1000</f>
        <v>7.0013418990567816E-3</v>
      </c>
      <c r="AS252" s="76">
        <f>AB252*VLOOKUP('Tipo de Pilha_Furieri2014'!$E$1,'Área - us ur_Furieri2014'!$A$4:$R$6,10,FALSE)/1000</f>
        <v>4.7171914008518117E-3</v>
      </c>
      <c r="AT252" s="76">
        <f>AC252*VLOOKUP('Tipo de Pilha_Furieri2014'!$E$1,'Área - us ur_Furieri2014'!$A$4:$R$6,11,FALSE)/1000</f>
        <v>3.9866062049136964E-3</v>
      </c>
      <c r="AU252" s="76">
        <f>AD252*VLOOKUP('Tipo de Pilha_Furieri2014'!$E$1,'Área - us ur_Furieri2014'!$A$4:$R$6,12,FALSE)/1000</f>
        <v>3.4530098118927487E-3</v>
      </c>
      <c r="AV252" s="76">
        <f>AE252*VLOOKUP('Tipo de Pilha_Furieri2014'!$E$1,'Área - us ur_Furieri2014'!$A$4:$R$6,13,FALSE)/1000</f>
        <v>1.063635117122084E-3</v>
      </c>
      <c r="AW252" s="76">
        <f>AF252*VLOOKUP('Tipo de Pilha_Furieri2014'!$E$1,'Área - us ur_Furieri2014'!$A$4:$R$6,14,FALSE)/1000</f>
        <v>6.422830995016619E-4</v>
      </c>
      <c r="AX252" s="76">
        <f>AG252*VLOOKUP('Tipo de Pilha_Furieri2014'!$E$1,'Área - us ur_Furieri2014'!$A$4:$R$6,15,FALSE)/1000</f>
        <v>2.5434094976948461E-4</v>
      </c>
      <c r="AY252" s="76">
        <f>AH252*VLOOKUP('Tipo de Pilha_Furieri2014'!$E$1,'Área - us ur_Furieri2014'!$A$4:$R$6,16,FALSE)/1000</f>
        <v>0</v>
      </c>
      <c r="AZ252" s="76">
        <f>AI252*VLOOKUP('Tipo de Pilha_Furieri2014'!$E$1,'Área - us ur_Furieri2014'!$A$4:$R$6,17,FALSE)/1000</f>
        <v>0</v>
      </c>
      <c r="BA252" s="77">
        <f>AJ252*VLOOKUP('Tipo de Pilha_Furieri2014'!$E$1,'Área - us ur_Furieri2014'!$A$4:$R$6,18,FALSE)/1000</f>
        <v>0</v>
      </c>
      <c r="BB252" s="70">
        <f t="shared" si="124"/>
        <v>3.6700524581274374E-2</v>
      </c>
    </row>
    <row r="253" spans="1:54" ht="15" customHeight="1" x14ac:dyDescent="0.2">
      <c r="A253" s="90">
        <f>'Série Vento-1 dia'!D253</f>
        <v>42255</v>
      </c>
      <c r="B253" s="55">
        <f>'Série Vento-1 dia'!E253</f>
        <v>15.464186639999999</v>
      </c>
      <c r="C253" s="48">
        <f t="shared" si="90"/>
        <v>7.7320933200000011E-2</v>
      </c>
      <c r="D253" s="49">
        <f t="shared" si="91"/>
        <v>0.23196279959999999</v>
      </c>
      <c r="E253" s="49">
        <f t="shared" si="92"/>
        <v>0.38660466599999999</v>
      </c>
      <c r="F253" s="49">
        <f t="shared" si="93"/>
        <v>0.54124653239999987</v>
      </c>
      <c r="G253" s="49">
        <f t="shared" si="94"/>
        <v>0.69588839880000009</v>
      </c>
      <c r="H253" s="49">
        <f t="shared" si="95"/>
        <v>0.85053026520000008</v>
      </c>
      <c r="I253" s="49">
        <f t="shared" si="96"/>
        <v>1.0051721316</v>
      </c>
      <c r="J253" s="49">
        <f t="shared" si="97"/>
        <v>1.1598139980000002</v>
      </c>
      <c r="K253" s="49">
        <f t="shared" si="98"/>
        <v>1.3144558644</v>
      </c>
      <c r="L253" s="49">
        <f t="shared" si="99"/>
        <v>1.4690977307999999</v>
      </c>
      <c r="M253" s="49">
        <f t="shared" si="100"/>
        <v>1.6237395972000002</v>
      </c>
      <c r="N253" s="49">
        <f t="shared" si="101"/>
        <v>1.7783814635999997</v>
      </c>
      <c r="O253" s="49">
        <f t="shared" si="102"/>
        <v>1.9330233299999999</v>
      </c>
      <c r="P253" s="49">
        <f t="shared" si="103"/>
        <v>2.0876651964000001</v>
      </c>
      <c r="Q253" s="49">
        <f t="shared" si="104"/>
        <v>2.2423070627999997</v>
      </c>
      <c r="R253" s="49">
        <f t="shared" si="105"/>
        <v>2.3969489292000001</v>
      </c>
      <c r="S253" s="50">
        <f t="shared" si="106"/>
        <v>2.5515907956000001</v>
      </c>
      <c r="T253" s="48">
        <f t="shared" si="107"/>
        <v>0</v>
      </c>
      <c r="U253" s="49">
        <f t="shared" si="108"/>
        <v>0</v>
      </c>
      <c r="V253" s="49">
        <f t="shared" si="109"/>
        <v>0</v>
      </c>
      <c r="W253" s="49">
        <f t="shared" si="110"/>
        <v>3.4989591863194018</v>
      </c>
      <c r="X253" s="49">
        <f t="shared" si="111"/>
        <v>10.747615125752819</v>
      </c>
      <c r="Y253" s="49">
        <f t="shared" si="112"/>
        <v>20.770307459052582</v>
      </c>
      <c r="Z253" s="49">
        <f t="shared" si="113"/>
        <v>33.567036186218694</v>
      </c>
      <c r="AA253" s="49">
        <f t="shared" si="114"/>
        <v>49.137801307251181</v>
      </c>
      <c r="AB253" s="49">
        <f t="shared" si="115"/>
        <v>67.482602822149971</v>
      </c>
      <c r="AC253" s="49">
        <f t="shared" si="116"/>
        <v>88.60144073091513</v>
      </c>
      <c r="AD253" s="49">
        <f t="shared" si="117"/>
        <v>112.4943150335467</v>
      </c>
      <c r="AE253" s="49">
        <f t="shared" si="118"/>
        <v>139.16122573004449</v>
      </c>
      <c r="AF253" s="49">
        <f t="shared" si="119"/>
        <v>168.60217282040875</v>
      </c>
      <c r="AG253" s="49">
        <f t="shared" si="120"/>
        <v>200.81715630463935</v>
      </c>
      <c r="AH253" s="49">
        <f t="shared" si="121"/>
        <v>235.80617618273621</v>
      </c>
      <c r="AI253" s="49">
        <f t="shared" si="122"/>
        <v>273.56923245469955</v>
      </c>
      <c r="AJ253" s="49">
        <f t="shared" si="123"/>
        <v>314.10632512052916</v>
      </c>
      <c r="AK253" s="75">
        <f>T253*VLOOKUP('Tipo de Pilha_Furieri2014'!$E$1,'Área - us ur_Furieri2014'!$A$4:$R$6,2,FALSE)/1000</f>
        <v>0</v>
      </c>
      <c r="AL253" s="76">
        <f>U253*VLOOKUP('Tipo de Pilha_Furieri2014'!$E$1,'Área - us ur_Furieri2014'!$A$4:$R$6,3,FALSE)/1000</f>
        <v>0</v>
      </c>
      <c r="AM253" s="76">
        <f>V253*VLOOKUP('Tipo de Pilha_Furieri2014'!$E$1,'Área - us ur_Furieri2014'!$A$4:$R$6,4,FALSE)/1000</f>
        <v>0</v>
      </c>
      <c r="AN253" s="76">
        <f>W253*VLOOKUP('Tipo de Pilha_Furieri2014'!$E$1,'Área - us ur_Furieri2014'!$A$4:$R$6,5,FALSE)/1000</f>
        <v>3.3939904107298198E-4</v>
      </c>
      <c r="AO253" s="76">
        <f>X253*VLOOKUP('Tipo de Pilha_Furieri2014'!$E$1,'Área - us ur_Furieri2014'!$A$4:$R$6,6,FALSE)/1000</f>
        <v>1.7088708049946984E-3</v>
      </c>
      <c r="AP253" s="76">
        <f>Y253*VLOOKUP('Tipo de Pilha_Furieri2014'!$E$1,'Área - us ur_Furieri2014'!$A$4:$R$6,7,FALSE)/1000</f>
        <v>4.2163724141876741E-3</v>
      </c>
      <c r="AQ253" s="76">
        <f>Z253*VLOOKUP('Tipo de Pilha_Furieri2014'!$E$1,'Área - us ur_Furieri2014'!$A$4:$R$6,8,FALSE)/1000</f>
        <v>5.1357565364914598E-3</v>
      </c>
      <c r="AR253" s="76">
        <f>AA253*VLOOKUP('Tipo de Pilha_Furieri2014'!$E$1,'Área - us ur_Furieri2014'!$A$4:$R$6,9,FALSE)/1000</f>
        <v>5.3560203424903785E-3</v>
      </c>
      <c r="AS253" s="76">
        <f>AB253*VLOOKUP('Tipo de Pilha_Furieri2014'!$E$1,'Área - us ur_Furieri2014'!$A$4:$R$6,10,FALSE)/1000</f>
        <v>3.6440605523960987E-3</v>
      </c>
      <c r="AT253" s="76">
        <f>AC253*VLOOKUP('Tipo de Pilha_Furieri2014'!$E$1,'Área - us ur_Furieri2014'!$A$4:$R$6,11,FALSE)/1000</f>
        <v>3.1010504255820298E-3</v>
      </c>
      <c r="AU253" s="76">
        <f>AD253*VLOOKUP('Tipo de Pilha_Furieri2014'!$E$1,'Área - us ur_Furieri2014'!$A$4:$R$6,12,FALSE)/1000</f>
        <v>2.6998635608051205E-3</v>
      </c>
      <c r="AV253" s="76">
        <f>AE253*VLOOKUP('Tipo de Pilha_Furieri2014'!$E$1,'Área - us ur_Furieri2014'!$A$4:$R$6,13,FALSE)/1000</f>
        <v>8.3496735438026693E-4</v>
      </c>
      <c r="AW253" s="76">
        <f>AF253*VLOOKUP('Tipo de Pilha_Furieri2014'!$E$1,'Área - us ur_Furieri2014'!$A$4:$R$6,14,FALSE)/1000</f>
        <v>5.0580651846122624E-4</v>
      </c>
      <c r="AX253" s="76">
        <f>AG253*VLOOKUP('Tipo de Pilha_Furieri2014'!$E$1,'Área - us ur_Furieri2014'!$A$4:$R$6,15,FALSE)/1000</f>
        <v>2.0081715630463937E-4</v>
      </c>
      <c r="AY253" s="76">
        <f>AH253*VLOOKUP('Tipo de Pilha_Furieri2014'!$E$1,'Área - us ur_Furieri2014'!$A$4:$R$6,16,FALSE)/1000</f>
        <v>0</v>
      </c>
      <c r="AZ253" s="76">
        <f>AI253*VLOOKUP('Tipo de Pilha_Furieri2014'!$E$1,'Área - us ur_Furieri2014'!$A$4:$R$6,17,FALSE)/1000</f>
        <v>0</v>
      </c>
      <c r="BA253" s="77">
        <f>AJ253*VLOOKUP('Tipo de Pilha_Furieri2014'!$E$1,'Área - us ur_Furieri2014'!$A$4:$R$6,18,FALSE)/1000</f>
        <v>0</v>
      </c>
      <c r="BB253" s="70">
        <f t="shared" si="124"/>
        <v>2.7742984707166574E-2</v>
      </c>
    </row>
    <row r="254" spans="1:54" ht="15" customHeight="1" x14ac:dyDescent="0.2">
      <c r="A254" s="90">
        <f>'Série Vento-1 dia'!D254</f>
        <v>42256</v>
      </c>
      <c r="B254" s="55">
        <f>'Série Vento-1 dia'!E254</f>
        <v>12.886822199999999</v>
      </c>
      <c r="C254" s="48">
        <f t="shared" si="90"/>
        <v>6.4434111000000002E-2</v>
      </c>
      <c r="D254" s="49">
        <f t="shared" si="91"/>
        <v>0.19330233299999999</v>
      </c>
      <c r="E254" s="49">
        <f t="shared" si="92"/>
        <v>0.32217055500000003</v>
      </c>
      <c r="F254" s="49">
        <f t="shared" si="93"/>
        <v>0.45103877699999995</v>
      </c>
      <c r="G254" s="49">
        <f t="shared" si="94"/>
        <v>0.57990699899999998</v>
      </c>
      <c r="H254" s="49">
        <f t="shared" si="95"/>
        <v>0.70877522100000001</v>
      </c>
      <c r="I254" s="49">
        <f t="shared" si="96"/>
        <v>0.83764344299999993</v>
      </c>
      <c r="J254" s="49">
        <f t="shared" si="97"/>
        <v>0.96651166500000008</v>
      </c>
      <c r="K254" s="49">
        <f t="shared" si="98"/>
        <v>1.095379887</v>
      </c>
      <c r="L254" s="49">
        <f t="shared" si="99"/>
        <v>1.2242481089999999</v>
      </c>
      <c r="M254" s="49">
        <f t="shared" si="100"/>
        <v>1.3531163310000001</v>
      </c>
      <c r="N254" s="49">
        <f t="shared" si="101"/>
        <v>1.4819845529999998</v>
      </c>
      <c r="O254" s="49">
        <f t="shared" si="102"/>
        <v>1.6108527749999999</v>
      </c>
      <c r="P254" s="49">
        <f t="shared" si="103"/>
        <v>1.739720997</v>
      </c>
      <c r="Q254" s="49">
        <f t="shared" si="104"/>
        <v>1.8685892189999997</v>
      </c>
      <c r="R254" s="49">
        <f t="shared" si="105"/>
        <v>1.9974574410000003</v>
      </c>
      <c r="S254" s="50">
        <f t="shared" si="106"/>
        <v>2.1263256629999998</v>
      </c>
      <c r="T254" s="48">
        <f t="shared" si="107"/>
        <v>0</v>
      </c>
      <c r="U254" s="49">
        <f t="shared" si="108"/>
        <v>0</v>
      </c>
      <c r="V254" s="49">
        <f t="shared" si="109"/>
        <v>0</v>
      </c>
      <c r="W254" s="49">
        <f t="shared" si="110"/>
        <v>0.55164197298403106</v>
      </c>
      <c r="X254" s="49">
        <f t="shared" si="111"/>
        <v>5.0510572592527874</v>
      </c>
      <c r="Y254" s="49">
        <f t="shared" si="112"/>
        <v>11.476886707928735</v>
      </c>
      <c r="Z254" s="49">
        <f t="shared" si="113"/>
        <v>19.82913031901186</v>
      </c>
      <c r="AA254" s="49">
        <f t="shared" si="114"/>
        <v>30.107788092502204</v>
      </c>
      <c r="AB254" s="49">
        <f t="shared" si="115"/>
        <v>42.312860028399705</v>
      </c>
      <c r="AC254" s="49">
        <f t="shared" si="116"/>
        <v>56.444346126704389</v>
      </c>
      <c r="AD254" s="49">
        <f t="shared" si="117"/>
        <v>72.502246387416307</v>
      </c>
      <c r="AE254" s="49">
        <f t="shared" si="118"/>
        <v>90.486560810535352</v>
      </c>
      <c r="AF254" s="49">
        <f t="shared" si="119"/>
        <v>110.39728939606164</v>
      </c>
      <c r="AG254" s="49">
        <f t="shared" si="120"/>
        <v>132.23443214399509</v>
      </c>
      <c r="AH254" s="49">
        <f t="shared" si="121"/>
        <v>155.9979890543357</v>
      </c>
      <c r="AI254" s="49">
        <f t="shared" si="122"/>
        <v>181.68796012708367</v>
      </c>
      <c r="AJ254" s="49">
        <f t="shared" si="123"/>
        <v>209.30434536223856</v>
      </c>
      <c r="AK254" s="75">
        <f>T254*VLOOKUP('Tipo de Pilha_Furieri2014'!$E$1,'Área - us ur_Furieri2014'!$A$4:$R$6,2,FALSE)/1000</f>
        <v>0</v>
      </c>
      <c r="AL254" s="76">
        <f>U254*VLOOKUP('Tipo de Pilha_Furieri2014'!$E$1,'Área - us ur_Furieri2014'!$A$4:$R$6,3,FALSE)/1000</f>
        <v>0</v>
      </c>
      <c r="AM254" s="76">
        <f>V254*VLOOKUP('Tipo de Pilha_Furieri2014'!$E$1,'Área - us ur_Furieri2014'!$A$4:$R$6,4,FALSE)/1000</f>
        <v>0</v>
      </c>
      <c r="AN254" s="76">
        <f>W254*VLOOKUP('Tipo de Pilha_Furieri2014'!$E$1,'Área - us ur_Furieri2014'!$A$4:$R$6,5,FALSE)/1000</f>
        <v>5.3509271379451008E-5</v>
      </c>
      <c r="AO254" s="76">
        <f>X254*VLOOKUP('Tipo de Pilha_Furieri2014'!$E$1,'Área - us ur_Furieri2014'!$A$4:$R$6,6,FALSE)/1000</f>
        <v>8.0311810422119322E-4</v>
      </c>
      <c r="AP254" s="76">
        <f>Y254*VLOOKUP('Tipo de Pilha_Furieri2014'!$E$1,'Área - us ur_Furieri2014'!$A$4:$R$6,7,FALSE)/1000</f>
        <v>2.3298080017095332E-3</v>
      </c>
      <c r="AQ254" s="76">
        <f>Z254*VLOOKUP('Tipo de Pilha_Furieri2014'!$E$1,'Área - us ur_Furieri2014'!$A$4:$R$6,8,FALSE)/1000</f>
        <v>3.0338569388088142E-3</v>
      </c>
      <c r="AR254" s="76">
        <f>AA254*VLOOKUP('Tipo de Pilha_Furieri2014'!$E$1,'Área - us ur_Furieri2014'!$A$4:$R$6,9,FALSE)/1000</f>
        <v>3.2817489020827402E-3</v>
      </c>
      <c r="AS254" s="76">
        <f>AB254*VLOOKUP('Tipo de Pilha_Furieri2014'!$E$1,'Área - us ur_Furieri2014'!$A$4:$R$6,10,FALSE)/1000</f>
        <v>2.2848944415335844E-3</v>
      </c>
      <c r="AT254" s="76">
        <f>AC254*VLOOKUP('Tipo de Pilha_Furieri2014'!$E$1,'Área - us ur_Furieri2014'!$A$4:$R$6,11,FALSE)/1000</f>
        <v>1.9755521144346538E-3</v>
      </c>
      <c r="AU254" s="76">
        <f>AD254*VLOOKUP('Tipo de Pilha_Furieri2014'!$E$1,'Área - us ur_Furieri2014'!$A$4:$R$6,12,FALSE)/1000</f>
        <v>1.7400539132979914E-3</v>
      </c>
      <c r="AV254" s="76">
        <f>AE254*VLOOKUP('Tipo de Pilha_Furieri2014'!$E$1,'Área - us ur_Furieri2014'!$A$4:$R$6,13,FALSE)/1000</f>
        <v>5.4291936486321212E-4</v>
      </c>
      <c r="AW254" s="76">
        <f>AF254*VLOOKUP('Tipo de Pilha_Furieri2014'!$E$1,'Área - us ur_Furieri2014'!$A$4:$R$6,14,FALSE)/1000</f>
        <v>3.3119186818818491E-4</v>
      </c>
      <c r="AX254" s="76">
        <f>AG254*VLOOKUP('Tipo de Pilha_Furieri2014'!$E$1,'Área - us ur_Furieri2014'!$A$4:$R$6,15,FALSE)/1000</f>
        <v>1.322344321439951E-4</v>
      </c>
      <c r="AY254" s="76">
        <f>AH254*VLOOKUP('Tipo de Pilha_Furieri2014'!$E$1,'Área - us ur_Furieri2014'!$A$4:$R$6,16,FALSE)/1000</f>
        <v>0</v>
      </c>
      <c r="AZ254" s="76">
        <f>AI254*VLOOKUP('Tipo de Pilha_Furieri2014'!$E$1,'Área - us ur_Furieri2014'!$A$4:$R$6,17,FALSE)/1000</f>
        <v>0</v>
      </c>
      <c r="BA254" s="77">
        <f>AJ254*VLOOKUP('Tipo de Pilha_Furieri2014'!$E$1,'Área - us ur_Furieri2014'!$A$4:$R$6,18,FALSE)/1000</f>
        <v>0</v>
      </c>
      <c r="BB254" s="70">
        <f t="shared" si="124"/>
        <v>1.6508887352663357E-2</v>
      </c>
    </row>
    <row r="255" spans="1:54" ht="15" customHeight="1" x14ac:dyDescent="0.2">
      <c r="A255" s="90">
        <f>'Série Vento-1 dia'!D255</f>
        <v>42257</v>
      </c>
      <c r="B255" s="55">
        <f>'Série Vento-1 dia'!E255</f>
        <v>10.309457759999999</v>
      </c>
      <c r="C255" s="48">
        <f t="shared" si="90"/>
        <v>5.1547288800000007E-2</v>
      </c>
      <c r="D255" s="49">
        <f t="shared" si="91"/>
        <v>0.15464186639999997</v>
      </c>
      <c r="E255" s="49">
        <f t="shared" si="92"/>
        <v>0.25773644400000001</v>
      </c>
      <c r="F255" s="49">
        <f t="shared" si="93"/>
        <v>0.36083102159999991</v>
      </c>
      <c r="G255" s="49">
        <f t="shared" si="94"/>
        <v>0.46392559919999998</v>
      </c>
      <c r="H255" s="49">
        <f t="shared" si="95"/>
        <v>0.56702017680000005</v>
      </c>
      <c r="I255" s="49">
        <f t="shared" si="96"/>
        <v>0.67011475440000001</v>
      </c>
      <c r="J255" s="49">
        <f t="shared" si="97"/>
        <v>0.77320933200000008</v>
      </c>
      <c r="K255" s="49">
        <f t="shared" si="98"/>
        <v>0.87630390959999993</v>
      </c>
      <c r="L255" s="49">
        <f t="shared" si="99"/>
        <v>0.97939848719999989</v>
      </c>
      <c r="M255" s="49">
        <f t="shared" si="100"/>
        <v>1.0824930648</v>
      </c>
      <c r="N255" s="49">
        <f t="shared" si="101"/>
        <v>1.1855876423999998</v>
      </c>
      <c r="O255" s="49">
        <f t="shared" si="102"/>
        <v>1.2886822199999999</v>
      </c>
      <c r="P255" s="49">
        <f t="shared" si="103"/>
        <v>1.3917767975999999</v>
      </c>
      <c r="Q255" s="49">
        <f t="shared" si="104"/>
        <v>1.4948713751999998</v>
      </c>
      <c r="R255" s="49">
        <f t="shared" si="105"/>
        <v>1.5979659528000001</v>
      </c>
      <c r="S255" s="50">
        <f t="shared" si="106"/>
        <v>1.7010605303999999</v>
      </c>
      <c r="T255" s="48">
        <f t="shared" si="107"/>
        <v>0</v>
      </c>
      <c r="U255" s="49">
        <f t="shared" si="108"/>
        <v>0</v>
      </c>
      <c r="V255" s="49">
        <f t="shared" si="109"/>
        <v>0</v>
      </c>
      <c r="W255" s="49">
        <f t="shared" si="110"/>
        <v>0</v>
      </c>
      <c r="X255" s="49">
        <f t="shared" si="111"/>
        <v>0.91489486430258415</v>
      </c>
      <c r="Y255" s="49">
        <f t="shared" si="112"/>
        <v>4.5144270933175914</v>
      </c>
      <c r="Z255" s="49">
        <f t="shared" si="113"/>
        <v>9.3468643862731948</v>
      </c>
      <c r="AA255" s="49">
        <f t="shared" si="114"/>
        <v>15.412206743169406</v>
      </c>
      <c r="AB255" s="49">
        <f t="shared" si="115"/>
        <v>22.710454164006201</v>
      </c>
      <c r="AC255" s="49">
        <f t="shared" si="116"/>
        <v>31.241606648783609</v>
      </c>
      <c r="AD255" s="49">
        <f t="shared" si="117"/>
        <v>41.00566419750163</v>
      </c>
      <c r="AE255" s="49">
        <f t="shared" si="118"/>
        <v>52.002626810160223</v>
      </c>
      <c r="AF255" s="49">
        <f t="shared" si="119"/>
        <v>64.232494486759435</v>
      </c>
      <c r="AG255" s="49">
        <f t="shared" si="120"/>
        <v>77.695267227299254</v>
      </c>
      <c r="AH255" s="49">
        <f t="shared" si="121"/>
        <v>92.390945031779637</v>
      </c>
      <c r="AI255" s="49">
        <f t="shared" si="122"/>
        <v>108.31952790020071</v>
      </c>
      <c r="AJ255" s="49">
        <f t="shared" si="123"/>
        <v>125.48101583256231</v>
      </c>
      <c r="AK255" s="75">
        <f>T255*VLOOKUP('Tipo de Pilha_Furieri2014'!$E$1,'Área - us ur_Furieri2014'!$A$4:$R$6,2,FALSE)/1000</f>
        <v>0</v>
      </c>
      <c r="AL255" s="76">
        <f>U255*VLOOKUP('Tipo de Pilha_Furieri2014'!$E$1,'Área - us ur_Furieri2014'!$A$4:$R$6,3,FALSE)/1000</f>
        <v>0</v>
      </c>
      <c r="AM255" s="76">
        <f>V255*VLOOKUP('Tipo de Pilha_Furieri2014'!$E$1,'Área - us ur_Furieri2014'!$A$4:$R$6,4,FALSE)/1000</f>
        <v>0</v>
      </c>
      <c r="AN255" s="76">
        <f>W255*VLOOKUP('Tipo de Pilha_Furieri2014'!$E$1,'Área - us ur_Furieri2014'!$A$4:$R$6,5,FALSE)/1000</f>
        <v>0</v>
      </c>
      <c r="AO255" s="76">
        <f>X255*VLOOKUP('Tipo de Pilha_Furieri2014'!$E$1,'Área - us ur_Furieri2014'!$A$4:$R$6,6,FALSE)/1000</f>
        <v>1.4546828342411089E-4</v>
      </c>
      <c r="AP255" s="76">
        <f>Y255*VLOOKUP('Tipo de Pilha_Furieri2014'!$E$1,'Área - us ur_Furieri2014'!$A$4:$R$6,7,FALSE)/1000</f>
        <v>9.1642869994347108E-4</v>
      </c>
      <c r="AQ255" s="76">
        <f>Z255*VLOOKUP('Tipo de Pilha_Furieri2014'!$E$1,'Área - us ur_Furieri2014'!$A$4:$R$6,8,FALSE)/1000</f>
        <v>1.4300702510997986E-3</v>
      </c>
      <c r="AR255" s="76">
        <f>AA255*VLOOKUP('Tipo de Pilha_Furieri2014'!$E$1,'Área - us ur_Furieri2014'!$A$4:$R$6,9,FALSE)/1000</f>
        <v>1.6799305350054651E-3</v>
      </c>
      <c r="AS255" s="76">
        <f>AB255*VLOOKUP('Tipo de Pilha_Furieri2014'!$E$1,'Área - us ur_Furieri2014'!$A$4:$R$6,10,FALSE)/1000</f>
        <v>1.226364524856335E-3</v>
      </c>
      <c r="AT255" s="76">
        <f>AC255*VLOOKUP('Tipo de Pilha_Furieri2014'!$E$1,'Área - us ur_Furieri2014'!$A$4:$R$6,11,FALSE)/1000</f>
        <v>1.0934562327074265E-3</v>
      </c>
      <c r="AU255" s="76">
        <f>AD255*VLOOKUP('Tipo de Pilha_Furieri2014'!$E$1,'Área - us ur_Furieri2014'!$A$4:$R$6,12,FALSE)/1000</f>
        <v>9.8413594074003917E-4</v>
      </c>
      <c r="AV255" s="76">
        <f>AE255*VLOOKUP('Tipo de Pilha_Furieri2014'!$E$1,'Área - us ur_Furieri2014'!$A$4:$R$6,13,FALSE)/1000</f>
        <v>3.1201576086096133E-4</v>
      </c>
      <c r="AW255" s="76">
        <f>AF255*VLOOKUP('Tipo de Pilha_Furieri2014'!$E$1,'Área - us ur_Furieri2014'!$A$4:$R$6,14,FALSE)/1000</f>
        <v>1.9269748346027832E-4</v>
      </c>
      <c r="AX255" s="76">
        <f>AG255*VLOOKUP('Tipo de Pilha_Furieri2014'!$E$1,'Área - us ur_Furieri2014'!$A$4:$R$6,15,FALSE)/1000</f>
        <v>7.7695267227299256E-5</v>
      </c>
      <c r="AY255" s="76">
        <f>AH255*VLOOKUP('Tipo de Pilha_Furieri2014'!$E$1,'Área - us ur_Furieri2014'!$A$4:$R$6,16,FALSE)/1000</f>
        <v>0</v>
      </c>
      <c r="AZ255" s="76">
        <f>AI255*VLOOKUP('Tipo de Pilha_Furieri2014'!$E$1,'Área - us ur_Furieri2014'!$A$4:$R$6,17,FALSE)/1000</f>
        <v>0</v>
      </c>
      <c r="BA255" s="77">
        <f>AJ255*VLOOKUP('Tipo de Pilha_Furieri2014'!$E$1,'Área - us ur_Furieri2014'!$A$4:$R$6,18,FALSE)/1000</f>
        <v>0</v>
      </c>
      <c r="BB255" s="70">
        <f t="shared" si="124"/>
        <v>8.0582629793251852E-3</v>
      </c>
    </row>
    <row r="256" spans="1:54" ht="15" customHeight="1" x14ac:dyDescent="0.2">
      <c r="A256" s="90">
        <f>'Série Vento-1 dia'!D256</f>
        <v>42258</v>
      </c>
      <c r="B256" s="55">
        <f>'Série Vento-1 dia'!E256</f>
        <v>13.74594368</v>
      </c>
      <c r="C256" s="48">
        <f t="shared" si="90"/>
        <v>6.8729718400000014E-2</v>
      </c>
      <c r="D256" s="49">
        <f t="shared" si="91"/>
        <v>0.2061891552</v>
      </c>
      <c r="E256" s="49">
        <f t="shared" si="92"/>
        <v>0.34364859200000003</v>
      </c>
      <c r="F256" s="49">
        <f t="shared" si="93"/>
        <v>0.48110802879999992</v>
      </c>
      <c r="G256" s="49">
        <f t="shared" si="94"/>
        <v>0.61856746560000009</v>
      </c>
      <c r="H256" s="49">
        <f t="shared" si="95"/>
        <v>0.75602690240000014</v>
      </c>
      <c r="I256" s="49">
        <f t="shared" si="96"/>
        <v>0.89348633919999998</v>
      </c>
      <c r="J256" s="49">
        <f t="shared" si="97"/>
        <v>1.030945776</v>
      </c>
      <c r="K256" s="49">
        <f t="shared" si="98"/>
        <v>1.1684052128</v>
      </c>
      <c r="L256" s="49">
        <f t="shared" si="99"/>
        <v>1.3058646495999999</v>
      </c>
      <c r="M256" s="49">
        <f t="shared" si="100"/>
        <v>1.4433240864000001</v>
      </c>
      <c r="N256" s="49">
        <f t="shared" si="101"/>
        <v>1.5807835231999998</v>
      </c>
      <c r="O256" s="49">
        <f t="shared" si="102"/>
        <v>1.71824296</v>
      </c>
      <c r="P256" s="49">
        <f t="shared" si="103"/>
        <v>1.8557023968000002</v>
      </c>
      <c r="Q256" s="49">
        <f t="shared" si="104"/>
        <v>1.9931618335999999</v>
      </c>
      <c r="R256" s="49">
        <f t="shared" si="105"/>
        <v>2.1306212704000003</v>
      </c>
      <c r="S256" s="50">
        <f t="shared" si="106"/>
        <v>2.2680807072000002</v>
      </c>
      <c r="T256" s="48">
        <f t="shared" si="107"/>
        <v>0</v>
      </c>
      <c r="U256" s="49">
        <f t="shared" si="108"/>
        <v>0</v>
      </c>
      <c r="V256" s="49">
        <f t="shared" si="109"/>
        <v>0</v>
      </c>
      <c r="W256" s="49">
        <f t="shared" si="110"/>
        <v>1.4291984952536523</v>
      </c>
      <c r="X256" s="49">
        <f t="shared" si="111"/>
        <v>6.7765326068028209</v>
      </c>
      <c r="Y256" s="49">
        <f t="shared" si="112"/>
        <v>14.315697943135278</v>
      </c>
      <c r="Z256" s="49">
        <f t="shared" si="113"/>
        <v>24.046694504251011</v>
      </c>
      <c r="AA256" s="49">
        <f t="shared" si="114"/>
        <v>35.969522290150053</v>
      </c>
      <c r="AB256" s="49">
        <f t="shared" si="115"/>
        <v>50.08418130083237</v>
      </c>
      <c r="AC256" s="49">
        <f t="shared" si="116"/>
        <v>66.390671536297987</v>
      </c>
      <c r="AD256" s="49">
        <f t="shared" si="117"/>
        <v>84.888992996546904</v>
      </c>
      <c r="AE256" s="49">
        <f t="shared" si="118"/>
        <v>105.57914568157906</v>
      </c>
      <c r="AF256" s="49">
        <f t="shared" si="119"/>
        <v>128.46112959139458</v>
      </c>
      <c r="AG256" s="49">
        <f t="shared" si="120"/>
        <v>153.53494472599337</v>
      </c>
      <c r="AH256" s="49">
        <f t="shared" si="121"/>
        <v>180.8005910853754</v>
      </c>
      <c r="AI256" s="49">
        <f t="shared" si="122"/>
        <v>210.25806866954085</v>
      </c>
      <c r="AJ256" s="49">
        <f t="shared" si="123"/>
        <v>241.90737747848948</v>
      </c>
      <c r="AK256" s="75">
        <f>T256*VLOOKUP('Tipo de Pilha_Furieri2014'!$E$1,'Área - us ur_Furieri2014'!$A$4:$R$6,2,FALSE)/1000</f>
        <v>0</v>
      </c>
      <c r="AL256" s="76">
        <f>U256*VLOOKUP('Tipo de Pilha_Furieri2014'!$E$1,'Área - us ur_Furieri2014'!$A$4:$R$6,3,FALSE)/1000</f>
        <v>0</v>
      </c>
      <c r="AM256" s="76">
        <f>V256*VLOOKUP('Tipo de Pilha_Furieri2014'!$E$1,'Área - us ur_Furieri2014'!$A$4:$R$6,4,FALSE)/1000</f>
        <v>0</v>
      </c>
      <c r="AN256" s="76">
        <f>W256*VLOOKUP('Tipo de Pilha_Furieri2014'!$E$1,'Área - us ur_Furieri2014'!$A$4:$R$6,5,FALSE)/1000</f>
        <v>1.3863225403960424E-4</v>
      </c>
      <c r="AO256" s="76">
        <f>X256*VLOOKUP('Tipo de Pilha_Furieri2014'!$E$1,'Área - us ur_Furieri2014'!$A$4:$R$6,6,FALSE)/1000</f>
        <v>1.0774686844816485E-3</v>
      </c>
      <c r="AP256" s="76">
        <f>Y256*VLOOKUP('Tipo de Pilha_Furieri2014'!$E$1,'Área - us ur_Furieri2014'!$A$4:$R$6,7,FALSE)/1000</f>
        <v>2.9060866824564616E-3</v>
      </c>
      <c r="AQ256" s="76">
        <f>Z256*VLOOKUP('Tipo de Pilha_Furieri2014'!$E$1,'Área - us ur_Furieri2014'!$A$4:$R$6,8,FALSE)/1000</f>
        <v>3.6791442591504048E-3</v>
      </c>
      <c r="AR256" s="76">
        <f>AA256*VLOOKUP('Tipo de Pilha_Furieri2014'!$E$1,'Área - us ur_Furieri2014'!$A$4:$R$6,9,FALSE)/1000</f>
        <v>3.9206779296263559E-3</v>
      </c>
      <c r="AS256" s="76">
        <f>AB256*VLOOKUP('Tipo de Pilha_Furieri2014'!$E$1,'Área - us ur_Furieri2014'!$A$4:$R$6,10,FALSE)/1000</f>
        <v>2.7045457902449481E-3</v>
      </c>
      <c r="AT256" s="76">
        <f>AC256*VLOOKUP('Tipo de Pilha_Furieri2014'!$E$1,'Área - us ur_Furieri2014'!$A$4:$R$6,11,FALSE)/1000</f>
        <v>2.3236735037704295E-3</v>
      </c>
      <c r="AU256" s="76">
        <f>AD256*VLOOKUP('Tipo de Pilha_Furieri2014'!$E$1,'Área - us ur_Furieri2014'!$A$4:$R$6,12,FALSE)/1000</f>
        <v>2.0373358319171254E-3</v>
      </c>
      <c r="AV256" s="76">
        <f>AE256*VLOOKUP('Tipo de Pilha_Furieri2014'!$E$1,'Área - us ur_Furieri2014'!$A$4:$R$6,13,FALSE)/1000</f>
        <v>6.3347487408947449E-4</v>
      </c>
      <c r="AW256" s="76">
        <f>AF256*VLOOKUP('Tipo de Pilha_Furieri2014'!$E$1,'Área - us ur_Furieri2014'!$A$4:$R$6,14,FALSE)/1000</f>
        <v>3.8538338877418379E-4</v>
      </c>
      <c r="AX256" s="76">
        <f>AG256*VLOOKUP('Tipo de Pilha_Furieri2014'!$E$1,'Área - us ur_Furieri2014'!$A$4:$R$6,15,FALSE)/1000</f>
        <v>1.5353494472599338E-4</v>
      </c>
      <c r="AY256" s="76">
        <f>AH256*VLOOKUP('Tipo de Pilha_Furieri2014'!$E$1,'Área - us ur_Furieri2014'!$A$4:$R$6,16,FALSE)/1000</f>
        <v>0</v>
      </c>
      <c r="AZ256" s="76">
        <f>AI256*VLOOKUP('Tipo de Pilha_Furieri2014'!$E$1,'Área - us ur_Furieri2014'!$A$4:$R$6,17,FALSE)/1000</f>
        <v>0</v>
      </c>
      <c r="BA256" s="77">
        <f>AJ256*VLOOKUP('Tipo de Pilha_Furieri2014'!$E$1,'Área - us ur_Furieri2014'!$A$4:$R$6,18,FALSE)/1000</f>
        <v>0</v>
      </c>
      <c r="BB256" s="70">
        <f t="shared" si="124"/>
        <v>1.9959958143276627E-2</v>
      </c>
    </row>
    <row r="257" spans="1:54" ht="15" customHeight="1" x14ac:dyDescent="0.2">
      <c r="A257" s="90">
        <f>'Série Vento-1 dia'!D257</f>
        <v>42259</v>
      </c>
      <c r="B257" s="55">
        <f>'Série Vento-1 dia'!E257</f>
        <v>12.027700719999999</v>
      </c>
      <c r="C257" s="48">
        <f t="shared" si="90"/>
        <v>6.0138503600000004E-2</v>
      </c>
      <c r="D257" s="49">
        <f t="shared" si="91"/>
        <v>0.18041551079999998</v>
      </c>
      <c r="E257" s="49">
        <f t="shared" si="92"/>
        <v>0.30069251799999996</v>
      </c>
      <c r="F257" s="49">
        <f t="shared" si="93"/>
        <v>0.42096952519999992</v>
      </c>
      <c r="G257" s="49">
        <f t="shared" si="94"/>
        <v>0.54124653239999998</v>
      </c>
      <c r="H257" s="49">
        <f t="shared" si="95"/>
        <v>0.66152353959999999</v>
      </c>
      <c r="I257" s="49">
        <f t="shared" si="96"/>
        <v>0.78180054679999988</v>
      </c>
      <c r="J257" s="49">
        <f t="shared" si="97"/>
        <v>0.902077554</v>
      </c>
      <c r="K257" s="49">
        <f t="shared" si="98"/>
        <v>1.0223545612</v>
      </c>
      <c r="L257" s="49">
        <f t="shared" si="99"/>
        <v>1.1426315683999999</v>
      </c>
      <c r="M257" s="49">
        <f t="shared" si="100"/>
        <v>1.2629085756</v>
      </c>
      <c r="N257" s="49">
        <f t="shared" si="101"/>
        <v>1.3831855827999997</v>
      </c>
      <c r="O257" s="49">
        <f t="shared" si="102"/>
        <v>1.5034625899999998</v>
      </c>
      <c r="P257" s="49">
        <f t="shared" si="103"/>
        <v>1.6237395971999999</v>
      </c>
      <c r="Q257" s="49">
        <f t="shared" si="104"/>
        <v>1.7440166043999996</v>
      </c>
      <c r="R257" s="49">
        <f t="shared" si="105"/>
        <v>1.8642936116000002</v>
      </c>
      <c r="S257" s="50">
        <f t="shared" si="106"/>
        <v>1.9845706187999999</v>
      </c>
      <c r="T257" s="48">
        <f t="shared" si="107"/>
        <v>0</v>
      </c>
      <c r="U257" s="49">
        <f t="shared" si="108"/>
        <v>0</v>
      </c>
      <c r="V257" s="49">
        <f t="shared" si="109"/>
        <v>0</v>
      </c>
      <c r="W257" s="49">
        <f t="shared" si="110"/>
        <v>0</v>
      </c>
      <c r="X257" s="49">
        <f t="shared" si="111"/>
        <v>3.4989591863194063</v>
      </c>
      <c r="Y257" s="49">
        <f t="shared" si="112"/>
        <v>8.8970711545569401</v>
      </c>
      <c r="Z257" s="49">
        <f t="shared" si="113"/>
        <v>15.973303904269175</v>
      </c>
      <c r="AA257" s="49">
        <f t="shared" si="114"/>
        <v>24.72765743545613</v>
      </c>
      <c r="AB257" s="49">
        <f t="shared" si="115"/>
        <v>35.160131748117792</v>
      </c>
      <c r="AC257" s="49">
        <f t="shared" si="116"/>
        <v>47.270726842254135</v>
      </c>
      <c r="AD257" s="49">
        <f t="shared" si="117"/>
        <v>61.059442717865224</v>
      </c>
      <c r="AE257" s="49">
        <f t="shared" si="118"/>
        <v>76.52627937495096</v>
      </c>
      <c r="AF257" s="49">
        <f t="shared" si="119"/>
        <v>93.671236813511456</v>
      </c>
      <c r="AG257" s="49">
        <f t="shared" si="120"/>
        <v>112.49431503354667</v>
      </c>
      <c r="AH257" s="49">
        <f t="shared" si="121"/>
        <v>132.99551403505649</v>
      </c>
      <c r="AI257" s="49">
        <f t="shared" si="122"/>
        <v>155.17483381804121</v>
      </c>
      <c r="AJ257" s="49">
        <f t="shared" si="123"/>
        <v>179.03227438250045</v>
      </c>
      <c r="AK257" s="75">
        <f>T257*VLOOKUP('Tipo de Pilha_Furieri2014'!$E$1,'Área - us ur_Furieri2014'!$A$4:$R$6,2,FALSE)/1000</f>
        <v>0</v>
      </c>
      <c r="AL257" s="76">
        <f>U257*VLOOKUP('Tipo de Pilha_Furieri2014'!$E$1,'Área - us ur_Furieri2014'!$A$4:$R$6,3,FALSE)/1000</f>
        <v>0</v>
      </c>
      <c r="AM257" s="76">
        <f>V257*VLOOKUP('Tipo de Pilha_Furieri2014'!$E$1,'Área - us ur_Furieri2014'!$A$4:$R$6,4,FALSE)/1000</f>
        <v>0</v>
      </c>
      <c r="AN257" s="76">
        <f>W257*VLOOKUP('Tipo de Pilha_Furieri2014'!$E$1,'Área - us ur_Furieri2014'!$A$4:$R$6,5,FALSE)/1000</f>
        <v>0</v>
      </c>
      <c r="AO257" s="76">
        <f>X257*VLOOKUP('Tipo de Pilha_Furieri2014'!$E$1,'Área - us ur_Furieri2014'!$A$4:$R$6,6,FALSE)/1000</f>
        <v>5.5633451062478553E-4</v>
      </c>
      <c r="AP257" s="76">
        <f>Y257*VLOOKUP('Tipo de Pilha_Furieri2014'!$E$1,'Área - us ur_Furieri2014'!$A$4:$R$6,7,FALSE)/1000</f>
        <v>1.806105444375059E-3</v>
      </c>
      <c r="AQ257" s="76">
        <f>Z257*VLOOKUP('Tipo de Pilha_Furieri2014'!$E$1,'Área - us ur_Furieri2014'!$A$4:$R$6,8,FALSE)/1000</f>
        <v>2.4439154973531834E-3</v>
      </c>
      <c r="AR257" s="76">
        <f>AA257*VLOOKUP('Tipo de Pilha_Furieri2014'!$E$1,'Área - us ur_Furieri2014'!$A$4:$R$6,9,FALSE)/1000</f>
        <v>2.6953146604647184E-3</v>
      </c>
      <c r="AS257" s="76">
        <f>AB257*VLOOKUP('Tipo de Pilha_Furieri2014'!$E$1,'Área - us ur_Furieri2014'!$A$4:$R$6,10,FALSE)/1000</f>
        <v>1.8986471143983611E-3</v>
      </c>
      <c r="AT257" s="76">
        <f>AC257*VLOOKUP('Tipo de Pilha_Furieri2014'!$E$1,'Área - us ur_Furieri2014'!$A$4:$R$6,11,FALSE)/1000</f>
        <v>1.654475439478895E-3</v>
      </c>
      <c r="AU257" s="76">
        <f>AD257*VLOOKUP('Tipo de Pilha_Furieri2014'!$E$1,'Área - us ur_Furieri2014'!$A$4:$R$6,12,FALSE)/1000</f>
        <v>1.4654266252287654E-3</v>
      </c>
      <c r="AV257" s="76">
        <f>AE257*VLOOKUP('Tipo de Pilha_Furieri2014'!$E$1,'Área - us ur_Furieri2014'!$A$4:$R$6,13,FALSE)/1000</f>
        <v>4.5915767624970578E-4</v>
      </c>
      <c r="AW257" s="76">
        <f>AF257*VLOOKUP('Tipo de Pilha_Furieri2014'!$E$1,'Área - us ur_Furieri2014'!$A$4:$R$6,14,FALSE)/1000</f>
        <v>2.8101371044053435E-4</v>
      </c>
      <c r="AX257" s="76">
        <f>AG257*VLOOKUP('Tipo de Pilha_Furieri2014'!$E$1,'Área - us ur_Furieri2014'!$A$4:$R$6,15,FALSE)/1000</f>
        <v>1.1249431503354668E-4</v>
      </c>
      <c r="AY257" s="76">
        <f>AH257*VLOOKUP('Tipo de Pilha_Furieri2014'!$E$1,'Área - us ur_Furieri2014'!$A$4:$R$6,16,FALSE)/1000</f>
        <v>0</v>
      </c>
      <c r="AZ257" s="76">
        <f>AI257*VLOOKUP('Tipo de Pilha_Furieri2014'!$E$1,'Área - us ur_Furieri2014'!$A$4:$R$6,17,FALSE)/1000</f>
        <v>0</v>
      </c>
      <c r="BA257" s="77">
        <f>AJ257*VLOOKUP('Tipo de Pilha_Furieri2014'!$E$1,'Área - us ur_Furieri2014'!$A$4:$R$6,18,FALSE)/1000</f>
        <v>0</v>
      </c>
      <c r="BB257" s="70">
        <f t="shared" si="124"/>
        <v>1.3372884993647555E-2</v>
      </c>
    </row>
    <row r="258" spans="1:54" ht="15" customHeight="1" x14ac:dyDescent="0.2">
      <c r="A258" s="90">
        <f>'Série Vento-1 dia'!D258</f>
        <v>42260</v>
      </c>
      <c r="B258" s="55">
        <f>'Série Vento-1 dia'!E258</f>
        <v>10.309457759999999</v>
      </c>
      <c r="C258" s="48">
        <f t="shared" si="90"/>
        <v>5.1547288800000007E-2</v>
      </c>
      <c r="D258" s="49">
        <f t="shared" si="91"/>
        <v>0.15464186639999997</v>
      </c>
      <c r="E258" s="49">
        <f t="shared" si="92"/>
        <v>0.25773644400000001</v>
      </c>
      <c r="F258" s="49">
        <f t="shared" si="93"/>
        <v>0.36083102159999991</v>
      </c>
      <c r="G258" s="49">
        <f t="shared" si="94"/>
        <v>0.46392559919999998</v>
      </c>
      <c r="H258" s="49">
        <f t="shared" si="95"/>
        <v>0.56702017680000005</v>
      </c>
      <c r="I258" s="49">
        <f t="shared" si="96"/>
        <v>0.67011475440000001</v>
      </c>
      <c r="J258" s="49">
        <f t="shared" si="97"/>
        <v>0.77320933200000008</v>
      </c>
      <c r="K258" s="49">
        <f t="shared" si="98"/>
        <v>0.87630390959999993</v>
      </c>
      <c r="L258" s="49">
        <f t="shared" si="99"/>
        <v>0.97939848719999989</v>
      </c>
      <c r="M258" s="49">
        <f t="shared" si="100"/>
        <v>1.0824930648</v>
      </c>
      <c r="N258" s="49">
        <f t="shared" si="101"/>
        <v>1.1855876423999998</v>
      </c>
      <c r="O258" s="49">
        <f t="shared" si="102"/>
        <v>1.2886822199999999</v>
      </c>
      <c r="P258" s="49">
        <f t="shared" si="103"/>
        <v>1.3917767975999999</v>
      </c>
      <c r="Q258" s="49">
        <f t="shared" si="104"/>
        <v>1.4948713751999998</v>
      </c>
      <c r="R258" s="49">
        <f t="shared" si="105"/>
        <v>1.5979659528000001</v>
      </c>
      <c r="S258" s="50">
        <f t="shared" si="106"/>
        <v>1.7010605303999999</v>
      </c>
      <c r="T258" s="48">
        <f t="shared" si="107"/>
        <v>0</v>
      </c>
      <c r="U258" s="49">
        <f t="shared" si="108"/>
        <v>0</v>
      </c>
      <c r="V258" s="49">
        <f t="shared" si="109"/>
        <v>0</v>
      </c>
      <c r="W258" s="49">
        <f t="shared" si="110"/>
        <v>0</v>
      </c>
      <c r="X258" s="49">
        <f t="shared" si="111"/>
        <v>0.91489486430258415</v>
      </c>
      <c r="Y258" s="49">
        <f t="shared" si="112"/>
        <v>4.5144270933175914</v>
      </c>
      <c r="Z258" s="49">
        <f t="shared" si="113"/>
        <v>9.3468643862731948</v>
      </c>
      <c r="AA258" s="49">
        <f t="shared" si="114"/>
        <v>15.412206743169406</v>
      </c>
      <c r="AB258" s="49">
        <f t="shared" si="115"/>
        <v>22.710454164006201</v>
      </c>
      <c r="AC258" s="49">
        <f t="shared" si="116"/>
        <v>31.241606648783609</v>
      </c>
      <c r="AD258" s="49">
        <f t="shared" si="117"/>
        <v>41.00566419750163</v>
      </c>
      <c r="AE258" s="49">
        <f t="shared" si="118"/>
        <v>52.002626810160223</v>
      </c>
      <c r="AF258" s="49">
        <f t="shared" si="119"/>
        <v>64.232494486759435</v>
      </c>
      <c r="AG258" s="49">
        <f t="shared" si="120"/>
        <v>77.695267227299254</v>
      </c>
      <c r="AH258" s="49">
        <f t="shared" si="121"/>
        <v>92.390945031779637</v>
      </c>
      <c r="AI258" s="49">
        <f t="shared" si="122"/>
        <v>108.31952790020071</v>
      </c>
      <c r="AJ258" s="49">
        <f t="shared" si="123"/>
        <v>125.48101583256231</v>
      </c>
      <c r="AK258" s="75">
        <f>T258*VLOOKUP('Tipo de Pilha_Furieri2014'!$E$1,'Área - us ur_Furieri2014'!$A$4:$R$6,2,FALSE)/1000</f>
        <v>0</v>
      </c>
      <c r="AL258" s="76">
        <f>U258*VLOOKUP('Tipo de Pilha_Furieri2014'!$E$1,'Área - us ur_Furieri2014'!$A$4:$R$6,3,FALSE)/1000</f>
        <v>0</v>
      </c>
      <c r="AM258" s="76">
        <f>V258*VLOOKUP('Tipo de Pilha_Furieri2014'!$E$1,'Área - us ur_Furieri2014'!$A$4:$R$6,4,FALSE)/1000</f>
        <v>0</v>
      </c>
      <c r="AN258" s="76">
        <f>W258*VLOOKUP('Tipo de Pilha_Furieri2014'!$E$1,'Área - us ur_Furieri2014'!$A$4:$R$6,5,FALSE)/1000</f>
        <v>0</v>
      </c>
      <c r="AO258" s="76">
        <f>X258*VLOOKUP('Tipo de Pilha_Furieri2014'!$E$1,'Área - us ur_Furieri2014'!$A$4:$R$6,6,FALSE)/1000</f>
        <v>1.4546828342411089E-4</v>
      </c>
      <c r="AP258" s="76">
        <f>Y258*VLOOKUP('Tipo de Pilha_Furieri2014'!$E$1,'Área - us ur_Furieri2014'!$A$4:$R$6,7,FALSE)/1000</f>
        <v>9.1642869994347108E-4</v>
      </c>
      <c r="AQ258" s="76">
        <f>Z258*VLOOKUP('Tipo de Pilha_Furieri2014'!$E$1,'Área - us ur_Furieri2014'!$A$4:$R$6,8,FALSE)/1000</f>
        <v>1.4300702510997986E-3</v>
      </c>
      <c r="AR258" s="76">
        <f>AA258*VLOOKUP('Tipo de Pilha_Furieri2014'!$E$1,'Área - us ur_Furieri2014'!$A$4:$R$6,9,FALSE)/1000</f>
        <v>1.6799305350054651E-3</v>
      </c>
      <c r="AS258" s="76">
        <f>AB258*VLOOKUP('Tipo de Pilha_Furieri2014'!$E$1,'Área - us ur_Furieri2014'!$A$4:$R$6,10,FALSE)/1000</f>
        <v>1.226364524856335E-3</v>
      </c>
      <c r="AT258" s="76">
        <f>AC258*VLOOKUP('Tipo de Pilha_Furieri2014'!$E$1,'Área - us ur_Furieri2014'!$A$4:$R$6,11,FALSE)/1000</f>
        <v>1.0934562327074265E-3</v>
      </c>
      <c r="AU258" s="76">
        <f>AD258*VLOOKUP('Tipo de Pilha_Furieri2014'!$E$1,'Área - us ur_Furieri2014'!$A$4:$R$6,12,FALSE)/1000</f>
        <v>9.8413594074003917E-4</v>
      </c>
      <c r="AV258" s="76">
        <f>AE258*VLOOKUP('Tipo de Pilha_Furieri2014'!$E$1,'Área - us ur_Furieri2014'!$A$4:$R$6,13,FALSE)/1000</f>
        <v>3.1201576086096133E-4</v>
      </c>
      <c r="AW258" s="76">
        <f>AF258*VLOOKUP('Tipo de Pilha_Furieri2014'!$E$1,'Área - us ur_Furieri2014'!$A$4:$R$6,14,FALSE)/1000</f>
        <v>1.9269748346027832E-4</v>
      </c>
      <c r="AX258" s="76">
        <f>AG258*VLOOKUP('Tipo de Pilha_Furieri2014'!$E$1,'Área - us ur_Furieri2014'!$A$4:$R$6,15,FALSE)/1000</f>
        <v>7.7695267227299256E-5</v>
      </c>
      <c r="AY258" s="76">
        <f>AH258*VLOOKUP('Tipo de Pilha_Furieri2014'!$E$1,'Área - us ur_Furieri2014'!$A$4:$R$6,16,FALSE)/1000</f>
        <v>0</v>
      </c>
      <c r="AZ258" s="76">
        <f>AI258*VLOOKUP('Tipo de Pilha_Furieri2014'!$E$1,'Área - us ur_Furieri2014'!$A$4:$R$6,17,FALSE)/1000</f>
        <v>0</v>
      </c>
      <c r="BA258" s="77">
        <f>AJ258*VLOOKUP('Tipo de Pilha_Furieri2014'!$E$1,'Área - us ur_Furieri2014'!$A$4:$R$6,18,FALSE)/1000</f>
        <v>0</v>
      </c>
      <c r="BB258" s="70">
        <f t="shared" si="124"/>
        <v>8.0582629793251852E-3</v>
      </c>
    </row>
    <row r="259" spans="1:54" ht="15" customHeight="1" x14ac:dyDescent="0.2">
      <c r="A259" s="90">
        <f>'Série Vento-1 dia'!D259</f>
        <v>42261</v>
      </c>
      <c r="B259" s="55">
        <f>'Série Vento-1 dia'!E259</f>
        <v>8.5912147999999995</v>
      </c>
      <c r="C259" s="48">
        <f t="shared" si="90"/>
        <v>4.2956074000000004E-2</v>
      </c>
      <c r="D259" s="49">
        <f t="shared" si="91"/>
        <v>0.12886822199999998</v>
      </c>
      <c r="E259" s="49">
        <f t="shared" si="92"/>
        <v>0.21478037</v>
      </c>
      <c r="F259" s="49">
        <f t="shared" si="93"/>
        <v>0.30069251799999996</v>
      </c>
      <c r="G259" s="49">
        <f t="shared" si="94"/>
        <v>0.38660466600000004</v>
      </c>
      <c r="H259" s="49">
        <f t="shared" si="95"/>
        <v>0.47251681400000001</v>
      </c>
      <c r="I259" s="49">
        <f t="shared" si="96"/>
        <v>0.55842896200000003</v>
      </c>
      <c r="J259" s="49">
        <f t="shared" si="97"/>
        <v>0.64434111000000005</v>
      </c>
      <c r="K259" s="49">
        <f t="shared" si="98"/>
        <v>0.73025325799999996</v>
      </c>
      <c r="L259" s="49">
        <f t="shared" si="99"/>
        <v>0.81616540599999998</v>
      </c>
      <c r="M259" s="49">
        <f t="shared" si="100"/>
        <v>0.902077554</v>
      </c>
      <c r="N259" s="49">
        <f t="shared" si="101"/>
        <v>0.98798970199999991</v>
      </c>
      <c r="O259" s="49">
        <f t="shared" si="102"/>
        <v>1.0739018499999999</v>
      </c>
      <c r="P259" s="49">
        <f t="shared" si="103"/>
        <v>1.159813998</v>
      </c>
      <c r="Q259" s="49">
        <f t="shared" si="104"/>
        <v>1.2457261459999998</v>
      </c>
      <c r="R259" s="49">
        <f t="shared" si="105"/>
        <v>1.3316382940000002</v>
      </c>
      <c r="S259" s="50">
        <f t="shared" si="106"/>
        <v>1.417550442</v>
      </c>
      <c r="T259" s="48">
        <f t="shared" si="107"/>
        <v>0</v>
      </c>
      <c r="U259" s="49">
        <f t="shared" si="108"/>
        <v>0</v>
      </c>
      <c r="V259" s="49">
        <f t="shared" si="109"/>
        <v>0</v>
      </c>
      <c r="W259" s="49">
        <f t="shared" si="110"/>
        <v>0</v>
      </c>
      <c r="X259" s="49">
        <f t="shared" si="111"/>
        <v>0</v>
      </c>
      <c r="Y259" s="49">
        <f t="shared" si="112"/>
        <v>1.1677657594172151</v>
      </c>
      <c r="Z259" s="49">
        <f t="shared" si="113"/>
        <v>4.167375950263053</v>
      </c>
      <c r="AA259" s="49">
        <f t="shared" si="114"/>
        <v>8.0231702132898643</v>
      </c>
      <c r="AB259" s="49">
        <f t="shared" si="115"/>
        <v>12.735148548497643</v>
      </c>
      <c r="AC259" s="49">
        <f t="shared" si="116"/>
        <v>18.303310955886403</v>
      </c>
      <c r="AD259" s="49">
        <f t="shared" si="117"/>
        <v>24.72765743545613</v>
      </c>
      <c r="AE259" s="49">
        <f t="shared" si="118"/>
        <v>32.008187987206824</v>
      </c>
      <c r="AF259" s="49">
        <f t="shared" si="119"/>
        <v>40.144902611138505</v>
      </c>
      <c r="AG259" s="49">
        <f t="shared" si="120"/>
        <v>49.137801307251152</v>
      </c>
      <c r="AH259" s="49">
        <f t="shared" si="121"/>
        <v>58.986884075544751</v>
      </c>
      <c r="AI259" s="49">
        <f t="shared" si="122"/>
        <v>69.692150916019401</v>
      </c>
      <c r="AJ259" s="49">
        <f t="shared" si="123"/>
        <v>81.253601828674945</v>
      </c>
      <c r="AK259" s="75">
        <f>T259*VLOOKUP('Tipo de Pilha_Furieri2014'!$E$1,'Área - us ur_Furieri2014'!$A$4:$R$6,2,FALSE)/1000</f>
        <v>0</v>
      </c>
      <c r="AL259" s="76">
        <f>U259*VLOOKUP('Tipo de Pilha_Furieri2014'!$E$1,'Área - us ur_Furieri2014'!$A$4:$R$6,3,FALSE)/1000</f>
        <v>0</v>
      </c>
      <c r="AM259" s="76">
        <f>V259*VLOOKUP('Tipo de Pilha_Furieri2014'!$E$1,'Área - us ur_Furieri2014'!$A$4:$R$6,4,FALSE)/1000</f>
        <v>0</v>
      </c>
      <c r="AN259" s="76">
        <f>W259*VLOOKUP('Tipo de Pilha_Furieri2014'!$E$1,'Área - us ur_Furieri2014'!$A$4:$R$6,5,FALSE)/1000</f>
        <v>0</v>
      </c>
      <c r="AO259" s="76">
        <f>X259*VLOOKUP('Tipo de Pilha_Furieri2014'!$E$1,'Área - us ur_Furieri2014'!$A$4:$R$6,6,FALSE)/1000</f>
        <v>0</v>
      </c>
      <c r="AP259" s="76">
        <f>Y259*VLOOKUP('Tipo de Pilha_Furieri2014'!$E$1,'Área - us ur_Furieri2014'!$A$4:$R$6,7,FALSE)/1000</f>
        <v>2.3705644916169466E-4</v>
      </c>
      <c r="AQ259" s="76">
        <f>Z259*VLOOKUP('Tipo de Pilha_Furieri2014'!$E$1,'Área - us ur_Furieri2014'!$A$4:$R$6,8,FALSE)/1000</f>
        <v>6.3760852039024707E-4</v>
      </c>
      <c r="AR259" s="76">
        <f>AA259*VLOOKUP('Tipo de Pilha_Furieri2014'!$E$1,'Área - us ur_Furieri2014'!$A$4:$R$6,9,FALSE)/1000</f>
        <v>8.7452555324859529E-4</v>
      </c>
      <c r="AS259" s="76">
        <f>AB259*VLOOKUP('Tipo de Pilha_Furieri2014'!$E$1,'Área - us ur_Furieri2014'!$A$4:$R$6,10,FALSE)/1000</f>
        <v>6.8769802161887275E-4</v>
      </c>
      <c r="AT259" s="76">
        <f>AC259*VLOOKUP('Tipo de Pilha_Furieri2014'!$E$1,'Área - us ur_Furieri2014'!$A$4:$R$6,11,FALSE)/1000</f>
        <v>6.4061588345602413E-4</v>
      </c>
      <c r="AU259" s="76">
        <f>AD259*VLOOKUP('Tipo de Pilha_Furieri2014'!$E$1,'Área - us ur_Furieri2014'!$A$4:$R$6,12,FALSE)/1000</f>
        <v>5.9346377845094706E-4</v>
      </c>
      <c r="AV259" s="76">
        <f>AE259*VLOOKUP('Tipo de Pilha_Furieri2014'!$E$1,'Área - us ur_Furieri2014'!$A$4:$R$6,13,FALSE)/1000</f>
        <v>1.9204912792324095E-4</v>
      </c>
      <c r="AW259" s="76">
        <f>AF259*VLOOKUP('Tipo de Pilha_Furieri2014'!$E$1,'Área - us ur_Furieri2014'!$A$4:$R$6,14,FALSE)/1000</f>
        <v>1.2043470783341552E-4</v>
      </c>
      <c r="AX259" s="76">
        <f>AG259*VLOOKUP('Tipo de Pilha_Furieri2014'!$E$1,'Área - us ur_Furieri2014'!$A$4:$R$6,15,FALSE)/1000</f>
        <v>4.9137801307251151E-5</v>
      </c>
      <c r="AY259" s="76">
        <f>AH259*VLOOKUP('Tipo de Pilha_Furieri2014'!$E$1,'Área - us ur_Furieri2014'!$A$4:$R$6,16,FALSE)/1000</f>
        <v>0</v>
      </c>
      <c r="AZ259" s="76">
        <f>AI259*VLOOKUP('Tipo de Pilha_Furieri2014'!$E$1,'Área - us ur_Furieri2014'!$A$4:$R$6,17,FALSE)/1000</f>
        <v>0</v>
      </c>
      <c r="BA259" s="77">
        <f>AJ259*VLOOKUP('Tipo de Pilha_Furieri2014'!$E$1,'Área - us ur_Furieri2014'!$A$4:$R$6,18,FALSE)/1000</f>
        <v>0</v>
      </c>
      <c r="BB259" s="70">
        <f t="shared" si="124"/>
        <v>4.0325898433902886E-3</v>
      </c>
    </row>
    <row r="260" spans="1:54" ht="15" customHeight="1" x14ac:dyDescent="0.2">
      <c r="A260" s="90">
        <f>'Série Vento-1 dia'!D260</f>
        <v>42262</v>
      </c>
      <c r="B260" s="55">
        <f>'Série Vento-1 dia'!E260</f>
        <v>14.605065159999999</v>
      </c>
      <c r="C260" s="48">
        <f t="shared" ref="C260:C323" si="125">0.1*0.05*$B260</f>
        <v>7.3025325800000013E-2</v>
      </c>
      <c r="D260" s="49">
        <f t="shared" ref="D260:D323" si="126">0.1*0.15*$B260</f>
        <v>0.21907597739999998</v>
      </c>
      <c r="E260" s="49">
        <f t="shared" ref="E260:E323" si="127">0.1*0.25*$B260</f>
        <v>0.36512662899999998</v>
      </c>
      <c r="F260" s="49">
        <f t="shared" ref="F260:F323" si="128">0.1*0.35*$B260</f>
        <v>0.51117728059999989</v>
      </c>
      <c r="G260" s="49">
        <f t="shared" ref="G260:G323" si="129">0.1*0.45*$B260</f>
        <v>0.65722793219999998</v>
      </c>
      <c r="H260" s="49">
        <f t="shared" ref="H260:H323" si="130">0.1*0.55*$B260</f>
        <v>0.80327858380000006</v>
      </c>
      <c r="I260" s="49">
        <f t="shared" ref="I260:I323" si="131">0.1*0.65*$B260</f>
        <v>0.94932923539999992</v>
      </c>
      <c r="J260" s="49">
        <f t="shared" ref="J260:J323" si="132">0.1*0.75*$B260</f>
        <v>1.095379887</v>
      </c>
      <c r="K260" s="49">
        <f t="shared" ref="K260:K323" si="133">0.1*0.85*$B260</f>
        <v>1.2414305386</v>
      </c>
      <c r="L260" s="49">
        <f t="shared" ref="L260:L323" si="134">0.1*0.95*$B260</f>
        <v>1.3874811901999999</v>
      </c>
      <c r="M260" s="49">
        <f t="shared" ref="M260:M323" si="135">0.1*1.05*$B260</f>
        <v>1.5335318417999999</v>
      </c>
      <c r="N260" s="49">
        <f t="shared" ref="N260:N323" si="136">0.1*1.15*$B260</f>
        <v>1.6795824933999997</v>
      </c>
      <c r="O260" s="49">
        <f t="shared" ref="O260:O323" si="137">0.1*1.25*$B260</f>
        <v>1.8256331449999998</v>
      </c>
      <c r="P260" s="49">
        <f t="shared" ref="P260:P323" si="138">0.1*1.35*$B260</f>
        <v>1.9716837966</v>
      </c>
      <c r="Q260" s="49">
        <f t="shared" ref="Q260:Q323" si="139">0.1*1.45*$B260</f>
        <v>2.1177344481999998</v>
      </c>
      <c r="R260" s="49">
        <f t="shared" ref="R260:R323" si="140">0.1*1.55*$B260</f>
        <v>2.2637850998000002</v>
      </c>
      <c r="S260" s="50">
        <f t="shared" ref="S260:S323" si="141">0.1*1.65*$B260</f>
        <v>2.4098357513999997</v>
      </c>
      <c r="T260" s="48">
        <f t="shared" si="107"/>
        <v>0</v>
      </c>
      <c r="U260" s="49">
        <f t="shared" si="108"/>
        <v>0</v>
      </c>
      <c r="V260" s="49">
        <f t="shared" si="109"/>
        <v>0</v>
      </c>
      <c r="W260" s="49">
        <f t="shared" si="110"/>
        <v>2.4116375663654424</v>
      </c>
      <c r="X260" s="49">
        <f t="shared" si="111"/>
        <v>8.6753852289694926</v>
      </c>
      <c r="Y260" s="49">
        <f t="shared" si="112"/>
        <v>17.413504860176555</v>
      </c>
      <c r="Z260" s="49">
        <f t="shared" si="113"/>
        <v>28.625996459986609</v>
      </c>
      <c r="AA260" s="49">
        <f t="shared" si="114"/>
        <v>42.312860028399705</v>
      </c>
      <c r="AB260" s="49">
        <f t="shared" si="115"/>
        <v>58.474095565415801</v>
      </c>
      <c r="AC260" s="49">
        <f t="shared" si="116"/>
        <v>77.1097030710349</v>
      </c>
      <c r="AD260" s="49">
        <f t="shared" si="117"/>
        <v>98.219682545257001</v>
      </c>
      <c r="AE260" s="49">
        <f t="shared" si="118"/>
        <v>121.80403398808208</v>
      </c>
      <c r="AF260" s="49">
        <f t="shared" si="119"/>
        <v>147.86275739951026</v>
      </c>
      <c r="AG260" s="49">
        <f t="shared" si="120"/>
        <v>176.39585277954146</v>
      </c>
      <c r="AH260" s="49">
        <f t="shared" si="121"/>
        <v>207.40332012817555</v>
      </c>
      <c r="AI260" s="49">
        <f t="shared" si="122"/>
        <v>240.88515944541282</v>
      </c>
      <c r="AJ260" s="49">
        <f t="shared" si="123"/>
        <v>276.84137073125294</v>
      </c>
      <c r="AK260" s="75">
        <f>T260*VLOOKUP('Tipo de Pilha_Furieri2014'!$E$1,'Área - us ur_Furieri2014'!$A$4:$R$6,2,FALSE)/1000</f>
        <v>0</v>
      </c>
      <c r="AL260" s="76">
        <f>U260*VLOOKUP('Tipo de Pilha_Furieri2014'!$E$1,'Área - us ur_Furieri2014'!$A$4:$R$6,3,FALSE)/1000</f>
        <v>0</v>
      </c>
      <c r="AM260" s="76">
        <f>V260*VLOOKUP('Tipo de Pilha_Furieri2014'!$E$1,'Área - us ur_Furieri2014'!$A$4:$R$6,4,FALSE)/1000</f>
        <v>0</v>
      </c>
      <c r="AN260" s="76">
        <f>W260*VLOOKUP('Tipo de Pilha_Furieri2014'!$E$1,'Área - us ur_Furieri2014'!$A$4:$R$6,5,FALSE)/1000</f>
        <v>2.3392884393744789E-4</v>
      </c>
      <c r="AO260" s="76">
        <f>X260*VLOOKUP('Tipo de Pilha_Furieri2014'!$E$1,'Área - us ur_Furieri2014'!$A$4:$R$6,6,FALSE)/1000</f>
        <v>1.3793862514061494E-3</v>
      </c>
      <c r="AP260" s="76">
        <f>Y260*VLOOKUP('Tipo de Pilha_Furieri2014'!$E$1,'Área - us ur_Furieri2014'!$A$4:$R$6,7,FALSE)/1000</f>
        <v>3.5349414866158407E-3</v>
      </c>
      <c r="AQ260" s="76">
        <f>Z260*VLOOKUP('Tipo de Pilha_Furieri2014'!$E$1,'Área - us ur_Furieri2014'!$A$4:$R$6,8,FALSE)/1000</f>
        <v>4.3797774583779515E-3</v>
      </c>
      <c r="AR260" s="76">
        <f>AA260*VLOOKUP('Tipo de Pilha_Furieri2014'!$E$1,'Área - us ur_Furieri2014'!$A$4:$R$6,9,FALSE)/1000</f>
        <v>4.6121017430955681E-3</v>
      </c>
      <c r="AS260" s="76">
        <f>AB260*VLOOKUP('Tipo de Pilha_Furieri2014'!$E$1,'Área - us ur_Furieri2014'!$A$4:$R$6,10,FALSE)/1000</f>
        <v>3.1576011605324535E-3</v>
      </c>
      <c r="AT260" s="76">
        <f>AC260*VLOOKUP('Tipo de Pilha_Furieri2014'!$E$1,'Área - us ur_Furieri2014'!$A$4:$R$6,11,FALSE)/1000</f>
        <v>2.6988396074862217E-3</v>
      </c>
      <c r="AU260" s="76">
        <f>AD260*VLOOKUP('Tipo de Pilha_Furieri2014'!$E$1,'Área - us ur_Furieri2014'!$A$4:$R$6,12,FALSE)/1000</f>
        <v>2.3572723810861679E-3</v>
      </c>
      <c r="AV260" s="76">
        <f>AE260*VLOOKUP('Tipo de Pilha_Furieri2014'!$E$1,'Área - us ur_Furieri2014'!$A$4:$R$6,13,FALSE)/1000</f>
        <v>7.3082420392849251E-4</v>
      </c>
      <c r="AW260" s="76">
        <f>AF260*VLOOKUP('Tipo de Pilha_Furieri2014'!$E$1,'Área - us ur_Furieri2014'!$A$4:$R$6,14,FALSE)/1000</f>
        <v>4.4358827219853083E-4</v>
      </c>
      <c r="AX260" s="76">
        <f>AG260*VLOOKUP('Tipo de Pilha_Furieri2014'!$E$1,'Área - us ur_Furieri2014'!$A$4:$R$6,15,FALSE)/1000</f>
        <v>1.7639585277954146E-4</v>
      </c>
      <c r="AY260" s="76">
        <f>AH260*VLOOKUP('Tipo de Pilha_Furieri2014'!$E$1,'Área - us ur_Furieri2014'!$A$4:$R$6,16,FALSE)/1000</f>
        <v>0</v>
      </c>
      <c r="AZ260" s="76">
        <f>AI260*VLOOKUP('Tipo de Pilha_Furieri2014'!$E$1,'Área - us ur_Furieri2014'!$A$4:$R$6,17,FALSE)/1000</f>
        <v>0</v>
      </c>
      <c r="BA260" s="77">
        <f>AJ260*VLOOKUP('Tipo de Pilha_Furieri2014'!$E$1,'Área - us ur_Furieri2014'!$A$4:$R$6,18,FALSE)/1000</f>
        <v>0</v>
      </c>
      <c r="BB260" s="70">
        <f t="shared" si="124"/>
        <v>2.3704657261444363E-2</v>
      </c>
    </row>
    <row r="261" spans="1:54" ht="15" customHeight="1" x14ac:dyDescent="0.2">
      <c r="A261" s="90">
        <f>'Série Vento-1 dia'!D261</f>
        <v>42263</v>
      </c>
      <c r="B261" s="55">
        <f>'Série Vento-1 dia'!E261</f>
        <v>13.74594368</v>
      </c>
      <c r="C261" s="48">
        <f t="shared" si="125"/>
        <v>6.8729718400000014E-2</v>
      </c>
      <c r="D261" s="49">
        <f t="shared" si="126"/>
        <v>0.2061891552</v>
      </c>
      <c r="E261" s="49">
        <f t="shared" si="127"/>
        <v>0.34364859200000003</v>
      </c>
      <c r="F261" s="49">
        <f t="shared" si="128"/>
        <v>0.48110802879999992</v>
      </c>
      <c r="G261" s="49">
        <f t="shared" si="129"/>
        <v>0.61856746560000009</v>
      </c>
      <c r="H261" s="49">
        <f t="shared" si="130"/>
        <v>0.75602690240000014</v>
      </c>
      <c r="I261" s="49">
        <f t="shared" si="131"/>
        <v>0.89348633919999998</v>
      </c>
      <c r="J261" s="49">
        <f t="shared" si="132"/>
        <v>1.030945776</v>
      </c>
      <c r="K261" s="49">
        <f t="shared" si="133"/>
        <v>1.1684052128</v>
      </c>
      <c r="L261" s="49">
        <f t="shared" si="134"/>
        <v>1.3058646495999999</v>
      </c>
      <c r="M261" s="49">
        <f t="shared" si="135"/>
        <v>1.4433240864000001</v>
      </c>
      <c r="N261" s="49">
        <f t="shared" si="136"/>
        <v>1.5807835231999998</v>
      </c>
      <c r="O261" s="49">
        <f t="shared" si="137"/>
        <v>1.71824296</v>
      </c>
      <c r="P261" s="49">
        <f t="shared" si="138"/>
        <v>1.8557023968000002</v>
      </c>
      <c r="Q261" s="49">
        <f t="shared" si="139"/>
        <v>1.9931618335999999</v>
      </c>
      <c r="R261" s="49">
        <f t="shared" si="140"/>
        <v>2.1306212704000003</v>
      </c>
      <c r="S261" s="50">
        <f t="shared" si="141"/>
        <v>2.2680807072000002</v>
      </c>
      <c r="T261" s="48">
        <f t="shared" si="107"/>
        <v>0</v>
      </c>
      <c r="U261" s="49">
        <f t="shared" si="108"/>
        <v>0</v>
      </c>
      <c r="V261" s="49">
        <f t="shared" si="109"/>
        <v>0</v>
      </c>
      <c r="W261" s="49">
        <f t="shared" si="110"/>
        <v>1.4291984952536523</v>
      </c>
      <c r="X261" s="49">
        <f t="shared" si="111"/>
        <v>6.7765326068028209</v>
      </c>
      <c r="Y261" s="49">
        <f t="shared" si="112"/>
        <v>14.315697943135278</v>
      </c>
      <c r="Z261" s="49">
        <f t="shared" si="113"/>
        <v>24.046694504251011</v>
      </c>
      <c r="AA261" s="49">
        <f t="shared" si="114"/>
        <v>35.969522290150053</v>
      </c>
      <c r="AB261" s="49">
        <f t="shared" si="115"/>
        <v>50.08418130083237</v>
      </c>
      <c r="AC261" s="49">
        <f t="shared" si="116"/>
        <v>66.390671536297987</v>
      </c>
      <c r="AD261" s="49">
        <f t="shared" si="117"/>
        <v>84.888992996546904</v>
      </c>
      <c r="AE261" s="49">
        <f t="shared" si="118"/>
        <v>105.57914568157906</v>
      </c>
      <c r="AF261" s="49">
        <f t="shared" si="119"/>
        <v>128.46112959139458</v>
      </c>
      <c r="AG261" s="49">
        <f t="shared" si="120"/>
        <v>153.53494472599337</v>
      </c>
      <c r="AH261" s="49">
        <f t="shared" si="121"/>
        <v>180.8005910853754</v>
      </c>
      <c r="AI261" s="49">
        <f t="shared" si="122"/>
        <v>210.25806866954085</v>
      </c>
      <c r="AJ261" s="49">
        <f t="shared" si="123"/>
        <v>241.90737747848948</v>
      </c>
      <c r="AK261" s="75">
        <f>T261*VLOOKUP('Tipo de Pilha_Furieri2014'!$E$1,'Área - us ur_Furieri2014'!$A$4:$R$6,2,FALSE)/1000</f>
        <v>0</v>
      </c>
      <c r="AL261" s="76">
        <f>U261*VLOOKUP('Tipo de Pilha_Furieri2014'!$E$1,'Área - us ur_Furieri2014'!$A$4:$R$6,3,FALSE)/1000</f>
        <v>0</v>
      </c>
      <c r="AM261" s="76">
        <f>V261*VLOOKUP('Tipo de Pilha_Furieri2014'!$E$1,'Área - us ur_Furieri2014'!$A$4:$R$6,4,FALSE)/1000</f>
        <v>0</v>
      </c>
      <c r="AN261" s="76">
        <f>W261*VLOOKUP('Tipo de Pilha_Furieri2014'!$E$1,'Área - us ur_Furieri2014'!$A$4:$R$6,5,FALSE)/1000</f>
        <v>1.3863225403960424E-4</v>
      </c>
      <c r="AO261" s="76">
        <f>X261*VLOOKUP('Tipo de Pilha_Furieri2014'!$E$1,'Área - us ur_Furieri2014'!$A$4:$R$6,6,FALSE)/1000</f>
        <v>1.0774686844816485E-3</v>
      </c>
      <c r="AP261" s="76">
        <f>Y261*VLOOKUP('Tipo de Pilha_Furieri2014'!$E$1,'Área - us ur_Furieri2014'!$A$4:$R$6,7,FALSE)/1000</f>
        <v>2.9060866824564616E-3</v>
      </c>
      <c r="AQ261" s="76">
        <f>Z261*VLOOKUP('Tipo de Pilha_Furieri2014'!$E$1,'Área - us ur_Furieri2014'!$A$4:$R$6,8,FALSE)/1000</f>
        <v>3.6791442591504048E-3</v>
      </c>
      <c r="AR261" s="76">
        <f>AA261*VLOOKUP('Tipo de Pilha_Furieri2014'!$E$1,'Área - us ur_Furieri2014'!$A$4:$R$6,9,FALSE)/1000</f>
        <v>3.9206779296263559E-3</v>
      </c>
      <c r="AS261" s="76">
        <f>AB261*VLOOKUP('Tipo de Pilha_Furieri2014'!$E$1,'Área - us ur_Furieri2014'!$A$4:$R$6,10,FALSE)/1000</f>
        <v>2.7045457902449481E-3</v>
      </c>
      <c r="AT261" s="76">
        <f>AC261*VLOOKUP('Tipo de Pilha_Furieri2014'!$E$1,'Área - us ur_Furieri2014'!$A$4:$R$6,11,FALSE)/1000</f>
        <v>2.3236735037704295E-3</v>
      </c>
      <c r="AU261" s="76">
        <f>AD261*VLOOKUP('Tipo de Pilha_Furieri2014'!$E$1,'Área - us ur_Furieri2014'!$A$4:$R$6,12,FALSE)/1000</f>
        <v>2.0373358319171254E-3</v>
      </c>
      <c r="AV261" s="76">
        <f>AE261*VLOOKUP('Tipo de Pilha_Furieri2014'!$E$1,'Área - us ur_Furieri2014'!$A$4:$R$6,13,FALSE)/1000</f>
        <v>6.3347487408947449E-4</v>
      </c>
      <c r="AW261" s="76">
        <f>AF261*VLOOKUP('Tipo de Pilha_Furieri2014'!$E$1,'Área - us ur_Furieri2014'!$A$4:$R$6,14,FALSE)/1000</f>
        <v>3.8538338877418379E-4</v>
      </c>
      <c r="AX261" s="76">
        <f>AG261*VLOOKUP('Tipo de Pilha_Furieri2014'!$E$1,'Área - us ur_Furieri2014'!$A$4:$R$6,15,FALSE)/1000</f>
        <v>1.5353494472599338E-4</v>
      </c>
      <c r="AY261" s="76">
        <f>AH261*VLOOKUP('Tipo de Pilha_Furieri2014'!$E$1,'Área - us ur_Furieri2014'!$A$4:$R$6,16,FALSE)/1000</f>
        <v>0</v>
      </c>
      <c r="AZ261" s="76">
        <f>AI261*VLOOKUP('Tipo de Pilha_Furieri2014'!$E$1,'Área - us ur_Furieri2014'!$A$4:$R$6,17,FALSE)/1000</f>
        <v>0</v>
      </c>
      <c r="BA261" s="77">
        <f>AJ261*VLOOKUP('Tipo de Pilha_Furieri2014'!$E$1,'Área - us ur_Furieri2014'!$A$4:$R$6,18,FALSE)/1000</f>
        <v>0</v>
      </c>
      <c r="BB261" s="70">
        <f t="shared" si="124"/>
        <v>1.9959958143276627E-2</v>
      </c>
    </row>
    <row r="262" spans="1:54" ht="15" customHeight="1" x14ac:dyDescent="0.2">
      <c r="A262" s="90">
        <f>'Série Vento-1 dia'!D262</f>
        <v>42264</v>
      </c>
      <c r="B262" s="55">
        <f>'Série Vento-1 dia'!E262</f>
        <v>17.182429599999999</v>
      </c>
      <c r="C262" s="48">
        <f t="shared" si="125"/>
        <v>8.5912148000000008E-2</v>
      </c>
      <c r="D262" s="49">
        <f t="shared" si="126"/>
        <v>0.25773644399999995</v>
      </c>
      <c r="E262" s="49">
        <f t="shared" si="127"/>
        <v>0.42956074</v>
      </c>
      <c r="F262" s="49">
        <f t="shared" si="128"/>
        <v>0.60138503599999993</v>
      </c>
      <c r="G262" s="49">
        <f t="shared" si="129"/>
        <v>0.77320933200000008</v>
      </c>
      <c r="H262" s="49">
        <f t="shared" si="130"/>
        <v>0.94503362800000001</v>
      </c>
      <c r="I262" s="49">
        <f t="shared" si="131"/>
        <v>1.1168579240000001</v>
      </c>
      <c r="J262" s="49">
        <f t="shared" si="132"/>
        <v>1.2886822200000001</v>
      </c>
      <c r="K262" s="49">
        <f t="shared" si="133"/>
        <v>1.4605065159999999</v>
      </c>
      <c r="L262" s="49">
        <f t="shared" si="134"/>
        <v>1.632330812</v>
      </c>
      <c r="M262" s="49">
        <f t="shared" si="135"/>
        <v>1.804155108</v>
      </c>
      <c r="N262" s="49">
        <f t="shared" si="136"/>
        <v>1.9759794039999998</v>
      </c>
      <c r="O262" s="49">
        <f t="shared" si="137"/>
        <v>2.1478036999999999</v>
      </c>
      <c r="P262" s="49">
        <f t="shared" si="138"/>
        <v>2.3196279959999999</v>
      </c>
      <c r="Q262" s="49">
        <f t="shared" si="139"/>
        <v>2.4914522919999995</v>
      </c>
      <c r="R262" s="49">
        <f t="shared" si="140"/>
        <v>2.6632765880000004</v>
      </c>
      <c r="S262" s="50">
        <f t="shared" si="141"/>
        <v>2.835100884</v>
      </c>
      <c r="T262" s="48">
        <f t="shared" si="107"/>
        <v>0</v>
      </c>
      <c r="U262" s="49">
        <f t="shared" si="108"/>
        <v>0</v>
      </c>
      <c r="V262" s="49">
        <f t="shared" si="109"/>
        <v>0</v>
      </c>
      <c r="W262" s="49">
        <f t="shared" si="110"/>
        <v>5.9882500727538321</v>
      </c>
      <c r="X262" s="49">
        <f t="shared" si="111"/>
        <v>15.412206743169406</v>
      </c>
      <c r="Y262" s="49">
        <f t="shared" si="112"/>
        <v>28.260899702308862</v>
      </c>
      <c r="Z262" s="49">
        <f t="shared" si="113"/>
        <v>44.534328950172224</v>
      </c>
      <c r="AA262" s="49">
        <f t="shared" si="114"/>
        <v>64.232494486759464</v>
      </c>
      <c r="AB262" s="49">
        <f t="shared" si="115"/>
        <v>87.355396312070582</v>
      </c>
      <c r="AC262" s="49">
        <f t="shared" si="116"/>
        <v>113.90303442610561</v>
      </c>
      <c r="AD262" s="49">
        <f t="shared" si="117"/>
        <v>143.87540882886452</v>
      </c>
      <c r="AE262" s="49">
        <f t="shared" si="118"/>
        <v>177.27251952034732</v>
      </c>
      <c r="AF262" s="49">
        <f t="shared" si="119"/>
        <v>214.09436650055397</v>
      </c>
      <c r="AG262" s="49">
        <f t="shared" si="120"/>
        <v>254.34094976948461</v>
      </c>
      <c r="AH262" s="49">
        <f t="shared" si="121"/>
        <v>298.01226932713894</v>
      </c>
      <c r="AI262" s="49">
        <f t="shared" si="122"/>
        <v>345.10832517351753</v>
      </c>
      <c r="AJ262" s="49">
        <f t="shared" si="123"/>
        <v>395.6291173086197</v>
      </c>
      <c r="AK262" s="75">
        <f>T262*VLOOKUP('Tipo de Pilha_Furieri2014'!$E$1,'Área - us ur_Furieri2014'!$A$4:$R$6,2,FALSE)/1000</f>
        <v>0</v>
      </c>
      <c r="AL262" s="76">
        <f>U262*VLOOKUP('Tipo de Pilha_Furieri2014'!$E$1,'Área - us ur_Furieri2014'!$A$4:$R$6,3,FALSE)/1000</f>
        <v>0</v>
      </c>
      <c r="AM262" s="76">
        <f>V262*VLOOKUP('Tipo de Pilha_Furieri2014'!$E$1,'Área - us ur_Furieri2014'!$A$4:$R$6,4,FALSE)/1000</f>
        <v>0</v>
      </c>
      <c r="AN262" s="76">
        <f>W262*VLOOKUP('Tipo de Pilha_Furieri2014'!$E$1,'Área - us ur_Furieri2014'!$A$4:$R$6,5,FALSE)/1000</f>
        <v>5.8086025705712167E-4</v>
      </c>
      <c r="AO262" s="76">
        <f>X262*VLOOKUP('Tipo de Pilha_Furieri2014'!$E$1,'Área - us ur_Furieri2014'!$A$4:$R$6,6,FALSE)/1000</f>
        <v>2.4505408721639354E-3</v>
      </c>
      <c r="AP262" s="76">
        <f>Y262*VLOOKUP('Tipo de Pilha_Furieri2014'!$E$1,'Área - us ur_Furieri2014'!$A$4:$R$6,7,FALSE)/1000</f>
        <v>5.7369626395686992E-3</v>
      </c>
      <c r="AQ262" s="76">
        <f>Z262*VLOOKUP('Tipo de Pilha_Furieri2014'!$E$1,'Área - us ur_Furieri2014'!$A$4:$R$6,8,FALSE)/1000</f>
        <v>6.8137523293763502E-3</v>
      </c>
      <c r="AR262" s="76">
        <f>AA262*VLOOKUP('Tipo de Pilha_Furieri2014'!$E$1,'Área - us ur_Furieri2014'!$A$4:$R$6,9,FALSE)/1000</f>
        <v>7.0013418990567816E-3</v>
      </c>
      <c r="AS262" s="76">
        <f>AB262*VLOOKUP('Tipo de Pilha_Furieri2014'!$E$1,'Área - us ur_Furieri2014'!$A$4:$R$6,10,FALSE)/1000</f>
        <v>4.7171914008518117E-3</v>
      </c>
      <c r="AT262" s="76">
        <f>AC262*VLOOKUP('Tipo de Pilha_Furieri2014'!$E$1,'Área - us ur_Furieri2014'!$A$4:$R$6,11,FALSE)/1000</f>
        <v>3.9866062049136964E-3</v>
      </c>
      <c r="AU262" s="76">
        <f>AD262*VLOOKUP('Tipo de Pilha_Furieri2014'!$E$1,'Área - us ur_Furieri2014'!$A$4:$R$6,12,FALSE)/1000</f>
        <v>3.4530098118927487E-3</v>
      </c>
      <c r="AV262" s="76">
        <f>AE262*VLOOKUP('Tipo de Pilha_Furieri2014'!$E$1,'Área - us ur_Furieri2014'!$A$4:$R$6,13,FALSE)/1000</f>
        <v>1.063635117122084E-3</v>
      </c>
      <c r="AW262" s="76">
        <f>AF262*VLOOKUP('Tipo de Pilha_Furieri2014'!$E$1,'Área - us ur_Furieri2014'!$A$4:$R$6,14,FALSE)/1000</f>
        <v>6.422830995016619E-4</v>
      </c>
      <c r="AX262" s="76">
        <f>AG262*VLOOKUP('Tipo de Pilha_Furieri2014'!$E$1,'Área - us ur_Furieri2014'!$A$4:$R$6,15,FALSE)/1000</f>
        <v>2.5434094976948461E-4</v>
      </c>
      <c r="AY262" s="76">
        <f>AH262*VLOOKUP('Tipo de Pilha_Furieri2014'!$E$1,'Área - us ur_Furieri2014'!$A$4:$R$6,16,FALSE)/1000</f>
        <v>0</v>
      </c>
      <c r="AZ262" s="76">
        <f>AI262*VLOOKUP('Tipo de Pilha_Furieri2014'!$E$1,'Área - us ur_Furieri2014'!$A$4:$R$6,17,FALSE)/1000</f>
        <v>0</v>
      </c>
      <c r="BA262" s="77">
        <f>AJ262*VLOOKUP('Tipo de Pilha_Furieri2014'!$E$1,'Área - us ur_Furieri2014'!$A$4:$R$6,18,FALSE)/1000</f>
        <v>0</v>
      </c>
      <c r="BB262" s="70">
        <f t="shared" si="124"/>
        <v>3.6700524581274374E-2</v>
      </c>
    </row>
    <row r="263" spans="1:54" ht="15" customHeight="1" x14ac:dyDescent="0.2">
      <c r="A263" s="90">
        <f>'Série Vento-1 dia'!D263</f>
        <v>42265</v>
      </c>
      <c r="B263" s="55">
        <f>'Série Vento-1 dia'!E263</f>
        <v>18.041551079999998</v>
      </c>
      <c r="C263" s="48">
        <f t="shared" si="125"/>
        <v>9.0207755400000006E-2</v>
      </c>
      <c r="D263" s="49">
        <f t="shared" si="126"/>
        <v>0.27062326619999993</v>
      </c>
      <c r="E263" s="49">
        <f t="shared" si="127"/>
        <v>0.45103877699999995</v>
      </c>
      <c r="F263" s="49">
        <f t="shared" si="128"/>
        <v>0.6314542877999999</v>
      </c>
      <c r="G263" s="49">
        <f t="shared" si="129"/>
        <v>0.81186979859999997</v>
      </c>
      <c r="H263" s="49">
        <f t="shared" si="130"/>
        <v>0.99228530940000004</v>
      </c>
      <c r="I263" s="49">
        <f t="shared" si="131"/>
        <v>1.1727008202</v>
      </c>
      <c r="J263" s="49">
        <f t="shared" si="132"/>
        <v>1.3531163310000001</v>
      </c>
      <c r="K263" s="49">
        <f t="shared" si="133"/>
        <v>1.5335318417999999</v>
      </c>
      <c r="L263" s="49">
        <f t="shared" si="134"/>
        <v>1.7139473525999998</v>
      </c>
      <c r="M263" s="49">
        <f t="shared" si="135"/>
        <v>1.8943628634</v>
      </c>
      <c r="N263" s="49">
        <f t="shared" si="136"/>
        <v>2.0747783741999997</v>
      </c>
      <c r="O263" s="49">
        <f t="shared" si="137"/>
        <v>2.2551938849999997</v>
      </c>
      <c r="P263" s="49">
        <f t="shared" si="138"/>
        <v>2.4356093957999998</v>
      </c>
      <c r="Q263" s="49">
        <f t="shared" si="139"/>
        <v>2.6160249065999994</v>
      </c>
      <c r="R263" s="49">
        <f t="shared" si="140"/>
        <v>2.7964404173999999</v>
      </c>
      <c r="S263" s="50">
        <f t="shared" si="141"/>
        <v>2.9768559282</v>
      </c>
      <c r="T263" s="48">
        <f t="shared" si="107"/>
        <v>0</v>
      </c>
      <c r="U263" s="49">
        <f t="shared" si="108"/>
        <v>0</v>
      </c>
      <c r="V263" s="49">
        <f t="shared" si="109"/>
        <v>0.55164197298403106</v>
      </c>
      <c r="W263" s="49">
        <f t="shared" si="110"/>
        <v>7.3902193392342994</v>
      </c>
      <c r="X263" s="49">
        <f t="shared" si="111"/>
        <v>18.004568463802663</v>
      </c>
      <c r="Y263" s="49">
        <f t="shared" si="112"/>
        <v>32.39468934668912</v>
      </c>
      <c r="Z263" s="49">
        <f t="shared" si="113"/>
        <v>50.560581987893663</v>
      </c>
      <c r="AA263" s="49">
        <f t="shared" si="114"/>
        <v>72.502246387416307</v>
      </c>
      <c r="AB263" s="49">
        <f t="shared" si="115"/>
        <v>98.219682545257001</v>
      </c>
      <c r="AC263" s="49">
        <f t="shared" si="116"/>
        <v>127.71289046141578</v>
      </c>
      <c r="AD263" s="49">
        <f t="shared" si="117"/>
        <v>160.98187013589276</v>
      </c>
      <c r="AE263" s="49">
        <f t="shared" si="118"/>
        <v>198.02662156868766</v>
      </c>
      <c r="AF263" s="49">
        <f t="shared" si="119"/>
        <v>238.84714475980076</v>
      </c>
      <c r="AG263" s="49">
        <f t="shared" si="120"/>
        <v>283.44343970923188</v>
      </c>
      <c r="AH263" s="49">
        <f t="shared" si="121"/>
        <v>331.81550641698101</v>
      </c>
      <c r="AI263" s="49">
        <f t="shared" si="122"/>
        <v>383.96334488304853</v>
      </c>
      <c r="AJ263" s="49">
        <f t="shared" si="123"/>
        <v>439.88695510743401</v>
      </c>
      <c r="AK263" s="75">
        <f>T263*VLOOKUP('Tipo de Pilha_Furieri2014'!$E$1,'Área - us ur_Furieri2014'!$A$4:$R$6,2,FALSE)/1000</f>
        <v>0</v>
      </c>
      <c r="AL263" s="76">
        <f>U263*VLOOKUP('Tipo de Pilha_Furieri2014'!$E$1,'Área - us ur_Furieri2014'!$A$4:$R$6,3,FALSE)/1000</f>
        <v>0</v>
      </c>
      <c r="AM263" s="76">
        <f>V263*VLOOKUP('Tipo de Pilha_Furieri2014'!$E$1,'Área - us ur_Furieri2014'!$A$4:$R$6,4,FALSE)/1000</f>
        <v>4.0269864027834262E-5</v>
      </c>
      <c r="AN263" s="76">
        <f>W263*VLOOKUP('Tipo de Pilha_Furieri2014'!$E$1,'Área - us ur_Furieri2014'!$A$4:$R$6,5,FALSE)/1000</f>
        <v>7.1685127590572699E-4</v>
      </c>
      <c r="AO263" s="76">
        <f>X263*VLOOKUP('Tipo de Pilha_Furieri2014'!$E$1,'Área - us ur_Furieri2014'!$A$4:$R$6,6,FALSE)/1000</f>
        <v>2.8627263857446232E-3</v>
      </c>
      <c r="AP263" s="76">
        <f>Y263*VLOOKUP('Tipo de Pilha_Furieri2014'!$E$1,'Área - us ur_Furieri2014'!$A$4:$R$6,7,FALSE)/1000</f>
        <v>6.5761219373778913E-3</v>
      </c>
      <c r="AQ263" s="76">
        <f>Z263*VLOOKUP('Tipo de Pilha_Furieri2014'!$E$1,'Área - us ur_Furieri2014'!$A$4:$R$6,8,FALSE)/1000</f>
        <v>7.7357690441477306E-3</v>
      </c>
      <c r="AR263" s="76">
        <f>AA263*VLOOKUP('Tipo de Pilha_Furieri2014'!$E$1,'Área - us ur_Furieri2014'!$A$4:$R$6,9,FALSE)/1000</f>
        <v>7.9027448562283779E-3</v>
      </c>
      <c r="AS263" s="76">
        <f>AB263*VLOOKUP('Tipo de Pilha_Furieri2014'!$E$1,'Área - us ur_Furieri2014'!$A$4:$R$6,10,FALSE)/1000</f>
        <v>5.3038628574438793E-3</v>
      </c>
      <c r="AT263" s="76">
        <f>AC263*VLOOKUP('Tipo de Pilha_Furieri2014'!$E$1,'Área - us ur_Furieri2014'!$A$4:$R$6,11,FALSE)/1000</f>
        <v>4.4699511661495531E-3</v>
      </c>
      <c r="AU263" s="76">
        <f>AD263*VLOOKUP('Tipo de Pilha_Furieri2014'!$E$1,'Área - us ur_Furieri2014'!$A$4:$R$6,12,FALSE)/1000</f>
        <v>3.8635648832614266E-3</v>
      </c>
      <c r="AV263" s="76">
        <f>AE263*VLOOKUP('Tipo de Pilha_Furieri2014'!$E$1,'Área - us ur_Furieri2014'!$A$4:$R$6,13,FALSE)/1000</f>
        <v>1.188159729412126E-3</v>
      </c>
      <c r="AW263" s="76">
        <f>AF263*VLOOKUP('Tipo de Pilha_Furieri2014'!$E$1,'Área - us ur_Furieri2014'!$A$4:$R$6,14,FALSE)/1000</f>
        <v>7.1654143427940227E-4</v>
      </c>
      <c r="AX263" s="76">
        <f>AG263*VLOOKUP('Tipo de Pilha_Furieri2014'!$E$1,'Área - us ur_Furieri2014'!$A$4:$R$6,15,FALSE)/1000</f>
        <v>2.8344343970923189E-4</v>
      </c>
      <c r="AY263" s="76">
        <f>AH263*VLOOKUP('Tipo de Pilha_Furieri2014'!$E$1,'Área - us ur_Furieri2014'!$A$4:$R$6,16,FALSE)/1000</f>
        <v>0</v>
      </c>
      <c r="AZ263" s="76">
        <f>AI263*VLOOKUP('Tipo de Pilha_Furieri2014'!$E$1,'Área - us ur_Furieri2014'!$A$4:$R$6,17,FALSE)/1000</f>
        <v>0</v>
      </c>
      <c r="BA263" s="77">
        <f>AJ263*VLOOKUP('Tipo de Pilha_Furieri2014'!$E$1,'Área - us ur_Furieri2014'!$A$4:$R$6,18,FALSE)/1000</f>
        <v>0</v>
      </c>
      <c r="BB263" s="70">
        <f t="shared" si="124"/>
        <v>4.1660006873687809E-2</v>
      </c>
    </row>
    <row r="264" spans="1:54" ht="15" customHeight="1" x14ac:dyDescent="0.2">
      <c r="A264" s="90">
        <f>'Série Vento-1 dia'!D264</f>
        <v>42266</v>
      </c>
      <c r="B264" s="55">
        <f>'Série Vento-1 dia'!E264</f>
        <v>18.041551079999998</v>
      </c>
      <c r="C264" s="48">
        <f t="shared" si="125"/>
        <v>9.0207755400000006E-2</v>
      </c>
      <c r="D264" s="49">
        <f t="shared" si="126"/>
        <v>0.27062326619999993</v>
      </c>
      <c r="E264" s="49">
        <f t="shared" si="127"/>
        <v>0.45103877699999995</v>
      </c>
      <c r="F264" s="49">
        <f t="shared" si="128"/>
        <v>0.6314542877999999</v>
      </c>
      <c r="G264" s="49">
        <f t="shared" si="129"/>
        <v>0.81186979859999997</v>
      </c>
      <c r="H264" s="49">
        <f t="shared" si="130"/>
        <v>0.99228530940000004</v>
      </c>
      <c r="I264" s="49">
        <f t="shared" si="131"/>
        <v>1.1727008202</v>
      </c>
      <c r="J264" s="49">
        <f t="shared" si="132"/>
        <v>1.3531163310000001</v>
      </c>
      <c r="K264" s="49">
        <f t="shared" si="133"/>
        <v>1.5335318417999999</v>
      </c>
      <c r="L264" s="49">
        <f t="shared" si="134"/>
        <v>1.7139473525999998</v>
      </c>
      <c r="M264" s="49">
        <f t="shared" si="135"/>
        <v>1.8943628634</v>
      </c>
      <c r="N264" s="49">
        <f t="shared" si="136"/>
        <v>2.0747783741999997</v>
      </c>
      <c r="O264" s="49">
        <f t="shared" si="137"/>
        <v>2.2551938849999997</v>
      </c>
      <c r="P264" s="49">
        <f t="shared" si="138"/>
        <v>2.4356093957999998</v>
      </c>
      <c r="Q264" s="49">
        <f t="shared" si="139"/>
        <v>2.6160249065999994</v>
      </c>
      <c r="R264" s="49">
        <f t="shared" si="140"/>
        <v>2.7964404173999999</v>
      </c>
      <c r="S264" s="50">
        <f t="shared" si="141"/>
        <v>2.9768559282</v>
      </c>
      <c r="T264" s="48">
        <f t="shared" si="107"/>
        <v>0</v>
      </c>
      <c r="U264" s="49">
        <f t="shared" si="108"/>
        <v>0</v>
      </c>
      <c r="V264" s="49">
        <f t="shared" si="109"/>
        <v>0.55164197298403106</v>
      </c>
      <c r="W264" s="49">
        <f t="shared" si="110"/>
        <v>7.3902193392342994</v>
      </c>
      <c r="X264" s="49">
        <f t="shared" si="111"/>
        <v>18.004568463802663</v>
      </c>
      <c r="Y264" s="49">
        <f t="shared" si="112"/>
        <v>32.39468934668912</v>
      </c>
      <c r="Z264" s="49">
        <f t="shared" si="113"/>
        <v>50.560581987893663</v>
      </c>
      <c r="AA264" s="49">
        <f t="shared" si="114"/>
        <v>72.502246387416307</v>
      </c>
      <c r="AB264" s="49">
        <f t="shared" si="115"/>
        <v>98.219682545257001</v>
      </c>
      <c r="AC264" s="49">
        <f t="shared" si="116"/>
        <v>127.71289046141578</v>
      </c>
      <c r="AD264" s="49">
        <f t="shared" si="117"/>
        <v>160.98187013589276</v>
      </c>
      <c r="AE264" s="49">
        <f t="shared" si="118"/>
        <v>198.02662156868766</v>
      </c>
      <c r="AF264" s="49">
        <f t="shared" si="119"/>
        <v>238.84714475980076</v>
      </c>
      <c r="AG264" s="49">
        <f t="shared" si="120"/>
        <v>283.44343970923188</v>
      </c>
      <c r="AH264" s="49">
        <f t="shared" si="121"/>
        <v>331.81550641698101</v>
      </c>
      <c r="AI264" s="49">
        <f t="shared" si="122"/>
        <v>383.96334488304853</v>
      </c>
      <c r="AJ264" s="49">
        <f t="shared" si="123"/>
        <v>439.88695510743401</v>
      </c>
      <c r="AK264" s="75">
        <f>T264*VLOOKUP('Tipo de Pilha_Furieri2014'!$E$1,'Área - us ur_Furieri2014'!$A$4:$R$6,2,FALSE)/1000</f>
        <v>0</v>
      </c>
      <c r="AL264" s="76">
        <f>U264*VLOOKUP('Tipo de Pilha_Furieri2014'!$E$1,'Área - us ur_Furieri2014'!$A$4:$R$6,3,FALSE)/1000</f>
        <v>0</v>
      </c>
      <c r="AM264" s="76">
        <f>V264*VLOOKUP('Tipo de Pilha_Furieri2014'!$E$1,'Área - us ur_Furieri2014'!$A$4:$R$6,4,FALSE)/1000</f>
        <v>4.0269864027834262E-5</v>
      </c>
      <c r="AN264" s="76">
        <f>W264*VLOOKUP('Tipo de Pilha_Furieri2014'!$E$1,'Área - us ur_Furieri2014'!$A$4:$R$6,5,FALSE)/1000</f>
        <v>7.1685127590572699E-4</v>
      </c>
      <c r="AO264" s="76">
        <f>X264*VLOOKUP('Tipo de Pilha_Furieri2014'!$E$1,'Área - us ur_Furieri2014'!$A$4:$R$6,6,FALSE)/1000</f>
        <v>2.8627263857446232E-3</v>
      </c>
      <c r="AP264" s="76">
        <f>Y264*VLOOKUP('Tipo de Pilha_Furieri2014'!$E$1,'Área - us ur_Furieri2014'!$A$4:$R$6,7,FALSE)/1000</f>
        <v>6.5761219373778913E-3</v>
      </c>
      <c r="AQ264" s="76">
        <f>Z264*VLOOKUP('Tipo de Pilha_Furieri2014'!$E$1,'Área - us ur_Furieri2014'!$A$4:$R$6,8,FALSE)/1000</f>
        <v>7.7357690441477306E-3</v>
      </c>
      <c r="AR264" s="76">
        <f>AA264*VLOOKUP('Tipo de Pilha_Furieri2014'!$E$1,'Área - us ur_Furieri2014'!$A$4:$R$6,9,FALSE)/1000</f>
        <v>7.9027448562283779E-3</v>
      </c>
      <c r="AS264" s="76">
        <f>AB264*VLOOKUP('Tipo de Pilha_Furieri2014'!$E$1,'Área - us ur_Furieri2014'!$A$4:$R$6,10,FALSE)/1000</f>
        <v>5.3038628574438793E-3</v>
      </c>
      <c r="AT264" s="76">
        <f>AC264*VLOOKUP('Tipo de Pilha_Furieri2014'!$E$1,'Área - us ur_Furieri2014'!$A$4:$R$6,11,FALSE)/1000</f>
        <v>4.4699511661495531E-3</v>
      </c>
      <c r="AU264" s="76">
        <f>AD264*VLOOKUP('Tipo de Pilha_Furieri2014'!$E$1,'Área - us ur_Furieri2014'!$A$4:$R$6,12,FALSE)/1000</f>
        <v>3.8635648832614266E-3</v>
      </c>
      <c r="AV264" s="76">
        <f>AE264*VLOOKUP('Tipo de Pilha_Furieri2014'!$E$1,'Área - us ur_Furieri2014'!$A$4:$R$6,13,FALSE)/1000</f>
        <v>1.188159729412126E-3</v>
      </c>
      <c r="AW264" s="76">
        <f>AF264*VLOOKUP('Tipo de Pilha_Furieri2014'!$E$1,'Área - us ur_Furieri2014'!$A$4:$R$6,14,FALSE)/1000</f>
        <v>7.1654143427940227E-4</v>
      </c>
      <c r="AX264" s="76">
        <f>AG264*VLOOKUP('Tipo de Pilha_Furieri2014'!$E$1,'Área - us ur_Furieri2014'!$A$4:$R$6,15,FALSE)/1000</f>
        <v>2.8344343970923189E-4</v>
      </c>
      <c r="AY264" s="76">
        <f>AH264*VLOOKUP('Tipo de Pilha_Furieri2014'!$E$1,'Área - us ur_Furieri2014'!$A$4:$R$6,16,FALSE)/1000</f>
        <v>0</v>
      </c>
      <c r="AZ264" s="76">
        <f>AI264*VLOOKUP('Tipo de Pilha_Furieri2014'!$E$1,'Área - us ur_Furieri2014'!$A$4:$R$6,17,FALSE)/1000</f>
        <v>0</v>
      </c>
      <c r="BA264" s="77">
        <f>AJ264*VLOOKUP('Tipo de Pilha_Furieri2014'!$E$1,'Área - us ur_Furieri2014'!$A$4:$R$6,18,FALSE)/1000</f>
        <v>0</v>
      </c>
      <c r="BB264" s="70">
        <f t="shared" si="124"/>
        <v>4.1660006873687809E-2</v>
      </c>
    </row>
    <row r="265" spans="1:54" ht="15" customHeight="1" x14ac:dyDescent="0.2">
      <c r="A265" s="90">
        <f>'Série Vento-1 dia'!D265</f>
        <v>42267</v>
      </c>
      <c r="B265" s="55">
        <f>'Série Vento-1 dia'!E265</f>
        <v>16.32330812</v>
      </c>
      <c r="C265" s="48">
        <f t="shared" si="125"/>
        <v>8.1616540600000023E-2</v>
      </c>
      <c r="D265" s="49">
        <f t="shared" si="126"/>
        <v>0.2448496218</v>
      </c>
      <c r="E265" s="49">
        <f t="shared" si="127"/>
        <v>0.40808270300000005</v>
      </c>
      <c r="F265" s="49">
        <f t="shared" si="128"/>
        <v>0.57131578419999995</v>
      </c>
      <c r="G265" s="49">
        <f t="shared" si="129"/>
        <v>0.73454886540000008</v>
      </c>
      <c r="H265" s="49">
        <f t="shared" si="130"/>
        <v>0.8977819466000001</v>
      </c>
      <c r="I265" s="49">
        <f t="shared" si="131"/>
        <v>1.0610150278000001</v>
      </c>
      <c r="J265" s="49">
        <f t="shared" si="132"/>
        <v>1.2242481090000001</v>
      </c>
      <c r="K265" s="49">
        <f t="shared" si="133"/>
        <v>1.3874811902000002</v>
      </c>
      <c r="L265" s="49">
        <f t="shared" si="134"/>
        <v>1.5507142714</v>
      </c>
      <c r="M265" s="49">
        <f t="shared" si="135"/>
        <v>1.7139473526000002</v>
      </c>
      <c r="N265" s="49">
        <f t="shared" si="136"/>
        <v>1.8771804337999998</v>
      </c>
      <c r="O265" s="49">
        <f t="shared" si="137"/>
        <v>2.040413515</v>
      </c>
      <c r="P265" s="49">
        <f t="shared" si="138"/>
        <v>2.2036465962</v>
      </c>
      <c r="Q265" s="49">
        <f t="shared" si="139"/>
        <v>2.3668796774</v>
      </c>
      <c r="R265" s="49">
        <f t="shared" si="140"/>
        <v>2.5301127586000005</v>
      </c>
      <c r="S265" s="50">
        <f t="shared" si="141"/>
        <v>2.6933458398000001</v>
      </c>
      <c r="T265" s="48">
        <f t="shared" si="107"/>
        <v>0</v>
      </c>
      <c r="U265" s="49">
        <f t="shared" si="108"/>
        <v>0</v>
      </c>
      <c r="V265" s="49">
        <f t="shared" si="109"/>
        <v>0</v>
      </c>
      <c r="W265" s="49">
        <f t="shared" si="110"/>
        <v>4.6911633551155347</v>
      </c>
      <c r="X265" s="49">
        <f t="shared" si="111"/>
        <v>12.993222297152791</v>
      </c>
      <c r="Y265" s="49">
        <f t="shared" si="112"/>
        <v>24.386105739763352</v>
      </c>
      <c r="Z265" s="49">
        <f t="shared" si="113"/>
        <v>38.869813682947239</v>
      </c>
      <c r="AA265" s="49">
        <f t="shared" si="114"/>
        <v>56.444346126704431</v>
      </c>
      <c r="AB265" s="49">
        <f t="shared" si="115"/>
        <v>77.109703071034929</v>
      </c>
      <c r="AC265" s="49">
        <f t="shared" si="116"/>
        <v>100.86588451593872</v>
      </c>
      <c r="AD265" s="49">
        <f t="shared" si="117"/>
        <v>127.71289046141587</v>
      </c>
      <c r="AE265" s="49">
        <f t="shared" si="118"/>
        <v>157.65072090746622</v>
      </c>
      <c r="AF265" s="49">
        <f t="shared" si="119"/>
        <v>190.67937585409001</v>
      </c>
      <c r="AG265" s="49">
        <f t="shared" si="120"/>
        <v>226.79885530128706</v>
      </c>
      <c r="AH265" s="49">
        <f t="shared" si="121"/>
        <v>266.00915924905746</v>
      </c>
      <c r="AI265" s="49">
        <f t="shared" si="122"/>
        <v>308.31028769740118</v>
      </c>
      <c r="AJ265" s="49">
        <f t="shared" si="123"/>
        <v>353.70224064631805</v>
      </c>
      <c r="AK265" s="75">
        <f>T265*VLOOKUP('Tipo de Pilha_Furieri2014'!$E$1,'Área - us ur_Furieri2014'!$A$4:$R$6,2,FALSE)/1000</f>
        <v>0</v>
      </c>
      <c r="AL265" s="76">
        <f>U265*VLOOKUP('Tipo de Pilha_Furieri2014'!$E$1,'Área - us ur_Furieri2014'!$A$4:$R$6,3,FALSE)/1000</f>
        <v>0</v>
      </c>
      <c r="AM265" s="76">
        <f>V265*VLOOKUP('Tipo de Pilha_Furieri2014'!$E$1,'Área - us ur_Furieri2014'!$A$4:$R$6,4,FALSE)/1000</f>
        <v>0</v>
      </c>
      <c r="AN265" s="76">
        <f>W265*VLOOKUP('Tipo de Pilha_Furieri2014'!$E$1,'Área - us ur_Furieri2014'!$A$4:$R$6,5,FALSE)/1000</f>
        <v>4.5504284544620682E-4</v>
      </c>
      <c r="AO265" s="76">
        <f>X265*VLOOKUP('Tipo de Pilha_Furieri2014'!$E$1,'Área - us ur_Furieri2014'!$A$4:$R$6,6,FALSE)/1000</f>
        <v>2.0659223452472938E-3</v>
      </c>
      <c r="AP265" s="76">
        <f>Y265*VLOOKUP('Tipo de Pilha_Furieri2014'!$E$1,'Área - us ur_Furieri2014'!$A$4:$R$6,7,FALSE)/1000</f>
        <v>4.9503794651719604E-3</v>
      </c>
      <c r="AQ265" s="76">
        <f>Z265*VLOOKUP('Tipo de Pilha_Furieri2014'!$E$1,'Área - us ur_Furieri2014'!$A$4:$R$6,8,FALSE)/1000</f>
        <v>5.9470814934909268E-3</v>
      </c>
      <c r="AR265" s="76">
        <f>AA265*VLOOKUP('Tipo de Pilha_Furieri2014'!$E$1,'Área - us ur_Furieri2014'!$A$4:$R$6,9,FALSE)/1000</f>
        <v>6.1524337278107827E-3</v>
      </c>
      <c r="AS265" s="76">
        <f>AB265*VLOOKUP('Tipo de Pilha_Furieri2014'!$E$1,'Área - us ur_Furieri2014'!$A$4:$R$6,10,FALSE)/1000</f>
        <v>4.163923965835886E-3</v>
      </c>
      <c r="AT265" s="76">
        <f>AC265*VLOOKUP('Tipo de Pilha_Furieri2014'!$E$1,'Área - us ur_Furieri2014'!$A$4:$R$6,11,FALSE)/1000</f>
        <v>3.5303059580578553E-3</v>
      </c>
      <c r="AU265" s="76">
        <f>AD265*VLOOKUP('Tipo de Pilha_Furieri2014'!$E$1,'Área - us ur_Furieri2014'!$A$4:$R$6,12,FALSE)/1000</f>
        <v>3.0651093710739809E-3</v>
      </c>
      <c r="AV265" s="76">
        <f>AE265*VLOOKUP('Tipo de Pilha_Furieri2014'!$E$1,'Área - us ur_Furieri2014'!$A$4:$R$6,13,FALSE)/1000</f>
        <v>9.4590432544479743E-4</v>
      </c>
      <c r="AW265" s="76">
        <f>AF265*VLOOKUP('Tipo de Pilha_Furieri2014'!$E$1,'Área - us ur_Furieri2014'!$A$4:$R$6,14,FALSE)/1000</f>
        <v>5.7203812756226997E-4</v>
      </c>
      <c r="AX265" s="76">
        <f>AG265*VLOOKUP('Tipo de Pilha_Furieri2014'!$E$1,'Área - us ur_Furieri2014'!$A$4:$R$6,15,FALSE)/1000</f>
        <v>2.2679885530128708E-4</v>
      </c>
      <c r="AY265" s="76">
        <f>AH265*VLOOKUP('Tipo de Pilha_Furieri2014'!$E$1,'Área - us ur_Furieri2014'!$A$4:$R$6,16,FALSE)/1000</f>
        <v>0</v>
      </c>
      <c r="AZ265" s="76">
        <f>AI265*VLOOKUP('Tipo de Pilha_Furieri2014'!$E$1,'Área - us ur_Furieri2014'!$A$4:$R$6,17,FALSE)/1000</f>
        <v>0</v>
      </c>
      <c r="BA265" s="77">
        <f>AJ265*VLOOKUP('Tipo de Pilha_Furieri2014'!$E$1,'Área - us ur_Furieri2014'!$A$4:$R$6,18,FALSE)/1000</f>
        <v>0</v>
      </c>
      <c r="BB265" s="70">
        <f t="shared" si="124"/>
        <v>3.2074940480443251E-2</v>
      </c>
    </row>
    <row r="266" spans="1:54" ht="15" customHeight="1" x14ac:dyDescent="0.2">
      <c r="A266" s="90">
        <f>'Série Vento-1 dia'!D266</f>
        <v>42268</v>
      </c>
      <c r="B266" s="55">
        <f>'Série Vento-1 dia'!E266</f>
        <v>16.32330812</v>
      </c>
      <c r="C266" s="48">
        <f t="shared" si="125"/>
        <v>8.1616540600000023E-2</v>
      </c>
      <c r="D266" s="49">
        <f t="shared" si="126"/>
        <v>0.2448496218</v>
      </c>
      <c r="E266" s="49">
        <f t="shared" si="127"/>
        <v>0.40808270300000005</v>
      </c>
      <c r="F266" s="49">
        <f t="shared" si="128"/>
        <v>0.57131578419999995</v>
      </c>
      <c r="G266" s="49">
        <f t="shared" si="129"/>
        <v>0.73454886540000008</v>
      </c>
      <c r="H266" s="49">
        <f t="shared" si="130"/>
        <v>0.8977819466000001</v>
      </c>
      <c r="I266" s="49">
        <f t="shared" si="131"/>
        <v>1.0610150278000001</v>
      </c>
      <c r="J266" s="49">
        <f t="shared" si="132"/>
        <v>1.2242481090000001</v>
      </c>
      <c r="K266" s="49">
        <f t="shared" si="133"/>
        <v>1.3874811902000002</v>
      </c>
      <c r="L266" s="49">
        <f t="shared" si="134"/>
        <v>1.5507142714</v>
      </c>
      <c r="M266" s="49">
        <f t="shared" si="135"/>
        <v>1.7139473526000002</v>
      </c>
      <c r="N266" s="49">
        <f t="shared" si="136"/>
        <v>1.8771804337999998</v>
      </c>
      <c r="O266" s="49">
        <f t="shared" si="137"/>
        <v>2.040413515</v>
      </c>
      <c r="P266" s="49">
        <f t="shared" si="138"/>
        <v>2.2036465962</v>
      </c>
      <c r="Q266" s="49">
        <f t="shared" si="139"/>
        <v>2.3668796774</v>
      </c>
      <c r="R266" s="49">
        <f t="shared" si="140"/>
        <v>2.5301127586000005</v>
      </c>
      <c r="S266" s="50">
        <f t="shared" si="141"/>
        <v>2.6933458398000001</v>
      </c>
      <c r="T266" s="48">
        <f t="shared" si="107"/>
        <v>0</v>
      </c>
      <c r="U266" s="49">
        <f t="shared" si="108"/>
        <v>0</v>
      </c>
      <c r="V266" s="49">
        <f t="shared" si="109"/>
        <v>0</v>
      </c>
      <c r="W266" s="49">
        <f t="shared" si="110"/>
        <v>4.6911633551155347</v>
      </c>
      <c r="X266" s="49">
        <f t="shared" si="111"/>
        <v>12.993222297152791</v>
      </c>
      <c r="Y266" s="49">
        <f t="shared" si="112"/>
        <v>24.386105739763352</v>
      </c>
      <c r="Z266" s="49">
        <f t="shared" si="113"/>
        <v>38.869813682947239</v>
      </c>
      <c r="AA266" s="49">
        <f t="shared" si="114"/>
        <v>56.444346126704431</v>
      </c>
      <c r="AB266" s="49">
        <f t="shared" si="115"/>
        <v>77.109703071034929</v>
      </c>
      <c r="AC266" s="49">
        <f t="shared" si="116"/>
        <v>100.86588451593872</v>
      </c>
      <c r="AD266" s="49">
        <f t="shared" si="117"/>
        <v>127.71289046141587</v>
      </c>
      <c r="AE266" s="49">
        <f t="shared" si="118"/>
        <v>157.65072090746622</v>
      </c>
      <c r="AF266" s="49">
        <f t="shared" si="119"/>
        <v>190.67937585409001</v>
      </c>
      <c r="AG266" s="49">
        <f t="shared" si="120"/>
        <v>226.79885530128706</v>
      </c>
      <c r="AH266" s="49">
        <f t="shared" si="121"/>
        <v>266.00915924905746</v>
      </c>
      <c r="AI266" s="49">
        <f t="shared" si="122"/>
        <v>308.31028769740118</v>
      </c>
      <c r="AJ266" s="49">
        <f t="shared" si="123"/>
        <v>353.70224064631805</v>
      </c>
      <c r="AK266" s="75">
        <f>T266*VLOOKUP('Tipo de Pilha_Furieri2014'!$E$1,'Área - us ur_Furieri2014'!$A$4:$R$6,2,FALSE)/1000</f>
        <v>0</v>
      </c>
      <c r="AL266" s="76">
        <f>U266*VLOOKUP('Tipo de Pilha_Furieri2014'!$E$1,'Área - us ur_Furieri2014'!$A$4:$R$6,3,FALSE)/1000</f>
        <v>0</v>
      </c>
      <c r="AM266" s="76">
        <f>V266*VLOOKUP('Tipo de Pilha_Furieri2014'!$E$1,'Área - us ur_Furieri2014'!$A$4:$R$6,4,FALSE)/1000</f>
        <v>0</v>
      </c>
      <c r="AN266" s="76">
        <f>W266*VLOOKUP('Tipo de Pilha_Furieri2014'!$E$1,'Área - us ur_Furieri2014'!$A$4:$R$6,5,FALSE)/1000</f>
        <v>4.5504284544620682E-4</v>
      </c>
      <c r="AO266" s="76">
        <f>X266*VLOOKUP('Tipo de Pilha_Furieri2014'!$E$1,'Área - us ur_Furieri2014'!$A$4:$R$6,6,FALSE)/1000</f>
        <v>2.0659223452472938E-3</v>
      </c>
      <c r="AP266" s="76">
        <f>Y266*VLOOKUP('Tipo de Pilha_Furieri2014'!$E$1,'Área - us ur_Furieri2014'!$A$4:$R$6,7,FALSE)/1000</f>
        <v>4.9503794651719604E-3</v>
      </c>
      <c r="AQ266" s="76">
        <f>Z266*VLOOKUP('Tipo de Pilha_Furieri2014'!$E$1,'Área - us ur_Furieri2014'!$A$4:$R$6,8,FALSE)/1000</f>
        <v>5.9470814934909268E-3</v>
      </c>
      <c r="AR266" s="76">
        <f>AA266*VLOOKUP('Tipo de Pilha_Furieri2014'!$E$1,'Área - us ur_Furieri2014'!$A$4:$R$6,9,FALSE)/1000</f>
        <v>6.1524337278107827E-3</v>
      </c>
      <c r="AS266" s="76">
        <f>AB266*VLOOKUP('Tipo de Pilha_Furieri2014'!$E$1,'Área - us ur_Furieri2014'!$A$4:$R$6,10,FALSE)/1000</f>
        <v>4.163923965835886E-3</v>
      </c>
      <c r="AT266" s="76">
        <f>AC266*VLOOKUP('Tipo de Pilha_Furieri2014'!$E$1,'Área - us ur_Furieri2014'!$A$4:$R$6,11,FALSE)/1000</f>
        <v>3.5303059580578553E-3</v>
      </c>
      <c r="AU266" s="76">
        <f>AD266*VLOOKUP('Tipo de Pilha_Furieri2014'!$E$1,'Área - us ur_Furieri2014'!$A$4:$R$6,12,FALSE)/1000</f>
        <v>3.0651093710739809E-3</v>
      </c>
      <c r="AV266" s="76">
        <f>AE266*VLOOKUP('Tipo de Pilha_Furieri2014'!$E$1,'Área - us ur_Furieri2014'!$A$4:$R$6,13,FALSE)/1000</f>
        <v>9.4590432544479743E-4</v>
      </c>
      <c r="AW266" s="76">
        <f>AF266*VLOOKUP('Tipo de Pilha_Furieri2014'!$E$1,'Área - us ur_Furieri2014'!$A$4:$R$6,14,FALSE)/1000</f>
        <v>5.7203812756226997E-4</v>
      </c>
      <c r="AX266" s="76">
        <f>AG266*VLOOKUP('Tipo de Pilha_Furieri2014'!$E$1,'Área - us ur_Furieri2014'!$A$4:$R$6,15,FALSE)/1000</f>
        <v>2.2679885530128708E-4</v>
      </c>
      <c r="AY266" s="76">
        <f>AH266*VLOOKUP('Tipo de Pilha_Furieri2014'!$E$1,'Área - us ur_Furieri2014'!$A$4:$R$6,16,FALSE)/1000</f>
        <v>0</v>
      </c>
      <c r="AZ266" s="76">
        <f>AI266*VLOOKUP('Tipo de Pilha_Furieri2014'!$E$1,'Área - us ur_Furieri2014'!$A$4:$R$6,17,FALSE)/1000</f>
        <v>0</v>
      </c>
      <c r="BA266" s="77">
        <f>AJ266*VLOOKUP('Tipo de Pilha_Furieri2014'!$E$1,'Área - us ur_Furieri2014'!$A$4:$R$6,18,FALSE)/1000</f>
        <v>0</v>
      </c>
      <c r="BB266" s="70">
        <f t="shared" si="124"/>
        <v>3.2074940480443251E-2</v>
      </c>
    </row>
    <row r="267" spans="1:54" ht="15" customHeight="1" x14ac:dyDescent="0.2">
      <c r="A267" s="90">
        <f>'Série Vento-1 dia'!D267</f>
        <v>42269</v>
      </c>
      <c r="B267" s="55">
        <f>'Série Vento-1 dia'!E267</f>
        <v>16.32330812</v>
      </c>
      <c r="C267" s="48">
        <f t="shared" si="125"/>
        <v>8.1616540600000023E-2</v>
      </c>
      <c r="D267" s="49">
        <f t="shared" si="126"/>
        <v>0.2448496218</v>
      </c>
      <c r="E267" s="49">
        <f t="shared" si="127"/>
        <v>0.40808270300000005</v>
      </c>
      <c r="F267" s="49">
        <f t="shared" si="128"/>
        <v>0.57131578419999995</v>
      </c>
      <c r="G267" s="49">
        <f t="shared" si="129"/>
        <v>0.73454886540000008</v>
      </c>
      <c r="H267" s="49">
        <f t="shared" si="130"/>
        <v>0.8977819466000001</v>
      </c>
      <c r="I267" s="49">
        <f t="shared" si="131"/>
        <v>1.0610150278000001</v>
      </c>
      <c r="J267" s="49">
        <f t="shared" si="132"/>
        <v>1.2242481090000001</v>
      </c>
      <c r="K267" s="49">
        <f t="shared" si="133"/>
        <v>1.3874811902000002</v>
      </c>
      <c r="L267" s="49">
        <f t="shared" si="134"/>
        <v>1.5507142714</v>
      </c>
      <c r="M267" s="49">
        <f t="shared" si="135"/>
        <v>1.7139473526000002</v>
      </c>
      <c r="N267" s="49">
        <f t="shared" si="136"/>
        <v>1.8771804337999998</v>
      </c>
      <c r="O267" s="49">
        <f t="shared" si="137"/>
        <v>2.040413515</v>
      </c>
      <c r="P267" s="49">
        <f t="shared" si="138"/>
        <v>2.2036465962</v>
      </c>
      <c r="Q267" s="49">
        <f t="shared" si="139"/>
        <v>2.3668796774</v>
      </c>
      <c r="R267" s="49">
        <f t="shared" si="140"/>
        <v>2.5301127586000005</v>
      </c>
      <c r="S267" s="50">
        <f t="shared" si="141"/>
        <v>2.6933458398000001</v>
      </c>
      <c r="T267" s="48">
        <f t="shared" si="107"/>
        <v>0</v>
      </c>
      <c r="U267" s="49">
        <f t="shared" si="108"/>
        <v>0</v>
      </c>
      <c r="V267" s="49">
        <f t="shared" si="109"/>
        <v>0</v>
      </c>
      <c r="W267" s="49">
        <f t="shared" si="110"/>
        <v>4.6911633551155347</v>
      </c>
      <c r="X267" s="49">
        <f t="shared" si="111"/>
        <v>12.993222297152791</v>
      </c>
      <c r="Y267" s="49">
        <f t="shared" si="112"/>
        <v>24.386105739763352</v>
      </c>
      <c r="Z267" s="49">
        <f t="shared" si="113"/>
        <v>38.869813682947239</v>
      </c>
      <c r="AA267" s="49">
        <f t="shared" si="114"/>
        <v>56.444346126704431</v>
      </c>
      <c r="AB267" s="49">
        <f t="shared" si="115"/>
        <v>77.109703071034929</v>
      </c>
      <c r="AC267" s="49">
        <f t="shared" si="116"/>
        <v>100.86588451593872</v>
      </c>
      <c r="AD267" s="49">
        <f t="shared" si="117"/>
        <v>127.71289046141587</v>
      </c>
      <c r="AE267" s="49">
        <f t="shared" si="118"/>
        <v>157.65072090746622</v>
      </c>
      <c r="AF267" s="49">
        <f t="shared" si="119"/>
        <v>190.67937585409001</v>
      </c>
      <c r="AG267" s="49">
        <f t="shared" si="120"/>
        <v>226.79885530128706</v>
      </c>
      <c r="AH267" s="49">
        <f t="shared" si="121"/>
        <v>266.00915924905746</v>
      </c>
      <c r="AI267" s="49">
        <f t="shared" si="122"/>
        <v>308.31028769740118</v>
      </c>
      <c r="AJ267" s="49">
        <f t="shared" si="123"/>
        <v>353.70224064631805</v>
      </c>
      <c r="AK267" s="75">
        <f>T267*VLOOKUP('Tipo de Pilha_Furieri2014'!$E$1,'Área - us ur_Furieri2014'!$A$4:$R$6,2,FALSE)/1000</f>
        <v>0</v>
      </c>
      <c r="AL267" s="76">
        <f>U267*VLOOKUP('Tipo de Pilha_Furieri2014'!$E$1,'Área - us ur_Furieri2014'!$A$4:$R$6,3,FALSE)/1000</f>
        <v>0</v>
      </c>
      <c r="AM267" s="76">
        <f>V267*VLOOKUP('Tipo de Pilha_Furieri2014'!$E$1,'Área - us ur_Furieri2014'!$A$4:$R$6,4,FALSE)/1000</f>
        <v>0</v>
      </c>
      <c r="AN267" s="76">
        <f>W267*VLOOKUP('Tipo de Pilha_Furieri2014'!$E$1,'Área - us ur_Furieri2014'!$A$4:$R$6,5,FALSE)/1000</f>
        <v>4.5504284544620682E-4</v>
      </c>
      <c r="AO267" s="76">
        <f>X267*VLOOKUP('Tipo de Pilha_Furieri2014'!$E$1,'Área - us ur_Furieri2014'!$A$4:$R$6,6,FALSE)/1000</f>
        <v>2.0659223452472938E-3</v>
      </c>
      <c r="AP267" s="76">
        <f>Y267*VLOOKUP('Tipo de Pilha_Furieri2014'!$E$1,'Área - us ur_Furieri2014'!$A$4:$R$6,7,FALSE)/1000</f>
        <v>4.9503794651719604E-3</v>
      </c>
      <c r="AQ267" s="76">
        <f>Z267*VLOOKUP('Tipo de Pilha_Furieri2014'!$E$1,'Área - us ur_Furieri2014'!$A$4:$R$6,8,FALSE)/1000</f>
        <v>5.9470814934909268E-3</v>
      </c>
      <c r="AR267" s="76">
        <f>AA267*VLOOKUP('Tipo de Pilha_Furieri2014'!$E$1,'Área - us ur_Furieri2014'!$A$4:$R$6,9,FALSE)/1000</f>
        <v>6.1524337278107827E-3</v>
      </c>
      <c r="AS267" s="76">
        <f>AB267*VLOOKUP('Tipo de Pilha_Furieri2014'!$E$1,'Área - us ur_Furieri2014'!$A$4:$R$6,10,FALSE)/1000</f>
        <v>4.163923965835886E-3</v>
      </c>
      <c r="AT267" s="76">
        <f>AC267*VLOOKUP('Tipo de Pilha_Furieri2014'!$E$1,'Área - us ur_Furieri2014'!$A$4:$R$6,11,FALSE)/1000</f>
        <v>3.5303059580578553E-3</v>
      </c>
      <c r="AU267" s="76">
        <f>AD267*VLOOKUP('Tipo de Pilha_Furieri2014'!$E$1,'Área - us ur_Furieri2014'!$A$4:$R$6,12,FALSE)/1000</f>
        <v>3.0651093710739809E-3</v>
      </c>
      <c r="AV267" s="76">
        <f>AE267*VLOOKUP('Tipo de Pilha_Furieri2014'!$E$1,'Área - us ur_Furieri2014'!$A$4:$R$6,13,FALSE)/1000</f>
        <v>9.4590432544479743E-4</v>
      </c>
      <c r="AW267" s="76">
        <f>AF267*VLOOKUP('Tipo de Pilha_Furieri2014'!$E$1,'Área - us ur_Furieri2014'!$A$4:$R$6,14,FALSE)/1000</f>
        <v>5.7203812756226997E-4</v>
      </c>
      <c r="AX267" s="76">
        <f>AG267*VLOOKUP('Tipo de Pilha_Furieri2014'!$E$1,'Área - us ur_Furieri2014'!$A$4:$R$6,15,FALSE)/1000</f>
        <v>2.2679885530128708E-4</v>
      </c>
      <c r="AY267" s="76">
        <f>AH267*VLOOKUP('Tipo de Pilha_Furieri2014'!$E$1,'Área - us ur_Furieri2014'!$A$4:$R$6,16,FALSE)/1000</f>
        <v>0</v>
      </c>
      <c r="AZ267" s="76">
        <f>AI267*VLOOKUP('Tipo de Pilha_Furieri2014'!$E$1,'Área - us ur_Furieri2014'!$A$4:$R$6,17,FALSE)/1000</f>
        <v>0</v>
      </c>
      <c r="BA267" s="77">
        <f>AJ267*VLOOKUP('Tipo de Pilha_Furieri2014'!$E$1,'Área - us ur_Furieri2014'!$A$4:$R$6,18,FALSE)/1000</f>
        <v>0</v>
      </c>
      <c r="BB267" s="70">
        <f t="shared" si="124"/>
        <v>3.2074940480443251E-2</v>
      </c>
    </row>
    <row r="268" spans="1:54" ht="15" customHeight="1" x14ac:dyDescent="0.2">
      <c r="A268" s="90">
        <f>'Série Vento-1 dia'!D268</f>
        <v>42270</v>
      </c>
      <c r="B268" s="55">
        <f>'Série Vento-1 dia'!E268</f>
        <v>18.041551079999998</v>
      </c>
      <c r="C268" s="48">
        <f t="shared" si="125"/>
        <v>9.0207755400000006E-2</v>
      </c>
      <c r="D268" s="49">
        <f t="shared" si="126"/>
        <v>0.27062326619999993</v>
      </c>
      <c r="E268" s="49">
        <f t="shared" si="127"/>
        <v>0.45103877699999995</v>
      </c>
      <c r="F268" s="49">
        <f t="shared" si="128"/>
        <v>0.6314542877999999</v>
      </c>
      <c r="G268" s="49">
        <f t="shared" si="129"/>
        <v>0.81186979859999997</v>
      </c>
      <c r="H268" s="49">
        <f t="shared" si="130"/>
        <v>0.99228530940000004</v>
      </c>
      <c r="I268" s="49">
        <f t="shared" si="131"/>
        <v>1.1727008202</v>
      </c>
      <c r="J268" s="49">
        <f t="shared" si="132"/>
        <v>1.3531163310000001</v>
      </c>
      <c r="K268" s="49">
        <f t="shared" si="133"/>
        <v>1.5335318417999999</v>
      </c>
      <c r="L268" s="49">
        <f t="shared" si="134"/>
        <v>1.7139473525999998</v>
      </c>
      <c r="M268" s="49">
        <f t="shared" si="135"/>
        <v>1.8943628634</v>
      </c>
      <c r="N268" s="49">
        <f t="shared" si="136"/>
        <v>2.0747783741999997</v>
      </c>
      <c r="O268" s="49">
        <f t="shared" si="137"/>
        <v>2.2551938849999997</v>
      </c>
      <c r="P268" s="49">
        <f t="shared" si="138"/>
        <v>2.4356093957999998</v>
      </c>
      <c r="Q268" s="49">
        <f t="shared" si="139"/>
        <v>2.6160249065999994</v>
      </c>
      <c r="R268" s="49">
        <f t="shared" si="140"/>
        <v>2.7964404173999999</v>
      </c>
      <c r="S268" s="50">
        <f t="shared" si="141"/>
        <v>2.9768559282</v>
      </c>
      <c r="T268" s="48">
        <f t="shared" si="107"/>
        <v>0</v>
      </c>
      <c r="U268" s="49">
        <f t="shared" si="108"/>
        <v>0</v>
      </c>
      <c r="V268" s="49">
        <f t="shared" si="109"/>
        <v>0.55164197298403106</v>
      </c>
      <c r="W268" s="49">
        <f t="shared" si="110"/>
        <v>7.3902193392342994</v>
      </c>
      <c r="X268" s="49">
        <f t="shared" si="111"/>
        <v>18.004568463802663</v>
      </c>
      <c r="Y268" s="49">
        <f t="shared" si="112"/>
        <v>32.39468934668912</v>
      </c>
      <c r="Z268" s="49">
        <f t="shared" si="113"/>
        <v>50.560581987893663</v>
      </c>
      <c r="AA268" s="49">
        <f t="shared" si="114"/>
        <v>72.502246387416307</v>
      </c>
      <c r="AB268" s="49">
        <f t="shared" si="115"/>
        <v>98.219682545257001</v>
      </c>
      <c r="AC268" s="49">
        <f t="shared" si="116"/>
        <v>127.71289046141578</v>
      </c>
      <c r="AD268" s="49">
        <f t="shared" si="117"/>
        <v>160.98187013589276</v>
      </c>
      <c r="AE268" s="49">
        <f t="shared" si="118"/>
        <v>198.02662156868766</v>
      </c>
      <c r="AF268" s="49">
        <f t="shared" si="119"/>
        <v>238.84714475980076</v>
      </c>
      <c r="AG268" s="49">
        <f t="shared" si="120"/>
        <v>283.44343970923188</v>
      </c>
      <c r="AH268" s="49">
        <f t="shared" si="121"/>
        <v>331.81550641698101</v>
      </c>
      <c r="AI268" s="49">
        <f t="shared" si="122"/>
        <v>383.96334488304853</v>
      </c>
      <c r="AJ268" s="49">
        <f t="shared" si="123"/>
        <v>439.88695510743401</v>
      </c>
      <c r="AK268" s="75">
        <f>T268*VLOOKUP('Tipo de Pilha_Furieri2014'!$E$1,'Área - us ur_Furieri2014'!$A$4:$R$6,2,FALSE)/1000</f>
        <v>0</v>
      </c>
      <c r="AL268" s="76">
        <f>U268*VLOOKUP('Tipo de Pilha_Furieri2014'!$E$1,'Área - us ur_Furieri2014'!$A$4:$R$6,3,FALSE)/1000</f>
        <v>0</v>
      </c>
      <c r="AM268" s="76">
        <f>V268*VLOOKUP('Tipo de Pilha_Furieri2014'!$E$1,'Área - us ur_Furieri2014'!$A$4:$R$6,4,FALSE)/1000</f>
        <v>4.0269864027834262E-5</v>
      </c>
      <c r="AN268" s="76">
        <f>W268*VLOOKUP('Tipo de Pilha_Furieri2014'!$E$1,'Área - us ur_Furieri2014'!$A$4:$R$6,5,FALSE)/1000</f>
        <v>7.1685127590572699E-4</v>
      </c>
      <c r="AO268" s="76">
        <f>X268*VLOOKUP('Tipo de Pilha_Furieri2014'!$E$1,'Área - us ur_Furieri2014'!$A$4:$R$6,6,FALSE)/1000</f>
        <v>2.8627263857446232E-3</v>
      </c>
      <c r="AP268" s="76">
        <f>Y268*VLOOKUP('Tipo de Pilha_Furieri2014'!$E$1,'Área - us ur_Furieri2014'!$A$4:$R$6,7,FALSE)/1000</f>
        <v>6.5761219373778913E-3</v>
      </c>
      <c r="AQ268" s="76">
        <f>Z268*VLOOKUP('Tipo de Pilha_Furieri2014'!$E$1,'Área - us ur_Furieri2014'!$A$4:$R$6,8,FALSE)/1000</f>
        <v>7.7357690441477306E-3</v>
      </c>
      <c r="AR268" s="76">
        <f>AA268*VLOOKUP('Tipo de Pilha_Furieri2014'!$E$1,'Área - us ur_Furieri2014'!$A$4:$R$6,9,FALSE)/1000</f>
        <v>7.9027448562283779E-3</v>
      </c>
      <c r="AS268" s="76">
        <f>AB268*VLOOKUP('Tipo de Pilha_Furieri2014'!$E$1,'Área - us ur_Furieri2014'!$A$4:$R$6,10,FALSE)/1000</f>
        <v>5.3038628574438793E-3</v>
      </c>
      <c r="AT268" s="76">
        <f>AC268*VLOOKUP('Tipo de Pilha_Furieri2014'!$E$1,'Área - us ur_Furieri2014'!$A$4:$R$6,11,FALSE)/1000</f>
        <v>4.4699511661495531E-3</v>
      </c>
      <c r="AU268" s="76">
        <f>AD268*VLOOKUP('Tipo de Pilha_Furieri2014'!$E$1,'Área - us ur_Furieri2014'!$A$4:$R$6,12,FALSE)/1000</f>
        <v>3.8635648832614266E-3</v>
      </c>
      <c r="AV268" s="76">
        <f>AE268*VLOOKUP('Tipo de Pilha_Furieri2014'!$E$1,'Área - us ur_Furieri2014'!$A$4:$R$6,13,FALSE)/1000</f>
        <v>1.188159729412126E-3</v>
      </c>
      <c r="AW268" s="76">
        <f>AF268*VLOOKUP('Tipo de Pilha_Furieri2014'!$E$1,'Área - us ur_Furieri2014'!$A$4:$R$6,14,FALSE)/1000</f>
        <v>7.1654143427940227E-4</v>
      </c>
      <c r="AX268" s="76">
        <f>AG268*VLOOKUP('Tipo de Pilha_Furieri2014'!$E$1,'Área - us ur_Furieri2014'!$A$4:$R$6,15,FALSE)/1000</f>
        <v>2.8344343970923189E-4</v>
      </c>
      <c r="AY268" s="76">
        <f>AH268*VLOOKUP('Tipo de Pilha_Furieri2014'!$E$1,'Área - us ur_Furieri2014'!$A$4:$R$6,16,FALSE)/1000</f>
        <v>0</v>
      </c>
      <c r="AZ268" s="76">
        <f>AI268*VLOOKUP('Tipo de Pilha_Furieri2014'!$E$1,'Área - us ur_Furieri2014'!$A$4:$R$6,17,FALSE)/1000</f>
        <v>0</v>
      </c>
      <c r="BA268" s="77">
        <f>AJ268*VLOOKUP('Tipo de Pilha_Furieri2014'!$E$1,'Área - us ur_Furieri2014'!$A$4:$R$6,18,FALSE)/1000</f>
        <v>0</v>
      </c>
      <c r="BB268" s="70">
        <f t="shared" si="124"/>
        <v>4.1660006873687809E-2</v>
      </c>
    </row>
    <row r="269" spans="1:54" ht="15" customHeight="1" x14ac:dyDescent="0.2">
      <c r="A269" s="90">
        <f>'Série Vento-1 dia'!D269</f>
        <v>42271</v>
      </c>
      <c r="B269" s="55">
        <f>'Série Vento-1 dia'!E269</f>
        <v>15.464186639999999</v>
      </c>
      <c r="C269" s="48">
        <f t="shared" si="125"/>
        <v>7.7320933200000011E-2</v>
      </c>
      <c r="D269" s="49">
        <f t="shared" si="126"/>
        <v>0.23196279959999999</v>
      </c>
      <c r="E269" s="49">
        <f t="shared" si="127"/>
        <v>0.38660466599999999</v>
      </c>
      <c r="F269" s="49">
        <f t="shared" si="128"/>
        <v>0.54124653239999987</v>
      </c>
      <c r="G269" s="49">
        <f t="shared" si="129"/>
        <v>0.69588839880000009</v>
      </c>
      <c r="H269" s="49">
        <f t="shared" si="130"/>
        <v>0.85053026520000008</v>
      </c>
      <c r="I269" s="49">
        <f t="shared" si="131"/>
        <v>1.0051721316</v>
      </c>
      <c r="J269" s="49">
        <f t="shared" si="132"/>
        <v>1.1598139980000002</v>
      </c>
      <c r="K269" s="49">
        <f t="shared" si="133"/>
        <v>1.3144558644</v>
      </c>
      <c r="L269" s="49">
        <f t="shared" si="134"/>
        <v>1.4690977307999999</v>
      </c>
      <c r="M269" s="49">
        <f t="shared" si="135"/>
        <v>1.6237395972000002</v>
      </c>
      <c r="N269" s="49">
        <f t="shared" si="136"/>
        <v>1.7783814635999997</v>
      </c>
      <c r="O269" s="49">
        <f t="shared" si="137"/>
        <v>1.9330233299999999</v>
      </c>
      <c r="P269" s="49">
        <f t="shared" si="138"/>
        <v>2.0876651964000001</v>
      </c>
      <c r="Q269" s="49">
        <f t="shared" si="139"/>
        <v>2.2423070627999997</v>
      </c>
      <c r="R269" s="49">
        <f t="shared" si="140"/>
        <v>2.3969489292000001</v>
      </c>
      <c r="S269" s="50">
        <f t="shared" si="141"/>
        <v>2.5515907956000001</v>
      </c>
      <c r="T269" s="48">
        <f t="shared" si="107"/>
        <v>0</v>
      </c>
      <c r="U269" s="49">
        <f t="shared" si="108"/>
        <v>0</v>
      </c>
      <c r="V269" s="49">
        <f t="shared" si="109"/>
        <v>0</v>
      </c>
      <c r="W269" s="49">
        <f t="shared" si="110"/>
        <v>3.4989591863194018</v>
      </c>
      <c r="X269" s="49">
        <f t="shared" si="111"/>
        <v>10.747615125752819</v>
      </c>
      <c r="Y269" s="49">
        <f t="shared" si="112"/>
        <v>20.770307459052582</v>
      </c>
      <c r="Z269" s="49">
        <f t="shared" si="113"/>
        <v>33.567036186218694</v>
      </c>
      <c r="AA269" s="49">
        <f t="shared" si="114"/>
        <v>49.137801307251181</v>
      </c>
      <c r="AB269" s="49">
        <f t="shared" si="115"/>
        <v>67.482602822149971</v>
      </c>
      <c r="AC269" s="49">
        <f t="shared" si="116"/>
        <v>88.60144073091513</v>
      </c>
      <c r="AD269" s="49">
        <f t="shared" si="117"/>
        <v>112.4943150335467</v>
      </c>
      <c r="AE269" s="49">
        <f t="shared" si="118"/>
        <v>139.16122573004449</v>
      </c>
      <c r="AF269" s="49">
        <f t="shared" si="119"/>
        <v>168.60217282040875</v>
      </c>
      <c r="AG269" s="49">
        <f t="shared" si="120"/>
        <v>200.81715630463935</v>
      </c>
      <c r="AH269" s="49">
        <f t="shared" si="121"/>
        <v>235.80617618273621</v>
      </c>
      <c r="AI269" s="49">
        <f t="shared" si="122"/>
        <v>273.56923245469955</v>
      </c>
      <c r="AJ269" s="49">
        <f t="shared" si="123"/>
        <v>314.10632512052916</v>
      </c>
      <c r="AK269" s="75">
        <f>T269*VLOOKUP('Tipo de Pilha_Furieri2014'!$E$1,'Área - us ur_Furieri2014'!$A$4:$R$6,2,FALSE)/1000</f>
        <v>0</v>
      </c>
      <c r="AL269" s="76">
        <f>U269*VLOOKUP('Tipo de Pilha_Furieri2014'!$E$1,'Área - us ur_Furieri2014'!$A$4:$R$6,3,FALSE)/1000</f>
        <v>0</v>
      </c>
      <c r="AM269" s="76">
        <f>V269*VLOOKUP('Tipo de Pilha_Furieri2014'!$E$1,'Área - us ur_Furieri2014'!$A$4:$R$6,4,FALSE)/1000</f>
        <v>0</v>
      </c>
      <c r="AN269" s="76">
        <f>W269*VLOOKUP('Tipo de Pilha_Furieri2014'!$E$1,'Área - us ur_Furieri2014'!$A$4:$R$6,5,FALSE)/1000</f>
        <v>3.3939904107298198E-4</v>
      </c>
      <c r="AO269" s="76">
        <f>X269*VLOOKUP('Tipo de Pilha_Furieri2014'!$E$1,'Área - us ur_Furieri2014'!$A$4:$R$6,6,FALSE)/1000</f>
        <v>1.7088708049946984E-3</v>
      </c>
      <c r="AP269" s="76">
        <f>Y269*VLOOKUP('Tipo de Pilha_Furieri2014'!$E$1,'Área - us ur_Furieri2014'!$A$4:$R$6,7,FALSE)/1000</f>
        <v>4.2163724141876741E-3</v>
      </c>
      <c r="AQ269" s="76">
        <f>Z269*VLOOKUP('Tipo de Pilha_Furieri2014'!$E$1,'Área - us ur_Furieri2014'!$A$4:$R$6,8,FALSE)/1000</f>
        <v>5.1357565364914598E-3</v>
      </c>
      <c r="AR269" s="76">
        <f>AA269*VLOOKUP('Tipo de Pilha_Furieri2014'!$E$1,'Área - us ur_Furieri2014'!$A$4:$R$6,9,FALSE)/1000</f>
        <v>5.3560203424903785E-3</v>
      </c>
      <c r="AS269" s="76">
        <f>AB269*VLOOKUP('Tipo de Pilha_Furieri2014'!$E$1,'Área - us ur_Furieri2014'!$A$4:$R$6,10,FALSE)/1000</f>
        <v>3.6440605523960987E-3</v>
      </c>
      <c r="AT269" s="76">
        <f>AC269*VLOOKUP('Tipo de Pilha_Furieri2014'!$E$1,'Área - us ur_Furieri2014'!$A$4:$R$6,11,FALSE)/1000</f>
        <v>3.1010504255820298E-3</v>
      </c>
      <c r="AU269" s="76">
        <f>AD269*VLOOKUP('Tipo de Pilha_Furieri2014'!$E$1,'Área - us ur_Furieri2014'!$A$4:$R$6,12,FALSE)/1000</f>
        <v>2.6998635608051205E-3</v>
      </c>
      <c r="AV269" s="76">
        <f>AE269*VLOOKUP('Tipo de Pilha_Furieri2014'!$E$1,'Área - us ur_Furieri2014'!$A$4:$R$6,13,FALSE)/1000</f>
        <v>8.3496735438026693E-4</v>
      </c>
      <c r="AW269" s="76">
        <f>AF269*VLOOKUP('Tipo de Pilha_Furieri2014'!$E$1,'Área - us ur_Furieri2014'!$A$4:$R$6,14,FALSE)/1000</f>
        <v>5.0580651846122624E-4</v>
      </c>
      <c r="AX269" s="76">
        <f>AG269*VLOOKUP('Tipo de Pilha_Furieri2014'!$E$1,'Área - us ur_Furieri2014'!$A$4:$R$6,15,FALSE)/1000</f>
        <v>2.0081715630463937E-4</v>
      </c>
      <c r="AY269" s="76">
        <f>AH269*VLOOKUP('Tipo de Pilha_Furieri2014'!$E$1,'Área - us ur_Furieri2014'!$A$4:$R$6,16,FALSE)/1000</f>
        <v>0</v>
      </c>
      <c r="AZ269" s="76">
        <f>AI269*VLOOKUP('Tipo de Pilha_Furieri2014'!$E$1,'Área - us ur_Furieri2014'!$A$4:$R$6,17,FALSE)/1000</f>
        <v>0</v>
      </c>
      <c r="BA269" s="77">
        <f>AJ269*VLOOKUP('Tipo de Pilha_Furieri2014'!$E$1,'Área - us ur_Furieri2014'!$A$4:$R$6,18,FALSE)/1000</f>
        <v>0</v>
      </c>
      <c r="BB269" s="70">
        <f t="shared" si="124"/>
        <v>2.7742984707166574E-2</v>
      </c>
    </row>
    <row r="270" spans="1:54" ht="15" customHeight="1" x14ac:dyDescent="0.2">
      <c r="A270" s="90">
        <f>'Série Vento-1 dia'!D270</f>
        <v>42272</v>
      </c>
      <c r="B270" s="55">
        <f>'Série Vento-1 dia'!E270</f>
        <v>18.041551079999998</v>
      </c>
      <c r="C270" s="48">
        <f t="shared" si="125"/>
        <v>9.0207755400000006E-2</v>
      </c>
      <c r="D270" s="49">
        <f t="shared" si="126"/>
        <v>0.27062326619999993</v>
      </c>
      <c r="E270" s="49">
        <f t="shared" si="127"/>
        <v>0.45103877699999995</v>
      </c>
      <c r="F270" s="49">
        <f t="shared" si="128"/>
        <v>0.6314542877999999</v>
      </c>
      <c r="G270" s="49">
        <f t="shared" si="129"/>
        <v>0.81186979859999997</v>
      </c>
      <c r="H270" s="49">
        <f t="shared" si="130"/>
        <v>0.99228530940000004</v>
      </c>
      <c r="I270" s="49">
        <f t="shared" si="131"/>
        <v>1.1727008202</v>
      </c>
      <c r="J270" s="49">
        <f t="shared" si="132"/>
        <v>1.3531163310000001</v>
      </c>
      <c r="K270" s="49">
        <f t="shared" si="133"/>
        <v>1.5335318417999999</v>
      </c>
      <c r="L270" s="49">
        <f t="shared" si="134"/>
        <v>1.7139473525999998</v>
      </c>
      <c r="M270" s="49">
        <f t="shared" si="135"/>
        <v>1.8943628634</v>
      </c>
      <c r="N270" s="49">
        <f t="shared" si="136"/>
        <v>2.0747783741999997</v>
      </c>
      <c r="O270" s="49">
        <f t="shared" si="137"/>
        <v>2.2551938849999997</v>
      </c>
      <c r="P270" s="49">
        <f t="shared" si="138"/>
        <v>2.4356093957999998</v>
      </c>
      <c r="Q270" s="49">
        <f t="shared" si="139"/>
        <v>2.6160249065999994</v>
      </c>
      <c r="R270" s="49">
        <f t="shared" si="140"/>
        <v>2.7964404173999999</v>
      </c>
      <c r="S270" s="50">
        <f t="shared" si="141"/>
        <v>2.9768559282</v>
      </c>
      <c r="T270" s="48">
        <f t="shared" si="107"/>
        <v>0</v>
      </c>
      <c r="U270" s="49">
        <f t="shared" si="108"/>
        <v>0</v>
      </c>
      <c r="V270" s="49">
        <f t="shared" si="109"/>
        <v>0.55164197298403106</v>
      </c>
      <c r="W270" s="49">
        <f t="shared" si="110"/>
        <v>7.3902193392342994</v>
      </c>
      <c r="X270" s="49">
        <f t="shared" si="111"/>
        <v>18.004568463802663</v>
      </c>
      <c r="Y270" s="49">
        <f t="shared" si="112"/>
        <v>32.39468934668912</v>
      </c>
      <c r="Z270" s="49">
        <f t="shared" si="113"/>
        <v>50.560581987893663</v>
      </c>
      <c r="AA270" s="49">
        <f t="shared" si="114"/>
        <v>72.502246387416307</v>
      </c>
      <c r="AB270" s="49">
        <f t="shared" si="115"/>
        <v>98.219682545257001</v>
      </c>
      <c r="AC270" s="49">
        <f t="shared" si="116"/>
        <v>127.71289046141578</v>
      </c>
      <c r="AD270" s="49">
        <f t="shared" si="117"/>
        <v>160.98187013589276</v>
      </c>
      <c r="AE270" s="49">
        <f t="shared" si="118"/>
        <v>198.02662156868766</v>
      </c>
      <c r="AF270" s="49">
        <f t="shared" si="119"/>
        <v>238.84714475980076</v>
      </c>
      <c r="AG270" s="49">
        <f t="shared" si="120"/>
        <v>283.44343970923188</v>
      </c>
      <c r="AH270" s="49">
        <f t="shared" si="121"/>
        <v>331.81550641698101</v>
      </c>
      <c r="AI270" s="49">
        <f t="shared" si="122"/>
        <v>383.96334488304853</v>
      </c>
      <c r="AJ270" s="49">
        <f t="shared" si="123"/>
        <v>439.88695510743401</v>
      </c>
      <c r="AK270" s="75">
        <f>T270*VLOOKUP('Tipo de Pilha_Furieri2014'!$E$1,'Área - us ur_Furieri2014'!$A$4:$R$6,2,FALSE)/1000</f>
        <v>0</v>
      </c>
      <c r="AL270" s="76">
        <f>U270*VLOOKUP('Tipo de Pilha_Furieri2014'!$E$1,'Área - us ur_Furieri2014'!$A$4:$R$6,3,FALSE)/1000</f>
        <v>0</v>
      </c>
      <c r="AM270" s="76">
        <f>V270*VLOOKUP('Tipo de Pilha_Furieri2014'!$E$1,'Área - us ur_Furieri2014'!$A$4:$R$6,4,FALSE)/1000</f>
        <v>4.0269864027834262E-5</v>
      </c>
      <c r="AN270" s="76">
        <f>W270*VLOOKUP('Tipo de Pilha_Furieri2014'!$E$1,'Área - us ur_Furieri2014'!$A$4:$R$6,5,FALSE)/1000</f>
        <v>7.1685127590572699E-4</v>
      </c>
      <c r="AO270" s="76">
        <f>X270*VLOOKUP('Tipo de Pilha_Furieri2014'!$E$1,'Área - us ur_Furieri2014'!$A$4:$R$6,6,FALSE)/1000</f>
        <v>2.8627263857446232E-3</v>
      </c>
      <c r="AP270" s="76">
        <f>Y270*VLOOKUP('Tipo de Pilha_Furieri2014'!$E$1,'Área - us ur_Furieri2014'!$A$4:$R$6,7,FALSE)/1000</f>
        <v>6.5761219373778913E-3</v>
      </c>
      <c r="AQ270" s="76">
        <f>Z270*VLOOKUP('Tipo de Pilha_Furieri2014'!$E$1,'Área - us ur_Furieri2014'!$A$4:$R$6,8,FALSE)/1000</f>
        <v>7.7357690441477306E-3</v>
      </c>
      <c r="AR270" s="76">
        <f>AA270*VLOOKUP('Tipo de Pilha_Furieri2014'!$E$1,'Área - us ur_Furieri2014'!$A$4:$R$6,9,FALSE)/1000</f>
        <v>7.9027448562283779E-3</v>
      </c>
      <c r="AS270" s="76">
        <f>AB270*VLOOKUP('Tipo de Pilha_Furieri2014'!$E$1,'Área - us ur_Furieri2014'!$A$4:$R$6,10,FALSE)/1000</f>
        <v>5.3038628574438793E-3</v>
      </c>
      <c r="AT270" s="76">
        <f>AC270*VLOOKUP('Tipo de Pilha_Furieri2014'!$E$1,'Área - us ur_Furieri2014'!$A$4:$R$6,11,FALSE)/1000</f>
        <v>4.4699511661495531E-3</v>
      </c>
      <c r="AU270" s="76">
        <f>AD270*VLOOKUP('Tipo de Pilha_Furieri2014'!$E$1,'Área - us ur_Furieri2014'!$A$4:$R$6,12,FALSE)/1000</f>
        <v>3.8635648832614266E-3</v>
      </c>
      <c r="AV270" s="76">
        <f>AE270*VLOOKUP('Tipo de Pilha_Furieri2014'!$E$1,'Área - us ur_Furieri2014'!$A$4:$R$6,13,FALSE)/1000</f>
        <v>1.188159729412126E-3</v>
      </c>
      <c r="AW270" s="76">
        <f>AF270*VLOOKUP('Tipo de Pilha_Furieri2014'!$E$1,'Área - us ur_Furieri2014'!$A$4:$R$6,14,FALSE)/1000</f>
        <v>7.1654143427940227E-4</v>
      </c>
      <c r="AX270" s="76">
        <f>AG270*VLOOKUP('Tipo de Pilha_Furieri2014'!$E$1,'Área - us ur_Furieri2014'!$A$4:$R$6,15,FALSE)/1000</f>
        <v>2.8344343970923189E-4</v>
      </c>
      <c r="AY270" s="76">
        <f>AH270*VLOOKUP('Tipo de Pilha_Furieri2014'!$E$1,'Área - us ur_Furieri2014'!$A$4:$R$6,16,FALSE)/1000</f>
        <v>0</v>
      </c>
      <c r="AZ270" s="76">
        <f>AI270*VLOOKUP('Tipo de Pilha_Furieri2014'!$E$1,'Área - us ur_Furieri2014'!$A$4:$R$6,17,FALSE)/1000</f>
        <v>0</v>
      </c>
      <c r="BA270" s="77">
        <f>AJ270*VLOOKUP('Tipo de Pilha_Furieri2014'!$E$1,'Área - us ur_Furieri2014'!$A$4:$R$6,18,FALSE)/1000</f>
        <v>0</v>
      </c>
      <c r="BB270" s="70">
        <f t="shared" si="124"/>
        <v>4.1660006873687809E-2</v>
      </c>
    </row>
    <row r="271" spans="1:54" ht="15" customHeight="1" x14ac:dyDescent="0.2">
      <c r="A271" s="90">
        <f>'Série Vento-1 dia'!D271</f>
        <v>42273</v>
      </c>
      <c r="B271" s="55">
        <f>'Série Vento-1 dia'!E271</f>
        <v>13.74594368</v>
      </c>
      <c r="C271" s="48">
        <f t="shared" si="125"/>
        <v>6.8729718400000014E-2</v>
      </c>
      <c r="D271" s="49">
        <f t="shared" si="126"/>
        <v>0.2061891552</v>
      </c>
      <c r="E271" s="49">
        <f t="shared" si="127"/>
        <v>0.34364859200000003</v>
      </c>
      <c r="F271" s="49">
        <f t="shared" si="128"/>
        <v>0.48110802879999992</v>
      </c>
      <c r="G271" s="49">
        <f t="shared" si="129"/>
        <v>0.61856746560000009</v>
      </c>
      <c r="H271" s="49">
        <f t="shared" si="130"/>
        <v>0.75602690240000014</v>
      </c>
      <c r="I271" s="49">
        <f t="shared" si="131"/>
        <v>0.89348633919999998</v>
      </c>
      <c r="J271" s="49">
        <f t="shared" si="132"/>
        <v>1.030945776</v>
      </c>
      <c r="K271" s="49">
        <f t="shared" si="133"/>
        <v>1.1684052128</v>
      </c>
      <c r="L271" s="49">
        <f t="shared" si="134"/>
        <v>1.3058646495999999</v>
      </c>
      <c r="M271" s="49">
        <f t="shared" si="135"/>
        <v>1.4433240864000001</v>
      </c>
      <c r="N271" s="49">
        <f t="shared" si="136"/>
        <v>1.5807835231999998</v>
      </c>
      <c r="O271" s="49">
        <f t="shared" si="137"/>
        <v>1.71824296</v>
      </c>
      <c r="P271" s="49">
        <f t="shared" si="138"/>
        <v>1.8557023968000002</v>
      </c>
      <c r="Q271" s="49">
        <f t="shared" si="139"/>
        <v>1.9931618335999999</v>
      </c>
      <c r="R271" s="49">
        <f t="shared" si="140"/>
        <v>2.1306212704000003</v>
      </c>
      <c r="S271" s="50">
        <f t="shared" si="141"/>
        <v>2.2680807072000002</v>
      </c>
      <c r="T271" s="48">
        <f t="shared" si="107"/>
        <v>0</v>
      </c>
      <c r="U271" s="49">
        <f t="shared" si="108"/>
        <v>0</v>
      </c>
      <c r="V271" s="49">
        <f t="shared" si="109"/>
        <v>0</v>
      </c>
      <c r="W271" s="49">
        <f t="shared" si="110"/>
        <v>1.4291984952536523</v>
      </c>
      <c r="X271" s="49">
        <f t="shared" si="111"/>
        <v>6.7765326068028209</v>
      </c>
      <c r="Y271" s="49">
        <f t="shared" si="112"/>
        <v>14.315697943135278</v>
      </c>
      <c r="Z271" s="49">
        <f t="shared" si="113"/>
        <v>24.046694504251011</v>
      </c>
      <c r="AA271" s="49">
        <f t="shared" si="114"/>
        <v>35.969522290150053</v>
      </c>
      <c r="AB271" s="49">
        <f t="shared" si="115"/>
        <v>50.08418130083237</v>
      </c>
      <c r="AC271" s="49">
        <f t="shared" si="116"/>
        <v>66.390671536297987</v>
      </c>
      <c r="AD271" s="49">
        <f t="shared" si="117"/>
        <v>84.888992996546904</v>
      </c>
      <c r="AE271" s="49">
        <f t="shared" si="118"/>
        <v>105.57914568157906</v>
      </c>
      <c r="AF271" s="49">
        <f t="shared" si="119"/>
        <v>128.46112959139458</v>
      </c>
      <c r="AG271" s="49">
        <f t="shared" si="120"/>
        <v>153.53494472599337</v>
      </c>
      <c r="AH271" s="49">
        <f t="shared" si="121"/>
        <v>180.8005910853754</v>
      </c>
      <c r="AI271" s="49">
        <f t="shared" si="122"/>
        <v>210.25806866954085</v>
      </c>
      <c r="AJ271" s="49">
        <f t="shared" si="123"/>
        <v>241.90737747848948</v>
      </c>
      <c r="AK271" s="75">
        <f>T271*VLOOKUP('Tipo de Pilha_Furieri2014'!$E$1,'Área - us ur_Furieri2014'!$A$4:$R$6,2,FALSE)/1000</f>
        <v>0</v>
      </c>
      <c r="AL271" s="76">
        <f>U271*VLOOKUP('Tipo de Pilha_Furieri2014'!$E$1,'Área - us ur_Furieri2014'!$A$4:$R$6,3,FALSE)/1000</f>
        <v>0</v>
      </c>
      <c r="AM271" s="76">
        <f>V271*VLOOKUP('Tipo de Pilha_Furieri2014'!$E$1,'Área - us ur_Furieri2014'!$A$4:$R$6,4,FALSE)/1000</f>
        <v>0</v>
      </c>
      <c r="AN271" s="76">
        <f>W271*VLOOKUP('Tipo de Pilha_Furieri2014'!$E$1,'Área - us ur_Furieri2014'!$A$4:$R$6,5,FALSE)/1000</f>
        <v>1.3863225403960424E-4</v>
      </c>
      <c r="AO271" s="76">
        <f>X271*VLOOKUP('Tipo de Pilha_Furieri2014'!$E$1,'Área - us ur_Furieri2014'!$A$4:$R$6,6,FALSE)/1000</f>
        <v>1.0774686844816485E-3</v>
      </c>
      <c r="AP271" s="76">
        <f>Y271*VLOOKUP('Tipo de Pilha_Furieri2014'!$E$1,'Área - us ur_Furieri2014'!$A$4:$R$6,7,FALSE)/1000</f>
        <v>2.9060866824564616E-3</v>
      </c>
      <c r="AQ271" s="76">
        <f>Z271*VLOOKUP('Tipo de Pilha_Furieri2014'!$E$1,'Área - us ur_Furieri2014'!$A$4:$R$6,8,FALSE)/1000</f>
        <v>3.6791442591504048E-3</v>
      </c>
      <c r="AR271" s="76">
        <f>AA271*VLOOKUP('Tipo de Pilha_Furieri2014'!$E$1,'Área - us ur_Furieri2014'!$A$4:$R$6,9,FALSE)/1000</f>
        <v>3.9206779296263559E-3</v>
      </c>
      <c r="AS271" s="76">
        <f>AB271*VLOOKUP('Tipo de Pilha_Furieri2014'!$E$1,'Área - us ur_Furieri2014'!$A$4:$R$6,10,FALSE)/1000</f>
        <v>2.7045457902449481E-3</v>
      </c>
      <c r="AT271" s="76">
        <f>AC271*VLOOKUP('Tipo de Pilha_Furieri2014'!$E$1,'Área - us ur_Furieri2014'!$A$4:$R$6,11,FALSE)/1000</f>
        <v>2.3236735037704295E-3</v>
      </c>
      <c r="AU271" s="76">
        <f>AD271*VLOOKUP('Tipo de Pilha_Furieri2014'!$E$1,'Área - us ur_Furieri2014'!$A$4:$R$6,12,FALSE)/1000</f>
        <v>2.0373358319171254E-3</v>
      </c>
      <c r="AV271" s="76">
        <f>AE271*VLOOKUP('Tipo de Pilha_Furieri2014'!$E$1,'Área - us ur_Furieri2014'!$A$4:$R$6,13,FALSE)/1000</f>
        <v>6.3347487408947449E-4</v>
      </c>
      <c r="AW271" s="76">
        <f>AF271*VLOOKUP('Tipo de Pilha_Furieri2014'!$E$1,'Área - us ur_Furieri2014'!$A$4:$R$6,14,FALSE)/1000</f>
        <v>3.8538338877418379E-4</v>
      </c>
      <c r="AX271" s="76">
        <f>AG271*VLOOKUP('Tipo de Pilha_Furieri2014'!$E$1,'Área - us ur_Furieri2014'!$A$4:$R$6,15,FALSE)/1000</f>
        <v>1.5353494472599338E-4</v>
      </c>
      <c r="AY271" s="76">
        <f>AH271*VLOOKUP('Tipo de Pilha_Furieri2014'!$E$1,'Área - us ur_Furieri2014'!$A$4:$R$6,16,FALSE)/1000</f>
        <v>0</v>
      </c>
      <c r="AZ271" s="76">
        <f>AI271*VLOOKUP('Tipo de Pilha_Furieri2014'!$E$1,'Área - us ur_Furieri2014'!$A$4:$R$6,17,FALSE)/1000</f>
        <v>0</v>
      </c>
      <c r="BA271" s="77">
        <f>AJ271*VLOOKUP('Tipo de Pilha_Furieri2014'!$E$1,'Área - us ur_Furieri2014'!$A$4:$R$6,18,FALSE)/1000</f>
        <v>0</v>
      </c>
      <c r="BB271" s="70">
        <f t="shared" si="124"/>
        <v>1.9959958143276627E-2</v>
      </c>
    </row>
    <row r="272" spans="1:54" ht="15" customHeight="1" x14ac:dyDescent="0.2">
      <c r="A272" s="90">
        <f>'Série Vento-1 dia'!D272</f>
        <v>42274</v>
      </c>
      <c r="B272" s="55">
        <f>'Série Vento-1 dia'!E272</f>
        <v>18.90067256</v>
      </c>
      <c r="C272" s="48">
        <f t="shared" si="125"/>
        <v>9.4503362800000018E-2</v>
      </c>
      <c r="D272" s="49">
        <f t="shared" si="126"/>
        <v>0.28351008839999997</v>
      </c>
      <c r="E272" s="49">
        <f t="shared" si="127"/>
        <v>0.47251681400000001</v>
      </c>
      <c r="F272" s="49">
        <f t="shared" si="128"/>
        <v>0.66152353959999999</v>
      </c>
      <c r="G272" s="49">
        <f t="shared" si="129"/>
        <v>0.85053026520000008</v>
      </c>
      <c r="H272" s="49">
        <f t="shared" si="130"/>
        <v>1.0395369908000001</v>
      </c>
      <c r="I272" s="49">
        <f t="shared" si="131"/>
        <v>1.2285437164000002</v>
      </c>
      <c r="J272" s="49">
        <f t="shared" si="132"/>
        <v>1.4175504420000002</v>
      </c>
      <c r="K272" s="49">
        <f t="shared" si="133"/>
        <v>1.6065571676000001</v>
      </c>
      <c r="L272" s="49">
        <f t="shared" si="134"/>
        <v>1.7955638932</v>
      </c>
      <c r="M272" s="49">
        <f t="shared" si="135"/>
        <v>1.9845706188000003</v>
      </c>
      <c r="N272" s="49">
        <f t="shared" si="136"/>
        <v>2.1735773443999999</v>
      </c>
      <c r="O272" s="49">
        <f t="shared" si="137"/>
        <v>2.36258407</v>
      </c>
      <c r="P272" s="49">
        <f t="shared" si="138"/>
        <v>2.5515907956000001</v>
      </c>
      <c r="Q272" s="49">
        <f t="shared" si="139"/>
        <v>2.7405975211999998</v>
      </c>
      <c r="R272" s="49">
        <f t="shared" si="140"/>
        <v>2.9296042468000008</v>
      </c>
      <c r="S272" s="50">
        <f t="shared" si="141"/>
        <v>3.1186109724000004</v>
      </c>
      <c r="T272" s="48">
        <f t="shared" si="107"/>
        <v>0</v>
      </c>
      <c r="U272" s="49">
        <f t="shared" si="108"/>
        <v>0</v>
      </c>
      <c r="V272" s="49">
        <f t="shared" si="109"/>
        <v>1.1677657594172151</v>
      </c>
      <c r="W272" s="49">
        <f t="shared" si="110"/>
        <v>8.8970711545569401</v>
      </c>
      <c r="X272" s="49">
        <f t="shared" si="111"/>
        <v>20.770307459052582</v>
      </c>
      <c r="Y272" s="49">
        <f t="shared" si="112"/>
        <v>36.787474672904132</v>
      </c>
      <c r="Z272" s="49">
        <f t="shared" si="113"/>
        <v>56.948572796111605</v>
      </c>
      <c r="AA272" s="49">
        <f t="shared" si="114"/>
        <v>81.253601828674974</v>
      </c>
      <c r="AB272" s="49">
        <f t="shared" si="115"/>
        <v>109.70256177059423</v>
      </c>
      <c r="AC272" s="49">
        <f t="shared" si="116"/>
        <v>142.2954526218694</v>
      </c>
      <c r="AD272" s="49">
        <f t="shared" si="117"/>
        <v>179.03227438250053</v>
      </c>
      <c r="AE272" s="49">
        <f t="shared" si="118"/>
        <v>219.91302705248745</v>
      </c>
      <c r="AF272" s="49">
        <f t="shared" si="119"/>
        <v>264.93771063183038</v>
      </c>
      <c r="AG272" s="49">
        <f t="shared" si="120"/>
        <v>314.10632512052916</v>
      </c>
      <c r="AH272" s="49">
        <f t="shared" si="121"/>
        <v>367.41887051858379</v>
      </c>
      <c r="AI272" s="49">
        <f t="shared" si="122"/>
        <v>424.87534682599471</v>
      </c>
      <c r="AJ272" s="49">
        <f t="shared" si="123"/>
        <v>486.4757540427612</v>
      </c>
      <c r="AK272" s="75">
        <f>T272*VLOOKUP('Tipo de Pilha_Furieri2014'!$E$1,'Área - us ur_Furieri2014'!$A$4:$R$6,2,FALSE)/1000</f>
        <v>0</v>
      </c>
      <c r="AL272" s="76">
        <f>U272*VLOOKUP('Tipo de Pilha_Furieri2014'!$E$1,'Área - us ur_Furieri2014'!$A$4:$R$6,3,FALSE)/1000</f>
        <v>0</v>
      </c>
      <c r="AM272" s="76">
        <f>V272*VLOOKUP('Tipo de Pilha_Furieri2014'!$E$1,'Área - us ur_Furieri2014'!$A$4:$R$6,4,FALSE)/1000</f>
        <v>8.5246900437456697E-5</v>
      </c>
      <c r="AN272" s="76">
        <f>W272*VLOOKUP('Tipo de Pilha_Furieri2014'!$E$1,'Área - us ur_Furieri2014'!$A$4:$R$6,5,FALSE)/1000</f>
        <v>8.6301590199202303E-4</v>
      </c>
      <c r="AO272" s="76">
        <f>X272*VLOOKUP('Tipo de Pilha_Furieri2014'!$E$1,'Área - us ur_Furieri2014'!$A$4:$R$6,6,FALSE)/1000</f>
        <v>3.3024788859893602E-3</v>
      </c>
      <c r="AP272" s="76">
        <f>Y272*VLOOKUP('Tipo de Pilha_Furieri2014'!$E$1,'Área - us ur_Furieri2014'!$A$4:$R$6,7,FALSE)/1000</f>
        <v>7.4678573585995386E-3</v>
      </c>
      <c r="AQ272" s="76">
        <f>Z272*VLOOKUP('Tipo de Pilha_Furieri2014'!$E$1,'Área - us ur_Furieri2014'!$A$4:$R$6,8,FALSE)/1000</f>
        <v>8.7131316378050751E-3</v>
      </c>
      <c r="AR272" s="76">
        <f>AA272*VLOOKUP('Tipo de Pilha_Furieri2014'!$E$1,'Área - us ur_Furieri2014'!$A$4:$R$6,9,FALSE)/1000</f>
        <v>8.8566425993255714E-3</v>
      </c>
      <c r="AS272" s="76">
        <f>AB272*VLOOKUP('Tipo de Pilha_Furieri2014'!$E$1,'Área - us ur_Furieri2014'!$A$4:$R$6,10,FALSE)/1000</f>
        <v>5.9239383356120886E-3</v>
      </c>
      <c r="AT272" s="76">
        <f>AC272*VLOOKUP('Tipo de Pilha_Furieri2014'!$E$1,'Área - us ur_Furieri2014'!$A$4:$R$6,11,FALSE)/1000</f>
        <v>4.9803408417654297E-3</v>
      </c>
      <c r="AU272" s="76">
        <f>AD272*VLOOKUP('Tipo de Pilha_Furieri2014'!$E$1,'Área - us ur_Furieri2014'!$A$4:$R$6,12,FALSE)/1000</f>
        <v>4.2967745851800127E-3</v>
      </c>
      <c r="AV272" s="76">
        <f>AE272*VLOOKUP('Tipo de Pilha_Furieri2014'!$E$1,'Área - us ur_Furieri2014'!$A$4:$R$6,13,FALSE)/1000</f>
        <v>1.3194781623149248E-3</v>
      </c>
      <c r="AW272" s="76">
        <f>AF272*VLOOKUP('Tipo de Pilha_Furieri2014'!$E$1,'Área - us ur_Furieri2014'!$A$4:$R$6,14,FALSE)/1000</f>
        <v>7.9481313189549117E-4</v>
      </c>
      <c r="AX272" s="76">
        <f>AG272*VLOOKUP('Tipo de Pilha_Furieri2014'!$E$1,'Área - us ur_Furieri2014'!$A$4:$R$6,15,FALSE)/1000</f>
        <v>3.1410632512052916E-4</v>
      </c>
      <c r="AY272" s="76">
        <f>AH272*VLOOKUP('Tipo de Pilha_Furieri2014'!$E$1,'Área - us ur_Furieri2014'!$A$4:$R$6,16,FALSE)/1000</f>
        <v>0</v>
      </c>
      <c r="AZ272" s="76">
        <f>AI272*VLOOKUP('Tipo de Pilha_Furieri2014'!$E$1,'Área - us ur_Furieri2014'!$A$4:$R$6,17,FALSE)/1000</f>
        <v>0</v>
      </c>
      <c r="BA272" s="77">
        <f>AJ272*VLOOKUP('Tipo de Pilha_Furieri2014'!$E$1,'Área - us ur_Furieri2014'!$A$4:$R$6,18,FALSE)/1000</f>
        <v>0</v>
      </c>
      <c r="BB272" s="70">
        <f t="shared" si="124"/>
        <v>4.69178246660375E-2</v>
      </c>
    </row>
    <row r="273" spans="1:54" ht="15" customHeight="1" x14ac:dyDescent="0.2">
      <c r="A273" s="90">
        <f>'Série Vento-1 dia'!D273</f>
        <v>42275</v>
      </c>
      <c r="B273" s="55">
        <f>'Série Vento-1 dia'!E273</f>
        <v>17.182429599999999</v>
      </c>
      <c r="C273" s="48">
        <f t="shared" si="125"/>
        <v>8.5912148000000008E-2</v>
      </c>
      <c r="D273" s="49">
        <f t="shared" si="126"/>
        <v>0.25773644399999995</v>
      </c>
      <c r="E273" s="49">
        <f t="shared" si="127"/>
        <v>0.42956074</v>
      </c>
      <c r="F273" s="49">
        <f t="shared" si="128"/>
        <v>0.60138503599999993</v>
      </c>
      <c r="G273" s="49">
        <f t="shared" si="129"/>
        <v>0.77320933200000008</v>
      </c>
      <c r="H273" s="49">
        <f t="shared" si="130"/>
        <v>0.94503362800000001</v>
      </c>
      <c r="I273" s="49">
        <f t="shared" si="131"/>
        <v>1.1168579240000001</v>
      </c>
      <c r="J273" s="49">
        <f t="shared" si="132"/>
        <v>1.2886822200000001</v>
      </c>
      <c r="K273" s="49">
        <f t="shared" si="133"/>
        <v>1.4605065159999999</v>
      </c>
      <c r="L273" s="49">
        <f t="shared" si="134"/>
        <v>1.632330812</v>
      </c>
      <c r="M273" s="49">
        <f t="shared" si="135"/>
        <v>1.804155108</v>
      </c>
      <c r="N273" s="49">
        <f t="shared" si="136"/>
        <v>1.9759794039999998</v>
      </c>
      <c r="O273" s="49">
        <f t="shared" si="137"/>
        <v>2.1478036999999999</v>
      </c>
      <c r="P273" s="49">
        <f t="shared" si="138"/>
        <v>2.3196279959999999</v>
      </c>
      <c r="Q273" s="49">
        <f t="shared" si="139"/>
        <v>2.4914522919999995</v>
      </c>
      <c r="R273" s="49">
        <f t="shared" si="140"/>
        <v>2.6632765880000004</v>
      </c>
      <c r="S273" s="50">
        <f t="shared" si="141"/>
        <v>2.835100884</v>
      </c>
      <c r="T273" s="48">
        <f t="shared" si="107"/>
        <v>0</v>
      </c>
      <c r="U273" s="49">
        <f t="shared" si="108"/>
        <v>0</v>
      </c>
      <c r="V273" s="49">
        <f t="shared" si="109"/>
        <v>0</v>
      </c>
      <c r="W273" s="49">
        <f t="shared" si="110"/>
        <v>5.9882500727538321</v>
      </c>
      <c r="X273" s="49">
        <f t="shared" si="111"/>
        <v>15.412206743169406</v>
      </c>
      <c r="Y273" s="49">
        <f t="shared" si="112"/>
        <v>28.260899702308862</v>
      </c>
      <c r="Z273" s="49">
        <f t="shared" si="113"/>
        <v>44.534328950172224</v>
      </c>
      <c r="AA273" s="49">
        <f t="shared" si="114"/>
        <v>64.232494486759464</v>
      </c>
      <c r="AB273" s="49">
        <f t="shared" si="115"/>
        <v>87.355396312070582</v>
      </c>
      <c r="AC273" s="49">
        <f t="shared" si="116"/>
        <v>113.90303442610561</v>
      </c>
      <c r="AD273" s="49">
        <f t="shared" si="117"/>
        <v>143.87540882886452</v>
      </c>
      <c r="AE273" s="49">
        <f t="shared" si="118"/>
        <v>177.27251952034732</v>
      </c>
      <c r="AF273" s="49">
        <f t="shared" si="119"/>
        <v>214.09436650055397</v>
      </c>
      <c r="AG273" s="49">
        <f t="shared" si="120"/>
        <v>254.34094976948461</v>
      </c>
      <c r="AH273" s="49">
        <f t="shared" si="121"/>
        <v>298.01226932713894</v>
      </c>
      <c r="AI273" s="49">
        <f t="shared" si="122"/>
        <v>345.10832517351753</v>
      </c>
      <c r="AJ273" s="49">
        <f t="shared" si="123"/>
        <v>395.6291173086197</v>
      </c>
      <c r="AK273" s="75">
        <f>T273*VLOOKUP('Tipo de Pilha_Furieri2014'!$E$1,'Área - us ur_Furieri2014'!$A$4:$R$6,2,FALSE)/1000</f>
        <v>0</v>
      </c>
      <c r="AL273" s="76">
        <f>U273*VLOOKUP('Tipo de Pilha_Furieri2014'!$E$1,'Área - us ur_Furieri2014'!$A$4:$R$6,3,FALSE)/1000</f>
        <v>0</v>
      </c>
      <c r="AM273" s="76">
        <f>V273*VLOOKUP('Tipo de Pilha_Furieri2014'!$E$1,'Área - us ur_Furieri2014'!$A$4:$R$6,4,FALSE)/1000</f>
        <v>0</v>
      </c>
      <c r="AN273" s="76">
        <f>W273*VLOOKUP('Tipo de Pilha_Furieri2014'!$E$1,'Área - us ur_Furieri2014'!$A$4:$R$6,5,FALSE)/1000</f>
        <v>5.8086025705712167E-4</v>
      </c>
      <c r="AO273" s="76">
        <f>X273*VLOOKUP('Tipo de Pilha_Furieri2014'!$E$1,'Área - us ur_Furieri2014'!$A$4:$R$6,6,FALSE)/1000</f>
        <v>2.4505408721639354E-3</v>
      </c>
      <c r="AP273" s="76">
        <f>Y273*VLOOKUP('Tipo de Pilha_Furieri2014'!$E$1,'Área - us ur_Furieri2014'!$A$4:$R$6,7,FALSE)/1000</f>
        <v>5.7369626395686992E-3</v>
      </c>
      <c r="AQ273" s="76">
        <f>Z273*VLOOKUP('Tipo de Pilha_Furieri2014'!$E$1,'Área - us ur_Furieri2014'!$A$4:$R$6,8,FALSE)/1000</f>
        <v>6.8137523293763502E-3</v>
      </c>
      <c r="AR273" s="76">
        <f>AA273*VLOOKUP('Tipo de Pilha_Furieri2014'!$E$1,'Área - us ur_Furieri2014'!$A$4:$R$6,9,FALSE)/1000</f>
        <v>7.0013418990567816E-3</v>
      </c>
      <c r="AS273" s="76">
        <f>AB273*VLOOKUP('Tipo de Pilha_Furieri2014'!$E$1,'Área - us ur_Furieri2014'!$A$4:$R$6,10,FALSE)/1000</f>
        <v>4.7171914008518117E-3</v>
      </c>
      <c r="AT273" s="76">
        <f>AC273*VLOOKUP('Tipo de Pilha_Furieri2014'!$E$1,'Área - us ur_Furieri2014'!$A$4:$R$6,11,FALSE)/1000</f>
        <v>3.9866062049136964E-3</v>
      </c>
      <c r="AU273" s="76">
        <f>AD273*VLOOKUP('Tipo de Pilha_Furieri2014'!$E$1,'Área - us ur_Furieri2014'!$A$4:$R$6,12,FALSE)/1000</f>
        <v>3.4530098118927487E-3</v>
      </c>
      <c r="AV273" s="76">
        <f>AE273*VLOOKUP('Tipo de Pilha_Furieri2014'!$E$1,'Área - us ur_Furieri2014'!$A$4:$R$6,13,FALSE)/1000</f>
        <v>1.063635117122084E-3</v>
      </c>
      <c r="AW273" s="76">
        <f>AF273*VLOOKUP('Tipo de Pilha_Furieri2014'!$E$1,'Área - us ur_Furieri2014'!$A$4:$R$6,14,FALSE)/1000</f>
        <v>6.422830995016619E-4</v>
      </c>
      <c r="AX273" s="76">
        <f>AG273*VLOOKUP('Tipo de Pilha_Furieri2014'!$E$1,'Área - us ur_Furieri2014'!$A$4:$R$6,15,FALSE)/1000</f>
        <v>2.5434094976948461E-4</v>
      </c>
      <c r="AY273" s="76">
        <f>AH273*VLOOKUP('Tipo de Pilha_Furieri2014'!$E$1,'Área - us ur_Furieri2014'!$A$4:$R$6,16,FALSE)/1000</f>
        <v>0</v>
      </c>
      <c r="AZ273" s="76">
        <f>AI273*VLOOKUP('Tipo de Pilha_Furieri2014'!$E$1,'Área - us ur_Furieri2014'!$A$4:$R$6,17,FALSE)/1000</f>
        <v>0</v>
      </c>
      <c r="BA273" s="77">
        <f>AJ273*VLOOKUP('Tipo de Pilha_Furieri2014'!$E$1,'Área - us ur_Furieri2014'!$A$4:$R$6,18,FALSE)/1000</f>
        <v>0</v>
      </c>
      <c r="BB273" s="70">
        <f t="shared" si="124"/>
        <v>3.6700524581274374E-2</v>
      </c>
    </row>
    <row r="274" spans="1:54" ht="15" customHeight="1" x14ac:dyDescent="0.2">
      <c r="A274" s="90">
        <f>'Série Vento-1 dia'!D274</f>
        <v>42276</v>
      </c>
      <c r="B274" s="55">
        <f>'Série Vento-1 dia'!E274</f>
        <v>13.74594368</v>
      </c>
      <c r="C274" s="48">
        <f t="shared" si="125"/>
        <v>6.8729718400000014E-2</v>
      </c>
      <c r="D274" s="49">
        <f t="shared" si="126"/>
        <v>0.2061891552</v>
      </c>
      <c r="E274" s="49">
        <f t="shared" si="127"/>
        <v>0.34364859200000003</v>
      </c>
      <c r="F274" s="49">
        <f t="shared" si="128"/>
        <v>0.48110802879999992</v>
      </c>
      <c r="G274" s="49">
        <f t="shared" si="129"/>
        <v>0.61856746560000009</v>
      </c>
      <c r="H274" s="49">
        <f t="shared" si="130"/>
        <v>0.75602690240000014</v>
      </c>
      <c r="I274" s="49">
        <f t="shared" si="131"/>
        <v>0.89348633919999998</v>
      </c>
      <c r="J274" s="49">
        <f t="shared" si="132"/>
        <v>1.030945776</v>
      </c>
      <c r="K274" s="49">
        <f t="shared" si="133"/>
        <v>1.1684052128</v>
      </c>
      <c r="L274" s="49">
        <f t="shared" si="134"/>
        <v>1.3058646495999999</v>
      </c>
      <c r="M274" s="49">
        <f t="shared" si="135"/>
        <v>1.4433240864000001</v>
      </c>
      <c r="N274" s="49">
        <f t="shared" si="136"/>
        <v>1.5807835231999998</v>
      </c>
      <c r="O274" s="49">
        <f t="shared" si="137"/>
        <v>1.71824296</v>
      </c>
      <c r="P274" s="49">
        <f t="shared" si="138"/>
        <v>1.8557023968000002</v>
      </c>
      <c r="Q274" s="49">
        <f t="shared" si="139"/>
        <v>1.9931618335999999</v>
      </c>
      <c r="R274" s="49">
        <f t="shared" si="140"/>
        <v>2.1306212704000003</v>
      </c>
      <c r="S274" s="50">
        <f t="shared" si="141"/>
        <v>2.2680807072000002</v>
      </c>
      <c r="T274" s="48">
        <f t="shared" si="107"/>
        <v>0</v>
      </c>
      <c r="U274" s="49">
        <f t="shared" si="108"/>
        <v>0</v>
      </c>
      <c r="V274" s="49">
        <f t="shared" si="109"/>
        <v>0</v>
      </c>
      <c r="W274" s="49">
        <f t="shared" si="110"/>
        <v>1.4291984952536523</v>
      </c>
      <c r="X274" s="49">
        <f t="shared" si="111"/>
        <v>6.7765326068028209</v>
      </c>
      <c r="Y274" s="49">
        <f t="shared" si="112"/>
        <v>14.315697943135278</v>
      </c>
      <c r="Z274" s="49">
        <f t="shared" si="113"/>
        <v>24.046694504251011</v>
      </c>
      <c r="AA274" s="49">
        <f t="shared" si="114"/>
        <v>35.969522290150053</v>
      </c>
      <c r="AB274" s="49">
        <f t="shared" si="115"/>
        <v>50.08418130083237</v>
      </c>
      <c r="AC274" s="49">
        <f t="shared" si="116"/>
        <v>66.390671536297987</v>
      </c>
      <c r="AD274" s="49">
        <f t="shared" si="117"/>
        <v>84.888992996546904</v>
      </c>
      <c r="AE274" s="49">
        <f t="shared" si="118"/>
        <v>105.57914568157906</v>
      </c>
      <c r="AF274" s="49">
        <f t="shared" si="119"/>
        <v>128.46112959139458</v>
      </c>
      <c r="AG274" s="49">
        <f t="shared" si="120"/>
        <v>153.53494472599337</v>
      </c>
      <c r="AH274" s="49">
        <f t="shared" si="121"/>
        <v>180.8005910853754</v>
      </c>
      <c r="AI274" s="49">
        <f t="shared" si="122"/>
        <v>210.25806866954085</v>
      </c>
      <c r="AJ274" s="49">
        <f t="shared" si="123"/>
        <v>241.90737747848948</v>
      </c>
      <c r="AK274" s="75">
        <f>T274*VLOOKUP('Tipo de Pilha_Furieri2014'!$E$1,'Área - us ur_Furieri2014'!$A$4:$R$6,2,FALSE)/1000</f>
        <v>0</v>
      </c>
      <c r="AL274" s="76">
        <f>U274*VLOOKUP('Tipo de Pilha_Furieri2014'!$E$1,'Área - us ur_Furieri2014'!$A$4:$R$6,3,FALSE)/1000</f>
        <v>0</v>
      </c>
      <c r="AM274" s="76">
        <f>V274*VLOOKUP('Tipo de Pilha_Furieri2014'!$E$1,'Área - us ur_Furieri2014'!$A$4:$R$6,4,FALSE)/1000</f>
        <v>0</v>
      </c>
      <c r="AN274" s="76">
        <f>W274*VLOOKUP('Tipo de Pilha_Furieri2014'!$E$1,'Área - us ur_Furieri2014'!$A$4:$R$6,5,FALSE)/1000</f>
        <v>1.3863225403960424E-4</v>
      </c>
      <c r="AO274" s="76">
        <f>X274*VLOOKUP('Tipo de Pilha_Furieri2014'!$E$1,'Área - us ur_Furieri2014'!$A$4:$R$6,6,FALSE)/1000</f>
        <v>1.0774686844816485E-3</v>
      </c>
      <c r="AP274" s="76">
        <f>Y274*VLOOKUP('Tipo de Pilha_Furieri2014'!$E$1,'Área - us ur_Furieri2014'!$A$4:$R$6,7,FALSE)/1000</f>
        <v>2.9060866824564616E-3</v>
      </c>
      <c r="AQ274" s="76">
        <f>Z274*VLOOKUP('Tipo de Pilha_Furieri2014'!$E$1,'Área - us ur_Furieri2014'!$A$4:$R$6,8,FALSE)/1000</f>
        <v>3.6791442591504048E-3</v>
      </c>
      <c r="AR274" s="76">
        <f>AA274*VLOOKUP('Tipo de Pilha_Furieri2014'!$E$1,'Área - us ur_Furieri2014'!$A$4:$R$6,9,FALSE)/1000</f>
        <v>3.9206779296263559E-3</v>
      </c>
      <c r="AS274" s="76">
        <f>AB274*VLOOKUP('Tipo de Pilha_Furieri2014'!$E$1,'Área - us ur_Furieri2014'!$A$4:$R$6,10,FALSE)/1000</f>
        <v>2.7045457902449481E-3</v>
      </c>
      <c r="AT274" s="76">
        <f>AC274*VLOOKUP('Tipo de Pilha_Furieri2014'!$E$1,'Área - us ur_Furieri2014'!$A$4:$R$6,11,FALSE)/1000</f>
        <v>2.3236735037704295E-3</v>
      </c>
      <c r="AU274" s="76">
        <f>AD274*VLOOKUP('Tipo de Pilha_Furieri2014'!$E$1,'Área - us ur_Furieri2014'!$A$4:$R$6,12,FALSE)/1000</f>
        <v>2.0373358319171254E-3</v>
      </c>
      <c r="AV274" s="76">
        <f>AE274*VLOOKUP('Tipo de Pilha_Furieri2014'!$E$1,'Área - us ur_Furieri2014'!$A$4:$R$6,13,FALSE)/1000</f>
        <v>6.3347487408947449E-4</v>
      </c>
      <c r="AW274" s="76">
        <f>AF274*VLOOKUP('Tipo de Pilha_Furieri2014'!$E$1,'Área - us ur_Furieri2014'!$A$4:$R$6,14,FALSE)/1000</f>
        <v>3.8538338877418379E-4</v>
      </c>
      <c r="AX274" s="76">
        <f>AG274*VLOOKUP('Tipo de Pilha_Furieri2014'!$E$1,'Área - us ur_Furieri2014'!$A$4:$R$6,15,FALSE)/1000</f>
        <v>1.5353494472599338E-4</v>
      </c>
      <c r="AY274" s="76">
        <f>AH274*VLOOKUP('Tipo de Pilha_Furieri2014'!$E$1,'Área - us ur_Furieri2014'!$A$4:$R$6,16,FALSE)/1000</f>
        <v>0</v>
      </c>
      <c r="AZ274" s="76">
        <f>AI274*VLOOKUP('Tipo de Pilha_Furieri2014'!$E$1,'Área - us ur_Furieri2014'!$A$4:$R$6,17,FALSE)/1000</f>
        <v>0</v>
      </c>
      <c r="BA274" s="77">
        <f>AJ274*VLOOKUP('Tipo de Pilha_Furieri2014'!$E$1,'Área - us ur_Furieri2014'!$A$4:$R$6,18,FALSE)/1000</f>
        <v>0</v>
      </c>
      <c r="BB274" s="70">
        <f t="shared" si="124"/>
        <v>1.9959958143276627E-2</v>
      </c>
    </row>
    <row r="275" spans="1:54" ht="15" customHeight="1" x14ac:dyDescent="0.2">
      <c r="A275" s="90">
        <f>'Série Vento-1 dia'!D275</f>
        <v>42277</v>
      </c>
      <c r="B275" s="55">
        <f>'Série Vento-1 dia'!E275</f>
        <v>15.464186639999999</v>
      </c>
      <c r="C275" s="48">
        <f t="shared" si="125"/>
        <v>7.7320933200000011E-2</v>
      </c>
      <c r="D275" s="49">
        <f t="shared" si="126"/>
        <v>0.23196279959999999</v>
      </c>
      <c r="E275" s="49">
        <f t="shared" si="127"/>
        <v>0.38660466599999999</v>
      </c>
      <c r="F275" s="49">
        <f t="shared" si="128"/>
        <v>0.54124653239999987</v>
      </c>
      <c r="G275" s="49">
        <f t="shared" si="129"/>
        <v>0.69588839880000009</v>
      </c>
      <c r="H275" s="49">
        <f t="shared" si="130"/>
        <v>0.85053026520000008</v>
      </c>
      <c r="I275" s="49">
        <f t="shared" si="131"/>
        <v>1.0051721316</v>
      </c>
      <c r="J275" s="49">
        <f t="shared" si="132"/>
        <v>1.1598139980000002</v>
      </c>
      <c r="K275" s="49">
        <f t="shared" si="133"/>
        <v>1.3144558644</v>
      </c>
      <c r="L275" s="49">
        <f t="shared" si="134"/>
        <v>1.4690977307999999</v>
      </c>
      <c r="M275" s="49">
        <f t="shared" si="135"/>
        <v>1.6237395972000002</v>
      </c>
      <c r="N275" s="49">
        <f t="shared" si="136"/>
        <v>1.7783814635999997</v>
      </c>
      <c r="O275" s="49">
        <f t="shared" si="137"/>
        <v>1.9330233299999999</v>
      </c>
      <c r="P275" s="49">
        <f t="shared" si="138"/>
        <v>2.0876651964000001</v>
      </c>
      <c r="Q275" s="49">
        <f t="shared" si="139"/>
        <v>2.2423070627999997</v>
      </c>
      <c r="R275" s="49">
        <f t="shared" si="140"/>
        <v>2.3969489292000001</v>
      </c>
      <c r="S275" s="50">
        <f t="shared" si="141"/>
        <v>2.5515907956000001</v>
      </c>
      <c r="T275" s="48">
        <f t="shared" si="107"/>
        <v>0</v>
      </c>
      <c r="U275" s="49">
        <f t="shared" si="108"/>
        <v>0</v>
      </c>
      <c r="V275" s="49">
        <f t="shared" si="109"/>
        <v>0</v>
      </c>
      <c r="W275" s="49">
        <f t="shared" si="110"/>
        <v>3.4989591863194018</v>
      </c>
      <c r="X275" s="49">
        <f t="shared" si="111"/>
        <v>10.747615125752819</v>
      </c>
      <c r="Y275" s="49">
        <f t="shared" si="112"/>
        <v>20.770307459052582</v>
      </c>
      <c r="Z275" s="49">
        <f t="shared" si="113"/>
        <v>33.567036186218694</v>
      </c>
      <c r="AA275" s="49">
        <f t="shared" si="114"/>
        <v>49.137801307251181</v>
      </c>
      <c r="AB275" s="49">
        <f t="shared" si="115"/>
        <v>67.482602822149971</v>
      </c>
      <c r="AC275" s="49">
        <f t="shared" si="116"/>
        <v>88.60144073091513</v>
      </c>
      <c r="AD275" s="49">
        <f t="shared" si="117"/>
        <v>112.4943150335467</v>
      </c>
      <c r="AE275" s="49">
        <f t="shared" si="118"/>
        <v>139.16122573004449</v>
      </c>
      <c r="AF275" s="49">
        <f t="shared" si="119"/>
        <v>168.60217282040875</v>
      </c>
      <c r="AG275" s="49">
        <f t="shared" si="120"/>
        <v>200.81715630463935</v>
      </c>
      <c r="AH275" s="49">
        <f t="shared" si="121"/>
        <v>235.80617618273621</v>
      </c>
      <c r="AI275" s="49">
        <f t="shared" si="122"/>
        <v>273.56923245469955</v>
      </c>
      <c r="AJ275" s="49">
        <f t="shared" si="123"/>
        <v>314.10632512052916</v>
      </c>
      <c r="AK275" s="75">
        <f>T275*VLOOKUP('Tipo de Pilha_Furieri2014'!$E$1,'Área - us ur_Furieri2014'!$A$4:$R$6,2,FALSE)/1000</f>
        <v>0</v>
      </c>
      <c r="AL275" s="76">
        <f>U275*VLOOKUP('Tipo de Pilha_Furieri2014'!$E$1,'Área - us ur_Furieri2014'!$A$4:$R$6,3,FALSE)/1000</f>
        <v>0</v>
      </c>
      <c r="AM275" s="76">
        <f>V275*VLOOKUP('Tipo de Pilha_Furieri2014'!$E$1,'Área - us ur_Furieri2014'!$A$4:$R$6,4,FALSE)/1000</f>
        <v>0</v>
      </c>
      <c r="AN275" s="76">
        <f>W275*VLOOKUP('Tipo de Pilha_Furieri2014'!$E$1,'Área - us ur_Furieri2014'!$A$4:$R$6,5,FALSE)/1000</f>
        <v>3.3939904107298198E-4</v>
      </c>
      <c r="AO275" s="76">
        <f>X275*VLOOKUP('Tipo de Pilha_Furieri2014'!$E$1,'Área - us ur_Furieri2014'!$A$4:$R$6,6,FALSE)/1000</f>
        <v>1.7088708049946984E-3</v>
      </c>
      <c r="AP275" s="76">
        <f>Y275*VLOOKUP('Tipo de Pilha_Furieri2014'!$E$1,'Área - us ur_Furieri2014'!$A$4:$R$6,7,FALSE)/1000</f>
        <v>4.2163724141876741E-3</v>
      </c>
      <c r="AQ275" s="76">
        <f>Z275*VLOOKUP('Tipo de Pilha_Furieri2014'!$E$1,'Área - us ur_Furieri2014'!$A$4:$R$6,8,FALSE)/1000</f>
        <v>5.1357565364914598E-3</v>
      </c>
      <c r="AR275" s="76">
        <f>AA275*VLOOKUP('Tipo de Pilha_Furieri2014'!$E$1,'Área - us ur_Furieri2014'!$A$4:$R$6,9,FALSE)/1000</f>
        <v>5.3560203424903785E-3</v>
      </c>
      <c r="AS275" s="76">
        <f>AB275*VLOOKUP('Tipo de Pilha_Furieri2014'!$E$1,'Área - us ur_Furieri2014'!$A$4:$R$6,10,FALSE)/1000</f>
        <v>3.6440605523960987E-3</v>
      </c>
      <c r="AT275" s="76">
        <f>AC275*VLOOKUP('Tipo de Pilha_Furieri2014'!$E$1,'Área - us ur_Furieri2014'!$A$4:$R$6,11,FALSE)/1000</f>
        <v>3.1010504255820298E-3</v>
      </c>
      <c r="AU275" s="76">
        <f>AD275*VLOOKUP('Tipo de Pilha_Furieri2014'!$E$1,'Área - us ur_Furieri2014'!$A$4:$R$6,12,FALSE)/1000</f>
        <v>2.6998635608051205E-3</v>
      </c>
      <c r="AV275" s="76">
        <f>AE275*VLOOKUP('Tipo de Pilha_Furieri2014'!$E$1,'Área - us ur_Furieri2014'!$A$4:$R$6,13,FALSE)/1000</f>
        <v>8.3496735438026693E-4</v>
      </c>
      <c r="AW275" s="76">
        <f>AF275*VLOOKUP('Tipo de Pilha_Furieri2014'!$E$1,'Área - us ur_Furieri2014'!$A$4:$R$6,14,FALSE)/1000</f>
        <v>5.0580651846122624E-4</v>
      </c>
      <c r="AX275" s="76">
        <f>AG275*VLOOKUP('Tipo de Pilha_Furieri2014'!$E$1,'Área - us ur_Furieri2014'!$A$4:$R$6,15,FALSE)/1000</f>
        <v>2.0081715630463937E-4</v>
      </c>
      <c r="AY275" s="76">
        <f>AH275*VLOOKUP('Tipo de Pilha_Furieri2014'!$E$1,'Área - us ur_Furieri2014'!$A$4:$R$6,16,FALSE)/1000</f>
        <v>0</v>
      </c>
      <c r="AZ275" s="76">
        <f>AI275*VLOOKUP('Tipo de Pilha_Furieri2014'!$E$1,'Área - us ur_Furieri2014'!$A$4:$R$6,17,FALSE)/1000</f>
        <v>0</v>
      </c>
      <c r="BA275" s="77">
        <f>AJ275*VLOOKUP('Tipo de Pilha_Furieri2014'!$E$1,'Área - us ur_Furieri2014'!$A$4:$R$6,18,FALSE)/1000</f>
        <v>0</v>
      </c>
      <c r="BB275" s="70">
        <f t="shared" si="124"/>
        <v>2.7742984707166574E-2</v>
      </c>
    </row>
    <row r="276" spans="1:54" ht="15" customHeight="1" x14ac:dyDescent="0.2">
      <c r="A276" s="90">
        <f>'Série Vento-1 dia'!D276</f>
        <v>42278</v>
      </c>
      <c r="B276" s="55">
        <f>'Série Vento-1 dia'!E276</f>
        <v>14.605065159999999</v>
      </c>
      <c r="C276" s="48">
        <f t="shared" si="125"/>
        <v>7.3025325800000013E-2</v>
      </c>
      <c r="D276" s="49">
        <f t="shared" si="126"/>
        <v>0.21907597739999998</v>
      </c>
      <c r="E276" s="49">
        <f t="shared" si="127"/>
        <v>0.36512662899999998</v>
      </c>
      <c r="F276" s="49">
        <f t="shared" si="128"/>
        <v>0.51117728059999989</v>
      </c>
      <c r="G276" s="49">
        <f t="shared" si="129"/>
        <v>0.65722793219999998</v>
      </c>
      <c r="H276" s="49">
        <f t="shared" si="130"/>
        <v>0.80327858380000006</v>
      </c>
      <c r="I276" s="49">
        <f t="shared" si="131"/>
        <v>0.94932923539999992</v>
      </c>
      <c r="J276" s="49">
        <f t="shared" si="132"/>
        <v>1.095379887</v>
      </c>
      <c r="K276" s="49">
        <f t="shared" si="133"/>
        <v>1.2414305386</v>
      </c>
      <c r="L276" s="49">
        <f t="shared" si="134"/>
        <v>1.3874811901999999</v>
      </c>
      <c r="M276" s="49">
        <f t="shared" si="135"/>
        <v>1.5335318417999999</v>
      </c>
      <c r="N276" s="49">
        <f t="shared" si="136"/>
        <v>1.6795824933999997</v>
      </c>
      <c r="O276" s="49">
        <f t="shared" si="137"/>
        <v>1.8256331449999998</v>
      </c>
      <c r="P276" s="49">
        <f t="shared" si="138"/>
        <v>1.9716837966</v>
      </c>
      <c r="Q276" s="49">
        <f t="shared" si="139"/>
        <v>2.1177344481999998</v>
      </c>
      <c r="R276" s="49">
        <f t="shared" si="140"/>
        <v>2.2637850998000002</v>
      </c>
      <c r="S276" s="50">
        <f t="shared" si="141"/>
        <v>2.4098357513999997</v>
      </c>
      <c r="T276" s="48">
        <f t="shared" si="107"/>
        <v>0</v>
      </c>
      <c r="U276" s="49">
        <f t="shared" si="108"/>
        <v>0</v>
      </c>
      <c r="V276" s="49">
        <f t="shared" si="109"/>
        <v>0</v>
      </c>
      <c r="W276" s="49">
        <f t="shared" si="110"/>
        <v>2.4116375663654424</v>
      </c>
      <c r="X276" s="49">
        <f t="shared" si="111"/>
        <v>8.6753852289694926</v>
      </c>
      <c r="Y276" s="49">
        <f t="shared" si="112"/>
        <v>17.413504860176555</v>
      </c>
      <c r="Z276" s="49">
        <f t="shared" si="113"/>
        <v>28.625996459986609</v>
      </c>
      <c r="AA276" s="49">
        <f t="shared" si="114"/>
        <v>42.312860028399705</v>
      </c>
      <c r="AB276" s="49">
        <f t="shared" si="115"/>
        <v>58.474095565415801</v>
      </c>
      <c r="AC276" s="49">
        <f t="shared" si="116"/>
        <v>77.1097030710349</v>
      </c>
      <c r="AD276" s="49">
        <f t="shared" si="117"/>
        <v>98.219682545257001</v>
      </c>
      <c r="AE276" s="49">
        <f t="shared" si="118"/>
        <v>121.80403398808208</v>
      </c>
      <c r="AF276" s="49">
        <f t="shared" si="119"/>
        <v>147.86275739951026</v>
      </c>
      <c r="AG276" s="49">
        <f t="shared" si="120"/>
        <v>176.39585277954146</v>
      </c>
      <c r="AH276" s="49">
        <f t="shared" si="121"/>
        <v>207.40332012817555</v>
      </c>
      <c r="AI276" s="49">
        <f t="shared" si="122"/>
        <v>240.88515944541282</v>
      </c>
      <c r="AJ276" s="49">
        <f t="shared" si="123"/>
        <v>276.84137073125294</v>
      </c>
      <c r="AK276" s="75">
        <f>T276*VLOOKUP('Tipo de Pilha_Furieri2014'!$E$1,'Área - us ur_Furieri2014'!$A$4:$R$6,2,FALSE)/1000</f>
        <v>0</v>
      </c>
      <c r="AL276" s="76">
        <f>U276*VLOOKUP('Tipo de Pilha_Furieri2014'!$E$1,'Área - us ur_Furieri2014'!$A$4:$R$6,3,FALSE)/1000</f>
        <v>0</v>
      </c>
      <c r="AM276" s="76">
        <f>V276*VLOOKUP('Tipo de Pilha_Furieri2014'!$E$1,'Área - us ur_Furieri2014'!$A$4:$R$6,4,FALSE)/1000</f>
        <v>0</v>
      </c>
      <c r="AN276" s="76">
        <f>W276*VLOOKUP('Tipo de Pilha_Furieri2014'!$E$1,'Área - us ur_Furieri2014'!$A$4:$R$6,5,FALSE)/1000</f>
        <v>2.3392884393744789E-4</v>
      </c>
      <c r="AO276" s="76">
        <f>X276*VLOOKUP('Tipo de Pilha_Furieri2014'!$E$1,'Área - us ur_Furieri2014'!$A$4:$R$6,6,FALSE)/1000</f>
        <v>1.3793862514061494E-3</v>
      </c>
      <c r="AP276" s="76">
        <f>Y276*VLOOKUP('Tipo de Pilha_Furieri2014'!$E$1,'Área - us ur_Furieri2014'!$A$4:$R$6,7,FALSE)/1000</f>
        <v>3.5349414866158407E-3</v>
      </c>
      <c r="AQ276" s="76">
        <f>Z276*VLOOKUP('Tipo de Pilha_Furieri2014'!$E$1,'Área - us ur_Furieri2014'!$A$4:$R$6,8,FALSE)/1000</f>
        <v>4.3797774583779515E-3</v>
      </c>
      <c r="AR276" s="76">
        <f>AA276*VLOOKUP('Tipo de Pilha_Furieri2014'!$E$1,'Área - us ur_Furieri2014'!$A$4:$R$6,9,FALSE)/1000</f>
        <v>4.6121017430955681E-3</v>
      </c>
      <c r="AS276" s="76">
        <f>AB276*VLOOKUP('Tipo de Pilha_Furieri2014'!$E$1,'Área - us ur_Furieri2014'!$A$4:$R$6,10,FALSE)/1000</f>
        <v>3.1576011605324535E-3</v>
      </c>
      <c r="AT276" s="76">
        <f>AC276*VLOOKUP('Tipo de Pilha_Furieri2014'!$E$1,'Área - us ur_Furieri2014'!$A$4:$R$6,11,FALSE)/1000</f>
        <v>2.6988396074862217E-3</v>
      </c>
      <c r="AU276" s="76">
        <f>AD276*VLOOKUP('Tipo de Pilha_Furieri2014'!$E$1,'Área - us ur_Furieri2014'!$A$4:$R$6,12,FALSE)/1000</f>
        <v>2.3572723810861679E-3</v>
      </c>
      <c r="AV276" s="76">
        <f>AE276*VLOOKUP('Tipo de Pilha_Furieri2014'!$E$1,'Área - us ur_Furieri2014'!$A$4:$R$6,13,FALSE)/1000</f>
        <v>7.3082420392849251E-4</v>
      </c>
      <c r="AW276" s="76">
        <f>AF276*VLOOKUP('Tipo de Pilha_Furieri2014'!$E$1,'Área - us ur_Furieri2014'!$A$4:$R$6,14,FALSE)/1000</f>
        <v>4.4358827219853083E-4</v>
      </c>
      <c r="AX276" s="76">
        <f>AG276*VLOOKUP('Tipo de Pilha_Furieri2014'!$E$1,'Área - us ur_Furieri2014'!$A$4:$R$6,15,FALSE)/1000</f>
        <v>1.7639585277954146E-4</v>
      </c>
      <c r="AY276" s="76">
        <f>AH276*VLOOKUP('Tipo de Pilha_Furieri2014'!$E$1,'Área - us ur_Furieri2014'!$A$4:$R$6,16,FALSE)/1000</f>
        <v>0</v>
      </c>
      <c r="AZ276" s="76">
        <f>AI276*VLOOKUP('Tipo de Pilha_Furieri2014'!$E$1,'Área - us ur_Furieri2014'!$A$4:$R$6,17,FALSE)/1000</f>
        <v>0</v>
      </c>
      <c r="BA276" s="77">
        <f>AJ276*VLOOKUP('Tipo de Pilha_Furieri2014'!$E$1,'Área - us ur_Furieri2014'!$A$4:$R$6,18,FALSE)/1000</f>
        <v>0</v>
      </c>
      <c r="BB276" s="70">
        <f t="shared" si="124"/>
        <v>2.3704657261444363E-2</v>
      </c>
    </row>
    <row r="277" spans="1:54" ht="15" customHeight="1" x14ac:dyDescent="0.2">
      <c r="A277" s="90">
        <f>'Série Vento-1 dia'!D277</f>
        <v>42279</v>
      </c>
      <c r="B277" s="55">
        <f>'Série Vento-1 dia'!E277</f>
        <v>17.182429599999999</v>
      </c>
      <c r="C277" s="48">
        <f t="shared" si="125"/>
        <v>8.5912148000000008E-2</v>
      </c>
      <c r="D277" s="49">
        <f t="shared" si="126"/>
        <v>0.25773644399999995</v>
      </c>
      <c r="E277" s="49">
        <f t="shared" si="127"/>
        <v>0.42956074</v>
      </c>
      <c r="F277" s="49">
        <f t="shared" si="128"/>
        <v>0.60138503599999993</v>
      </c>
      <c r="G277" s="49">
        <f t="shared" si="129"/>
        <v>0.77320933200000008</v>
      </c>
      <c r="H277" s="49">
        <f t="shared" si="130"/>
        <v>0.94503362800000001</v>
      </c>
      <c r="I277" s="49">
        <f t="shared" si="131"/>
        <v>1.1168579240000001</v>
      </c>
      <c r="J277" s="49">
        <f t="shared" si="132"/>
        <v>1.2886822200000001</v>
      </c>
      <c r="K277" s="49">
        <f t="shared" si="133"/>
        <v>1.4605065159999999</v>
      </c>
      <c r="L277" s="49">
        <f t="shared" si="134"/>
        <v>1.632330812</v>
      </c>
      <c r="M277" s="49">
        <f t="shared" si="135"/>
        <v>1.804155108</v>
      </c>
      <c r="N277" s="49">
        <f t="shared" si="136"/>
        <v>1.9759794039999998</v>
      </c>
      <c r="O277" s="49">
        <f t="shared" si="137"/>
        <v>2.1478036999999999</v>
      </c>
      <c r="P277" s="49">
        <f t="shared" si="138"/>
        <v>2.3196279959999999</v>
      </c>
      <c r="Q277" s="49">
        <f t="shared" si="139"/>
        <v>2.4914522919999995</v>
      </c>
      <c r="R277" s="49">
        <f t="shared" si="140"/>
        <v>2.6632765880000004</v>
      </c>
      <c r="S277" s="50">
        <f t="shared" si="141"/>
        <v>2.835100884</v>
      </c>
      <c r="T277" s="48">
        <f t="shared" si="107"/>
        <v>0</v>
      </c>
      <c r="U277" s="49">
        <f t="shared" si="108"/>
        <v>0</v>
      </c>
      <c r="V277" s="49">
        <f t="shared" si="109"/>
        <v>0</v>
      </c>
      <c r="W277" s="49">
        <f t="shared" si="110"/>
        <v>5.9882500727538321</v>
      </c>
      <c r="X277" s="49">
        <f t="shared" si="111"/>
        <v>15.412206743169406</v>
      </c>
      <c r="Y277" s="49">
        <f t="shared" si="112"/>
        <v>28.260899702308862</v>
      </c>
      <c r="Z277" s="49">
        <f t="shared" si="113"/>
        <v>44.534328950172224</v>
      </c>
      <c r="AA277" s="49">
        <f t="shared" si="114"/>
        <v>64.232494486759464</v>
      </c>
      <c r="AB277" s="49">
        <f t="shared" si="115"/>
        <v>87.355396312070582</v>
      </c>
      <c r="AC277" s="49">
        <f t="shared" si="116"/>
        <v>113.90303442610561</v>
      </c>
      <c r="AD277" s="49">
        <f t="shared" si="117"/>
        <v>143.87540882886452</v>
      </c>
      <c r="AE277" s="49">
        <f t="shared" si="118"/>
        <v>177.27251952034732</v>
      </c>
      <c r="AF277" s="49">
        <f t="shared" si="119"/>
        <v>214.09436650055397</v>
      </c>
      <c r="AG277" s="49">
        <f t="shared" si="120"/>
        <v>254.34094976948461</v>
      </c>
      <c r="AH277" s="49">
        <f t="shared" si="121"/>
        <v>298.01226932713894</v>
      </c>
      <c r="AI277" s="49">
        <f t="shared" si="122"/>
        <v>345.10832517351753</v>
      </c>
      <c r="AJ277" s="49">
        <f t="shared" si="123"/>
        <v>395.6291173086197</v>
      </c>
      <c r="AK277" s="75">
        <f>T277*VLOOKUP('Tipo de Pilha_Furieri2014'!$E$1,'Área - us ur_Furieri2014'!$A$4:$R$6,2,FALSE)/1000</f>
        <v>0</v>
      </c>
      <c r="AL277" s="76">
        <f>U277*VLOOKUP('Tipo de Pilha_Furieri2014'!$E$1,'Área - us ur_Furieri2014'!$A$4:$R$6,3,FALSE)/1000</f>
        <v>0</v>
      </c>
      <c r="AM277" s="76">
        <f>V277*VLOOKUP('Tipo de Pilha_Furieri2014'!$E$1,'Área - us ur_Furieri2014'!$A$4:$R$6,4,FALSE)/1000</f>
        <v>0</v>
      </c>
      <c r="AN277" s="76">
        <f>W277*VLOOKUP('Tipo de Pilha_Furieri2014'!$E$1,'Área - us ur_Furieri2014'!$A$4:$R$6,5,FALSE)/1000</f>
        <v>5.8086025705712167E-4</v>
      </c>
      <c r="AO277" s="76">
        <f>X277*VLOOKUP('Tipo de Pilha_Furieri2014'!$E$1,'Área - us ur_Furieri2014'!$A$4:$R$6,6,FALSE)/1000</f>
        <v>2.4505408721639354E-3</v>
      </c>
      <c r="AP277" s="76">
        <f>Y277*VLOOKUP('Tipo de Pilha_Furieri2014'!$E$1,'Área - us ur_Furieri2014'!$A$4:$R$6,7,FALSE)/1000</f>
        <v>5.7369626395686992E-3</v>
      </c>
      <c r="AQ277" s="76">
        <f>Z277*VLOOKUP('Tipo de Pilha_Furieri2014'!$E$1,'Área - us ur_Furieri2014'!$A$4:$R$6,8,FALSE)/1000</f>
        <v>6.8137523293763502E-3</v>
      </c>
      <c r="AR277" s="76">
        <f>AA277*VLOOKUP('Tipo de Pilha_Furieri2014'!$E$1,'Área - us ur_Furieri2014'!$A$4:$R$6,9,FALSE)/1000</f>
        <v>7.0013418990567816E-3</v>
      </c>
      <c r="AS277" s="76">
        <f>AB277*VLOOKUP('Tipo de Pilha_Furieri2014'!$E$1,'Área - us ur_Furieri2014'!$A$4:$R$6,10,FALSE)/1000</f>
        <v>4.7171914008518117E-3</v>
      </c>
      <c r="AT277" s="76">
        <f>AC277*VLOOKUP('Tipo de Pilha_Furieri2014'!$E$1,'Área - us ur_Furieri2014'!$A$4:$R$6,11,FALSE)/1000</f>
        <v>3.9866062049136964E-3</v>
      </c>
      <c r="AU277" s="76">
        <f>AD277*VLOOKUP('Tipo de Pilha_Furieri2014'!$E$1,'Área - us ur_Furieri2014'!$A$4:$R$6,12,FALSE)/1000</f>
        <v>3.4530098118927487E-3</v>
      </c>
      <c r="AV277" s="76">
        <f>AE277*VLOOKUP('Tipo de Pilha_Furieri2014'!$E$1,'Área - us ur_Furieri2014'!$A$4:$R$6,13,FALSE)/1000</f>
        <v>1.063635117122084E-3</v>
      </c>
      <c r="AW277" s="76">
        <f>AF277*VLOOKUP('Tipo de Pilha_Furieri2014'!$E$1,'Área - us ur_Furieri2014'!$A$4:$R$6,14,FALSE)/1000</f>
        <v>6.422830995016619E-4</v>
      </c>
      <c r="AX277" s="76">
        <f>AG277*VLOOKUP('Tipo de Pilha_Furieri2014'!$E$1,'Área - us ur_Furieri2014'!$A$4:$R$6,15,FALSE)/1000</f>
        <v>2.5434094976948461E-4</v>
      </c>
      <c r="AY277" s="76">
        <f>AH277*VLOOKUP('Tipo de Pilha_Furieri2014'!$E$1,'Área - us ur_Furieri2014'!$A$4:$R$6,16,FALSE)/1000</f>
        <v>0</v>
      </c>
      <c r="AZ277" s="76">
        <f>AI277*VLOOKUP('Tipo de Pilha_Furieri2014'!$E$1,'Área - us ur_Furieri2014'!$A$4:$R$6,17,FALSE)/1000</f>
        <v>0</v>
      </c>
      <c r="BA277" s="77">
        <f>AJ277*VLOOKUP('Tipo de Pilha_Furieri2014'!$E$1,'Área - us ur_Furieri2014'!$A$4:$R$6,18,FALSE)/1000</f>
        <v>0</v>
      </c>
      <c r="BB277" s="70">
        <f t="shared" si="124"/>
        <v>3.6700524581274374E-2</v>
      </c>
    </row>
    <row r="278" spans="1:54" ht="15" customHeight="1" x14ac:dyDescent="0.2">
      <c r="A278" s="90">
        <f>'Série Vento-1 dia'!D278</f>
        <v>42280</v>
      </c>
      <c r="B278" s="55">
        <f>'Série Vento-1 dia'!E278</f>
        <v>17.182429599999999</v>
      </c>
      <c r="C278" s="48">
        <f t="shared" si="125"/>
        <v>8.5912148000000008E-2</v>
      </c>
      <c r="D278" s="49">
        <f t="shared" si="126"/>
        <v>0.25773644399999995</v>
      </c>
      <c r="E278" s="49">
        <f t="shared" si="127"/>
        <v>0.42956074</v>
      </c>
      <c r="F278" s="49">
        <f t="shared" si="128"/>
        <v>0.60138503599999993</v>
      </c>
      <c r="G278" s="49">
        <f t="shared" si="129"/>
        <v>0.77320933200000008</v>
      </c>
      <c r="H278" s="49">
        <f t="shared" si="130"/>
        <v>0.94503362800000001</v>
      </c>
      <c r="I278" s="49">
        <f t="shared" si="131"/>
        <v>1.1168579240000001</v>
      </c>
      <c r="J278" s="49">
        <f t="shared" si="132"/>
        <v>1.2886822200000001</v>
      </c>
      <c r="K278" s="49">
        <f t="shared" si="133"/>
        <v>1.4605065159999999</v>
      </c>
      <c r="L278" s="49">
        <f t="shared" si="134"/>
        <v>1.632330812</v>
      </c>
      <c r="M278" s="49">
        <f t="shared" si="135"/>
        <v>1.804155108</v>
      </c>
      <c r="N278" s="49">
        <f t="shared" si="136"/>
        <v>1.9759794039999998</v>
      </c>
      <c r="O278" s="49">
        <f t="shared" si="137"/>
        <v>2.1478036999999999</v>
      </c>
      <c r="P278" s="49">
        <f t="shared" si="138"/>
        <v>2.3196279959999999</v>
      </c>
      <c r="Q278" s="49">
        <f t="shared" si="139"/>
        <v>2.4914522919999995</v>
      </c>
      <c r="R278" s="49">
        <f t="shared" si="140"/>
        <v>2.6632765880000004</v>
      </c>
      <c r="S278" s="50">
        <f t="shared" si="141"/>
        <v>2.835100884</v>
      </c>
      <c r="T278" s="48">
        <f t="shared" si="107"/>
        <v>0</v>
      </c>
      <c r="U278" s="49">
        <f t="shared" si="108"/>
        <v>0</v>
      </c>
      <c r="V278" s="49">
        <f t="shared" si="109"/>
        <v>0</v>
      </c>
      <c r="W278" s="49">
        <f t="shared" si="110"/>
        <v>5.9882500727538321</v>
      </c>
      <c r="X278" s="49">
        <f t="shared" si="111"/>
        <v>15.412206743169406</v>
      </c>
      <c r="Y278" s="49">
        <f t="shared" si="112"/>
        <v>28.260899702308862</v>
      </c>
      <c r="Z278" s="49">
        <f t="shared" si="113"/>
        <v>44.534328950172224</v>
      </c>
      <c r="AA278" s="49">
        <f t="shared" si="114"/>
        <v>64.232494486759464</v>
      </c>
      <c r="AB278" s="49">
        <f t="shared" si="115"/>
        <v>87.355396312070582</v>
      </c>
      <c r="AC278" s="49">
        <f t="shared" si="116"/>
        <v>113.90303442610561</v>
      </c>
      <c r="AD278" s="49">
        <f t="shared" si="117"/>
        <v>143.87540882886452</v>
      </c>
      <c r="AE278" s="49">
        <f t="shared" si="118"/>
        <v>177.27251952034732</v>
      </c>
      <c r="AF278" s="49">
        <f t="shared" si="119"/>
        <v>214.09436650055397</v>
      </c>
      <c r="AG278" s="49">
        <f t="shared" si="120"/>
        <v>254.34094976948461</v>
      </c>
      <c r="AH278" s="49">
        <f t="shared" si="121"/>
        <v>298.01226932713894</v>
      </c>
      <c r="AI278" s="49">
        <f t="shared" si="122"/>
        <v>345.10832517351753</v>
      </c>
      <c r="AJ278" s="49">
        <f t="shared" si="123"/>
        <v>395.6291173086197</v>
      </c>
      <c r="AK278" s="75">
        <f>T278*VLOOKUP('Tipo de Pilha_Furieri2014'!$E$1,'Área - us ur_Furieri2014'!$A$4:$R$6,2,FALSE)/1000</f>
        <v>0</v>
      </c>
      <c r="AL278" s="76">
        <f>U278*VLOOKUP('Tipo de Pilha_Furieri2014'!$E$1,'Área - us ur_Furieri2014'!$A$4:$R$6,3,FALSE)/1000</f>
        <v>0</v>
      </c>
      <c r="AM278" s="76">
        <f>V278*VLOOKUP('Tipo de Pilha_Furieri2014'!$E$1,'Área - us ur_Furieri2014'!$A$4:$R$6,4,FALSE)/1000</f>
        <v>0</v>
      </c>
      <c r="AN278" s="76">
        <f>W278*VLOOKUP('Tipo de Pilha_Furieri2014'!$E$1,'Área - us ur_Furieri2014'!$A$4:$R$6,5,FALSE)/1000</f>
        <v>5.8086025705712167E-4</v>
      </c>
      <c r="AO278" s="76">
        <f>X278*VLOOKUP('Tipo de Pilha_Furieri2014'!$E$1,'Área - us ur_Furieri2014'!$A$4:$R$6,6,FALSE)/1000</f>
        <v>2.4505408721639354E-3</v>
      </c>
      <c r="AP278" s="76">
        <f>Y278*VLOOKUP('Tipo de Pilha_Furieri2014'!$E$1,'Área - us ur_Furieri2014'!$A$4:$R$6,7,FALSE)/1000</f>
        <v>5.7369626395686992E-3</v>
      </c>
      <c r="AQ278" s="76">
        <f>Z278*VLOOKUP('Tipo de Pilha_Furieri2014'!$E$1,'Área - us ur_Furieri2014'!$A$4:$R$6,8,FALSE)/1000</f>
        <v>6.8137523293763502E-3</v>
      </c>
      <c r="AR278" s="76">
        <f>AA278*VLOOKUP('Tipo de Pilha_Furieri2014'!$E$1,'Área - us ur_Furieri2014'!$A$4:$R$6,9,FALSE)/1000</f>
        <v>7.0013418990567816E-3</v>
      </c>
      <c r="AS278" s="76">
        <f>AB278*VLOOKUP('Tipo de Pilha_Furieri2014'!$E$1,'Área - us ur_Furieri2014'!$A$4:$R$6,10,FALSE)/1000</f>
        <v>4.7171914008518117E-3</v>
      </c>
      <c r="AT278" s="76">
        <f>AC278*VLOOKUP('Tipo de Pilha_Furieri2014'!$E$1,'Área - us ur_Furieri2014'!$A$4:$R$6,11,FALSE)/1000</f>
        <v>3.9866062049136964E-3</v>
      </c>
      <c r="AU278" s="76">
        <f>AD278*VLOOKUP('Tipo de Pilha_Furieri2014'!$E$1,'Área - us ur_Furieri2014'!$A$4:$R$6,12,FALSE)/1000</f>
        <v>3.4530098118927487E-3</v>
      </c>
      <c r="AV278" s="76">
        <f>AE278*VLOOKUP('Tipo de Pilha_Furieri2014'!$E$1,'Área - us ur_Furieri2014'!$A$4:$R$6,13,FALSE)/1000</f>
        <v>1.063635117122084E-3</v>
      </c>
      <c r="AW278" s="76">
        <f>AF278*VLOOKUP('Tipo de Pilha_Furieri2014'!$E$1,'Área - us ur_Furieri2014'!$A$4:$R$6,14,FALSE)/1000</f>
        <v>6.422830995016619E-4</v>
      </c>
      <c r="AX278" s="76">
        <f>AG278*VLOOKUP('Tipo de Pilha_Furieri2014'!$E$1,'Área - us ur_Furieri2014'!$A$4:$R$6,15,FALSE)/1000</f>
        <v>2.5434094976948461E-4</v>
      </c>
      <c r="AY278" s="76">
        <f>AH278*VLOOKUP('Tipo de Pilha_Furieri2014'!$E$1,'Área - us ur_Furieri2014'!$A$4:$R$6,16,FALSE)/1000</f>
        <v>0</v>
      </c>
      <c r="AZ278" s="76">
        <f>AI278*VLOOKUP('Tipo de Pilha_Furieri2014'!$E$1,'Área - us ur_Furieri2014'!$A$4:$R$6,17,FALSE)/1000</f>
        <v>0</v>
      </c>
      <c r="BA278" s="77">
        <f>AJ278*VLOOKUP('Tipo de Pilha_Furieri2014'!$E$1,'Área - us ur_Furieri2014'!$A$4:$R$6,18,FALSE)/1000</f>
        <v>0</v>
      </c>
      <c r="BB278" s="70">
        <f t="shared" si="124"/>
        <v>3.6700524581274374E-2</v>
      </c>
    </row>
    <row r="279" spans="1:54" ht="15" customHeight="1" x14ac:dyDescent="0.2">
      <c r="A279" s="90">
        <f>'Série Vento-1 dia'!D279</f>
        <v>42281</v>
      </c>
      <c r="B279" s="55">
        <f>'Série Vento-1 dia'!E279</f>
        <v>12.027700719999999</v>
      </c>
      <c r="C279" s="48">
        <f t="shared" si="125"/>
        <v>6.0138503600000004E-2</v>
      </c>
      <c r="D279" s="49">
        <f t="shared" si="126"/>
        <v>0.18041551079999998</v>
      </c>
      <c r="E279" s="49">
        <f t="shared" si="127"/>
        <v>0.30069251799999996</v>
      </c>
      <c r="F279" s="49">
        <f t="shared" si="128"/>
        <v>0.42096952519999992</v>
      </c>
      <c r="G279" s="49">
        <f t="shared" si="129"/>
        <v>0.54124653239999998</v>
      </c>
      <c r="H279" s="49">
        <f t="shared" si="130"/>
        <v>0.66152353959999999</v>
      </c>
      <c r="I279" s="49">
        <f t="shared" si="131"/>
        <v>0.78180054679999988</v>
      </c>
      <c r="J279" s="49">
        <f t="shared" si="132"/>
        <v>0.902077554</v>
      </c>
      <c r="K279" s="49">
        <f t="shared" si="133"/>
        <v>1.0223545612</v>
      </c>
      <c r="L279" s="49">
        <f t="shared" si="134"/>
        <v>1.1426315683999999</v>
      </c>
      <c r="M279" s="49">
        <f t="shared" si="135"/>
        <v>1.2629085756</v>
      </c>
      <c r="N279" s="49">
        <f t="shared" si="136"/>
        <v>1.3831855827999997</v>
      </c>
      <c r="O279" s="49">
        <f t="shared" si="137"/>
        <v>1.5034625899999998</v>
      </c>
      <c r="P279" s="49">
        <f t="shared" si="138"/>
        <v>1.6237395971999999</v>
      </c>
      <c r="Q279" s="49">
        <f t="shared" si="139"/>
        <v>1.7440166043999996</v>
      </c>
      <c r="R279" s="49">
        <f t="shared" si="140"/>
        <v>1.8642936116000002</v>
      </c>
      <c r="S279" s="50">
        <f t="shared" si="141"/>
        <v>1.9845706187999999</v>
      </c>
      <c r="T279" s="48">
        <f t="shared" si="107"/>
        <v>0</v>
      </c>
      <c r="U279" s="49">
        <f t="shared" si="108"/>
        <v>0</v>
      </c>
      <c r="V279" s="49">
        <f t="shared" si="109"/>
        <v>0</v>
      </c>
      <c r="W279" s="49">
        <f t="shared" si="110"/>
        <v>0</v>
      </c>
      <c r="X279" s="49">
        <f t="shared" si="111"/>
        <v>3.4989591863194063</v>
      </c>
      <c r="Y279" s="49">
        <f t="shared" si="112"/>
        <v>8.8970711545569401</v>
      </c>
      <c r="Z279" s="49">
        <f t="shared" si="113"/>
        <v>15.973303904269175</v>
      </c>
      <c r="AA279" s="49">
        <f t="shared" si="114"/>
        <v>24.72765743545613</v>
      </c>
      <c r="AB279" s="49">
        <f t="shared" si="115"/>
        <v>35.160131748117792</v>
      </c>
      <c r="AC279" s="49">
        <f t="shared" si="116"/>
        <v>47.270726842254135</v>
      </c>
      <c r="AD279" s="49">
        <f t="shared" si="117"/>
        <v>61.059442717865224</v>
      </c>
      <c r="AE279" s="49">
        <f t="shared" si="118"/>
        <v>76.52627937495096</v>
      </c>
      <c r="AF279" s="49">
        <f t="shared" si="119"/>
        <v>93.671236813511456</v>
      </c>
      <c r="AG279" s="49">
        <f t="shared" si="120"/>
        <v>112.49431503354667</v>
      </c>
      <c r="AH279" s="49">
        <f t="shared" si="121"/>
        <v>132.99551403505649</v>
      </c>
      <c r="AI279" s="49">
        <f t="shared" si="122"/>
        <v>155.17483381804121</v>
      </c>
      <c r="AJ279" s="49">
        <f t="shared" si="123"/>
        <v>179.03227438250045</v>
      </c>
      <c r="AK279" s="75">
        <f>T279*VLOOKUP('Tipo de Pilha_Furieri2014'!$E$1,'Área - us ur_Furieri2014'!$A$4:$R$6,2,FALSE)/1000</f>
        <v>0</v>
      </c>
      <c r="AL279" s="76">
        <f>U279*VLOOKUP('Tipo de Pilha_Furieri2014'!$E$1,'Área - us ur_Furieri2014'!$A$4:$R$6,3,FALSE)/1000</f>
        <v>0</v>
      </c>
      <c r="AM279" s="76">
        <f>V279*VLOOKUP('Tipo de Pilha_Furieri2014'!$E$1,'Área - us ur_Furieri2014'!$A$4:$R$6,4,FALSE)/1000</f>
        <v>0</v>
      </c>
      <c r="AN279" s="76">
        <f>W279*VLOOKUP('Tipo de Pilha_Furieri2014'!$E$1,'Área - us ur_Furieri2014'!$A$4:$R$6,5,FALSE)/1000</f>
        <v>0</v>
      </c>
      <c r="AO279" s="76">
        <f>X279*VLOOKUP('Tipo de Pilha_Furieri2014'!$E$1,'Área - us ur_Furieri2014'!$A$4:$R$6,6,FALSE)/1000</f>
        <v>5.5633451062478553E-4</v>
      </c>
      <c r="AP279" s="76">
        <f>Y279*VLOOKUP('Tipo de Pilha_Furieri2014'!$E$1,'Área - us ur_Furieri2014'!$A$4:$R$6,7,FALSE)/1000</f>
        <v>1.806105444375059E-3</v>
      </c>
      <c r="AQ279" s="76">
        <f>Z279*VLOOKUP('Tipo de Pilha_Furieri2014'!$E$1,'Área - us ur_Furieri2014'!$A$4:$R$6,8,FALSE)/1000</f>
        <v>2.4439154973531834E-3</v>
      </c>
      <c r="AR279" s="76">
        <f>AA279*VLOOKUP('Tipo de Pilha_Furieri2014'!$E$1,'Área - us ur_Furieri2014'!$A$4:$R$6,9,FALSE)/1000</f>
        <v>2.6953146604647184E-3</v>
      </c>
      <c r="AS279" s="76">
        <f>AB279*VLOOKUP('Tipo de Pilha_Furieri2014'!$E$1,'Área - us ur_Furieri2014'!$A$4:$R$6,10,FALSE)/1000</f>
        <v>1.8986471143983611E-3</v>
      </c>
      <c r="AT279" s="76">
        <f>AC279*VLOOKUP('Tipo de Pilha_Furieri2014'!$E$1,'Área - us ur_Furieri2014'!$A$4:$R$6,11,FALSE)/1000</f>
        <v>1.654475439478895E-3</v>
      </c>
      <c r="AU279" s="76">
        <f>AD279*VLOOKUP('Tipo de Pilha_Furieri2014'!$E$1,'Área - us ur_Furieri2014'!$A$4:$R$6,12,FALSE)/1000</f>
        <v>1.4654266252287654E-3</v>
      </c>
      <c r="AV279" s="76">
        <f>AE279*VLOOKUP('Tipo de Pilha_Furieri2014'!$E$1,'Área - us ur_Furieri2014'!$A$4:$R$6,13,FALSE)/1000</f>
        <v>4.5915767624970578E-4</v>
      </c>
      <c r="AW279" s="76">
        <f>AF279*VLOOKUP('Tipo de Pilha_Furieri2014'!$E$1,'Área - us ur_Furieri2014'!$A$4:$R$6,14,FALSE)/1000</f>
        <v>2.8101371044053435E-4</v>
      </c>
      <c r="AX279" s="76">
        <f>AG279*VLOOKUP('Tipo de Pilha_Furieri2014'!$E$1,'Área - us ur_Furieri2014'!$A$4:$R$6,15,FALSE)/1000</f>
        <v>1.1249431503354668E-4</v>
      </c>
      <c r="AY279" s="76">
        <f>AH279*VLOOKUP('Tipo de Pilha_Furieri2014'!$E$1,'Área - us ur_Furieri2014'!$A$4:$R$6,16,FALSE)/1000</f>
        <v>0</v>
      </c>
      <c r="AZ279" s="76">
        <f>AI279*VLOOKUP('Tipo de Pilha_Furieri2014'!$E$1,'Área - us ur_Furieri2014'!$A$4:$R$6,17,FALSE)/1000</f>
        <v>0</v>
      </c>
      <c r="BA279" s="77">
        <f>AJ279*VLOOKUP('Tipo de Pilha_Furieri2014'!$E$1,'Área - us ur_Furieri2014'!$A$4:$R$6,18,FALSE)/1000</f>
        <v>0</v>
      </c>
      <c r="BB279" s="70">
        <f t="shared" si="124"/>
        <v>1.3372884993647555E-2</v>
      </c>
    </row>
    <row r="280" spans="1:54" ht="15" customHeight="1" x14ac:dyDescent="0.2">
      <c r="A280" s="90">
        <f>'Série Vento-1 dia'!D280</f>
        <v>42282</v>
      </c>
      <c r="B280" s="55">
        <f>'Série Vento-1 dia'!E280</f>
        <v>12.886822199999999</v>
      </c>
      <c r="C280" s="48">
        <f t="shared" si="125"/>
        <v>6.4434111000000002E-2</v>
      </c>
      <c r="D280" s="49">
        <f t="shared" si="126"/>
        <v>0.19330233299999999</v>
      </c>
      <c r="E280" s="49">
        <f t="shared" si="127"/>
        <v>0.32217055500000003</v>
      </c>
      <c r="F280" s="49">
        <f t="shared" si="128"/>
        <v>0.45103877699999995</v>
      </c>
      <c r="G280" s="49">
        <f t="shared" si="129"/>
        <v>0.57990699899999998</v>
      </c>
      <c r="H280" s="49">
        <f t="shared" si="130"/>
        <v>0.70877522100000001</v>
      </c>
      <c r="I280" s="49">
        <f t="shared" si="131"/>
        <v>0.83764344299999993</v>
      </c>
      <c r="J280" s="49">
        <f t="shared" si="132"/>
        <v>0.96651166500000008</v>
      </c>
      <c r="K280" s="49">
        <f t="shared" si="133"/>
        <v>1.095379887</v>
      </c>
      <c r="L280" s="49">
        <f t="shared" si="134"/>
        <v>1.2242481089999999</v>
      </c>
      <c r="M280" s="49">
        <f t="shared" si="135"/>
        <v>1.3531163310000001</v>
      </c>
      <c r="N280" s="49">
        <f t="shared" si="136"/>
        <v>1.4819845529999998</v>
      </c>
      <c r="O280" s="49">
        <f t="shared" si="137"/>
        <v>1.6108527749999999</v>
      </c>
      <c r="P280" s="49">
        <f t="shared" si="138"/>
        <v>1.739720997</v>
      </c>
      <c r="Q280" s="49">
        <f t="shared" si="139"/>
        <v>1.8685892189999997</v>
      </c>
      <c r="R280" s="49">
        <f t="shared" si="140"/>
        <v>1.9974574410000003</v>
      </c>
      <c r="S280" s="50">
        <f t="shared" si="141"/>
        <v>2.1263256629999998</v>
      </c>
      <c r="T280" s="48">
        <f t="shared" si="107"/>
        <v>0</v>
      </c>
      <c r="U280" s="49">
        <f t="shared" si="108"/>
        <v>0</v>
      </c>
      <c r="V280" s="49">
        <f t="shared" si="109"/>
        <v>0</v>
      </c>
      <c r="W280" s="49">
        <f t="shared" si="110"/>
        <v>0.55164197298403106</v>
      </c>
      <c r="X280" s="49">
        <f t="shared" si="111"/>
        <v>5.0510572592527874</v>
      </c>
      <c r="Y280" s="49">
        <f t="shared" si="112"/>
        <v>11.476886707928735</v>
      </c>
      <c r="Z280" s="49">
        <f t="shared" si="113"/>
        <v>19.82913031901186</v>
      </c>
      <c r="AA280" s="49">
        <f t="shared" si="114"/>
        <v>30.107788092502204</v>
      </c>
      <c r="AB280" s="49">
        <f t="shared" si="115"/>
        <v>42.312860028399705</v>
      </c>
      <c r="AC280" s="49">
        <f t="shared" si="116"/>
        <v>56.444346126704389</v>
      </c>
      <c r="AD280" s="49">
        <f t="shared" si="117"/>
        <v>72.502246387416307</v>
      </c>
      <c r="AE280" s="49">
        <f t="shared" si="118"/>
        <v>90.486560810535352</v>
      </c>
      <c r="AF280" s="49">
        <f t="shared" si="119"/>
        <v>110.39728939606164</v>
      </c>
      <c r="AG280" s="49">
        <f t="shared" si="120"/>
        <v>132.23443214399509</v>
      </c>
      <c r="AH280" s="49">
        <f t="shared" si="121"/>
        <v>155.9979890543357</v>
      </c>
      <c r="AI280" s="49">
        <f t="shared" si="122"/>
        <v>181.68796012708367</v>
      </c>
      <c r="AJ280" s="49">
        <f t="shared" si="123"/>
        <v>209.30434536223856</v>
      </c>
      <c r="AK280" s="75">
        <f>T280*VLOOKUP('Tipo de Pilha_Furieri2014'!$E$1,'Área - us ur_Furieri2014'!$A$4:$R$6,2,FALSE)/1000</f>
        <v>0</v>
      </c>
      <c r="AL280" s="76">
        <f>U280*VLOOKUP('Tipo de Pilha_Furieri2014'!$E$1,'Área - us ur_Furieri2014'!$A$4:$R$6,3,FALSE)/1000</f>
        <v>0</v>
      </c>
      <c r="AM280" s="76">
        <f>V280*VLOOKUP('Tipo de Pilha_Furieri2014'!$E$1,'Área - us ur_Furieri2014'!$A$4:$R$6,4,FALSE)/1000</f>
        <v>0</v>
      </c>
      <c r="AN280" s="76">
        <f>W280*VLOOKUP('Tipo de Pilha_Furieri2014'!$E$1,'Área - us ur_Furieri2014'!$A$4:$R$6,5,FALSE)/1000</f>
        <v>5.3509271379451008E-5</v>
      </c>
      <c r="AO280" s="76">
        <f>X280*VLOOKUP('Tipo de Pilha_Furieri2014'!$E$1,'Área - us ur_Furieri2014'!$A$4:$R$6,6,FALSE)/1000</f>
        <v>8.0311810422119322E-4</v>
      </c>
      <c r="AP280" s="76">
        <f>Y280*VLOOKUP('Tipo de Pilha_Furieri2014'!$E$1,'Área - us ur_Furieri2014'!$A$4:$R$6,7,FALSE)/1000</f>
        <v>2.3298080017095332E-3</v>
      </c>
      <c r="AQ280" s="76">
        <f>Z280*VLOOKUP('Tipo de Pilha_Furieri2014'!$E$1,'Área - us ur_Furieri2014'!$A$4:$R$6,8,FALSE)/1000</f>
        <v>3.0338569388088142E-3</v>
      </c>
      <c r="AR280" s="76">
        <f>AA280*VLOOKUP('Tipo de Pilha_Furieri2014'!$E$1,'Área - us ur_Furieri2014'!$A$4:$R$6,9,FALSE)/1000</f>
        <v>3.2817489020827402E-3</v>
      </c>
      <c r="AS280" s="76">
        <f>AB280*VLOOKUP('Tipo de Pilha_Furieri2014'!$E$1,'Área - us ur_Furieri2014'!$A$4:$R$6,10,FALSE)/1000</f>
        <v>2.2848944415335844E-3</v>
      </c>
      <c r="AT280" s="76">
        <f>AC280*VLOOKUP('Tipo de Pilha_Furieri2014'!$E$1,'Área - us ur_Furieri2014'!$A$4:$R$6,11,FALSE)/1000</f>
        <v>1.9755521144346538E-3</v>
      </c>
      <c r="AU280" s="76">
        <f>AD280*VLOOKUP('Tipo de Pilha_Furieri2014'!$E$1,'Área - us ur_Furieri2014'!$A$4:$R$6,12,FALSE)/1000</f>
        <v>1.7400539132979914E-3</v>
      </c>
      <c r="AV280" s="76">
        <f>AE280*VLOOKUP('Tipo de Pilha_Furieri2014'!$E$1,'Área - us ur_Furieri2014'!$A$4:$R$6,13,FALSE)/1000</f>
        <v>5.4291936486321212E-4</v>
      </c>
      <c r="AW280" s="76">
        <f>AF280*VLOOKUP('Tipo de Pilha_Furieri2014'!$E$1,'Área - us ur_Furieri2014'!$A$4:$R$6,14,FALSE)/1000</f>
        <v>3.3119186818818491E-4</v>
      </c>
      <c r="AX280" s="76">
        <f>AG280*VLOOKUP('Tipo de Pilha_Furieri2014'!$E$1,'Área - us ur_Furieri2014'!$A$4:$R$6,15,FALSE)/1000</f>
        <v>1.322344321439951E-4</v>
      </c>
      <c r="AY280" s="76">
        <f>AH280*VLOOKUP('Tipo de Pilha_Furieri2014'!$E$1,'Área - us ur_Furieri2014'!$A$4:$R$6,16,FALSE)/1000</f>
        <v>0</v>
      </c>
      <c r="AZ280" s="76">
        <f>AI280*VLOOKUP('Tipo de Pilha_Furieri2014'!$E$1,'Área - us ur_Furieri2014'!$A$4:$R$6,17,FALSE)/1000</f>
        <v>0</v>
      </c>
      <c r="BA280" s="77">
        <f>AJ280*VLOOKUP('Tipo de Pilha_Furieri2014'!$E$1,'Área - us ur_Furieri2014'!$A$4:$R$6,18,FALSE)/1000</f>
        <v>0</v>
      </c>
      <c r="BB280" s="70">
        <f t="shared" si="124"/>
        <v>1.6508887352663357E-2</v>
      </c>
    </row>
    <row r="281" spans="1:54" ht="15" customHeight="1" x14ac:dyDescent="0.2">
      <c r="A281" s="90">
        <f>'Série Vento-1 dia'!D281</f>
        <v>42283</v>
      </c>
      <c r="B281" s="55">
        <f>'Série Vento-1 dia'!E281</f>
        <v>12.886822199999999</v>
      </c>
      <c r="C281" s="48">
        <f t="shared" si="125"/>
        <v>6.4434111000000002E-2</v>
      </c>
      <c r="D281" s="49">
        <f t="shared" si="126"/>
        <v>0.19330233299999999</v>
      </c>
      <c r="E281" s="49">
        <f t="shared" si="127"/>
        <v>0.32217055500000003</v>
      </c>
      <c r="F281" s="49">
        <f t="shared" si="128"/>
        <v>0.45103877699999995</v>
      </c>
      <c r="G281" s="49">
        <f t="shared" si="129"/>
        <v>0.57990699899999998</v>
      </c>
      <c r="H281" s="49">
        <f t="shared" si="130"/>
        <v>0.70877522100000001</v>
      </c>
      <c r="I281" s="49">
        <f t="shared" si="131"/>
        <v>0.83764344299999993</v>
      </c>
      <c r="J281" s="49">
        <f t="shared" si="132"/>
        <v>0.96651166500000008</v>
      </c>
      <c r="K281" s="49">
        <f t="shared" si="133"/>
        <v>1.095379887</v>
      </c>
      <c r="L281" s="49">
        <f t="shared" si="134"/>
        <v>1.2242481089999999</v>
      </c>
      <c r="M281" s="49">
        <f t="shared" si="135"/>
        <v>1.3531163310000001</v>
      </c>
      <c r="N281" s="49">
        <f t="shared" si="136"/>
        <v>1.4819845529999998</v>
      </c>
      <c r="O281" s="49">
        <f t="shared" si="137"/>
        <v>1.6108527749999999</v>
      </c>
      <c r="P281" s="49">
        <f t="shared" si="138"/>
        <v>1.739720997</v>
      </c>
      <c r="Q281" s="49">
        <f t="shared" si="139"/>
        <v>1.8685892189999997</v>
      </c>
      <c r="R281" s="49">
        <f t="shared" si="140"/>
        <v>1.9974574410000003</v>
      </c>
      <c r="S281" s="50">
        <f t="shared" si="141"/>
        <v>2.1263256629999998</v>
      </c>
      <c r="T281" s="48">
        <f t="shared" si="107"/>
        <v>0</v>
      </c>
      <c r="U281" s="49">
        <f t="shared" si="108"/>
        <v>0</v>
      </c>
      <c r="V281" s="49">
        <f t="shared" si="109"/>
        <v>0</v>
      </c>
      <c r="W281" s="49">
        <f t="shared" si="110"/>
        <v>0.55164197298403106</v>
      </c>
      <c r="X281" s="49">
        <f t="shared" si="111"/>
        <v>5.0510572592527874</v>
      </c>
      <c r="Y281" s="49">
        <f t="shared" si="112"/>
        <v>11.476886707928735</v>
      </c>
      <c r="Z281" s="49">
        <f t="shared" si="113"/>
        <v>19.82913031901186</v>
      </c>
      <c r="AA281" s="49">
        <f t="shared" si="114"/>
        <v>30.107788092502204</v>
      </c>
      <c r="AB281" s="49">
        <f t="shared" si="115"/>
        <v>42.312860028399705</v>
      </c>
      <c r="AC281" s="49">
        <f t="shared" si="116"/>
        <v>56.444346126704389</v>
      </c>
      <c r="AD281" s="49">
        <f t="shared" si="117"/>
        <v>72.502246387416307</v>
      </c>
      <c r="AE281" s="49">
        <f t="shared" si="118"/>
        <v>90.486560810535352</v>
      </c>
      <c r="AF281" s="49">
        <f t="shared" si="119"/>
        <v>110.39728939606164</v>
      </c>
      <c r="AG281" s="49">
        <f t="shared" si="120"/>
        <v>132.23443214399509</v>
      </c>
      <c r="AH281" s="49">
        <f t="shared" si="121"/>
        <v>155.9979890543357</v>
      </c>
      <c r="AI281" s="49">
        <f t="shared" si="122"/>
        <v>181.68796012708367</v>
      </c>
      <c r="AJ281" s="49">
        <f t="shared" si="123"/>
        <v>209.30434536223856</v>
      </c>
      <c r="AK281" s="75">
        <f>T281*VLOOKUP('Tipo de Pilha_Furieri2014'!$E$1,'Área - us ur_Furieri2014'!$A$4:$R$6,2,FALSE)/1000</f>
        <v>0</v>
      </c>
      <c r="AL281" s="76">
        <f>U281*VLOOKUP('Tipo de Pilha_Furieri2014'!$E$1,'Área - us ur_Furieri2014'!$A$4:$R$6,3,FALSE)/1000</f>
        <v>0</v>
      </c>
      <c r="AM281" s="76">
        <f>V281*VLOOKUP('Tipo de Pilha_Furieri2014'!$E$1,'Área - us ur_Furieri2014'!$A$4:$R$6,4,FALSE)/1000</f>
        <v>0</v>
      </c>
      <c r="AN281" s="76">
        <f>W281*VLOOKUP('Tipo de Pilha_Furieri2014'!$E$1,'Área - us ur_Furieri2014'!$A$4:$R$6,5,FALSE)/1000</f>
        <v>5.3509271379451008E-5</v>
      </c>
      <c r="AO281" s="76">
        <f>X281*VLOOKUP('Tipo de Pilha_Furieri2014'!$E$1,'Área - us ur_Furieri2014'!$A$4:$R$6,6,FALSE)/1000</f>
        <v>8.0311810422119322E-4</v>
      </c>
      <c r="AP281" s="76">
        <f>Y281*VLOOKUP('Tipo de Pilha_Furieri2014'!$E$1,'Área - us ur_Furieri2014'!$A$4:$R$6,7,FALSE)/1000</f>
        <v>2.3298080017095332E-3</v>
      </c>
      <c r="AQ281" s="76">
        <f>Z281*VLOOKUP('Tipo de Pilha_Furieri2014'!$E$1,'Área - us ur_Furieri2014'!$A$4:$R$6,8,FALSE)/1000</f>
        <v>3.0338569388088142E-3</v>
      </c>
      <c r="AR281" s="76">
        <f>AA281*VLOOKUP('Tipo de Pilha_Furieri2014'!$E$1,'Área - us ur_Furieri2014'!$A$4:$R$6,9,FALSE)/1000</f>
        <v>3.2817489020827402E-3</v>
      </c>
      <c r="AS281" s="76">
        <f>AB281*VLOOKUP('Tipo de Pilha_Furieri2014'!$E$1,'Área - us ur_Furieri2014'!$A$4:$R$6,10,FALSE)/1000</f>
        <v>2.2848944415335844E-3</v>
      </c>
      <c r="AT281" s="76">
        <f>AC281*VLOOKUP('Tipo de Pilha_Furieri2014'!$E$1,'Área - us ur_Furieri2014'!$A$4:$R$6,11,FALSE)/1000</f>
        <v>1.9755521144346538E-3</v>
      </c>
      <c r="AU281" s="76">
        <f>AD281*VLOOKUP('Tipo de Pilha_Furieri2014'!$E$1,'Área - us ur_Furieri2014'!$A$4:$R$6,12,FALSE)/1000</f>
        <v>1.7400539132979914E-3</v>
      </c>
      <c r="AV281" s="76">
        <f>AE281*VLOOKUP('Tipo de Pilha_Furieri2014'!$E$1,'Área - us ur_Furieri2014'!$A$4:$R$6,13,FALSE)/1000</f>
        <v>5.4291936486321212E-4</v>
      </c>
      <c r="AW281" s="76">
        <f>AF281*VLOOKUP('Tipo de Pilha_Furieri2014'!$E$1,'Área - us ur_Furieri2014'!$A$4:$R$6,14,FALSE)/1000</f>
        <v>3.3119186818818491E-4</v>
      </c>
      <c r="AX281" s="76">
        <f>AG281*VLOOKUP('Tipo de Pilha_Furieri2014'!$E$1,'Área - us ur_Furieri2014'!$A$4:$R$6,15,FALSE)/1000</f>
        <v>1.322344321439951E-4</v>
      </c>
      <c r="AY281" s="76">
        <f>AH281*VLOOKUP('Tipo de Pilha_Furieri2014'!$E$1,'Área - us ur_Furieri2014'!$A$4:$R$6,16,FALSE)/1000</f>
        <v>0</v>
      </c>
      <c r="AZ281" s="76">
        <f>AI281*VLOOKUP('Tipo de Pilha_Furieri2014'!$E$1,'Área - us ur_Furieri2014'!$A$4:$R$6,17,FALSE)/1000</f>
        <v>0</v>
      </c>
      <c r="BA281" s="77">
        <f>AJ281*VLOOKUP('Tipo de Pilha_Furieri2014'!$E$1,'Área - us ur_Furieri2014'!$A$4:$R$6,18,FALSE)/1000</f>
        <v>0</v>
      </c>
      <c r="BB281" s="70">
        <f t="shared" si="124"/>
        <v>1.6508887352663357E-2</v>
      </c>
    </row>
    <row r="282" spans="1:54" ht="15" customHeight="1" x14ac:dyDescent="0.2">
      <c r="A282" s="90">
        <f>'Série Vento-1 dia'!D282</f>
        <v>42284</v>
      </c>
      <c r="B282" s="55">
        <f>'Série Vento-1 dia'!E282</f>
        <v>10.309457759999999</v>
      </c>
      <c r="C282" s="48">
        <f t="shared" si="125"/>
        <v>5.1547288800000007E-2</v>
      </c>
      <c r="D282" s="49">
        <f t="shared" si="126"/>
        <v>0.15464186639999997</v>
      </c>
      <c r="E282" s="49">
        <f t="shared" si="127"/>
        <v>0.25773644400000001</v>
      </c>
      <c r="F282" s="49">
        <f t="shared" si="128"/>
        <v>0.36083102159999991</v>
      </c>
      <c r="G282" s="49">
        <f t="shared" si="129"/>
        <v>0.46392559919999998</v>
      </c>
      <c r="H282" s="49">
        <f t="shared" si="130"/>
        <v>0.56702017680000005</v>
      </c>
      <c r="I282" s="49">
        <f t="shared" si="131"/>
        <v>0.67011475440000001</v>
      </c>
      <c r="J282" s="49">
        <f t="shared" si="132"/>
        <v>0.77320933200000008</v>
      </c>
      <c r="K282" s="49">
        <f t="shared" si="133"/>
        <v>0.87630390959999993</v>
      </c>
      <c r="L282" s="49">
        <f t="shared" si="134"/>
        <v>0.97939848719999989</v>
      </c>
      <c r="M282" s="49">
        <f t="shared" si="135"/>
        <v>1.0824930648</v>
      </c>
      <c r="N282" s="49">
        <f t="shared" si="136"/>
        <v>1.1855876423999998</v>
      </c>
      <c r="O282" s="49">
        <f t="shared" si="137"/>
        <v>1.2886822199999999</v>
      </c>
      <c r="P282" s="49">
        <f t="shared" si="138"/>
        <v>1.3917767975999999</v>
      </c>
      <c r="Q282" s="49">
        <f t="shared" si="139"/>
        <v>1.4948713751999998</v>
      </c>
      <c r="R282" s="49">
        <f t="shared" si="140"/>
        <v>1.5979659528000001</v>
      </c>
      <c r="S282" s="50">
        <f t="shared" si="141"/>
        <v>1.7010605303999999</v>
      </c>
      <c r="T282" s="48">
        <f t="shared" si="107"/>
        <v>0</v>
      </c>
      <c r="U282" s="49">
        <f t="shared" si="108"/>
        <v>0</v>
      </c>
      <c r="V282" s="49">
        <f t="shared" si="109"/>
        <v>0</v>
      </c>
      <c r="W282" s="49">
        <f t="shared" si="110"/>
        <v>0</v>
      </c>
      <c r="X282" s="49">
        <f t="shared" si="111"/>
        <v>0.91489486430258415</v>
      </c>
      <c r="Y282" s="49">
        <f t="shared" si="112"/>
        <v>4.5144270933175914</v>
      </c>
      <c r="Z282" s="49">
        <f t="shared" si="113"/>
        <v>9.3468643862731948</v>
      </c>
      <c r="AA282" s="49">
        <f t="shared" si="114"/>
        <v>15.412206743169406</v>
      </c>
      <c r="AB282" s="49">
        <f t="shared" si="115"/>
        <v>22.710454164006201</v>
      </c>
      <c r="AC282" s="49">
        <f t="shared" si="116"/>
        <v>31.241606648783609</v>
      </c>
      <c r="AD282" s="49">
        <f t="shared" si="117"/>
        <v>41.00566419750163</v>
      </c>
      <c r="AE282" s="49">
        <f t="shared" si="118"/>
        <v>52.002626810160223</v>
      </c>
      <c r="AF282" s="49">
        <f t="shared" si="119"/>
        <v>64.232494486759435</v>
      </c>
      <c r="AG282" s="49">
        <f t="shared" si="120"/>
        <v>77.695267227299254</v>
      </c>
      <c r="AH282" s="49">
        <f t="shared" si="121"/>
        <v>92.390945031779637</v>
      </c>
      <c r="AI282" s="49">
        <f t="shared" si="122"/>
        <v>108.31952790020071</v>
      </c>
      <c r="AJ282" s="49">
        <f t="shared" si="123"/>
        <v>125.48101583256231</v>
      </c>
      <c r="AK282" s="75">
        <f>T282*VLOOKUP('Tipo de Pilha_Furieri2014'!$E$1,'Área - us ur_Furieri2014'!$A$4:$R$6,2,FALSE)/1000</f>
        <v>0</v>
      </c>
      <c r="AL282" s="76">
        <f>U282*VLOOKUP('Tipo de Pilha_Furieri2014'!$E$1,'Área - us ur_Furieri2014'!$A$4:$R$6,3,FALSE)/1000</f>
        <v>0</v>
      </c>
      <c r="AM282" s="76">
        <f>V282*VLOOKUP('Tipo de Pilha_Furieri2014'!$E$1,'Área - us ur_Furieri2014'!$A$4:$R$6,4,FALSE)/1000</f>
        <v>0</v>
      </c>
      <c r="AN282" s="76">
        <f>W282*VLOOKUP('Tipo de Pilha_Furieri2014'!$E$1,'Área - us ur_Furieri2014'!$A$4:$R$6,5,FALSE)/1000</f>
        <v>0</v>
      </c>
      <c r="AO282" s="76">
        <f>X282*VLOOKUP('Tipo de Pilha_Furieri2014'!$E$1,'Área - us ur_Furieri2014'!$A$4:$R$6,6,FALSE)/1000</f>
        <v>1.4546828342411089E-4</v>
      </c>
      <c r="AP282" s="76">
        <f>Y282*VLOOKUP('Tipo de Pilha_Furieri2014'!$E$1,'Área - us ur_Furieri2014'!$A$4:$R$6,7,FALSE)/1000</f>
        <v>9.1642869994347108E-4</v>
      </c>
      <c r="AQ282" s="76">
        <f>Z282*VLOOKUP('Tipo de Pilha_Furieri2014'!$E$1,'Área - us ur_Furieri2014'!$A$4:$R$6,8,FALSE)/1000</f>
        <v>1.4300702510997986E-3</v>
      </c>
      <c r="AR282" s="76">
        <f>AA282*VLOOKUP('Tipo de Pilha_Furieri2014'!$E$1,'Área - us ur_Furieri2014'!$A$4:$R$6,9,FALSE)/1000</f>
        <v>1.6799305350054651E-3</v>
      </c>
      <c r="AS282" s="76">
        <f>AB282*VLOOKUP('Tipo de Pilha_Furieri2014'!$E$1,'Área - us ur_Furieri2014'!$A$4:$R$6,10,FALSE)/1000</f>
        <v>1.226364524856335E-3</v>
      </c>
      <c r="AT282" s="76">
        <f>AC282*VLOOKUP('Tipo de Pilha_Furieri2014'!$E$1,'Área - us ur_Furieri2014'!$A$4:$R$6,11,FALSE)/1000</f>
        <v>1.0934562327074265E-3</v>
      </c>
      <c r="AU282" s="76">
        <f>AD282*VLOOKUP('Tipo de Pilha_Furieri2014'!$E$1,'Área - us ur_Furieri2014'!$A$4:$R$6,12,FALSE)/1000</f>
        <v>9.8413594074003917E-4</v>
      </c>
      <c r="AV282" s="76">
        <f>AE282*VLOOKUP('Tipo de Pilha_Furieri2014'!$E$1,'Área - us ur_Furieri2014'!$A$4:$R$6,13,FALSE)/1000</f>
        <v>3.1201576086096133E-4</v>
      </c>
      <c r="AW282" s="76">
        <f>AF282*VLOOKUP('Tipo de Pilha_Furieri2014'!$E$1,'Área - us ur_Furieri2014'!$A$4:$R$6,14,FALSE)/1000</f>
        <v>1.9269748346027832E-4</v>
      </c>
      <c r="AX282" s="76">
        <f>AG282*VLOOKUP('Tipo de Pilha_Furieri2014'!$E$1,'Área - us ur_Furieri2014'!$A$4:$R$6,15,FALSE)/1000</f>
        <v>7.7695267227299256E-5</v>
      </c>
      <c r="AY282" s="76">
        <f>AH282*VLOOKUP('Tipo de Pilha_Furieri2014'!$E$1,'Área - us ur_Furieri2014'!$A$4:$R$6,16,FALSE)/1000</f>
        <v>0</v>
      </c>
      <c r="AZ282" s="76">
        <f>AI282*VLOOKUP('Tipo de Pilha_Furieri2014'!$E$1,'Área - us ur_Furieri2014'!$A$4:$R$6,17,FALSE)/1000</f>
        <v>0</v>
      </c>
      <c r="BA282" s="77">
        <f>AJ282*VLOOKUP('Tipo de Pilha_Furieri2014'!$E$1,'Área - us ur_Furieri2014'!$A$4:$R$6,18,FALSE)/1000</f>
        <v>0</v>
      </c>
      <c r="BB282" s="70">
        <f t="shared" si="124"/>
        <v>8.0582629793251852E-3</v>
      </c>
    </row>
    <row r="283" spans="1:54" ht="15" customHeight="1" x14ac:dyDescent="0.2">
      <c r="A283" s="90">
        <f>'Série Vento-1 dia'!D283</f>
        <v>42285</v>
      </c>
      <c r="B283" s="55">
        <f>'Série Vento-1 dia'!E283</f>
        <v>17.182429599999999</v>
      </c>
      <c r="C283" s="48">
        <f t="shared" si="125"/>
        <v>8.5912148000000008E-2</v>
      </c>
      <c r="D283" s="49">
        <f t="shared" si="126"/>
        <v>0.25773644399999995</v>
      </c>
      <c r="E283" s="49">
        <f t="shared" si="127"/>
        <v>0.42956074</v>
      </c>
      <c r="F283" s="49">
        <f t="shared" si="128"/>
        <v>0.60138503599999993</v>
      </c>
      <c r="G283" s="49">
        <f t="shared" si="129"/>
        <v>0.77320933200000008</v>
      </c>
      <c r="H283" s="49">
        <f t="shared" si="130"/>
        <v>0.94503362800000001</v>
      </c>
      <c r="I283" s="49">
        <f t="shared" si="131"/>
        <v>1.1168579240000001</v>
      </c>
      <c r="J283" s="49">
        <f t="shared" si="132"/>
        <v>1.2886822200000001</v>
      </c>
      <c r="K283" s="49">
        <f t="shared" si="133"/>
        <v>1.4605065159999999</v>
      </c>
      <c r="L283" s="49">
        <f t="shared" si="134"/>
        <v>1.632330812</v>
      </c>
      <c r="M283" s="49">
        <f t="shared" si="135"/>
        <v>1.804155108</v>
      </c>
      <c r="N283" s="49">
        <f t="shared" si="136"/>
        <v>1.9759794039999998</v>
      </c>
      <c r="O283" s="49">
        <f t="shared" si="137"/>
        <v>2.1478036999999999</v>
      </c>
      <c r="P283" s="49">
        <f t="shared" si="138"/>
        <v>2.3196279959999999</v>
      </c>
      <c r="Q283" s="49">
        <f t="shared" si="139"/>
        <v>2.4914522919999995</v>
      </c>
      <c r="R283" s="49">
        <f t="shared" si="140"/>
        <v>2.6632765880000004</v>
      </c>
      <c r="S283" s="50">
        <f t="shared" si="141"/>
        <v>2.835100884</v>
      </c>
      <c r="T283" s="48">
        <f t="shared" si="107"/>
        <v>0</v>
      </c>
      <c r="U283" s="49">
        <f t="shared" si="108"/>
        <v>0</v>
      </c>
      <c r="V283" s="49">
        <f t="shared" si="109"/>
        <v>0</v>
      </c>
      <c r="W283" s="49">
        <f t="shared" si="110"/>
        <v>5.9882500727538321</v>
      </c>
      <c r="X283" s="49">
        <f t="shared" si="111"/>
        <v>15.412206743169406</v>
      </c>
      <c r="Y283" s="49">
        <f t="shared" si="112"/>
        <v>28.260899702308862</v>
      </c>
      <c r="Z283" s="49">
        <f t="shared" si="113"/>
        <v>44.534328950172224</v>
      </c>
      <c r="AA283" s="49">
        <f t="shared" si="114"/>
        <v>64.232494486759464</v>
      </c>
      <c r="AB283" s="49">
        <f t="shared" si="115"/>
        <v>87.355396312070582</v>
      </c>
      <c r="AC283" s="49">
        <f t="shared" si="116"/>
        <v>113.90303442610561</v>
      </c>
      <c r="AD283" s="49">
        <f t="shared" si="117"/>
        <v>143.87540882886452</v>
      </c>
      <c r="AE283" s="49">
        <f t="shared" si="118"/>
        <v>177.27251952034732</v>
      </c>
      <c r="AF283" s="49">
        <f t="shared" si="119"/>
        <v>214.09436650055397</v>
      </c>
      <c r="AG283" s="49">
        <f t="shared" si="120"/>
        <v>254.34094976948461</v>
      </c>
      <c r="AH283" s="49">
        <f t="shared" si="121"/>
        <v>298.01226932713894</v>
      </c>
      <c r="AI283" s="49">
        <f t="shared" si="122"/>
        <v>345.10832517351753</v>
      </c>
      <c r="AJ283" s="49">
        <f t="shared" si="123"/>
        <v>395.6291173086197</v>
      </c>
      <c r="AK283" s="75">
        <f>T283*VLOOKUP('Tipo de Pilha_Furieri2014'!$E$1,'Área - us ur_Furieri2014'!$A$4:$R$6,2,FALSE)/1000</f>
        <v>0</v>
      </c>
      <c r="AL283" s="76">
        <f>U283*VLOOKUP('Tipo de Pilha_Furieri2014'!$E$1,'Área - us ur_Furieri2014'!$A$4:$R$6,3,FALSE)/1000</f>
        <v>0</v>
      </c>
      <c r="AM283" s="76">
        <f>V283*VLOOKUP('Tipo de Pilha_Furieri2014'!$E$1,'Área - us ur_Furieri2014'!$A$4:$R$6,4,FALSE)/1000</f>
        <v>0</v>
      </c>
      <c r="AN283" s="76">
        <f>W283*VLOOKUP('Tipo de Pilha_Furieri2014'!$E$1,'Área - us ur_Furieri2014'!$A$4:$R$6,5,FALSE)/1000</f>
        <v>5.8086025705712167E-4</v>
      </c>
      <c r="AO283" s="76">
        <f>X283*VLOOKUP('Tipo de Pilha_Furieri2014'!$E$1,'Área - us ur_Furieri2014'!$A$4:$R$6,6,FALSE)/1000</f>
        <v>2.4505408721639354E-3</v>
      </c>
      <c r="AP283" s="76">
        <f>Y283*VLOOKUP('Tipo de Pilha_Furieri2014'!$E$1,'Área - us ur_Furieri2014'!$A$4:$R$6,7,FALSE)/1000</f>
        <v>5.7369626395686992E-3</v>
      </c>
      <c r="AQ283" s="76">
        <f>Z283*VLOOKUP('Tipo de Pilha_Furieri2014'!$E$1,'Área - us ur_Furieri2014'!$A$4:$R$6,8,FALSE)/1000</f>
        <v>6.8137523293763502E-3</v>
      </c>
      <c r="AR283" s="76">
        <f>AA283*VLOOKUP('Tipo de Pilha_Furieri2014'!$E$1,'Área - us ur_Furieri2014'!$A$4:$R$6,9,FALSE)/1000</f>
        <v>7.0013418990567816E-3</v>
      </c>
      <c r="AS283" s="76">
        <f>AB283*VLOOKUP('Tipo de Pilha_Furieri2014'!$E$1,'Área - us ur_Furieri2014'!$A$4:$R$6,10,FALSE)/1000</f>
        <v>4.7171914008518117E-3</v>
      </c>
      <c r="AT283" s="76">
        <f>AC283*VLOOKUP('Tipo de Pilha_Furieri2014'!$E$1,'Área - us ur_Furieri2014'!$A$4:$R$6,11,FALSE)/1000</f>
        <v>3.9866062049136964E-3</v>
      </c>
      <c r="AU283" s="76">
        <f>AD283*VLOOKUP('Tipo de Pilha_Furieri2014'!$E$1,'Área - us ur_Furieri2014'!$A$4:$R$6,12,FALSE)/1000</f>
        <v>3.4530098118927487E-3</v>
      </c>
      <c r="AV283" s="76">
        <f>AE283*VLOOKUP('Tipo de Pilha_Furieri2014'!$E$1,'Área - us ur_Furieri2014'!$A$4:$R$6,13,FALSE)/1000</f>
        <v>1.063635117122084E-3</v>
      </c>
      <c r="AW283" s="76">
        <f>AF283*VLOOKUP('Tipo de Pilha_Furieri2014'!$E$1,'Área - us ur_Furieri2014'!$A$4:$R$6,14,FALSE)/1000</f>
        <v>6.422830995016619E-4</v>
      </c>
      <c r="AX283" s="76">
        <f>AG283*VLOOKUP('Tipo de Pilha_Furieri2014'!$E$1,'Área - us ur_Furieri2014'!$A$4:$R$6,15,FALSE)/1000</f>
        <v>2.5434094976948461E-4</v>
      </c>
      <c r="AY283" s="76">
        <f>AH283*VLOOKUP('Tipo de Pilha_Furieri2014'!$E$1,'Área - us ur_Furieri2014'!$A$4:$R$6,16,FALSE)/1000</f>
        <v>0</v>
      </c>
      <c r="AZ283" s="76">
        <f>AI283*VLOOKUP('Tipo de Pilha_Furieri2014'!$E$1,'Área - us ur_Furieri2014'!$A$4:$R$6,17,FALSE)/1000</f>
        <v>0</v>
      </c>
      <c r="BA283" s="77">
        <f>AJ283*VLOOKUP('Tipo de Pilha_Furieri2014'!$E$1,'Área - us ur_Furieri2014'!$A$4:$R$6,18,FALSE)/1000</f>
        <v>0</v>
      </c>
      <c r="BB283" s="70">
        <f t="shared" si="124"/>
        <v>3.6700524581274374E-2</v>
      </c>
    </row>
    <row r="284" spans="1:54" ht="15" customHeight="1" x14ac:dyDescent="0.2">
      <c r="A284" s="90">
        <f>'Série Vento-1 dia'!D284</f>
        <v>42286</v>
      </c>
      <c r="B284" s="55">
        <f>'Série Vento-1 dia'!E284</f>
        <v>18.90067256</v>
      </c>
      <c r="C284" s="48">
        <f t="shared" si="125"/>
        <v>9.4503362800000018E-2</v>
      </c>
      <c r="D284" s="49">
        <f t="shared" si="126"/>
        <v>0.28351008839999997</v>
      </c>
      <c r="E284" s="49">
        <f t="shared" si="127"/>
        <v>0.47251681400000001</v>
      </c>
      <c r="F284" s="49">
        <f t="shared" si="128"/>
        <v>0.66152353959999999</v>
      </c>
      <c r="G284" s="49">
        <f t="shared" si="129"/>
        <v>0.85053026520000008</v>
      </c>
      <c r="H284" s="49">
        <f t="shared" si="130"/>
        <v>1.0395369908000001</v>
      </c>
      <c r="I284" s="49">
        <f t="shared" si="131"/>
        <v>1.2285437164000002</v>
      </c>
      <c r="J284" s="49">
        <f t="shared" si="132"/>
        <v>1.4175504420000002</v>
      </c>
      <c r="K284" s="49">
        <f t="shared" si="133"/>
        <v>1.6065571676000001</v>
      </c>
      <c r="L284" s="49">
        <f t="shared" si="134"/>
        <v>1.7955638932</v>
      </c>
      <c r="M284" s="49">
        <f t="shared" si="135"/>
        <v>1.9845706188000003</v>
      </c>
      <c r="N284" s="49">
        <f t="shared" si="136"/>
        <v>2.1735773443999999</v>
      </c>
      <c r="O284" s="49">
        <f t="shared" si="137"/>
        <v>2.36258407</v>
      </c>
      <c r="P284" s="49">
        <f t="shared" si="138"/>
        <v>2.5515907956000001</v>
      </c>
      <c r="Q284" s="49">
        <f t="shared" si="139"/>
        <v>2.7405975211999998</v>
      </c>
      <c r="R284" s="49">
        <f t="shared" si="140"/>
        <v>2.9296042468000008</v>
      </c>
      <c r="S284" s="50">
        <f t="shared" si="141"/>
        <v>3.1186109724000004</v>
      </c>
      <c r="T284" s="48">
        <f t="shared" si="107"/>
        <v>0</v>
      </c>
      <c r="U284" s="49">
        <f t="shared" si="108"/>
        <v>0</v>
      </c>
      <c r="V284" s="49">
        <f t="shared" si="109"/>
        <v>1.1677657594172151</v>
      </c>
      <c r="W284" s="49">
        <f t="shared" si="110"/>
        <v>8.8970711545569401</v>
      </c>
      <c r="X284" s="49">
        <f t="shared" si="111"/>
        <v>20.770307459052582</v>
      </c>
      <c r="Y284" s="49">
        <f t="shared" si="112"/>
        <v>36.787474672904132</v>
      </c>
      <c r="Z284" s="49">
        <f t="shared" si="113"/>
        <v>56.948572796111605</v>
      </c>
      <c r="AA284" s="49">
        <f t="shared" si="114"/>
        <v>81.253601828674974</v>
      </c>
      <c r="AB284" s="49">
        <f t="shared" si="115"/>
        <v>109.70256177059423</v>
      </c>
      <c r="AC284" s="49">
        <f t="shared" si="116"/>
        <v>142.2954526218694</v>
      </c>
      <c r="AD284" s="49">
        <f t="shared" si="117"/>
        <v>179.03227438250053</v>
      </c>
      <c r="AE284" s="49">
        <f t="shared" si="118"/>
        <v>219.91302705248745</v>
      </c>
      <c r="AF284" s="49">
        <f t="shared" si="119"/>
        <v>264.93771063183038</v>
      </c>
      <c r="AG284" s="49">
        <f t="shared" si="120"/>
        <v>314.10632512052916</v>
      </c>
      <c r="AH284" s="49">
        <f t="shared" si="121"/>
        <v>367.41887051858379</v>
      </c>
      <c r="AI284" s="49">
        <f t="shared" si="122"/>
        <v>424.87534682599471</v>
      </c>
      <c r="AJ284" s="49">
        <f t="shared" si="123"/>
        <v>486.4757540427612</v>
      </c>
      <c r="AK284" s="75">
        <f>T284*VLOOKUP('Tipo de Pilha_Furieri2014'!$E$1,'Área - us ur_Furieri2014'!$A$4:$R$6,2,FALSE)/1000</f>
        <v>0</v>
      </c>
      <c r="AL284" s="76">
        <f>U284*VLOOKUP('Tipo de Pilha_Furieri2014'!$E$1,'Área - us ur_Furieri2014'!$A$4:$R$6,3,FALSE)/1000</f>
        <v>0</v>
      </c>
      <c r="AM284" s="76">
        <f>V284*VLOOKUP('Tipo de Pilha_Furieri2014'!$E$1,'Área - us ur_Furieri2014'!$A$4:$R$6,4,FALSE)/1000</f>
        <v>8.5246900437456697E-5</v>
      </c>
      <c r="AN284" s="76">
        <f>W284*VLOOKUP('Tipo de Pilha_Furieri2014'!$E$1,'Área - us ur_Furieri2014'!$A$4:$R$6,5,FALSE)/1000</f>
        <v>8.6301590199202303E-4</v>
      </c>
      <c r="AO284" s="76">
        <f>X284*VLOOKUP('Tipo de Pilha_Furieri2014'!$E$1,'Área - us ur_Furieri2014'!$A$4:$R$6,6,FALSE)/1000</f>
        <v>3.3024788859893602E-3</v>
      </c>
      <c r="AP284" s="76">
        <f>Y284*VLOOKUP('Tipo de Pilha_Furieri2014'!$E$1,'Área - us ur_Furieri2014'!$A$4:$R$6,7,FALSE)/1000</f>
        <v>7.4678573585995386E-3</v>
      </c>
      <c r="AQ284" s="76">
        <f>Z284*VLOOKUP('Tipo de Pilha_Furieri2014'!$E$1,'Área - us ur_Furieri2014'!$A$4:$R$6,8,FALSE)/1000</f>
        <v>8.7131316378050751E-3</v>
      </c>
      <c r="AR284" s="76">
        <f>AA284*VLOOKUP('Tipo de Pilha_Furieri2014'!$E$1,'Área - us ur_Furieri2014'!$A$4:$R$6,9,FALSE)/1000</f>
        <v>8.8566425993255714E-3</v>
      </c>
      <c r="AS284" s="76">
        <f>AB284*VLOOKUP('Tipo de Pilha_Furieri2014'!$E$1,'Área - us ur_Furieri2014'!$A$4:$R$6,10,FALSE)/1000</f>
        <v>5.9239383356120886E-3</v>
      </c>
      <c r="AT284" s="76">
        <f>AC284*VLOOKUP('Tipo de Pilha_Furieri2014'!$E$1,'Área - us ur_Furieri2014'!$A$4:$R$6,11,FALSE)/1000</f>
        <v>4.9803408417654297E-3</v>
      </c>
      <c r="AU284" s="76">
        <f>AD284*VLOOKUP('Tipo de Pilha_Furieri2014'!$E$1,'Área - us ur_Furieri2014'!$A$4:$R$6,12,FALSE)/1000</f>
        <v>4.2967745851800127E-3</v>
      </c>
      <c r="AV284" s="76">
        <f>AE284*VLOOKUP('Tipo de Pilha_Furieri2014'!$E$1,'Área - us ur_Furieri2014'!$A$4:$R$6,13,FALSE)/1000</f>
        <v>1.3194781623149248E-3</v>
      </c>
      <c r="AW284" s="76">
        <f>AF284*VLOOKUP('Tipo de Pilha_Furieri2014'!$E$1,'Área - us ur_Furieri2014'!$A$4:$R$6,14,FALSE)/1000</f>
        <v>7.9481313189549117E-4</v>
      </c>
      <c r="AX284" s="76">
        <f>AG284*VLOOKUP('Tipo de Pilha_Furieri2014'!$E$1,'Área - us ur_Furieri2014'!$A$4:$R$6,15,FALSE)/1000</f>
        <v>3.1410632512052916E-4</v>
      </c>
      <c r="AY284" s="76">
        <f>AH284*VLOOKUP('Tipo de Pilha_Furieri2014'!$E$1,'Área - us ur_Furieri2014'!$A$4:$R$6,16,FALSE)/1000</f>
        <v>0</v>
      </c>
      <c r="AZ284" s="76">
        <f>AI284*VLOOKUP('Tipo de Pilha_Furieri2014'!$E$1,'Área - us ur_Furieri2014'!$A$4:$R$6,17,FALSE)/1000</f>
        <v>0</v>
      </c>
      <c r="BA284" s="77">
        <f>AJ284*VLOOKUP('Tipo de Pilha_Furieri2014'!$E$1,'Área - us ur_Furieri2014'!$A$4:$R$6,18,FALSE)/1000</f>
        <v>0</v>
      </c>
      <c r="BB284" s="70">
        <f t="shared" si="124"/>
        <v>4.69178246660375E-2</v>
      </c>
    </row>
    <row r="285" spans="1:54" ht="15" customHeight="1" x14ac:dyDescent="0.2">
      <c r="A285" s="90">
        <f>'Série Vento-1 dia'!D285</f>
        <v>42287</v>
      </c>
      <c r="B285" s="55">
        <f>'Série Vento-1 dia'!E285</f>
        <v>16.32330812</v>
      </c>
      <c r="C285" s="48">
        <f t="shared" si="125"/>
        <v>8.1616540600000023E-2</v>
      </c>
      <c r="D285" s="49">
        <f t="shared" si="126"/>
        <v>0.2448496218</v>
      </c>
      <c r="E285" s="49">
        <f t="shared" si="127"/>
        <v>0.40808270300000005</v>
      </c>
      <c r="F285" s="49">
        <f t="shared" si="128"/>
        <v>0.57131578419999995</v>
      </c>
      <c r="G285" s="49">
        <f t="shared" si="129"/>
        <v>0.73454886540000008</v>
      </c>
      <c r="H285" s="49">
        <f t="shared" si="130"/>
        <v>0.8977819466000001</v>
      </c>
      <c r="I285" s="49">
        <f t="shared" si="131"/>
        <v>1.0610150278000001</v>
      </c>
      <c r="J285" s="49">
        <f t="shared" si="132"/>
        <v>1.2242481090000001</v>
      </c>
      <c r="K285" s="49">
        <f t="shared" si="133"/>
        <v>1.3874811902000002</v>
      </c>
      <c r="L285" s="49">
        <f t="shared" si="134"/>
        <v>1.5507142714</v>
      </c>
      <c r="M285" s="49">
        <f t="shared" si="135"/>
        <v>1.7139473526000002</v>
      </c>
      <c r="N285" s="49">
        <f t="shared" si="136"/>
        <v>1.8771804337999998</v>
      </c>
      <c r="O285" s="49">
        <f t="shared" si="137"/>
        <v>2.040413515</v>
      </c>
      <c r="P285" s="49">
        <f t="shared" si="138"/>
        <v>2.2036465962</v>
      </c>
      <c r="Q285" s="49">
        <f t="shared" si="139"/>
        <v>2.3668796774</v>
      </c>
      <c r="R285" s="49">
        <f t="shared" si="140"/>
        <v>2.5301127586000005</v>
      </c>
      <c r="S285" s="50">
        <f t="shared" si="141"/>
        <v>2.6933458398000001</v>
      </c>
      <c r="T285" s="48">
        <f t="shared" si="107"/>
        <v>0</v>
      </c>
      <c r="U285" s="49">
        <f t="shared" si="108"/>
        <v>0</v>
      </c>
      <c r="V285" s="49">
        <f t="shared" si="109"/>
        <v>0</v>
      </c>
      <c r="W285" s="49">
        <f t="shared" si="110"/>
        <v>4.6911633551155347</v>
      </c>
      <c r="X285" s="49">
        <f t="shared" si="111"/>
        <v>12.993222297152791</v>
      </c>
      <c r="Y285" s="49">
        <f t="shared" si="112"/>
        <v>24.386105739763352</v>
      </c>
      <c r="Z285" s="49">
        <f t="shared" si="113"/>
        <v>38.869813682947239</v>
      </c>
      <c r="AA285" s="49">
        <f t="shared" si="114"/>
        <v>56.444346126704431</v>
      </c>
      <c r="AB285" s="49">
        <f t="shared" si="115"/>
        <v>77.109703071034929</v>
      </c>
      <c r="AC285" s="49">
        <f t="shared" si="116"/>
        <v>100.86588451593872</v>
      </c>
      <c r="AD285" s="49">
        <f t="shared" si="117"/>
        <v>127.71289046141587</v>
      </c>
      <c r="AE285" s="49">
        <f t="shared" si="118"/>
        <v>157.65072090746622</v>
      </c>
      <c r="AF285" s="49">
        <f t="shared" si="119"/>
        <v>190.67937585409001</v>
      </c>
      <c r="AG285" s="49">
        <f t="shared" si="120"/>
        <v>226.79885530128706</v>
      </c>
      <c r="AH285" s="49">
        <f t="shared" si="121"/>
        <v>266.00915924905746</v>
      </c>
      <c r="AI285" s="49">
        <f t="shared" si="122"/>
        <v>308.31028769740118</v>
      </c>
      <c r="AJ285" s="49">
        <f t="shared" si="123"/>
        <v>353.70224064631805</v>
      </c>
      <c r="AK285" s="75">
        <f>T285*VLOOKUP('Tipo de Pilha_Furieri2014'!$E$1,'Área - us ur_Furieri2014'!$A$4:$R$6,2,FALSE)/1000</f>
        <v>0</v>
      </c>
      <c r="AL285" s="76">
        <f>U285*VLOOKUP('Tipo de Pilha_Furieri2014'!$E$1,'Área - us ur_Furieri2014'!$A$4:$R$6,3,FALSE)/1000</f>
        <v>0</v>
      </c>
      <c r="AM285" s="76">
        <f>V285*VLOOKUP('Tipo de Pilha_Furieri2014'!$E$1,'Área - us ur_Furieri2014'!$A$4:$R$6,4,FALSE)/1000</f>
        <v>0</v>
      </c>
      <c r="AN285" s="76">
        <f>W285*VLOOKUP('Tipo de Pilha_Furieri2014'!$E$1,'Área - us ur_Furieri2014'!$A$4:$R$6,5,FALSE)/1000</f>
        <v>4.5504284544620682E-4</v>
      </c>
      <c r="AO285" s="76">
        <f>X285*VLOOKUP('Tipo de Pilha_Furieri2014'!$E$1,'Área - us ur_Furieri2014'!$A$4:$R$6,6,FALSE)/1000</f>
        <v>2.0659223452472938E-3</v>
      </c>
      <c r="AP285" s="76">
        <f>Y285*VLOOKUP('Tipo de Pilha_Furieri2014'!$E$1,'Área - us ur_Furieri2014'!$A$4:$R$6,7,FALSE)/1000</f>
        <v>4.9503794651719604E-3</v>
      </c>
      <c r="AQ285" s="76">
        <f>Z285*VLOOKUP('Tipo de Pilha_Furieri2014'!$E$1,'Área - us ur_Furieri2014'!$A$4:$R$6,8,FALSE)/1000</f>
        <v>5.9470814934909268E-3</v>
      </c>
      <c r="AR285" s="76">
        <f>AA285*VLOOKUP('Tipo de Pilha_Furieri2014'!$E$1,'Área - us ur_Furieri2014'!$A$4:$R$6,9,FALSE)/1000</f>
        <v>6.1524337278107827E-3</v>
      </c>
      <c r="AS285" s="76">
        <f>AB285*VLOOKUP('Tipo de Pilha_Furieri2014'!$E$1,'Área - us ur_Furieri2014'!$A$4:$R$6,10,FALSE)/1000</f>
        <v>4.163923965835886E-3</v>
      </c>
      <c r="AT285" s="76">
        <f>AC285*VLOOKUP('Tipo de Pilha_Furieri2014'!$E$1,'Área - us ur_Furieri2014'!$A$4:$R$6,11,FALSE)/1000</f>
        <v>3.5303059580578553E-3</v>
      </c>
      <c r="AU285" s="76">
        <f>AD285*VLOOKUP('Tipo de Pilha_Furieri2014'!$E$1,'Área - us ur_Furieri2014'!$A$4:$R$6,12,FALSE)/1000</f>
        <v>3.0651093710739809E-3</v>
      </c>
      <c r="AV285" s="76">
        <f>AE285*VLOOKUP('Tipo de Pilha_Furieri2014'!$E$1,'Área - us ur_Furieri2014'!$A$4:$R$6,13,FALSE)/1000</f>
        <v>9.4590432544479743E-4</v>
      </c>
      <c r="AW285" s="76">
        <f>AF285*VLOOKUP('Tipo de Pilha_Furieri2014'!$E$1,'Área - us ur_Furieri2014'!$A$4:$R$6,14,FALSE)/1000</f>
        <v>5.7203812756226997E-4</v>
      </c>
      <c r="AX285" s="76">
        <f>AG285*VLOOKUP('Tipo de Pilha_Furieri2014'!$E$1,'Área - us ur_Furieri2014'!$A$4:$R$6,15,FALSE)/1000</f>
        <v>2.2679885530128708E-4</v>
      </c>
      <c r="AY285" s="76">
        <f>AH285*VLOOKUP('Tipo de Pilha_Furieri2014'!$E$1,'Área - us ur_Furieri2014'!$A$4:$R$6,16,FALSE)/1000</f>
        <v>0</v>
      </c>
      <c r="AZ285" s="76">
        <f>AI285*VLOOKUP('Tipo de Pilha_Furieri2014'!$E$1,'Área - us ur_Furieri2014'!$A$4:$R$6,17,FALSE)/1000</f>
        <v>0</v>
      </c>
      <c r="BA285" s="77">
        <f>AJ285*VLOOKUP('Tipo de Pilha_Furieri2014'!$E$1,'Área - us ur_Furieri2014'!$A$4:$R$6,18,FALSE)/1000</f>
        <v>0</v>
      </c>
      <c r="BB285" s="70">
        <f t="shared" si="124"/>
        <v>3.2074940480443251E-2</v>
      </c>
    </row>
    <row r="286" spans="1:54" ht="15" customHeight="1" x14ac:dyDescent="0.2">
      <c r="A286" s="90">
        <f>'Série Vento-1 dia'!D286</f>
        <v>42288</v>
      </c>
      <c r="B286" s="55">
        <f>'Série Vento-1 dia'!E286</f>
        <v>18.041551079999998</v>
      </c>
      <c r="C286" s="48">
        <f t="shared" si="125"/>
        <v>9.0207755400000006E-2</v>
      </c>
      <c r="D286" s="49">
        <f t="shared" si="126"/>
        <v>0.27062326619999993</v>
      </c>
      <c r="E286" s="49">
        <f t="shared" si="127"/>
        <v>0.45103877699999995</v>
      </c>
      <c r="F286" s="49">
        <f t="shared" si="128"/>
        <v>0.6314542877999999</v>
      </c>
      <c r="G286" s="49">
        <f t="shared" si="129"/>
        <v>0.81186979859999997</v>
      </c>
      <c r="H286" s="49">
        <f t="shared" si="130"/>
        <v>0.99228530940000004</v>
      </c>
      <c r="I286" s="49">
        <f t="shared" si="131"/>
        <v>1.1727008202</v>
      </c>
      <c r="J286" s="49">
        <f t="shared" si="132"/>
        <v>1.3531163310000001</v>
      </c>
      <c r="K286" s="49">
        <f t="shared" si="133"/>
        <v>1.5335318417999999</v>
      </c>
      <c r="L286" s="49">
        <f t="shared" si="134"/>
        <v>1.7139473525999998</v>
      </c>
      <c r="M286" s="49">
        <f t="shared" si="135"/>
        <v>1.8943628634</v>
      </c>
      <c r="N286" s="49">
        <f t="shared" si="136"/>
        <v>2.0747783741999997</v>
      </c>
      <c r="O286" s="49">
        <f t="shared" si="137"/>
        <v>2.2551938849999997</v>
      </c>
      <c r="P286" s="49">
        <f t="shared" si="138"/>
        <v>2.4356093957999998</v>
      </c>
      <c r="Q286" s="49">
        <f t="shared" si="139"/>
        <v>2.6160249065999994</v>
      </c>
      <c r="R286" s="49">
        <f t="shared" si="140"/>
        <v>2.7964404173999999</v>
      </c>
      <c r="S286" s="50">
        <f t="shared" si="141"/>
        <v>2.9768559282</v>
      </c>
      <c r="T286" s="48">
        <f t="shared" si="107"/>
        <v>0</v>
      </c>
      <c r="U286" s="49">
        <f t="shared" si="108"/>
        <v>0</v>
      </c>
      <c r="V286" s="49">
        <f t="shared" si="109"/>
        <v>0.55164197298403106</v>
      </c>
      <c r="W286" s="49">
        <f t="shared" si="110"/>
        <v>7.3902193392342994</v>
      </c>
      <c r="X286" s="49">
        <f t="shared" si="111"/>
        <v>18.004568463802663</v>
      </c>
      <c r="Y286" s="49">
        <f t="shared" si="112"/>
        <v>32.39468934668912</v>
      </c>
      <c r="Z286" s="49">
        <f t="shared" si="113"/>
        <v>50.560581987893663</v>
      </c>
      <c r="AA286" s="49">
        <f t="shared" si="114"/>
        <v>72.502246387416307</v>
      </c>
      <c r="AB286" s="49">
        <f t="shared" si="115"/>
        <v>98.219682545257001</v>
      </c>
      <c r="AC286" s="49">
        <f t="shared" si="116"/>
        <v>127.71289046141578</v>
      </c>
      <c r="AD286" s="49">
        <f t="shared" si="117"/>
        <v>160.98187013589276</v>
      </c>
      <c r="AE286" s="49">
        <f t="shared" si="118"/>
        <v>198.02662156868766</v>
      </c>
      <c r="AF286" s="49">
        <f t="shared" si="119"/>
        <v>238.84714475980076</v>
      </c>
      <c r="AG286" s="49">
        <f t="shared" si="120"/>
        <v>283.44343970923188</v>
      </c>
      <c r="AH286" s="49">
        <f t="shared" si="121"/>
        <v>331.81550641698101</v>
      </c>
      <c r="AI286" s="49">
        <f t="shared" si="122"/>
        <v>383.96334488304853</v>
      </c>
      <c r="AJ286" s="49">
        <f t="shared" si="123"/>
        <v>439.88695510743401</v>
      </c>
      <c r="AK286" s="75">
        <f>T286*VLOOKUP('Tipo de Pilha_Furieri2014'!$E$1,'Área - us ur_Furieri2014'!$A$4:$R$6,2,FALSE)/1000</f>
        <v>0</v>
      </c>
      <c r="AL286" s="76">
        <f>U286*VLOOKUP('Tipo de Pilha_Furieri2014'!$E$1,'Área - us ur_Furieri2014'!$A$4:$R$6,3,FALSE)/1000</f>
        <v>0</v>
      </c>
      <c r="AM286" s="76">
        <f>V286*VLOOKUP('Tipo de Pilha_Furieri2014'!$E$1,'Área - us ur_Furieri2014'!$A$4:$R$6,4,FALSE)/1000</f>
        <v>4.0269864027834262E-5</v>
      </c>
      <c r="AN286" s="76">
        <f>W286*VLOOKUP('Tipo de Pilha_Furieri2014'!$E$1,'Área - us ur_Furieri2014'!$A$4:$R$6,5,FALSE)/1000</f>
        <v>7.1685127590572699E-4</v>
      </c>
      <c r="AO286" s="76">
        <f>X286*VLOOKUP('Tipo de Pilha_Furieri2014'!$E$1,'Área - us ur_Furieri2014'!$A$4:$R$6,6,FALSE)/1000</f>
        <v>2.8627263857446232E-3</v>
      </c>
      <c r="AP286" s="76">
        <f>Y286*VLOOKUP('Tipo de Pilha_Furieri2014'!$E$1,'Área - us ur_Furieri2014'!$A$4:$R$6,7,FALSE)/1000</f>
        <v>6.5761219373778913E-3</v>
      </c>
      <c r="AQ286" s="76">
        <f>Z286*VLOOKUP('Tipo de Pilha_Furieri2014'!$E$1,'Área - us ur_Furieri2014'!$A$4:$R$6,8,FALSE)/1000</f>
        <v>7.7357690441477306E-3</v>
      </c>
      <c r="AR286" s="76">
        <f>AA286*VLOOKUP('Tipo de Pilha_Furieri2014'!$E$1,'Área - us ur_Furieri2014'!$A$4:$R$6,9,FALSE)/1000</f>
        <v>7.9027448562283779E-3</v>
      </c>
      <c r="AS286" s="76">
        <f>AB286*VLOOKUP('Tipo de Pilha_Furieri2014'!$E$1,'Área - us ur_Furieri2014'!$A$4:$R$6,10,FALSE)/1000</f>
        <v>5.3038628574438793E-3</v>
      </c>
      <c r="AT286" s="76">
        <f>AC286*VLOOKUP('Tipo de Pilha_Furieri2014'!$E$1,'Área - us ur_Furieri2014'!$A$4:$R$6,11,FALSE)/1000</f>
        <v>4.4699511661495531E-3</v>
      </c>
      <c r="AU286" s="76">
        <f>AD286*VLOOKUP('Tipo de Pilha_Furieri2014'!$E$1,'Área - us ur_Furieri2014'!$A$4:$R$6,12,FALSE)/1000</f>
        <v>3.8635648832614266E-3</v>
      </c>
      <c r="AV286" s="76">
        <f>AE286*VLOOKUP('Tipo de Pilha_Furieri2014'!$E$1,'Área - us ur_Furieri2014'!$A$4:$R$6,13,FALSE)/1000</f>
        <v>1.188159729412126E-3</v>
      </c>
      <c r="AW286" s="76">
        <f>AF286*VLOOKUP('Tipo de Pilha_Furieri2014'!$E$1,'Área - us ur_Furieri2014'!$A$4:$R$6,14,FALSE)/1000</f>
        <v>7.1654143427940227E-4</v>
      </c>
      <c r="AX286" s="76">
        <f>AG286*VLOOKUP('Tipo de Pilha_Furieri2014'!$E$1,'Área - us ur_Furieri2014'!$A$4:$R$6,15,FALSE)/1000</f>
        <v>2.8344343970923189E-4</v>
      </c>
      <c r="AY286" s="76">
        <f>AH286*VLOOKUP('Tipo de Pilha_Furieri2014'!$E$1,'Área - us ur_Furieri2014'!$A$4:$R$6,16,FALSE)/1000</f>
        <v>0</v>
      </c>
      <c r="AZ286" s="76">
        <f>AI286*VLOOKUP('Tipo de Pilha_Furieri2014'!$E$1,'Área - us ur_Furieri2014'!$A$4:$R$6,17,FALSE)/1000</f>
        <v>0</v>
      </c>
      <c r="BA286" s="77">
        <f>AJ286*VLOOKUP('Tipo de Pilha_Furieri2014'!$E$1,'Área - us ur_Furieri2014'!$A$4:$R$6,18,FALSE)/1000</f>
        <v>0</v>
      </c>
      <c r="BB286" s="70">
        <f t="shared" si="124"/>
        <v>4.1660006873687809E-2</v>
      </c>
    </row>
    <row r="287" spans="1:54" ht="15" customHeight="1" x14ac:dyDescent="0.2">
      <c r="A287" s="90">
        <f>'Série Vento-1 dia'!D287</f>
        <v>42289</v>
      </c>
      <c r="B287" s="55">
        <f>'Série Vento-1 dia'!E287</f>
        <v>16.32330812</v>
      </c>
      <c r="C287" s="48">
        <f t="shared" si="125"/>
        <v>8.1616540600000023E-2</v>
      </c>
      <c r="D287" s="49">
        <f t="shared" si="126"/>
        <v>0.2448496218</v>
      </c>
      <c r="E287" s="49">
        <f t="shared" si="127"/>
        <v>0.40808270300000005</v>
      </c>
      <c r="F287" s="49">
        <f t="shared" si="128"/>
        <v>0.57131578419999995</v>
      </c>
      <c r="G287" s="49">
        <f t="shared" si="129"/>
        <v>0.73454886540000008</v>
      </c>
      <c r="H287" s="49">
        <f t="shared" si="130"/>
        <v>0.8977819466000001</v>
      </c>
      <c r="I287" s="49">
        <f t="shared" si="131"/>
        <v>1.0610150278000001</v>
      </c>
      <c r="J287" s="49">
        <f t="shared" si="132"/>
        <v>1.2242481090000001</v>
      </c>
      <c r="K287" s="49">
        <f t="shared" si="133"/>
        <v>1.3874811902000002</v>
      </c>
      <c r="L287" s="49">
        <f t="shared" si="134"/>
        <v>1.5507142714</v>
      </c>
      <c r="M287" s="49">
        <f t="shared" si="135"/>
        <v>1.7139473526000002</v>
      </c>
      <c r="N287" s="49">
        <f t="shared" si="136"/>
        <v>1.8771804337999998</v>
      </c>
      <c r="O287" s="49">
        <f t="shared" si="137"/>
        <v>2.040413515</v>
      </c>
      <c r="P287" s="49">
        <f t="shared" si="138"/>
        <v>2.2036465962</v>
      </c>
      <c r="Q287" s="49">
        <f t="shared" si="139"/>
        <v>2.3668796774</v>
      </c>
      <c r="R287" s="49">
        <f t="shared" si="140"/>
        <v>2.5301127586000005</v>
      </c>
      <c r="S287" s="50">
        <f t="shared" si="141"/>
        <v>2.6933458398000001</v>
      </c>
      <c r="T287" s="48">
        <f t="shared" si="107"/>
        <v>0</v>
      </c>
      <c r="U287" s="49">
        <f t="shared" si="108"/>
        <v>0</v>
      </c>
      <c r="V287" s="49">
        <f t="shared" si="109"/>
        <v>0</v>
      </c>
      <c r="W287" s="49">
        <f t="shared" si="110"/>
        <v>4.6911633551155347</v>
      </c>
      <c r="X287" s="49">
        <f t="shared" si="111"/>
        <v>12.993222297152791</v>
      </c>
      <c r="Y287" s="49">
        <f t="shared" si="112"/>
        <v>24.386105739763352</v>
      </c>
      <c r="Z287" s="49">
        <f t="shared" si="113"/>
        <v>38.869813682947239</v>
      </c>
      <c r="AA287" s="49">
        <f t="shared" si="114"/>
        <v>56.444346126704431</v>
      </c>
      <c r="AB287" s="49">
        <f t="shared" si="115"/>
        <v>77.109703071034929</v>
      </c>
      <c r="AC287" s="49">
        <f t="shared" si="116"/>
        <v>100.86588451593872</v>
      </c>
      <c r="AD287" s="49">
        <f t="shared" si="117"/>
        <v>127.71289046141587</v>
      </c>
      <c r="AE287" s="49">
        <f t="shared" si="118"/>
        <v>157.65072090746622</v>
      </c>
      <c r="AF287" s="49">
        <f t="shared" si="119"/>
        <v>190.67937585409001</v>
      </c>
      <c r="AG287" s="49">
        <f t="shared" si="120"/>
        <v>226.79885530128706</v>
      </c>
      <c r="AH287" s="49">
        <f t="shared" si="121"/>
        <v>266.00915924905746</v>
      </c>
      <c r="AI287" s="49">
        <f t="shared" si="122"/>
        <v>308.31028769740118</v>
      </c>
      <c r="AJ287" s="49">
        <f t="shared" si="123"/>
        <v>353.70224064631805</v>
      </c>
      <c r="AK287" s="75">
        <f>T287*VLOOKUP('Tipo de Pilha_Furieri2014'!$E$1,'Área - us ur_Furieri2014'!$A$4:$R$6,2,FALSE)/1000</f>
        <v>0</v>
      </c>
      <c r="AL287" s="76">
        <f>U287*VLOOKUP('Tipo de Pilha_Furieri2014'!$E$1,'Área - us ur_Furieri2014'!$A$4:$R$6,3,FALSE)/1000</f>
        <v>0</v>
      </c>
      <c r="AM287" s="76">
        <f>V287*VLOOKUP('Tipo de Pilha_Furieri2014'!$E$1,'Área - us ur_Furieri2014'!$A$4:$R$6,4,FALSE)/1000</f>
        <v>0</v>
      </c>
      <c r="AN287" s="76">
        <f>W287*VLOOKUP('Tipo de Pilha_Furieri2014'!$E$1,'Área - us ur_Furieri2014'!$A$4:$R$6,5,FALSE)/1000</f>
        <v>4.5504284544620682E-4</v>
      </c>
      <c r="AO287" s="76">
        <f>X287*VLOOKUP('Tipo de Pilha_Furieri2014'!$E$1,'Área - us ur_Furieri2014'!$A$4:$R$6,6,FALSE)/1000</f>
        <v>2.0659223452472938E-3</v>
      </c>
      <c r="AP287" s="76">
        <f>Y287*VLOOKUP('Tipo de Pilha_Furieri2014'!$E$1,'Área - us ur_Furieri2014'!$A$4:$R$6,7,FALSE)/1000</f>
        <v>4.9503794651719604E-3</v>
      </c>
      <c r="AQ287" s="76">
        <f>Z287*VLOOKUP('Tipo de Pilha_Furieri2014'!$E$1,'Área - us ur_Furieri2014'!$A$4:$R$6,8,FALSE)/1000</f>
        <v>5.9470814934909268E-3</v>
      </c>
      <c r="AR287" s="76">
        <f>AA287*VLOOKUP('Tipo de Pilha_Furieri2014'!$E$1,'Área - us ur_Furieri2014'!$A$4:$R$6,9,FALSE)/1000</f>
        <v>6.1524337278107827E-3</v>
      </c>
      <c r="AS287" s="76">
        <f>AB287*VLOOKUP('Tipo de Pilha_Furieri2014'!$E$1,'Área - us ur_Furieri2014'!$A$4:$R$6,10,FALSE)/1000</f>
        <v>4.163923965835886E-3</v>
      </c>
      <c r="AT287" s="76">
        <f>AC287*VLOOKUP('Tipo de Pilha_Furieri2014'!$E$1,'Área - us ur_Furieri2014'!$A$4:$R$6,11,FALSE)/1000</f>
        <v>3.5303059580578553E-3</v>
      </c>
      <c r="AU287" s="76">
        <f>AD287*VLOOKUP('Tipo de Pilha_Furieri2014'!$E$1,'Área - us ur_Furieri2014'!$A$4:$R$6,12,FALSE)/1000</f>
        <v>3.0651093710739809E-3</v>
      </c>
      <c r="AV287" s="76">
        <f>AE287*VLOOKUP('Tipo de Pilha_Furieri2014'!$E$1,'Área - us ur_Furieri2014'!$A$4:$R$6,13,FALSE)/1000</f>
        <v>9.4590432544479743E-4</v>
      </c>
      <c r="AW287" s="76">
        <f>AF287*VLOOKUP('Tipo de Pilha_Furieri2014'!$E$1,'Área - us ur_Furieri2014'!$A$4:$R$6,14,FALSE)/1000</f>
        <v>5.7203812756226997E-4</v>
      </c>
      <c r="AX287" s="76">
        <f>AG287*VLOOKUP('Tipo de Pilha_Furieri2014'!$E$1,'Área - us ur_Furieri2014'!$A$4:$R$6,15,FALSE)/1000</f>
        <v>2.2679885530128708E-4</v>
      </c>
      <c r="AY287" s="76">
        <f>AH287*VLOOKUP('Tipo de Pilha_Furieri2014'!$E$1,'Área - us ur_Furieri2014'!$A$4:$R$6,16,FALSE)/1000</f>
        <v>0</v>
      </c>
      <c r="AZ287" s="76">
        <f>AI287*VLOOKUP('Tipo de Pilha_Furieri2014'!$E$1,'Área - us ur_Furieri2014'!$A$4:$R$6,17,FALSE)/1000</f>
        <v>0</v>
      </c>
      <c r="BA287" s="77">
        <f>AJ287*VLOOKUP('Tipo de Pilha_Furieri2014'!$E$1,'Área - us ur_Furieri2014'!$A$4:$R$6,18,FALSE)/1000</f>
        <v>0</v>
      </c>
      <c r="BB287" s="70">
        <f t="shared" si="124"/>
        <v>3.2074940480443251E-2</v>
      </c>
    </row>
    <row r="288" spans="1:54" ht="15" customHeight="1" x14ac:dyDescent="0.2">
      <c r="A288" s="90">
        <f>'Série Vento-1 dia'!D288</f>
        <v>42290</v>
      </c>
      <c r="B288" s="55">
        <f>'Série Vento-1 dia'!E288</f>
        <v>19.759794039999999</v>
      </c>
      <c r="C288" s="48">
        <f t="shared" si="125"/>
        <v>9.8798970200000016E-2</v>
      </c>
      <c r="D288" s="49">
        <f t="shared" si="126"/>
        <v>0.29639691059999995</v>
      </c>
      <c r="E288" s="49">
        <f t="shared" si="127"/>
        <v>0.49399485100000001</v>
      </c>
      <c r="F288" s="49">
        <f t="shared" si="128"/>
        <v>0.69159279139999985</v>
      </c>
      <c r="G288" s="49">
        <f t="shared" si="129"/>
        <v>0.88919073180000008</v>
      </c>
      <c r="H288" s="49">
        <f t="shared" si="130"/>
        <v>1.0867886722000002</v>
      </c>
      <c r="I288" s="49">
        <f t="shared" si="131"/>
        <v>1.2843866126000001</v>
      </c>
      <c r="J288" s="49">
        <f t="shared" si="132"/>
        <v>1.4819845530000002</v>
      </c>
      <c r="K288" s="49">
        <f t="shared" si="133"/>
        <v>1.6795824934000001</v>
      </c>
      <c r="L288" s="49">
        <f t="shared" si="134"/>
        <v>1.8771804338</v>
      </c>
      <c r="M288" s="49">
        <f t="shared" si="135"/>
        <v>2.0747783742000001</v>
      </c>
      <c r="N288" s="49">
        <f t="shared" si="136"/>
        <v>2.2723763145999998</v>
      </c>
      <c r="O288" s="49">
        <f t="shared" si="137"/>
        <v>2.4699742549999999</v>
      </c>
      <c r="P288" s="49">
        <f t="shared" si="138"/>
        <v>2.6675721954</v>
      </c>
      <c r="Q288" s="49">
        <f t="shared" si="139"/>
        <v>2.8651701357999997</v>
      </c>
      <c r="R288" s="49">
        <f t="shared" si="140"/>
        <v>3.0627680762000002</v>
      </c>
      <c r="S288" s="50">
        <f t="shared" si="141"/>
        <v>3.2603660165999999</v>
      </c>
      <c r="T288" s="48">
        <f t="shared" si="107"/>
        <v>0</v>
      </c>
      <c r="U288" s="49">
        <f t="shared" si="108"/>
        <v>0</v>
      </c>
      <c r="V288" s="49">
        <f t="shared" si="109"/>
        <v>1.8374010503617082</v>
      </c>
      <c r="W288" s="49">
        <f t="shared" si="110"/>
        <v>10.50880551872174</v>
      </c>
      <c r="X288" s="49">
        <f t="shared" si="111"/>
        <v>23.709423728919141</v>
      </c>
      <c r="Y288" s="49">
        <f t="shared" si="112"/>
        <v>41.439255680953892</v>
      </c>
      <c r="Z288" s="49">
        <f t="shared" si="113"/>
        <v>63.698301374825959</v>
      </c>
      <c r="AA288" s="49">
        <f t="shared" si="114"/>
        <v>90.486560810535408</v>
      </c>
      <c r="AB288" s="49">
        <f t="shared" si="115"/>
        <v>121.80403398808217</v>
      </c>
      <c r="AC288" s="49">
        <f t="shared" si="116"/>
        <v>157.65072090746628</v>
      </c>
      <c r="AD288" s="49">
        <f t="shared" si="117"/>
        <v>198.02662156868777</v>
      </c>
      <c r="AE288" s="49">
        <f t="shared" si="118"/>
        <v>242.93173597174649</v>
      </c>
      <c r="AF288" s="49">
        <f t="shared" si="119"/>
        <v>292.36606411664263</v>
      </c>
      <c r="AG288" s="49">
        <f t="shared" si="120"/>
        <v>346.32960600337617</v>
      </c>
      <c r="AH288" s="49">
        <f t="shared" si="121"/>
        <v>404.82236163194693</v>
      </c>
      <c r="AI288" s="49">
        <f t="shared" si="122"/>
        <v>467.84433100235526</v>
      </c>
      <c r="AJ288" s="49">
        <f t="shared" si="123"/>
        <v>535.3955141146007</v>
      </c>
      <c r="AK288" s="75">
        <f>T288*VLOOKUP('Tipo de Pilha_Furieri2014'!$E$1,'Área - us ur_Furieri2014'!$A$4:$R$6,2,FALSE)/1000</f>
        <v>0</v>
      </c>
      <c r="AL288" s="76">
        <f>U288*VLOOKUP('Tipo de Pilha_Furieri2014'!$E$1,'Área - us ur_Furieri2014'!$A$4:$R$6,3,FALSE)/1000</f>
        <v>0</v>
      </c>
      <c r="AM288" s="76">
        <f>V288*VLOOKUP('Tipo de Pilha_Furieri2014'!$E$1,'Área - us ur_Furieri2014'!$A$4:$R$6,4,FALSE)/1000</f>
        <v>1.3413027667640471E-4</v>
      </c>
      <c r="AN288" s="76">
        <f>W288*VLOOKUP('Tipo de Pilha_Furieri2014'!$E$1,'Área - us ur_Furieri2014'!$A$4:$R$6,5,FALSE)/1000</f>
        <v>1.0193541353160087E-3</v>
      </c>
      <c r="AO288" s="76">
        <f>X288*VLOOKUP('Tipo de Pilha_Furieri2014'!$E$1,'Área - us ur_Furieri2014'!$A$4:$R$6,6,FALSE)/1000</f>
        <v>3.7697983728981438E-3</v>
      </c>
      <c r="AP288" s="76">
        <f>Y288*VLOOKUP('Tipo de Pilha_Furieri2014'!$E$1,'Área - us ur_Furieri2014'!$A$4:$R$6,7,FALSE)/1000</f>
        <v>8.41216890323364E-3</v>
      </c>
      <c r="AQ288" s="76">
        <f>Z288*VLOOKUP('Tipo de Pilha_Furieri2014'!$E$1,'Área - us ur_Furieri2014'!$A$4:$R$6,8,FALSE)/1000</f>
        <v>9.7458401103483715E-3</v>
      </c>
      <c r="AR288" s="76">
        <f>AA288*VLOOKUP('Tipo de Pilha_Furieri2014'!$E$1,'Área - us ur_Furieri2014'!$A$4:$R$6,9,FALSE)/1000</f>
        <v>9.8630351283483589E-3</v>
      </c>
      <c r="AS288" s="76">
        <f>AB288*VLOOKUP('Tipo de Pilha_Furieri2014'!$E$1,'Área - us ur_Furieri2014'!$A$4:$R$6,10,FALSE)/1000</f>
        <v>6.577417835356438E-3</v>
      </c>
      <c r="AT288" s="76">
        <f>AC288*VLOOKUP('Tipo de Pilha_Furieri2014'!$E$1,'Área - us ur_Furieri2014'!$A$4:$R$6,11,FALSE)/1000</f>
        <v>5.517775231761321E-3</v>
      </c>
      <c r="AU288" s="76">
        <f>AD288*VLOOKUP('Tipo de Pilha_Furieri2014'!$E$1,'Área - us ur_Furieri2014'!$A$4:$R$6,12,FALSE)/1000</f>
        <v>4.7526389176485067E-3</v>
      </c>
      <c r="AV288" s="76">
        <f>AE288*VLOOKUP('Tipo de Pilha_Furieri2014'!$E$1,'Área - us ur_Furieri2014'!$A$4:$R$6,13,FALSE)/1000</f>
        <v>1.4575904158304789E-3</v>
      </c>
      <c r="AW288" s="76">
        <f>AF288*VLOOKUP('Tipo de Pilha_Furieri2014'!$E$1,'Área - us ur_Furieri2014'!$A$4:$R$6,14,FALSE)/1000</f>
        <v>8.7709819234992796E-4</v>
      </c>
      <c r="AX288" s="76">
        <f>AG288*VLOOKUP('Tipo de Pilha_Furieri2014'!$E$1,'Área - us ur_Furieri2014'!$A$4:$R$6,15,FALSE)/1000</f>
        <v>3.4632960600337621E-4</v>
      </c>
      <c r="AY288" s="76">
        <f>AH288*VLOOKUP('Tipo de Pilha_Furieri2014'!$E$1,'Área - us ur_Furieri2014'!$A$4:$R$6,16,FALSE)/1000</f>
        <v>0</v>
      </c>
      <c r="AZ288" s="76">
        <f>AI288*VLOOKUP('Tipo de Pilha_Furieri2014'!$E$1,'Área - us ur_Furieri2014'!$A$4:$R$6,17,FALSE)/1000</f>
        <v>0</v>
      </c>
      <c r="BA288" s="77">
        <f>AJ288*VLOOKUP('Tipo de Pilha_Furieri2014'!$E$1,'Área - us ur_Furieri2014'!$A$4:$R$6,18,FALSE)/1000</f>
        <v>0</v>
      </c>
      <c r="BB288" s="70">
        <f t="shared" si="124"/>
        <v>5.247317712577098E-2</v>
      </c>
    </row>
    <row r="289" spans="1:54" ht="15" customHeight="1" x14ac:dyDescent="0.2">
      <c r="A289" s="90">
        <f>'Série Vento-1 dia'!D289</f>
        <v>42291</v>
      </c>
      <c r="B289" s="55">
        <f>'Série Vento-1 dia'!E289</f>
        <v>17.182429599999999</v>
      </c>
      <c r="C289" s="48">
        <f t="shared" si="125"/>
        <v>8.5912148000000008E-2</v>
      </c>
      <c r="D289" s="49">
        <f t="shared" si="126"/>
        <v>0.25773644399999995</v>
      </c>
      <c r="E289" s="49">
        <f t="shared" si="127"/>
        <v>0.42956074</v>
      </c>
      <c r="F289" s="49">
        <f t="shared" si="128"/>
        <v>0.60138503599999993</v>
      </c>
      <c r="G289" s="49">
        <f t="shared" si="129"/>
        <v>0.77320933200000008</v>
      </c>
      <c r="H289" s="49">
        <f t="shared" si="130"/>
        <v>0.94503362800000001</v>
      </c>
      <c r="I289" s="49">
        <f t="shared" si="131"/>
        <v>1.1168579240000001</v>
      </c>
      <c r="J289" s="49">
        <f t="shared" si="132"/>
        <v>1.2886822200000001</v>
      </c>
      <c r="K289" s="49">
        <f t="shared" si="133"/>
        <v>1.4605065159999999</v>
      </c>
      <c r="L289" s="49">
        <f t="shared" si="134"/>
        <v>1.632330812</v>
      </c>
      <c r="M289" s="49">
        <f t="shared" si="135"/>
        <v>1.804155108</v>
      </c>
      <c r="N289" s="49">
        <f t="shared" si="136"/>
        <v>1.9759794039999998</v>
      </c>
      <c r="O289" s="49">
        <f t="shared" si="137"/>
        <v>2.1478036999999999</v>
      </c>
      <c r="P289" s="49">
        <f t="shared" si="138"/>
        <v>2.3196279959999999</v>
      </c>
      <c r="Q289" s="49">
        <f t="shared" si="139"/>
        <v>2.4914522919999995</v>
      </c>
      <c r="R289" s="49">
        <f t="shared" si="140"/>
        <v>2.6632765880000004</v>
      </c>
      <c r="S289" s="50">
        <f t="shared" si="141"/>
        <v>2.835100884</v>
      </c>
      <c r="T289" s="48">
        <f t="shared" si="107"/>
        <v>0</v>
      </c>
      <c r="U289" s="49">
        <f t="shared" si="108"/>
        <v>0</v>
      </c>
      <c r="V289" s="49">
        <f t="shared" si="109"/>
        <v>0</v>
      </c>
      <c r="W289" s="49">
        <f t="shared" si="110"/>
        <v>5.9882500727538321</v>
      </c>
      <c r="X289" s="49">
        <f t="shared" si="111"/>
        <v>15.412206743169406</v>
      </c>
      <c r="Y289" s="49">
        <f t="shared" si="112"/>
        <v>28.260899702308862</v>
      </c>
      <c r="Z289" s="49">
        <f t="shared" si="113"/>
        <v>44.534328950172224</v>
      </c>
      <c r="AA289" s="49">
        <f t="shared" si="114"/>
        <v>64.232494486759464</v>
      </c>
      <c r="AB289" s="49">
        <f t="shared" si="115"/>
        <v>87.355396312070582</v>
      </c>
      <c r="AC289" s="49">
        <f t="shared" si="116"/>
        <v>113.90303442610561</v>
      </c>
      <c r="AD289" s="49">
        <f t="shared" si="117"/>
        <v>143.87540882886452</v>
      </c>
      <c r="AE289" s="49">
        <f t="shared" si="118"/>
        <v>177.27251952034732</v>
      </c>
      <c r="AF289" s="49">
        <f t="shared" si="119"/>
        <v>214.09436650055397</v>
      </c>
      <c r="AG289" s="49">
        <f t="shared" si="120"/>
        <v>254.34094976948461</v>
      </c>
      <c r="AH289" s="49">
        <f t="shared" si="121"/>
        <v>298.01226932713894</v>
      </c>
      <c r="AI289" s="49">
        <f t="shared" si="122"/>
        <v>345.10832517351753</v>
      </c>
      <c r="AJ289" s="49">
        <f t="shared" si="123"/>
        <v>395.6291173086197</v>
      </c>
      <c r="AK289" s="75">
        <f>T289*VLOOKUP('Tipo de Pilha_Furieri2014'!$E$1,'Área - us ur_Furieri2014'!$A$4:$R$6,2,FALSE)/1000</f>
        <v>0</v>
      </c>
      <c r="AL289" s="76">
        <f>U289*VLOOKUP('Tipo de Pilha_Furieri2014'!$E$1,'Área - us ur_Furieri2014'!$A$4:$R$6,3,FALSE)/1000</f>
        <v>0</v>
      </c>
      <c r="AM289" s="76">
        <f>V289*VLOOKUP('Tipo de Pilha_Furieri2014'!$E$1,'Área - us ur_Furieri2014'!$A$4:$R$6,4,FALSE)/1000</f>
        <v>0</v>
      </c>
      <c r="AN289" s="76">
        <f>W289*VLOOKUP('Tipo de Pilha_Furieri2014'!$E$1,'Área - us ur_Furieri2014'!$A$4:$R$6,5,FALSE)/1000</f>
        <v>5.8086025705712167E-4</v>
      </c>
      <c r="AO289" s="76">
        <f>X289*VLOOKUP('Tipo de Pilha_Furieri2014'!$E$1,'Área - us ur_Furieri2014'!$A$4:$R$6,6,FALSE)/1000</f>
        <v>2.4505408721639354E-3</v>
      </c>
      <c r="AP289" s="76">
        <f>Y289*VLOOKUP('Tipo de Pilha_Furieri2014'!$E$1,'Área - us ur_Furieri2014'!$A$4:$R$6,7,FALSE)/1000</f>
        <v>5.7369626395686992E-3</v>
      </c>
      <c r="AQ289" s="76">
        <f>Z289*VLOOKUP('Tipo de Pilha_Furieri2014'!$E$1,'Área - us ur_Furieri2014'!$A$4:$R$6,8,FALSE)/1000</f>
        <v>6.8137523293763502E-3</v>
      </c>
      <c r="AR289" s="76">
        <f>AA289*VLOOKUP('Tipo de Pilha_Furieri2014'!$E$1,'Área - us ur_Furieri2014'!$A$4:$R$6,9,FALSE)/1000</f>
        <v>7.0013418990567816E-3</v>
      </c>
      <c r="AS289" s="76">
        <f>AB289*VLOOKUP('Tipo de Pilha_Furieri2014'!$E$1,'Área - us ur_Furieri2014'!$A$4:$R$6,10,FALSE)/1000</f>
        <v>4.7171914008518117E-3</v>
      </c>
      <c r="AT289" s="76">
        <f>AC289*VLOOKUP('Tipo de Pilha_Furieri2014'!$E$1,'Área - us ur_Furieri2014'!$A$4:$R$6,11,FALSE)/1000</f>
        <v>3.9866062049136964E-3</v>
      </c>
      <c r="AU289" s="76">
        <f>AD289*VLOOKUP('Tipo de Pilha_Furieri2014'!$E$1,'Área - us ur_Furieri2014'!$A$4:$R$6,12,FALSE)/1000</f>
        <v>3.4530098118927487E-3</v>
      </c>
      <c r="AV289" s="76">
        <f>AE289*VLOOKUP('Tipo de Pilha_Furieri2014'!$E$1,'Área - us ur_Furieri2014'!$A$4:$R$6,13,FALSE)/1000</f>
        <v>1.063635117122084E-3</v>
      </c>
      <c r="AW289" s="76">
        <f>AF289*VLOOKUP('Tipo de Pilha_Furieri2014'!$E$1,'Área - us ur_Furieri2014'!$A$4:$R$6,14,FALSE)/1000</f>
        <v>6.422830995016619E-4</v>
      </c>
      <c r="AX289" s="76">
        <f>AG289*VLOOKUP('Tipo de Pilha_Furieri2014'!$E$1,'Área - us ur_Furieri2014'!$A$4:$R$6,15,FALSE)/1000</f>
        <v>2.5434094976948461E-4</v>
      </c>
      <c r="AY289" s="76">
        <f>AH289*VLOOKUP('Tipo de Pilha_Furieri2014'!$E$1,'Área - us ur_Furieri2014'!$A$4:$R$6,16,FALSE)/1000</f>
        <v>0</v>
      </c>
      <c r="AZ289" s="76">
        <f>AI289*VLOOKUP('Tipo de Pilha_Furieri2014'!$E$1,'Área - us ur_Furieri2014'!$A$4:$R$6,17,FALSE)/1000</f>
        <v>0</v>
      </c>
      <c r="BA289" s="77">
        <f>AJ289*VLOOKUP('Tipo de Pilha_Furieri2014'!$E$1,'Área - us ur_Furieri2014'!$A$4:$R$6,18,FALSE)/1000</f>
        <v>0</v>
      </c>
      <c r="BB289" s="70">
        <f t="shared" si="124"/>
        <v>3.6700524581274374E-2</v>
      </c>
    </row>
    <row r="290" spans="1:54" ht="15" customHeight="1" x14ac:dyDescent="0.2">
      <c r="A290" s="90">
        <f>'Série Vento-1 dia'!D290</f>
        <v>42292</v>
      </c>
      <c r="B290" s="55">
        <f>'Série Vento-1 dia'!E290</f>
        <v>18.90067256</v>
      </c>
      <c r="C290" s="48">
        <f t="shared" si="125"/>
        <v>9.4503362800000018E-2</v>
      </c>
      <c r="D290" s="49">
        <f t="shared" si="126"/>
        <v>0.28351008839999997</v>
      </c>
      <c r="E290" s="49">
        <f t="shared" si="127"/>
        <v>0.47251681400000001</v>
      </c>
      <c r="F290" s="49">
        <f t="shared" si="128"/>
        <v>0.66152353959999999</v>
      </c>
      <c r="G290" s="49">
        <f t="shared" si="129"/>
        <v>0.85053026520000008</v>
      </c>
      <c r="H290" s="49">
        <f t="shared" si="130"/>
        <v>1.0395369908000001</v>
      </c>
      <c r="I290" s="49">
        <f t="shared" si="131"/>
        <v>1.2285437164000002</v>
      </c>
      <c r="J290" s="49">
        <f t="shared" si="132"/>
        <v>1.4175504420000002</v>
      </c>
      <c r="K290" s="49">
        <f t="shared" si="133"/>
        <v>1.6065571676000001</v>
      </c>
      <c r="L290" s="49">
        <f t="shared" si="134"/>
        <v>1.7955638932</v>
      </c>
      <c r="M290" s="49">
        <f t="shared" si="135"/>
        <v>1.9845706188000003</v>
      </c>
      <c r="N290" s="49">
        <f t="shared" si="136"/>
        <v>2.1735773443999999</v>
      </c>
      <c r="O290" s="49">
        <f t="shared" si="137"/>
        <v>2.36258407</v>
      </c>
      <c r="P290" s="49">
        <f t="shared" si="138"/>
        <v>2.5515907956000001</v>
      </c>
      <c r="Q290" s="49">
        <f t="shared" si="139"/>
        <v>2.7405975211999998</v>
      </c>
      <c r="R290" s="49">
        <f t="shared" si="140"/>
        <v>2.9296042468000008</v>
      </c>
      <c r="S290" s="50">
        <f t="shared" si="141"/>
        <v>3.1186109724000004</v>
      </c>
      <c r="T290" s="48">
        <f t="shared" si="107"/>
        <v>0</v>
      </c>
      <c r="U290" s="49">
        <f t="shared" si="108"/>
        <v>0</v>
      </c>
      <c r="V290" s="49">
        <f t="shared" si="109"/>
        <v>1.1677657594172151</v>
      </c>
      <c r="W290" s="49">
        <f t="shared" si="110"/>
        <v>8.8970711545569401</v>
      </c>
      <c r="X290" s="49">
        <f t="shared" si="111"/>
        <v>20.770307459052582</v>
      </c>
      <c r="Y290" s="49">
        <f t="shared" si="112"/>
        <v>36.787474672904132</v>
      </c>
      <c r="Z290" s="49">
        <f t="shared" si="113"/>
        <v>56.948572796111605</v>
      </c>
      <c r="AA290" s="49">
        <f t="shared" si="114"/>
        <v>81.253601828674974</v>
      </c>
      <c r="AB290" s="49">
        <f t="shared" si="115"/>
        <v>109.70256177059423</v>
      </c>
      <c r="AC290" s="49">
        <f t="shared" si="116"/>
        <v>142.2954526218694</v>
      </c>
      <c r="AD290" s="49">
        <f t="shared" si="117"/>
        <v>179.03227438250053</v>
      </c>
      <c r="AE290" s="49">
        <f t="shared" si="118"/>
        <v>219.91302705248745</v>
      </c>
      <c r="AF290" s="49">
        <f t="shared" si="119"/>
        <v>264.93771063183038</v>
      </c>
      <c r="AG290" s="49">
        <f t="shared" si="120"/>
        <v>314.10632512052916</v>
      </c>
      <c r="AH290" s="49">
        <f t="shared" si="121"/>
        <v>367.41887051858379</v>
      </c>
      <c r="AI290" s="49">
        <f t="shared" si="122"/>
        <v>424.87534682599471</v>
      </c>
      <c r="AJ290" s="49">
        <f t="shared" si="123"/>
        <v>486.4757540427612</v>
      </c>
      <c r="AK290" s="75">
        <f>T290*VLOOKUP('Tipo de Pilha_Furieri2014'!$E$1,'Área - us ur_Furieri2014'!$A$4:$R$6,2,FALSE)/1000</f>
        <v>0</v>
      </c>
      <c r="AL290" s="76">
        <f>U290*VLOOKUP('Tipo de Pilha_Furieri2014'!$E$1,'Área - us ur_Furieri2014'!$A$4:$R$6,3,FALSE)/1000</f>
        <v>0</v>
      </c>
      <c r="AM290" s="76">
        <f>V290*VLOOKUP('Tipo de Pilha_Furieri2014'!$E$1,'Área - us ur_Furieri2014'!$A$4:$R$6,4,FALSE)/1000</f>
        <v>8.5246900437456697E-5</v>
      </c>
      <c r="AN290" s="76">
        <f>W290*VLOOKUP('Tipo de Pilha_Furieri2014'!$E$1,'Área - us ur_Furieri2014'!$A$4:$R$6,5,FALSE)/1000</f>
        <v>8.6301590199202303E-4</v>
      </c>
      <c r="AO290" s="76">
        <f>X290*VLOOKUP('Tipo de Pilha_Furieri2014'!$E$1,'Área - us ur_Furieri2014'!$A$4:$R$6,6,FALSE)/1000</f>
        <v>3.3024788859893602E-3</v>
      </c>
      <c r="AP290" s="76">
        <f>Y290*VLOOKUP('Tipo de Pilha_Furieri2014'!$E$1,'Área - us ur_Furieri2014'!$A$4:$R$6,7,FALSE)/1000</f>
        <v>7.4678573585995386E-3</v>
      </c>
      <c r="AQ290" s="76">
        <f>Z290*VLOOKUP('Tipo de Pilha_Furieri2014'!$E$1,'Área - us ur_Furieri2014'!$A$4:$R$6,8,FALSE)/1000</f>
        <v>8.7131316378050751E-3</v>
      </c>
      <c r="AR290" s="76">
        <f>AA290*VLOOKUP('Tipo de Pilha_Furieri2014'!$E$1,'Área - us ur_Furieri2014'!$A$4:$R$6,9,FALSE)/1000</f>
        <v>8.8566425993255714E-3</v>
      </c>
      <c r="AS290" s="76">
        <f>AB290*VLOOKUP('Tipo de Pilha_Furieri2014'!$E$1,'Área - us ur_Furieri2014'!$A$4:$R$6,10,FALSE)/1000</f>
        <v>5.9239383356120886E-3</v>
      </c>
      <c r="AT290" s="76">
        <f>AC290*VLOOKUP('Tipo de Pilha_Furieri2014'!$E$1,'Área - us ur_Furieri2014'!$A$4:$R$6,11,FALSE)/1000</f>
        <v>4.9803408417654297E-3</v>
      </c>
      <c r="AU290" s="76">
        <f>AD290*VLOOKUP('Tipo de Pilha_Furieri2014'!$E$1,'Área - us ur_Furieri2014'!$A$4:$R$6,12,FALSE)/1000</f>
        <v>4.2967745851800127E-3</v>
      </c>
      <c r="AV290" s="76">
        <f>AE290*VLOOKUP('Tipo de Pilha_Furieri2014'!$E$1,'Área - us ur_Furieri2014'!$A$4:$R$6,13,FALSE)/1000</f>
        <v>1.3194781623149248E-3</v>
      </c>
      <c r="AW290" s="76">
        <f>AF290*VLOOKUP('Tipo de Pilha_Furieri2014'!$E$1,'Área - us ur_Furieri2014'!$A$4:$R$6,14,FALSE)/1000</f>
        <v>7.9481313189549117E-4</v>
      </c>
      <c r="AX290" s="76">
        <f>AG290*VLOOKUP('Tipo de Pilha_Furieri2014'!$E$1,'Área - us ur_Furieri2014'!$A$4:$R$6,15,FALSE)/1000</f>
        <v>3.1410632512052916E-4</v>
      </c>
      <c r="AY290" s="76">
        <f>AH290*VLOOKUP('Tipo de Pilha_Furieri2014'!$E$1,'Área - us ur_Furieri2014'!$A$4:$R$6,16,FALSE)/1000</f>
        <v>0</v>
      </c>
      <c r="AZ290" s="76">
        <f>AI290*VLOOKUP('Tipo de Pilha_Furieri2014'!$E$1,'Área - us ur_Furieri2014'!$A$4:$R$6,17,FALSE)/1000</f>
        <v>0</v>
      </c>
      <c r="BA290" s="77">
        <f>AJ290*VLOOKUP('Tipo de Pilha_Furieri2014'!$E$1,'Área - us ur_Furieri2014'!$A$4:$R$6,18,FALSE)/1000</f>
        <v>0</v>
      </c>
      <c r="BB290" s="70">
        <f t="shared" si="124"/>
        <v>4.69178246660375E-2</v>
      </c>
    </row>
    <row r="291" spans="1:54" ht="15" customHeight="1" x14ac:dyDescent="0.2">
      <c r="A291" s="90">
        <f>'Série Vento-1 dia'!D291</f>
        <v>42293</v>
      </c>
      <c r="B291" s="55">
        <f>'Série Vento-1 dia'!E291</f>
        <v>19.759794039999999</v>
      </c>
      <c r="C291" s="48">
        <f t="shared" si="125"/>
        <v>9.8798970200000016E-2</v>
      </c>
      <c r="D291" s="49">
        <f t="shared" si="126"/>
        <v>0.29639691059999995</v>
      </c>
      <c r="E291" s="49">
        <f t="shared" si="127"/>
        <v>0.49399485100000001</v>
      </c>
      <c r="F291" s="49">
        <f t="shared" si="128"/>
        <v>0.69159279139999985</v>
      </c>
      <c r="G291" s="49">
        <f t="shared" si="129"/>
        <v>0.88919073180000008</v>
      </c>
      <c r="H291" s="49">
        <f t="shared" si="130"/>
        <v>1.0867886722000002</v>
      </c>
      <c r="I291" s="49">
        <f t="shared" si="131"/>
        <v>1.2843866126000001</v>
      </c>
      <c r="J291" s="49">
        <f t="shared" si="132"/>
        <v>1.4819845530000002</v>
      </c>
      <c r="K291" s="49">
        <f t="shared" si="133"/>
        <v>1.6795824934000001</v>
      </c>
      <c r="L291" s="49">
        <f t="shared" si="134"/>
        <v>1.8771804338</v>
      </c>
      <c r="M291" s="49">
        <f t="shared" si="135"/>
        <v>2.0747783742000001</v>
      </c>
      <c r="N291" s="49">
        <f t="shared" si="136"/>
        <v>2.2723763145999998</v>
      </c>
      <c r="O291" s="49">
        <f t="shared" si="137"/>
        <v>2.4699742549999999</v>
      </c>
      <c r="P291" s="49">
        <f t="shared" si="138"/>
        <v>2.6675721954</v>
      </c>
      <c r="Q291" s="49">
        <f t="shared" si="139"/>
        <v>2.8651701357999997</v>
      </c>
      <c r="R291" s="49">
        <f t="shared" si="140"/>
        <v>3.0627680762000002</v>
      </c>
      <c r="S291" s="50">
        <f t="shared" si="141"/>
        <v>3.2603660165999999</v>
      </c>
      <c r="T291" s="48">
        <f t="shared" si="107"/>
        <v>0</v>
      </c>
      <c r="U291" s="49">
        <f t="shared" si="108"/>
        <v>0</v>
      </c>
      <c r="V291" s="49">
        <f t="shared" si="109"/>
        <v>1.8374010503617082</v>
      </c>
      <c r="W291" s="49">
        <f t="shared" si="110"/>
        <v>10.50880551872174</v>
      </c>
      <c r="X291" s="49">
        <f t="shared" si="111"/>
        <v>23.709423728919141</v>
      </c>
      <c r="Y291" s="49">
        <f t="shared" si="112"/>
        <v>41.439255680953892</v>
      </c>
      <c r="Z291" s="49">
        <f t="shared" si="113"/>
        <v>63.698301374825959</v>
      </c>
      <c r="AA291" s="49">
        <f t="shared" si="114"/>
        <v>90.486560810535408</v>
      </c>
      <c r="AB291" s="49">
        <f t="shared" si="115"/>
        <v>121.80403398808217</v>
      </c>
      <c r="AC291" s="49">
        <f t="shared" si="116"/>
        <v>157.65072090746628</v>
      </c>
      <c r="AD291" s="49">
        <f t="shared" si="117"/>
        <v>198.02662156868777</v>
      </c>
      <c r="AE291" s="49">
        <f t="shared" si="118"/>
        <v>242.93173597174649</v>
      </c>
      <c r="AF291" s="49">
        <f t="shared" si="119"/>
        <v>292.36606411664263</v>
      </c>
      <c r="AG291" s="49">
        <f t="shared" si="120"/>
        <v>346.32960600337617</v>
      </c>
      <c r="AH291" s="49">
        <f t="shared" si="121"/>
        <v>404.82236163194693</v>
      </c>
      <c r="AI291" s="49">
        <f t="shared" si="122"/>
        <v>467.84433100235526</v>
      </c>
      <c r="AJ291" s="49">
        <f t="shared" si="123"/>
        <v>535.3955141146007</v>
      </c>
      <c r="AK291" s="75">
        <f>T291*VLOOKUP('Tipo de Pilha_Furieri2014'!$E$1,'Área - us ur_Furieri2014'!$A$4:$R$6,2,FALSE)/1000</f>
        <v>0</v>
      </c>
      <c r="AL291" s="76">
        <f>U291*VLOOKUP('Tipo de Pilha_Furieri2014'!$E$1,'Área - us ur_Furieri2014'!$A$4:$R$6,3,FALSE)/1000</f>
        <v>0</v>
      </c>
      <c r="AM291" s="76">
        <f>V291*VLOOKUP('Tipo de Pilha_Furieri2014'!$E$1,'Área - us ur_Furieri2014'!$A$4:$R$6,4,FALSE)/1000</f>
        <v>1.3413027667640471E-4</v>
      </c>
      <c r="AN291" s="76">
        <f>W291*VLOOKUP('Tipo de Pilha_Furieri2014'!$E$1,'Área - us ur_Furieri2014'!$A$4:$R$6,5,FALSE)/1000</f>
        <v>1.0193541353160087E-3</v>
      </c>
      <c r="AO291" s="76">
        <f>X291*VLOOKUP('Tipo de Pilha_Furieri2014'!$E$1,'Área - us ur_Furieri2014'!$A$4:$R$6,6,FALSE)/1000</f>
        <v>3.7697983728981438E-3</v>
      </c>
      <c r="AP291" s="76">
        <f>Y291*VLOOKUP('Tipo de Pilha_Furieri2014'!$E$1,'Área - us ur_Furieri2014'!$A$4:$R$6,7,FALSE)/1000</f>
        <v>8.41216890323364E-3</v>
      </c>
      <c r="AQ291" s="76">
        <f>Z291*VLOOKUP('Tipo de Pilha_Furieri2014'!$E$1,'Área - us ur_Furieri2014'!$A$4:$R$6,8,FALSE)/1000</f>
        <v>9.7458401103483715E-3</v>
      </c>
      <c r="AR291" s="76">
        <f>AA291*VLOOKUP('Tipo de Pilha_Furieri2014'!$E$1,'Área - us ur_Furieri2014'!$A$4:$R$6,9,FALSE)/1000</f>
        <v>9.8630351283483589E-3</v>
      </c>
      <c r="AS291" s="76">
        <f>AB291*VLOOKUP('Tipo de Pilha_Furieri2014'!$E$1,'Área - us ur_Furieri2014'!$A$4:$R$6,10,FALSE)/1000</f>
        <v>6.577417835356438E-3</v>
      </c>
      <c r="AT291" s="76">
        <f>AC291*VLOOKUP('Tipo de Pilha_Furieri2014'!$E$1,'Área - us ur_Furieri2014'!$A$4:$R$6,11,FALSE)/1000</f>
        <v>5.517775231761321E-3</v>
      </c>
      <c r="AU291" s="76">
        <f>AD291*VLOOKUP('Tipo de Pilha_Furieri2014'!$E$1,'Área - us ur_Furieri2014'!$A$4:$R$6,12,FALSE)/1000</f>
        <v>4.7526389176485067E-3</v>
      </c>
      <c r="AV291" s="76">
        <f>AE291*VLOOKUP('Tipo de Pilha_Furieri2014'!$E$1,'Área - us ur_Furieri2014'!$A$4:$R$6,13,FALSE)/1000</f>
        <v>1.4575904158304789E-3</v>
      </c>
      <c r="AW291" s="76">
        <f>AF291*VLOOKUP('Tipo de Pilha_Furieri2014'!$E$1,'Área - us ur_Furieri2014'!$A$4:$R$6,14,FALSE)/1000</f>
        <v>8.7709819234992796E-4</v>
      </c>
      <c r="AX291" s="76">
        <f>AG291*VLOOKUP('Tipo de Pilha_Furieri2014'!$E$1,'Área - us ur_Furieri2014'!$A$4:$R$6,15,FALSE)/1000</f>
        <v>3.4632960600337621E-4</v>
      </c>
      <c r="AY291" s="76">
        <f>AH291*VLOOKUP('Tipo de Pilha_Furieri2014'!$E$1,'Área - us ur_Furieri2014'!$A$4:$R$6,16,FALSE)/1000</f>
        <v>0</v>
      </c>
      <c r="AZ291" s="76">
        <f>AI291*VLOOKUP('Tipo de Pilha_Furieri2014'!$E$1,'Área - us ur_Furieri2014'!$A$4:$R$6,17,FALSE)/1000</f>
        <v>0</v>
      </c>
      <c r="BA291" s="77">
        <f>AJ291*VLOOKUP('Tipo de Pilha_Furieri2014'!$E$1,'Área - us ur_Furieri2014'!$A$4:$R$6,18,FALSE)/1000</f>
        <v>0</v>
      </c>
      <c r="BB291" s="70">
        <f t="shared" si="124"/>
        <v>5.247317712577098E-2</v>
      </c>
    </row>
    <row r="292" spans="1:54" ht="15" customHeight="1" x14ac:dyDescent="0.2">
      <c r="A292" s="90">
        <f>'Série Vento-1 dia'!D292</f>
        <v>42294</v>
      </c>
      <c r="B292" s="55">
        <f>'Série Vento-1 dia'!E292</f>
        <v>13.74594368</v>
      </c>
      <c r="C292" s="48">
        <f t="shared" si="125"/>
        <v>6.8729718400000014E-2</v>
      </c>
      <c r="D292" s="49">
        <f t="shared" si="126"/>
        <v>0.2061891552</v>
      </c>
      <c r="E292" s="49">
        <f t="shared" si="127"/>
        <v>0.34364859200000003</v>
      </c>
      <c r="F292" s="49">
        <f t="shared" si="128"/>
        <v>0.48110802879999992</v>
      </c>
      <c r="G292" s="49">
        <f t="shared" si="129"/>
        <v>0.61856746560000009</v>
      </c>
      <c r="H292" s="49">
        <f t="shared" si="130"/>
        <v>0.75602690240000014</v>
      </c>
      <c r="I292" s="49">
        <f t="shared" si="131"/>
        <v>0.89348633919999998</v>
      </c>
      <c r="J292" s="49">
        <f t="shared" si="132"/>
        <v>1.030945776</v>
      </c>
      <c r="K292" s="49">
        <f t="shared" si="133"/>
        <v>1.1684052128</v>
      </c>
      <c r="L292" s="49">
        <f t="shared" si="134"/>
        <v>1.3058646495999999</v>
      </c>
      <c r="M292" s="49">
        <f t="shared" si="135"/>
        <v>1.4433240864000001</v>
      </c>
      <c r="N292" s="49">
        <f t="shared" si="136"/>
        <v>1.5807835231999998</v>
      </c>
      <c r="O292" s="49">
        <f t="shared" si="137"/>
        <v>1.71824296</v>
      </c>
      <c r="P292" s="49">
        <f t="shared" si="138"/>
        <v>1.8557023968000002</v>
      </c>
      <c r="Q292" s="49">
        <f t="shared" si="139"/>
        <v>1.9931618335999999</v>
      </c>
      <c r="R292" s="49">
        <f t="shared" si="140"/>
        <v>2.1306212704000003</v>
      </c>
      <c r="S292" s="50">
        <f t="shared" si="141"/>
        <v>2.2680807072000002</v>
      </c>
      <c r="T292" s="48">
        <f t="shared" si="107"/>
        <v>0</v>
      </c>
      <c r="U292" s="49">
        <f t="shared" si="108"/>
        <v>0</v>
      </c>
      <c r="V292" s="49">
        <f t="shared" si="109"/>
        <v>0</v>
      </c>
      <c r="W292" s="49">
        <f t="shared" si="110"/>
        <v>1.4291984952536523</v>
      </c>
      <c r="X292" s="49">
        <f t="shared" si="111"/>
        <v>6.7765326068028209</v>
      </c>
      <c r="Y292" s="49">
        <f t="shared" si="112"/>
        <v>14.315697943135278</v>
      </c>
      <c r="Z292" s="49">
        <f t="shared" si="113"/>
        <v>24.046694504251011</v>
      </c>
      <c r="AA292" s="49">
        <f t="shared" si="114"/>
        <v>35.969522290150053</v>
      </c>
      <c r="AB292" s="49">
        <f t="shared" si="115"/>
        <v>50.08418130083237</v>
      </c>
      <c r="AC292" s="49">
        <f t="shared" si="116"/>
        <v>66.390671536297987</v>
      </c>
      <c r="AD292" s="49">
        <f t="shared" si="117"/>
        <v>84.888992996546904</v>
      </c>
      <c r="AE292" s="49">
        <f t="shared" si="118"/>
        <v>105.57914568157906</v>
      </c>
      <c r="AF292" s="49">
        <f t="shared" si="119"/>
        <v>128.46112959139458</v>
      </c>
      <c r="AG292" s="49">
        <f t="shared" si="120"/>
        <v>153.53494472599337</v>
      </c>
      <c r="AH292" s="49">
        <f t="shared" si="121"/>
        <v>180.8005910853754</v>
      </c>
      <c r="AI292" s="49">
        <f t="shared" si="122"/>
        <v>210.25806866954085</v>
      </c>
      <c r="AJ292" s="49">
        <f t="shared" si="123"/>
        <v>241.90737747848948</v>
      </c>
      <c r="AK292" s="75">
        <f>T292*VLOOKUP('Tipo de Pilha_Furieri2014'!$E$1,'Área - us ur_Furieri2014'!$A$4:$R$6,2,FALSE)/1000</f>
        <v>0</v>
      </c>
      <c r="AL292" s="76">
        <f>U292*VLOOKUP('Tipo de Pilha_Furieri2014'!$E$1,'Área - us ur_Furieri2014'!$A$4:$R$6,3,FALSE)/1000</f>
        <v>0</v>
      </c>
      <c r="AM292" s="76">
        <f>V292*VLOOKUP('Tipo de Pilha_Furieri2014'!$E$1,'Área - us ur_Furieri2014'!$A$4:$R$6,4,FALSE)/1000</f>
        <v>0</v>
      </c>
      <c r="AN292" s="76">
        <f>W292*VLOOKUP('Tipo de Pilha_Furieri2014'!$E$1,'Área - us ur_Furieri2014'!$A$4:$R$6,5,FALSE)/1000</f>
        <v>1.3863225403960424E-4</v>
      </c>
      <c r="AO292" s="76">
        <f>X292*VLOOKUP('Tipo de Pilha_Furieri2014'!$E$1,'Área - us ur_Furieri2014'!$A$4:$R$6,6,FALSE)/1000</f>
        <v>1.0774686844816485E-3</v>
      </c>
      <c r="AP292" s="76">
        <f>Y292*VLOOKUP('Tipo de Pilha_Furieri2014'!$E$1,'Área - us ur_Furieri2014'!$A$4:$R$6,7,FALSE)/1000</f>
        <v>2.9060866824564616E-3</v>
      </c>
      <c r="AQ292" s="76">
        <f>Z292*VLOOKUP('Tipo de Pilha_Furieri2014'!$E$1,'Área - us ur_Furieri2014'!$A$4:$R$6,8,FALSE)/1000</f>
        <v>3.6791442591504048E-3</v>
      </c>
      <c r="AR292" s="76">
        <f>AA292*VLOOKUP('Tipo de Pilha_Furieri2014'!$E$1,'Área - us ur_Furieri2014'!$A$4:$R$6,9,FALSE)/1000</f>
        <v>3.9206779296263559E-3</v>
      </c>
      <c r="AS292" s="76">
        <f>AB292*VLOOKUP('Tipo de Pilha_Furieri2014'!$E$1,'Área - us ur_Furieri2014'!$A$4:$R$6,10,FALSE)/1000</f>
        <v>2.7045457902449481E-3</v>
      </c>
      <c r="AT292" s="76">
        <f>AC292*VLOOKUP('Tipo de Pilha_Furieri2014'!$E$1,'Área - us ur_Furieri2014'!$A$4:$R$6,11,FALSE)/1000</f>
        <v>2.3236735037704295E-3</v>
      </c>
      <c r="AU292" s="76">
        <f>AD292*VLOOKUP('Tipo de Pilha_Furieri2014'!$E$1,'Área - us ur_Furieri2014'!$A$4:$R$6,12,FALSE)/1000</f>
        <v>2.0373358319171254E-3</v>
      </c>
      <c r="AV292" s="76">
        <f>AE292*VLOOKUP('Tipo de Pilha_Furieri2014'!$E$1,'Área - us ur_Furieri2014'!$A$4:$R$6,13,FALSE)/1000</f>
        <v>6.3347487408947449E-4</v>
      </c>
      <c r="AW292" s="76">
        <f>AF292*VLOOKUP('Tipo de Pilha_Furieri2014'!$E$1,'Área - us ur_Furieri2014'!$A$4:$R$6,14,FALSE)/1000</f>
        <v>3.8538338877418379E-4</v>
      </c>
      <c r="AX292" s="76">
        <f>AG292*VLOOKUP('Tipo de Pilha_Furieri2014'!$E$1,'Área - us ur_Furieri2014'!$A$4:$R$6,15,FALSE)/1000</f>
        <v>1.5353494472599338E-4</v>
      </c>
      <c r="AY292" s="76">
        <f>AH292*VLOOKUP('Tipo de Pilha_Furieri2014'!$E$1,'Área - us ur_Furieri2014'!$A$4:$R$6,16,FALSE)/1000</f>
        <v>0</v>
      </c>
      <c r="AZ292" s="76">
        <f>AI292*VLOOKUP('Tipo de Pilha_Furieri2014'!$E$1,'Área - us ur_Furieri2014'!$A$4:$R$6,17,FALSE)/1000</f>
        <v>0</v>
      </c>
      <c r="BA292" s="77">
        <f>AJ292*VLOOKUP('Tipo de Pilha_Furieri2014'!$E$1,'Área - us ur_Furieri2014'!$A$4:$R$6,18,FALSE)/1000</f>
        <v>0</v>
      </c>
      <c r="BB292" s="70">
        <f t="shared" si="124"/>
        <v>1.9959958143276627E-2</v>
      </c>
    </row>
    <row r="293" spans="1:54" ht="15" customHeight="1" x14ac:dyDescent="0.2">
      <c r="A293" s="90">
        <f>'Série Vento-1 dia'!D293</f>
        <v>42295</v>
      </c>
      <c r="B293" s="55">
        <f>'Série Vento-1 dia'!E293</f>
        <v>15.464186639999999</v>
      </c>
      <c r="C293" s="48">
        <f t="shared" si="125"/>
        <v>7.7320933200000011E-2</v>
      </c>
      <c r="D293" s="49">
        <f t="shared" si="126"/>
        <v>0.23196279959999999</v>
      </c>
      <c r="E293" s="49">
        <f t="shared" si="127"/>
        <v>0.38660466599999999</v>
      </c>
      <c r="F293" s="49">
        <f t="shared" si="128"/>
        <v>0.54124653239999987</v>
      </c>
      <c r="G293" s="49">
        <f t="shared" si="129"/>
        <v>0.69588839880000009</v>
      </c>
      <c r="H293" s="49">
        <f t="shared" si="130"/>
        <v>0.85053026520000008</v>
      </c>
      <c r="I293" s="49">
        <f t="shared" si="131"/>
        <v>1.0051721316</v>
      </c>
      <c r="J293" s="49">
        <f t="shared" si="132"/>
        <v>1.1598139980000002</v>
      </c>
      <c r="K293" s="49">
        <f t="shared" si="133"/>
        <v>1.3144558644</v>
      </c>
      <c r="L293" s="49">
        <f t="shared" si="134"/>
        <v>1.4690977307999999</v>
      </c>
      <c r="M293" s="49">
        <f t="shared" si="135"/>
        <v>1.6237395972000002</v>
      </c>
      <c r="N293" s="49">
        <f t="shared" si="136"/>
        <v>1.7783814635999997</v>
      </c>
      <c r="O293" s="49">
        <f t="shared" si="137"/>
        <v>1.9330233299999999</v>
      </c>
      <c r="P293" s="49">
        <f t="shared" si="138"/>
        <v>2.0876651964000001</v>
      </c>
      <c r="Q293" s="49">
        <f t="shared" si="139"/>
        <v>2.2423070627999997</v>
      </c>
      <c r="R293" s="49">
        <f t="shared" si="140"/>
        <v>2.3969489292000001</v>
      </c>
      <c r="S293" s="50">
        <f t="shared" si="141"/>
        <v>2.5515907956000001</v>
      </c>
      <c r="T293" s="48">
        <f t="shared" si="107"/>
        <v>0</v>
      </c>
      <c r="U293" s="49">
        <f t="shared" si="108"/>
        <v>0</v>
      </c>
      <c r="V293" s="49">
        <f t="shared" si="109"/>
        <v>0</v>
      </c>
      <c r="W293" s="49">
        <f t="shared" si="110"/>
        <v>3.4989591863194018</v>
      </c>
      <c r="X293" s="49">
        <f t="shared" si="111"/>
        <v>10.747615125752819</v>
      </c>
      <c r="Y293" s="49">
        <f t="shared" si="112"/>
        <v>20.770307459052582</v>
      </c>
      <c r="Z293" s="49">
        <f t="shared" si="113"/>
        <v>33.567036186218694</v>
      </c>
      <c r="AA293" s="49">
        <f t="shared" si="114"/>
        <v>49.137801307251181</v>
      </c>
      <c r="AB293" s="49">
        <f t="shared" si="115"/>
        <v>67.482602822149971</v>
      </c>
      <c r="AC293" s="49">
        <f t="shared" si="116"/>
        <v>88.60144073091513</v>
      </c>
      <c r="AD293" s="49">
        <f t="shared" si="117"/>
        <v>112.4943150335467</v>
      </c>
      <c r="AE293" s="49">
        <f t="shared" si="118"/>
        <v>139.16122573004449</v>
      </c>
      <c r="AF293" s="49">
        <f t="shared" si="119"/>
        <v>168.60217282040875</v>
      </c>
      <c r="AG293" s="49">
        <f t="shared" si="120"/>
        <v>200.81715630463935</v>
      </c>
      <c r="AH293" s="49">
        <f t="shared" si="121"/>
        <v>235.80617618273621</v>
      </c>
      <c r="AI293" s="49">
        <f t="shared" si="122"/>
        <v>273.56923245469955</v>
      </c>
      <c r="AJ293" s="49">
        <f t="shared" si="123"/>
        <v>314.10632512052916</v>
      </c>
      <c r="AK293" s="75">
        <f>T293*VLOOKUP('Tipo de Pilha_Furieri2014'!$E$1,'Área - us ur_Furieri2014'!$A$4:$R$6,2,FALSE)/1000</f>
        <v>0</v>
      </c>
      <c r="AL293" s="76">
        <f>U293*VLOOKUP('Tipo de Pilha_Furieri2014'!$E$1,'Área - us ur_Furieri2014'!$A$4:$R$6,3,FALSE)/1000</f>
        <v>0</v>
      </c>
      <c r="AM293" s="76">
        <f>V293*VLOOKUP('Tipo de Pilha_Furieri2014'!$E$1,'Área - us ur_Furieri2014'!$A$4:$R$6,4,FALSE)/1000</f>
        <v>0</v>
      </c>
      <c r="AN293" s="76">
        <f>W293*VLOOKUP('Tipo de Pilha_Furieri2014'!$E$1,'Área - us ur_Furieri2014'!$A$4:$R$6,5,FALSE)/1000</f>
        <v>3.3939904107298198E-4</v>
      </c>
      <c r="AO293" s="76">
        <f>X293*VLOOKUP('Tipo de Pilha_Furieri2014'!$E$1,'Área - us ur_Furieri2014'!$A$4:$R$6,6,FALSE)/1000</f>
        <v>1.7088708049946984E-3</v>
      </c>
      <c r="AP293" s="76">
        <f>Y293*VLOOKUP('Tipo de Pilha_Furieri2014'!$E$1,'Área - us ur_Furieri2014'!$A$4:$R$6,7,FALSE)/1000</f>
        <v>4.2163724141876741E-3</v>
      </c>
      <c r="AQ293" s="76">
        <f>Z293*VLOOKUP('Tipo de Pilha_Furieri2014'!$E$1,'Área - us ur_Furieri2014'!$A$4:$R$6,8,FALSE)/1000</f>
        <v>5.1357565364914598E-3</v>
      </c>
      <c r="AR293" s="76">
        <f>AA293*VLOOKUP('Tipo de Pilha_Furieri2014'!$E$1,'Área - us ur_Furieri2014'!$A$4:$R$6,9,FALSE)/1000</f>
        <v>5.3560203424903785E-3</v>
      </c>
      <c r="AS293" s="76">
        <f>AB293*VLOOKUP('Tipo de Pilha_Furieri2014'!$E$1,'Área - us ur_Furieri2014'!$A$4:$R$6,10,FALSE)/1000</f>
        <v>3.6440605523960987E-3</v>
      </c>
      <c r="AT293" s="76">
        <f>AC293*VLOOKUP('Tipo de Pilha_Furieri2014'!$E$1,'Área - us ur_Furieri2014'!$A$4:$R$6,11,FALSE)/1000</f>
        <v>3.1010504255820298E-3</v>
      </c>
      <c r="AU293" s="76">
        <f>AD293*VLOOKUP('Tipo de Pilha_Furieri2014'!$E$1,'Área - us ur_Furieri2014'!$A$4:$R$6,12,FALSE)/1000</f>
        <v>2.6998635608051205E-3</v>
      </c>
      <c r="AV293" s="76">
        <f>AE293*VLOOKUP('Tipo de Pilha_Furieri2014'!$E$1,'Área - us ur_Furieri2014'!$A$4:$R$6,13,FALSE)/1000</f>
        <v>8.3496735438026693E-4</v>
      </c>
      <c r="AW293" s="76">
        <f>AF293*VLOOKUP('Tipo de Pilha_Furieri2014'!$E$1,'Área - us ur_Furieri2014'!$A$4:$R$6,14,FALSE)/1000</f>
        <v>5.0580651846122624E-4</v>
      </c>
      <c r="AX293" s="76">
        <f>AG293*VLOOKUP('Tipo de Pilha_Furieri2014'!$E$1,'Área - us ur_Furieri2014'!$A$4:$R$6,15,FALSE)/1000</f>
        <v>2.0081715630463937E-4</v>
      </c>
      <c r="AY293" s="76">
        <f>AH293*VLOOKUP('Tipo de Pilha_Furieri2014'!$E$1,'Área - us ur_Furieri2014'!$A$4:$R$6,16,FALSE)/1000</f>
        <v>0</v>
      </c>
      <c r="AZ293" s="76">
        <f>AI293*VLOOKUP('Tipo de Pilha_Furieri2014'!$E$1,'Área - us ur_Furieri2014'!$A$4:$R$6,17,FALSE)/1000</f>
        <v>0</v>
      </c>
      <c r="BA293" s="77">
        <f>AJ293*VLOOKUP('Tipo de Pilha_Furieri2014'!$E$1,'Área - us ur_Furieri2014'!$A$4:$R$6,18,FALSE)/1000</f>
        <v>0</v>
      </c>
      <c r="BB293" s="70">
        <f t="shared" si="124"/>
        <v>2.7742984707166574E-2</v>
      </c>
    </row>
    <row r="294" spans="1:54" ht="15" customHeight="1" x14ac:dyDescent="0.2">
      <c r="A294" s="90">
        <f>'Série Vento-1 dia'!D294</f>
        <v>42296</v>
      </c>
      <c r="B294" s="55">
        <f>'Série Vento-1 dia'!E294</f>
        <v>10.309457759999999</v>
      </c>
      <c r="C294" s="48">
        <f t="shared" si="125"/>
        <v>5.1547288800000007E-2</v>
      </c>
      <c r="D294" s="49">
        <f t="shared" si="126"/>
        <v>0.15464186639999997</v>
      </c>
      <c r="E294" s="49">
        <f t="shared" si="127"/>
        <v>0.25773644400000001</v>
      </c>
      <c r="F294" s="49">
        <f t="shared" si="128"/>
        <v>0.36083102159999991</v>
      </c>
      <c r="G294" s="49">
        <f t="shared" si="129"/>
        <v>0.46392559919999998</v>
      </c>
      <c r="H294" s="49">
        <f t="shared" si="130"/>
        <v>0.56702017680000005</v>
      </c>
      <c r="I294" s="49">
        <f t="shared" si="131"/>
        <v>0.67011475440000001</v>
      </c>
      <c r="J294" s="49">
        <f t="shared" si="132"/>
        <v>0.77320933200000008</v>
      </c>
      <c r="K294" s="49">
        <f t="shared" si="133"/>
        <v>0.87630390959999993</v>
      </c>
      <c r="L294" s="49">
        <f t="shared" si="134"/>
        <v>0.97939848719999989</v>
      </c>
      <c r="M294" s="49">
        <f t="shared" si="135"/>
        <v>1.0824930648</v>
      </c>
      <c r="N294" s="49">
        <f t="shared" si="136"/>
        <v>1.1855876423999998</v>
      </c>
      <c r="O294" s="49">
        <f t="shared" si="137"/>
        <v>1.2886822199999999</v>
      </c>
      <c r="P294" s="49">
        <f t="shared" si="138"/>
        <v>1.3917767975999999</v>
      </c>
      <c r="Q294" s="49">
        <f t="shared" si="139"/>
        <v>1.4948713751999998</v>
      </c>
      <c r="R294" s="49">
        <f t="shared" si="140"/>
        <v>1.5979659528000001</v>
      </c>
      <c r="S294" s="50">
        <f t="shared" si="141"/>
        <v>1.7010605303999999</v>
      </c>
      <c r="T294" s="48">
        <f t="shared" si="107"/>
        <v>0</v>
      </c>
      <c r="U294" s="49">
        <f t="shared" si="108"/>
        <v>0</v>
      </c>
      <c r="V294" s="49">
        <f t="shared" si="109"/>
        <v>0</v>
      </c>
      <c r="W294" s="49">
        <f t="shared" si="110"/>
        <v>0</v>
      </c>
      <c r="X294" s="49">
        <f t="shared" si="111"/>
        <v>0.91489486430258415</v>
      </c>
      <c r="Y294" s="49">
        <f t="shared" si="112"/>
        <v>4.5144270933175914</v>
      </c>
      <c r="Z294" s="49">
        <f t="shared" si="113"/>
        <v>9.3468643862731948</v>
      </c>
      <c r="AA294" s="49">
        <f t="shared" si="114"/>
        <v>15.412206743169406</v>
      </c>
      <c r="AB294" s="49">
        <f t="shared" si="115"/>
        <v>22.710454164006201</v>
      </c>
      <c r="AC294" s="49">
        <f t="shared" si="116"/>
        <v>31.241606648783609</v>
      </c>
      <c r="AD294" s="49">
        <f t="shared" si="117"/>
        <v>41.00566419750163</v>
      </c>
      <c r="AE294" s="49">
        <f t="shared" si="118"/>
        <v>52.002626810160223</v>
      </c>
      <c r="AF294" s="49">
        <f t="shared" si="119"/>
        <v>64.232494486759435</v>
      </c>
      <c r="AG294" s="49">
        <f t="shared" si="120"/>
        <v>77.695267227299254</v>
      </c>
      <c r="AH294" s="49">
        <f t="shared" si="121"/>
        <v>92.390945031779637</v>
      </c>
      <c r="AI294" s="49">
        <f t="shared" si="122"/>
        <v>108.31952790020071</v>
      </c>
      <c r="AJ294" s="49">
        <f t="shared" si="123"/>
        <v>125.48101583256231</v>
      </c>
      <c r="AK294" s="75">
        <f>T294*VLOOKUP('Tipo de Pilha_Furieri2014'!$E$1,'Área - us ur_Furieri2014'!$A$4:$R$6,2,FALSE)/1000</f>
        <v>0</v>
      </c>
      <c r="AL294" s="76">
        <f>U294*VLOOKUP('Tipo de Pilha_Furieri2014'!$E$1,'Área - us ur_Furieri2014'!$A$4:$R$6,3,FALSE)/1000</f>
        <v>0</v>
      </c>
      <c r="AM294" s="76">
        <f>V294*VLOOKUP('Tipo de Pilha_Furieri2014'!$E$1,'Área - us ur_Furieri2014'!$A$4:$R$6,4,FALSE)/1000</f>
        <v>0</v>
      </c>
      <c r="AN294" s="76">
        <f>W294*VLOOKUP('Tipo de Pilha_Furieri2014'!$E$1,'Área - us ur_Furieri2014'!$A$4:$R$6,5,FALSE)/1000</f>
        <v>0</v>
      </c>
      <c r="AO294" s="76">
        <f>X294*VLOOKUP('Tipo de Pilha_Furieri2014'!$E$1,'Área - us ur_Furieri2014'!$A$4:$R$6,6,FALSE)/1000</f>
        <v>1.4546828342411089E-4</v>
      </c>
      <c r="AP294" s="76">
        <f>Y294*VLOOKUP('Tipo de Pilha_Furieri2014'!$E$1,'Área - us ur_Furieri2014'!$A$4:$R$6,7,FALSE)/1000</f>
        <v>9.1642869994347108E-4</v>
      </c>
      <c r="AQ294" s="76">
        <f>Z294*VLOOKUP('Tipo de Pilha_Furieri2014'!$E$1,'Área - us ur_Furieri2014'!$A$4:$R$6,8,FALSE)/1000</f>
        <v>1.4300702510997986E-3</v>
      </c>
      <c r="AR294" s="76">
        <f>AA294*VLOOKUP('Tipo de Pilha_Furieri2014'!$E$1,'Área - us ur_Furieri2014'!$A$4:$R$6,9,FALSE)/1000</f>
        <v>1.6799305350054651E-3</v>
      </c>
      <c r="AS294" s="76">
        <f>AB294*VLOOKUP('Tipo de Pilha_Furieri2014'!$E$1,'Área - us ur_Furieri2014'!$A$4:$R$6,10,FALSE)/1000</f>
        <v>1.226364524856335E-3</v>
      </c>
      <c r="AT294" s="76">
        <f>AC294*VLOOKUP('Tipo de Pilha_Furieri2014'!$E$1,'Área - us ur_Furieri2014'!$A$4:$R$6,11,FALSE)/1000</f>
        <v>1.0934562327074265E-3</v>
      </c>
      <c r="AU294" s="76">
        <f>AD294*VLOOKUP('Tipo de Pilha_Furieri2014'!$E$1,'Área - us ur_Furieri2014'!$A$4:$R$6,12,FALSE)/1000</f>
        <v>9.8413594074003917E-4</v>
      </c>
      <c r="AV294" s="76">
        <f>AE294*VLOOKUP('Tipo de Pilha_Furieri2014'!$E$1,'Área - us ur_Furieri2014'!$A$4:$R$6,13,FALSE)/1000</f>
        <v>3.1201576086096133E-4</v>
      </c>
      <c r="AW294" s="76">
        <f>AF294*VLOOKUP('Tipo de Pilha_Furieri2014'!$E$1,'Área - us ur_Furieri2014'!$A$4:$R$6,14,FALSE)/1000</f>
        <v>1.9269748346027832E-4</v>
      </c>
      <c r="AX294" s="76">
        <f>AG294*VLOOKUP('Tipo de Pilha_Furieri2014'!$E$1,'Área - us ur_Furieri2014'!$A$4:$R$6,15,FALSE)/1000</f>
        <v>7.7695267227299256E-5</v>
      </c>
      <c r="AY294" s="76">
        <f>AH294*VLOOKUP('Tipo de Pilha_Furieri2014'!$E$1,'Área - us ur_Furieri2014'!$A$4:$R$6,16,FALSE)/1000</f>
        <v>0</v>
      </c>
      <c r="AZ294" s="76">
        <f>AI294*VLOOKUP('Tipo de Pilha_Furieri2014'!$E$1,'Área - us ur_Furieri2014'!$A$4:$R$6,17,FALSE)/1000</f>
        <v>0</v>
      </c>
      <c r="BA294" s="77">
        <f>AJ294*VLOOKUP('Tipo de Pilha_Furieri2014'!$E$1,'Área - us ur_Furieri2014'!$A$4:$R$6,18,FALSE)/1000</f>
        <v>0</v>
      </c>
      <c r="BB294" s="70">
        <f t="shared" si="124"/>
        <v>8.0582629793251852E-3</v>
      </c>
    </row>
    <row r="295" spans="1:54" ht="15" customHeight="1" x14ac:dyDescent="0.2">
      <c r="A295" s="90">
        <f>'Série Vento-1 dia'!D295</f>
        <v>42297</v>
      </c>
      <c r="B295" s="55">
        <f>'Série Vento-1 dia'!E295</f>
        <v>12.886822199999999</v>
      </c>
      <c r="C295" s="48">
        <f t="shared" si="125"/>
        <v>6.4434111000000002E-2</v>
      </c>
      <c r="D295" s="49">
        <f t="shared" si="126"/>
        <v>0.19330233299999999</v>
      </c>
      <c r="E295" s="49">
        <f t="shared" si="127"/>
        <v>0.32217055500000003</v>
      </c>
      <c r="F295" s="49">
        <f t="shared" si="128"/>
        <v>0.45103877699999995</v>
      </c>
      <c r="G295" s="49">
        <f t="shared" si="129"/>
        <v>0.57990699899999998</v>
      </c>
      <c r="H295" s="49">
        <f t="shared" si="130"/>
        <v>0.70877522100000001</v>
      </c>
      <c r="I295" s="49">
        <f t="shared" si="131"/>
        <v>0.83764344299999993</v>
      </c>
      <c r="J295" s="49">
        <f t="shared" si="132"/>
        <v>0.96651166500000008</v>
      </c>
      <c r="K295" s="49">
        <f t="shared" si="133"/>
        <v>1.095379887</v>
      </c>
      <c r="L295" s="49">
        <f t="shared" si="134"/>
        <v>1.2242481089999999</v>
      </c>
      <c r="M295" s="49">
        <f t="shared" si="135"/>
        <v>1.3531163310000001</v>
      </c>
      <c r="N295" s="49">
        <f t="shared" si="136"/>
        <v>1.4819845529999998</v>
      </c>
      <c r="O295" s="49">
        <f t="shared" si="137"/>
        <v>1.6108527749999999</v>
      </c>
      <c r="P295" s="49">
        <f t="shared" si="138"/>
        <v>1.739720997</v>
      </c>
      <c r="Q295" s="49">
        <f t="shared" si="139"/>
        <v>1.8685892189999997</v>
      </c>
      <c r="R295" s="49">
        <f t="shared" si="140"/>
        <v>1.9974574410000003</v>
      </c>
      <c r="S295" s="50">
        <f t="shared" si="141"/>
        <v>2.1263256629999998</v>
      </c>
      <c r="T295" s="48">
        <f t="shared" si="107"/>
        <v>0</v>
      </c>
      <c r="U295" s="49">
        <f t="shared" si="108"/>
        <v>0</v>
      </c>
      <c r="V295" s="49">
        <f t="shared" si="109"/>
        <v>0</v>
      </c>
      <c r="W295" s="49">
        <f t="shared" si="110"/>
        <v>0.55164197298403106</v>
      </c>
      <c r="X295" s="49">
        <f t="shared" si="111"/>
        <v>5.0510572592527874</v>
      </c>
      <c r="Y295" s="49">
        <f t="shared" si="112"/>
        <v>11.476886707928735</v>
      </c>
      <c r="Z295" s="49">
        <f t="shared" si="113"/>
        <v>19.82913031901186</v>
      </c>
      <c r="AA295" s="49">
        <f t="shared" si="114"/>
        <v>30.107788092502204</v>
      </c>
      <c r="AB295" s="49">
        <f t="shared" si="115"/>
        <v>42.312860028399705</v>
      </c>
      <c r="AC295" s="49">
        <f t="shared" si="116"/>
        <v>56.444346126704389</v>
      </c>
      <c r="AD295" s="49">
        <f t="shared" si="117"/>
        <v>72.502246387416307</v>
      </c>
      <c r="AE295" s="49">
        <f t="shared" si="118"/>
        <v>90.486560810535352</v>
      </c>
      <c r="AF295" s="49">
        <f t="shared" si="119"/>
        <v>110.39728939606164</v>
      </c>
      <c r="AG295" s="49">
        <f t="shared" si="120"/>
        <v>132.23443214399509</v>
      </c>
      <c r="AH295" s="49">
        <f t="shared" si="121"/>
        <v>155.9979890543357</v>
      </c>
      <c r="AI295" s="49">
        <f t="shared" si="122"/>
        <v>181.68796012708367</v>
      </c>
      <c r="AJ295" s="49">
        <f t="shared" si="123"/>
        <v>209.30434536223856</v>
      </c>
      <c r="AK295" s="75">
        <f>T295*VLOOKUP('Tipo de Pilha_Furieri2014'!$E$1,'Área - us ur_Furieri2014'!$A$4:$R$6,2,FALSE)/1000</f>
        <v>0</v>
      </c>
      <c r="AL295" s="76">
        <f>U295*VLOOKUP('Tipo de Pilha_Furieri2014'!$E$1,'Área - us ur_Furieri2014'!$A$4:$R$6,3,FALSE)/1000</f>
        <v>0</v>
      </c>
      <c r="AM295" s="76">
        <f>V295*VLOOKUP('Tipo de Pilha_Furieri2014'!$E$1,'Área - us ur_Furieri2014'!$A$4:$R$6,4,FALSE)/1000</f>
        <v>0</v>
      </c>
      <c r="AN295" s="76">
        <f>W295*VLOOKUP('Tipo de Pilha_Furieri2014'!$E$1,'Área - us ur_Furieri2014'!$A$4:$R$6,5,FALSE)/1000</f>
        <v>5.3509271379451008E-5</v>
      </c>
      <c r="AO295" s="76">
        <f>X295*VLOOKUP('Tipo de Pilha_Furieri2014'!$E$1,'Área - us ur_Furieri2014'!$A$4:$R$6,6,FALSE)/1000</f>
        <v>8.0311810422119322E-4</v>
      </c>
      <c r="AP295" s="76">
        <f>Y295*VLOOKUP('Tipo de Pilha_Furieri2014'!$E$1,'Área - us ur_Furieri2014'!$A$4:$R$6,7,FALSE)/1000</f>
        <v>2.3298080017095332E-3</v>
      </c>
      <c r="AQ295" s="76">
        <f>Z295*VLOOKUP('Tipo de Pilha_Furieri2014'!$E$1,'Área - us ur_Furieri2014'!$A$4:$R$6,8,FALSE)/1000</f>
        <v>3.0338569388088142E-3</v>
      </c>
      <c r="AR295" s="76">
        <f>AA295*VLOOKUP('Tipo de Pilha_Furieri2014'!$E$1,'Área - us ur_Furieri2014'!$A$4:$R$6,9,FALSE)/1000</f>
        <v>3.2817489020827402E-3</v>
      </c>
      <c r="AS295" s="76">
        <f>AB295*VLOOKUP('Tipo de Pilha_Furieri2014'!$E$1,'Área - us ur_Furieri2014'!$A$4:$R$6,10,FALSE)/1000</f>
        <v>2.2848944415335844E-3</v>
      </c>
      <c r="AT295" s="76">
        <f>AC295*VLOOKUP('Tipo de Pilha_Furieri2014'!$E$1,'Área - us ur_Furieri2014'!$A$4:$R$6,11,FALSE)/1000</f>
        <v>1.9755521144346538E-3</v>
      </c>
      <c r="AU295" s="76">
        <f>AD295*VLOOKUP('Tipo de Pilha_Furieri2014'!$E$1,'Área - us ur_Furieri2014'!$A$4:$R$6,12,FALSE)/1000</f>
        <v>1.7400539132979914E-3</v>
      </c>
      <c r="AV295" s="76">
        <f>AE295*VLOOKUP('Tipo de Pilha_Furieri2014'!$E$1,'Área - us ur_Furieri2014'!$A$4:$R$6,13,FALSE)/1000</f>
        <v>5.4291936486321212E-4</v>
      </c>
      <c r="AW295" s="76">
        <f>AF295*VLOOKUP('Tipo de Pilha_Furieri2014'!$E$1,'Área - us ur_Furieri2014'!$A$4:$R$6,14,FALSE)/1000</f>
        <v>3.3119186818818491E-4</v>
      </c>
      <c r="AX295" s="76">
        <f>AG295*VLOOKUP('Tipo de Pilha_Furieri2014'!$E$1,'Área - us ur_Furieri2014'!$A$4:$R$6,15,FALSE)/1000</f>
        <v>1.322344321439951E-4</v>
      </c>
      <c r="AY295" s="76">
        <f>AH295*VLOOKUP('Tipo de Pilha_Furieri2014'!$E$1,'Área - us ur_Furieri2014'!$A$4:$R$6,16,FALSE)/1000</f>
        <v>0</v>
      </c>
      <c r="AZ295" s="76">
        <f>AI295*VLOOKUP('Tipo de Pilha_Furieri2014'!$E$1,'Área - us ur_Furieri2014'!$A$4:$R$6,17,FALSE)/1000</f>
        <v>0</v>
      </c>
      <c r="BA295" s="77">
        <f>AJ295*VLOOKUP('Tipo de Pilha_Furieri2014'!$E$1,'Área - us ur_Furieri2014'!$A$4:$R$6,18,FALSE)/1000</f>
        <v>0</v>
      </c>
      <c r="BB295" s="70">
        <f t="shared" si="124"/>
        <v>1.6508887352663357E-2</v>
      </c>
    </row>
    <row r="296" spans="1:54" ht="15" customHeight="1" x14ac:dyDescent="0.2">
      <c r="A296" s="90">
        <f>'Série Vento-1 dia'!D296</f>
        <v>42298</v>
      </c>
      <c r="B296" s="55">
        <f>'Série Vento-1 dia'!E296</f>
        <v>17.182429599999999</v>
      </c>
      <c r="C296" s="48">
        <f t="shared" si="125"/>
        <v>8.5912148000000008E-2</v>
      </c>
      <c r="D296" s="49">
        <f t="shared" si="126"/>
        <v>0.25773644399999995</v>
      </c>
      <c r="E296" s="49">
        <f t="shared" si="127"/>
        <v>0.42956074</v>
      </c>
      <c r="F296" s="49">
        <f t="shared" si="128"/>
        <v>0.60138503599999993</v>
      </c>
      <c r="G296" s="49">
        <f t="shared" si="129"/>
        <v>0.77320933200000008</v>
      </c>
      <c r="H296" s="49">
        <f t="shared" si="130"/>
        <v>0.94503362800000001</v>
      </c>
      <c r="I296" s="49">
        <f t="shared" si="131"/>
        <v>1.1168579240000001</v>
      </c>
      <c r="J296" s="49">
        <f t="shared" si="132"/>
        <v>1.2886822200000001</v>
      </c>
      <c r="K296" s="49">
        <f t="shared" si="133"/>
        <v>1.4605065159999999</v>
      </c>
      <c r="L296" s="49">
        <f t="shared" si="134"/>
        <v>1.632330812</v>
      </c>
      <c r="M296" s="49">
        <f t="shared" si="135"/>
        <v>1.804155108</v>
      </c>
      <c r="N296" s="49">
        <f t="shared" si="136"/>
        <v>1.9759794039999998</v>
      </c>
      <c r="O296" s="49">
        <f t="shared" si="137"/>
        <v>2.1478036999999999</v>
      </c>
      <c r="P296" s="49">
        <f t="shared" si="138"/>
        <v>2.3196279959999999</v>
      </c>
      <c r="Q296" s="49">
        <f t="shared" si="139"/>
        <v>2.4914522919999995</v>
      </c>
      <c r="R296" s="49">
        <f t="shared" si="140"/>
        <v>2.6632765880000004</v>
      </c>
      <c r="S296" s="50">
        <f t="shared" si="141"/>
        <v>2.835100884</v>
      </c>
      <c r="T296" s="48">
        <f t="shared" si="107"/>
        <v>0</v>
      </c>
      <c r="U296" s="49">
        <f t="shared" si="108"/>
        <v>0</v>
      </c>
      <c r="V296" s="49">
        <f t="shared" si="109"/>
        <v>0</v>
      </c>
      <c r="W296" s="49">
        <f t="shared" si="110"/>
        <v>5.9882500727538321</v>
      </c>
      <c r="X296" s="49">
        <f t="shared" si="111"/>
        <v>15.412206743169406</v>
      </c>
      <c r="Y296" s="49">
        <f t="shared" si="112"/>
        <v>28.260899702308862</v>
      </c>
      <c r="Z296" s="49">
        <f t="shared" si="113"/>
        <v>44.534328950172224</v>
      </c>
      <c r="AA296" s="49">
        <f t="shared" si="114"/>
        <v>64.232494486759464</v>
      </c>
      <c r="AB296" s="49">
        <f t="shared" si="115"/>
        <v>87.355396312070582</v>
      </c>
      <c r="AC296" s="49">
        <f t="shared" si="116"/>
        <v>113.90303442610561</v>
      </c>
      <c r="AD296" s="49">
        <f t="shared" si="117"/>
        <v>143.87540882886452</v>
      </c>
      <c r="AE296" s="49">
        <f t="shared" si="118"/>
        <v>177.27251952034732</v>
      </c>
      <c r="AF296" s="49">
        <f t="shared" si="119"/>
        <v>214.09436650055397</v>
      </c>
      <c r="AG296" s="49">
        <f t="shared" si="120"/>
        <v>254.34094976948461</v>
      </c>
      <c r="AH296" s="49">
        <f t="shared" si="121"/>
        <v>298.01226932713894</v>
      </c>
      <c r="AI296" s="49">
        <f t="shared" si="122"/>
        <v>345.10832517351753</v>
      </c>
      <c r="AJ296" s="49">
        <f t="shared" si="123"/>
        <v>395.6291173086197</v>
      </c>
      <c r="AK296" s="75">
        <f>T296*VLOOKUP('Tipo de Pilha_Furieri2014'!$E$1,'Área - us ur_Furieri2014'!$A$4:$R$6,2,FALSE)/1000</f>
        <v>0</v>
      </c>
      <c r="AL296" s="76">
        <f>U296*VLOOKUP('Tipo de Pilha_Furieri2014'!$E$1,'Área - us ur_Furieri2014'!$A$4:$R$6,3,FALSE)/1000</f>
        <v>0</v>
      </c>
      <c r="AM296" s="76">
        <f>V296*VLOOKUP('Tipo de Pilha_Furieri2014'!$E$1,'Área - us ur_Furieri2014'!$A$4:$R$6,4,FALSE)/1000</f>
        <v>0</v>
      </c>
      <c r="AN296" s="76">
        <f>W296*VLOOKUP('Tipo de Pilha_Furieri2014'!$E$1,'Área - us ur_Furieri2014'!$A$4:$R$6,5,FALSE)/1000</f>
        <v>5.8086025705712167E-4</v>
      </c>
      <c r="AO296" s="76">
        <f>X296*VLOOKUP('Tipo de Pilha_Furieri2014'!$E$1,'Área - us ur_Furieri2014'!$A$4:$R$6,6,FALSE)/1000</f>
        <v>2.4505408721639354E-3</v>
      </c>
      <c r="AP296" s="76">
        <f>Y296*VLOOKUP('Tipo de Pilha_Furieri2014'!$E$1,'Área - us ur_Furieri2014'!$A$4:$R$6,7,FALSE)/1000</f>
        <v>5.7369626395686992E-3</v>
      </c>
      <c r="AQ296" s="76">
        <f>Z296*VLOOKUP('Tipo de Pilha_Furieri2014'!$E$1,'Área - us ur_Furieri2014'!$A$4:$R$6,8,FALSE)/1000</f>
        <v>6.8137523293763502E-3</v>
      </c>
      <c r="AR296" s="76">
        <f>AA296*VLOOKUP('Tipo de Pilha_Furieri2014'!$E$1,'Área - us ur_Furieri2014'!$A$4:$R$6,9,FALSE)/1000</f>
        <v>7.0013418990567816E-3</v>
      </c>
      <c r="AS296" s="76">
        <f>AB296*VLOOKUP('Tipo de Pilha_Furieri2014'!$E$1,'Área - us ur_Furieri2014'!$A$4:$R$6,10,FALSE)/1000</f>
        <v>4.7171914008518117E-3</v>
      </c>
      <c r="AT296" s="76">
        <f>AC296*VLOOKUP('Tipo de Pilha_Furieri2014'!$E$1,'Área - us ur_Furieri2014'!$A$4:$R$6,11,FALSE)/1000</f>
        <v>3.9866062049136964E-3</v>
      </c>
      <c r="AU296" s="76">
        <f>AD296*VLOOKUP('Tipo de Pilha_Furieri2014'!$E$1,'Área - us ur_Furieri2014'!$A$4:$R$6,12,FALSE)/1000</f>
        <v>3.4530098118927487E-3</v>
      </c>
      <c r="AV296" s="76">
        <f>AE296*VLOOKUP('Tipo de Pilha_Furieri2014'!$E$1,'Área - us ur_Furieri2014'!$A$4:$R$6,13,FALSE)/1000</f>
        <v>1.063635117122084E-3</v>
      </c>
      <c r="AW296" s="76">
        <f>AF296*VLOOKUP('Tipo de Pilha_Furieri2014'!$E$1,'Área - us ur_Furieri2014'!$A$4:$R$6,14,FALSE)/1000</f>
        <v>6.422830995016619E-4</v>
      </c>
      <c r="AX296" s="76">
        <f>AG296*VLOOKUP('Tipo de Pilha_Furieri2014'!$E$1,'Área - us ur_Furieri2014'!$A$4:$R$6,15,FALSE)/1000</f>
        <v>2.5434094976948461E-4</v>
      </c>
      <c r="AY296" s="76">
        <f>AH296*VLOOKUP('Tipo de Pilha_Furieri2014'!$E$1,'Área - us ur_Furieri2014'!$A$4:$R$6,16,FALSE)/1000</f>
        <v>0</v>
      </c>
      <c r="AZ296" s="76">
        <f>AI296*VLOOKUP('Tipo de Pilha_Furieri2014'!$E$1,'Área - us ur_Furieri2014'!$A$4:$R$6,17,FALSE)/1000</f>
        <v>0</v>
      </c>
      <c r="BA296" s="77">
        <f>AJ296*VLOOKUP('Tipo de Pilha_Furieri2014'!$E$1,'Área - us ur_Furieri2014'!$A$4:$R$6,18,FALSE)/1000</f>
        <v>0</v>
      </c>
      <c r="BB296" s="70">
        <f t="shared" si="124"/>
        <v>3.6700524581274374E-2</v>
      </c>
    </row>
    <row r="297" spans="1:54" ht="15" customHeight="1" x14ac:dyDescent="0.2">
      <c r="A297" s="90">
        <f>'Série Vento-1 dia'!D297</f>
        <v>42299</v>
      </c>
      <c r="B297" s="55">
        <f>'Série Vento-1 dia'!E297</f>
        <v>17.182429599999999</v>
      </c>
      <c r="C297" s="48">
        <f t="shared" si="125"/>
        <v>8.5912148000000008E-2</v>
      </c>
      <c r="D297" s="49">
        <f t="shared" si="126"/>
        <v>0.25773644399999995</v>
      </c>
      <c r="E297" s="49">
        <f t="shared" si="127"/>
        <v>0.42956074</v>
      </c>
      <c r="F297" s="49">
        <f t="shared" si="128"/>
        <v>0.60138503599999993</v>
      </c>
      <c r="G297" s="49">
        <f t="shared" si="129"/>
        <v>0.77320933200000008</v>
      </c>
      <c r="H297" s="49">
        <f t="shared" si="130"/>
        <v>0.94503362800000001</v>
      </c>
      <c r="I297" s="49">
        <f t="shared" si="131"/>
        <v>1.1168579240000001</v>
      </c>
      <c r="J297" s="49">
        <f t="shared" si="132"/>
        <v>1.2886822200000001</v>
      </c>
      <c r="K297" s="49">
        <f t="shared" si="133"/>
        <v>1.4605065159999999</v>
      </c>
      <c r="L297" s="49">
        <f t="shared" si="134"/>
        <v>1.632330812</v>
      </c>
      <c r="M297" s="49">
        <f t="shared" si="135"/>
        <v>1.804155108</v>
      </c>
      <c r="N297" s="49">
        <f t="shared" si="136"/>
        <v>1.9759794039999998</v>
      </c>
      <c r="O297" s="49">
        <f t="shared" si="137"/>
        <v>2.1478036999999999</v>
      </c>
      <c r="P297" s="49">
        <f t="shared" si="138"/>
        <v>2.3196279959999999</v>
      </c>
      <c r="Q297" s="49">
        <f t="shared" si="139"/>
        <v>2.4914522919999995</v>
      </c>
      <c r="R297" s="49">
        <f t="shared" si="140"/>
        <v>2.6632765880000004</v>
      </c>
      <c r="S297" s="50">
        <f t="shared" si="141"/>
        <v>2.835100884</v>
      </c>
      <c r="T297" s="48">
        <f t="shared" si="107"/>
        <v>0</v>
      </c>
      <c r="U297" s="49">
        <f t="shared" si="108"/>
        <v>0</v>
      </c>
      <c r="V297" s="49">
        <f t="shared" si="109"/>
        <v>0</v>
      </c>
      <c r="W297" s="49">
        <f t="shared" si="110"/>
        <v>5.9882500727538321</v>
      </c>
      <c r="X297" s="49">
        <f t="shared" si="111"/>
        <v>15.412206743169406</v>
      </c>
      <c r="Y297" s="49">
        <f t="shared" si="112"/>
        <v>28.260899702308862</v>
      </c>
      <c r="Z297" s="49">
        <f t="shared" si="113"/>
        <v>44.534328950172224</v>
      </c>
      <c r="AA297" s="49">
        <f t="shared" si="114"/>
        <v>64.232494486759464</v>
      </c>
      <c r="AB297" s="49">
        <f t="shared" si="115"/>
        <v>87.355396312070582</v>
      </c>
      <c r="AC297" s="49">
        <f t="shared" si="116"/>
        <v>113.90303442610561</v>
      </c>
      <c r="AD297" s="49">
        <f t="shared" si="117"/>
        <v>143.87540882886452</v>
      </c>
      <c r="AE297" s="49">
        <f t="shared" si="118"/>
        <v>177.27251952034732</v>
      </c>
      <c r="AF297" s="49">
        <f t="shared" si="119"/>
        <v>214.09436650055397</v>
      </c>
      <c r="AG297" s="49">
        <f t="shared" si="120"/>
        <v>254.34094976948461</v>
      </c>
      <c r="AH297" s="49">
        <f t="shared" si="121"/>
        <v>298.01226932713894</v>
      </c>
      <c r="AI297" s="49">
        <f t="shared" si="122"/>
        <v>345.10832517351753</v>
      </c>
      <c r="AJ297" s="49">
        <f t="shared" si="123"/>
        <v>395.6291173086197</v>
      </c>
      <c r="AK297" s="75">
        <f>T297*VLOOKUP('Tipo de Pilha_Furieri2014'!$E$1,'Área - us ur_Furieri2014'!$A$4:$R$6,2,FALSE)/1000</f>
        <v>0</v>
      </c>
      <c r="AL297" s="76">
        <f>U297*VLOOKUP('Tipo de Pilha_Furieri2014'!$E$1,'Área - us ur_Furieri2014'!$A$4:$R$6,3,FALSE)/1000</f>
        <v>0</v>
      </c>
      <c r="AM297" s="76">
        <f>V297*VLOOKUP('Tipo de Pilha_Furieri2014'!$E$1,'Área - us ur_Furieri2014'!$A$4:$R$6,4,FALSE)/1000</f>
        <v>0</v>
      </c>
      <c r="AN297" s="76">
        <f>W297*VLOOKUP('Tipo de Pilha_Furieri2014'!$E$1,'Área - us ur_Furieri2014'!$A$4:$R$6,5,FALSE)/1000</f>
        <v>5.8086025705712167E-4</v>
      </c>
      <c r="AO297" s="76">
        <f>X297*VLOOKUP('Tipo de Pilha_Furieri2014'!$E$1,'Área - us ur_Furieri2014'!$A$4:$R$6,6,FALSE)/1000</f>
        <v>2.4505408721639354E-3</v>
      </c>
      <c r="AP297" s="76">
        <f>Y297*VLOOKUP('Tipo de Pilha_Furieri2014'!$E$1,'Área - us ur_Furieri2014'!$A$4:$R$6,7,FALSE)/1000</f>
        <v>5.7369626395686992E-3</v>
      </c>
      <c r="AQ297" s="76">
        <f>Z297*VLOOKUP('Tipo de Pilha_Furieri2014'!$E$1,'Área - us ur_Furieri2014'!$A$4:$R$6,8,FALSE)/1000</f>
        <v>6.8137523293763502E-3</v>
      </c>
      <c r="AR297" s="76">
        <f>AA297*VLOOKUP('Tipo de Pilha_Furieri2014'!$E$1,'Área - us ur_Furieri2014'!$A$4:$R$6,9,FALSE)/1000</f>
        <v>7.0013418990567816E-3</v>
      </c>
      <c r="AS297" s="76">
        <f>AB297*VLOOKUP('Tipo de Pilha_Furieri2014'!$E$1,'Área - us ur_Furieri2014'!$A$4:$R$6,10,FALSE)/1000</f>
        <v>4.7171914008518117E-3</v>
      </c>
      <c r="AT297" s="76">
        <f>AC297*VLOOKUP('Tipo de Pilha_Furieri2014'!$E$1,'Área - us ur_Furieri2014'!$A$4:$R$6,11,FALSE)/1000</f>
        <v>3.9866062049136964E-3</v>
      </c>
      <c r="AU297" s="76">
        <f>AD297*VLOOKUP('Tipo de Pilha_Furieri2014'!$E$1,'Área - us ur_Furieri2014'!$A$4:$R$6,12,FALSE)/1000</f>
        <v>3.4530098118927487E-3</v>
      </c>
      <c r="AV297" s="76">
        <f>AE297*VLOOKUP('Tipo de Pilha_Furieri2014'!$E$1,'Área - us ur_Furieri2014'!$A$4:$R$6,13,FALSE)/1000</f>
        <v>1.063635117122084E-3</v>
      </c>
      <c r="AW297" s="76">
        <f>AF297*VLOOKUP('Tipo de Pilha_Furieri2014'!$E$1,'Área - us ur_Furieri2014'!$A$4:$R$6,14,FALSE)/1000</f>
        <v>6.422830995016619E-4</v>
      </c>
      <c r="AX297" s="76">
        <f>AG297*VLOOKUP('Tipo de Pilha_Furieri2014'!$E$1,'Área - us ur_Furieri2014'!$A$4:$R$6,15,FALSE)/1000</f>
        <v>2.5434094976948461E-4</v>
      </c>
      <c r="AY297" s="76">
        <f>AH297*VLOOKUP('Tipo de Pilha_Furieri2014'!$E$1,'Área - us ur_Furieri2014'!$A$4:$R$6,16,FALSE)/1000</f>
        <v>0</v>
      </c>
      <c r="AZ297" s="76">
        <f>AI297*VLOOKUP('Tipo de Pilha_Furieri2014'!$E$1,'Área - us ur_Furieri2014'!$A$4:$R$6,17,FALSE)/1000</f>
        <v>0</v>
      </c>
      <c r="BA297" s="77">
        <f>AJ297*VLOOKUP('Tipo de Pilha_Furieri2014'!$E$1,'Área - us ur_Furieri2014'!$A$4:$R$6,18,FALSE)/1000</f>
        <v>0</v>
      </c>
      <c r="BB297" s="70">
        <f t="shared" si="124"/>
        <v>3.6700524581274374E-2</v>
      </c>
    </row>
    <row r="298" spans="1:54" ht="15" customHeight="1" x14ac:dyDescent="0.2">
      <c r="A298" s="90">
        <f>'Série Vento-1 dia'!D298</f>
        <v>42300</v>
      </c>
      <c r="B298" s="55">
        <f>'Série Vento-1 dia'!E298</f>
        <v>13.74594368</v>
      </c>
      <c r="C298" s="48">
        <f t="shared" si="125"/>
        <v>6.8729718400000014E-2</v>
      </c>
      <c r="D298" s="49">
        <f t="shared" si="126"/>
        <v>0.2061891552</v>
      </c>
      <c r="E298" s="49">
        <f t="shared" si="127"/>
        <v>0.34364859200000003</v>
      </c>
      <c r="F298" s="49">
        <f t="shared" si="128"/>
        <v>0.48110802879999992</v>
      </c>
      <c r="G298" s="49">
        <f t="shared" si="129"/>
        <v>0.61856746560000009</v>
      </c>
      <c r="H298" s="49">
        <f t="shared" si="130"/>
        <v>0.75602690240000014</v>
      </c>
      <c r="I298" s="49">
        <f t="shared" si="131"/>
        <v>0.89348633919999998</v>
      </c>
      <c r="J298" s="49">
        <f t="shared" si="132"/>
        <v>1.030945776</v>
      </c>
      <c r="K298" s="49">
        <f t="shared" si="133"/>
        <v>1.1684052128</v>
      </c>
      <c r="L298" s="49">
        <f t="shared" si="134"/>
        <v>1.3058646495999999</v>
      </c>
      <c r="M298" s="49">
        <f t="shared" si="135"/>
        <v>1.4433240864000001</v>
      </c>
      <c r="N298" s="49">
        <f t="shared" si="136"/>
        <v>1.5807835231999998</v>
      </c>
      <c r="O298" s="49">
        <f t="shared" si="137"/>
        <v>1.71824296</v>
      </c>
      <c r="P298" s="49">
        <f t="shared" si="138"/>
        <v>1.8557023968000002</v>
      </c>
      <c r="Q298" s="49">
        <f t="shared" si="139"/>
        <v>1.9931618335999999</v>
      </c>
      <c r="R298" s="49">
        <f t="shared" si="140"/>
        <v>2.1306212704000003</v>
      </c>
      <c r="S298" s="50">
        <f t="shared" si="141"/>
        <v>2.2680807072000002</v>
      </c>
      <c r="T298" s="48">
        <f t="shared" si="107"/>
        <v>0</v>
      </c>
      <c r="U298" s="49">
        <f t="shared" si="108"/>
        <v>0</v>
      </c>
      <c r="V298" s="49">
        <f t="shared" si="109"/>
        <v>0</v>
      </c>
      <c r="W298" s="49">
        <f t="shared" si="110"/>
        <v>1.4291984952536523</v>
      </c>
      <c r="X298" s="49">
        <f t="shared" si="111"/>
        <v>6.7765326068028209</v>
      </c>
      <c r="Y298" s="49">
        <f t="shared" si="112"/>
        <v>14.315697943135278</v>
      </c>
      <c r="Z298" s="49">
        <f t="shared" si="113"/>
        <v>24.046694504251011</v>
      </c>
      <c r="AA298" s="49">
        <f t="shared" si="114"/>
        <v>35.969522290150053</v>
      </c>
      <c r="AB298" s="49">
        <f t="shared" si="115"/>
        <v>50.08418130083237</v>
      </c>
      <c r="AC298" s="49">
        <f t="shared" si="116"/>
        <v>66.390671536297987</v>
      </c>
      <c r="AD298" s="49">
        <f t="shared" si="117"/>
        <v>84.888992996546904</v>
      </c>
      <c r="AE298" s="49">
        <f t="shared" si="118"/>
        <v>105.57914568157906</v>
      </c>
      <c r="AF298" s="49">
        <f t="shared" si="119"/>
        <v>128.46112959139458</v>
      </c>
      <c r="AG298" s="49">
        <f t="shared" si="120"/>
        <v>153.53494472599337</v>
      </c>
      <c r="AH298" s="49">
        <f t="shared" si="121"/>
        <v>180.8005910853754</v>
      </c>
      <c r="AI298" s="49">
        <f t="shared" si="122"/>
        <v>210.25806866954085</v>
      </c>
      <c r="AJ298" s="49">
        <f t="shared" si="123"/>
        <v>241.90737747848948</v>
      </c>
      <c r="AK298" s="75">
        <f>T298*VLOOKUP('Tipo de Pilha_Furieri2014'!$E$1,'Área - us ur_Furieri2014'!$A$4:$R$6,2,FALSE)/1000</f>
        <v>0</v>
      </c>
      <c r="AL298" s="76">
        <f>U298*VLOOKUP('Tipo de Pilha_Furieri2014'!$E$1,'Área - us ur_Furieri2014'!$A$4:$R$6,3,FALSE)/1000</f>
        <v>0</v>
      </c>
      <c r="AM298" s="76">
        <f>V298*VLOOKUP('Tipo de Pilha_Furieri2014'!$E$1,'Área - us ur_Furieri2014'!$A$4:$R$6,4,FALSE)/1000</f>
        <v>0</v>
      </c>
      <c r="AN298" s="76">
        <f>W298*VLOOKUP('Tipo de Pilha_Furieri2014'!$E$1,'Área - us ur_Furieri2014'!$A$4:$R$6,5,FALSE)/1000</f>
        <v>1.3863225403960424E-4</v>
      </c>
      <c r="AO298" s="76">
        <f>X298*VLOOKUP('Tipo de Pilha_Furieri2014'!$E$1,'Área - us ur_Furieri2014'!$A$4:$R$6,6,FALSE)/1000</f>
        <v>1.0774686844816485E-3</v>
      </c>
      <c r="AP298" s="76">
        <f>Y298*VLOOKUP('Tipo de Pilha_Furieri2014'!$E$1,'Área - us ur_Furieri2014'!$A$4:$R$6,7,FALSE)/1000</f>
        <v>2.9060866824564616E-3</v>
      </c>
      <c r="AQ298" s="76">
        <f>Z298*VLOOKUP('Tipo de Pilha_Furieri2014'!$E$1,'Área - us ur_Furieri2014'!$A$4:$R$6,8,FALSE)/1000</f>
        <v>3.6791442591504048E-3</v>
      </c>
      <c r="AR298" s="76">
        <f>AA298*VLOOKUP('Tipo de Pilha_Furieri2014'!$E$1,'Área - us ur_Furieri2014'!$A$4:$R$6,9,FALSE)/1000</f>
        <v>3.9206779296263559E-3</v>
      </c>
      <c r="AS298" s="76">
        <f>AB298*VLOOKUP('Tipo de Pilha_Furieri2014'!$E$1,'Área - us ur_Furieri2014'!$A$4:$R$6,10,FALSE)/1000</f>
        <v>2.7045457902449481E-3</v>
      </c>
      <c r="AT298" s="76">
        <f>AC298*VLOOKUP('Tipo de Pilha_Furieri2014'!$E$1,'Área - us ur_Furieri2014'!$A$4:$R$6,11,FALSE)/1000</f>
        <v>2.3236735037704295E-3</v>
      </c>
      <c r="AU298" s="76">
        <f>AD298*VLOOKUP('Tipo de Pilha_Furieri2014'!$E$1,'Área - us ur_Furieri2014'!$A$4:$R$6,12,FALSE)/1000</f>
        <v>2.0373358319171254E-3</v>
      </c>
      <c r="AV298" s="76">
        <f>AE298*VLOOKUP('Tipo de Pilha_Furieri2014'!$E$1,'Área - us ur_Furieri2014'!$A$4:$R$6,13,FALSE)/1000</f>
        <v>6.3347487408947449E-4</v>
      </c>
      <c r="AW298" s="76">
        <f>AF298*VLOOKUP('Tipo de Pilha_Furieri2014'!$E$1,'Área - us ur_Furieri2014'!$A$4:$R$6,14,FALSE)/1000</f>
        <v>3.8538338877418379E-4</v>
      </c>
      <c r="AX298" s="76">
        <f>AG298*VLOOKUP('Tipo de Pilha_Furieri2014'!$E$1,'Área - us ur_Furieri2014'!$A$4:$R$6,15,FALSE)/1000</f>
        <v>1.5353494472599338E-4</v>
      </c>
      <c r="AY298" s="76">
        <f>AH298*VLOOKUP('Tipo de Pilha_Furieri2014'!$E$1,'Área - us ur_Furieri2014'!$A$4:$R$6,16,FALSE)/1000</f>
        <v>0</v>
      </c>
      <c r="AZ298" s="76">
        <f>AI298*VLOOKUP('Tipo de Pilha_Furieri2014'!$E$1,'Área - us ur_Furieri2014'!$A$4:$R$6,17,FALSE)/1000</f>
        <v>0</v>
      </c>
      <c r="BA298" s="77">
        <f>AJ298*VLOOKUP('Tipo de Pilha_Furieri2014'!$E$1,'Área - us ur_Furieri2014'!$A$4:$R$6,18,FALSE)/1000</f>
        <v>0</v>
      </c>
      <c r="BB298" s="70">
        <f t="shared" si="124"/>
        <v>1.9959958143276627E-2</v>
      </c>
    </row>
    <row r="299" spans="1:54" ht="15" customHeight="1" x14ac:dyDescent="0.2">
      <c r="A299" s="90">
        <f>'Série Vento-1 dia'!D299</f>
        <v>42301</v>
      </c>
      <c r="B299" s="55">
        <f>'Série Vento-1 dia'!E299</f>
        <v>15.464186639999999</v>
      </c>
      <c r="C299" s="48">
        <f t="shared" si="125"/>
        <v>7.7320933200000011E-2</v>
      </c>
      <c r="D299" s="49">
        <f t="shared" si="126"/>
        <v>0.23196279959999999</v>
      </c>
      <c r="E299" s="49">
        <f t="shared" si="127"/>
        <v>0.38660466599999999</v>
      </c>
      <c r="F299" s="49">
        <f t="shared" si="128"/>
        <v>0.54124653239999987</v>
      </c>
      <c r="G299" s="49">
        <f t="shared" si="129"/>
        <v>0.69588839880000009</v>
      </c>
      <c r="H299" s="49">
        <f t="shared" si="130"/>
        <v>0.85053026520000008</v>
      </c>
      <c r="I299" s="49">
        <f t="shared" si="131"/>
        <v>1.0051721316</v>
      </c>
      <c r="J299" s="49">
        <f t="shared" si="132"/>
        <v>1.1598139980000002</v>
      </c>
      <c r="K299" s="49">
        <f t="shared" si="133"/>
        <v>1.3144558644</v>
      </c>
      <c r="L299" s="49">
        <f t="shared" si="134"/>
        <v>1.4690977307999999</v>
      </c>
      <c r="M299" s="49">
        <f t="shared" si="135"/>
        <v>1.6237395972000002</v>
      </c>
      <c r="N299" s="49">
        <f t="shared" si="136"/>
        <v>1.7783814635999997</v>
      </c>
      <c r="O299" s="49">
        <f t="shared" si="137"/>
        <v>1.9330233299999999</v>
      </c>
      <c r="P299" s="49">
        <f t="shared" si="138"/>
        <v>2.0876651964000001</v>
      </c>
      <c r="Q299" s="49">
        <f t="shared" si="139"/>
        <v>2.2423070627999997</v>
      </c>
      <c r="R299" s="49">
        <f t="shared" si="140"/>
        <v>2.3969489292000001</v>
      </c>
      <c r="S299" s="50">
        <f t="shared" si="141"/>
        <v>2.5515907956000001</v>
      </c>
      <c r="T299" s="48">
        <f t="shared" si="107"/>
        <v>0</v>
      </c>
      <c r="U299" s="49">
        <f t="shared" si="108"/>
        <v>0</v>
      </c>
      <c r="V299" s="49">
        <f t="shared" si="109"/>
        <v>0</v>
      </c>
      <c r="W299" s="49">
        <f t="shared" si="110"/>
        <v>3.4989591863194018</v>
      </c>
      <c r="X299" s="49">
        <f t="shared" si="111"/>
        <v>10.747615125752819</v>
      </c>
      <c r="Y299" s="49">
        <f t="shared" si="112"/>
        <v>20.770307459052582</v>
      </c>
      <c r="Z299" s="49">
        <f t="shared" si="113"/>
        <v>33.567036186218694</v>
      </c>
      <c r="AA299" s="49">
        <f t="shared" si="114"/>
        <v>49.137801307251181</v>
      </c>
      <c r="AB299" s="49">
        <f t="shared" si="115"/>
        <v>67.482602822149971</v>
      </c>
      <c r="AC299" s="49">
        <f t="shared" si="116"/>
        <v>88.60144073091513</v>
      </c>
      <c r="AD299" s="49">
        <f t="shared" si="117"/>
        <v>112.4943150335467</v>
      </c>
      <c r="AE299" s="49">
        <f t="shared" si="118"/>
        <v>139.16122573004449</v>
      </c>
      <c r="AF299" s="49">
        <f t="shared" si="119"/>
        <v>168.60217282040875</v>
      </c>
      <c r="AG299" s="49">
        <f t="shared" si="120"/>
        <v>200.81715630463935</v>
      </c>
      <c r="AH299" s="49">
        <f t="shared" si="121"/>
        <v>235.80617618273621</v>
      </c>
      <c r="AI299" s="49">
        <f t="shared" si="122"/>
        <v>273.56923245469955</v>
      </c>
      <c r="AJ299" s="49">
        <f t="shared" si="123"/>
        <v>314.10632512052916</v>
      </c>
      <c r="AK299" s="75">
        <f>T299*VLOOKUP('Tipo de Pilha_Furieri2014'!$E$1,'Área - us ur_Furieri2014'!$A$4:$R$6,2,FALSE)/1000</f>
        <v>0</v>
      </c>
      <c r="AL299" s="76">
        <f>U299*VLOOKUP('Tipo de Pilha_Furieri2014'!$E$1,'Área - us ur_Furieri2014'!$A$4:$R$6,3,FALSE)/1000</f>
        <v>0</v>
      </c>
      <c r="AM299" s="76">
        <f>V299*VLOOKUP('Tipo de Pilha_Furieri2014'!$E$1,'Área - us ur_Furieri2014'!$A$4:$R$6,4,FALSE)/1000</f>
        <v>0</v>
      </c>
      <c r="AN299" s="76">
        <f>W299*VLOOKUP('Tipo de Pilha_Furieri2014'!$E$1,'Área - us ur_Furieri2014'!$A$4:$R$6,5,FALSE)/1000</f>
        <v>3.3939904107298198E-4</v>
      </c>
      <c r="AO299" s="76">
        <f>X299*VLOOKUP('Tipo de Pilha_Furieri2014'!$E$1,'Área - us ur_Furieri2014'!$A$4:$R$6,6,FALSE)/1000</f>
        <v>1.7088708049946984E-3</v>
      </c>
      <c r="AP299" s="76">
        <f>Y299*VLOOKUP('Tipo de Pilha_Furieri2014'!$E$1,'Área - us ur_Furieri2014'!$A$4:$R$6,7,FALSE)/1000</f>
        <v>4.2163724141876741E-3</v>
      </c>
      <c r="AQ299" s="76">
        <f>Z299*VLOOKUP('Tipo de Pilha_Furieri2014'!$E$1,'Área - us ur_Furieri2014'!$A$4:$R$6,8,FALSE)/1000</f>
        <v>5.1357565364914598E-3</v>
      </c>
      <c r="AR299" s="76">
        <f>AA299*VLOOKUP('Tipo de Pilha_Furieri2014'!$E$1,'Área - us ur_Furieri2014'!$A$4:$R$6,9,FALSE)/1000</f>
        <v>5.3560203424903785E-3</v>
      </c>
      <c r="AS299" s="76">
        <f>AB299*VLOOKUP('Tipo de Pilha_Furieri2014'!$E$1,'Área - us ur_Furieri2014'!$A$4:$R$6,10,FALSE)/1000</f>
        <v>3.6440605523960987E-3</v>
      </c>
      <c r="AT299" s="76">
        <f>AC299*VLOOKUP('Tipo de Pilha_Furieri2014'!$E$1,'Área - us ur_Furieri2014'!$A$4:$R$6,11,FALSE)/1000</f>
        <v>3.1010504255820298E-3</v>
      </c>
      <c r="AU299" s="76">
        <f>AD299*VLOOKUP('Tipo de Pilha_Furieri2014'!$E$1,'Área - us ur_Furieri2014'!$A$4:$R$6,12,FALSE)/1000</f>
        <v>2.6998635608051205E-3</v>
      </c>
      <c r="AV299" s="76">
        <f>AE299*VLOOKUP('Tipo de Pilha_Furieri2014'!$E$1,'Área - us ur_Furieri2014'!$A$4:$R$6,13,FALSE)/1000</f>
        <v>8.3496735438026693E-4</v>
      </c>
      <c r="AW299" s="76">
        <f>AF299*VLOOKUP('Tipo de Pilha_Furieri2014'!$E$1,'Área - us ur_Furieri2014'!$A$4:$R$6,14,FALSE)/1000</f>
        <v>5.0580651846122624E-4</v>
      </c>
      <c r="AX299" s="76">
        <f>AG299*VLOOKUP('Tipo de Pilha_Furieri2014'!$E$1,'Área - us ur_Furieri2014'!$A$4:$R$6,15,FALSE)/1000</f>
        <v>2.0081715630463937E-4</v>
      </c>
      <c r="AY299" s="76">
        <f>AH299*VLOOKUP('Tipo de Pilha_Furieri2014'!$E$1,'Área - us ur_Furieri2014'!$A$4:$R$6,16,FALSE)/1000</f>
        <v>0</v>
      </c>
      <c r="AZ299" s="76">
        <f>AI299*VLOOKUP('Tipo de Pilha_Furieri2014'!$E$1,'Área - us ur_Furieri2014'!$A$4:$R$6,17,FALSE)/1000</f>
        <v>0</v>
      </c>
      <c r="BA299" s="77">
        <f>AJ299*VLOOKUP('Tipo de Pilha_Furieri2014'!$E$1,'Área - us ur_Furieri2014'!$A$4:$R$6,18,FALSE)/1000</f>
        <v>0</v>
      </c>
      <c r="BB299" s="70">
        <f t="shared" si="124"/>
        <v>2.7742984707166574E-2</v>
      </c>
    </row>
    <row r="300" spans="1:54" ht="15" customHeight="1" x14ac:dyDescent="0.2">
      <c r="A300" s="90">
        <f>'Série Vento-1 dia'!D300</f>
        <v>42302</v>
      </c>
      <c r="B300" s="55">
        <f>'Série Vento-1 dia'!E300</f>
        <v>12.886822199999999</v>
      </c>
      <c r="C300" s="48">
        <f t="shared" si="125"/>
        <v>6.4434111000000002E-2</v>
      </c>
      <c r="D300" s="49">
        <f t="shared" si="126"/>
        <v>0.19330233299999999</v>
      </c>
      <c r="E300" s="49">
        <f t="shared" si="127"/>
        <v>0.32217055500000003</v>
      </c>
      <c r="F300" s="49">
        <f t="shared" si="128"/>
        <v>0.45103877699999995</v>
      </c>
      <c r="G300" s="49">
        <f t="shared" si="129"/>
        <v>0.57990699899999998</v>
      </c>
      <c r="H300" s="49">
        <f t="shared" si="130"/>
        <v>0.70877522100000001</v>
      </c>
      <c r="I300" s="49">
        <f t="shared" si="131"/>
        <v>0.83764344299999993</v>
      </c>
      <c r="J300" s="49">
        <f t="shared" si="132"/>
        <v>0.96651166500000008</v>
      </c>
      <c r="K300" s="49">
        <f t="shared" si="133"/>
        <v>1.095379887</v>
      </c>
      <c r="L300" s="49">
        <f t="shared" si="134"/>
        <v>1.2242481089999999</v>
      </c>
      <c r="M300" s="49">
        <f t="shared" si="135"/>
        <v>1.3531163310000001</v>
      </c>
      <c r="N300" s="49">
        <f t="shared" si="136"/>
        <v>1.4819845529999998</v>
      </c>
      <c r="O300" s="49">
        <f t="shared" si="137"/>
        <v>1.6108527749999999</v>
      </c>
      <c r="P300" s="49">
        <f t="shared" si="138"/>
        <v>1.739720997</v>
      </c>
      <c r="Q300" s="49">
        <f t="shared" si="139"/>
        <v>1.8685892189999997</v>
      </c>
      <c r="R300" s="49">
        <f t="shared" si="140"/>
        <v>1.9974574410000003</v>
      </c>
      <c r="S300" s="50">
        <f t="shared" si="141"/>
        <v>2.1263256629999998</v>
      </c>
      <c r="T300" s="48">
        <f t="shared" si="107"/>
        <v>0</v>
      </c>
      <c r="U300" s="49">
        <f t="shared" si="108"/>
        <v>0</v>
      </c>
      <c r="V300" s="49">
        <f t="shared" si="109"/>
        <v>0</v>
      </c>
      <c r="W300" s="49">
        <f t="shared" si="110"/>
        <v>0.55164197298403106</v>
      </c>
      <c r="X300" s="49">
        <f t="shared" si="111"/>
        <v>5.0510572592527874</v>
      </c>
      <c r="Y300" s="49">
        <f t="shared" si="112"/>
        <v>11.476886707928735</v>
      </c>
      <c r="Z300" s="49">
        <f t="shared" si="113"/>
        <v>19.82913031901186</v>
      </c>
      <c r="AA300" s="49">
        <f t="shared" si="114"/>
        <v>30.107788092502204</v>
      </c>
      <c r="AB300" s="49">
        <f t="shared" si="115"/>
        <v>42.312860028399705</v>
      </c>
      <c r="AC300" s="49">
        <f t="shared" si="116"/>
        <v>56.444346126704389</v>
      </c>
      <c r="AD300" s="49">
        <f t="shared" si="117"/>
        <v>72.502246387416307</v>
      </c>
      <c r="AE300" s="49">
        <f t="shared" si="118"/>
        <v>90.486560810535352</v>
      </c>
      <c r="AF300" s="49">
        <f t="shared" si="119"/>
        <v>110.39728939606164</v>
      </c>
      <c r="AG300" s="49">
        <f t="shared" si="120"/>
        <v>132.23443214399509</v>
      </c>
      <c r="AH300" s="49">
        <f t="shared" si="121"/>
        <v>155.9979890543357</v>
      </c>
      <c r="AI300" s="49">
        <f t="shared" si="122"/>
        <v>181.68796012708367</v>
      </c>
      <c r="AJ300" s="49">
        <f t="shared" si="123"/>
        <v>209.30434536223856</v>
      </c>
      <c r="AK300" s="75">
        <f>T300*VLOOKUP('Tipo de Pilha_Furieri2014'!$E$1,'Área - us ur_Furieri2014'!$A$4:$R$6,2,FALSE)/1000</f>
        <v>0</v>
      </c>
      <c r="AL300" s="76">
        <f>U300*VLOOKUP('Tipo de Pilha_Furieri2014'!$E$1,'Área - us ur_Furieri2014'!$A$4:$R$6,3,FALSE)/1000</f>
        <v>0</v>
      </c>
      <c r="AM300" s="76">
        <f>V300*VLOOKUP('Tipo de Pilha_Furieri2014'!$E$1,'Área - us ur_Furieri2014'!$A$4:$R$6,4,FALSE)/1000</f>
        <v>0</v>
      </c>
      <c r="AN300" s="76">
        <f>W300*VLOOKUP('Tipo de Pilha_Furieri2014'!$E$1,'Área - us ur_Furieri2014'!$A$4:$R$6,5,FALSE)/1000</f>
        <v>5.3509271379451008E-5</v>
      </c>
      <c r="AO300" s="76">
        <f>X300*VLOOKUP('Tipo de Pilha_Furieri2014'!$E$1,'Área - us ur_Furieri2014'!$A$4:$R$6,6,FALSE)/1000</f>
        <v>8.0311810422119322E-4</v>
      </c>
      <c r="AP300" s="76">
        <f>Y300*VLOOKUP('Tipo de Pilha_Furieri2014'!$E$1,'Área - us ur_Furieri2014'!$A$4:$R$6,7,FALSE)/1000</f>
        <v>2.3298080017095332E-3</v>
      </c>
      <c r="AQ300" s="76">
        <f>Z300*VLOOKUP('Tipo de Pilha_Furieri2014'!$E$1,'Área - us ur_Furieri2014'!$A$4:$R$6,8,FALSE)/1000</f>
        <v>3.0338569388088142E-3</v>
      </c>
      <c r="AR300" s="76">
        <f>AA300*VLOOKUP('Tipo de Pilha_Furieri2014'!$E$1,'Área - us ur_Furieri2014'!$A$4:$R$6,9,FALSE)/1000</f>
        <v>3.2817489020827402E-3</v>
      </c>
      <c r="AS300" s="76">
        <f>AB300*VLOOKUP('Tipo de Pilha_Furieri2014'!$E$1,'Área - us ur_Furieri2014'!$A$4:$R$6,10,FALSE)/1000</f>
        <v>2.2848944415335844E-3</v>
      </c>
      <c r="AT300" s="76">
        <f>AC300*VLOOKUP('Tipo de Pilha_Furieri2014'!$E$1,'Área - us ur_Furieri2014'!$A$4:$R$6,11,FALSE)/1000</f>
        <v>1.9755521144346538E-3</v>
      </c>
      <c r="AU300" s="76">
        <f>AD300*VLOOKUP('Tipo de Pilha_Furieri2014'!$E$1,'Área - us ur_Furieri2014'!$A$4:$R$6,12,FALSE)/1000</f>
        <v>1.7400539132979914E-3</v>
      </c>
      <c r="AV300" s="76">
        <f>AE300*VLOOKUP('Tipo de Pilha_Furieri2014'!$E$1,'Área - us ur_Furieri2014'!$A$4:$R$6,13,FALSE)/1000</f>
        <v>5.4291936486321212E-4</v>
      </c>
      <c r="AW300" s="76">
        <f>AF300*VLOOKUP('Tipo de Pilha_Furieri2014'!$E$1,'Área - us ur_Furieri2014'!$A$4:$R$6,14,FALSE)/1000</f>
        <v>3.3119186818818491E-4</v>
      </c>
      <c r="AX300" s="76">
        <f>AG300*VLOOKUP('Tipo de Pilha_Furieri2014'!$E$1,'Área - us ur_Furieri2014'!$A$4:$R$6,15,FALSE)/1000</f>
        <v>1.322344321439951E-4</v>
      </c>
      <c r="AY300" s="76">
        <f>AH300*VLOOKUP('Tipo de Pilha_Furieri2014'!$E$1,'Área - us ur_Furieri2014'!$A$4:$R$6,16,FALSE)/1000</f>
        <v>0</v>
      </c>
      <c r="AZ300" s="76">
        <f>AI300*VLOOKUP('Tipo de Pilha_Furieri2014'!$E$1,'Área - us ur_Furieri2014'!$A$4:$R$6,17,FALSE)/1000</f>
        <v>0</v>
      </c>
      <c r="BA300" s="77">
        <f>AJ300*VLOOKUP('Tipo de Pilha_Furieri2014'!$E$1,'Área - us ur_Furieri2014'!$A$4:$R$6,18,FALSE)/1000</f>
        <v>0</v>
      </c>
      <c r="BB300" s="70">
        <f t="shared" si="124"/>
        <v>1.6508887352663357E-2</v>
      </c>
    </row>
    <row r="301" spans="1:54" ht="15" customHeight="1" x14ac:dyDescent="0.2">
      <c r="A301" s="90">
        <f>'Série Vento-1 dia'!D301</f>
        <v>42303</v>
      </c>
      <c r="B301" s="55">
        <f>'Série Vento-1 dia'!E301</f>
        <v>7.7320933199999997</v>
      </c>
      <c r="C301" s="48">
        <f t="shared" si="125"/>
        <v>3.8660466600000006E-2</v>
      </c>
      <c r="D301" s="49">
        <f t="shared" si="126"/>
        <v>0.1159813998</v>
      </c>
      <c r="E301" s="49">
        <f t="shared" si="127"/>
        <v>0.19330233299999999</v>
      </c>
      <c r="F301" s="49">
        <f t="shared" si="128"/>
        <v>0.27062326619999993</v>
      </c>
      <c r="G301" s="49">
        <f t="shared" si="129"/>
        <v>0.34794419940000004</v>
      </c>
      <c r="H301" s="49">
        <f t="shared" si="130"/>
        <v>0.42526513260000004</v>
      </c>
      <c r="I301" s="49">
        <f t="shared" si="131"/>
        <v>0.50258606579999998</v>
      </c>
      <c r="J301" s="49">
        <f t="shared" si="132"/>
        <v>0.57990699900000009</v>
      </c>
      <c r="K301" s="49">
        <f t="shared" si="133"/>
        <v>0.65722793219999998</v>
      </c>
      <c r="L301" s="49">
        <f t="shared" si="134"/>
        <v>0.73454886539999997</v>
      </c>
      <c r="M301" s="49">
        <f t="shared" si="135"/>
        <v>0.81186979860000008</v>
      </c>
      <c r="N301" s="49">
        <f t="shared" si="136"/>
        <v>0.88919073179999986</v>
      </c>
      <c r="O301" s="49">
        <f t="shared" si="137"/>
        <v>0.96651166499999996</v>
      </c>
      <c r="P301" s="49">
        <f t="shared" si="138"/>
        <v>1.0438325982000001</v>
      </c>
      <c r="Q301" s="49">
        <f t="shared" si="139"/>
        <v>1.1211535313999998</v>
      </c>
      <c r="R301" s="49">
        <f t="shared" si="140"/>
        <v>1.1984744646000001</v>
      </c>
      <c r="S301" s="50">
        <f t="shared" si="141"/>
        <v>1.2757953978000001</v>
      </c>
      <c r="T301" s="48">
        <f t="shared" si="107"/>
        <v>0</v>
      </c>
      <c r="U301" s="49">
        <f t="shared" si="108"/>
        <v>0</v>
      </c>
      <c r="V301" s="49">
        <f t="shared" si="109"/>
        <v>0</v>
      </c>
      <c r="W301" s="49">
        <f t="shared" si="110"/>
        <v>0</v>
      </c>
      <c r="X301" s="49">
        <f t="shared" si="111"/>
        <v>0</v>
      </c>
      <c r="Y301" s="49">
        <f t="shared" si="112"/>
        <v>0</v>
      </c>
      <c r="Z301" s="49">
        <f t="shared" si="113"/>
        <v>2.1202383880026714</v>
      </c>
      <c r="AA301" s="49">
        <f t="shared" si="114"/>
        <v>5.0510572592527918</v>
      </c>
      <c r="AB301" s="49">
        <f t="shared" si="115"/>
        <v>8.6753852289694926</v>
      </c>
      <c r="AC301" s="49">
        <f t="shared" si="116"/>
        <v>12.993222297152784</v>
      </c>
      <c r="AD301" s="49">
        <f t="shared" si="117"/>
        <v>18.00456846380267</v>
      </c>
      <c r="AE301" s="49">
        <f t="shared" si="118"/>
        <v>23.70942372891912</v>
      </c>
      <c r="AF301" s="49">
        <f t="shared" si="119"/>
        <v>30.107788092502179</v>
      </c>
      <c r="AG301" s="49">
        <f t="shared" si="120"/>
        <v>37.199661554551845</v>
      </c>
      <c r="AH301" s="49">
        <f t="shared" si="121"/>
        <v>44.985044115068064</v>
      </c>
      <c r="AI301" s="49">
        <f t="shared" si="122"/>
        <v>53.463935774050903</v>
      </c>
      <c r="AJ301" s="49">
        <f t="shared" si="123"/>
        <v>62.636336531500305</v>
      </c>
      <c r="AK301" s="75">
        <f>T301*VLOOKUP('Tipo de Pilha_Furieri2014'!$E$1,'Área - us ur_Furieri2014'!$A$4:$R$6,2,FALSE)/1000</f>
        <v>0</v>
      </c>
      <c r="AL301" s="76">
        <f>U301*VLOOKUP('Tipo de Pilha_Furieri2014'!$E$1,'Área - us ur_Furieri2014'!$A$4:$R$6,3,FALSE)/1000</f>
        <v>0</v>
      </c>
      <c r="AM301" s="76">
        <f>V301*VLOOKUP('Tipo de Pilha_Furieri2014'!$E$1,'Área - us ur_Furieri2014'!$A$4:$R$6,4,FALSE)/1000</f>
        <v>0</v>
      </c>
      <c r="AN301" s="76">
        <f>W301*VLOOKUP('Tipo de Pilha_Furieri2014'!$E$1,'Área - us ur_Furieri2014'!$A$4:$R$6,5,FALSE)/1000</f>
        <v>0</v>
      </c>
      <c r="AO301" s="76">
        <f>X301*VLOOKUP('Tipo de Pilha_Furieri2014'!$E$1,'Área - us ur_Furieri2014'!$A$4:$R$6,6,FALSE)/1000</f>
        <v>0</v>
      </c>
      <c r="AP301" s="76">
        <f>Y301*VLOOKUP('Tipo de Pilha_Furieri2014'!$E$1,'Área - us ur_Furieri2014'!$A$4:$R$6,7,FALSE)/1000</f>
        <v>0</v>
      </c>
      <c r="AQ301" s="76">
        <f>Z301*VLOOKUP('Tipo de Pilha_Furieri2014'!$E$1,'Área - us ur_Furieri2014'!$A$4:$R$6,8,FALSE)/1000</f>
        <v>3.2439647336440872E-4</v>
      </c>
      <c r="AR301" s="76">
        <f>AA301*VLOOKUP('Tipo de Pilha_Furieri2014'!$E$1,'Área - us ur_Furieri2014'!$A$4:$R$6,9,FALSE)/1000</f>
        <v>5.505652412585543E-4</v>
      </c>
      <c r="AS301" s="76">
        <f>AB301*VLOOKUP('Tipo de Pilha_Furieri2014'!$E$1,'Área - us ur_Furieri2014'!$A$4:$R$6,10,FALSE)/1000</f>
        <v>4.6847080236435266E-4</v>
      </c>
      <c r="AT301" s="76">
        <f>AC301*VLOOKUP('Tipo de Pilha_Furieri2014'!$E$1,'Área - us ur_Furieri2014'!$A$4:$R$6,11,FALSE)/1000</f>
        <v>4.5476278040034747E-4</v>
      </c>
      <c r="AU301" s="76">
        <f>AD301*VLOOKUP('Tipo de Pilha_Furieri2014'!$E$1,'Área - us ur_Furieri2014'!$A$4:$R$6,12,FALSE)/1000</f>
        <v>4.3210964313126408E-4</v>
      </c>
      <c r="AV301" s="76">
        <f>AE301*VLOOKUP('Tipo de Pilha_Furieri2014'!$E$1,'Área - us ur_Furieri2014'!$A$4:$R$6,13,FALSE)/1000</f>
        <v>1.4225654237351473E-4</v>
      </c>
      <c r="AW301" s="76">
        <f>AF301*VLOOKUP('Tipo de Pilha_Furieri2014'!$E$1,'Área - us ur_Furieri2014'!$A$4:$R$6,14,FALSE)/1000</f>
        <v>9.0323364277506538E-5</v>
      </c>
      <c r="AX301" s="76">
        <f>AG301*VLOOKUP('Tipo de Pilha_Furieri2014'!$E$1,'Área - us ur_Furieri2014'!$A$4:$R$6,15,FALSE)/1000</f>
        <v>3.7199661554551843E-5</v>
      </c>
      <c r="AY301" s="76">
        <f>AH301*VLOOKUP('Tipo de Pilha_Furieri2014'!$E$1,'Área - us ur_Furieri2014'!$A$4:$R$6,16,FALSE)/1000</f>
        <v>0</v>
      </c>
      <c r="AZ301" s="76">
        <f>AI301*VLOOKUP('Tipo de Pilha_Furieri2014'!$E$1,'Área - us ur_Furieri2014'!$A$4:$R$6,17,FALSE)/1000</f>
        <v>0</v>
      </c>
      <c r="BA301" s="77">
        <f>AJ301*VLOOKUP('Tipo de Pilha_Furieri2014'!$E$1,'Área - us ur_Furieri2014'!$A$4:$R$6,18,FALSE)/1000</f>
        <v>0</v>
      </c>
      <c r="BB301" s="70">
        <f t="shared" si="124"/>
        <v>2.5000845087245005E-3</v>
      </c>
    </row>
    <row r="302" spans="1:54" ht="15" customHeight="1" x14ac:dyDescent="0.2">
      <c r="A302" s="90">
        <f>'Série Vento-1 dia'!D302</f>
        <v>42304</v>
      </c>
      <c r="B302" s="55">
        <f>'Série Vento-1 dia'!E302</f>
        <v>13.74594368</v>
      </c>
      <c r="C302" s="48">
        <f t="shared" si="125"/>
        <v>6.8729718400000014E-2</v>
      </c>
      <c r="D302" s="49">
        <f t="shared" si="126"/>
        <v>0.2061891552</v>
      </c>
      <c r="E302" s="49">
        <f t="shared" si="127"/>
        <v>0.34364859200000003</v>
      </c>
      <c r="F302" s="49">
        <f t="shared" si="128"/>
        <v>0.48110802879999992</v>
      </c>
      <c r="G302" s="49">
        <f t="shared" si="129"/>
        <v>0.61856746560000009</v>
      </c>
      <c r="H302" s="49">
        <f t="shared" si="130"/>
        <v>0.75602690240000014</v>
      </c>
      <c r="I302" s="49">
        <f t="shared" si="131"/>
        <v>0.89348633919999998</v>
      </c>
      <c r="J302" s="49">
        <f t="shared" si="132"/>
        <v>1.030945776</v>
      </c>
      <c r="K302" s="49">
        <f t="shared" si="133"/>
        <v>1.1684052128</v>
      </c>
      <c r="L302" s="49">
        <f t="shared" si="134"/>
        <v>1.3058646495999999</v>
      </c>
      <c r="M302" s="49">
        <f t="shared" si="135"/>
        <v>1.4433240864000001</v>
      </c>
      <c r="N302" s="49">
        <f t="shared" si="136"/>
        <v>1.5807835231999998</v>
      </c>
      <c r="O302" s="49">
        <f t="shared" si="137"/>
        <v>1.71824296</v>
      </c>
      <c r="P302" s="49">
        <f t="shared" si="138"/>
        <v>1.8557023968000002</v>
      </c>
      <c r="Q302" s="49">
        <f t="shared" si="139"/>
        <v>1.9931618335999999</v>
      </c>
      <c r="R302" s="49">
        <f t="shared" si="140"/>
        <v>2.1306212704000003</v>
      </c>
      <c r="S302" s="50">
        <f t="shared" si="141"/>
        <v>2.2680807072000002</v>
      </c>
      <c r="T302" s="48">
        <f t="shared" si="107"/>
        <v>0</v>
      </c>
      <c r="U302" s="49">
        <f t="shared" si="108"/>
        <v>0</v>
      </c>
      <c r="V302" s="49">
        <f t="shared" si="109"/>
        <v>0</v>
      </c>
      <c r="W302" s="49">
        <f t="shared" si="110"/>
        <v>1.4291984952536523</v>
      </c>
      <c r="X302" s="49">
        <f t="shared" si="111"/>
        <v>6.7765326068028209</v>
      </c>
      <c r="Y302" s="49">
        <f t="shared" si="112"/>
        <v>14.315697943135278</v>
      </c>
      <c r="Z302" s="49">
        <f t="shared" si="113"/>
        <v>24.046694504251011</v>
      </c>
      <c r="AA302" s="49">
        <f t="shared" si="114"/>
        <v>35.969522290150053</v>
      </c>
      <c r="AB302" s="49">
        <f t="shared" si="115"/>
        <v>50.08418130083237</v>
      </c>
      <c r="AC302" s="49">
        <f t="shared" si="116"/>
        <v>66.390671536297987</v>
      </c>
      <c r="AD302" s="49">
        <f t="shared" si="117"/>
        <v>84.888992996546904</v>
      </c>
      <c r="AE302" s="49">
        <f t="shared" si="118"/>
        <v>105.57914568157906</v>
      </c>
      <c r="AF302" s="49">
        <f t="shared" si="119"/>
        <v>128.46112959139458</v>
      </c>
      <c r="AG302" s="49">
        <f t="shared" si="120"/>
        <v>153.53494472599337</v>
      </c>
      <c r="AH302" s="49">
        <f t="shared" si="121"/>
        <v>180.8005910853754</v>
      </c>
      <c r="AI302" s="49">
        <f t="shared" si="122"/>
        <v>210.25806866954085</v>
      </c>
      <c r="AJ302" s="49">
        <f t="shared" si="123"/>
        <v>241.90737747848948</v>
      </c>
      <c r="AK302" s="75">
        <f>T302*VLOOKUP('Tipo de Pilha_Furieri2014'!$E$1,'Área - us ur_Furieri2014'!$A$4:$R$6,2,FALSE)/1000</f>
        <v>0</v>
      </c>
      <c r="AL302" s="76">
        <f>U302*VLOOKUP('Tipo de Pilha_Furieri2014'!$E$1,'Área - us ur_Furieri2014'!$A$4:$R$6,3,FALSE)/1000</f>
        <v>0</v>
      </c>
      <c r="AM302" s="76">
        <f>V302*VLOOKUP('Tipo de Pilha_Furieri2014'!$E$1,'Área - us ur_Furieri2014'!$A$4:$R$6,4,FALSE)/1000</f>
        <v>0</v>
      </c>
      <c r="AN302" s="76">
        <f>W302*VLOOKUP('Tipo de Pilha_Furieri2014'!$E$1,'Área - us ur_Furieri2014'!$A$4:$R$6,5,FALSE)/1000</f>
        <v>1.3863225403960424E-4</v>
      </c>
      <c r="AO302" s="76">
        <f>X302*VLOOKUP('Tipo de Pilha_Furieri2014'!$E$1,'Área - us ur_Furieri2014'!$A$4:$R$6,6,FALSE)/1000</f>
        <v>1.0774686844816485E-3</v>
      </c>
      <c r="AP302" s="76">
        <f>Y302*VLOOKUP('Tipo de Pilha_Furieri2014'!$E$1,'Área - us ur_Furieri2014'!$A$4:$R$6,7,FALSE)/1000</f>
        <v>2.9060866824564616E-3</v>
      </c>
      <c r="AQ302" s="76">
        <f>Z302*VLOOKUP('Tipo de Pilha_Furieri2014'!$E$1,'Área - us ur_Furieri2014'!$A$4:$R$6,8,FALSE)/1000</f>
        <v>3.6791442591504048E-3</v>
      </c>
      <c r="AR302" s="76">
        <f>AA302*VLOOKUP('Tipo de Pilha_Furieri2014'!$E$1,'Área - us ur_Furieri2014'!$A$4:$R$6,9,FALSE)/1000</f>
        <v>3.9206779296263559E-3</v>
      </c>
      <c r="AS302" s="76">
        <f>AB302*VLOOKUP('Tipo de Pilha_Furieri2014'!$E$1,'Área - us ur_Furieri2014'!$A$4:$R$6,10,FALSE)/1000</f>
        <v>2.7045457902449481E-3</v>
      </c>
      <c r="AT302" s="76">
        <f>AC302*VLOOKUP('Tipo de Pilha_Furieri2014'!$E$1,'Área - us ur_Furieri2014'!$A$4:$R$6,11,FALSE)/1000</f>
        <v>2.3236735037704295E-3</v>
      </c>
      <c r="AU302" s="76">
        <f>AD302*VLOOKUP('Tipo de Pilha_Furieri2014'!$E$1,'Área - us ur_Furieri2014'!$A$4:$R$6,12,FALSE)/1000</f>
        <v>2.0373358319171254E-3</v>
      </c>
      <c r="AV302" s="76">
        <f>AE302*VLOOKUP('Tipo de Pilha_Furieri2014'!$E$1,'Área - us ur_Furieri2014'!$A$4:$R$6,13,FALSE)/1000</f>
        <v>6.3347487408947449E-4</v>
      </c>
      <c r="AW302" s="76">
        <f>AF302*VLOOKUP('Tipo de Pilha_Furieri2014'!$E$1,'Área - us ur_Furieri2014'!$A$4:$R$6,14,FALSE)/1000</f>
        <v>3.8538338877418379E-4</v>
      </c>
      <c r="AX302" s="76">
        <f>AG302*VLOOKUP('Tipo de Pilha_Furieri2014'!$E$1,'Área - us ur_Furieri2014'!$A$4:$R$6,15,FALSE)/1000</f>
        <v>1.5353494472599338E-4</v>
      </c>
      <c r="AY302" s="76">
        <f>AH302*VLOOKUP('Tipo de Pilha_Furieri2014'!$E$1,'Área - us ur_Furieri2014'!$A$4:$R$6,16,FALSE)/1000</f>
        <v>0</v>
      </c>
      <c r="AZ302" s="76">
        <f>AI302*VLOOKUP('Tipo de Pilha_Furieri2014'!$E$1,'Área - us ur_Furieri2014'!$A$4:$R$6,17,FALSE)/1000</f>
        <v>0</v>
      </c>
      <c r="BA302" s="77">
        <f>AJ302*VLOOKUP('Tipo de Pilha_Furieri2014'!$E$1,'Área - us ur_Furieri2014'!$A$4:$R$6,18,FALSE)/1000</f>
        <v>0</v>
      </c>
      <c r="BB302" s="70">
        <f t="shared" si="124"/>
        <v>1.9959958143276627E-2</v>
      </c>
    </row>
    <row r="303" spans="1:54" ht="15" customHeight="1" x14ac:dyDescent="0.2">
      <c r="A303" s="90">
        <f>'Série Vento-1 dia'!D303</f>
        <v>42305</v>
      </c>
      <c r="B303" s="55">
        <f>'Série Vento-1 dia'!E303</f>
        <v>13.74594368</v>
      </c>
      <c r="C303" s="48">
        <f t="shared" si="125"/>
        <v>6.8729718400000014E-2</v>
      </c>
      <c r="D303" s="49">
        <f t="shared" si="126"/>
        <v>0.2061891552</v>
      </c>
      <c r="E303" s="49">
        <f t="shared" si="127"/>
        <v>0.34364859200000003</v>
      </c>
      <c r="F303" s="49">
        <f t="shared" si="128"/>
        <v>0.48110802879999992</v>
      </c>
      <c r="G303" s="49">
        <f t="shared" si="129"/>
        <v>0.61856746560000009</v>
      </c>
      <c r="H303" s="49">
        <f t="shared" si="130"/>
        <v>0.75602690240000014</v>
      </c>
      <c r="I303" s="49">
        <f t="shared" si="131"/>
        <v>0.89348633919999998</v>
      </c>
      <c r="J303" s="49">
        <f t="shared" si="132"/>
        <v>1.030945776</v>
      </c>
      <c r="K303" s="49">
        <f t="shared" si="133"/>
        <v>1.1684052128</v>
      </c>
      <c r="L303" s="49">
        <f t="shared" si="134"/>
        <v>1.3058646495999999</v>
      </c>
      <c r="M303" s="49">
        <f t="shared" si="135"/>
        <v>1.4433240864000001</v>
      </c>
      <c r="N303" s="49">
        <f t="shared" si="136"/>
        <v>1.5807835231999998</v>
      </c>
      <c r="O303" s="49">
        <f t="shared" si="137"/>
        <v>1.71824296</v>
      </c>
      <c r="P303" s="49">
        <f t="shared" si="138"/>
        <v>1.8557023968000002</v>
      </c>
      <c r="Q303" s="49">
        <f t="shared" si="139"/>
        <v>1.9931618335999999</v>
      </c>
      <c r="R303" s="49">
        <f t="shared" si="140"/>
        <v>2.1306212704000003</v>
      </c>
      <c r="S303" s="50">
        <f t="shared" si="141"/>
        <v>2.2680807072000002</v>
      </c>
      <c r="T303" s="48">
        <f t="shared" si="107"/>
        <v>0</v>
      </c>
      <c r="U303" s="49">
        <f t="shared" si="108"/>
        <v>0</v>
      </c>
      <c r="V303" s="49">
        <f t="shared" si="109"/>
        <v>0</v>
      </c>
      <c r="W303" s="49">
        <f t="shared" si="110"/>
        <v>1.4291984952536523</v>
      </c>
      <c r="X303" s="49">
        <f t="shared" si="111"/>
        <v>6.7765326068028209</v>
      </c>
      <c r="Y303" s="49">
        <f t="shared" si="112"/>
        <v>14.315697943135278</v>
      </c>
      <c r="Z303" s="49">
        <f t="shared" si="113"/>
        <v>24.046694504251011</v>
      </c>
      <c r="AA303" s="49">
        <f t="shared" si="114"/>
        <v>35.969522290150053</v>
      </c>
      <c r="AB303" s="49">
        <f t="shared" si="115"/>
        <v>50.08418130083237</v>
      </c>
      <c r="AC303" s="49">
        <f t="shared" si="116"/>
        <v>66.390671536297987</v>
      </c>
      <c r="AD303" s="49">
        <f t="shared" si="117"/>
        <v>84.888992996546904</v>
      </c>
      <c r="AE303" s="49">
        <f t="shared" si="118"/>
        <v>105.57914568157906</v>
      </c>
      <c r="AF303" s="49">
        <f t="shared" si="119"/>
        <v>128.46112959139458</v>
      </c>
      <c r="AG303" s="49">
        <f t="shared" si="120"/>
        <v>153.53494472599337</v>
      </c>
      <c r="AH303" s="49">
        <f t="shared" si="121"/>
        <v>180.8005910853754</v>
      </c>
      <c r="AI303" s="49">
        <f t="shared" si="122"/>
        <v>210.25806866954085</v>
      </c>
      <c r="AJ303" s="49">
        <f t="shared" si="123"/>
        <v>241.90737747848948</v>
      </c>
      <c r="AK303" s="75">
        <f>T303*VLOOKUP('Tipo de Pilha_Furieri2014'!$E$1,'Área - us ur_Furieri2014'!$A$4:$R$6,2,FALSE)/1000</f>
        <v>0</v>
      </c>
      <c r="AL303" s="76">
        <f>U303*VLOOKUP('Tipo de Pilha_Furieri2014'!$E$1,'Área - us ur_Furieri2014'!$A$4:$R$6,3,FALSE)/1000</f>
        <v>0</v>
      </c>
      <c r="AM303" s="76">
        <f>V303*VLOOKUP('Tipo de Pilha_Furieri2014'!$E$1,'Área - us ur_Furieri2014'!$A$4:$R$6,4,FALSE)/1000</f>
        <v>0</v>
      </c>
      <c r="AN303" s="76">
        <f>W303*VLOOKUP('Tipo de Pilha_Furieri2014'!$E$1,'Área - us ur_Furieri2014'!$A$4:$R$6,5,FALSE)/1000</f>
        <v>1.3863225403960424E-4</v>
      </c>
      <c r="AO303" s="76">
        <f>X303*VLOOKUP('Tipo de Pilha_Furieri2014'!$E$1,'Área - us ur_Furieri2014'!$A$4:$R$6,6,FALSE)/1000</f>
        <v>1.0774686844816485E-3</v>
      </c>
      <c r="AP303" s="76">
        <f>Y303*VLOOKUP('Tipo de Pilha_Furieri2014'!$E$1,'Área - us ur_Furieri2014'!$A$4:$R$6,7,FALSE)/1000</f>
        <v>2.9060866824564616E-3</v>
      </c>
      <c r="AQ303" s="76">
        <f>Z303*VLOOKUP('Tipo de Pilha_Furieri2014'!$E$1,'Área - us ur_Furieri2014'!$A$4:$R$6,8,FALSE)/1000</f>
        <v>3.6791442591504048E-3</v>
      </c>
      <c r="AR303" s="76">
        <f>AA303*VLOOKUP('Tipo de Pilha_Furieri2014'!$E$1,'Área - us ur_Furieri2014'!$A$4:$R$6,9,FALSE)/1000</f>
        <v>3.9206779296263559E-3</v>
      </c>
      <c r="AS303" s="76">
        <f>AB303*VLOOKUP('Tipo de Pilha_Furieri2014'!$E$1,'Área - us ur_Furieri2014'!$A$4:$R$6,10,FALSE)/1000</f>
        <v>2.7045457902449481E-3</v>
      </c>
      <c r="AT303" s="76">
        <f>AC303*VLOOKUP('Tipo de Pilha_Furieri2014'!$E$1,'Área - us ur_Furieri2014'!$A$4:$R$6,11,FALSE)/1000</f>
        <v>2.3236735037704295E-3</v>
      </c>
      <c r="AU303" s="76">
        <f>AD303*VLOOKUP('Tipo de Pilha_Furieri2014'!$E$1,'Área - us ur_Furieri2014'!$A$4:$R$6,12,FALSE)/1000</f>
        <v>2.0373358319171254E-3</v>
      </c>
      <c r="AV303" s="76">
        <f>AE303*VLOOKUP('Tipo de Pilha_Furieri2014'!$E$1,'Área - us ur_Furieri2014'!$A$4:$R$6,13,FALSE)/1000</f>
        <v>6.3347487408947449E-4</v>
      </c>
      <c r="AW303" s="76">
        <f>AF303*VLOOKUP('Tipo de Pilha_Furieri2014'!$E$1,'Área - us ur_Furieri2014'!$A$4:$R$6,14,FALSE)/1000</f>
        <v>3.8538338877418379E-4</v>
      </c>
      <c r="AX303" s="76">
        <f>AG303*VLOOKUP('Tipo de Pilha_Furieri2014'!$E$1,'Área - us ur_Furieri2014'!$A$4:$R$6,15,FALSE)/1000</f>
        <v>1.5353494472599338E-4</v>
      </c>
      <c r="AY303" s="76">
        <f>AH303*VLOOKUP('Tipo de Pilha_Furieri2014'!$E$1,'Área - us ur_Furieri2014'!$A$4:$R$6,16,FALSE)/1000</f>
        <v>0</v>
      </c>
      <c r="AZ303" s="76">
        <f>AI303*VLOOKUP('Tipo de Pilha_Furieri2014'!$E$1,'Área - us ur_Furieri2014'!$A$4:$R$6,17,FALSE)/1000</f>
        <v>0</v>
      </c>
      <c r="BA303" s="77">
        <f>AJ303*VLOOKUP('Tipo de Pilha_Furieri2014'!$E$1,'Área - us ur_Furieri2014'!$A$4:$R$6,18,FALSE)/1000</f>
        <v>0</v>
      </c>
      <c r="BB303" s="70">
        <f t="shared" si="124"/>
        <v>1.9959958143276627E-2</v>
      </c>
    </row>
    <row r="304" spans="1:54" ht="15" customHeight="1" x14ac:dyDescent="0.2">
      <c r="A304" s="90">
        <f>'Série Vento-1 dia'!D304</f>
        <v>42306</v>
      </c>
      <c r="B304" s="55">
        <f>'Série Vento-1 dia'!E304</f>
        <v>18.041551079999998</v>
      </c>
      <c r="C304" s="48">
        <f t="shared" si="125"/>
        <v>9.0207755400000006E-2</v>
      </c>
      <c r="D304" s="49">
        <f t="shared" si="126"/>
        <v>0.27062326619999993</v>
      </c>
      <c r="E304" s="49">
        <f t="shared" si="127"/>
        <v>0.45103877699999995</v>
      </c>
      <c r="F304" s="49">
        <f t="shared" si="128"/>
        <v>0.6314542877999999</v>
      </c>
      <c r="G304" s="49">
        <f t="shared" si="129"/>
        <v>0.81186979859999997</v>
      </c>
      <c r="H304" s="49">
        <f t="shared" si="130"/>
        <v>0.99228530940000004</v>
      </c>
      <c r="I304" s="49">
        <f t="shared" si="131"/>
        <v>1.1727008202</v>
      </c>
      <c r="J304" s="49">
        <f t="shared" si="132"/>
        <v>1.3531163310000001</v>
      </c>
      <c r="K304" s="49">
        <f t="shared" si="133"/>
        <v>1.5335318417999999</v>
      </c>
      <c r="L304" s="49">
        <f t="shared" si="134"/>
        <v>1.7139473525999998</v>
      </c>
      <c r="M304" s="49">
        <f t="shared" si="135"/>
        <v>1.8943628634</v>
      </c>
      <c r="N304" s="49">
        <f t="shared" si="136"/>
        <v>2.0747783741999997</v>
      </c>
      <c r="O304" s="49">
        <f t="shared" si="137"/>
        <v>2.2551938849999997</v>
      </c>
      <c r="P304" s="49">
        <f t="shared" si="138"/>
        <v>2.4356093957999998</v>
      </c>
      <c r="Q304" s="49">
        <f t="shared" si="139"/>
        <v>2.6160249065999994</v>
      </c>
      <c r="R304" s="49">
        <f t="shared" si="140"/>
        <v>2.7964404173999999</v>
      </c>
      <c r="S304" s="50">
        <f t="shared" si="141"/>
        <v>2.9768559282</v>
      </c>
      <c r="T304" s="48">
        <f t="shared" si="107"/>
        <v>0</v>
      </c>
      <c r="U304" s="49">
        <f t="shared" si="108"/>
        <v>0</v>
      </c>
      <c r="V304" s="49">
        <f t="shared" si="109"/>
        <v>0.55164197298403106</v>
      </c>
      <c r="W304" s="49">
        <f t="shared" si="110"/>
        <v>7.3902193392342994</v>
      </c>
      <c r="X304" s="49">
        <f t="shared" si="111"/>
        <v>18.004568463802663</v>
      </c>
      <c r="Y304" s="49">
        <f t="shared" si="112"/>
        <v>32.39468934668912</v>
      </c>
      <c r="Z304" s="49">
        <f t="shared" si="113"/>
        <v>50.560581987893663</v>
      </c>
      <c r="AA304" s="49">
        <f t="shared" si="114"/>
        <v>72.502246387416307</v>
      </c>
      <c r="AB304" s="49">
        <f t="shared" si="115"/>
        <v>98.219682545257001</v>
      </c>
      <c r="AC304" s="49">
        <f t="shared" si="116"/>
        <v>127.71289046141578</v>
      </c>
      <c r="AD304" s="49">
        <f t="shared" si="117"/>
        <v>160.98187013589276</v>
      </c>
      <c r="AE304" s="49">
        <f t="shared" si="118"/>
        <v>198.02662156868766</v>
      </c>
      <c r="AF304" s="49">
        <f t="shared" si="119"/>
        <v>238.84714475980076</v>
      </c>
      <c r="AG304" s="49">
        <f t="shared" si="120"/>
        <v>283.44343970923188</v>
      </c>
      <c r="AH304" s="49">
        <f t="shared" si="121"/>
        <v>331.81550641698101</v>
      </c>
      <c r="AI304" s="49">
        <f t="shared" si="122"/>
        <v>383.96334488304853</v>
      </c>
      <c r="AJ304" s="49">
        <f t="shared" si="123"/>
        <v>439.88695510743401</v>
      </c>
      <c r="AK304" s="75">
        <f>T304*VLOOKUP('Tipo de Pilha_Furieri2014'!$E$1,'Área - us ur_Furieri2014'!$A$4:$R$6,2,FALSE)/1000</f>
        <v>0</v>
      </c>
      <c r="AL304" s="76">
        <f>U304*VLOOKUP('Tipo de Pilha_Furieri2014'!$E$1,'Área - us ur_Furieri2014'!$A$4:$R$6,3,FALSE)/1000</f>
        <v>0</v>
      </c>
      <c r="AM304" s="76">
        <f>V304*VLOOKUP('Tipo de Pilha_Furieri2014'!$E$1,'Área - us ur_Furieri2014'!$A$4:$R$6,4,FALSE)/1000</f>
        <v>4.0269864027834262E-5</v>
      </c>
      <c r="AN304" s="76">
        <f>W304*VLOOKUP('Tipo de Pilha_Furieri2014'!$E$1,'Área - us ur_Furieri2014'!$A$4:$R$6,5,FALSE)/1000</f>
        <v>7.1685127590572699E-4</v>
      </c>
      <c r="AO304" s="76">
        <f>X304*VLOOKUP('Tipo de Pilha_Furieri2014'!$E$1,'Área - us ur_Furieri2014'!$A$4:$R$6,6,FALSE)/1000</f>
        <v>2.8627263857446232E-3</v>
      </c>
      <c r="AP304" s="76">
        <f>Y304*VLOOKUP('Tipo de Pilha_Furieri2014'!$E$1,'Área - us ur_Furieri2014'!$A$4:$R$6,7,FALSE)/1000</f>
        <v>6.5761219373778913E-3</v>
      </c>
      <c r="AQ304" s="76">
        <f>Z304*VLOOKUP('Tipo de Pilha_Furieri2014'!$E$1,'Área - us ur_Furieri2014'!$A$4:$R$6,8,FALSE)/1000</f>
        <v>7.7357690441477306E-3</v>
      </c>
      <c r="AR304" s="76">
        <f>AA304*VLOOKUP('Tipo de Pilha_Furieri2014'!$E$1,'Área - us ur_Furieri2014'!$A$4:$R$6,9,FALSE)/1000</f>
        <v>7.9027448562283779E-3</v>
      </c>
      <c r="AS304" s="76">
        <f>AB304*VLOOKUP('Tipo de Pilha_Furieri2014'!$E$1,'Área - us ur_Furieri2014'!$A$4:$R$6,10,FALSE)/1000</f>
        <v>5.3038628574438793E-3</v>
      </c>
      <c r="AT304" s="76">
        <f>AC304*VLOOKUP('Tipo de Pilha_Furieri2014'!$E$1,'Área - us ur_Furieri2014'!$A$4:$R$6,11,FALSE)/1000</f>
        <v>4.4699511661495531E-3</v>
      </c>
      <c r="AU304" s="76">
        <f>AD304*VLOOKUP('Tipo de Pilha_Furieri2014'!$E$1,'Área - us ur_Furieri2014'!$A$4:$R$6,12,FALSE)/1000</f>
        <v>3.8635648832614266E-3</v>
      </c>
      <c r="AV304" s="76">
        <f>AE304*VLOOKUP('Tipo de Pilha_Furieri2014'!$E$1,'Área - us ur_Furieri2014'!$A$4:$R$6,13,FALSE)/1000</f>
        <v>1.188159729412126E-3</v>
      </c>
      <c r="AW304" s="76">
        <f>AF304*VLOOKUP('Tipo de Pilha_Furieri2014'!$E$1,'Área - us ur_Furieri2014'!$A$4:$R$6,14,FALSE)/1000</f>
        <v>7.1654143427940227E-4</v>
      </c>
      <c r="AX304" s="76">
        <f>AG304*VLOOKUP('Tipo de Pilha_Furieri2014'!$E$1,'Área - us ur_Furieri2014'!$A$4:$R$6,15,FALSE)/1000</f>
        <v>2.8344343970923189E-4</v>
      </c>
      <c r="AY304" s="76">
        <f>AH304*VLOOKUP('Tipo de Pilha_Furieri2014'!$E$1,'Área - us ur_Furieri2014'!$A$4:$R$6,16,FALSE)/1000</f>
        <v>0</v>
      </c>
      <c r="AZ304" s="76">
        <f>AI304*VLOOKUP('Tipo de Pilha_Furieri2014'!$E$1,'Área - us ur_Furieri2014'!$A$4:$R$6,17,FALSE)/1000</f>
        <v>0</v>
      </c>
      <c r="BA304" s="77">
        <f>AJ304*VLOOKUP('Tipo de Pilha_Furieri2014'!$E$1,'Área - us ur_Furieri2014'!$A$4:$R$6,18,FALSE)/1000</f>
        <v>0</v>
      </c>
      <c r="BB304" s="70">
        <f t="shared" si="124"/>
        <v>4.1660006873687809E-2</v>
      </c>
    </row>
    <row r="305" spans="1:54" ht="15" customHeight="1" x14ac:dyDescent="0.2">
      <c r="A305" s="90">
        <f>'Série Vento-1 dia'!D305</f>
        <v>42307</v>
      </c>
      <c r="B305" s="55">
        <f>'Série Vento-1 dia'!E305</f>
        <v>13.74594368</v>
      </c>
      <c r="C305" s="48">
        <f t="shared" si="125"/>
        <v>6.8729718400000014E-2</v>
      </c>
      <c r="D305" s="49">
        <f t="shared" si="126"/>
        <v>0.2061891552</v>
      </c>
      <c r="E305" s="49">
        <f t="shared" si="127"/>
        <v>0.34364859200000003</v>
      </c>
      <c r="F305" s="49">
        <f t="shared" si="128"/>
        <v>0.48110802879999992</v>
      </c>
      <c r="G305" s="49">
        <f t="shared" si="129"/>
        <v>0.61856746560000009</v>
      </c>
      <c r="H305" s="49">
        <f t="shared" si="130"/>
        <v>0.75602690240000014</v>
      </c>
      <c r="I305" s="49">
        <f t="shared" si="131"/>
        <v>0.89348633919999998</v>
      </c>
      <c r="J305" s="49">
        <f t="shared" si="132"/>
        <v>1.030945776</v>
      </c>
      <c r="K305" s="49">
        <f t="shared" si="133"/>
        <v>1.1684052128</v>
      </c>
      <c r="L305" s="49">
        <f t="shared" si="134"/>
        <v>1.3058646495999999</v>
      </c>
      <c r="M305" s="49">
        <f t="shared" si="135"/>
        <v>1.4433240864000001</v>
      </c>
      <c r="N305" s="49">
        <f t="shared" si="136"/>
        <v>1.5807835231999998</v>
      </c>
      <c r="O305" s="49">
        <f t="shared" si="137"/>
        <v>1.71824296</v>
      </c>
      <c r="P305" s="49">
        <f t="shared" si="138"/>
        <v>1.8557023968000002</v>
      </c>
      <c r="Q305" s="49">
        <f t="shared" si="139"/>
        <v>1.9931618335999999</v>
      </c>
      <c r="R305" s="49">
        <f t="shared" si="140"/>
        <v>2.1306212704000003</v>
      </c>
      <c r="S305" s="50">
        <f t="shared" si="141"/>
        <v>2.2680807072000002</v>
      </c>
      <c r="T305" s="48">
        <f t="shared" si="107"/>
        <v>0</v>
      </c>
      <c r="U305" s="49">
        <f t="shared" si="108"/>
        <v>0</v>
      </c>
      <c r="V305" s="49">
        <f t="shared" si="109"/>
        <v>0</v>
      </c>
      <c r="W305" s="49">
        <f t="shared" si="110"/>
        <v>1.4291984952536523</v>
      </c>
      <c r="X305" s="49">
        <f t="shared" si="111"/>
        <v>6.7765326068028209</v>
      </c>
      <c r="Y305" s="49">
        <f t="shared" si="112"/>
        <v>14.315697943135278</v>
      </c>
      <c r="Z305" s="49">
        <f t="shared" si="113"/>
        <v>24.046694504251011</v>
      </c>
      <c r="AA305" s="49">
        <f t="shared" si="114"/>
        <v>35.969522290150053</v>
      </c>
      <c r="AB305" s="49">
        <f t="shared" si="115"/>
        <v>50.08418130083237</v>
      </c>
      <c r="AC305" s="49">
        <f t="shared" si="116"/>
        <v>66.390671536297987</v>
      </c>
      <c r="AD305" s="49">
        <f t="shared" si="117"/>
        <v>84.888992996546904</v>
      </c>
      <c r="AE305" s="49">
        <f t="shared" si="118"/>
        <v>105.57914568157906</v>
      </c>
      <c r="AF305" s="49">
        <f t="shared" si="119"/>
        <v>128.46112959139458</v>
      </c>
      <c r="AG305" s="49">
        <f t="shared" si="120"/>
        <v>153.53494472599337</v>
      </c>
      <c r="AH305" s="49">
        <f t="shared" si="121"/>
        <v>180.8005910853754</v>
      </c>
      <c r="AI305" s="49">
        <f t="shared" si="122"/>
        <v>210.25806866954085</v>
      </c>
      <c r="AJ305" s="49">
        <f t="shared" si="123"/>
        <v>241.90737747848948</v>
      </c>
      <c r="AK305" s="75">
        <f>T305*VLOOKUP('Tipo de Pilha_Furieri2014'!$E$1,'Área - us ur_Furieri2014'!$A$4:$R$6,2,FALSE)/1000</f>
        <v>0</v>
      </c>
      <c r="AL305" s="76">
        <f>U305*VLOOKUP('Tipo de Pilha_Furieri2014'!$E$1,'Área - us ur_Furieri2014'!$A$4:$R$6,3,FALSE)/1000</f>
        <v>0</v>
      </c>
      <c r="AM305" s="76">
        <f>V305*VLOOKUP('Tipo de Pilha_Furieri2014'!$E$1,'Área - us ur_Furieri2014'!$A$4:$R$6,4,FALSE)/1000</f>
        <v>0</v>
      </c>
      <c r="AN305" s="76">
        <f>W305*VLOOKUP('Tipo de Pilha_Furieri2014'!$E$1,'Área - us ur_Furieri2014'!$A$4:$R$6,5,FALSE)/1000</f>
        <v>1.3863225403960424E-4</v>
      </c>
      <c r="AO305" s="76">
        <f>X305*VLOOKUP('Tipo de Pilha_Furieri2014'!$E$1,'Área - us ur_Furieri2014'!$A$4:$R$6,6,FALSE)/1000</f>
        <v>1.0774686844816485E-3</v>
      </c>
      <c r="AP305" s="76">
        <f>Y305*VLOOKUP('Tipo de Pilha_Furieri2014'!$E$1,'Área - us ur_Furieri2014'!$A$4:$R$6,7,FALSE)/1000</f>
        <v>2.9060866824564616E-3</v>
      </c>
      <c r="AQ305" s="76">
        <f>Z305*VLOOKUP('Tipo de Pilha_Furieri2014'!$E$1,'Área - us ur_Furieri2014'!$A$4:$R$6,8,FALSE)/1000</f>
        <v>3.6791442591504048E-3</v>
      </c>
      <c r="AR305" s="76">
        <f>AA305*VLOOKUP('Tipo de Pilha_Furieri2014'!$E$1,'Área - us ur_Furieri2014'!$A$4:$R$6,9,FALSE)/1000</f>
        <v>3.9206779296263559E-3</v>
      </c>
      <c r="AS305" s="76">
        <f>AB305*VLOOKUP('Tipo de Pilha_Furieri2014'!$E$1,'Área - us ur_Furieri2014'!$A$4:$R$6,10,FALSE)/1000</f>
        <v>2.7045457902449481E-3</v>
      </c>
      <c r="AT305" s="76">
        <f>AC305*VLOOKUP('Tipo de Pilha_Furieri2014'!$E$1,'Área - us ur_Furieri2014'!$A$4:$R$6,11,FALSE)/1000</f>
        <v>2.3236735037704295E-3</v>
      </c>
      <c r="AU305" s="76">
        <f>AD305*VLOOKUP('Tipo de Pilha_Furieri2014'!$E$1,'Área - us ur_Furieri2014'!$A$4:$R$6,12,FALSE)/1000</f>
        <v>2.0373358319171254E-3</v>
      </c>
      <c r="AV305" s="76">
        <f>AE305*VLOOKUP('Tipo de Pilha_Furieri2014'!$E$1,'Área - us ur_Furieri2014'!$A$4:$R$6,13,FALSE)/1000</f>
        <v>6.3347487408947449E-4</v>
      </c>
      <c r="AW305" s="76">
        <f>AF305*VLOOKUP('Tipo de Pilha_Furieri2014'!$E$1,'Área - us ur_Furieri2014'!$A$4:$R$6,14,FALSE)/1000</f>
        <v>3.8538338877418379E-4</v>
      </c>
      <c r="AX305" s="76">
        <f>AG305*VLOOKUP('Tipo de Pilha_Furieri2014'!$E$1,'Área - us ur_Furieri2014'!$A$4:$R$6,15,FALSE)/1000</f>
        <v>1.5353494472599338E-4</v>
      </c>
      <c r="AY305" s="76">
        <f>AH305*VLOOKUP('Tipo de Pilha_Furieri2014'!$E$1,'Área - us ur_Furieri2014'!$A$4:$R$6,16,FALSE)/1000</f>
        <v>0</v>
      </c>
      <c r="AZ305" s="76">
        <f>AI305*VLOOKUP('Tipo de Pilha_Furieri2014'!$E$1,'Área - us ur_Furieri2014'!$A$4:$R$6,17,FALSE)/1000</f>
        <v>0</v>
      </c>
      <c r="BA305" s="77">
        <f>AJ305*VLOOKUP('Tipo de Pilha_Furieri2014'!$E$1,'Área - us ur_Furieri2014'!$A$4:$R$6,18,FALSE)/1000</f>
        <v>0</v>
      </c>
      <c r="BB305" s="70">
        <f t="shared" si="124"/>
        <v>1.9959958143276627E-2</v>
      </c>
    </row>
    <row r="306" spans="1:54" ht="15" customHeight="1" x14ac:dyDescent="0.2">
      <c r="A306" s="90">
        <f>'Série Vento-1 dia'!D306</f>
        <v>42308</v>
      </c>
      <c r="B306" s="55">
        <f>'Série Vento-1 dia'!E306</f>
        <v>12.027700719999999</v>
      </c>
      <c r="C306" s="48">
        <f t="shared" si="125"/>
        <v>6.0138503600000004E-2</v>
      </c>
      <c r="D306" s="49">
        <f t="shared" si="126"/>
        <v>0.18041551079999998</v>
      </c>
      <c r="E306" s="49">
        <f t="shared" si="127"/>
        <v>0.30069251799999996</v>
      </c>
      <c r="F306" s="49">
        <f t="shared" si="128"/>
        <v>0.42096952519999992</v>
      </c>
      <c r="G306" s="49">
        <f t="shared" si="129"/>
        <v>0.54124653239999998</v>
      </c>
      <c r="H306" s="49">
        <f t="shared" si="130"/>
        <v>0.66152353959999999</v>
      </c>
      <c r="I306" s="49">
        <f t="shared" si="131"/>
        <v>0.78180054679999988</v>
      </c>
      <c r="J306" s="49">
        <f t="shared" si="132"/>
        <v>0.902077554</v>
      </c>
      <c r="K306" s="49">
        <f t="shared" si="133"/>
        <v>1.0223545612</v>
      </c>
      <c r="L306" s="49">
        <f t="shared" si="134"/>
        <v>1.1426315683999999</v>
      </c>
      <c r="M306" s="49">
        <f t="shared" si="135"/>
        <v>1.2629085756</v>
      </c>
      <c r="N306" s="49">
        <f t="shared" si="136"/>
        <v>1.3831855827999997</v>
      </c>
      <c r="O306" s="49">
        <f t="shared" si="137"/>
        <v>1.5034625899999998</v>
      </c>
      <c r="P306" s="49">
        <f t="shared" si="138"/>
        <v>1.6237395971999999</v>
      </c>
      <c r="Q306" s="49">
        <f t="shared" si="139"/>
        <v>1.7440166043999996</v>
      </c>
      <c r="R306" s="49">
        <f t="shared" si="140"/>
        <v>1.8642936116000002</v>
      </c>
      <c r="S306" s="50">
        <f t="shared" si="141"/>
        <v>1.9845706187999999</v>
      </c>
      <c r="T306" s="48">
        <f t="shared" si="107"/>
        <v>0</v>
      </c>
      <c r="U306" s="49">
        <f t="shared" si="108"/>
        <v>0</v>
      </c>
      <c r="V306" s="49">
        <f t="shared" si="109"/>
        <v>0</v>
      </c>
      <c r="W306" s="49">
        <f t="shared" si="110"/>
        <v>0</v>
      </c>
      <c r="X306" s="49">
        <f t="shared" si="111"/>
        <v>3.4989591863194063</v>
      </c>
      <c r="Y306" s="49">
        <f t="shared" si="112"/>
        <v>8.8970711545569401</v>
      </c>
      <c r="Z306" s="49">
        <f t="shared" si="113"/>
        <v>15.973303904269175</v>
      </c>
      <c r="AA306" s="49">
        <f t="shared" si="114"/>
        <v>24.72765743545613</v>
      </c>
      <c r="AB306" s="49">
        <f t="shared" si="115"/>
        <v>35.160131748117792</v>
      </c>
      <c r="AC306" s="49">
        <f t="shared" si="116"/>
        <v>47.270726842254135</v>
      </c>
      <c r="AD306" s="49">
        <f t="shared" si="117"/>
        <v>61.059442717865224</v>
      </c>
      <c r="AE306" s="49">
        <f t="shared" si="118"/>
        <v>76.52627937495096</v>
      </c>
      <c r="AF306" s="49">
        <f t="shared" si="119"/>
        <v>93.671236813511456</v>
      </c>
      <c r="AG306" s="49">
        <f t="shared" si="120"/>
        <v>112.49431503354667</v>
      </c>
      <c r="AH306" s="49">
        <f t="shared" si="121"/>
        <v>132.99551403505649</v>
      </c>
      <c r="AI306" s="49">
        <f t="shared" si="122"/>
        <v>155.17483381804121</v>
      </c>
      <c r="AJ306" s="49">
        <f t="shared" si="123"/>
        <v>179.03227438250045</v>
      </c>
      <c r="AK306" s="75">
        <f>T306*VLOOKUP('Tipo de Pilha_Furieri2014'!$E$1,'Área - us ur_Furieri2014'!$A$4:$R$6,2,FALSE)/1000</f>
        <v>0</v>
      </c>
      <c r="AL306" s="76">
        <f>U306*VLOOKUP('Tipo de Pilha_Furieri2014'!$E$1,'Área - us ur_Furieri2014'!$A$4:$R$6,3,FALSE)/1000</f>
        <v>0</v>
      </c>
      <c r="AM306" s="76">
        <f>V306*VLOOKUP('Tipo de Pilha_Furieri2014'!$E$1,'Área - us ur_Furieri2014'!$A$4:$R$6,4,FALSE)/1000</f>
        <v>0</v>
      </c>
      <c r="AN306" s="76">
        <f>W306*VLOOKUP('Tipo de Pilha_Furieri2014'!$E$1,'Área - us ur_Furieri2014'!$A$4:$R$6,5,FALSE)/1000</f>
        <v>0</v>
      </c>
      <c r="AO306" s="76">
        <f>X306*VLOOKUP('Tipo de Pilha_Furieri2014'!$E$1,'Área - us ur_Furieri2014'!$A$4:$R$6,6,FALSE)/1000</f>
        <v>5.5633451062478553E-4</v>
      </c>
      <c r="AP306" s="76">
        <f>Y306*VLOOKUP('Tipo de Pilha_Furieri2014'!$E$1,'Área - us ur_Furieri2014'!$A$4:$R$6,7,FALSE)/1000</f>
        <v>1.806105444375059E-3</v>
      </c>
      <c r="AQ306" s="76">
        <f>Z306*VLOOKUP('Tipo de Pilha_Furieri2014'!$E$1,'Área - us ur_Furieri2014'!$A$4:$R$6,8,FALSE)/1000</f>
        <v>2.4439154973531834E-3</v>
      </c>
      <c r="AR306" s="76">
        <f>AA306*VLOOKUP('Tipo de Pilha_Furieri2014'!$E$1,'Área - us ur_Furieri2014'!$A$4:$R$6,9,FALSE)/1000</f>
        <v>2.6953146604647184E-3</v>
      </c>
      <c r="AS306" s="76">
        <f>AB306*VLOOKUP('Tipo de Pilha_Furieri2014'!$E$1,'Área - us ur_Furieri2014'!$A$4:$R$6,10,FALSE)/1000</f>
        <v>1.8986471143983611E-3</v>
      </c>
      <c r="AT306" s="76">
        <f>AC306*VLOOKUP('Tipo de Pilha_Furieri2014'!$E$1,'Área - us ur_Furieri2014'!$A$4:$R$6,11,FALSE)/1000</f>
        <v>1.654475439478895E-3</v>
      </c>
      <c r="AU306" s="76">
        <f>AD306*VLOOKUP('Tipo de Pilha_Furieri2014'!$E$1,'Área - us ur_Furieri2014'!$A$4:$R$6,12,FALSE)/1000</f>
        <v>1.4654266252287654E-3</v>
      </c>
      <c r="AV306" s="76">
        <f>AE306*VLOOKUP('Tipo de Pilha_Furieri2014'!$E$1,'Área - us ur_Furieri2014'!$A$4:$R$6,13,FALSE)/1000</f>
        <v>4.5915767624970578E-4</v>
      </c>
      <c r="AW306" s="76">
        <f>AF306*VLOOKUP('Tipo de Pilha_Furieri2014'!$E$1,'Área - us ur_Furieri2014'!$A$4:$R$6,14,FALSE)/1000</f>
        <v>2.8101371044053435E-4</v>
      </c>
      <c r="AX306" s="76">
        <f>AG306*VLOOKUP('Tipo de Pilha_Furieri2014'!$E$1,'Área - us ur_Furieri2014'!$A$4:$R$6,15,FALSE)/1000</f>
        <v>1.1249431503354668E-4</v>
      </c>
      <c r="AY306" s="76">
        <f>AH306*VLOOKUP('Tipo de Pilha_Furieri2014'!$E$1,'Área - us ur_Furieri2014'!$A$4:$R$6,16,FALSE)/1000</f>
        <v>0</v>
      </c>
      <c r="AZ306" s="76">
        <f>AI306*VLOOKUP('Tipo de Pilha_Furieri2014'!$E$1,'Área - us ur_Furieri2014'!$A$4:$R$6,17,FALSE)/1000</f>
        <v>0</v>
      </c>
      <c r="BA306" s="77">
        <f>AJ306*VLOOKUP('Tipo de Pilha_Furieri2014'!$E$1,'Área - us ur_Furieri2014'!$A$4:$R$6,18,FALSE)/1000</f>
        <v>0</v>
      </c>
      <c r="BB306" s="70">
        <f t="shared" si="124"/>
        <v>1.3372884993647555E-2</v>
      </c>
    </row>
    <row r="307" spans="1:54" ht="15" customHeight="1" x14ac:dyDescent="0.2">
      <c r="A307" s="90">
        <f>'Série Vento-1 dia'!D307</f>
        <v>42309</v>
      </c>
      <c r="B307" s="55">
        <f>'Série Vento-1 dia'!E307</f>
        <v>16.32330812</v>
      </c>
      <c r="C307" s="48">
        <f t="shared" si="125"/>
        <v>8.1616540600000023E-2</v>
      </c>
      <c r="D307" s="49">
        <f t="shared" si="126"/>
        <v>0.2448496218</v>
      </c>
      <c r="E307" s="49">
        <f t="shared" si="127"/>
        <v>0.40808270300000005</v>
      </c>
      <c r="F307" s="49">
        <f t="shared" si="128"/>
        <v>0.57131578419999995</v>
      </c>
      <c r="G307" s="49">
        <f t="shared" si="129"/>
        <v>0.73454886540000008</v>
      </c>
      <c r="H307" s="49">
        <f t="shared" si="130"/>
        <v>0.8977819466000001</v>
      </c>
      <c r="I307" s="49">
        <f t="shared" si="131"/>
        <v>1.0610150278000001</v>
      </c>
      <c r="J307" s="49">
        <f t="shared" si="132"/>
        <v>1.2242481090000001</v>
      </c>
      <c r="K307" s="49">
        <f t="shared" si="133"/>
        <v>1.3874811902000002</v>
      </c>
      <c r="L307" s="49">
        <f t="shared" si="134"/>
        <v>1.5507142714</v>
      </c>
      <c r="M307" s="49">
        <f t="shared" si="135"/>
        <v>1.7139473526000002</v>
      </c>
      <c r="N307" s="49">
        <f t="shared" si="136"/>
        <v>1.8771804337999998</v>
      </c>
      <c r="O307" s="49">
        <f t="shared" si="137"/>
        <v>2.040413515</v>
      </c>
      <c r="P307" s="49">
        <f t="shared" si="138"/>
        <v>2.2036465962</v>
      </c>
      <c r="Q307" s="49">
        <f t="shared" si="139"/>
        <v>2.3668796774</v>
      </c>
      <c r="R307" s="49">
        <f t="shared" si="140"/>
        <v>2.5301127586000005</v>
      </c>
      <c r="S307" s="50">
        <f t="shared" si="141"/>
        <v>2.6933458398000001</v>
      </c>
      <c r="T307" s="48">
        <f t="shared" si="107"/>
        <v>0</v>
      </c>
      <c r="U307" s="49">
        <f t="shared" si="108"/>
        <v>0</v>
      </c>
      <c r="V307" s="49">
        <f t="shared" si="109"/>
        <v>0</v>
      </c>
      <c r="W307" s="49">
        <f t="shared" si="110"/>
        <v>4.6911633551155347</v>
      </c>
      <c r="X307" s="49">
        <f t="shared" si="111"/>
        <v>12.993222297152791</v>
      </c>
      <c r="Y307" s="49">
        <f t="shared" si="112"/>
        <v>24.386105739763352</v>
      </c>
      <c r="Z307" s="49">
        <f t="shared" si="113"/>
        <v>38.869813682947239</v>
      </c>
      <c r="AA307" s="49">
        <f t="shared" si="114"/>
        <v>56.444346126704431</v>
      </c>
      <c r="AB307" s="49">
        <f t="shared" si="115"/>
        <v>77.109703071034929</v>
      </c>
      <c r="AC307" s="49">
        <f t="shared" si="116"/>
        <v>100.86588451593872</v>
      </c>
      <c r="AD307" s="49">
        <f t="shared" si="117"/>
        <v>127.71289046141587</v>
      </c>
      <c r="AE307" s="49">
        <f t="shared" si="118"/>
        <v>157.65072090746622</v>
      </c>
      <c r="AF307" s="49">
        <f t="shared" si="119"/>
        <v>190.67937585409001</v>
      </c>
      <c r="AG307" s="49">
        <f t="shared" si="120"/>
        <v>226.79885530128706</v>
      </c>
      <c r="AH307" s="49">
        <f t="shared" si="121"/>
        <v>266.00915924905746</v>
      </c>
      <c r="AI307" s="49">
        <f t="shared" si="122"/>
        <v>308.31028769740118</v>
      </c>
      <c r="AJ307" s="49">
        <f t="shared" si="123"/>
        <v>353.70224064631805</v>
      </c>
      <c r="AK307" s="75">
        <f>T307*VLOOKUP('Tipo de Pilha_Furieri2014'!$E$1,'Área - us ur_Furieri2014'!$A$4:$R$6,2,FALSE)/1000</f>
        <v>0</v>
      </c>
      <c r="AL307" s="76">
        <f>U307*VLOOKUP('Tipo de Pilha_Furieri2014'!$E$1,'Área - us ur_Furieri2014'!$A$4:$R$6,3,FALSE)/1000</f>
        <v>0</v>
      </c>
      <c r="AM307" s="76">
        <f>V307*VLOOKUP('Tipo de Pilha_Furieri2014'!$E$1,'Área - us ur_Furieri2014'!$A$4:$R$6,4,FALSE)/1000</f>
        <v>0</v>
      </c>
      <c r="AN307" s="76">
        <f>W307*VLOOKUP('Tipo de Pilha_Furieri2014'!$E$1,'Área - us ur_Furieri2014'!$A$4:$R$6,5,FALSE)/1000</f>
        <v>4.5504284544620682E-4</v>
      </c>
      <c r="AO307" s="76">
        <f>X307*VLOOKUP('Tipo de Pilha_Furieri2014'!$E$1,'Área - us ur_Furieri2014'!$A$4:$R$6,6,FALSE)/1000</f>
        <v>2.0659223452472938E-3</v>
      </c>
      <c r="AP307" s="76">
        <f>Y307*VLOOKUP('Tipo de Pilha_Furieri2014'!$E$1,'Área - us ur_Furieri2014'!$A$4:$R$6,7,FALSE)/1000</f>
        <v>4.9503794651719604E-3</v>
      </c>
      <c r="AQ307" s="76">
        <f>Z307*VLOOKUP('Tipo de Pilha_Furieri2014'!$E$1,'Área - us ur_Furieri2014'!$A$4:$R$6,8,FALSE)/1000</f>
        <v>5.9470814934909268E-3</v>
      </c>
      <c r="AR307" s="76">
        <f>AA307*VLOOKUP('Tipo de Pilha_Furieri2014'!$E$1,'Área - us ur_Furieri2014'!$A$4:$R$6,9,FALSE)/1000</f>
        <v>6.1524337278107827E-3</v>
      </c>
      <c r="AS307" s="76">
        <f>AB307*VLOOKUP('Tipo de Pilha_Furieri2014'!$E$1,'Área - us ur_Furieri2014'!$A$4:$R$6,10,FALSE)/1000</f>
        <v>4.163923965835886E-3</v>
      </c>
      <c r="AT307" s="76">
        <f>AC307*VLOOKUP('Tipo de Pilha_Furieri2014'!$E$1,'Área - us ur_Furieri2014'!$A$4:$R$6,11,FALSE)/1000</f>
        <v>3.5303059580578553E-3</v>
      </c>
      <c r="AU307" s="76">
        <f>AD307*VLOOKUP('Tipo de Pilha_Furieri2014'!$E$1,'Área - us ur_Furieri2014'!$A$4:$R$6,12,FALSE)/1000</f>
        <v>3.0651093710739809E-3</v>
      </c>
      <c r="AV307" s="76">
        <f>AE307*VLOOKUP('Tipo de Pilha_Furieri2014'!$E$1,'Área - us ur_Furieri2014'!$A$4:$R$6,13,FALSE)/1000</f>
        <v>9.4590432544479743E-4</v>
      </c>
      <c r="AW307" s="76">
        <f>AF307*VLOOKUP('Tipo de Pilha_Furieri2014'!$E$1,'Área - us ur_Furieri2014'!$A$4:$R$6,14,FALSE)/1000</f>
        <v>5.7203812756226997E-4</v>
      </c>
      <c r="AX307" s="76">
        <f>AG307*VLOOKUP('Tipo de Pilha_Furieri2014'!$E$1,'Área - us ur_Furieri2014'!$A$4:$R$6,15,FALSE)/1000</f>
        <v>2.2679885530128708E-4</v>
      </c>
      <c r="AY307" s="76">
        <f>AH307*VLOOKUP('Tipo de Pilha_Furieri2014'!$E$1,'Área - us ur_Furieri2014'!$A$4:$R$6,16,FALSE)/1000</f>
        <v>0</v>
      </c>
      <c r="AZ307" s="76">
        <f>AI307*VLOOKUP('Tipo de Pilha_Furieri2014'!$E$1,'Área - us ur_Furieri2014'!$A$4:$R$6,17,FALSE)/1000</f>
        <v>0</v>
      </c>
      <c r="BA307" s="77">
        <f>AJ307*VLOOKUP('Tipo de Pilha_Furieri2014'!$E$1,'Área - us ur_Furieri2014'!$A$4:$R$6,18,FALSE)/1000</f>
        <v>0</v>
      </c>
      <c r="BB307" s="70">
        <f t="shared" si="124"/>
        <v>3.2074940480443251E-2</v>
      </c>
    </row>
    <row r="308" spans="1:54" ht="15" customHeight="1" x14ac:dyDescent="0.2">
      <c r="A308" s="90">
        <f>'Série Vento-1 dia'!D308</f>
        <v>42310</v>
      </c>
      <c r="B308" s="55">
        <f>'Série Vento-1 dia'!E308</f>
        <v>18.90067256</v>
      </c>
      <c r="C308" s="48">
        <f t="shared" si="125"/>
        <v>9.4503362800000018E-2</v>
      </c>
      <c r="D308" s="49">
        <f t="shared" si="126"/>
        <v>0.28351008839999997</v>
      </c>
      <c r="E308" s="49">
        <f t="shared" si="127"/>
        <v>0.47251681400000001</v>
      </c>
      <c r="F308" s="49">
        <f t="shared" si="128"/>
        <v>0.66152353959999999</v>
      </c>
      <c r="G308" s="49">
        <f t="shared" si="129"/>
        <v>0.85053026520000008</v>
      </c>
      <c r="H308" s="49">
        <f t="shared" si="130"/>
        <v>1.0395369908000001</v>
      </c>
      <c r="I308" s="49">
        <f t="shared" si="131"/>
        <v>1.2285437164000002</v>
      </c>
      <c r="J308" s="49">
        <f t="shared" si="132"/>
        <v>1.4175504420000002</v>
      </c>
      <c r="K308" s="49">
        <f t="shared" si="133"/>
        <v>1.6065571676000001</v>
      </c>
      <c r="L308" s="49">
        <f t="shared" si="134"/>
        <v>1.7955638932</v>
      </c>
      <c r="M308" s="49">
        <f t="shared" si="135"/>
        <v>1.9845706188000003</v>
      </c>
      <c r="N308" s="49">
        <f t="shared" si="136"/>
        <v>2.1735773443999999</v>
      </c>
      <c r="O308" s="49">
        <f t="shared" si="137"/>
        <v>2.36258407</v>
      </c>
      <c r="P308" s="49">
        <f t="shared" si="138"/>
        <v>2.5515907956000001</v>
      </c>
      <c r="Q308" s="49">
        <f t="shared" si="139"/>
        <v>2.7405975211999998</v>
      </c>
      <c r="R308" s="49">
        <f t="shared" si="140"/>
        <v>2.9296042468000008</v>
      </c>
      <c r="S308" s="50">
        <f t="shared" si="141"/>
        <v>3.1186109724000004</v>
      </c>
      <c r="T308" s="48">
        <f t="shared" si="107"/>
        <v>0</v>
      </c>
      <c r="U308" s="49">
        <f t="shared" si="108"/>
        <v>0</v>
      </c>
      <c r="V308" s="49">
        <f t="shared" si="109"/>
        <v>1.1677657594172151</v>
      </c>
      <c r="W308" s="49">
        <f t="shared" si="110"/>
        <v>8.8970711545569401</v>
      </c>
      <c r="X308" s="49">
        <f t="shared" si="111"/>
        <v>20.770307459052582</v>
      </c>
      <c r="Y308" s="49">
        <f t="shared" si="112"/>
        <v>36.787474672904132</v>
      </c>
      <c r="Z308" s="49">
        <f t="shared" si="113"/>
        <v>56.948572796111605</v>
      </c>
      <c r="AA308" s="49">
        <f t="shared" si="114"/>
        <v>81.253601828674974</v>
      </c>
      <c r="AB308" s="49">
        <f t="shared" si="115"/>
        <v>109.70256177059423</v>
      </c>
      <c r="AC308" s="49">
        <f t="shared" si="116"/>
        <v>142.2954526218694</v>
      </c>
      <c r="AD308" s="49">
        <f t="shared" si="117"/>
        <v>179.03227438250053</v>
      </c>
      <c r="AE308" s="49">
        <f t="shared" si="118"/>
        <v>219.91302705248745</v>
      </c>
      <c r="AF308" s="49">
        <f t="shared" si="119"/>
        <v>264.93771063183038</v>
      </c>
      <c r="AG308" s="49">
        <f t="shared" si="120"/>
        <v>314.10632512052916</v>
      </c>
      <c r="AH308" s="49">
        <f t="shared" si="121"/>
        <v>367.41887051858379</v>
      </c>
      <c r="AI308" s="49">
        <f t="shared" si="122"/>
        <v>424.87534682599471</v>
      </c>
      <c r="AJ308" s="49">
        <f t="shared" si="123"/>
        <v>486.4757540427612</v>
      </c>
      <c r="AK308" s="75">
        <f>T308*VLOOKUP('Tipo de Pilha_Furieri2014'!$E$1,'Área - us ur_Furieri2014'!$A$4:$R$6,2,FALSE)/1000</f>
        <v>0</v>
      </c>
      <c r="AL308" s="76">
        <f>U308*VLOOKUP('Tipo de Pilha_Furieri2014'!$E$1,'Área - us ur_Furieri2014'!$A$4:$R$6,3,FALSE)/1000</f>
        <v>0</v>
      </c>
      <c r="AM308" s="76">
        <f>V308*VLOOKUP('Tipo de Pilha_Furieri2014'!$E$1,'Área - us ur_Furieri2014'!$A$4:$R$6,4,FALSE)/1000</f>
        <v>8.5246900437456697E-5</v>
      </c>
      <c r="AN308" s="76">
        <f>W308*VLOOKUP('Tipo de Pilha_Furieri2014'!$E$1,'Área - us ur_Furieri2014'!$A$4:$R$6,5,FALSE)/1000</f>
        <v>8.6301590199202303E-4</v>
      </c>
      <c r="AO308" s="76">
        <f>X308*VLOOKUP('Tipo de Pilha_Furieri2014'!$E$1,'Área - us ur_Furieri2014'!$A$4:$R$6,6,FALSE)/1000</f>
        <v>3.3024788859893602E-3</v>
      </c>
      <c r="AP308" s="76">
        <f>Y308*VLOOKUP('Tipo de Pilha_Furieri2014'!$E$1,'Área - us ur_Furieri2014'!$A$4:$R$6,7,FALSE)/1000</f>
        <v>7.4678573585995386E-3</v>
      </c>
      <c r="AQ308" s="76">
        <f>Z308*VLOOKUP('Tipo de Pilha_Furieri2014'!$E$1,'Área - us ur_Furieri2014'!$A$4:$R$6,8,FALSE)/1000</f>
        <v>8.7131316378050751E-3</v>
      </c>
      <c r="AR308" s="76">
        <f>AA308*VLOOKUP('Tipo de Pilha_Furieri2014'!$E$1,'Área - us ur_Furieri2014'!$A$4:$R$6,9,FALSE)/1000</f>
        <v>8.8566425993255714E-3</v>
      </c>
      <c r="AS308" s="76">
        <f>AB308*VLOOKUP('Tipo de Pilha_Furieri2014'!$E$1,'Área - us ur_Furieri2014'!$A$4:$R$6,10,FALSE)/1000</f>
        <v>5.9239383356120886E-3</v>
      </c>
      <c r="AT308" s="76">
        <f>AC308*VLOOKUP('Tipo de Pilha_Furieri2014'!$E$1,'Área - us ur_Furieri2014'!$A$4:$R$6,11,FALSE)/1000</f>
        <v>4.9803408417654297E-3</v>
      </c>
      <c r="AU308" s="76">
        <f>AD308*VLOOKUP('Tipo de Pilha_Furieri2014'!$E$1,'Área - us ur_Furieri2014'!$A$4:$R$6,12,FALSE)/1000</f>
        <v>4.2967745851800127E-3</v>
      </c>
      <c r="AV308" s="76">
        <f>AE308*VLOOKUP('Tipo de Pilha_Furieri2014'!$E$1,'Área - us ur_Furieri2014'!$A$4:$R$6,13,FALSE)/1000</f>
        <v>1.3194781623149248E-3</v>
      </c>
      <c r="AW308" s="76">
        <f>AF308*VLOOKUP('Tipo de Pilha_Furieri2014'!$E$1,'Área - us ur_Furieri2014'!$A$4:$R$6,14,FALSE)/1000</f>
        <v>7.9481313189549117E-4</v>
      </c>
      <c r="AX308" s="76">
        <f>AG308*VLOOKUP('Tipo de Pilha_Furieri2014'!$E$1,'Área - us ur_Furieri2014'!$A$4:$R$6,15,FALSE)/1000</f>
        <v>3.1410632512052916E-4</v>
      </c>
      <c r="AY308" s="76">
        <f>AH308*VLOOKUP('Tipo de Pilha_Furieri2014'!$E$1,'Área - us ur_Furieri2014'!$A$4:$R$6,16,FALSE)/1000</f>
        <v>0</v>
      </c>
      <c r="AZ308" s="76">
        <f>AI308*VLOOKUP('Tipo de Pilha_Furieri2014'!$E$1,'Área - us ur_Furieri2014'!$A$4:$R$6,17,FALSE)/1000</f>
        <v>0</v>
      </c>
      <c r="BA308" s="77">
        <f>AJ308*VLOOKUP('Tipo de Pilha_Furieri2014'!$E$1,'Área - us ur_Furieri2014'!$A$4:$R$6,18,FALSE)/1000</f>
        <v>0</v>
      </c>
      <c r="BB308" s="70">
        <f t="shared" si="124"/>
        <v>4.69178246660375E-2</v>
      </c>
    </row>
    <row r="309" spans="1:54" ht="15" customHeight="1" x14ac:dyDescent="0.2">
      <c r="A309" s="90">
        <f>'Série Vento-1 dia'!D309</f>
        <v>42311</v>
      </c>
      <c r="B309" s="55">
        <f>'Série Vento-1 dia'!E309</f>
        <v>17.182429599999999</v>
      </c>
      <c r="C309" s="48">
        <f t="shared" si="125"/>
        <v>8.5912148000000008E-2</v>
      </c>
      <c r="D309" s="49">
        <f t="shared" si="126"/>
        <v>0.25773644399999995</v>
      </c>
      <c r="E309" s="49">
        <f t="shared" si="127"/>
        <v>0.42956074</v>
      </c>
      <c r="F309" s="49">
        <f t="shared" si="128"/>
        <v>0.60138503599999993</v>
      </c>
      <c r="G309" s="49">
        <f t="shared" si="129"/>
        <v>0.77320933200000008</v>
      </c>
      <c r="H309" s="49">
        <f t="shared" si="130"/>
        <v>0.94503362800000001</v>
      </c>
      <c r="I309" s="49">
        <f t="shared" si="131"/>
        <v>1.1168579240000001</v>
      </c>
      <c r="J309" s="49">
        <f t="shared" si="132"/>
        <v>1.2886822200000001</v>
      </c>
      <c r="K309" s="49">
        <f t="shared" si="133"/>
        <v>1.4605065159999999</v>
      </c>
      <c r="L309" s="49">
        <f t="shared" si="134"/>
        <v>1.632330812</v>
      </c>
      <c r="M309" s="49">
        <f t="shared" si="135"/>
        <v>1.804155108</v>
      </c>
      <c r="N309" s="49">
        <f t="shared" si="136"/>
        <v>1.9759794039999998</v>
      </c>
      <c r="O309" s="49">
        <f t="shared" si="137"/>
        <v>2.1478036999999999</v>
      </c>
      <c r="P309" s="49">
        <f t="shared" si="138"/>
        <v>2.3196279959999999</v>
      </c>
      <c r="Q309" s="49">
        <f t="shared" si="139"/>
        <v>2.4914522919999995</v>
      </c>
      <c r="R309" s="49">
        <f t="shared" si="140"/>
        <v>2.6632765880000004</v>
      </c>
      <c r="S309" s="50">
        <f t="shared" si="141"/>
        <v>2.835100884</v>
      </c>
      <c r="T309" s="48">
        <f t="shared" si="107"/>
        <v>0</v>
      </c>
      <c r="U309" s="49">
        <f t="shared" si="108"/>
        <v>0</v>
      </c>
      <c r="V309" s="49">
        <f t="shared" si="109"/>
        <v>0</v>
      </c>
      <c r="W309" s="49">
        <f t="shared" si="110"/>
        <v>5.9882500727538321</v>
      </c>
      <c r="X309" s="49">
        <f t="shared" si="111"/>
        <v>15.412206743169406</v>
      </c>
      <c r="Y309" s="49">
        <f t="shared" si="112"/>
        <v>28.260899702308862</v>
      </c>
      <c r="Z309" s="49">
        <f t="shared" si="113"/>
        <v>44.534328950172224</v>
      </c>
      <c r="AA309" s="49">
        <f t="shared" si="114"/>
        <v>64.232494486759464</v>
      </c>
      <c r="AB309" s="49">
        <f t="shared" si="115"/>
        <v>87.355396312070582</v>
      </c>
      <c r="AC309" s="49">
        <f t="shared" si="116"/>
        <v>113.90303442610561</v>
      </c>
      <c r="AD309" s="49">
        <f t="shared" si="117"/>
        <v>143.87540882886452</v>
      </c>
      <c r="AE309" s="49">
        <f t="shared" si="118"/>
        <v>177.27251952034732</v>
      </c>
      <c r="AF309" s="49">
        <f t="shared" si="119"/>
        <v>214.09436650055397</v>
      </c>
      <c r="AG309" s="49">
        <f t="shared" si="120"/>
        <v>254.34094976948461</v>
      </c>
      <c r="AH309" s="49">
        <f t="shared" si="121"/>
        <v>298.01226932713894</v>
      </c>
      <c r="AI309" s="49">
        <f t="shared" si="122"/>
        <v>345.10832517351753</v>
      </c>
      <c r="AJ309" s="49">
        <f t="shared" si="123"/>
        <v>395.6291173086197</v>
      </c>
      <c r="AK309" s="75">
        <f>T309*VLOOKUP('Tipo de Pilha_Furieri2014'!$E$1,'Área - us ur_Furieri2014'!$A$4:$R$6,2,FALSE)/1000</f>
        <v>0</v>
      </c>
      <c r="AL309" s="76">
        <f>U309*VLOOKUP('Tipo de Pilha_Furieri2014'!$E$1,'Área - us ur_Furieri2014'!$A$4:$R$6,3,FALSE)/1000</f>
        <v>0</v>
      </c>
      <c r="AM309" s="76">
        <f>V309*VLOOKUP('Tipo de Pilha_Furieri2014'!$E$1,'Área - us ur_Furieri2014'!$A$4:$R$6,4,FALSE)/1000</f>
        <v>0</v>
      </c>
      <c r="AN309" s="76">
        <f>W309*VLOOKUP('Tipo de Pilha_Furieri2014'!$E$1,'Área - us ur_Furieri2014'!$A$4:$R$6,5,FALSE)/1000</f>
        <v>5.8086025705712167E-4</v>
      </c>
      <c r="AO309" s="76">
        <f>X309*VLOOKUP('Tipo de Pilha_Furieri2014'!$E$1,'Área - us ur_Furieri2014'!$A$4:$R$6,6,FALSE)/1000</f>
        <v>2.4505408721639354E-3</v>
      </c>
      <c r="AP309" s="76">
        <f>Y309*VLOOKUP('Tipo de Pilha_Furieri2014'!$E$1,'Área - us ur_Furieri2014'!$A$4:$R$6,7,FALSE)/1000</f>
        <v>5.7369626395686992E-3</v>
      </c>
      <c r="AQ309" s="76">
        <f>Z309*VLOOKUP('Tipo de Pilha_Furieri2014'!$E$1,'Área - us ur_Furieri2014'!$A$4:$R$6,8,FALSE)/1000</f>
        <v>6.8137523293763502E-3</v>
      </c>
      <c r="AR309" s="76">
        <f>AA309*VLOOKUP('Tipo de Pilha_Furieri2014'!$E$1,'Área - us ur_Furieri2014'!$A$4:$R$6,9,FALSE)/1000</f>
        <v>7.0013418990567816E-3</v>
      </c>
      <c r="AS309" s="76">
        <f>AB309*VLOOKUP('Tipo de Pilha_Furieri2014'!$E$1,'Área - us ur_Furieri2014'!$A$4:$R$6,10,FALSE)/1000</f>
        <v>4.7171914008518117E-3</v>
      </c>
      <c r="AT309" s="76">
        <f>AC309*VLOOKUP('Tipo de Pilha_Furieri2014'!$E$1,'Área - us ur_Furieri2014'!$A$4:$R$6,11,FALSE)/1000</f>
        <v>3.9866062049136964E-3</v>
      </c>
      <c r="AU309" s="76">
        <f>AD309*VLOOKUP('Tipo de Pilha_Furieri2014'!$E$1,'Área - us ur_Furieri2014'!$A$4:$R$6,12,FALSE)/1000</f>
        <v>3.4530098118927487E-3</v>
      </c>
      <c r="AV309" s="76">
        <f>AE309*VLOOKUP('Tipo de Pilha_Furieri2014'!$E$1,'Área - us ur_Furieri2014'!$A$4:$R$6,13,FALSE)/1000</f>
        <v>1.063635117122084E-3</v>
      </c>
      <c r="AW309" s="76">
        <f>AF309*VLOOKUP('Tipo de Pilha_Furieri2014'!$E$1,'Área - us ur_Furieri2014'!$A$4:$R$6,14,FALSE)/1000</f>
        <v>6.422830995016619E-4</v>
      </c>
      <c r="AX309" s="76">
        <f>AG309*VLOOKUP('Tipo de Pilha_Furieri2014'!$E$1,'Área - us ur_Furieri2014'!$A$4:$R$6,15,FALSE)/1000</f>
        <v>2.5434094976948461E-4</v>
      </c>
      <c r="AY309" s="76">
        <f>AH309*VLOOKUP('Tipo de Pilha_Furieri2014'!$E$1,'Área - us ur_Furieri2014'!$A$4:$R$6,16,FALSE)/1000</f>
        <v>0</v>
      </c>
      <c r="AZ309" s="76">
        <f>AI309*VLOOKUP('Tipo de Pilha_Furieri2014'!$E$1,'Área - us ur_Furieri2014'!$A$4:$R$6,17,FALSE)/1000</f>
        <v>0</v>
      </c>
      <c r="BA309" s="77">
        <f>AJ309*VLOOKUP('Tipo de Pilha_Furieri2014'!$E$1,'Área - us ur_Furieri2014'!$A$4:$R$6,18,FALSE)/1000</f>
        <v>0</v>
      </c>
      <c r="BB309" s="70">
        <f t="shared" si="124"/>
        <v>3.6700524581274374E-2</v>
      </c>
    </row>
    <row r="310" spans="1:54" ht="15" customHeight="1" x14ac:dyDescent="0.2">
      <c r="A310" s="90">
        <f>'Série Vento-1 dia'!D310</f>
        <v>42312</v>
      </c>
      <c r="B310" s="55">
        <f>'Série Vento-1 dia'!E310</f>
        <v>15.464186639999999</v>
      </c>
      <c r="C310" s="48">
        <f t="shared" si="125"/>
        <v>7.7320933200000011E-2</v>
      </c>
      <c r="D310" s="49">
        <f t="shared" si="126"/>
        <v>0.23196279959999999</v>
      </c>
      <c r="E310" s="49">
        <f t="shared" si="127"/>
        <v>0.38660466599999999</v>
      </c>
      <c r="F310" s="49">
        <f t="shared" si="128"/>
        <v>0.54124653239999987</v>
      </c>
      <c r="G310" s="49">
        <f t="shared" si="129"/>
        <v>0.69588839880000009</v>
      </c>
      <c r="H310" s="49">
        <f t="shared" si="130"/>
        <v>0.85053026520000008</v>
      </c>
      <c r="I310" s="49">
        <f t="shared" si="131"/>
        <v>1.0051721316</v>
      </c>
      <c r="J310" s="49">
        <f t="shared" si="132"/>
        <v>1.1598139980000002</v>
      </c>
      <c r="K310" s="49">
        <f t="shared" si="133"/>
        <v>1.3144558644</v>
      </c>
      <c r="L310" s="49">
        <f t="shared" si="134"/>
        <v>1.4690977307999999</v>
      </c>
      <c r="M310" s="49">
        <f t="shared" si="135"/>
        <v>1.6237395972000002</v>
      </c>
      <c r="N310" s="49">
        <f t="shared" si="136"/>
        <v>1.7783814635999997</v>
      </c>
      <c r="O310" s="49">
        <f t="shared" si="137"/>
        <v>1.9330233299999999</v>
      </c>
      <c r="P310" s="49">
        <f t="shared" si="138"/>
        <v>2.0876651964000001</v>
      </c>
      <c r="Q310" s="49">
        <f t="shared" si="139"/>
        <v>2.2423070627999997</v>
      </c>
      <c r="R310" s="49">
        <f t="shared" si="140"/>
        <v>2.3969489292000001</v>
      </c>
      <c r="S310" s="50">
        <f t="shared" si="141"/>
        <v>2.5515907956000001</v>
      </c>
      <c r="T310" s="48">
        <f t="shared" si="107"/>
        <v>0</v>
      </c>
      <c r="U310" s="49">
        <f t="shared" si="108"/>
        <v>0</v>
      </c>
      <c r="V310" s="49">
        <f t="shared" si="109"/>
        <v>0</v>
      </c>
      <c r="W310" s="49">
        <f t="shared" si="110"/>
        <v>3.4989591863194018</v>
      </c>
      <c r="X310" s="49">
        <f t="shared" si="111"/>
        <v>10.747615125752819</v>
      </c>
      <c r="Y310" s="49">
        <f t="shared" si="112"/>
        <v>20.770307459052582</v>
      </c>
      <c r="Z310" s="49">
        <f t="shared" si="113"/>
        <v>33.567036186218694</v>
      </c>
      <c r="AA310" s="49">
        <f t="shared" si="114"/>
        <v>49.137801307251181</v>
      </c>
      <c r="AB310" s="49">
        <f t="shared" si="115"/>
        <v>67.482602822149971</v>
      </c>
      <c r="AC310" s="49">
        <f t="shared" si="116"/>
        <v>88.60144073091513</v>
      </c>
      <c r="AD310" s="49">
        <f t="shared" si="117"/>
        <v>112.4943150335467</v>
      </c>
      <c r="AE310" s="49">
        <f t="shared" si="118"/>
        <v>139.16122573004449</v>
      </c>
      <c r="AF310" s="49">
        <f t="shared" si="119"/>
        <v>168.60217282040875</v>
      </c>
      <c r="AG310" s="49">
        <f t="shared" si="120"/>
        <v>200.81715630463935</v>
      </c>
      <c r="AH310" s="49">
        <f t="shared" si="121"/>
        <v>235.80617618273621</v>
      </c>
      <c r="AI310" s="49">
        <f t="shared" si="122"/>
        <v>273.56923245469955</v>
      </c>
      <c r="AJ310" s="49">
        <f t="shared" si="123"/>
        <v>314.10632512052916</v>
      </c>
      <c r="AK310" s="75">
        <f>T310*VLOOKUP('Tipo de Pilha_Furieri2014'!$E$1,'Área - us ur_Furieri2014'!$A$4:$R$6,2,FALSE)/1000</f>
        <v>0</v>
      </c>
      <c r="AL310" s="76">
        <f>U310*VLOOKUP('Tipo de Pilha_Furieri2014'!$E$1,'Área - us ur_Furieri2014'!$A$4:$R$6,3,FALSE)/1000</f>
        <v>0</v>
      </c>
      <c r="AM310" s="76">
        <f>V310*VLOOKUP('Tipo de Pilha_Furieri2014'!$E$1,'Área - us ur_Furieri2014'!$A$4:$R$6,4,FALSE)/1000</f>
        <v>0</v>
      </c>
      <c r="AN310" s="76">
        <f>W310*VLOOKUP('Tipo de Pilha_Furieri2014'!$E$1,'Área - us ur_Furieri2014'!$A$4:$R$6,5,FALSE)/1000</f>
        <v>3.3939904107298198E-4</v>
      </c>
      <c r="AO310" s="76">
        <f>X310*VLOOKUP('Tipo de Pilha_Furieri2014'!$E$1,'Área - us ur_Furieri2014'!$A$4:$R$6,6,FALSE)/1000</f>
        <v>1.7088708049946984E-3</v>
      </c>
      <c r="AP310" s="76">
        <f>Y310*VLOOKUP('Tipo de Pilha_Furieri2014'!$E$1,'Área - us ur_Furieri2014'!$A$4:$R$6,7,FALSE)/1000</f>
        <v>4.2163724141876741E-3</v>
      </c>
      <c r="AQ310" s="76">
        <f>Z310*VLOOKUP('Tipo de Pilha_Furieri2014'!$E$1,'Área - us ur_Furieri2014'!$A$4:$R$6,8,FALSE)/1000</f>
        <v>5.1357565364914598E-3</v>
      </c>
      <c r="AR310" s="76">
        <f>AA310*VLOOKUP('Tipo de Pilha_Furieri2014'!$E$1,'Área - us ur_Furieri2014'!$A$4:$R$6,9,FALSE)/1000</f>
        <v>5.3560203424903785E-3</v>
      </c>
      <c r="AS310" s="76">
        <f>AB310*VLOOKUP('Tipo de Pilha_Furieri2014'!$E$1,'Área - us ur_Furieri2014'!$A$4:$R$6,10,FALSE)/1000</f>
        <v>3.6440605523960987E-3</v>
      </c>
      <c r="AT310" s="76">
        <f>AC310*VLOOKUP('Tipo de Pilha_Furieri2014'!$E$1,'Área - us ur_Furieri2014'!$A$4:$R$6,11,FALSE)/1000</f>
        <v>3.1010504255820298E-3</v>
      </c>
      <c r="AU310" s="76">
        <f>AD310*VLOOKUP('Tipo de Pilha_Furieri2014'!$E$1,'Área - us ur_Furieri2014'!$A$4:$R$6,12,FALSE)/1000</f>
        <v>2.6998635608051205E-3</v>
      </c>
      <c r="AV310" s="76">
        <f>AE310*VLOOKUP('Tipo de Pilha_Furieri2014'!$E$1,'Área - us ur_Furieri2014'!$A$4:$R$6,13,FALSE)/1000</f>
        <v>8.3496735438026693E-4</v>
      </c>
      <c r="AW310" s="76">
        <f>AF310*VLOOKUP('Tipo de Pilha_Furieri2014'!$E$1,'Área - us ur_Furieri2014'!$A$4:$R$6,14,FALSE)/1000</f>
        <v>5.0580651846122624E-4</v>
      </c>
      <c r="AX310" s="76">
        <f>AG310*VLOOKUP('Tipo de Pilha_Furieri2014'!$E$1,'Área - us ur_Furieri2014'!$A$4:$R$6,15,FALSE)/1000</f>
        <v>2.0081715630463937E-4</v>
      </c>
      <c r="AY310" s="76">
        <f>AH310*VLOOKUP('Tipo de Pilha_Furieri2014'!$E$1,'Área - us ur_Furieri2014'!$A$4:$R$6,16,FALSE)/1000</f>
        <v>0</v>
      </c>
      <c r="AZ310" s="76">
        <f>AI310*VLOOKUP('Tipo de Pilha_Furieri2014'!$E$1,'Área - us ur_Furieri2014'!$A$4:$R$6,17,FALSE)/1000</f>
        <v>0</v>
      </c>
      <c r="BA310" s="77">
        <f>AJ310*VLOOKUP('Tipo de Pilha_Furieri2014'!$E$1,'Área - us ur_Furieri2014'!$A$4:$R$6,18,FALSE)/1000</f>
        <v>0</v>
      </c>
      <c r="BB310" s="70">
        <f t="shared" si="124"/>
        <v>2.7742984707166574E-2</v>
      </c>
    </row>
    <row r="311" spans="1:54" ht="15" customHeight="1" x14ac:dyDescent="0.2">
      <c r="A311" s="90">
        <f>'Série Vento-1 dia'!D311</f>
        <v>42313</v>
      </c>
      <c r="B311" s="55">
        <f>'Série Vento-1 dia'!E311</f>
        <v>12.027700719999999</v>
      </c>
      <c r="C311" s="48">
        <f t="shared" si="125"/>
        <v>6.0138503600000004E-2</v>
      </c>
      <c r="D311" s="49">
        <f t="shared" si="126"/>
        <v>0.18041551079999998</v>
      </c>
      <c r="E311" s="49">
        <f t="shared" si="127"/>
        <v>0.30069251799999996</v>
      </c>
      <c r="F311" s="49">
        <f t="shared" si="128"/>
        <v>0.42096952519999992</v>
      </c>
      <c r="G311" s="49">
        <f t="shared" si="129"/>
        <v>0.54124653239999998</v>
      </c>
      <c r="H311" s="49">
        <f t="shared" si="130"/>
        <v>0.66152353959999999</v>
      </c>
      <c r="I311" s="49">
        <f t="shared" si="131"/>
        <v>0.78180054679999988</v>
      </c>
      <c r="J311" s="49">
        <f t="shared" si="132"/>
        <v>0.902077554</v>
      </c>
      <c r="K311" s="49">
        <f t="shared" si="133"/>
        <v>1.0223545612</v>
      </c>
      <c r="L311" s="49">
        <f t="shared" si="134"/>
        <v>1.1426315683999999</v>
      </c>
      <c r="M311" s="49">
        <f t="shared" si="135"/>
        <v>1.2629085756</v>
      </c>
      <c r="N311" s="49">
        <f t="shared" si="136"/>
        <v>1.3831855827999997</v>
      </c>
      <c r="O311" s="49">
        <f t="shared" si="137"/>
        <v>1.5034625899999998</v>
      </c>
      <c r="P311" s="49">
        <f t="shared" si="138"/>
        <v>1.6237395971999999</v>
      </c>
      <c r="Q311" s="49">
        <f t="shared" si="139"/>
        <v>1.7440166043999996</v>
      </c>
      <c r="R311" s="49">
        <f t="shared" si="140"/>
        <v>1.8642936116000002</v>
      </c>
      <c r="S311" s="50">
        <f t="shared" si="141"/>
        <v>1.9845706187999999</v>
      </c>
      <c r="T311" s="48">
        <f t="shared" si="107"/>
        <v>0</v>
      </c>
      <c r="U311" s="49">
        <f t="shared" si="108"/>
        <v>0</v>
      </c>
      <c r="V311" s="49">
        <f t="shared" si="109"/>
        <v>0</v>
      </c>
      <c r="W311" s="49">
        <f t="shared" si="110"/>
        <v>0</v>
      </c>
      <c r="X311" s="49">
        <f t="shared" si="111"/>
        <v>3.4989591863194063</v>
      </c>
      <c r="Y311" s="49">
        <f t="shared" si="112"/>
        <v>8.8970711545569401</v>
      </c>
      <c r="Z311" s="49">
        <f t="shared" si="113"/>
        <v>15.973303904269175</v>
      </c>
      <c r="AA311" s="49">
        <f t="shared" si="114"/>
        <v>24.72765743545613</v>
      </c>
      <c r="AB311" s="49">
        <f t="shared" si="115"/>
        <v>35.160131748117792</v>
      </c>
      <c r="AC311" s="49">
        <f t="shared" si="116"/>
        <v>47.270726842254135</v>
      </c>
      <c r="AD311" s="49">
        <f t="shared" si="117"/>
        <v>61.059442717865224</v>
      </c>
      <c r="AE311" s="49">
        <f t="shared" si="118"/>
        <v>76.52627937495096</v>
      </c>
      <c r="AF311" s="49">
        <f t="shared" si="119"/>
        <v>93.671236813511456</v>
      </c>
      <c r="AG311" s="49">
        <f t="shared" si="120"/>
        <v>112.49431503354667</v>
      </c>
      <c r="AH311" s="49">
        <f t="shared" si="121"/>
        <v>132.99551403505649</v>
      </c>
      <c r="AI311" s="49">
        <f t="shared" si="122"/>
        <v>155.17483381804121</v>
      </c>
      <c r="AJ311" s="49">
        <f t="shared" si="123"/>
        <v>179.03227438250045</v>
      </c>
      <c r="AK311" s="75">
        <f>T311*VLOOKUP('Tipo de Pilha_Furieri2014'!$E$1,'Área - us ur_Furieri2014'!$A$4:$R$6,2,FALSE)/1000</f>
        <v>0</v>
      </c>
      <c r="AL311" s="76">
        <f>U311*VLOOKUP('Tipo de Pilha_Furieri2014'!$E$1,'Área - us ur_Furieri2014'!$A$4:$R$6,3,FALSE)/1000</f>
        <v>0</v>
      </c>
      <c r="AM311" s="76">
        <f>V311*VLOOKUP('Tipo de Pilha_Furieri2014'!$E$1,'Área - us ur_Furieri2014'!$A$4:$R$6,4,FALSE)/1000</f>
        <v>0</v>
      </c>
      <c r="AN311" s="76">
        <f>W311*VLOOKUP('Tipo de Pilha_Furieri2014'!$E$1,'Área - us ur_Furieri2014'!$A$4:$R$6,5,FALSE)/1000</f>
        <v>0</v>
      </c>
      <c r="AO311" s="76">
        <f>X311*VLOOKUP('Tipo de Pilha_Furieri2014'!$E$1,'Área - us ur_Furieri2014'!$A$4:$R$6,6,FALSE)/1000</f>
        <v>5.5633451062478553E-4</v>
      </c>
      <c r="AP311" s="76">
        <f>Y311*VLOOKUP('Tipo de Pilha_Furieri2014'!$E$1,'Área - us ur_Furieri2014'!$A$4:$R$6,7,FALSE)/1000</f>
        <v>1.806105444375059E-3</v>
      </c>
      <c r="AQ311" s="76">
        <f>Z311*VLOOKUP('Tipo de Pilha_Furieri2014'!$E$1,'Área - us ur_Furieri2014'!$A$4:$R$6,8,FALSE)/1000</f>
        <v>2.4439154973531834E-3</v>
      </c>
      <c r="AR311" s="76">
        <f>AA311*VLOOKUP('Tipo de Pilha_Furieri2014'!$E$1,'Área - us ur_Furieri2014'!$A$4:$R$6,9,FALSE)/1000</f>
        <v>2.6953146604647184E-3</v>
      </c>
      <c r="AS311" s="76">
        <f>AB311*VLOOKUP('Tipo de Pilha_Furieri2014'!$E$1,'Área - us ur_Furieri2014'!$A$4:$R$6,10,FALSE)/1000</f>
        <v>1.8986471143983611E-3</v>
      </c>
      <c r="AT311" s="76">
        <f>AC311*VLOOKUP('Tipo de Pilha_Furieri2014'!$E$1,'Área - us ur_Furieri2014'!$A$4:$R$6,11,FALSE)/1000</f>
        <v>1.654475439478895E-3</v>
      </c>
      <c r="AU311" s="76">
        <f>AD311*VLOOKUP('Tipo de Pilha_Furieri2014'!$E$1,'Área - us ur_Furieri2014'!$A$4:$R$6,12,FALSE)/1000</f>
        <v>1.4654266252287654E-3</v>
      </c>
      <c r="AV311" s="76">
        <f>AE311*VLOOKUP('Tipo de Pilha_Furieri2014'!$E$1,'Área - us ur_Furieri2014'!$A$4:$R$6,13,FALSE)/1000</f>
        <v>4.5915767624970578E-4</v>
      </c>
      <c r="AW311" s="76">
        <f>AF311*VLOOKUP('Tipo de Pilha_Furieri2014'!$E$1,'Área - us ur_Furieri2014'!$A$4:$R$6,14,FALSE)/1000</f>
        <v>2.8101371044053435E-4</v>
      </c>
      <c r="AX311" s="76">
        <f>AG311*VLOOKUP('Tipo de Pilha_Furieri2014'!$E$1,'Área - us ur_Furieri2014'!$A$4:$R$6,15,FALSE)/1000</f>
        <v>1.1249431503354668E-4</v>
      </c>
      <c r="AY311" s="76">
        <f>AH311*VLOOKUP('Tipo de Pilha_Furieri2014'!$E$1,'Área - us ur_Furieri2014'!$A$4:$R$6,16,FALSE)/1000</f>
        <v>0</v>
      </c>
      <c r="AZ311" s="76">
        <f>AI311*VLOOKUP('Tipo de Pilha_Furieri2014'!$E$1,'Área - us ur_Furieri2014'!$A$4:$R$6,17,FALSE)/1000</f>
        <v>0</v>
      </c>
      <c r="BA311" s="77">
        <f>AJ311*VLOOKUP('Tipo de Pilha_Furieri2014'!$E$1,'Área - us ur_Furieri2014'!$A$4:$R$6,18,FALSE)/1000</f>
        <v>0</v>
      </c>
      <c r="BB311" s="70">
        <f t="shared" si="124"/>
        <v>1.3372884993647555E-2</v>
      </c>
    </row>
    <row r="312" spans="1:54" ht="15" customHeight="1" x14ac:dyDescent="0.2">
      <c r="A312" s="90">
        <f>'Série Vento-1 dia'!D312</f>
        <v>42314</v>
      </c>
      <c r="B312" s="55">
        <f>'Série Vento-1 dia'!E312</f>
        <v>9.4503362800000001</v>
      </c>
      <c r="C312" s="48">
        <f t="shared" si="125"/>
        <v>4.7251681400000009E-2</v>
      </c>
      <c r="D312" s="49">
        <f t="shared" si="126"/>
        <v>0.14175504419999999</v>
      </c>
      <c r="E312" s="49">
        <f t="shared" si="127"/>
        <v>0.236258407</v>
      </c>
      <c r="F312" s="49">
        <f t="shared" si="128"/>
        <v>0.33076176979999999</v>
      </c>
      <c r="G312" s="49">
        <f t="shared" si="129"/>
        <v>0.42526513260000004</v>
      </c>
      <c r="H312" s="49">
        <f t="shared" si="130"/>
        <v>0.51976849540000003</v>
      </c>
      <c r="I312" s="49">
        <f t="shared" si="131"/>
        <v>0.61427185820000008</v>
      </c>
      <c r="J312" s="49">
        <f t="shared" si="132"/>
        <v>0.70877522100000012</v>
      </c>
      <c r="K312" s="49">
        <f t="shared" si="133"/>
        <v>0.80327858380000006</v>
      </c>
      <c r="L312" s="49">
        <f t="shared" si="134"/>
        <v>0.89778194659999999</v>
      </c>
      <c r="M312" s="49">
        <f t="shared" si="135"/>
        <v>0.99228530940000015</v>
      </c>
      <c r="N312" s="49">
        <f t="shared" si="136"/>
        <v>1.0867886722</v>
      </c>
      <c r="O312" s="49">
        <f t="shared" si="137"/>
        <v>1.181292035</v>
      </c>
      <c r="P312" s="49">
        <f t="shared" si="138"/>
        <v>1.2757953978000001</v>
      </c>
      <c r="Q312" s="49">
        <f t="shared" si="139"/>
        <v>1.3702987605999999</v>
      </c>
      <c r="R312" s="49">
        <f t="shared" si="140"/>
        <v>1.4648021234000004</v>
      </c>
      <c r="S312" s="50">
        <f t="shared" si="141"/>
        <v>1.5593054862000002</v>
      </c>
      <c r="T312" s="48">
        <f t="shared" ref="T312:T367" si="142">IF(C312&gt;$BF$1,58*(C312-$BF$1)^2+25*(C312-$BF$1),0)</f>
        <v>0</v>
      </c>
      <c r="U312" s="49">
        <f t="shared" ref="U312:U367" si="143">IF(D312&gt;$BF$1,58*(D312-$BF$1)^2+25*(D312-$BF$1),0)</f>
        <v>0</v>
      </c>
      <c r="V312" s="49">
        <f t="shared" ref="V312:V367" si="144">IF(E312&gt;$BF$1,58*(E312-$BF$1)^2+25*(E312-$BF$1),0)</f>
        <v>0</v>
      </c>
      <c r="W312" s="49">
        <f t="shared" ref="W312:W367" si="145">IF(F312&gt;$BF$1,58*(F312-$BF$1)^2+25*(F312-$BF$1),0)</f>
        <v>0</v>
      </c>
      <c r="X312" s="49">
        <f t="shared" ref="X312:X367" si="146">IF(G312&gt;$BF$1,58*(G312-$BF$1)^2+25*(G312-$BF$1),0)</f>
        <v>0</v>
      </c>
      <c r="Y312" s="49">
        <f t="shared" ref="Y312:Y367" si="147">IF(H312&gt;$BF$1,58*(H312-$BF$1)^2+25*(H312-$BF$1),0)</f>
        <v>2.7115985854500311</v>
      </c>
      <c r="Z312" s="49">
        <f t="shared" ref="Z312:Z367" si="148">IF(I312&gt;$BF$1,58*(I312-$BF$1)^2+25*(I312-$BF$1),0)</f>
        <v>6.5762512830198965</v>
      </c>
      <c r="AA312" s="49">
        <f t="shared" ref="AA312:AA367" si="149">IF(J312&gt;$BF$1,58*(J312-$BF$1)^2+25*(J312-$BF$1),0)</f>
        <v>11.47688670792874</v>
      </c>
      <c r="AB312" s="49">
        <f t="shared" ref="AB312:AB367" si="150">IF(K312&gt;$BF$1,58*(K312-$BF$1)^2+25*(K312-$BF$1),0)</f>
        <v>17.413504860176555</v>
      </c>
      <c r="AC312" s="49">
        <f t="shared" ref="AC312:AC367" si="151">IF(L312&gt;$BF$1,58*(L312-$BF$1)^2+25*(L312-$BF$1),0)</f>
        <v>24.386105739763345</v>
      </c>
      <c r="AD312" s="49">
        <f t="shared" ref="AD312:AD367" si="152">IF(M312&gt;$BF$1,58*(M312-$BF$1)^2+25*(M312-$BF$1),0)</f>
        <v>32.394689346689134</v>
      </c>
      <c r="AE312" s="49">
        <f t="shared" ref="AE312:AE367" si="153">IF(N312&gt;$BF$1,58*(N312-$BF$1)^2+25*(N312-$BF$1),0)</f>
        <v>41.43925568095387</v>
      </c>
      <c r="AF312" s="49">
        <f t="shared" ref="AF312:AF367" si="154">IF(O312&gt;$BF$1,58*(O312-$BF$1)^2+25*(O312-$BF$1),0)</f>
        <v>51.519804742557596</v>
      </c>
      <c r="AG312" s="49">
        <f t="shared" ref="AG312:AG367" si="155">IF(P312&gt;$BF$1,58*(P312-$BF$1)^2+25*(P312-$BF$1),0)</f>
        <v>62.636336531500305</v>
      </c>
      <c r="AH312" s="49">
        <f t="shared" ref="AH312:AH367" si="156">IF(Q312&gt;$BF$1,58*(Q312-$BF$1)^2+25*(Q312-$BF$1),0)</f>
        <v>74.788851047781975</v>
      </c>
      <c r="AI312" s="49">
        <f t="shared" ref="AI312:AI367" si="157">IF(R312&gt;$BF$1,58*(R312-$BF$1)^2+25*(R312-$BF$1),0)</f>
        <v>87.977348291402706</v>
      </c>
      <c r="AJ312" s="49">
        <f t="shared" ref="AJ312:AJ367" si="158">IF(S312&gt;$BF$1,58*(S312-$BF$1)^2+25*(S312-$BF$1),0)</f>
        <v>102.20182826236231</v>
      </c>
      <c r="AK312" s="75">
        <f>T312*VLOOKUP('Tipo de Pilha_Furieri2014'!$E$1,'Área - us ur_Furieri2014'!$A$4:$R$6,2,FALSE)/1000</f>
        <v>0</v>
      </c>
      <c r="AL312" s="76">
        <f>U312*VLOOKUP('Tipo de Pilha_Furieri2014'!$E$1,'Área - us ur_Furieri2014'!$A$4:$R$6,3,FALSE)/1000</f>
        <v>0</v>
      </c>
      <c r="AM312" s="76">
        <f>V312*VLOOKUP('Tipo de Pilha_Furieri2014'!$E$1,'Área - us ur_Furieri2014'!$A$4:$R$6,4,FALSE)/1000</f>
        <v>0</v>
      </c>
      <c r="AN312" s="76">
        <f>W312*VLOOKUP('Tipo de Pilha_Furieri2014'!$E$1,'Área - us ur_Furieri2014'!$A$4:$R$6,5,FALSE)/1000</f>
        <v>0</v>
      </c>
      <c r="AO312" s="76">
        <f>X312*VLOOKUP('Tipo de Pilha_Furieri2014'!$E$1,'Área - us ur_Furieri2014'!$A$4:$R$6,6,FALSE)/1000</f>
        <v>0</v>
      </c>
      <c r="AP312" s="76">
        <f>Y312*VLOOKUP('Tipo de Pilha_Furieri2014'!$E$1,'Área - us ur_Furieri2014'!$A$4:$R$6,7,FALSE)/1000</f>
        <v>5.5045451284635634E-4</v>
      </c>
      <c r="AQ312" s="76">
        <f>Z312*VLOOKUP('Tipo de Pilha_Furieri2014'!$E$1,'Área - us ur_Furieri2014'!$A$4:$R$6,8,FALSE)/1000</f>
        <v>1.0061664463020441E-3</v>
      </c>
      <c r="AR312" s="76">
        <f>AA312*VLOOKUP('Tipo de Pilha_Furieri2014'!$E$1,'Área - us ur_Furieri2014'!$A$4:$R$6,9,FALSE)/1000</f>
        <v>1.2509806511642328E-3</v>
      </c>
      <c r="AS312" s="76">
        <f>AB312*VLOOKUP('Tipo de Pilha_Furieri2014'!$E$1,'Área - us ur_Furieri2014'!$A$4:$R$6,10,FALSE)/1000</f>
        <v>9.4032926244953406E-4</v>
      </c>
      <c r="AT312" s="76">
        <f>AC312*VLOOKUP('Tipo de Pilha_Furieri2014'!$E$1,'Área - us ur_Furieri2014'!$A$4:$R$6,11,FALSE)/1000</f>
        <v>8.5351370089171714E-4</v>
      </c>
      <c r="AU312" s="76">
        <f>AD312*VLOOKUP('Tipo de Pilha_Furieri2014'!$E$1,'Área - us ur_Furieri2014'!$A$4:$R$6,12,FALSE)/1000</f>
        <v>7.7747254432053924E-4</v>
      </c>
      <c r="AV312" s="76">
        <f>AE312*VLOOKUP('Tipo de Pilha_Furieri2014'!$E$1,'Área - us ur_Furieri2014'!$A$4:$R$6,13,FALSE)/1000</f>
        <v>2.4863553408572322E-4</v>
      </c>
      <c r="AW312" s="76">
        <f>AF312*VLOOKUP('Tipo de Pilha_Furieri2014'!$E$1,'Área - us ur_Furieri2014'!$A$4:$R$6,14,FALSE)/1000</f>
        <v>1.545594142276728E-4</v>
      </c>
      <c r="AX312" s="76">
        <f>AG312*VLOOKUP('Tipo de Pilha_Furieri2014'!$E$1,'Área - us ur_Furieri2014'!$A$4:$R$6,15,FALSE)/1000</f>
        <v>6.26363365315003E-5</v>
      </c>
      <c r="AY312" s="76">
        <f>AH312*VLOOKUP('Tipo de Pilha_Furieri2014'!$E$1,'Área - us ur_Furieri2014'!$A$4:$R$6,16,FALSE)/1000</f>
        <v>0</v>
      </c>
      <c r="AZ312" s="76">
        <f>AI312*VLOOKUP('Tipo de Pilha_Furieri2014'!$E$1,'Área - us ur_Furieri2014'!$A$4:$R$6,17,FALSE)/1000</f>
        <v>0</v>
      </c>
      <c r="BA312" s="77">
        <f>AJ312*VLOOKUP('Tipo de Pilha_Furieri2014'!$E$1,'Área - us ur_Furieri2014'!$A$4:$R$6,18,FALSE)/1000</f>
        <v>0</v>
      </c>
      <c r="BB312" s="70">
        <f t="shared" ref="BB312:BB367" si="159">SUM(AK312:BA312)</f>
        <v>5.8447484028193199E-3</v>
      </c>
    </row>
    <row r="313" spans="1:54" ht="15" customHeight="1" x14ac:dyDescent="0.2">
      <c r="A313" s="90">
        <f>'Série Vento-1 dia'!D313</f>
        <v>42315</v>
      </c>
      <c r="B313" s="55">
        <f>'Série Vento-1 dia'!E313</f>
        <v>13.74594368</v>
      </c>
      <c r="C313" s="48">
        <f t="shared" si="125"/>
        <v>6.8729718400000014E-2</v>
      </c>
      <c r="D313" s="49">
        <f t="shared" si="126"/>
        <v>0.2061891552</v>
      </c>
      <c r="E313" s="49">
        <f t="shared" si="127"/>
        <v>0.34364859200000003</v>
      </c>
      <c r="F313" s="49">
        <f t="shared" si="128"/>
        <v>0.48110802879999992</v>
      </c>
      <c r="G313" s="49">
        <f t="shared" si="129"/>
        <v>0.61856746560000009</v>
      </c>
      <c r="H313" s="49">
        <f t="shared" si="130"/>
        <v>0.75602690240000014</v>
      </c>
      <c r="I313" s="49">
        <f t="shared" si="131"/>
        <v>0.89348633919999998</v>
      </c>
      <c r="J313" s="49">
        <f t="shared" si="132"/>
        <v>1.030945776</v>
      </c>
      <c r="K313" s="49">
        <f t="shared" si="133"/>
        <v>1.1684052128</v>
      </c>
      <c r="L313" s="49">
        <f t="shared" si="134"/>
        <v>1.3058646495999999</v>
      </c>
      <c r="M313" s="49">
        <f t="shared" si="135"/>
        <v>1.4433240864000001</v>
      </c>
      <c r="N313" s="49">
        <f t="shared" si="136"/>
        <v>1.5807835231999998</v>
      </c>
      <c r="O313" s="49">
        <f t="shared" si="137"/>
        <v>1.71824296</v>
      </c>
      <c r="P313" s="49">
        <f t="shared" si="138"/>
        <v>1.8557023968000002</v>
      </c>
      <c r="Q313" s="49">
        <f t="shared" si="139"/>
        <v>1.9931618335999999</v>
      </c>
      <c r="R313" s="49">
        <f t="shared" si="140"/>
        <v>2.1306212704000003</v>
      </c>
      <c r="S313" s="50">
        <f t="shared" si="141"/>
        <v>2.2680807072000002</v>
      </c>
      <c r="T313" s="48">
        <f t="shared" si="142"/>
        <v>0</v>
      </c>
      <c r="U313" s="49">
        <f t="shared" si="143"/>
        <v>0</v>
      </c>
      <c r="V313" s="49">
        <f t="shared" si="144"/>
        <v>0</v>
      </c>
      <c r="W313" s="49">
        <f t="shared" si="145"/>
        <v>1.4291984952536523</v>
      </c>
      <c r="X313" s="49">
        <f t="shared" si="146"/>
        <v>6.7765326068028209</v>
      </c>
      <c r="Y313" s="49">
        <f t="shared" si="147"/>
        <v>14.315697943135278</v>
      </c>
      <c r="Z313" s="49">
        <f t="shared" si="148"/>
        <v>24.046694504251011</v>
      </c>
      <c r="AA313" s="49">
        <f t="shared" si="149"/>
        <v>35.969522290150053</v>
      </c>
      <c r="AB313" s="49">
        <f t="shared" si="150"/>
        <v>50.08418130083237</v>
      </c>
      <c r="AC313" s="49">
        <f t="shared" si="151"/>
        <v>66.390671536297987</v>
      </c>
      <c r="AD313" s="49">
        <f t="shared" si="152"/>
        <v>84.888992996546904</v>
      </c>
      <c r="AE313" s="49">
        <f t="shared" si="153"/>
        <v>105.57914568157906</v>
      </c>
      <c r="AF313" s="49">
        <f t="shared" si="154"/>
        <v>128.46112959139458</v>
      </c>
      <c r="AG313" s="49">
        <f t="shared" si="155"/>
        <v>153.53494472599337</v>
      </c>
      <c r="AH313" s="49">
        <f t="shared" si="156"/>
        <v>180.8005910853754</v>
      </c>
      <c r="AI313" s="49">
        <f t="shared" si="157"/>
        <v>210.25806866954085</v>
      </c>
      <c r="AJ313" s="49">
        <f t="shared" si="158"/>
        <v>241.90737747848948</v>
      </c>
      <c r="AK313" s="75">
        <f>T313*VLOOKUP('Tipo de Pilha_Furieri2014'!$E$1,'Área - us ur_Furieri2014'!$A$4:$R$6,2,FALSE)/1000</f>
        <v>0</v>
      </c>
      <c r="AL313" s="76">
        <f>U313*VLOOKUP('Tipo de Pilha_Furieri2014'!$E$1,'Área - us ur_Furieri2014'!$A$4:$R$6,3,FALSE)/1000</f>
        <v>0</v>
      </c>
      <c r="AM313" s="76">
        <f>V313*VLOOKUP('Tipo de Pilha_Furieri2014'!$E$1,'Área - us ur_Furieri2014'!$A$4:$R$6,4,FALSE)/1000</f>
        <v>0</v>
      </c>
      <c r="AN313" s="76">
        <f>W313*VLOOKUP('Tipo de Pilha_Furieri2014'!$E$1,'Área - us ur_Furieri2014'!$A$4:$R$6,5,FALSE)/1000</f>
        <v>1.3863225403960424E-4</v>
      </c>
      <c r="AO313" s="76">
        <f>X313*VLOOKUP('Tipo de Pilha_Furieri2014'!$E$1,'Área - us ur_Furieri2014'!$A$4:$R$6,6,FALSE)/1000</f>
        <v>1.0774686844816485E-3</v>
      </c>
      <c r="AP313" s="76">
        <f>Y313*VLOOKUP('Tipo de Pilha_Furieri2014'!$E$1,'Área - us ur_Furieri2014'!$A$4:$R$6,7,FALSE)/1000</f>
        <v>2.9060866824564616E-3</v>
      </c>
      <c r="AQ313" s="76">
        <f>Z313*VLOOKUP('Tipo de Pilha_Furieri2014'!$E$1,'Área - us ur_Furieri2014'!$A$4:$R$6,8,FALSE)/1000</f>
        <v>3.6791442591504048E-3</v>
      </c>
      <c r="AR313" s="76">
        <f>AA313*VLOOKUP('Tipo de Pilha_Furieri2014'!$E$1,'Área - us ur_Furieri2014'!$A$4:$R$6,9,FALSE)/1000</f>
        <v>3.9206779296263559E-3</v>
      </c>
      <c r="AS313" s="76">
        <f>AB313*VLOOKUP('Tipo de Pilha_Furieri2014'!$E$1,'Área - us ur_Furieri2014'!$A$4:$R$6,10,FALSE)/1000</f>
        <v>2.7045457902449481E-3</v>
      </c>
      <c r="AT313" s="76">
        <f>AC313*VLOOKUP('Tipo de Pilha_Furieri2014'!$E$1,'Área - us ur_Furieri2014'!$A$4:$R$6,11,FALSE)/1000</f>
        <v>2.3236735037704295E-3</v>
      </c>
      <c r="AU313" s="76">
        <f>AD313*VLOOKUP('Tipo de Pilha_Furieri2014'!$E$1,'Área - us ur_Furieri2014'!$A$4:$R$6,12,FALSE)/1000</f>
        <v>2.0373358319171254E-3</v>
      </c>
      <c r="AV313" s="76">
        <f>AE313*VLOOKUP('Tipo de Pilha_Furieri2014'!$E$1,'Área - us ur_Furieri2014'!$A$4:$R$6,13,FALSE)/1000</f>
        <v>6.3347487408947449E-4</v>
      </c>
      <c r="AW313" s="76">
        <f>AF313*VLOOKUP('Tipo de Pilha_Furieri2014'!$E$1,'Área - us ur_Furieri2014'!$A$4:$R$6,14,FALSE)/1000</f>
        <v>3.8538338877418379E-4</v>
      </c>
      <c r="AX313" s="76">
        <f>AG313*VLOOKUP('Tipo de Pilha_Furieri2014'!$E$1,'Área - us ur_Furieri2014'!$A$4:$R$6,15,FALSE)/1000</f>
        <v>1.5353494472599338E-4</v>
      </c>
      <c r="AY313" s="76">
        <f>AH313*VLOOKUP('Tipo de Pilha_Furieri2014'!$E$1,'Área - us ur_Furieri2014'!$A$4:$R$6,16,FALSE)/1000</f>
        <v>0</v>
      </c>
      <c r="AZ313" s="76">
        <f>AI313*VLOOKUP('Tipo de Pilha_Furieri2014'!$E$1,'Área - us ur_Furieri2014'!$A$4:$R$6,17,FALSE)/1000</f>
        <v>0</v>
      </c>
      <c r="BA313" s="77">
        <f>AJ313*VLOOKUP('Tipo de Pilha_Furieri2014'!$E$1,'Área - us ur_Furieri2014'!$A$4:$R$6,18,FALSE)/1000</f>
        <v>0</v>
      </c>
      <c r="BB313" s="70">
        <f t="shared" si="159"/>
        <v>1.9959958143276627E-2</v>
      </c>
    </row>
    <row r="314" spans="1:54" ht="15" customHeight="1" x14ac:dyDescent="0.2">
      <c r="A314" s="90">
        <f>'Série Vento-1 dia'!D314</f>
        <v>42316</v>
      </c>
      <c r="B314" s="55">
        <f>'Série Vento-1 dia'!E314</f>
        <v>17.182429599999999</v>
      </c>
      <c r="C314" s="48">
        <f t="shared" si="125"/>
        <v>8.5912148000000008E-2</v>
      </c>
      <c r="D314" s="49">
        <f t="shared" si="126"/>
        <v>0.25773644399999995</v>
      </c>
      <c r="E314" s="49">
        <f t="shared" si="127"/>
        <v>0.42956074</v>
      </c>
      <c r="F314" s="49">
        <f t="shared" si="128"/>
        <v>0.60138503599999993</v>
      </c>
      <c r="G314" s="49">
        <f t="shared" si="129"/>
        <v>0.77320933200000008</v>
      </c>
      <c r="H314" s="49">
        <f t="shared" si="130"/>
        <v>0.94503362800000001</v>
      </c>
      <c r="I314" s="49">
        <f t="shared" si="131"/>
        <v>1.1168579240000001</v>
      </c>
      <c r="J314" s="49">
        <f t="shared" si="132"/>
        <v>1.2886822200000001</v>
      </c>
      <c r="K314" s="49">
        <f t="shared" si="133"/>
        <v>1.4605065159999999</v>
      </c>
      <c r="L314" s="49">
        <f t="shared" si="134"/>
        <v>1.632330812</v>
      </c>
      <c r="M314" s="49">
        <f t="shared" si="135"/>
        <v>1.804155108</v>
      </c>
      <c r="N314" s="49">
        <f t="shared" si="136"/>
        <v>1.9759794039999998</v>
      </c>
      <c r="O314" s="49">
        <f t="shared" si="137"/>
        <v>2.1478036999999999</v>
      </c>
      <c r="P314" s="49">
        <f t="shared" si="138"/>
        <v>2.3196279959999999</v>
      </c>
      <c r="Q314" s="49">
        <f t="shared" si="139"/>
        <v>2.4914522919999995</v>
      </c>
      <c r="R314" s="49">
        <f t="shared" si="140"/>
        <v>2.6632765880000004</v>
      </c>
      <c r="S314" s="50">
        <f t="shared" si="141"/>
        <v>2.835100884</v>
      </c>
      <c r="T314" s="48">
        <f t="shared" si="142"/>
        <v>0</v>
      </c>
      <c r="U314" s="49">
        <f t="shared" si="143"/>
        <v>0</v>
      </c>
      <c r="V314" s="49">
        <f t="shared" si="144"/>
        <v>0</v>
      </c>
      <c r="W314" s="49">
        <f t="shared" si="145"/>
        <v>5.9882500727538321</v>
      </c>
      <c r="X314" s="49">
        <f t="shared" si="146"/>
        <v>15.412206743169406</v>
      </c>
      <c r="Y314" s="49">
        <f t="shared" si="147"/>
        <v>28.260899702308862</v>
      </c>
      <c r="Z314" s="49">
        <f t="shared" si="148"/>
        <v>44.534328950172224</v>
      </c>
      <c r="AA314" s="49">
        <f t="shared" si="149"/>
        <v>64.232494486759464</v>
      </c>
      <c r="AB314" s="49">
        <f t="shared" si="150"/>
        <v>87.355396312070582</v>
      </c>
      <c r="AC314" s="49">
        <f t="shared" si="151"/>
        <v>113.90303442610561</v>
      </c>
      <c r="AD314" s="49">
        <f t="shared" si="152"/>
        <v>143.87540882886452</v>
      </c>
      <c r="AE314" s="49">
        <f t="shared" si="153"/>
        <v>177.27251952034732</v>
      </c>
      <c r="AF314" s="49">
        <f t="shared" si="154"/>
        <v>214.09436650055397</v>
      </c>
      <c r="AG314" s="49">
        <f t="shared" si="155"/>
        <v>254.34094976948461</v>
      </c>
      <c r="AH314" s="49">
        <f t="shared" si="156"/>
        <v>298.01226932713894</v>
      </c>
      <c r="AI314" s="49">
        <f t="shared" si="157"/>
        <v>345.10832517351753</v>
      </c>
      <c r="AJ314" s="49">
        <f t="shared" si="158"/>
        <v>395.6291173086197</v>
      </c>
      <c r="AK314" s="75">
        <f>T314*VLOOKUP('Tipo de Pilha_Furieri2014'!$E$1,'Área - us ur_Furieri2014'!$A$4:$R$6,2,FALSE)/1000</f>
        <v>0</v>
      </c>
      <c r="AL314" s="76">
        <f>U314*VLOOKUP('Tipo de Pilha_Furieri2014'!$E$1,'Área - us ur_Furieri2014'!$A$4:$R$6,3,FALSE)/1000</f>
        <v>0</v>
      </c>
      <c r="AM314" s="76">
        <f>V314*VLOOKUP('Tipo de Pilha_Furieri2014'!$E$1,'Área - us ur_Furieri2014'!$A$4:$R$6,4,FALSE)/1000</f>
        <v>0</v>
      </c>
      <c r="AN314" s="76">
        <f>W314*VLOOKUP('Tipo de Pilha_Furieri2014'!$E$1,'Área - us ur_Furieri2014'!$A$4:$R$6,5,FALSE)/1000</f>
        <v>5.8086025705712167E-4</v>
      </c>
      <c r="AO314" s="76">
        <f>X314*VLOOKUP('Tipo de Pilha_Furieri2014'!$E$1,'Área - us ur_Furieri2014'!$A$4:$R$6,6,FALSE)/1000</f>
        <v>2.4505408721639354E-3</v>
      </c>
      <c r="AP314" s="76">
        <f>Y314*VLOOKUP('Tipo de Pilha_Furieri2014'!$E$1,'Área - us ur_Furieri2014'!$A$4:$R$6,7,FALSE)/1000</f>
        <v>5.7369626395686992E-3</v>
      </c>
      <c r="AQ314" s="76">
        <f>Z314*VLOOKUP('Tipo de Pilha_Furieri2014'!$E$1,'Área - us ur_Furieri2014'!$A$4:$R$6,8,FALSE)/1000</f>
        <v>6.8137523293763502E-3</v>
      </c>
      <c r="AR314" s="76">
        <f>AA314*VLOOKUP('Tipo de Pilha_Furieri2014'!$E$1,'Área - us ur_Furieri2014'!$A$4:$R$6,9,FALSE)/1000</f>
        <v>7.0013418990567816E-3</v>
      </c>
      <c r="AS314" s="76">
        <f>AB314*VLOOKUP('Tipo de Pilha_Furieri2014'!$E$1,'Área - us ur_Furieri2014'!$A$4:$R$6,10,FALSE)/1000</f>
        <v>4.7171914008518117E-3</v>
      </c>
      <c r="AT314" s="76">
        <f>AC314*VLOOKUP('Tipo de Pilha_Furieri2014'!$E$1,'Área - us ur_Furieri2014'!$A$4:$R$6,11,FALSE)/1000</f>
        <v>3.9866062049136964E-3</v>
      </c>
      <c r="AU314" s="76">
        <f>AD314*VLOOKUP('Tipo de Pilha_Furieri2014'!$E$1,'Área - us ur_Furieri2014'!$A$4:$R$6,12,FALSE)/1000</f>
        <v>3.4530098118927487E-3</v>
      </c>
      <c r="AV314" s="76">
        <f>AE314*VLOOKUP('Tipo de Pilha_Furieri2014'!$E$1,'Área - us ur_Furieri2014'!$A$4:$R$6,13,FALSE)/1000</f>
        <v>1.063635117122084E-3</v>
      </c>
      <c r="AW314" s="76">
        <f>AF314*VLOOKUP('Tipo de Pilha_Furieri2014'!$E$1,'Área - us ur_Furieri2014'!$A$4:$R$6,14,FALSE)/1000</f>
        <v>6.422830995016619E-4</v>
      </c>
      <c r="AX314" s="76">
        <f>AG314*VLOOKUP('Tipo de Pilha_Furieri2014'!$E$1,'Área - us ur_Furieri2014'!$A$4:$R$6,15,FALSE)/1000</f>
        <v>2.5434094976948461E-4</v>
      </c>
      <c r="AY314" s="76">
        <f>AH314*VLOOKUP('Tipo de Pilha_Furieri2014'!$E$1,'Área - us ur_Furieri2014'!$A$4:$R$6,16,FALSE)/1000</f>
        <v>0</v>
      </c>
      <c r="AZ314" s="76">
        <f>AI314*VLOOKUP('Tipo de Pilha_Furieri2014'!$E$1,'Área - us ur_Furieri2014'!$A$4:$R$6,17,FALSE)/1000</f>
        <v>0</v>
      </c>
      <c r="BA314" s="77">
        <f>AJ314*VLOOKUP('Tipo de Pilha_Furieri2014'!$E$1,'Área - us ur_Furieri2014'!$A$4:$R$6,18,FALSE)/1000</f>
        <v>0</v>
      </c>
      <c r="BB314" s="70">
        <f t="shared" si="159"/>
        <v>3.6700524581274374E-2</v>
      </c>
    </row>
    <row r="315" spans="1:54" ht="15" customHeight="1" x14ac:dyDescent="0.2">
      <c r="A315" s="90">
        <f>'Série Vento-1 dia'!D315</f>
        <v>42317</v>
      </c>
      <c r="B315" s="55">
        <f>'Série Vento-1 dia'!E315</f>
        <v>16.32330812</v>
      </c>
      <c r="C315" s="48">
        <f t="shared" si="125"/>
        <v>8.1616540600000023E-2</v>
      </c>
      <c r="D315" s="49">
        <f t="shared" si="126"/>
        <v>0.2448496218</v>
      </c>
      <c r="E315" s="49">
        <f t="shared" si="127"/>
        <v>0.40808270300000005</v>
      </c>
      <c r="F315" s="49">
        <f t="shared" si="128"/>
        <v>0.57131578419999995</v>
      </c>
      <c r="G315" s="49">
        <f t="shared" si="129"/>
        <v>0.73454886540000008</v>
      </c>
      <c r="H315" s="49">
        <f t="shared" si="130"/>
        <v>0.8977819466000001</v>
      </c>
      <c r="I315" s="49">
        <f t="shared" si="131"/>
        <v>1.0610150278000001</v>
      </c>
      <c r="J315" s="49">
        <f t="shared" si="132"/>
        <v>1.2242481090000001</v>
      </c>
      <c r="K315" s="49">
        <f t="shared" si="133"/>
        <v>1.3874811902000002</v>
      </c>
      <c r="L315" s="49">
        <f t="shared" si="134"/>
        <v>1.5507142714</v>
      </c>
      <c r="M315" s="49">
        <f t="shared" si="135"/>
        <v>1.7139473526000002</v>
      </c>
      <c r="N315" s="49">
        <f t="shared" si="136"/>
        <v>1.8771804337999998</v>
      </c>
      <c r="O315" s="49">
        <f t="shared" si="137"/>
        <v>2.040413515</v>
      </c>
      <c r="P315" s="49">
        <f t="shared" si="138"/>
        <v>2.2036465962</v>
      </c>
      <c r="Q315" s="49">
        <f t="shared" si="139"/>
        <v>2.3668796774</v>
      </c>
      <c r="R315" s="49">
        <f t="shared" si="140"/>
        <v>2.5301127586000005</v>
      </c>
      <c r="S315" s="50">
        <f t="shared" si="141"/>
        <v>2.6933458398000001</v>
      </c>
      <c r="T315" s="48">
        <f t="shared" si="142"/>
        <v>0</v>
      </c>
      <c r="U315" s="49">
        <f t="shared" si="143"/>
        <v>0</v>
      </c>
      <c r="V315" s="49">
        <f t="shared" si="144"/>
        <v>0</v>
      </c>
      <c r="W315" s="49">
        <f t="shared" si="145"/>
        <v>4.6911633551155347</v>
      </c>
      <c r="X315" s="49">
        <f t="shared" si="146"/>
        <v>12.993222297152791</v>
      </c>
      <c r="Y315" s="49">
        <f t="shared" si="147"/>
        <v>24.386105739763352</v>
      </c>
      <c r="Z315" s="49">
        <f t="shared" si="148"/>
        <v>38.869813682947239</v>
      </c>
      <c r="AA315" s="49">
        <f t="shared" si="149"/>
        <v>56.444346126704431</v>
      </c>
      <c r="AB315" s="49">
        <f t="shared" si="150"/>
        <v>77.109703071034929</v>
      </c>
      <c r="AC315" s="49">
        <f t="shared" si="151"/>
        <v>100.86588451593872</v>
      </c>
      <c r="AD315" s="49">
        <f t="shared" si="152"/>
        <v>127.71289046141587</v>
      </c>
      <c r="AE315" s="49">
        <f t="shared" si="153"/>
        <v>157.65072090746622</v>
      </c>
      <c r="AF315" s="49">
        <f t="shared" si="154"/>
        <v>190.67937585409001</v>
      </c>
      <c r="AG315" s="49">
        <f t="shared" si="155"/>
        <v>226.79885530128706</v>
      </c>
      <c r="AH315" s="49">
        <f t="shared" si="156"/>
        <v>266.00915924905746</v>
      </c>
      <c r="AI315" s="49">
        <f t="shared" si="157"/>
        <v>308.31028769740118</v>
      </c>
      <c r="AJ315" s="49">
        <f t="shared" si="158"/>
        <v>353.70224064631805</v>
      </c>
      <c r="AK315" s="75">
        <f>T315*VLOOKUP('Tipo de Pilha_Furieri2014'!$E$1,'Área - us ur_Furieri2014'!$A$4:$R$6,2,FALSE)/1000</f>
        <v>0</v>
      </c>
      <c r="AL315" s="76">
        <f>U315*VLOOKUP('Tipo de Pilha_Furieri2014'!$E$1,'Área - us ur_Furieri2014'!$A$4:$R$6,3,FALSE)/1000</f>
        <v>0</v>
      </c>
      <c r="AM315" s="76">
        <f>V315*VLOOKUP('Tipo de Pilha_Furieri2014'!$E$1,'Área - us ur_Furieri2014'!$A$4:$R$6,4,FALSE)/1000</f>
        <v>0</v>
      </c>
      <c r="AN315" s="76">
        <f>W315*VLOOKUP('Tipo de Pilha_Furieri2014'!$E$1,'Área - us ur_Furieri2014'!$A$4:$R$6,5,FALSE)/1000</f>
        <v>4.5504284544620682E-4</v>
      </c>
      <c r="AO315" s="76">
        <f>X315*VLOOKUP('Tipo de Pilha_Furieri2014'!$E$1,'Área - us ur_Furieri2014'!$A$4:$R$6,6,FALSE)/1000</f>
        <v>2.0659223452472938E-3</v>
      </c>
      <c r="AP315" s="76">
        <f>Y315*VLOOKUP('Tipo de Pilha_Furieri2014'!$E$1,'Área - us ur_Furieri2014'!$A$4:$R$6,7,FALSE)/1000</f>
        <v>4.9503794651719604E-3</v>
      </c>
      <c r="AQ315" s="76">
        <f>Z315*VLOOKUP('Tipo de Pilha_Furieri2014'!$E$1,'Área - us ur_Furieri2014'!$A$4:$R$6,8,FALSE)/1000</f>
        <v>5.9470814934909268E-3</v>
      </c>
      <c r="AR315" s="76">
        <f>AA315*VLOOKUP('Tipo de Pilha_Furieri2014'!$E$1,'Área - us ur_Furieri2014'!$A$4:$R$6,9,FALSE)/1000</f>
        <v>6.1524337278107827E-3</v>
      </c>
      <c r="AS315" s="76">
        <f>AB315*VLOOKUP('Tipo de Pilha_Furieri2014'!$E$1,'Área - us ur_Furieri2014'!$A$4:$R$6,10,FALSE)/1000</f>
        <v>4.163923965835886E-3</v>
      </c>
      <c r="AT315" s="76">
        <f>AC315*VLOOKUP('Tipo de Pilha_Furieri2014'!$E$1,'Área - us ur_Furieri2014'!$A$4:$R$6,11,FALSE)/1000</f>
        <v>3.5303059580578553E-3</v>
      </c>
      <c r="AU315" s="76">
        <f>AD315*VLOOKUP('Tipo de Pilha_Furieri2014'!$E$1,'Área - us ur_Furieri2014'!$A$4:$R$6,12,FALSE)/1000</f>
        <v>3.0651093710739809E-3</v>
      </c>
      <c r="AV315" s="76">
        <f>AE315*VLOOKUP('Tipo de Pilha_Furieri2014'!$E$1,'Área - us ur_Furieri2014'!$A$4:$R$6,13,FALSE)/1000</f>
        <v>9.4590432544479743E-4</v>
      </c>
      <c r="AW315" s="76">
        <f>AF315*VLOOKUP('Tipo de Pilha_Furieri2014'!$E$1,'Área - us ur_Furieri2014'!$A$4:$R$6,14,FALSE)/1000</f>
        <v>5.7203812756226997E-4</v>
      </c>
      <c r="AX315" s="76">
        <f>AG315*VLOOKUP('Tipo de Pilha_Furieri2014'!$E$1,'Área - us ur_Furieri2014'!$A$4:$R$6,15,FALSE)/1000</f>
        <v>2.2679885530128708E-4</v>
      </c>
      <c r="AY315" s="76">
        <f>AH315*VLOOKUP('Tipo de Pilha_Furieri2014'!$E$1,'Área - us ur_Furieri2014'!$A$4:$R$6,16,FALSE)/1000</f>
        <v>0</v>
      </c>
      <c r="AZ315" s="76">
        <f>AI315*VLOOKUP('Tipo de Pilha_Furieri2014'!$E$1,'Área - us ur_Furieri2014'!$A$4:$R$6,17,FALSE)/1000</f>
        <v>0</v>
      </c>
      <c r="BA315" s="77">
        <f>AJ315*VLOOKUP('Tipo de Pilha_Furieri2014'!$E$1,'Área - us ur_Furieri2014'!$A$4:$R$6,18,FALSE)/1000</f>
        <v>0</v>
      </c>
      <c r="BB315" s="70">
        <f t="shared" si="159"/>
        <v>3.2074940480443251E-2</v>
      </c>
    </row>
    <row r="316" spans="1:54" ht="15" customHeight="1" x14ac:dyDescent="0.2">
      <c r="A316" s="90">
        <f>'Série Vento-1 dia'!D316</f>
        <v>42318</v>
      </c>
      <c r="B316" s="55">
        <f>'Série Vento-1 dia'!E316</f>
        <v>15.464186639999999</v>
      </c>
      <c r="C316" s="48">
        <f t="shared" si="125"/>
        <v>7.7320933200000011E-2</v>
      </c>
      <c r="D316" s="49">
        <f t="shared" si="126"/>
        <v>0.23196279959999999</v>
      </c>
      <c r="E316" s="49">
        <f t="shared" si="127"/>
        <v>0.38660466599999999</v>
      </c>
      <c r="F316" s="49">
        <f t="shared" si="128"/>
        <v>0.54124653239999987</v>
      </c>
      <c r="G316" s="49">
        <f t="shared" si="129"/>
        <v>0.69588839880000009</v>
      </c>
      <c r="H316" s="49">
        <f t="shared" si="130"/>
        <v>0.85053026520000008</v>
      </c>
      <c r="I316" s="49">
        <f t="shared" si="131"/>
        <v>1.0051721316</v>
      </c>
      <c r="J316" s="49">
        <f t="shared" si="132"/>
        <v>1.1598139980000002</v>
      </c>
      <c r="K316" s="49">
        <f t="shared" si="133"/>
        <v>1.3144558644</v>
      </c>
      <c r="L316" s="49">
        <f t="shared" si="134"/>
        <v>1.4690977307999999</v>
      </c>
      <c r="M316" s="49">
        <f t="shared" si="135"/>
        <v>1.6237395972000002</v>
      </c>
      <c r="N316" s="49">
        <f t="shared" si="136"/>
        <v>1.7783814635999997</v>
      </c>
      <c r="O316" s="49">
        <f t="shared" si="137"/>
        <v>1.9330233299999999</v>
      </c>
      <c r="P316" s="49">
        <f t="shared" si="138"/>
        <v>2.0876651964000001</v>
      </c>
      <c r="Q316" s="49">
        <f t="shared" si="139"/>
        <v>2.2423070627999997</v>
      </c>
      <c r="R316" s="49">
        <f t="shared" si="140"/>
        <v>2.3969489292000001</v>
      </c>
      <c r="S316" s="50">
        <f t="shared" si="141"/>
        <v>2.5515907956000001</v>
      </c>
      <c r="T316" s="48">
        <f t="shared" si="142"/>
        <v>0</v>
      </c>
      <c r="U316" s="49">
        <f t="shared" si="143"/>
        <v>0</v>
      </c>
      <c r="V316" s="49">
        <f t="shared" si="144"/>
        <v>0</v>
      </c>
      <c r="W316" s="49">
        <f t="shared" si="145"/>
        <v>3.4989591863194018</v>
      </c>
      <c r="X316" s="49">
        <f t="shared" si="146"/>
        <v>10.747615125752819</v>
      </c>
      <c r="Y316" s="49">
        <f t="shared" si="147"/>
        <v>20.770307459052582</v>
      </c>
      <c r="Z316" s="49">
        <f t="shared" si="148"/>
        <v>33.567036186218694</v>
      </c>
      <c r="AA316" s="49">
        <f t="shared" si="149"/>
        <v>49.137801307251181</v>
      </c>
      <c r="AB316" s="49">
        <f t="shared" si="150"/>
        <v>67.482602822149971</v>
      </c>
      <c r="AC316" s="49">
        <f t="shared" si="151"/>
        <v>88.60144073091513</v>
      </c>
      <c r="AD316" s="49">
        <f t="shared" si="152"/>
        <v>112.4943150335467</v>
      </c>
      <c r="AE316" s="49">
        <f t="shared" si="153"/>
        <v>139.16122573004449</v>
      </c>
      <c r="AF316" s="49">
        <f t="shared" si="154"/>
        <v>168.60217282040875</v>
      </c>
      <c r="AG316" s="49">
        <f t="shared" si="155"/>
        <v>200.81715630463935</v>
      </c>
      <c r="AH316" s="49">
        <f t="shared" si="156"/>
        <v>235.80617618273621</v>
      </c>
      <c r="AI316" s="49">
        <f t="shared" si="157"/>
        <v>273.56923245469955</v>
      </c>
      <c r="AJ316" s="49">
        <f t="shared" si="158"/>
        <v>314.10632512052916</v>
      </c>
      <c r="AK316" s="75">
        <f>T316*VLOOKUP('Tipo de Pilha_Furieri2014'!$E$1,'Área - us ur_Furieri2014'!$A$4:$R$6,2,FALSE)/1000</f>
        <v>0</v>
      </c>
      <c r="AL316" s="76">
        <f>U316*VLOOKUP('Tipo de Pilha_Furieri2014'!$E$1,'Área - us ur_Furieri2014'!$A$4:$R$6,3,FALSE)/1000</f>
        <v>0</v>
      </c>
      <c r="AM316" s="76">
        <f>V316*VLOOKUP('Tipo de Pilha_Furieri2014'!$E$1,'Área - us ur_Furieri2014'!$A$4:$R$6,4,FALSE)/1000</f>
        <v>0</v>
      </c>
      <c r="AN316" s="76">
        <f>W316*VLOOKUP('Tipo de Pilha_Furieri2014'!$E$1,'Área - us ur_Furieri2014'!$A$4:$R$6,5,FALSE)/1000</f>
        <v>3.3939904107298198E-4</v>
      </c>
      <c r="AO316" s="76">
        <f>X316*VLOOKUP('Tipo de Pilha_Furieri2014'!$E$1,'Área - us ur_Furieri2014'!$A$4:$R$6,6,FALSE)/1000</f>
        <v>1.7088708049946984E-3</v>
      </c>
      <c r="AP316" s="76">
        <f>Y316*VLOOKUP('Tipo de Pilha_Furieri2014'!$E$1,'Área - us ur_Furieri2014'!$A$4:$R$6,7,FALSE)/1000</f>
        <v>4.2163724141876741E-3</v>
      </c>
      <c r="AQ316" s="76">
        <f>Z316*VLOOKUP('Tipo de Pilha_Furieri2014'!$E$1,'Área - us ur_Furieri2014'!$A$4:$R$6,8,FALSE)/1000</f>
        <v>5.1357565364914598E-3</v>
      </c>
      <c r="AR316" s="76">
        <f>AA316*VLOOKUP('Tipo de Pilha_Furieri2014'!$E$1,'Área - us ur_Furieri2014'!$A$4:$R$6,9,FALSE)/1000</f>
        <v>5.3560203424903785E-3</v>
      </c>
      <c r="AS316" s="76">
        <f>AB316*VLOOKUP('Tipo de Pilha_Furieri2014'!$E$1,'Área - us ur_Furieri2014'!$A$4:$R$6,10,FALSE)/1000</f>
        <v>3.6440605523960987E-3</v>
      </c>
      <c r="AT316" s="76">
        <f>AC316*VLOOKUP('Tipo de Pilha_Furieri2014'!$E$1,'Área - us ur_Furieri2014'!$A$4:$R$6,11,FALSE)/1000</f>
        <v>3.1010504255820298E-3</v>
      </c>
      <c r="AU316" s="76">
        <f>AD316*VLOOKUP('Tipo de Pilha_Furieri2014'!$E$1,'Área - us ur_Furieri2014'!$A$4:$R$6,12,FALSE)/1000</f>
        <v>2.6998635608051205E-3</v>
      </c>
      <c r="AV316" s="76">
        <f>AE316*VLOOKUP('Tipo de Pilha_Furieri2014'!$E$1,'Área - us ur_Furieri2014'!$A$4:$R$6,13,FALSE)/1000</f>
        <v>8.3496735438026693E-4</v>
      </c>
      <c r="AW316" s="76">
        <f>AF316*VLOOKUP('Tipo de Pilha_Furieri2014'!$E$1,'Área - us ur_Furieri2014'!$A$4:$R$6,14,FALSE)/1000</f>
        <v>5.0580651846122624E-4</v>
      </c>
      <c r="AX316" s="76">
        <f>AG316*VLOOKUP('Tipo de Pilha_Furieri2014'!$E$1,'Área - us ur_Furieri2014'!$A$4:$R$6,15,FALSE)/1000</f>
        <v>2.0081715630463937E-4</v>
      </c>
      <c r="AY316" s="76">
        <f>AH316*VLOOKUP('Tipo de Pilha_Furieri2014'!$E$1,'Área - us ur_Furieri2014'!$A$4:$R$6,16,FALSE)/1000</f>
        <v>0</v>
      </c>
      <c r="AZ316" s="76">
        <f>AI316*VLOOKUP('Tipo de Pilha_Furieri2014'!$E$1,'Área - us ur_Furieri2014'!$A$4:$R$6,17,FALSE)/1000</f>
        <v>0</v>
      </c>
      <c r="BA316" s="77">
        <f>AJ316*VLOOKUP('Tipo de Pilha_Furieri2014'!$E$1,'Área - us ur_Furieri2014'!$A$4:$R$6,18,FALSE)/1000</f>
        <v>0</v>
      </c>
      <c r="BB316" s="70">
        <f t="shared" si="159"/>
        <v>2.7742984707166574E-2</v>
      </c>
    </row>
    <row r="317" spans="1:54" ht="15" customHeight="1" x14ac:dyDescent="0.2">
      <c r="A317" s="90">
        <f>'Série Vento-1 dia'!D317</f>
        <v>42319</v>
      </c>
      <c r="B317" s="55">
        <f>'Série Vento-1 dia'!E317</f>
        <v>16.32330812</v>
      </c>
      <c r="C317" s="48">
        <f t="shared" si="125"/>
        <v>8.1616540600000023E-2</v>
      </c>
      <c r="D317" s="49">
        <f t="shared" si="126"/>
        <v>0.2448496218</v>
      </c>
      <c r="E317" s="49">
        <f t="shared" si="127"/>
        <v>0.40808270300000005</v>
      </c>
      <c r="F317" s="49">
        <f t="shared" si="128"/>
        <v>0.57131578419999995</v>
      </c>
      <c r="G317" s="49">
        <f t="shared" si="129"/>
        <v>0.73454886540000008</v>
      </c>
      <c r="H317" s="49">
        <f t="shared" si="130"/>
        <v>0.8977819466000001</v>
      </c>
      <c r="I317" s="49">
        <f t="shared" si="131"/>
        <v>1.0610150278000001</v>
      </c>
      <c r="J317" s="49">
        <f t="shared" si="132"/>
        <v>1.2242481090000001</v>
      </c>
      <c r="K317" s="49">
        <f t="shared" si="133"/>
        <v>1.3874811902000002</v>
      </c>
      <c r="L317" s="49">
        <f t="shared" si="134"/>
        <v>1.5507142714</v>
      </c>
      <c r="M317" s="49">
        <f t="shared" si="135"/>
        <v>1.7139473526000002</v>
      </c>
      <c r="N317" s="49">
        <f t="shared" si="136"/>
        <v>1.8771804337999998</v>
      </c>
      <c r="O317" s="49">
        <f t="shared" si="137"/>
        <v>2.040413515</v>
      </c>
      <c r="P317" s="49">
        <f t="shared" si="138"/>
        <v>2.2036465962</v>
      </c>
      <c r="Q317" s="49">
        <f t="shared" si="139"/>
        <v>2.3668796774</v>
      </c>
      <c r="R317" s="49">
        <f t="shared" si="140"/>
        <v>2.5301127586000005</v>
      </c>
      <c r="S317" s="50">
        <f t="shared" si="141"/>
        <v>2.6933458398000001</v>
      </c>
      <c r="T317" s="48">
        <f t="shared" si="142"/>
        <v>0</v>
      </c>
      <c r="U317" s="49">
        <f t="shared" si="143"/>
        <v>0</v>
      </c>
      <c r="V317" s="49">
        <f t="shared" si="144"/>
        <v>0</v>
      </c>
      <c r="W317" s="49">
        <f t="shared" si="145"/>
        <v>4.6911633551155347</v>
      </c>
      <c r="X317" s="49">
        <f t="shared" si="146"/>
        <v>12.993222297152791</v>
      </c>
      <c r="Y317" s="49">
        <f t="shared" si="147"/>
        <v>24.386105739763352</v>
      </c>
      <c r="Z317" s="49">
        <f t="shared" si="148"/>
        <v>38.869813682947239</v>
      </c>
      <c r="AA317" s="49">
        <f t="shared" si="149"/>
        <v>56.444346126704431</v>
      </c>
      <c r="AB317" s="49">
        <f t="shared" si="150"/>
        <v>77.109703071034929</v>
      </c>
      <c r="AC317" s="49">
        <f t="shared" si="151"/>
        <v>100.86588451593872</v>
      </c>
      <c r="AD317" s="49">
        <f t="shared" si="152"/>
        <v>127.71289046141587</v>
      </c>
      <c r="AE317" s="49">
        <f t="shared" si="153"/>
        <v>157.65072090746622</v>
      </c>
      <c r="AF317" s="49">
        <f t="shared" si="154"/>
        <v>190.67937585409001</v>
      </c>
      <c r="AG317" s="49">
        <f t="shared" si="155"/>
        <v>226.79885530128706</v>
      </c>
      <c r="AH317" s="49">
        <f t="shared" si="156"/>
        <v>266.00915924905746</v>
      </c>
      <c r="AI317" s="49">
        <f t="shared" si="157"/>
        <v>308.31028769740118</v>
      </c>
      <c r="AJ317" s="49">
        <f t="shared" si="158"/>
        <v>353.70224064631805</v>
      </c>
      <c r="AK317" s="75">
        <f>T317*VLOOKUP('Tipo de Pilha_Furieri2014'!$E$1,'Área - us ur_Furieri2014'!$A$4:$R$6,2,FALSE)/1000</f>
        <v>0</v>
      </c>
      <c r="AL317" s="76">
        <f>U317*VLOOKUP('Tipo de Pilha_Furieri2014'!$E$1,'Área - us ur_Furieri2014'!$A$4:$R$6,3,FALSE)/1000</f>
        <v>0</v>
      </c>
      <c r="AM317" s="76">
        <f>V317*VLOOKUP('Tipo de Pilha_Furieri2014'!$E$1,'Área - us ur_Furieri2014'!$A$4:$R$6,4,FALSE)/1000</f>
        <v>0</v>
      </c>
      <c r="AN317" s="76">
        <f>W317*VLOOKUP('Tipo de Pilha_Furieri2014'!$E$1,'Área - us ur_Furieri2014'!$A$4:$R$6,5,FALSE)/1000</f>
        <v>4.5504284544620682E-4</v>
      </c>
      <c r="AO317" s="76">
        <f>X317*VLOOKUP('Tipo de Pilha_Furieri2014'!$E$1,'Área - us ur_Furieri2014'!$A$4:$R$6,6,FALSE)/1000</f>
        <v>2.0659223452472938E-3</v>
      </c>
      <c r="AP317" s="76">
        <f>Y317*VLOOKUP('Tipo de Pilha_Furieri2014'!$E$1,'Área - us ur_Furieri2014'!$A$4:$R$6,7,FALSE)/1000</f>
        <v>4.9503794651719604E-3</v>
      </c>
      <c r="AQ317" s="76">
        <f>Z317*VLOOKUP('Tipo de Pilha_Furieri2014'!$E$1,'Área - us ur_Furieri2014'!$A$4:$R$6,8,FALSE)/1000</f>
        <v>5.9470814934909268E-3</v>
      </c>
      <c r="AR317" s="76">
        <f>AA317*VLOOKUP('Tipo de Pilha_Furieri2014'!$E$1,'Área - us ur_Furieri2014'!$A$4:$R$6,9,FALSE)/1000</f>
        <v>6.1524337278107827E-3</v>
      </c>
      <c r="AS317" s="76">
        <f>AB317*VLOOKUP('Tipo de Pilha_Furieri2014'!$E$1,'Área - us ur_Furieri2014'!$A$4:$R$6,10,FALSE)/1000</f>
        <v>4.163923965835886E-3</v>
      </c>
      <c r="AT317" s="76">
        <f>AC317*VLOOKUP('Tipo de Pilha_Furieri2014'!$E$1,'Área - us ur_Furieri2014'!$A$4:$R$6,11,FALSE)/1000</f>
        <v>3.5303059580578553E-3</v>
      </c>
      <c r="AU317" s="76">
        <f>AD317*VLOOKUP('Tipo de Pilha_Furieri2014'!$E$1,'Área - us ur_Furieri2014'!$A$4:$R$6,12,FALSE)/1000</f>
        <v>3.0651093710739809E-3</v>
      </c>
      <c r="AV317" s="76">
        <f>AE317*VLOOKUP('Tipo de Pilha_Furieri2014'!$E$1,'Área - us ur_Furieri2014'!$A$4:$R$6,13,FALSE)/1000</f>
        <v>9.4590432544479743E-4</v>
      </c>
      <c r="AW317" s="76">
        <f>AF317*VLOOKUP('Tipo de Pilha_Furieri2014'!$E$1,'Área - us ur_Furieri2014'!$A$4:$R$6,14,FALSE)/1000</f>
        <v>5.7203812756226997E-4</v>
      </c>
      <c r="AX317" s="76">
        <f>AG317*VLOOKUP('Tipo de Pilha_Furieri2014'!$E$1,'Área - us ur_Furieri2014'!$A$4:$R$6,15,FALSE)/1000</f>
        <v>2.2679885530128708E-4</v>
      </c>
      <c r="AY317" s="76">
        <f>AH317*VLOOKUP('Tipo de Pilha_Furieri2014'!$E$1,'Área - us ur_Furieri2014'!$A$4:$R$6,16,FALSE)/1000</f>
        <v>0</v>
      </c>
      <c r="AZ317" s="76">
        <f>AI317*VLOOKUP('Tipo de Pilha_Furieri2014'!$E$1,'Área - us ur_Furieri2014'!$A$4:$R$6,17,FALSE)/1000</f>
        <v>0</v>
      </c>
      <c r="BA317" s="77">
        <f>AJ317*VLOOKUP('Tipo de Pilha_Furieri2014'!$E$1,'Área - us ur_Furieri2014'!$A$4:$R$6,18,FALSE)/1000</f>
        <v>0</v>
      </c>
      <c r="BB317" s="70">
        <f t="shared" si="159"/>
        <v>3.2074940480443251E-2</v>
      </c>
    </row>
    <row r="318" spans="1:54" ht="15" customHeight="1" x14ac:dyDescent="0.2">
      <c r="A318" s="90">
        <f>'Série Vento-1 dia'!D318</f>
        <v>42320</v>
      </c>
      <c r="B318" s="55">
        <f>'Série Vento-1 dia'!E318</f>
        <v>11.16857924</v>
      </c>
      <c r="C318" s="48">
        <f t="shared" si="125"/>
        <v>5.5842896200000013E-2</v>
      </c>
      <c r="D318" s="49">
        <f t="shared" si="126"/>
        <v>0.16752868859999998</v>
      </c>
      <c r="E318" s="49">
        <f t="shared" si="127"/>
        <v>0.27921448100000001</v>
      </c>
      <c r="F318" s="49">
        <f t="shared" si="128"/>
        <v>0.39090027339999994</v>
      </c>
      <c r="G318" s="49">
        <f t="shared" si="129"/>
        <v>0.50258606580000009</v>
      </c>
      <c r="H318" s="49">
        <f t="shared" si="130"/>
        <v>0.61427185820000008</v>
      </c>
      <c r="I318" s="49">
        <f t="shared" si="131"/>
        <v>0.72595765060000006</v>
      </c>
      <c r="J318" s="49">
        <f t="shared" si="132"/>
        <v>0.83764344300000015</v>
      </c>
      <c r="K318" s="49">
        <f t="shared" si="133"/>
        <v>0.94932923540000003</v>
      </c>
      <c r="L318" s="49">
        <f t="shared" si="134"/>
        <v>1.0610150277999999</v>
      </c>
      <c r="M318" s="49">
        <f t="shared" si="135"/>
        <v>1.1727008202</v>
      </c>
      <c r="N318" s="49">
        <f t="shared" si="136"/>
        <v>1.2843866125999999</v>
      </c>
      <c r="O318" s="49">
        <f t="shared" si="137"/>
        <v>1.396072405</v>
      </c>
      <c r="P318" s="49">
        <f t="shared" si="138"/>
        <v>1.5077581974000001</v>
      </c>
      <c r="Q318" s="49">
        <f t="shared" si="139"/>
        <v>1.6194439897999999</v>
      </c>
      <c r="R318" s="49">
        <f t="shared" si="140"/>
        <v>1.7311297822000002</v>
      </c>
      <c r="S318" s="50">
        <f t="shared" si="141"/>
        <v>1.8428155746000001</v>
      </c>
      <c r="T318" s="48">
        <f t="shared" si="142"/>
        <v>0</v>
      </c>
      <c r="U318" s="49">
        <f t="shared" si="143"/>
        <v>0</v>
      </c>
      <c r="V318" s="49">
        <f t="shared" si="144"/>
        <v>0</v>
      </c>
      <c r="W318" s="49">
        <f t="shared" si="145"/>
        <v>0</v>
      </c>
      <c r="X318" s="49">
        <f t="shared" si="146"/>
        <v>2.1202383880026754</v>
      </c>
      <c r="Y318" s="49">
        <f t="shared" si="147"/>
        <v>6.5762512830198965</v>
      </c>
      <c r="Z318" s="49">
        <f t="shared" si="148"/>
        <v>12.479215260022961</v>
      </c>
      <c r="AA318" s="49">
        <f t="shared" si="149"/>
        <v>19.829130319011878</v>
      </c>
      <c r="AB318" s="49">
        <f t="shared" si="150"/>
        <v>28.625996459986627</v>
      </c>
      <c r="AC318" s="49">
        <f t="shared" si="151"/>
        <v>38.869813682947211</v>
      </c>
      <c r="AD318" s="49">
        <f t="shared" si="152"/>
        <v>50.560581987893663</v>
      </c>
      <c r="AE318" s="49">
        <f t="shared" si="153"/>
        <v>63.698301374825931</v>
      </c>
      <c r="AF318" s="49">
        <f t="shared" si="154"/>
        <v>78.282971843744079</v>
      </c>
      <c r="AG318" s="49">
        <f t="shared" si="155"/>
        <v>94.314593394648071</v>
      </c>
      <c r="AH318" s="49">
        <f t="shared" si="156"/>
        <v>111.79316602753786</v>
      </c>
      <c r="AI318" s="49">
        <f t="shared" si="157"/>
        <v>130.71868974241357</v>
      </c>
      <c r="AJ318" s="49">
        <f t="shared" si="158"/>
        <v>151.09116453927507</v>
      </c>
      <c r="AK318" s="75">
        <f>T318*VLOOKUP('Tipo de Pilha_Furieri2014'!$E$1,'Área - us ur_Furieri2014'!$A$4:$R$6,2,FALSE)/1000</f>
        <v>0</v>
      </c>
      <c r="AL318" s="76">
        <f>U318*VLOOKUP('Tipo de Pilha_Furieri2014'!$E$1,'Área - us ur_Furieri2014'!$A$4:$R$6,3,FALSE)/1000</f>
        <v>0</v>
      </c>
      <c r="AM318" s="76">
        <f>V318*VLOOKUP('Tipo de Pilha_Furieri2014'!$E$1,'Área - us ur_Furieri2014'!$A$4:$R$6,4,FALSE)/1000</f>
        <v>0</v>
      </c>
      <c r="AN318" s="76">
        <f>W318*VLOOKUP('Tipo de Pilha_Furieri2014'!$E$1,'Área - us ur_Furieri2014'!$A$4:$R$6,5,FALSE)/1000</f>
        <v>0</v>
      </c>
      <c r="AO318" s="76">
        <f>X318*VLOOKUP('Tipo de Pilha_Furieri2014'!$E$1,'Área - us ur_Furieri2014'!$A$4:$R$6,6,FALSE)/1000</f>
        <v>3.3711790369242537E-4</v>
      </c>
      <c r="AP318" s="76">
        <f>Y318*VLOOKUP('Tipo de Pilha_Furieri2014'!$E$1,'Área - us ur_Furieri2014'!$A$4:$R$6,7,FALSE)/1000</f>
        <v>1.3349790104530391E-3</v>
      </c>
      <c r="AQ318" s="76">
        <f>Z318*VLOOKUP('Tipo de Pilha_Furieri2014'!$E$1,'Área - us ur_Furieri2014'!$A$4:$R$6,8,FALSE)/1000</f>
        <v>1.909319934783513E-3</v>
      </c>
      <c r="AR318" s="76">
        <f>AA318*VLOOKUP('Tipo de Pilha_Furieri2014'!$E$1,'Área - us ur_Furieri2014'!$A$4:$R$6,9,FALSE)/1000</f>
        <v>2.1613752047722947E-3</v>
      </c>
      <c r="AS318" s="76">
        <f>AB318*VLOOKUP('Tipo de Pilha_Furieri2014'!$E$1,'Área - us ur_Furieri2014'!$A$4:$R$6,10,FALSE)/1000</f>
        <v>1.545803808839278E-3</v>
      </c>
      <c r="AT318" s="76">
        <f>AC318*VLOOKUP('Tipo de Pilha_Furieri2014'!$E$1,'Área - us ur_Furieri2014'!$A$4:$R$6,11,FALSE)/1000</f>
        <v>1.3604434789031526E-3</v>
      </c>
      <c r="AU318" s="76">
        <f>AD318*VLOOKUP('Tipo de Pilha_Furieri2014'!$E$1,'Área - us ur_Furieri2014'!$A$4:$R$6,12,FALSE)/1000</f>
        <v>1.2134539677094479E-3</v>
      </c>
      <c r="AV318" s="76">
        <f>AE318*VLOOKUP('Tipo de Pilha_Furieri2014'!$E$1,'Área - us ur_Furieri2014'!$A$4:$R$6,13,FALSE)/1000</f>
        <v>3.8218980824895562E-4</v>
      </c>
      <c r="AW318" s="76">
        <f>AF318*VLOOKUP('Tipo de Pilha_Furieri2014'!$E$1,'Área - us ur_Furieri2014'!$A$4:$R$6,14,FALSE)/1000</f>
        <v>2.3484891553123225E-4</v>
      </c>
      <c r="AX318" s="76">
        <f>AG318*VLOOKUP('Tipo de Pilha_Furieri2014'!$E$1,'Área - us ur_Furieri2014'!$A$4:$R$6,15,FALSE)/1000</f>
        <v>9.4314593394648067E-5</v>
      </c>
      <c r="AY318" s="76">
        <f>AH318*VLOOKUP('Tipo de Pilha_Furieri2014'!$E$1,'Área - us ur_Furieri2014'!$A$4:$R$6,16,FALSE)/1000</f>
        <v>0</v>
      </c>
      <c r="AZ318" s="76">
        <f>AI318*VLOOKUP('Tipo de Pilha_Furieri2014'!$E$1,'Área - us ur_Furieri2014'!$A$4:$R$6,17,FALSE)/1000</f>
        <v>0</v>
      </c>
      <c r="BA318" s="77">
        <f>AJ318*VLOOKUP('Tipo de Pilha_Furieri2014'!$E$1,'Área - us ur_Furieri2014'!$A$4:$R$6,18,FALSE)/1000</f>
        <v>0</v>
      </c>
      <c r="BB318" s="70">
        <f t="shared" si="159"/>
        <v>1.0573846626327986E-2</v>
      </c>
    </row>
    <row r="319" spans="1:54" ht="15" customHeight="1" x14ac:dyDescent="0.2">
      <c r="A319" s="90">
        <f>'Série Vento-1 dia'!D319</f>
        <v>42321</v>
      </c>
      <c r="B319" s="55">
        <f>'Série Vento-1 dia'!E319</f>
        <v>10.309457759999999</v>
      </c>
      <c r="C319" s="48">
        <f t="shared" si="125"/>
        <v>5.1547288800000007E-2</v>
      </c>
      <c r="D319" s="49">
        <f t="shared" si="126"/>
        <v>0.15464186639999997</v>
      </c>
      <c r="E319" s="49">
        <f t="shared" si="127"/>
        <v>0.25773644400000001</v>
      </c>
      <c r="F319" s="49">
        <f t="shared" si="128"/>
        <v>0.36083102159999991</v>
      </c>
      <c r="G319" s="49">
        <f t="shared" si="129"/>
        <v>0.46392559919999998</v>
      </c>
      <c r="H319" s="49">
        <f t="shared" si="130"/>
        <v>0.56702017680000005</v>
      </c>
      <c r="I319" s="49">
        <f t="shared" si="131"/>
        <v>0.67011475440000001</v>
      </c>
      <c r="J319" s="49">
        <f t="shared" si="132"/>
        <v>0.77320933200000008</v>
      </c>
      <c r="K319" s="49">
        <f t="shared" si="133"/>
        <v>0.87630390959999993</v>
      </c>
      <c r="L319" s="49">
        <f t="shared" si="134"/>
        <v>0.97939848719999989</v>
      </c>
      <c r="M319" s="49">
        <f t="shared" si="135"/>
        <v>1.0824930648</v>
      </c>
      <c r="N319" s="49">
        <f t="shared" si="136"/>
        <v>1.1855876423999998</v>
      </c>
      <c r="O319" s="49">
        <f t="shared" si="137"/>
        <v>1.2886822199999999</v>
      </c>
      <c r="P319" s="49">
        <f t="shared" si="138"/>
        <v>1.3917767975999999</v>
      </c>
      <c r="Q319" s="49">
        <f t="shared" si="139"/>
        <v>1.4948713751999998</v>
      </c>
      <c r="R319" s="49">
        <f t="shared" si="140"/>
        <v>1.5979659528000001</v>
      </c>
      <c r="S319" s="50">
        <f t="shared" si="141"/>
        <v>1.7010605303999999</v>
      </c>
      <c r="T319" s="48">
        <f t="shared" si="142"/>
        <v>0</v>
      </c>
      <c r="U319" s="49">
        <f t="shared" si="143"/>
        <v>0</v>
      </c>
      <c r="V319" s="49">
        <f t="shared" si="144"/>
        <v>0</v>
      </c>
      <c r="W319" s="49">
        <f t="shared" si="145"/>
        <v>0</v>
      </c>
      <c r="X319" s="49">
        <f t="shared" si="146"/>
        <v>0.91489486430258415</v>
      </c>
      <c r="Y319" s="49">
        <f t="shared" si="147"/>
        <v>4.5144270933175914</v>
      </c>
      <c r="Z319" s="49">
        <f t="shared" si="148"/>
        <v>9.3468643862731948</v>
      </c>
      <c r="AA319" s="49">
        <f t="shared" si="149"/>
        <v>15.412206743169406</v>
      </c>
      <c r="AB319" s="49">
        <f t="shared" si="150"/>
        <v>22.710454164006201</v>
      </c>
      <c r="AC319" s="49">
        <f t="shared" si="151"/>
        <v>31.241606648783609</v>
      </c>
      <c r="AD319" s="49">
        <f t="shared" si="152"/>
        <v>41.00566419750163</v>
      </c>
      <c r="AE319" s="49">
        <f t="shared" si="153"/>
        <v>52.002626810160223</v>
      </c>
      <c r="AF319" s="49">
        <f t="shared" si="154"/>
        <v>64.232494486759435</v>
      </c>
      <c r="AG319" s="49">
        <f t="shared" si="155"/>
        <v>77.695267227299254</v>
      </c>
      <c r="AH319" s="49">
        <f t="shared" si="156"/>
        <v>92.390945031779637</v>
      </c>
      <c r="AI319" s="49">
        <f t="shared" si="157"/>
        <v>108.31952790020071</v>
      </c>
      <c r="AJ319" s="49">
        <f t="shared" si="158"/>
        <v>125.48101583256231</v>
      </c>
      <c r="AK319" s="75">
        <f>T319*VLOOKUP('Tipo de Pilha_Furieri2014'!$E$1,'Área - us ur_Furieri2014'!$A$4:$R$6,2,FALSE)/1000</f>
        <v>0</v>
      </c>
      <c r="AL319" s="76">
        <f>U319*VLOOKUP('Tipo de Pilha_Furieri2014'!$E$1,'Área - us ur_Furieri2014'!$A$4:$R$6,3,FALSE)/1000</f>
        <v>0</v>
      </c>
      <c r="AM319" s="76">
        <f>V319*VLOOKUP('Tipo de Pilha_Furieri2014'!$E$1,'Área - us ur_Furieri2014'!$A$4:$R$6,4,FALSE)/1000</f>
        <v>0</v>
      </c>
      <c r="AN319" s="76">
        <f>W319*VLOOKUP('Tipo de Pilha_Furieri2014'!$E$1,'Área - us ur_Furieri2014'!$A$4:$R$6,5,FALSE)/1000</f>
        <v>0</v>
      </c>
      <c r="AO319" s="76">
        <f>X319*VLOOKUP('Tipo de Pilha_Furieri2014'!$E$1,'Área - us ur_Furieri2014'!$A$4:$R$6,6,FALSE)/1000</f>
        <v>1.4546828342411089E-4</v>
      </c>
      <c r="AP319" s="76">
        <f>Y319*VLOOKUP('Tipo de Pilha_Furieri2014'!$E$1,'Área - us ur_Furieri2014'!$A$4:$R$6,7,FALSE)/1000</f>
        <v>9.1642869994347108E-4</v>
      </c>
      <c r="AQ319" s="76">
        <f>Z319*VLOOKUP('Tipo de Pilha_Furieri2014'!$E$1,'Área - us ur_Furieri2014'!$A$4:$R$6,8,FALSE)/1000</f>
        <v>1.4300702510997986E-3</v>
      </c>
      <c r="AR319" s="76">
        <f>AA319*VLOOKUP('Tipo de Pilha_Furieri2014'!$E$1,'Área - us ur_Furieri2014'!$A$4:$R$6,9,FALSE)/1000</f>
        <v>1.6799305350054651E-3</v>
      </c>
      <c r="AS319" s="76">
        <f>AB319*VLOOKUP('Tipo de Pilha_Furieri2014'!$E$1,'Área - us ur_Furieri2014'!$A$4:$R$6,10,FALSE)/1000</f>
        <v>1.226364524856335E-3</v>
      </c>
      <c r="AT319" s="76">
        <f>AC319*VLOOKUP('Tipo de Pilha_Furieri2014'!$E$1,'Área - us ur_Furieri2014'!$A$4:$R$6,11,FALSE)/1000</f>
        <v>1.0934562327074265E-3</v>
      </c>
      <c r="AU319" s="76">
        <f>AD319*VLOOKUP('Tipo de Pilha_Furieri2014'!$E$1,'Área - us ur_Furieri2014'!$A$4:$R$6,12,FALSE)/1000</f>
        <v>9.8413594074003917E-4</v>
      </c>
      <c r="AV319" s="76">
        <f>AE319*VLOOKUP('Tipo de Pilha_Furieri2014'!$E$1,'Área - us ur_Furieri2014'!$A$4:$R$6,13,FALSE)/1000</f>
        <v>3.1201576086096133E-4</v>
      </c>
      <c r="AW319" s="76">
        <f>AF319*VLOOKUP('Tipo de Pilha_Furieri2014'!$E$1,'Área - us ur_Furieri2014'!$A$4:$R$6,14,FALSE)/1000</f>
        <v>1.9269748346027832E-4</v>
      </c>
      <c r="AX319" s="76">
        <f>AG319*VLOOKUP('Tipo de Pilha_Furieri2014'!$E$1,'Área - us ur_Furieri2014'!$A$4:$R$6,15,FALSE)/1000</f>
        <v>7.7695267227299256E-5</v>
      </c>
      <c r="AY319" s="76">
        <f>AH319*VLOOKUP('Tipo de Pilha_Furieri2014'!$E$1,'Área - us ur_Furieri2014'!$A$4:$R$6,16,FALSE)/1000</f>
        <v>0</v>
      </c>
      <c r="AZ319" s="76">
        <f>AI319*VLOOKUP('Tipo de Pilha_Furieri2014'!$E$1,'Área - us ur_Furieri2014'!$A$4:$R$6,17,FALSE)/1000</f>
        <v>0</v>
      </c>
      <c r="BA319" s="77">
        <f>AJ319*VLOOKUP('Tipo de Pilha_Furieri2014'!$E$1,'Área - us ur_Furieri2014'!$A$4:$R$6,18,FALSE)/1000</f>
        <v>0</v>
      </c>
      <c r="BB319" s="70">
        <f t="shared" si="159"/>
        <v>8.0582629793251852E-3</v>
      </c>
    </row>
    <row r="320" spans="1:54" ht="15" customHeight="1" x14ac:dyDescent="0.2">
      <c r="A320" s="90">
        <f>'Série Vento-1 dia'!D320</f>
        <v>42322</v>
      </c>
      <c r="B320" s="55">
        <f>'Série Vento-1 dia'!E320</f>
        <v>14.605065159999999</v>
      </c>
      <c r="C320" s="48">
        <f t="shared" si="125"/>
        <v>7.3025325800000013E-2</v>
      </c>
      <c r="D320" s="49">
        <f t="shared" si="126"/>
        <v>0.21907597739999998</v>
      </c>
      <c r="E320" s="49">
        <f t="shared" si="127"/>
        <v>0.36512662899999998</v>
      </c>
      <c r="F320" s="49">
        <f t="shared" si="128"/>
        <v>0.51117728059999989</v>
      </c>
      <c r="G320" s="49">
        <f t="shared" si="129"/>
        <v>0.65722793219999998</v>
      </c>
      <c r="H320" s="49">
        <f t="shared" si="130"/>
        <v>0.80327858380000006</v>
      </c>
      <c r="I320" s="49">
        <f t="shared" si="131"/>
        <v>0.94932923539999992</v>
      </c>
      <c r="J320" s="49">
        <f t="shared" si="132"/>
        <v>1.095379887</v>
      </c>
      <c r="K320" s="49">
        <f t="shared" si="133"/>
        <v>1.2414305386</v>
      </c>
      <c r="L320" s="49">
        <f t="shared" si="134"/>
        <v>1.3874811901999999</v>
      </c>
      <c r="M320" s="49">
        <f t="shared" si="135"/>
        <v>1.5335318417999999</v>
      </c>
      <c r="N320" s="49">
        <f t="shared" si="136"/>
        <v>1.6795824933999997</v>
      </c>
      <c r="O320" s="49">
        <f t="shared" si="137"/>
        <v>1.8256331449999998</v>
      </c>
      <c r="P320" s="49">
        <f t="shared" si="138"/>
        <v>1.9716837966</v>
      </c>
      <c r="Q320" s="49">
        <f t="shared" si="139"/>
        <v>2.1177344481999998</v>
      </c>
      <c r="R320" s="49">
        <f t="shared" si="140"/>
        <v>2.2637850998000002</v>
      </c>
      <c r="S320" s="50">
        <f t="shared" si="141"/>
        <v>2.4098357513999997</v>
      </c>
      <c r="T320" s="48">
        <f t="shared" si="142"/>
        <v>0</v>
      </c>
      <c r="U320" s="49">
        <f t="shared" si="143"/>
        <v>0</v>
      </c>
      <c r="V320" s="49">
        <f t="shared" si="144"/>
        <v>0</v>
      </c>
      <c r="W320" s="49">
        <f t="shared" si="145"/>
        <v>2.4116375663654424</v>
      </c>
      <c r="X320" s="49">
        <f t="shared" si="146"/>
        <v>8.6753852289694926</v>
      </c>
      <c r="Y320" s="49">
        <f t="shared" si="147"/>
        <v>17.413504860176555</v>
      </c>
      <c r="Z320" s="49">
        <f t="shared" si="148"/>
        <v>28.625996459986609</v>
      </c>
      <c r="AA320" s="49">
        <f t="shared" si="149"/>
        <v>42.312860028399705</v>
      </c>
      <c r="AB320" s="49">
        <f t="shared" si="150"/>
        <v>58.474095565415801</v>
      </c>
      <c r="AC320" s="49">
        <f t="shared" si="151"/>
        <v>77.1097030710349</v>
      </c>
      <c r="AD320" s="49">
        <f t="shared" si="152"/>
        <v>98.219682545257001</v>
      </c>
      <c r="AE320" s="49">
        <f t="shared" si="153"/>
        <v>121.80403398808208</v>
      </c>
      <c r="AF320" s="49">
        <f t="shared" si="154"/>
        <v>147.86275739951026</v>
      </c>
      <c r="AG320" s="49">
        <f t="shared" si="155"/>
        <v>176.39585277954146</v>
      </c>
      <c r="AH320" s="49">
        <f t="shared" si="156"/>
        <v>207.40332012817555</v>
      </c>
      <c r="AI320" s="49">
        <f t="shared" si="157"/>
        <v>240.88515944541282</v>
      </c>
      <c r="AJ320" s="49">
        <f t="shared" si="158"/>
        <v>276.84137073125294</v>
      </c>
      <c r="AK320" s="75">
        <f>T320*VLOOKUP('Tipo de Pilha_Furieri2014'!$E$1,'Área - us ur_Furieri2014'!$A$4:$R$6,2,FALSE)/1000</f>
        <v>0</v>
      </c>
      <c r="AL320" s="76">
        <f>U320*VLOOKUP('Tipo de Pilha_Furieri2014'!$E$1,'Área - us ur_Furieri2014'!$A$4:$R$6,3,FALSE)/1000</f>
        <v>0</v>
      </c>
      <c r="AM320" s="76">
        <f>V320*VLOOKUP('Tipo de Pilha_Furieri2014'!$E$1,'Área - us ur_Furieri2014'!$A$4:$R$6,4,FALSE)/1000</f>
        <v>0</v>
      </c>
      <c r="AN320" s="76">
        <f>W320*VLOOKUP('Tipo de Pilha_Furieri2014'!$E$1,'Área - us ur_Furieri2014'!$A$4:$R$6,5,FALSE)/1000</f>
        <v>2.3392884393744789E-4</v>
      </c>
      <c r="AO320" s="76">
        <f>X320*VLOOKUP('Tipo de Pilha_Furieri2014'!$E$1,'Área - us ur_Furieri2014'!$A$4:$R$6,6,FALSE)/1000</f>
        <v>1.3793862514061494E-3</v>
      </c>
      <c r="AP320" s="76">
        <f>Y320*VLOOKUP('Tipo de Pilha_Furieri2014'!$E$1,'Área - us ur_Furieri2014'!$A$4:$R$6,7,FALSE)/1000</f>
        <v>3.5349414866158407E-3</v>
      </c>
      <c r="AQ320" s="76">
        <f>Z320*VLOOKUP('Tipo de Pilha_Furieri2014'!$E$1,'Área - us ur_Furieri2014'!$A$4:$R$6,8,FALSE)/1000</f>
        <v>4.3797774583779515E-3</v>
      </c>
      <c r="AR320" s="76">
        <f>AA320*VLOOKUP('Tipo de Pilha_Furieri2014'!$E$1,'Área - us ur_Furieri2014'!$A$4:$R$6,9,FALSE)/1000</f>
        <v>4.6121017430955681E-3</v>
      </c>
      <c r="AS320" s="76">
        <f>AB320*VLOOKUP('Tipo de Pilha_Furieri2014'!$E$1,'Área - us ur_Furieri2014'!$A$4:$R$6,10,FALSE)/1000</f>
        <v>3.1576011605324535E-3</v>
      </c>
      <c r="AT320" s="76">
        <f>AC320*VLOOKUP('Tipo de Pilha_Furieri2014'!$E$1,'Área - us ur_Furieri2014'!$A$4:$R$6,11,FALSE)/1000</f>
        <v>2.6988396074862217E-3</v>
      </c>
      <c r="AU320" s="76">
        <f>AD320*VLOOKUP('Tipo de Pilha_Furieri2014'!$E$1,'Área - us ur_Furieri2014'!$A$4:$R$6,12,FALSE)/1000</f>
        <v>2.3572723810861679E-3</v>
      </c>
      <c r="AV320" s="76">
        <f>AE320*VLOOKUP('Tipo de Pilha_Furieri2014'!$E$1,'Área - us ur_Furieri2014'!$A$4:$R$6,13,FALSE)/1000</f>
        <v>7.3082420392849251E-4</v>
      </c>
      <c r="AW320" s="76">
        <f>AF320*VLOOKUP('Tipo de Pilha_Furieri2014'!$E$1,'Área - us ur_Furieri2014'!$A$4:$R$6,14,FALSE)/1000</f>
        <v>4.4358827219853083E-4</v>
      </c>
      <c r="AX320" s="76">
        <f>AG320*VLOOKUP('Tipo de Pilha_Furieri2014'!$E$1,'Área - us ur_Furieri2014'!$A$4:$R$6,15,FALSE)/1000</f>
        <v>1.7639585277954146E-4</v>
      </c>
      <c r="AY320" s="76">
        <f>AH320*VLOOKUP('Tipo de Pilha_Furieri2014'!$E$1,'Área - us ur_Furieri2014'!$A$4:$R$6,16,FALSE)/1000</f>
        <v>0</v>
      </c>
      <c r="AZ320" s="76">
        <f>AI320*VLOOKUP('Tipo de Pilha_Furieri2014'!$E$1,'Área - us ur_Furieri2014'!$A$4:$R$6,17,FALSE)/1000</f>
        <v>0</v>
      </c>
      <c r="BA320" s="77">
        <f>AJ320*VLOOKUP('Tipo de Pilha_Furieri2014'!$E$1,'Área - us ur_Furieri2014'!$A$4:$R$6,18,FALSE)/1000</f>
        <v>0</v>
      </c>
      <c r="BB320" s="70">
        <f t="shared" si="159"/>
        <v>2.3704657261444363E-2</v>
      </c>
    </row>
    <row r="321" spans="1:54" ht="15" customHeight="1" x14ac:dyDescent="0.2">
      <c r="A321" s="90">
        <f>'Série Vento-1 dia'!D321</f>
        <v>42323</v>
      </c>
      <c r="B321" s="55">
        <f>'Série Vento-1 dia'!E321</f>
        <v>12.886822199999999</v>
      </c>
      <c r="C321" s="48">
        <f t="shared" si="125"/>
        <v>6.4434111000000002E-2</v>
      </c>
      <c r="D321" s="49">
        <f t="shared" si="126"/>
        <v>0.19330233299999999</v>
      </c>
      <c r="E321" s="49">
        <f t="shared" si="127"/>
        <v>0.32217055500000003</v>
      </c>
      <c r="F321" s="49">
        <f t="shared" si="128"/>
        <v>0.45103877699999995</v>
      </c>
      <c r="G321" s="49">
        <f t="shared" si="129"/>
        <v>0.57990699899999998</v>
      </c>
      <c r="H321" s="49">
        <f t="shared" si="130"/>
        <v>0.70877522100000001</v>
      </c>
      <c r="I321" s="49">
        <f t="shared" si="131"/>
        <v>0.83764344299999993</v>
      </c>
      <c r="J321" s="49">
        <f t="shared" si="132"/>
        <v>0.96651166500000008</v>
      </c>
      <c r="K321" s="49">
        <f t="shared" si="133"/>
        <v>1.095379887</v>
      </c>
      <c r="L321" s="49">
        <f t="shared" si="134"/>
        <v>1.2242481089999999</v>
      </c>
      <c r="M321" s="49">
        <f t="shared" si="135"/>
        <v>1.3531163310000001</v>
      </c>
      <c r="N321" s="49">
        <f t="shared" si="136"/>
        <v>1.4819845529999998</v>
      </c>
      <c r="O321" s="49">
        <f t="shared" si="137"/>
        <v>1.6108527749999999</v>
      </c>
      <c r="P321" s="49">
        <f t="shared" si="138"/>
        <v>1.739720997</v>
      </c>
      <c r="Q321" s="49">
        <f t="shared" si="139"/>
        <v>1.8685892189999997</v>
      </c>
      <c r="R321" s="49">
        <f t="shared" si="140"/>
        <v>1.9974574410000003</v>
      </c>
      <c r="S321" s="50">
        <f t="shared" si="141"/>
        <v>2.1263256629999998</v>
      </c>
      <c r="T321" s="48">
        <f t="shared" si="142"/>
        <v>0</v>
      </c>
      <c r="U321" s="49">
        <f t="shared" si="143"/>
        <v>0</v>
      </c>
      <c r="V321" s="49">
        <f t="shared" si="144"/>
        <v>0</v>
      </c>
      <c r="W321" s="49">
        <f t="shared" si="145"/>
        <v>0.55164197298403106</v>
      </c>
      <c r="X321" s="49">
        <f t="shared" si="146"/>
        <v>5.0510572592527874</v>
      </c>
      <c r="Y321" s="49">
        <f t="shared" si="147"/>
        <v>11.476886707928735</v>
      </c>
      <c r="Z321" s="49">
        <f t="shared" si="148"/>
        <v>19.82913031901186</v>
      </c>
      <c r="AA321" s="49">
        <f t="shared" si="149"/>
        <v>30.107788092502204</v>
      </c>
      <c r="AB321" s="49">
        <f t="shared" si="150"/>
        <v>42.312860028399705</v>
      </c>
      <c r="AC321" s="49">
        <f t="shared" si="151"/>
        <v>56.444346126704389</v>
      </c>
      <c r="AD321" s="49">
        <f t="shared" si="152"/>
        <v>72.502246387416307</v>
      </c>
      <c r="AE321" s="49">
        <f t="shared" si="153"/>
        <v>90.486560810535352</v>
      </c>
      <c r="AF321" s="49">
        <f t="shared" si="154"/>
        <v>110.39728939606164</v>
      </c>
      <c r="AG321" s="49">
        <f t="shared" si="155"/>
        <v>132.23443214399509</v>
      </c>
      <c r="AH321" s="49">
        <f t="shared" si="156"/>
        <v>155.9979890543357</v>
      </c>
      <c r="AI321" s="49">
        <f t="shared" si="157"/>
        <v>181.68796012708367</v>
      </c>
      <c r="AJ321" s="49">
        <f t="shared" si="158"/>
        <v>209.30434536223856</v>
      </c>
      <c r="AK321" s="75">
        <f>T321*VLOOKUP('Tipo de Pilha_Furieri2014'!$E$1,'Área - us ur_Furieri2014'!$A$4:$R$6,2,FALSE)/1000</f>
        <v>0</v>
      </c>
      <c r="AL321" s="76">
        <f>U321*VLOOKUP('Tipo de Pilha_Furieri2014'!$E$1,'Área - us ur_Furieri2014'!$A$4:$R$6,3,FALSE)/1000</f>
        <v>0</v>
      </c>
      <c r="AM321" s="76">
        <f>V321*VLOOKUP('Tipo de Pilha_Furieri2014'!$E$1,'Área - us ur_Furieri2014'!$A$4:$R$6,4,FALSE)/1000</f>
        <v>0</v>
      </c>
      <c r="AN321" s="76">
        <f>W321*VLOOKUP('Tipo de Pilha_Furieri2014'!$E$1,'Área - us ur_Furieri2014'!$A$4:$R$6,5,FALSE)/1000</f>
        <v>5.3509271379451008E-5</v>
      </c>
      <c r="AO321" s="76">
        <f>X321*VLOOKUP('Tipo de Pilha_Furieri2014'!$E$1,'Área - us ur_Furieri2014'!$A$4:$R$6,6,FALSE)/1000</f>
        <v>8.0311810422119322E-4</v>
      </c>
      <c r="AP321" s="76">
        <f>Y321*VLOOKUP('Tipo de Pilha_Furieri2014'!$E$1,'Área - us ur_Furieri2014'!$A$4:$R$6,7,FALSE)/1000</f>
        <v>2.3298080017095332E-3</v>
      </c>
      <c r="AQ321" s="76">
        <f>Z321*VLOOKUP('Tipo de Pilha_Furieri2014'!$E$1,'Área - us ur_Furieri2014'!$A$4:$R$6,8,FALSE)/1000</f>
        <v>3.0338569388088142E-3</v>
      </c>
      <c r="AR321" s="76">
        <f>AA321*VLOOKUP('Tipo de Pilha_Furieri2014'!$E$1,'Área - us ur_Furieri2014'!$A$4:$R$6,9,FALSE)/1000</f>
        <v>3.2817489020827402E-3</v>
      </c>
      <c r="AS321" s="76">
        <f>AB321*VLOOKUP('Tipo de Pilha_Furieri2014'!$E$1,'Área - us ur_Furieri2014'!$A$4:$R$6,10,FALSE)/1000</f>
        <v>2.2848944415335844E-3</v>
      </c>
      <c r="AT321" s="76">
        <f>AC321*VLOOKUP('Tipo de Pilha_Furieri2014'!$E$1,'Área - us ur_Furieri2014'!$A$4:$R$6,11,FALSE)/1000</f>
        <v>1.9755521144346538E-3</v>
      </c>
      <c r="AU321" s="76">
        <f>AD321*VLOOKUP('Tipo de Pilha_Furieri2014'!$E$1,'Área - us ur_Furieri2014'!$A$4:$R$6,12,FALSE)/1000</f>
        <v>1.7400539132979914E-3</v>
      </c>
      <c r="AV321" s="76">
        <f>AE321*VLOOKUP('Tipo de Pilha_Furieri2014'!$E$1,'Área - us ur_Furieri2014'!$A$4:$R$6,13,FALSE)/1000</f>
        <v>5.4291936486321212E-4</v>
      </c>
      <c r="AW321" s="76">
        <f>AF321*VLOOKUP('Tipo de Pilha_Furieri2014'!$E$1,'Área - us ur_Furieri2014'!$A$4:$R$6,14,FALSE)/1000</f>
        <v>3.3119186818818491E-4</v>
      </c>
      <c r="AX321" s="76">
        <f>AG321*VLOOKUP('Tipo de Pilha_Furieri2014'!$E$1,'Área - us ur_Furieri2014'!$A$4:$R$6,15,FALSE)/1000</f>
        <v>1.322344321439951E-4</v>
      </c>
      <c r="AY321" s="76">
        <f>AH321*VLOOKUP('Tipo de Pilha_Furieri2014'!$E$1,'Área - us ur_Furieri2014'!$A$4:$R$6,16,FALSE)/1000</f>
        <v>0</v>
      </c>
      <c r="AZ321" s="76">
        <f>AI321*VLOOKUP('Tipo de Pilha_Furieri2014'!$E$1,'Área - us ur_Furieri2014'!$A$4:$R$6,17,FALSE)/1000</f>
        <v>0</v>
      </c>
      <c r="BA321" s="77">
        <f>AJ321*VLOOKUP('Tipo de Pilha_Furieri2014'!$E$1,'Área - us ur_Furieri2014'!$A$4:$R$6,18,FALSE)/1000</f>
        <v>0</v>
      </c>
      <c r="BB321" s="70">
        <f t="shared" si="159"/>
        <v>1.6508887352663357E-2</v>
      </c>
    </row>
    <row r="322" spans="1:54" ht="15" customHeight="1" x14ac:dyDescent="0.2">
      <c r="A322" s="90">
        <f>'Série Vento-1 dia'!D322</f>
        <v>42324</v>
      </c>
      <c r="B322" s="55">
        <f>'Série Vento-1 dia'!E322</f>
        <v>9.4503362800000001</v>
      </c>
      <c r="C322" s="48">
        <f t="shared" si="125"/>
        <v>4.7251681400000009E-2</v>
      </c>
      <c r="D322" s="49">
        <f t="shared" si="126"/>
        <v>0.14175504419999999</v>
      </c>
      <c r="E322" s="49">
        <f t="shared" si="127"/>
        <v>0.236258407</v>
      </c>
      <c r="F322" s="49">
        <f t="shared" si="128"/>
        <v>0.33076176979999999</v>
      </c>
      <c r="G322" s="49">
        <f t="shared" si="129"/>
        <v>0.42526513260000004</v>
      </c>
      <c r="H322" s="49">
        <f t="shared" si="130"/>
        <v>0.51976849540000003</v>
      </c>
      <c r="I322" s="49">
        <f t="shared" si="131"/>
        <v>0.61427185820000008</v>
      </c>
      <c r="J322" s="49">
        <f t="shared" si="132"/>
        <v>0.70877522100000012</v>
      </c>
      <c r="K322" s="49">
        <f t="shared" si="133"/>
        <v>0.80327858380000006</v>
      </c>
      <c r="L322" s="49">
        <f t="shared" si="134"/>
        <v>0.89778194659999999</v>
      </c>
      <c r="M322" s="49">
        <f t="shared" si="135"/>
        <v>0.99228530940000015</v>
      </c>
      <c r="N322" s="49">
        <f t="shared" si="136"/>
        <v>1.0867886722</v>
      </c>
      <c r="O322" s="49">
        <f t="shared" si="137"/>
        <v>1.181292035</v>
      </c>
      <c r="P322" s="49">
        <f t="shared" si="138"/>
        <v>1.2757953978000001</v>
      </c>
      <c r="Q322" s="49">
        <f t="shared" si="139"/>
        <v>1.3702987605999999</v>
      </c>
      <c r="R322" s="49">
        <f t="shared" si="140"/>
        <v>1.4648021234000004</v>
      </c>
      <c r="S322" s="50">
        <f t="shared" si="141"/>
        <v>1.5593054862000002</v>
      </c>
      <c r="T322" s="48">
        <f t="shared" si="142"/>
        <v>0</v>
      </c>
      <c r="U322" s="49">
        <f t="shared" si="143"/>
        <v>0</v>
      </c>
      <c r="V322" s="49">
        <f t="shared" si="144"/>
        <v>0</v>
      </c>
      <c r="W322" s="49">
        <f t="shared" si="145"/>
        <v>0</v>
      </c>
      <c r="X322" s="49">
        <f t="shared" si="146"/>
        <v>0</v>
      </c>
      <c r="Y322" s="49">
        <f t="shared" si="147"/>
        <v>2.7115985854500311</v>
      </c>
      <c r="Z322" s="49">
        <f t="shared" si="148"/>
        <v>6.5762512830198965</v>
      </c>
      <c r="AA322" s="49">
        <f t="shared" si="149"/>
        <v>11.47688670792874</v>
      </c>
      <c r="AB322" s="49">
        <f t="shared" si="150"/>
        <v>17.413504860176555</v>
      </c>
      <c r="AC322" s="49">
        <f t="shared" si="151"/>
        <v>24.386105739763345</v>
      </c>
      <c r="AD322" s="49">
        <f t="shared" si="152"/>
        <v>32.394689346689134</v>
      </c>
      <c r="AE322" s="49">
        <f t="shared" si="153"/>
        <v>41.43925568095387</v>
      </c>
      <c r="AF322" s="49">
        <f t="shared" si="154"/>
        <v>51.519804742557596</v>
      </c>
      <c r="AG322" s="49">
        <f t="shared" si="155"/>
        <v>62.636336531500305</v>
      </c>
      <c r="AH322" s="49">
        <f t="shared" si="156"/>
        <v>74.788851047781975</v>
      </c>
      <c r="AI322" s="49">
        <f t="shared" si="157"/>
        <v>87.977348291402706</v>
      </c>
      <c r="AJ322" s="49">
        <f t="shared" si="158"/>
        <v>102.20182826236231</v>
      </c>
      <c r="AK322" s="75">
        <f>T322*VLOOKUP('Tipo de Pilha_Furieri2014'!$E$1,'Área - us ur_Furieri2014'!$A$4:$R$6,2,FALSE)/1000</f>
        <v>0</v>
      </c>
      <c r="AL322" s="76">
        <f>U322*VLOOKUP('Tipo de Pilha_Furieri2014'!$E$1,'Área - us ur_Furieri2014'!$A$4:$R$6,3,FALSE)/1000</f>
        <v>0</v>
      </c>
      <c r="AM322" s="76">
        <f>V322*VLOOKUP('Tipo de Pilha_Furieri2014'!$E$1,'Área - us ur_Furieri2014'!$A$4:$R$6,4,FALSE)/1000</f>
        <v>0</v>
      </c>
      <c r="AN322" s="76">
        <f>W322*VLOOKUP('Tipo de Pilha_Furieri2014'!$E$1,'Área - us ur_Furieri2014'!$A$4:$R$6,5,FALSE)/1000</f>
        <v>0</v>
      </c>
      <c r="AO322" s="76">
        <f>X322*VLOOKUP('Tipo de Pilha_Furieri2014'!$E$1,'Área - us ur_Furieri2014'!$A$4:$R$6,6,FALSE)/1000</f>
        <v>0</v>
      </c>
      <c r="AP322" s="76">
        <f>Y322*VLOOKUP('Tipo de Pilha_Furieri2014'!$E$1,'Área - us ur_Furieri2014'!$A$4:$R$6,7,FALSE)/1000</f>
        <v>5.5045451284635634E-4</v>
      </c>
      <c r="AQ322" s="76">
        <f>Z322*VLOOKUP('Tipo de Pilha_Furieri2014'!$E$1,'Área - us ur_Furieri2014'!$A$4:$R$6,8,FALSE)/1000</f>
        <v>1.0061664463020441E-3</v>
      </c>
      <c r="AR322" s="76">
        <f>AA322*VLOOKUP('Tipo de Pilha_Furieri2014'!$E$1,'Área - us ur_Furieri2014'!$A$4:$R$6,9,FALSE)/1000</f>
        <v>1.2509806511642328E-3</v>
      </c>
      <c r="AS322" s="76">
        <f>AB322*VLOOKUP('Tipo de Pilha_Furieri2014'!$E$1,'Área - us ur_Furieri2014'!$A$4:$R$6,10,FALSE)/1000</f>
        <v>9.4032926244953406E-4</v>
      </c>
      <c r="AT322" s="76">
        <f>AC322*VLOOKUP('Tipo de Pilha_Furieri2014'!$E$1,'Área - us ur_Furieri2014'!$A$4:$R$6,11,FALSE)/1000</f>
        <v>8.5351370089171714E-4</v>
      </c>
      <c r="AU322" s="76">
        <f>AD322*VLOOKUP('Tipo de Pilha_Furieri2014'!$E$1,'Área - us ur_Furieri2014'!$A$4:$R$6,12,FALSE)/1000</f>
        <v>7.7747254432053924E-4</v>
      </c>
      <c r="AV322" s="76">
        <f>AE322*VLOOKUP('Tipo de Pilha_Furieri2014'!$E$1,'Área - us ur_Furieri2014'!$A$4:$R$6,13,FALSE)/1000</f>
        <v>2.4863553408572322E-4</v>
      </c>
      <c r="AW322" s="76">
        <f>AF322*VLOOKUP('Tipo de Pilha_Furieri2014'!$E$1,'Área - us ur_Furieri2014'!$A$4:$R$6,14,FALSE)/1000</f>
        <v>1.545594142276728E-4</v>
      </c>
      <c r="AX322" s="76">
        <f>AG322*VLOOKUP('Tipo de Pilha_Furieri2014'!$E$1,'Área - us ur_Furieri2014'!$A$4:$R$6,15,FALSE)/1000</f>
        <v>6.26363365315003E-5</v>
      </c>
      <c r="AY322" s="76">
        <f>AH322*VLOOKUP('Tipo de Pilha_Furieri2014'!$E$1,'Área - us ur_Furieri2014'!$A$4:$R$6,16,FALSE)/1000</f>
        <v>0</v>
      </c>
      <c r="AZ322" s="76">
        <f>AI322*VLOOKUP('Tipo de Pilha_Furieri2014'!$E$1,'Área - us ur_Furieri2014'!$A$4:$R$6,17,FALSE)/1000</f>
        <v>0</v>
      </c>
      <c r="BA322" s="77">
        <f>AJ322*VLOOKUP('Tipo de Pilha_Furieri2014'!$E$1,'Área - us ur_Furieri2014'!$A$4:$R$6,18,FALSE)/1000</f>
        <v>0</v>
      </c>
      <c r="BB322" s="70">
        <f t="shared" si="159"/>
        <v>5.8447484028193199E-3</v>
      </c>
    </row>
    <row r="323" spans="1:54" ht="15" customHeight="1" x14ac:dyDescent="0.2">
      <c r="A323" s="90">
        <f>'Série Vento-1 dia'!D323</f>
        <v>42325</v>
      </c>
      <c r="B323" s="55">
        <f>'Série Vento-1 dia'!E323</f>
        <v>8.5912147999999995</v>
      </c>
      <c r="C323" s="48">
        <f t="shared" si="125"/>
        <v>4.2956074000000004E-2</v>
      </c>
      <c r="D323" s="49">
        <f t="shared" si="126"/>
        <v>0.12886822199999998</v>
      </c>
      <c r="E323" s="49">
        <f t="shared" si="127"/>
        <v>0.21478037</v>
      </c>
      <c r="F323" s="49">
        <f t="shared" si="128"/>
        <v>0.30069251799999996</v>
      </c>
      <c r="G323" s="49">
        <f t="shared" si="129"/>
        <v>0.38660466600000004</v>
      </c>
      <c r="H323" s="49">
        <f t="shared" si="130"/>
        <v>0.47251681400000001</v>
      </c>
      <c r="I323" s="49">
        <f t="shared" si="131"/>
        <v>0.55842896200000003</v>
      </c>
      <c r="J323" s="49">
        <f t="shared" si="132"/>
        <v>0.64434111000000005</v>
      </c>
      <c r="K323" s="49">
        <f t="shared" si="133"/>
        <v>0.73025325799999996</v>
      </c>
      <c r="L323" s="49">
        <f t="shared" si="134"/>
        <v>0.81616540599999998</v>
      </c>
      <c r="M323" s="49">
        <f t="shared" si="135"/>
        <v>0.902077554</v>
      </c>
      <c r="N323" s="49">
        <f t="shared" si="136"/>
        <v>0.98798970199999991</v>
      </c>
      <c r="O323" s="49">
        <f t="shared" si="137"/>
        <v>1.0739018499999999</v>
      </c>
      <c r="P323" s="49">
        <f t="shared" si="138"/>
        <v>1.159813998</v>
      </c>
      <c r="Q323" s="49">
        <f t="shared" si="139"/>
        <v>1.2457261459999998</v>
      </c>
      <c r="R323" s="49">
        <f t="shared" si="140"/>
        <v>1.3316382940000002</v>
      </c>
      <c r="S323" s="50">
        <f t="shared" si="141"/>
        <v>1.417550442</v>
      </c>
      <c r="T323" s="48">
        <f t="shared" si="142"/>
        <v>0</v>
      </c>
      <c r="U323" s="49">
        <f t="shared" si="143"/>
        <v>0</v>
      </c>
      <c r="V323" s="49">
        <f t="shared" si="144"/>
        <v>0</v>
      </c>
      <c r="W323" s="49">
        <f t="shared" si="145"/>
        <v>0</v>
      </c>
      <c r="X323" s="49">
        <f t="shared" si="146"/>
        <v>0</v>
      </c>
      <c r="Y323" s="49">
        <f t="shared" si="147"/>
        <v>1.1677657594172151</v>
      </c>
      <c r="Z323" s="49">
        <f t="shared" si="148"/>
        <v>4.167375950263053</v>
      </c>
      <c r="AA323" s="49">
        <f t="shared" si="149"/>
        <v>8.0231702132898643</v>
      </c>
      <c r="AB323" s="49">
        <f t="shared" si="150"/>
        <v>12.735148548497643</v>
      </c>
      <c r="AC323" s="49">
        <f t="shared" si="151"/>
        <v>18.303310955886403</v>
      </c>
      <c r="AD323" s="49">
        <f t="shared" si="152"/>
        <v>24.72765743545613</v>
      </c>
      <c r="AE323" s="49">
        <f t="shared" si="153"/>
        <v>32.008187987206824</v>
      </c>
      <c r="AF323" s="49">
        <f t="shared" si="154"/>
        <v>40.144902611138505</v>
      </c>
      <c r="AG323" s="49">
        <f t="shared" si="155"/>
        <v>49.137801307251152</v>
      </c>
      <c r="AH323" s="49">
        <f t="shared" si="156"/>
        <v>58.986884075544751</v>
      </c>
      <c r="AI323" s="49">
        <f t="shared" si="157"/>
        <v>69.692150916019401</v>
      </c>
      <c r="AJ323" s="49">
        <f t="shared" si="158"/>
        <v>81.253601828674945</v>
      </c>
      <c r="AK323" s="75">
        <f>T323*VLOOKUP('Tipo de Pilha_Furieri2014'!$E$1,'Área - us ur_Furieri2014'!$A$4:$R$6,2,FALSE)/1000</f>
        <v>0</v>
      </c>
      <c r="AL323" s="76">
        <f>U323*VLOOKUP('Tipo de Pilha_Furieri2014'!$E$1,'Área - us ur_Furieri2014'!$A$4:$R$6,3,FALSE)/1000</f>
        <v>0</v>
      </c>
      <c r="AM323" s="76">
        <f>V323*VLOOKUP('Tipo de Pilha_Furieri2014'!$E$1,'Área - us ur_Furieri2014'!$A$4:$R$6,4,FALSE)/1000</f>
        <v>0</v>
      </c>
      <c r="AN323" s="76">
        <f>W323*VLOOKUP('Tipo de Pilha_Furieri2014'!$E$1,'Área - us ur_Furieri2014'!$A$4:$R$6,5,FALSE)/1000</f>
        <v>0</v>
      </c>
      <c r="AO323" s="76">
        <f>X323*VLOOKUP('Tipo de Pilha_Furieri2014'!$E$1,'Área - us ur_Furieri2014'!$A$4:$R$6,6,FALSE)/1000</f>
        <v>0</v>
      </c>
      <c r="AP323" s="76">
        <f>Y323*VLOOKUP('Tipo de Pilha_Furieri2014'!$E$1,'Área - us ur_Furieri2014'!$A$4:$R$6,7,FALSE)/1000</f>
        <v>2.3705644916169466E-4</v>
      </c>
      <c r="AQ323" s="76">
        <f>Z323*VLOOKUP('Tipo de Pilha_Furieri2014'!$E$1,'Área - us ur_Furieri2014'!$A$4:$R$6,8,FALSE)/1000</f>
        <v>6.3760852039024707E-4</v>
      </c>
      <c r="AR323" s="76">
        <f>AA323*VLOOKUP('Tipo de Pilha_Furieri2014'!$E$1,'Área - us ur_Furieri2014'!$A$4:$R$6,9,FALSE)/1000</f>
        <v>8.7452555324859529E-4</v>
      </c>
      <c r="AS323" s="76">
        <f>AB323*VLOOKUP('Tipo de Pilha_Furieri2014'!$E$1,'Área - us ur_Furieri2014'!$A$4:$R$6,10,FALSE)/1000</f>
        <v>6.8769802161887275E-4</v>
      </c>
      <c r="AT323" s="76">
        <f>AC323*VLOOKUP('Tipo de Pilha_Furieri2014'!$E$1,'Área - us ur_Furieri2014'!$A$4:$R$6,11,FALSE)/1000</f>
        <v>6.4061588345602413E-4</v>
      </c>
      <c r="AU323" s="76">
        <f>AD323*VLOOKUP('Tipo de Pilha_Furieri2014'!$E$1,'Área - us ur_Furieri2014'!$A$4:$R$6,12,FALSE)/1000</f>
        <v>5.9346377845094706E-4</v>
      </c>
      <c r="AV323" s="76">
        <f>AE323*VLOOKUP('Tipo de Pilha_Furieri2014'!$E$1,'Área - us ur_Furieri2014'!$A$4:$R$6,13,FALSE)/1000</f>
        <v>1.9204912792324095E-4</v>
      </c>
      <c r="AW323" s="76">
        <f>AF323*VLOOKUP('Tipo de Pilha_Furieri2014'!$E$1,'Área - us ur_Furieri2014'!$A$4:$R$6,14,FALSE)/1000</f>
        <v>1.2043470783341552E-4</v>
      </c>
      <c r="AX323" s="76">
        <f>AG323*VLOOKUP('Tipo de Pilha_Furieri2014'!$E$1,'Área - us ur_Furieri2014'!$A$4:$R$6,15,FALSE)/1000</f>
        <v>4.9137801307251151E-5</v>
      </c>
      <c r="AY323" s="76">
        <f>AH323*VLOOKUP('Tipo de Pilha_Furieri2014'!$E$1,'Área - us ur_Furieri2014'!$A$4:$R$6,16,FALSE)/1000</f>
        <v>0</v>
      </c>
      <c r="AZ323" s="76">
        <f>AI323*VLOOKUP('Tipo de Pilha_Furieri2014'!$E$1,'Área - us ur_Furieri2014'!$A$4:$R$6,17,FALSE)/1000</f>
        <v>0</v>
      </c>
      <c r="BA323" s="77">
        <f>AJ323*VLOOKUP('Tipo de Pilha_Furieri2014'!$E$1,'Área - us ur_Furieri2014'!$A$4:$R$6,18,FALSE)/1000</f>
        <v>0</v>
      </c>
      <c r="BB323" s="70">
        <f t="shared" si="159"/>
        <v>4.0325898433902886E-3</v>
      </c>
    </row>
    <row r="324" spans="1:54" ht="15" customHeight="1" x14ac:dyDescent="0.2">
      <c r="A324" s="90">
        <f>'Série Vento-1 dia'!D324</f>
        <v>42326</v>
      </c>
      <c r="B324" s="55">
        <f>'Série Vento-1 dia'!E324</f>
        <v>14.605065159999999</v>
      </c>
      <c r="C324" s="48">
        <f t="shared" ref="C324:C367" si="160">0.1*0.05*$B324</f>
        <v>7.3025325800000013E-2</v>
      </c>
      <c r="D324" s="49">
        <f t="shared" ref="D324:D367" si="161">0.1*0.15*$B324</f>
        <v>0.21907597739999998</v>
      </c>
      <c r="E324" s="49">
        <f t="shared" ref="E324:E367" si="162">0.1*0.25*$B324</f>
        <v>0.36512662899999998</v>
      </c>
      <c r="F324" s="49">
        <f t="shared" ref="F324:F367" si="163">0.1*0.35*$B324</f>
        <v>0.51117728059999989</v>
      </c>
      <c r="G324" s="49">
        <f t="shared" ref="G324:G367" si="164">0.1*0.45*$B324</f>
        <v>0.65722793219999998</v>
      </c>
      <c r="H324" s="49">
        <f t="shared" ref="H324:H367" si="165">0.1*0.55*$B324</f>
        <v>0.80327858380000006</v>
      </c>
      <c r="I324" s="49">
        <f t="shared" ref="I324:I367" si="166">0.1*0.65*$B324</f>
        <v>0.94932923539999992</v>
      </c>
      <c r="J324" s="49">
        <f t="shared" ref="J324:J367" si="167">0.1*0.75*$B324</f>
        <v>1.095379887</v>
      </c>
      <c r="K324" s="49">
        <f t="shared" ref="K324:K367" si="168">0.1*0.85*$B324</f>
        <v>1.2414305386</v>
      </c>
      <c r="L324" s="49">
        <f t="shared" ref="L324:L367" si="169">0.1*0.95*$B324</f>
        <v>1.3874811901999999</v>
      </c>
      <c r="M324" s="49">
        <f t="shared" ref="M324:M367" si="170">0.1*1.05*$B324</f>
        <v>1.5335318417999999</v>
      </c>
      <c r="N324" s="49">
        <f t="shared" ref="N324:N367" si="171">0.1*1.15*$B324</f>
        <v>1.6795824933999997</v>
      </c>
      <c r="O324" s="49">
        <f t="shared" ref="O324:O367" si="172">0.1*1.25*$B324</f>
        <v>1.8256331449999998</v>
      </c>
      <c r="P324" s="49">
        <f t="shared" ref="P324:P367" si="173">0.1*1.35*$B324</f>
        <v>1.9716837966</v>
      </c>
      <c r="Q324" s="49">
        <f t="shared" ref="Q324:Q367" si="174">0.1*1.45*$B324</f>
        <v>2.1177344481999998</v>
      </c>
      <c r="R324" s="49">
        <f t="shared" ref="R324:R367" si="175">0.1*1.55*$B324</f>
        <v>2.2637850998000002</v>
      </c>
      <c r="S324" s="50">
        <f t="shared" ref="S324:S367" si="176">0.1*1.65*$B324</f>
        <v>2.4098357513999997</v>
      </c>
      <c r="T324" s="48">
        <f t="shared" si="142"/>
        <v>0</v>
      </c>
      <c r="U324" s="49">
        <f t="shared" si="143"/>
        <v>0</v>
      </c>
      <c r="V324" s="49">
        <f t="shared" si="144"/>
        <v>0</v>
      </c>
      <c r="W324" s="49">
        <f t="shared" si="145"/>
        <v>2.4116375663654424</v>
      </c>
      <c r="X324" s="49">
        <f t="shared" si="146"/>
        <v>8.6753852289694926</v>
      </c>
      <c r="Y324" s="49">
        <f t="shared" si="147"/>
        <v>17.413504860176555</v>
      </c>
      <c r="Z324" s="49">
        <f t="shared" si="148"/>
        <v>28.625996459986609</v>
      </c>
      <c r="AA324" s="49">
        <f t="shared" si="149"/>
        <v>42.312860028399705</v>
      </c>
      <c r="AB324" s="49">
        <f t="shared" si="150"/>
        <v>58.474095565415801</v>
      </c>
      <c r="AC324" s="49">
        <f t="shared" si="151"/>
        <v>77.1097030710349</v>
      </c>
      <c r="AD324" s="49">
        <f t="shared" si="152"/>
        <v>98.219682545257001</v>
      </c>
      <c r="AE324" s="49">
        <f t="shared" si="153"/>
        <v>121.80403398808208</v>
      </c>
      <c r="AF324" s="49">
        <f t="shared" si="154"/>
        <v>147.86275739951026</v>
      </c>
      <c r="AG324" s="49">
        <f t="shared" si="155"/>
        <v>176.39585277954146</v>
      </c>
      <c r="AH324" s="49">
        <f t="shared" si="156"/>
        <v>207.40332012817555</v>
      </c>
      <c r="AI324" s="49">
        <f t="shared" si="157"/>
        <v>240.88515944541282</v>
      </c>
      <c r="AJ324" s="49">
        <f t="shared" si="158"/>
        <v>276.84137073125294</v>
      </c>
      <c r="AK324" s="75">
        <f>T324*VLOOKUP('Tipo de Pilha_Furieri2014'!$E$1,'Área - us ur_Furieri2014'!$A$4:$R$6,2,FALSE)/1000</f>
        <v>0</v>
      </c>
      <c r="AL324" s="76">
        <f>U324*VLOOKUP('Tipo de Pilha_Furieri2014'!$E$1,'Área - us ur_Furieri2014'!$A$4:$R$6,3,FALSE)/1000</f>
        <v>0</v>
      </c>
      <c r="AM324" s="76">
        <f>V324*VLOOKUP('Tipo de Pilha_Furieri2014'!$E$1,'Área - us ur_Furieri2014'!$A$4:$R$6,4,FALSE)/1000</f>
        <v>0</v>
      </c>
      <c r="AN324" s="76">
        <f>W324*VLOOKUP('Tipo de Pilha_Furieri2014'!$E$1,'Área - us ur_Furieri2014'!$A$4:$R$6,5,FALSE)/1000</f>
        <v>2.3392884393744789E-4</v>
      </c>
      <c r="AO324" s="76">
        <f>X324*VLOOKUP('Tipo de Pilha_Furieri2014'!$E$1,'Área - us ur_Furieri2014'!$A$4:$R$6,6,FALSE)/1000</f>
        <v>1.3793862514061494E-3</v>
      </c>
      <c r="AP324" s="76">
        <f>Y324*VLOOKUP('Tipo de Pilha_Furieri2014'!$E$1,'Área - us ur_Furieri2014'!$A$4:$R$6,7,FALSE)/1000</f>
        <v>3.5349414866158407E-3</v>
      </c>
      <c r="AQ324" s="76">
        <f>Z324*VLOOKUP('Tipo de Pilha_Furieri2014'!$E$1,'Área - us ur_Furieri2014'!$A$4:$R$6,8,FALSE)/1000</f>
        <v>4.3797774583779515E-3</v>
      </c>
      <c r="AR324" s="76">
        <f>AA324*VLOOKUP('Tipo de Pilha_Furieri2014'!$E$1,'Área - us ur_Furieri2014'!$A$4:$R$6,9,FALSE)/1000</f>
        <v>4.6121017430955681E-3</v>
      </c>
      <c r="AS324" s="76">
        <f>AB324*VLOOKUP('Tipo de Pilha_Furieri2014'!$E$1,'Área - us ur_Furieri2014'!$A$4:$R$6,10,FALSE)/1000</f>
        <v>3.1576011605324535E-3</v>
      </c>
      <c r="AT324" s="76">
        <f>AC324*VLOOKUP('Tipo de Pilha_Furieri2014'!$E$1,'Área - us ur_Furieri2014'!$A$4:$R$6,11,FALSE)/1000</f>
        <v>2.6988396074862217E-3</v>
      </c>
      <c r="AU324" s="76">
        <f>AD324*VLOOKUP('Tipo de Pilha_Furieri2014'!$E$1,'Área - us ur_Furieri2014'!$A$4:$R$6,12,FALSE)/1000</f>
        <v>2.3572723810861679E-3</v>
      </c>
      <c r="AV324" s="76">
        <f>AE324*VLOOKUP('Tipo de Pilha_Furieri2014'!$E$1,'Área - us ur_Furieri2014'!$A$4:$R$6,13,FALSE)/1000</f>
        <v>7.3082420392849251E-4</v>
      </c>
      <c r="AW324" s="76">
        <f>AF324*VLOOKUP('Tipo de Pilha_Furieri2014'!$E$1,'Área - us ur_Furieri2014'!$A$4:$R$6,14,FALSE)/1000</f>
        <v>4.4358827219853083E-4</v>
      </c>
      <c r="AX324" s="76">
        <f>AG324*VLOOKUP('Tipo de Pilha_Furieri2014'!$E$1,'Área - us ur_Furieri2014'!$A$4:$R$6,15,FALSE)/1000</f>
        <v>1.7639585277954146E-4</v>
      </c>
      <c r="AY324" s="76">
        <f>AH324*VLOOKUP('Tipo de Pilha_Furieri2014'!$E$1,'Área - us ur_Furieri2014'!$A$4:$R$6,16,FALSE)/1000</f>
        <v>0</v>
      </c>
      <c r="AZ324" s="76">
        <f>AI324*VLOOKUP('Tipo de Pilha_Furieri2014'!$E$1,'Área - us ur_Furieri2014'!$A$4:$R$6,17,FALSE)/1000</f>
        <v>0</v>
      </c>
      <c r="BA324" s="77">
        <f>AJ324*VLOOKUP('Tipo de Pilha_Furieri2014'!$E$1,'Área - us ur_Furieri2014'!$A$4:$R$6,18,FALSE)/1000</f>
        <v>0</v>
      </c>
      <c r="BB324" s="70">
        <f t="shared" si="159"/>
        <v>2.3704657261444363E-2</v>
      </c>
    </row>
    <row r="325" spans="1:54" ht="15" customHeight="1" x14ac:dyDescent="0.2">
      <c r="A325" s="90">
        <f>'Série Vento-1 dia'!D325</f>
        <v>42327</v>
      </c>
      <c r="B325" s="55">
        <f>'Série Vento-1 dia'!E325</f>
        <v>15.464186639999999</v>
      </c>
      <c r="C325" s="48">
        <f t="shared" si="160"/>
        <v>7.7320933200000011E-2</v>
      </c>
      <c r="D325" s="49">
        <f t="shared" si="161"/>
        <v>0.23196279959999999</v>
      </c>
      <c r="E325" s="49">
        <f t="shared" si="162"/>
        <v>0.38660466599999999</v>
      </c>
      <c r="F325" s="49">
        <f t="shared" si="163"/>
        <v>0.54124653239999987</v>
      </c>
      <c r="G325" s="49">
        <f t="shared" si="164"/>
        <v>0.69588839880000009</v>
      </c>
      <c r="H325" s="49">
        <f t="shared" si="165"/>
        <v>0.85053026520000008</v>
      </c>
      <c r="I325" s="49">
        <f t="shared" si="166"/>
        <v>1.0051721316</v>
      </c>
      <c r="J325" s="49">
        <f t="shared" si="167"/>
        <v>1.1598139980000002</v>
      </c>
      <c r="K325" s="49">
        <f t="shared" si="168"/>
        <v>1.3144558644</v>
      </c>
      <c r="L325" s="49">
        <f t="shared" si="169"/>
        <v>1.4690977307999999</v>
      </c>
      <c r="M325" s="49">
        <f t="shared" si="170"/>
        <v>1.6237395972000002</v>
      </c>
      <c r="N325" s="49">
        <f t="shared" si="171"/>
        <v>1.7783814635999997</v>
      </c>
      <c r="O325" s="49">
        <f t="shared" si="172"/>
        <v>1.9330233299999999</v>
      </c>
      <c r="P325" s="49">
        <f t="shared" si="173"/>
        <v>2.0876651964000001</v>
      </c>
      <c r="Q325" s="49">
        <f t="shared" si="174"/>
        <v>2.2423070627999997</v>
      </c>
      <c r="R325" s="49">
        <f t="shared" si="175"/>
        <v>2.3969489292000001</v>
      </c>
      <c r="S325" s="50">
        <f t="shared" si="176"/>
        <v>2.5515907956000001</v>
      </c>
      <c r="T325" s="48">
        <f t="shared" si="142"/>
        <v>0</v>
      </c>
      <c r="U325" s="49">
        <f t="shared" si="143"/>
        <v>0</v>
      </c>
      <c r="V325" s="49">
        <f t="shared" si="144"/>
        <v>0</v>
      </c>
      <c r="W325" s="49">
        <f t="shared" si="145"/>
        <v>3.4989591863194018</v>
      </c>
      <c r="X325" s="49">
        <f t="shared" si="146"/>
        <v>10.747615125752819</v>
      </c>
      <c r="Y325" s="49">
        <f t="shared" si="147"/>
        <v>20.770307459052582</v>
      </c>
      <c r="Z325" s="49">
        <f t="shared" si="148"/>
        <v>33.567036186218694</v>
      </c>
      <c r="AA325" s="49">
        <f t="shared" si="149"/>
        <v>49.137801307251181</v>
      </c>
      <c r="AB325" s="49">
        <f t="shared" si="150"/>
        <v>67.482602822149971</v>
      </c>
      <c r="AC325" s="49">
        <f t="shared" si="151"/>
        <v>88.60144073091513</v>
      </c>
      <c r="AD325" s="49">
        <f t="shared" si="152"/>
        <v>112.4943150335467</v>
      </c>
      <c r="AE325" s="49">
        <f t="shared" si="153"/>
        <v>139.16122573004449</v>
      </c>
      <c r="AF325" s="49">
        <f t="shared" si="154"/>
        <v>168.60217282040875</v>
      </c>
      <c r="AG325" s="49">
        <f t="shared" si="155"/>
        <v>200.81715630463935</v>
      </c>
      <c r="AH325" s="49">
        <f t="shared" si="156"/>
        <v>235.80617618273621</v>
      </c>
      <c r="AI325" s="49">
        <f t="shared" si="157"/>
        <v>273.56923245469955</v>
      </c>
      <c r="AJ325" s="49">
        <f t="shared" si="158"/>
        <v>314.10632512052916</v>
      </c>
      <c r="AK325" s="75">
        <f>T325*VLOOKUP('Tipo de Pilha_Furieri2014'!$E$1,'Área - us ur_Furieri2014'!$A$4:$R$6,2,FALSE)/1000</f>
        <v>0</v>
      </c>
      <c r="AL325" s="76">
        <f>U325*VLOOKUP('Tipo de Pilha_Furieri2014'!$E$1,'Área - us ur_Furieri2014'!$A$4:$R$6,3,FALSE)/1000</f>
        <v>0</v>
      </c>
      <c r="AM325" s="76">
        <f>V325*VLOOKUP('Tipo de Pilha_Furieri2014'!$E$1,'Área - us ur_Furieri2014'!$A$4:$R$6,4,FALSE)/1000</f>
        <v>0</v>
      </c>
      <c r="AN325" s="76">
        <f>W325*VLOOKUP('Tipo de Pilha_Furieri2014'!$E$1,'Área - us ur_Furieri2014'!$A$4:$R$6,5,FALSE)/1000</f>
        <v>3.3939904107298198E-4</v>
      </c>
      <c r="AO325" s="76">
        <f>X325*VLOOKUP('Tipo de Pilha_Furieri2014'!$E$1,'Área - us ur_Furieri2014'!$A$4:$R$6,6,FALSE)/1000</f>
        <v>1.7088708049946984E-3</v>
      </c>
      <c r="AP325" s="76">
        <f>Y325*VLOOKUP('Tipo de Pilha_Furieri2014'!$E$1,'Área - us ur_Furieri2014'!$A$4:$R$6,7,FALSE)/1000</f>
        <v>4.2163724141876741E-3</v>
      </c>
      <c r="AQ325" s="76">
        <f>Z325*VLOOKUP('Tipo de Pilha_Furieri2014'!$E$1,'Área - us ur_Furieri2014'!$A$4:$R$6,8,FALSE)/1000</f>
        <v>5.1357565364914598E-3</v>
      </c>
      <c r="AR325" s="76">
        <f>AA325*VLOOKUP('Tipo de Pilha_Furieri2014'!$E$1,'Área - us ur_Furieri2014'!$A$4:$R$6,9,FALSE)/1000</f>
        <v>5.3560203424903785E-3</v>
      </c>
      <c r="AS325" s="76">
        <f>AB325*VLOOKUP('Tipo de Pilha_Furieri2014'!$E$1,'Área - us ur_Furieri2014'!$A$4:$R$6,10,FALSE)/1000</f>
        <v>3.6440605523960987E-3</v>
      </c>
      <c r="AT325" s="76">
        <f>AC325*VLOOKUP('Tipo de Pilha_Furieri2014'!$E$1,'Área - us ur_Furieri2014'!$A$4:$R$6,11,FALSE)/1000</f>
        <v>3.1010504255820298E-3</v>
      </c>
      <c r="AU325" s="76">
        <f>AD325*VLOOKUP('Tipo de Pilha_Furieri2014'!$E$1,'Área - us ur_Furieri2014'!$A$4:$R$6,12,FALSE)/1000</f>
        <v>2.6998635608051205E-3</v>
      </c>
      <c r="AV325" s="76">
        <f>AE325*VLOOKUP('Tipo de Pilha_Furieri2014'!$E$1,'Área - us ur_Furieri2014'!$A$4:$R$6,13,FALSE)/1000</f>
        <v>8.3496735438026693E-4</v>
      </c>
      <c r="AW325" s="76">
        <f>AF325*VLOOKUP('Tipo de Pilha_Furieri2014'!$E$1,'Área - us ur_Furieri2014'!$A$4:$R$6,14,FALSE)/1000</f>
        <v>5.0580651846122624E-4</v>
      </c>
      <c r="AX325" s="76">
        <f>AG325*VLOOKUP('Tipo de Pilha_Furieri2014'!$E$1,'Área - us ur_Furieri2014'!$A$4:$R$6,15,FALSE)/1000</f>
        <v>2.0081715630463937E-4</v>
      </c>
      <c r="AY325" s="76">
        <f>AH325*VLOOKUP('Tipo de Pilha_Furieri2014'!$E$1,'Área - us ur_Furieri2014'!$A$4:$R$6,16,FALSE)/1000</f>
        <v>0</v>
      </c>
      <c r="AZ325" s="76">
        <f>AI325*VLOOKUP('Tipo de Pilha_Furieri2014'!$E$1,'Área - us ur_Furieri2014'!$A$4:$R$6,17,FALSE)/1000</f>
        <v>0</v>
      </c>
      <c r="BA325" s="77">
        <f>AJ325*VLOOKUP('Tipo de Pilha_Furieri2014'!$E$1,'Área - us ur_Furieri2014'!$A$4:$R$6,18,FALSE)/1000</f>
        <v>0</v>
      </c>
      <c r="BB325" s="70">
        <f t="shared" si="159"/>
        <v>2.7742984707166574E-2</v>
      </c>
    </row>
    <row r="326" spans="1:54" ht="15" customHeight="1" x14ac:dyDescent="0.2">
      <c r="A326" s="90">
        <f>'Série Vento-1 dia'!D326</f>
        <v>42328</v>
      </c>
      <c r="B326" s="55">
        <f>'Série Vento-1 dia'!E326</f>
        <v>13.74594368</v>
      </c>
      <c r="C326" s="48">
        <f t="shared" si="160"/>
        <v>6.8729718400000014E-2</v>
      </c>
      <c r="D326" s="49">
        <f t="shared" si="161"/>
        <v>0.2061891552</v>
      </c>
      <c r="E326" s="49">
        <f t="shared" si="162"/>
        <v>0.34364859200000003</v>
      </c>
      <c r="F326" s="49">
        <f t="shared" si="163"/>
        <v>0.48110802879999992</v>
      </c>
      <c r="G326" s="49">
        <f t="shared" si="164"/>
        <v>0.61856746560000009</v>
      </c>
      <c r="H326" s="49">
        <f t="shared" si="165"/>
        <v>0.75602690240000014</v>
      </c>
      <c r="I326" s="49">
        <f t="shared" si="166"/>
        <v>0.89348633919999998</v>
      </c>
      <c r="J326" s="49">
        <f t="shared" si="167"/>
        <v>1.030945776</v>
      </c>
      <c r="K326" s="49">
        <f t="shared" si="168"/>
        <v>1.1684052128</v>
      </c>
      <c r="L326" s="49">
        <f t="shared" si="169"/>
        <v>1.3058646495999999</v>
      </c>
      <c r="M326" s="49">
        <f t="shared" si="170"/>
        <v>1.4433240864000001</v>
      </c>
      <c r="N326" s="49">
        <f t="shared" si="171"/>
        <v>1.5807835231999998</v>
      </c>
      <c r="O326" s="49">
        <f t="shared" si="172"/>
        <v>1.71824296</v>
      </c>
      <c r="P326" s="49">
        <f t="shared" si="173"/>
        <v>1.8557023968000002</v>
      </c>
      <c r="Q326" s="49">
        <f t="shared" si="174"/>
        <v>1.9931618335999999</v>
      </c>
      <c r="R326" s="49">
        <f t="shared" si="175"/>
        <v>2.1306212704000003</v>
      </c>
      <c r="S326" s="50">
        <f t="shared" si="176"/>
        <v>2.2680807072000002</v>
      </c>
      <c r="T326" s="48">
        <f t="shared" si="142"/>
        <v>0</v>
      </c>
      <c r="U326" s="49">
        <f t="shared" si="143"/>
        <v>0</v>
      </c>
      <c r="V326" s="49">
        <f t="shared" si="144"/>
        <v>0</v>
      </c>
      <c r="W326" s="49">
        <f t="shared" si="145"/>
        <v>1.4291984952536523</v>
      </c>
      <c r="X326" s="49">
        <f t="shared" si="146"/>
        <v>6.7765326068028209</v>
      </c>
      <c r="Y326" s="49">
        <f t="shared" si="147"/>
        <v>14.315697943135278</v>
      </c>
      <c r="Z326" s="49">
        <f t="shared" si="148"/>
        <v>24.046694504251011</v>
      </c>
      <c r="AA326" s="49">
        <f t="shared" si="149"/>
        <v>35.969522290150053</v>
      </c>
      <c r="AB326" s="49">
        <f t="shared" si="150"/>
        <v>50.08418130083237</v>
      </c>
      <c r="AC326" s="49">
        <f t="shared" si="151"/>
        <v>66.390671536297987</v>
      </c>
      <c r="AD326" s="49">
        <f t="shared" si="152"/>
        <v>84.888992996546904</v>
      </c>
      <c r="AE326" s="49">
        <f t="shared" si="153"/>
        <v>105.57914568157906</v>
      </c>
      <c r="AF326" s="49">
        <f t="shared" si="154"/>
        <v>128.46112959139458</v>
      </c>
      <c r="AG326" s="49">
        <f t="shared" si="155"/>
        <v>153.53494472599337</v>
      </c>
      <c r="AH326" s="49">
        <f t="shared" si="156"/>
        <v>180.8005910853754</v>
      </c>
      <c r="AI326" s="49">
        <f t="shared" si="157"/>
        <v>210.25806866954085</v>
      </c>
      <c r="AJ326" s="49">
        <f t="shared" si="158"/>
        <v>241.90737747848948</v>
      </c>
      <c r="AK326" s="75">
        <f>T326*VLOOKUP('Tipo de Pilha_Furieri2014'!$E$1,'Área - us ur_Furieri2014'!$A$4:$R$6,2,FALSE)/1000</f>
        <v>0</v>
      </c>
      <c r="AL326" s="76">
        <f>U326*VLOOKUP('Tipo de Pilha_Furieri2014'!$E$1,'Área - us ur_Furieri2014'!$A$4:$R$6,3,FALSE)/1000</f>
        <v>0</v>
      </c>
      <c r="AM326" s="76">
        <f>V326*VLOOKUP('Tipo de Pilha_Furieri2014'!$E$1,'Área - us ur_Furieri2014'!$A$4:$R$6,4,FALSE)/1000</f>
        <v>0</v>
      </c>
      <c r="AN326" s="76">
        <f>W326*VLOOKUP('Tipo de Pilha_Furieri2014'!$E$1,'Área - us ur_Furieri2014'!$A$4:$R$6,5,FALSE)/1000</f>
        <v>1.3863225403960424E-4</v>
      </c>
      <c r="AO326" s="76">
        <f>X326*VLOOKUP('Tipo de Pilha_Furieri2014'!$E$1,'Área - us ur_Furieri2014'!$A$4:$R$6,6,FALSE)/1000</f>
        <v>1.0774686844816485E-3</v>
      </c>
      <c r="AP326" s="76">
        <f>Y326*VLOOKUP('Tipo de Pilha_Furieri2014'!$E$1,'Área - us ur_Furieri2014'!$A$4:$R$6,7,FALSE)/1000</f>
        <v>2.9060866824564616E-3</v>
      </c>
      <c r="AQ326" s="76">
        <f>Z326*VLOOKUP('Tipo de Pilha_Furieri2014'!$E$1,'Área - us ur_Furieri2014'!$A$4:$R$6,8,FALSE)/1000</f>
        <v>3.6791442591504048E-3</v>
      </c>
      <c r="AR326" s="76">
        <f>AA326*VLOOKUP('Tipo de Pilha_Furieri2014'!$E$1,'Área - us ur_Furieri2014'!$A$4:$R$6,9,FALSE)/1000</f>
        <v>3.9206779296263559E-3</v>
      </c>
      <c r="AS326" s="76">
        <f>AB326*VLOOKUP('Tipo de Pilha_Furieri2014'!$E$1,'Área - us ur_Furieri2014'!$A$4:$R$6,10,FALSE)/1000</f>
        <v>2.7045457902449481E-3</v>
      </c>
      <c r="AT326" s="76">
        <f>AC326*VLOOKUP('Tipo de Pilha_Furieri2014'!$E$1,'Área - us ur_Furieri2014'!$A$4:$R$6,11,FALSE)/1000</f>
        <v>2.3236735037704295E-3</v>
      </c>
      <c r="AU326" s="76">
        <f>AD326*VLOOKUP('Tipo de Pilha_Furieri2014'!$E$1,'Área - us ur_Furieri2014'!$A$4:$R$6,12,FALSE)/1000</f>
        <v>2.0373358319171254E-3</v>
      </c>
      <c r="AV326" s="76">
        <f>AE326*VLOOKUP('Tipo de Pilha_Furieri2014'!$E$1,'Área - us ur_Furieri2014'!$A$4:$R$6,13,FALSE)/1000</f>
        <v>6.3347487408947449E-4</v>
      </c>
      <c r="AW326" s="76">
        <f>AF326*VLOOKUP('Tipo de Pilha_Furieri2014'!$E$1,'Área - us ur_Furieri2014'!$A$4:$R$6,14,FALSE)/1000</f>
        <v>3.8538338877418379E-4</v>
      </c>
      <c r="AX326" s="76">
        <f>AG326*VLOOKUP('Tipo de Pilha_Furieri2014'!$E$1,'Área - us ur_Furieri2014'!$A$4:$R$6,15,FALSE)/1000</f>
        <v>1.5353494472599338E-4</v>
      </c>
      <c r="AY326" s="76">
        <f>AH326*VLOOKUP('Tipo de Pilha_Furieri2014'!$E$1,'Área - us ur_Furieri2014'!$A$4:$R$6,16,FALSE)/1000</f>
        <v>0</v>
      </c>
      <c r="AZ326" s="76">
        <f>AI326*VLOOKUP('Tipo de Pilha_Furieri2014'!$E$1,'Área - us ur_Furieri2014'!$A$4:$R$6,17,FALSE)/1000</f>
        <v>0</v>
      </c>
      <c r="BA326" s="77">
        <f>AJ326*VLOOKUP('Tipo de Pilha_Furieri2014'!$E$1,'Área - us ur_Furieri2014'!$A$4:$R$6,18,FALSE)/1000</f>
        <v>0</v>
      </c>
      <c r="BB326" s="70">
        <f t="shared" si="159"/>
        <v>1.9959958143276627E-2</v>
      </c>
    </row>
    <row r="327" spans="1:54" ht="15" customHeight="1" x14ac:dyDescent="0.2">
      <c r="A327" s="90">
        <f>'Série Vento-1 dia'!D327</f>
        <v>42329</v>
      </c>
      <c r="B327" s="55">
        <f>'Série Vento-1 dia'!E327</f>
        <v>19.759794039999999</v>
      </c>
      <c r="C327" s="48">
        <f t="shared" si="160"/>
        <v>9.8798970200000016E-2</v>
      </c>
      <c r="D327" s="49">
        <f t="shared" si="161"/>
        <v>0.29639691059999995</v>
      </c>
      <c r="E327" s="49">
        <f t="shared" si="162"/>
        <v>0.49399485100000001</v>
      </c>
      <c r="F327" s="49">
        <f t="shared" si="163"/>
        <v>0.69159279139999985</v>
      </c>
      <c r="G327" s="49">
        <f t="shared" si="164"/>
        <v>0.88919073180000008</v>
      </c>
      <c r="H327" s="49">
        <f t="shared" si="165"/>
        <v>1.0867886722000002</v>
      </c>
      <c r="I327" s="49">
        <f t="shared" si="166"/>
        <v>1.2843866126000001</v>
      </c>
      <c r="J327" s="49">
        <f t="shared" si="167"/>
        <v>1.4819845530000002</v>
      </c>
      <c r="K327" s="49">
        <f t="shared" si="168"/>
        <v>1.6795824934000001</v>
      </c>
      <c r="L327" s="49">
        <f t="shared" si="169"/>
        <v>1.8771804338</v>
      </c>
      <c r="M327" s="49">
        <f t="shared" si="170"/>
        <v>2.0747783742000001</v>
      </c>
      <c r="N327" s="49">
        <f t="shared" si="171"/>
        <v>2.2723763145999998</v>
      </c>
      <c r="O327" s="49">
        <f t="shared" si="172"/>
        <v>2.4699742549999999</v>
      </c>
      <c r="P327" s="49">
        <f t="shared" si="173"/>
        <v>2.6675721954</v>
      </c>
      <c r="Q327" s="49">
        <f t="shared" si="174"/>
        <v>2.8651701357999997</v>
      </c>
      <c r="R327" s="49">
        <f t="shared" si="175"/>
        <v>3.0627680762000002</v>
      </c>
      <c r="S327" s="50">
        <f t="shared" si="176"/>
        <v>3.2603660165999999</v>
      </c>
      <c r="T327" s="48">
        <f t="shared" si="142"/>
        <v>0</v>
      </c>
      <c r="U327" s="49">
        <f t="shared" si="143"/>
        <v>0</v>
      </c>
      <c r="V327" s="49">
        <f t="shared" si="144"/>
        <v>1.8374010503617082</v>
      </c>
      <c r="W327" s="49">
        <f t="shared" si="145"/>
        <v>10.50880551872174</v>
      </c>
      <c r="X327" s="49">
        <f t="shared" si="146"/>
        <v>23.709423728919141</v>
      </c>
      <c r="Y327" s="49">
        <f t="shared" si="147"/>
        <v>41.439255680953892</v>
      </c>
      <c r="Z327" s="49">
        <f t="shared" si="148"/>
        <v>63.698301374825959</v>
      </c>
      <c r="AA327" s="49">
        <f t="shared" si="149"/>
        <v>90.486560810535408</v>
      </c>
      <c r="AB327" s="49">
        <f t="shared" si="150"/>
        <v>121.80403398808217</v>
      </c>
      <c r="AC327" s="49">
        <f t="shared" si="151"/>
        <v>157.65072090746628</v>
      </c>
      <c r="AD327" s="49">
        <f t="shared" si="152"/>
        <v>198.02662156868777</v>
      </c>
      <c r="AE327" s="49">
        <f t="shared" si="153"/>
        <v>242.93173597174649</v>
      </c>
      <c r="AF327" s="49">
        <f t="shared" si="154"/>
        <v>292.36606411664263</v>
      </c>
      <c r="AG327" s="49">
        <f t="shared" si="155"/>
        <v>346.32960600337617</v>
      </c>
      <c r="AH327" s="49">
        <f t="shared" si="156"/>
        <v>404.82236163194693</v>
      </c>
      <c r="AI327" s="49">
        <f t="shared" si="157"/>
        <v>467.84433100235526</v>
      </c>
      <c r="AJ327" s="49">
        <f t="shared" si="158"/>
        <v>535.3955141146007</v>
      </c>
      <c r="AK327" s="75">
        <f>T327*VLOOKUP('Tipo de Pilha_Furieri2014'!$E$1,'Área - us ur_Furieri2014'!$A$4:$R$6,2,FALSE)/1000</f>
        <v>0</v>
      </c>
      <c r="AL327" s="76">
        <f>U327*VLOOKUP('Tipo de Pilha_Furieri2014'!$E$1,'Área - us ur_Furieri2014'!$A$4:$R$6,3,FALSE)/1000</f>
        <v>0</v>
      </c>
      <c r="AM327" s="76">
        <f>V327*VLOOKUP('Tipo de Pilha_Furieri2014'!$E$1,'Área - us ur_Furieri2014'!$A$4:$R$6,4,FALSE)/1000</f>
        <v>1.3413027667640471E-4</v>
      </c>
      <c r="AN327" s="76">
        <f>W327*VLOOKUP('Tipo de Pilha_Furieri2014'!$E$1,'Área - us ur_Furieri2014'!$A$4:$R$6,5,FALSE)/1000</f>
        <v>1.0193541353160087E-3</v>
      </c>
      <c r="AO327" s="76">
        <f>X327*VLOOKUP('Tipo de Pilha_Furieri2014'!$E$1,'Área - us ur_Furieri2014'!$A$4:$R$6,6,FALSE)/1000</f>
        <v>3.7697983728981438E-3</v>
      </c>
      <c r="AP327" s="76">
        <f>Y327*VLOOKUP('Tipo de Pilha_Furieri2014'!$E$1,'Área - us ur_Furieri2014'!$A$4:$R$6,7,FALSE)/1000</f>
        <v>8.41216890323364E-3</v>
      </c>
      <c r="AQ327" s="76">
        <f>Z327*VLOOKUP('Tipo de Pilha_Furieri2014'!$E$1,'Área - us ur_Furieri2014'!$A$4:$R$6,8,FALSE)/1000</f>
        <v>9.7458401103483715E-3</v>
      </c>
      <c r="AR327" s="76">
        <f>AA327*VLOOKUP('Tipo de Pilha_Furieri2014'!$E$1,'Área - us ur_Furieri2014'!$A$4:$R$6,9,FALSE)/1000</f>
        <v>9.8630351283483589E-3</v>
      </c>
      <c r="AS327" s="76">
        <f>AB327*VLOOKUP('Tipo de Pilha_Furieri2014'!$E$1,'Área - us ur_Furieri2014'!$A$4:$R$6,10,FALSE)/1000</f>
        <v>6.577417835356438E-3</v>
      </c>
      <c r="AT327" s="76">
        <f>AC327*VLOOKUP('Tipo de Pilha_Furieri2014'!$E$1,'Área - us ur_Furieri2014'!$A$4:$R$6,11,FALSE)/1000</f>
        <v>5.517775231761321E-3</v>
      </c>
      <c r="AU327" s="76">
        <f>AD327*VLOOKUP('Tipo de Pilha_Furieri2014'!$E$1,'Área - us ur_Furieri2014'!$A$4:$R$6,12,FALSE)/1000</f>
        <v>4.7526389176485067E-3</v>
      </c>
      <c r="AV327" s="76">
        <f>AE327*VLOOKUP('Tipo de Pilha_Furieri2014'!$E$1,'Área - us ur_Furieri2014'!$A$4:$R$6,13,FALSE)/1000</f>
        <v>1.4575904158304789E-3</v>
      </c>
      <c r="AW327" s="76">
        <f>AF327*VLOOKUP('Tipo de Pilha_Furieri2014'!$E$1,'Área - us ur_Furieri2014'!$A$4:$R$6,14,FALSE)/1000</f>
        <v>8.7709819234992796E-4</v>
      </c>
      <c r="AX327" s="76">
        <f>AG327*VLOOKUP('Tipo de Pilha_Furieri2014'!$E$1,'Área - us ur_Furieri2014'!$A$4:$R$6,15,FALSE)/1000</f>
        <v>3.4632960600337621E-4</v>
      </c>
      <c r="AY327" s="76">
        <f>AH327*VLOOKUP('Tipo de Pilha_Furieri2014'!$E$1,'Área - us ur_Furieri2014'!$A$4:$R$6,16,FALSE)/1000</f>
        <v>0</v>
      </c>
      <c r="AZ327" s="76">
        <f>AI327*VLOOKUP('Tipo de Pilha_Furieri2014'!$E$1,'Área - us ur_Furieri2014'!$A$4:$R$6,17,FALSE)/1000</f>
        <v>0</v>
      </c>
      <c r="BA327" s="77">
        <f>AJ327*VLOOKUP('Tipo de Pilha_Furieri2014'!$E$1,'Área - us ur_Furieri2014'!$A$4:$R$6,18,FALSE)/1000</f>
        <v>0</v>
      </c>
      <c r="BB327" s="70">
        <f t="shared" si="159"/>
        <v>5.247317712577098E-2</v>
      </c>
    </row>
    <row r="328" spans="1:54" ht="15" customHeight="1" x14ac:dyDescent="0.2">
      <c r="A328" s="90">
        <f>'Série Vento-1 dia'!D328</f>
        <v>42330</v>
      </c>
      <c r="B328" s="55">
        <f>'Série Vento-1 dia'!E328</f>
        <v>11.16857924</v>
      </c>
      <c r="C328" s="48">
        <f t="shared" si="160"/>
        <v>5.5842896200000013E-2</v>
      </c>
      <c r="D328" s="49">
        <f t="shared" si="161"/>
        <v>0.16752868859999998</v>
      </c>
      <c r="E328" s="49">
        <f t="shared" si="162"/>
        <v>0.27921448100000001</v>
      </c>
      <c r="F328" s="49">
        <f t="shared" si="163"/>
        <v>0.39090027339999994</v>
      </c>
      <c r="G328" s="49">
        <f t="shared" si="164"/>
        <v>0.50258606580000009</v>
      </c>
      <c r="H328" s="49">
        <f t="shared" si="165"/>
        <v>0.61427185820000008</v>
      </c>
      <c r="I328" s="49">
        <f t="shared" si="166"/>
        <v>0.72595765060000006</v>
      </c>
      <c r="J328" s="49">
        <f t="shared" si="167"/>
        <v>0.83764344300000015</v>
      </c>
      <c r="K328" s="49">
        <f t="shared" si="168"/>
        <v>0.94932923540000003</v>
      </c>
      <c r="L328" s="49">
        <f t="shared" si="169"/>
        <v>1.0610150277999999</v>
      </c>
      <c r="M328" s="49">
        <f t="shared" si="170"/>
        <v>1.1727008202</v>
      </c>
      <c r="N328" s="49">
        <f t="shared" si="171"/>
        <v>1.2843866125999999</v>
      </c>
      <c r="O328" s="49">
        <f t="shared" si="172"/>
        <v>1.396072405</v>
      </c>
      <c r="P328" s="49">
        <f t="shared" si="173"/>
        <v>1.5077581974000001</v>
      </c>
      <c r="Q328" s="49">
        <f t="shared" si="174"/>
        <v>1.6194439897999999</v>
      </c>
      <c r="R328" s="49">
        <f t="shared" si="175"/>
        <v>1.7311297822000002</v>
      </c>
      <c r="S328" s="50">
        <f t="shared" si="176"/>
        <v>1.8428155746000001</v>
      </c>
      <c r="T328" s="48">
        <f t="shared" si="142"/>
        <v>0</v>
      </c>
      <c r="U328" s="49">
        <f t="shared" si="143"/>
        <v>0</v>
      </c>
      <c r="V328" s="49">
        <f t="shared" si="144"/>
        <v>0</v>
      </c>
      <c r="W328" s="49">
        <f t="shared" si="145"/>
        <v>0</v>
      </c>
      <c r="X328" s="49">
        <f t="shared" si="146"/>
        <v>2.1202383880026754</v>
      </c>
      <c r="Y328" s="49">
        <f t="shared" si="147"/>
        <v>6.5762512830198965</v>
      </c>
      <c r="Z328" s="49">
        <f t="shared" si="148"/>
        <v>12.479215260022961</v>
      </c>
      <c r="AA328" s="49">
        <f t="shared" si="149"/>
        <v>19.829130319011878</v>
      </c>
      <c r="AB328" s="49">
        <f t="shared" si="150"/>
        <v>28.625996459986627</v>
      </c>
      <c r="AC328" s="49">
        <f t="shared" si="151"/>
        <v>38.869813682947211</v>
      </c>
      <c r="AD328" s="49">
        <f t="shared" si="152"/>
        <v>50.560581987893663</v>
      </c>
      <c r="AE328" s="49">
        <f t="shared" si="153"/>
        <v>63.698301374825931</v>
      </c>
      <c r="AF328" s="49">
        <f t="shared" si="154"/>
        <v>78.282971843744079</v>
      </c>
      <c r="AG328" s="49">
        <f t="shared" si="155"/>
        <v>94.314593394648071</v>
      </c>
      <c r="AH328" s="49">
        <f t="shared" si="156"/>
        <v>111.79316602753786</v>
      </c>
      <c r="AI328" s="49">
        <f t="shared" si="157"/>
        <v>130.71868974241357</v>
      </c>
      <c r="AJ328" s="49">
        <f t="shared" si="158"/>
        <v>151.09116453927507</v>
      </c>
      <c r="AK328" s="75">
        <f>T328*VLOOKUP('Tipo de Pilha_Furieri2014'!$E$1,'Área - us ur_Furieri2014'!$A$4:$R$6,2,FALSE)/1000</f>
        <v>0</v>
      </c>
      <c r="AL328" s="76">
        <f>U328*VLOOKUP('Tipo de Pilha_Furieri2014'!$E$1,'Área - us ur_Furieri2014'!$A$4:$R$6,3,FALSE)/1000</f>
        <v>0</v>
      </c>
      <c r="AM328" s="76">
        <f>V328*VLOOKUP('Tipo de Pilha_Furieri2014'!$E$1,'Área - us ur_Furieri2014'!$A$4:$R$6,4,FALSE)/1000</f>
        <v>0</v>
      </c>
      <c r="AN328" s="76">
        <f>W328*VLOOKUP('Tipo de Pilha_Furieri2014'!$E$1,'Área - us ur_Furieri2014'!$A$4:$R$6,5,FALSE)/1000</f>
        <v>0</v>
      </c>
      <c r="AO328" s="76">
        <f>X328*VLOOKUP('Tipo de Pilha_Furieri2014'!$E$1,'Área - us ur_Furieri2014'!$A$4:$R$6,6,FALSE)/1000</f>
        <v>3.3711790369242537E-4</v>
      </c>
      <c r="AP328" s="76">
        <f>Y328*VLOOKUP('Tipo de Pilha_Furieri2014'!$E$1,'Área - us ur_Furieri2014'!$A$4:$R$6,7,FALSE)/1000</f>
        <v>1.3349790104530391E-3</v>
      </c>
      <c r="AQ328" s="76">
        <f>Z328*VLOOKUP('Tipo de Pilha_Furieri2014'!$E$1,'Área - us ur_Furieri2014'!$A$4:$R$6,8,FALSE)/1000</f>
        <v>1.909319934783513E-3</v>
      </c>
      <c r="AR328" s="76">
        <f>AA328*VLOOKUP('Tipo de Pilha_Furieri2014'!$E$1,'Área - us ur_Furieri2014'!$A$4:$R$6,9,FALSE)/1000</f>
        <v>2.1613752047722947E-3</v>
      </c>
      <c r="AS328" s="76">
        <f>AB328*VLOOKUP('Tipo de Pilha_Furieri2014'!$E$1,'Área - us ur_Furieri2014'!$A$4:$R$6,10,FALSE)/1000</f>
        <v>1.545803808839278E-3</v>
      </c>
      <c r="AT328" s="76">
        <f>AC328*VLOOKUP('Tipo de Pilha_Furieri2014'!$E$1,'Área - us ur_Furieri2014'!$A$4:$R$6,11,FALSE)/1000</f>
        <v>1.3604434789031526E-3</v>
      </c>
      <c r="AU328" s="76">
        <f>AD328*VLOOKUP('Tipo de Pilha_Furieri2014'!$E$1,'Área - us ur_Furieri2014'!$A$4:$R$6,12,FALSE)/1000</f>
        <v>1.2134539677094479E-3</v>
      </c>
      <c r="AV328" s="76">
        <f>AE328*VLOOKUP('Tipo de Pilha_Furieri2014'!$E$1,'Área - us ur_Furieri2014'!$A$4:$R$6,13,FALSE)/1000</f>
        <v>3.8218980824895562E-4</v>
      </c>
      <c r="AW328" s="76">
        <f>AF328*VLOOKUP('Tipo de Pilha_Furieri2014'!$E$1,'Área - us ur_Furieri2014'!$A$4:$R$6,14,FALSE)/1000</f>
        <v>2.3484891553123225E-4</v>
      </c>
      <c r="AX328" s="76">
        <f>AG328*VLOOKUP('Tipo de Pilha_Furieri2014'!$E$1,'Área - us ur_Furieri2014'!$A$4:$R$6,15,FALSE)/1000</f>
        <v>9.4314593394648067E-5</v>
      </c>
      <c r="AY328" s="76">
        <f>AH328*VLOOKUP('Tipo de Pilha_Furieri2014'!$E$1,'Área - us ur_Furieri2014'!$A$4:$R$6,16,FALSE)/1000</f>
        <v>0</v>
      </c>
      <c r="AZ328" s="76">
        <f>AI328*VLOOKUP('Tipo de Pilha_Furieri2014'!$E$1,'Área - us ur_Furieri2014'!$A$4:$R$6,17,FALSE)/1000</f>
        <v>0</v>
      </c>
      <c r="BA328" s="77">
        <f>AJ328*VLOOKUP('Tipo de Pilha_Furieri2014'!$E$1,'Área - us ur_Furieri2014'!$A$4:$R$6,18,FALSE)/1000</f>
        <v>0</v>
      </c>
      <c r="BB328" s="70">
        <f t="shared" si="159"/>
        <v>1.0573846626327986E-2</v>
      </c>
    </row>
    <row r="329" spans="1:54" ht="15" customHeight="1" x14ac:dyDescent="0.2">
      <c r="A329" s="90">
        <f>'Série Vento-1 dia'!D329</f>
        <v>42331</v>
      </c>
      <c r="B329" s="55">
        <f>'Série Vento-1 dia'!E329</f>
        <v>10.309457759999999</v>
      </c>
      <c r="C329" s="48">
        <f t="shared" si="160"/>
        <v>5.1547288800000007E-2</v>
      </c>
      <c r="D329" s="49">
        <f t="shared" si="161"/>
        <v>0.15464186639999997</v>
      </c>
      <c r="E329" s="49">
        <f t="shared" si="162"/>
        <v>0.25773644400000001</v>
      </c>
      <c r="F329" s="49">
        <f t="shared" si="163"/>
        <v>0.36083102159999991</v>
      </c>
      <c r="G329" s="49">
        <f t="shared" si="164"/>
        <v>0.46392559919999998</v>
      </c>
      <c r="H329" s="49">
        <f t="shared" si="165"/>
        <v>0.56702017680000005</v>
      </c>
      <c r="I329" s="49">
        <f t="shared" si="166"/>
        <v>0.67011475440000001</v>
      </c>
      <c r="J329" s="49">
        <f t="shared" si="167"/>
        <v>0.77320933200000008</v>
      </c>
      <c r="K329" s="49">
        <f t="shared" si="168"/>
        <v>0.87630390959999993</v>
      </c>
      <c r="L329" s="49">
        <f t="shared" si="169"/>
        <v>0.97939848719999989</v>
      </c>
      <c r="M329" s="49">
        <f t="shared" si="170"/>
        <v>1.0824930648</v>
      </c>
      <c r="N329" s="49">
        <f t="shared" si="171"/>
        <v>1.1855876423999998</v>
      </c>
      <c r="O329" s="49">
        <f t="shared" si="172"/>
        <v>1.2886822199999999</v>
      </c>
      <c r="P329" s="49">
        <f t="shared" si="173"/>
        <v>1.3917767975999999</v>
      </c>
      <c r="Q329" s="49">
        <f t="shared" si="174"/>
        <v>1.4948713751999998</v>
      </c>
      <c r="R329" s="49">
        <f t="shared" si="175"/>
        <v>1.5979659528000001</v>
      </c>
      <c r="S329" s="50">
        <f t="shared" si="176"/>
        <v>1.7010605303999999</v>
      </c>
      <c r="T329" s="48">
        <f t="shared" si="142"/>
        <v>0</v>
      </c>
      <c r="U329" s="49">
        <f t="shared" si="143"/>
        <v>0</v>
      </c>
      <c r="V329" s="49">
        <f t="shared" si="144"/>
        <v>0</v>
      </c>
      <c r="W329" s="49">
        <f t="shared" si="145"/>
        <v>0</v>
      </c>
      <c r="X329" s="49">
        <f t="shared" si="146"/>
        <v>0.91489486430258415</v>
      </c>
      <c r="Y329" s="49">
        <f t="shared" si="147"/>
        <v>4.5144270933175914</v>
      </c>
      <c r="Z329" s="49">
        <f t="shared" si="148"/>
        <v>9.3468643862731948</v>
      </c>
      <c r="AA329" s="49">
        <f t="shared" si="149"/>
        <v>15.412206743169406</v>
      </c>
      <c r="AB329" s="49">
        <f t="shared" si="150"/>
        <v>22.710454164006201</v>
      </c>
      <c r="AC329" s="49">
        <f t="shared" si="151"/>
        <v>31.241606648783609</v>
      </c>
      <c r="AD329" s="49">
        <f t="shared" si="152"/>
        <v>41.00566419750163</v>
      </c>
      <c r="AE329" s="49">
        <f t="shared" si="153"/>
        <v>52.002626810160223</v>
      </c>
      <c r="AF329" s="49">
        <f t="shared" si="154"/>
        <v>64.232494486759435</v>
      </c>
      <c r="AG329" s="49">
        <f t="shared" si="155"/>
        <v>77.695267227299254</v>
      </c>
      <c r="AH329" s="49">
        <f t="shared" si="156"/>
        <v>92.390945031779637</v>
      </c>
      <c r="AI329" s="49">
        <f t="shared" si="157"/>
        <v>108.31952790020071</v>
      </c>
      <c r="AJ329" s="49">
        <f t="shared" si="158"/>
        <v>125.48101583256231</v>
      </c>
      <c r="AK329" s="75">
        <f>T329*VLOOKUP('Tipo de Pilha_Furieri2014'!$E$1,'Área - us ur_Furieri2014'!$A$4:$R$6,2,FALSE)/1000</f>
        <v>0</v>
      </c>
      <c r="AL329" s="76">
        <f>U329*VLOOKUP('Tipo de Pilha_Furieri2014'!$E$1,'Área - us ur_Furieri2014'!$A$4:$R$6,3,FALSE)/1000</f>
        <v>0</v>
      </c>
      <c r="AM329" s="76">
        <f>V329*VLOOKUP('Tipo de Pilha_Furieri2014'!$E$1,'Área - us ur_Furieri2014'!$A$4:$R$6,4,FALSE)/1000</f>
        <v>0</v>
      </c>
      <c r="AN329" s="76">
        <f>W329*VLOOKUP('Tipo de Pilha_Furieri2014'!$E$1,'Área - us ur_Furieri2014'!$A$4:$R$6,5,FALSE)/1000</f>
        <v>0</v>
      </c>
      <c r="AO329" s="76">
        <f>X329*VLOOKUP('Tipo de Pilha_Furieri2014'!$E$1,'Área - us ur_Furieri2014'!$A$4:$R$6,6,FALSE)/1000</f>
        <v>1.4546828342411089E-4</v>
      </c>
      <c r="AP329" s="76">
        <f>Y329*VLOOKUP('Tipo de Pilha_Furieri2014'!$E$1,'Área - us ur_Furieri2014'!$A$4:$R$6,7,FALSE)/1000</f>
        <v>9.1642869994347108E-4</v>
      </c>
      <c r="AQ329" s="76">
        <f>Z329*VLOOKUP('Tipo de Pilha_Furieri2014'!$E$1,'Área - us ur_Furieri2014'!$A$4:$R$6,8,FALSE)/1000</f>
        <v>1.4300702510997986E-3</v>
      </c>
      <c r="AR329" s="76">
        <f>AA329*VLOOKUP('Tipo de Pilha_Furieri2014'!$E$1,'Área - us ur_Furieri2014'!$A$4:$R$6,9,FALSE)/1000</f>
        <v>1.6799305350054651E-3</v>
      </c>
      <c r="AS329" s="76">
        <f>AB329*VLOOKUP('Tipo de Pilha_Furieri2014'!$E$1,'Área - us ur_Furieri2014'!$A$4:$R$6,10,FALSE)/1000</f>
        <v>1.226364524856335E-3</v>
      </c>
      <c r="AT329" s="76">
        <f>AC329*VLOOKUP('Tipo de Pilha_Furieri2014'!$E$1,'Área - us ur_Furieri2014'!$A$4:$R$6,11,FALSE)/1000</f>
        <v>1.0934562327074265E-3</v>
      </c>
      <c r="AU329" s="76">
        <f>AD329*VLOOKUP('Tipo de Pilha_Furieri2014'!$E$1,'Área - us ur_Furieri2014'!$A$4:$R$6,12,FALSE)/1000</f>
        <v>9.8413594074003917E-4</v>
      </c>
      <c r="AV329" s="76">
        <f>AE329*VLOOKUP('Tipo de Pilha_Furieri2014'!$E$1,'Área - us ur_Furieri2014'!$A$4:$R$6,13,FALSE)/1000</f>
        <v>3.1201576086096133E-4</v>
      </c>
      <c r="AW329" s="76">
        <f>AF329*VLOOKUP('Tipo de Pilha_Furieri2014'!$E$1,'Área - us ur_Furieri2014'!$A$4:$R$6,14,FALSE)/1000</f>
        <v>1.9269748346027832E-4</v>
      </c>
      <c r="AX329" s="76">
        <f>AG329*VLOOKUP('Tipo de Pilha_Furieri2014'!$E$1,'Área - us ur_Furieri2014'!$A$4:$R$6,15,FALSE)/1000</f>
        <v>7.7695267227299256E-5</v>
      </c>
      <c r="AY329" s="76">
        <f>AH329*VLOOKUP('Tipo de Pilha_Furieri2014'!$E$1,'Área - us ur_Furieri2014'!$A$4:$R$6,16,FALSE)/1000</f>
        <v>0</v>
      </c>
      <c r="AZ329" s="76">
        <f>AI329*VLOOKUP('Tipo de Pilha_Furieri2014'!$E$1,'Área - us ur_Furieri2014'!$A$4:$R$6,17,FALSE)/1000</f>
        <v>0</v>
      </c>
      <c r="BA329" s="77">
        <f>AJ329*VLOOKUP('Tipo de Pilha_Furieri2014'!$E$1,'Área - us ur_Furieri2014'!$A$4:$R$6,18,FALSE)/1000</f>
        <v>0</v>
      </c>
      <c r="BB329" s="70">
        <f t="shared" si="159"/>
        <v>8.0582629793251852E-3</v>
      </c>
    </row>
    <row r="330" spans="1:54" ht="15" customHeight="1" x14ac:dyDescent="0.2">
      <c r="A330" s="90">
        <f>'Série Vento-1 dia'!D330</f>
        <v>42332</v>
      </c>
      <c r="B330" s="55">
        <f>'Série Vento-1 dia'!E330</f>
        <v>12.886822199999999</v>
      </c>
      <c r="C330" s="48">
        <f t="shared" si="160"/>
        <v>6.4434111000000002E-2</v>
      </c>
      <c r="D330" s="49">
        <f t="shared" si="161"/>
        <v>0.19330233299999999</v>
      </c>
      <c r="E330" s="49">
        <f t="shared" si="162"/>
        <v>0.32217055500000003</v>
      </c>
      <c r="F330" s="49">
        <f t="shared" si="163"/>
        <v>0.45103877699999995</v>
      </c>
      <c r="G330" s="49">
        <f t="shared" si="164"/>
        <v>0.57990699899999998</v>
      </c>
      <c r="H330" s="49">
        <f t="shared" si="165"/>
        <v>0.70877522100000001</v>
      </c>
      <c r="I330" s="49">
        <f t="shared" si="166"/>
        <v>0.83764344299999993</v>
      </c>
      <c r="J330" s="49">
        <f t="shared" si="167"/>
        <v>0.96651166500000008</v>
      </c>
      <c r="K330" s="49">
        <f t="shared" si="168"/>
        <v>1.095379887</v>
      </c>
      <c r="L330" s="49">
        <f t="shared" si="169"/>
        <v>1.2242481089999999</v>
      </c>
      <c r="M330" s="49">
        <f t="shared" si="170"/>
        <v>1.3531163310000001</v>
      </c>
      <c r="N330" s="49">
        <f t="shared" si="171"/>
        <v>1.4819845529999998</v>
      </c>
      <c r="O330" s="49">
        <f t="shared" si="172"/>
        <v>1.6108527749999999</v>
      </c>
      <c r="P330" s="49">
        <f t="shared" si="173"/>
        <v>1.739720997</v>
      </c>
      <c r="Q330" s="49">
        <f t="shared" si="174"/>
        <v>1.8685892189999997</v>
      </c>
      <c r="R330" s="49">
        <f t="shared" si="175"/>
        <v>1.9974574410000003</v>
      </c>
      <c r="S330" s="50">
        <f t="shared" si="176"/>
        <v>2.1263256629999998</v>
      </c>
      <c r="T330" s="48">
        <f t="shared" si="142"/>
        <v>0</v>
      </c>
      <c r="U330" s="49">
        <f t="shared" si="143"/>
        <v>0</v>
      </c>
      <c r="V330" s="49">
        <f t="shared" si="144"/>
        <v>0</v>
      </c>
      <c r="W330" s="49">
        <f t="shared" si="145"/>
        <v>0.55164197298403106</v>
      </c>
      <c r="X330" s="49">
        <f t="shared" si="146"/>
        <v>5.0510572592527874</v>
      </c>
      <c r="Y330" s="49">
        <f t="shared" si="147"/>
        <v>11.476886707928735</v>
      </c>
      <c r="Z330" s="49">
        <f t="shared" si="148"/>
        <v>19.82913031901186</v>
      </c>
      <c r="AA330" s="49">
        <f t="shared" si="149"/>
        <v>30.107788092502204</v>
      </c>
      <c r="AB330" s="49">
        <f t="shared" si="150"/>
        <v>42.312860028399705</v>
      </c>
      <c r="AC330" s="49">
        <f t="shared" si="151"/>
        <v>56.444346126704389</v>
      </c>
      <c r="AD330" s="49">
        <f t="shared" si="152"/>
        <v>72.502246387416307</v>
      </c>
      <c r="AE330" s="49">
        <f t="shared" si="153"/>
        <v>90.486560810535352</v>
      </c>
      <c r="AF330" s="49">
        <f t="shared" si="154"/>
        <v>110.39728939606164</v>
      </c>
      <c r="AG330" s="49">
        <f t="shared" si="155"/>
        <v>132.23443214399509</v>
      </c>
      <c r="AH330" s="49">
        <f t="shared" si="156"/>
        <v>155.9979890543357</v>
      </c>
      <c r="AI330" s="49">
        <f t="shared" si="157"/>
        <v>181.68796012708367</v>
      </c>
      <c r="AJ330" s="49">
        <f t="shared" si="158"/>
        <v>209.30434536223856</v>
      </c>
      <c r="AK330" s="75">
        <f>T330*VLOOKUP('Tipo de Pilha_Furieri2014'!$E$1,'Área - us ur_Furieri2014'!$A$4:$R$6,2,FALSE)/1000</f>
        <v>0</v>
      </c>
      <c r="AL330" s="76">
        <f>U330*VLOOKUP('Tipo de Pilha_Furieri2014'!$E$1,'Área - us ur_Furieri2014'!$A$4:$R$6,3,FALSE)/1000</f>
        <v>0</v>
      </c>
      <c r="AM330" s="76">
        <f>V330*VLOOKUP('Tipo de Pilha_Furieri2014'!$E$1,'Área - us ur_Furieri2014'!$A$4:$R$6,4,FALSE)/1000</f>
        <v>0</v>
      </c>
      <c r="AN330" s="76">
        <f>W330*VLOOKUP('Tipo de Pilha_Furieri2014'!$E$1,'Área - us ur_Furieri2014'!$A$4:$R$6,5,FALSE)/1000</f>
        <v>5.3509271379451008E-5</v>
      </c>
      <c r="AO330" s="76">
        <f>X330*VLOOKUP('Tipo de Pilha_Furieri2014'!$E$1,'Área - us ur_Furieri2014'!$A$4:$R$6,6,FALSE)/1000</f>
        <v>8.0311810422119322E-4</v>
      </c>
      <c r="AP330" s="76">
        <f>Y330*VLOOKUP('Tipo de Pilha_Furieri2014'!$E$1,'Área - us ur_Furieri2014'!$A$4:$R$6,7,FALSE)/1000</f>
        <v>2.3298080017095332E-3</v>
      </c>
      <c r="AQ330" s="76">
        <f>Z330*VLOOKUP('Tipo de Pilha_Furieri2014'!$E$1,'Área - us ur_Furieri2014'!$A$4:$R$6,8,FALSE)/1000</f>
        <v>3.0338569388088142E-3</v>
      </c>
      <c r="AR330" s="76">
        <f>AA330*VLOOKUP('Tipo de Pilha_Furieri2014'!$E$1,'Área - us ur_Furieri2014'!$A$4:$R$6,9,FALSE)/1000</f>
        <v>3.2817489020827402E-3</v>
      </c>
      <c r="AS330" s="76">
        <f>AB330*VLOOKUP('Tipo de Pilha_Furieri2014'!$E$1,'Área - us ur_Furieri2014'!$A$4:$R$6,10,FALSE)/1000</f>
        <v>2.2848944415335844E-3</v>
      </c>
      <c r="AT330" s="76">
        <f>AC330*VLOOKUP('Tipo de Pilha_Furieri2014'!$E$1,'Área - us ur_Furieri2014'!$A$4:$R$6,11,FALSE)/1000</f>
        <v>1.9755521144346538E-3</v>
      </c>
      <c r="AU330" s="76">
        <f>AD330*VLOOKUP('Tipo de Pilha_Furieri2014'!$E$1,'Área - us ur_Furieri2014'!$A$4:$R$6,12,FALSE)/1000</f>
        <v>1.7400539132979914E-3</v>
      </c>
      <c r="AV330" s="76">
        <f>AE330*VLOOKUP('Tipo de Pilha_Furieri2014'!$E$1,'Área - us ur_Furieri2014'!$A$4:$R$6,13,FALSE)/1000</f>
        <v>5.4291936486321212E-4</v>
      </c>
      <c r="AW330" s="76">
        <f>AF330*VLOOKUP('Tipo de Pilha_Furieri2014'!$E$1,'Área - us ur_Furieri2014'!$A$4:$R$6,14,FALSE)/1000</f>
        <v>3.3119186818818491E-4</v>
      </c>
      <c r="AX330" s="76">
        <f>AG330*VLOOKUP('Tipo de Pilha_Furieri2014'!$E$1,'Área - us ur_Furieri2014'!$A$4:$R$6,15,FALSE)/1000</f>
        <v>1.322344321439951E-4</v>
      </c>
      <c r="AY330" s="76">
        <f>AH330*VLOOKUP('Tipo de Pilha_Furieri2014'!$E$1,'Área - us ur_Furieri2014'!$A$4:$R$6,16,FALSE)/1000</f>
        <v>0</v>
      </c>
      <c r="AZ330" s="76">
        <f>AI330*VLOOKUP('Tipo de Pilha_Furieri2014'!$E$1,'Área - us ur_Furieri2014'!$A$4:$R$6,17,FALSE)/1000</f>
        <v>0</v>
      </c>
      <c r="BA330" s="77">
        <f>AJ330*VLOOKUP('Tipo de Pilha_Furieri2014'!$E$1,'Área - us ur_Furieri2014'!$A$4:$R$6,18,FALSE)/1000</f>
        <v>0</v>
      </c>
      <c r="BB330" s="70">
        <f t="shared" si="159"/>
        <v>1.6508887352663357E-2</v>
      </c>
    </row>
    <row r="331" spans="1:54" ht="15" customHeight="1" x14ac:dyDescent="0.2">
      <c r="A331" s="90">
        <f>'Série Vento-1 dia'!D331</f>
        <v>42333</v>
      </c>
      <c r="B331" s="55">
        <f>'Série Vento-1 dia'!E331</f>
        <v>12.027700719999999</v>
      </c>
      <c r="C331" s="48">
        <f t="shared" si="160"/>
        <v>6.0138503600000004E-2</v>
      </c>
      <c r="D331" s="49">
        <f t="shared" si="161"/>
        <v>0.18041551079999998</v>
      </c>
      <c r="E331" s="49">
        <f t="shared" si="162"/>
        <v>0.30069251799999996</v>
      </c>
      <c r="F331" s="49">
        <f t="shared" si="163"/>
        <v>0.42096952519999992</v>
      </c>
      <c r="G331" s="49">
        <f t="shared" si="164"/>
        <v>0.54124653239999998</v>
      </c>
      <c r="H331" s="49">
        <f t="shared" si="165"/>
        <v>0.66152353959999999</v>
      </c>
      <c r="I331" s="49">
        <f t="shared" si="166"/>
        <v>0.78180054679999988</v>
      </c>
      <c r="J331" s="49">
        <f t="shared" si="167"/>
        <v>0.902077554</v>
      </c>
      <c r="K331" s="49">
        <f t="shared" si="168"/>
        <v>1.0223545612</v>
      </c>
      <c r="L331" s="49">
        <f t="shared" si="169"/>
        <v>1.1426315683999999</v>
      </c>
      <c r="M331" s="49">
        <f t="shared" si="170"/>
        <v>1.2629085756</v>
      </c>
      <c r="N331" s="49">
        <f t="shared" si="171"/>
        <v>1.3831855827999997</v>
      </c>
      <c r="O331" s="49">
        <f t="shared" si="172"/>
        <v>1.5034625899999998</v>
      </c>
      <c r="P331" s="49">
        <f t="shared" si="173"/>
        <v>1.6237395971999999</v>
      </c>
      <c r="Q331" s="49">
        <f t="shared" si="174"/>
        <v>1.7440166043999996</v>
      </c>
      <c r="R331" s="49">
        <f t="shared" si="175"/>
        <v>1.8642936116000002</v>
      </c>
      <c r="S331" s="50">
        <f t="shared" si="176"/>
        <v>1.9845706187999999</v>
      </c>
      <c r="T331" s="48">
        <f t="shared" si="142"/>
        <v>0</v>
      </c>
      <c r="U331" s="49">
        <f t="shared" si="143"/>
        <v>0</v>
      </c>
      <c r="V331" s="49">
        <f t="shared" si="144"/>
        <v>0</v>
      </c>
      <c r="W331" s="49">
        <f t="shared" si="145"/>
        <v>0</v>
      </c>
      <c r="X331" s="49">
        <f t="shared" si="146"/>
        <v>3.4989591863194063</v>
      </c>
      <c r="Y331" s="49">
        <f t="shared" si="147"/>
        <v>8.8970711545569401</v>
      </c>
      <c r="Z331" s="49">
        <f t="shared" si="148"/>
        <v>15.973303904269175</v>
      </c>
      <c r="AA331" s="49">
        <f t="shared" si="149"/>
        <v>24.72765743545613</v>
      </c>
      <c r="AB331" s="49">
        <f t="shared" si="150"/>
        <v>35.160131748117792</v>
      </c>
      <c r="AC331" s="49">
        <f t="shared" si="151"/>
        <v>47.270726842254135</v>
      </c>
      <c r="AD331" s="49">
        <f t="shared" si="152"/>
        <v>61.059442717865224</v>
      </c>
      <c r="AE331" s="49">
        <f t="shared" si="153"/>
        <v>76.52627937495096</v>
      </c>
      <c r="AF331" s="49">
        <f t="shared" si="154"/>
        <v>93.671236813511456</v>
      </c>
      <c r="AG331" s="49">
        <f t="shared" si="155"/>
        <v>112.49431503354667</v>
      </c>
      <c r="AH331" s="49">
        <f t="shared" si="156"/>
        <v>132.99551403505649</v>
      </c>
      <c r="AI331" s="49">
        <f t="shared" si="157"/>
        <v>155.17483381804121</v>
      </c>
      <c r="AJ331" s="49">
        <f t="shared" si="158"/>
        <v>179.03227438250045</v>
      </c>
      <c r="AK331" s="75">
        <f>T331*VLOOKUP('Tipo de Pilha_Furieri2014'!$E$1,'Área - us ur_Furieri2014'!$A$4:$R$6,2,FALSE)/1000</f>
        <v>0</v>
      </c>
      <c r="AL331" s="76">
        <f>U331*VLOOKUP('Tipo de Pilha_Furieri2014'!$E$1,'Área - us ur_Furieri2014'!$A$4:$R$6,3,FALSE)/1000</f>
        <v>0</v>
      </c>
      <c r="AM331" s="76">
        <f>V331*VLOOKUP('Tipo de Pilha_Furieri2014'!$E$1,'Área - us ur_Furieri2014'!$A$4:$R$6,4,FALSE)/1000</f>
        <v>0</v>
      </c>
      <c r="AN331" s="76">
        <f>W331*VLOOKUP('Tipo de Pilha_Furieri2014'!$E$1,'Área - us ur_Furieri2014'!$A$4:$R$6,5,FALSE)/1000</f>
        <v>0</v>
      </c>
      <c r="AO331" s="76">
        <f>X331*VLOOKUP('Tipo de Pilha_Furieri2014'!$E$1,'Área - us ur_Furieri2014'!$A$4:$R$6,6,FALSE)/1000</f>
        <v>5.5633451062478553E-4</v>
      </c>
      <c r="AP331" s="76">
        <f>Y331*VLOOKUP('Tipo de Pilha_Furieri2014'!$E$1,'Área - us ur_Furieri2014'!$A$4:$R$6,7,FALSE)/1000</f>
        <v>1.806105444375059E-3</v>
      </c>
      <c r="AQ331" s="76">
        <f>Z331*VLOOKUP('Tipo de Pilha_Furieri2014'!$E$1,'Área - us ur_Furieri2014'!$A$4:$R$6,8,FALSE)/1000</f>
        <v>2.4439154973531834E-3</v>
      </c>
      <c r="AR331" s="76">
        <f>AA331*VLOOKUP('Tipo de Pilha_Furieri2014'!$E$1,'Área - us ur_Furieri2014'!$A$4:$R$6,9,FALSE)/1000</f>
        <v>2.6953146604647184E-3</v>
      </c>
      <c r="AS331" s="76">
        <f>AB331*VLOOKUP('Tipo de Pilha_Furieri2014'!$E$1,'Área - us ur_Furieri2014'!$A$4:$R$6,10,FALSE)/1000</f>
        <v>1.8986471143983611E-3</v>
      </c>
      <c r="AT331" s="76">
        <f>AC331*VLOOKUP('Tipo de Pilha_Furieri2014'!$E$1,'Área - us ur_Furieri2014'!$A$4:$R$6,11,FALSE)/1000</f>
        <v>1.654475439478895E-3</v>
      </c>
      <c r="AU331" s="76">
        <f>AD331*VLOOKUP('Tipo de Pilha_Furieri2014'!$E$1,'Área - us ur_Furieri2014'!$A$4:$R$6,12,FALSE)/1000</f>
        <v>1.4654266252287654E-3</v>
      </c>
      <c r="AV331" s="76">
        <f>AE331*VLOOKUP('Tipo de Pilha_Furieri2014'!$E$1,'Área - us ur_Furieri2014'!$A$4:$R$6,13,FALSE)/1000</f>
        <v>4.5915767624970578E-4</v>
      </c>
      <c r="AW331" s="76">
        <f>AF331*VLOOKUP('Tipo de Pilha_Furieri2014'!$E$1,'Área - us ur_Furieri2014'!$A$4:$R$6,14,FALSE)/1000</f>
        <v>2.8101371044053435E-4</v>
      </c>
      <c r="AX331" s="76">
        <f>AG331*VLOOKUP('Tipo de Pilha_Furieri2014'!$E$1,'Área - us ur_Furieri2014'!$A$4:$R$6,15,FALSE)/1000</f>
        <v>1.1249431503354668E-4</v>
      </c>
      <c r="AY331" s="76">
        <f>AH331*VLOOKUP('Tipo de Pilha_Furieri2014'!$E$1,'Área - us ur_Furieri2014'!$A$4:$R$6,16,FALSE)/1000</f>
        <v>0</v>
      </c>
      <c r="AZ331" s="76">
        <f>AI331*VLOOKUP('Tipo de Pilha_Furieri2014'!$E$1,'Área - us ur_Furieri2014'!$A$4:$R$6,17,FALSE)/1000</f>
        <v>0</v>
      </c>
      <c r="BA331" s="77">
        <f>AJ331*VLOOKUP('Tipo de Pilha_Furieri2014'!$E$1,'Área - us ur_Furieri2014'!$A$4:$R$6,18,FALSE)/1000</f>
        <v>0</v>
      </c>
      <c r="BB331" s="70">
        <f t="shared" si="159"/>
        <v>1.3372884993647555E-2</v>
      </c>
    </row>
    <row r="332" spans="1:54" ht="15" customHeight="1" x14ac:dyDescent="0.2">
      <c r="A332" s="90">
        <f>'Série Vento-1 dia'!D332</f>
        <v>42334</v>
      </c>
      <c r="B332" s="55">
        <f>'Série Vento-1 dia'!E332</f>
        <v>9.4503362800000001</v>
      </c>
      <c r="C332" s="48">
        <f t="shared" si="160"/>
        <v>4.7251681400000009E-2</v>
      </c>
      <c r="D332" s="49">
        <f t="shared" si="161"/>
        <v>0.14175504419999999</v>
      </c>
      <c r="E332" s="49">
        <f t="shared" si="162"/>
        <v>0.236258407</v>
      </c>
      <c r="F332" s="49">
        <f t="shared" si="163"/>
        <v>0.33076176979999999</v>
      </c>
      <c r="G332" s="49">
        <f t="shared" si="164"/>
        <v>0.42526513260000004</v>
      </c>
      <c r="H332" s="49">
        <f t="shared" si="165"/>
        <v>0.51976849540000003</v>
      </c>
      <c r="I332" s="49">
        <f t="shared" si="166"/>
        <v>0.61427185820000008</v>
      </c>
      <c r="J332" s="49">
        <f t="shared" si="167"/>
        <v>0.70877522100000012</v>
      </c>
      <c r="K332" s="49">
        <f t="shared" si="168"/>
        <v>0.80327858380000006</v>
      </c>
      <c r="L332" s="49">
        <f t="shared" si="169"/>
        <v>0.89778194659999999</v>
      </c>
      <c r="M332" s="49">
        <f t="shared" si="170"/>
        <v>0.99228530940000015</v>
      </c>
      <c r="N332" s="49">
        <f t="shared" si="171"/>
        <v>1.0867886722</v>
      </c>
      <c r="O332" s="49">
        <f t="shared" si="172"/>
        <v>1.181292035</v>
      </c>
      <c r="P332" s="49">
        <f t="shared" si="173"/>
        <v>1.2757953978000001</v>
      </c>
      <c r="Q332" s="49">
        <f t="shared" si="174"/>
        <v>1.3702987605999999</v>
      </c>
      <c r="R332" s="49">
        <f t="shared" si="175"/>
        <v>1.4648021234000004</v>
      </c>
      <c r="S332" s="50">
        <f t="shared" si="176"/>
        <v>1.5593054862000002</v>
      </c>
      <c r="T332" s="48">
        <f t="shared" si="142"/>
        <v>0</v>
      </c>
      <c r="U332" s="49">
        <f t="shared" si="143"/>
        <v>0</v>
      </c>
      <c r="V332" s="49">
        <f t="shared" si="144"/>
        <v>0</v>
      </c>
      <c r="W332" s="49">
        <f t="shared" si="145"/>
        <v>0</v>
      </c>
      <c r="X332" s="49">
        <f t="shared" si="146"/>
        <v>0</v>
      </c>
      <c r="Y332" s="49">
        <f t="shared" si="147"/>
        <v>2.7115985854500311</v>
      </c>
      <c r="Z332" s="49">
        <f t="shared" si="148"/>
        <v>6.5762512830198965</v>
      </c>
      <c r="AA332" s="49">
        <f t="shared" si="149"/>
        <v>11.47688670792874</v>
      </c>
      <c r="AB332" s="49">
        <f t="shared" si="150"/>
        <v>17.413504860176555</v>
      </c>
      <c r="AC332" s="49">
        <f t="shared" si="151"/>
        <v>24.386105739763345</v>
      </c>
      <c r="AD332" s="49">
        <f t="shared" si="152"/>
        <v>32.394689346689134</v>
      </c>
      <c r="AE332" s="49">
        <f t="shared" si="153"/>
        <v>41.43925568095387</v>
      </c>
      <c r="AF332" s="49">
        <f t="shared" si="154"/>
        <v>51.519804742557596</v>
      </c>
      <c r="AG332" s="49">
        <f t="shared" si="155"/>
        <v>62.636336531500305</v>
      </c>
      <c r="AH332" s="49">
        <f t="shared" si="156"/>
        <v>74.788851047781975</v>
      </c>
      <c r="AI332" s="49">
        <f t="shared" si="157"/>
        <v>87.977348291402706</v>
      </c>
      <c r="AJ332" s="49">
        <f t="shared" si="158"/>
        <v>102.20182826236231</v>
      </c>
      <c r="AK332" s="75">
        <f>T332*VLOOKUP('Tipo de Pilha_Furieri2014'!$E$1,'Área - us ur_Furieri2014'!$A$4:$R$6,2,FALSE)/1000</f>
        <v>0</v>
      </c>
      <c r="AL332" s="76">
        <f>U332*VLOOKUP('Tipo de Pilha_Furieri2014'!$E$1,'Área - us ur_Furieri2014'!$A$4:$R$6,3,FALSE)/1000</f>
        <v>0</v>
      </c>
      <c r="AM332" s="76">
        <f>V332*VLOOKUP('Tipo de Pilha_Furieri2014'!$E$1,'Área - us ur_Furieri2014'!$A$4:$R$6,4,FALSE)/1000</f>
        <v>0</v>
      </c>
      <c r="AN332" s="76">
        <f>W332*VLOOKUP('Tipo de Pilha_Furieri2014'!$E$1,'Área - us ur_Furieri2014'!$A$4:$R$6,5,FALSE)/1000</f>
        <v>0</v>
      </c>
      <c r="AO332" s="76">
        <f>X332*VLOOKUP('Tipo de Pilha_Furieri2014'!$E$1,'Área - us ur_Furieri2014'!$A$4:$R$6,6,FALSE)/1000</f>
        <v>0</v>
      </c>
      <c r="AP332" s="76">
        <f>Y332*VLOOKUP('Tipo de Pilha_Furieri2014'!$E$1,'Área - us ur_Furieri2014'!$A$4:$R$6,7,FALSE)/1000</f>
        <v>5.5045451284635634E-4</v>
      </c>
      <c r="AQ332" s="76">
        <f>Z332*VLOOKUP('Tipo de Pilha_Furieri2014'!$E$1,'Área - us ur_Furieri2014'!$A$4:$R$6,8,FALSE)/1000</f>
        <v>1.0061664463020441E-3</v>
      </c>
      <c r="AR332" s="76">
        <f>AA332*VLOOKUP('Tipo de Pilha_Furieri2014'!$E$1,'Área - us ur_Furieri2014'!$A$4:$R$6,9,FALSE)/1000</f>
        <v>1.2509806511642328E-3</v>
      </c>
      <c r="AS332" s="76">
        <f>AB332*VLOOKUP('Tipo de Pilha_Furieri2014'!$E$1,'Área - us ur_Furieri2014'!$A$4:$R$6,10,FALSE)/1000</f>
        <v>9.4032926244953406E-4</v>
      </c>
      <c r="AT332" s="76">
        <f>AC332*VLOOKUP('Tipo de Pilha_Furieri2014'!$E$1,'Área - us ur_Furieri2014'!$A$4:$R$6,11,FALSE)/1000</f>
        <v>8.5351370089171714E-4</v>
      </c>
      <c r="AU332" s="76">
        <f>AD332*VLOOKUP('Tipo de Pilha_Furieri2014'!$E$1,'Área - us ur_Furieri2014'!$A$4:$R$6,12,FALSE)/1000</f>
        <v>7.7747254432053924E-4</v>
      </c>
      <c r="AV332" s="76">
        <f>AE332*VLOOKUP('Tipo de Pilha_Furieri2014'!$E$1,'Área - us ur_Furieri2014'!$A$4:$R$6,13,FALSE)/1000</f>
        <v>2.4863553408572322E-4</v>
      </c>
      <c r="AW332" s="76">
        <f>AF332*VLOOKUP('Tipo de Pilha_Furieri2014'!$E$1,'Área - us ur_Furieri2014'!$A$4:$R$6,14,FALSE)/1000</f>
        <v>1.545594142276728E-4</v>
      </c>
      <c r="AX332" s="76">
        <f>AG332*VLOOKUP('Tipo de Pilha_Furieri2014'!$E$1,'Área - us ur_Furieri2014'!$A$4:$R$6,15,FALSE)/1000</f>
        <v>6.26363365315003E-5</v>
      </c>
      <c r="AY332" s="76">
        <f>AH332*VLOOKUP('Tipo de Pilha_Furieri2014'!$E$1,'Área - us ur_Furieri2014'!$A$4:$R$6,16,FALSE)/1000</f>
        <v>0</v>
      </c>
      <c r="AZ332" s="76">
        <f>AI332*VLOOKUP('Tipo de Pilha_Furieri2014'!$E$1,'Área - us ur_Furieri2014'!$A$4:$R$6,17,FALSE)/1000</f>
        <v>0</v>
      </c>
      <c r="BA332" s="77">
        <f>AJ332*VLOOKUP('Tipo de Pilha_Furieri2014'!$E$1,'Área - us ur_Furieri2014'!$A$4:$R$6,18,FALSE)/1000</f>
        <v>0</v>
      </c>
      <c r="BB332" s="70">
        <f t="shared" si="159"/>
        <v>5.8447484028193199E-3</v>
      </c>
    </row>
    <row r="333" spans="1:54" ht="15" customHeight="1" x14ac:dyDescent="0.2">
      <c r="A333" s="90">
        <f>'Série Vento-1 dia'!D333</f>
        <v>42335</v>
      </c>
      <c r="B333" s="55">
        <f>'Série Vento-1 dia'!E333</f>
        <v>9.4503362800000001</v>
      </c>
      <c r="C333" s="48">
        <f t="shared" si="160"/>
        <v>4.7251681400000009E-2</v>
      </c>
      <c r="D333" s="49">
        <f t="shared" si="161"/>
        <v>0.14175504419999999</v>
      </c>
      <c r="E333" s="49">
        <f t="shared" si="162"/>
        <v>0.236258407</v>
      </c>
      <c r="F333" s="49">
        <f t="shared" si="163"/>
        <v>0.33076176979999999</v>
      </c>
      <c r="G333" s="49">
        <f t="shared" si="164"/>
        <v>0.42526513260000004</v>
      </c>
      <c r="H333" s="49">
        <f t="shared" si="165"/>
        <v>0.51976849540000003</v>
      </c>
      <c r="I333" s="49">
        <f t="shared" si="166"/>
        <v>0.61427185820000008</v>
      </c>
      <c r="J333" s="49">
        <f t="shared" si="167"/>
        <v>0.70877522100000012</v>
      </c>
      <c r="K333" s="49">
        <f t="shared" si="168"/>
        <v>0.80327858380000006</v>
      </c>
      <c r="L333" s="49">
        <f t="shared" si="169"/>
        <v>0.89778194659999999</v>
      </c>
      <c r="M333" s="49">
        <f t="shared" si="170"/>
        <v>0.99228530940000015</v>
      </c>
      <c r="N333" s="49">
        <f t="shared" si="171"/>
        <v>1.0867886722</v>
      </c>
      <c r="O333" s="49">
        <f t="shared" si="172"/>
        <v>1.181292035</v>
      </c>
      <c r="P333" s="49">
        <f t="shared" si="173"/>
        <v>1.2757953978000001</v>
      </c>
      <c r="Q333" s="49">
        <f t="shared" si="174"/>
        <v>1.3702987605999999</v>
      </c>
      <c r="R333" s="49">
        <f t="shared" si="175"/>
        <v>1.4648021234000004</v>
      </c>
      <c r="S333" s="50">
        <f t="shared" si="176"/>
        <v>1.5593054862000002</v>
      </c>
      <c r="T333" s="48">
        <f t="shared" si="142"/>
        <v>0</v>
      </c>
      <c r="U333" s="49">
        <f t="shared" si="143"/>
        <v>0</v>
      </c>
      <c r="V333" s="49">
        <f t="shared" si="144"/>
        <v>0</v>
      </c>
      <c r="W333" s="49">
        <f t="shared" si="145"/>
        <v>0</v>
      </c>
      <c r="X333" s="49">
        <f t="shared" si="146"/>
        <v>0</v>
      </c>
      <c r="Y333" s="49">
        <f t="shared" si="147"/>
        <v>2.7115985854500311</v>
      </c>
      <c r="Z333" s="49">
        <f t="shared" si="148"/>
        <v>6.5762512830198965</v>
      </c>
      <c r="AA333" s="49">
        <f t="shared" si="149"/>
        <v>11.47688670792874</v>
      </c>
      <c r="AB333" s="49">
        <f t="shared" si="150"/>
        <v>17.413504860176555</v>
      </c>
      <c r="AC333" s="49">
        <f t="shared" si="151"/>
        <v>24.386105739763345</v>
      </c>
      <c r="AD333" s="49">
        <f t="shared" si="152"/>
        <v>32.394689346689134</v>
      </c>
      <c r="AE333" s="49">
        <f t="shared" si="153"/>
        <v>41.43925568095387</v>
      </c>
      <c r="AF333" s="49">
        <f t="shared" si="154"/>
        <v>51.519804742557596</v>
      </c>
      <c r="AG333" s="49">
        <f t="shared" si="155"/>
        <v>62.636336531500305</v>
      </c>
      <c r="AH333" s="49">
        <f t="shared" si="156"/>
        <v>74.788851047781975</v>
      </c>
      <c r="AI333" s="49">
        <f t="shared" si="157"/>
        <v>87.977348291402706</v>
      </c>
      <c r="AJ333" s="49">
        <f t="shared" si="158"/>
        <v>102.20182826236231</v>
      </c>
      <c r="AK333" s="75">
        <f>T333*VLOOKUP('Tipo de Pilha_Furieri2014'!$E$1,'Área - us ur_Furieri2014'!$A$4:$R$6,2,FALSE)/1000</f>
        <v>0</v>
      </c>
      <c r="AL333" s="76">
        <f>U333*VLOOKUP('Tipo de Pilha_Furieri2014'!$E$1,'Área - us ur_Furieri2014'!$A$4:$R$6,3,FALSE)/1000</f>
        <v>0</v>
      </c>
      <c r="AM333" s="76">
        <f>V333*VLOOKUP('Tipo de Pilha_Furieri2014'!$E$1,'Área - us ur_Furieri2014'!$A$4:$R$6,4,FALSE)/1000</f>
        <v>0</v>
      </c>
      <c r="AN333" s="76">
        <f>W333*VLOOKUP('Tipo de Pilha_Furieri2014'!$E$1,'Área - us ur_Furieri2014'!$A$4:$R$6,5,FALSE)/1000</f>
        <v>0</v>
      </c>
      <c r="AO333" s="76">
        <f>X333*VLOOKUP('Tipo de Pilha_Furieri2014'!$E$1,'Área - us ur_Furieri2014'!$A$4:$R$6,6,FALSE)/1000</f>
        <v>0</v>
      </c>
      <c r="AP333" s="76">
        <f>Y333*VLOOKUP('Tipo de Pilha_Furieri2014'!$E$1,'Área - us ur_Furieri2014'!$A$4:$R$6,7,FALSE)/1000</f>
        <v>5.5045451284635634E-4</v>
      </c>
      <c r="AQ333" s="76">
        <f>Z333*VLOOKUP('Tipo de Pilha_Furieri2014'!$E$1,'Área - us ur_Furieri2014'!$A$4:$R$6,8,FALSE)/1000</f>
        <v>1.0061664463020441E-3</v>
      </c>
      <c r="AR333" s="76">
        <f>AA333*VLOOKUP('Tipo de Pilha_Furieri2014'!$E$1,'Área - us ur_Furieri2014'!$A$4:$R$6,9,FALSE)/1000</f>
        <v>1.2509806511642328E-3</v>
      </c>
      <c r="AS333" s="76">
        <f>AB333*VLOOKUP('Tipo de Pilha_Furieri2014'!$E$1,'Área - us ur_Furieri2014'!$A$4:$R$6,10,FALSE)/1000</f>
        <v>9.4032926244953406E-4</v>
      </c>
      <c r="AT333" s="76">
        <f>AC333*VLOOKUP('Tipo de Pilha_Furieri2014'!$E$1,'Área - us ur_Furieri2014'!$A$4:$R$6,11,FALSE)/1000</f>
        <v>8.5351370089171714E-4</v>
      </c>
      <c r="AU333" s="76">
        <f>AD333*VLOOKUP('Tipo de Pilha_Furieri2014'!$E$1,'Área - us ur_Furieri2014'!$A$4:$R$6,12,FALSE)/1000</f>
        <v>7.7747254432053924E-4</v>
      </c>
      <c r="AV333" s="76">
        <f>AE333*VLOOKUP('Tipo de Pilha_Furieri2014'!$E$1,'Área - us ur_Furieri2014'!$A$4:$R$6,13,FALSE)/1000</f>
        <v>2.4863553408572322E-4</v>
      </c>
      <c r="AW333" s="76">
        <f>AF333*VLOOKUP('Tipo de Pilha_Furieri2014'!$E$1,'Área - us ur_Furieri2014'!$A$4:$R$6,14,FALSE)/1000</f>
        <v>1.545594142276728E-4</v>
      </c>
      <c r="AX333" s="76">
        <f>AG333*VLOOKUP('Tipo de Pilha_Furieri2014'!$E$1,'Área - us ur_Furieri2014'!$A$4:$R$6,15,FALSE)/1000</f>
        <v>6.26363365315003E-5</v>
      </c>
      <c r="AY333" s="76">
        <f>AH333*VLOOKUP('Tipo de Pilha_Furieri2014'!$E$1,'Área - us ur_Furieri2014'!$A$4:$R$6,16,FALSE)/1000</f>
        <v>0</v>
      </c>
      <c r="AZ333" s="76">
        <f>AI333*VLOOKUP('Tipo de Pilha_Furieri2014'!$E$1,'Área - us ur_Furieri2014'!$A$4:$R$6,17,FALSE)/1000</f>
        <v>0</v>
      </c>
      <c r="BA333" s="77">
        <f>AJ333*VLOOKUP('Tipo de Pilha_Furieri2014'!$E$1,'Área - us ur_Furieri2014'!$A$4:$R$6,18,FALSE)/1000</f>
        <v>0</v>
      </c>
      <c r="BB333" s="70">
        <f t="shared" si="159"/>
        <v>5.8447484028193199E-3</v>
      </c>
    </row>
    <row r="334" spans="1:54" ht="15" customHeight="1" x14ac:dyDescent="0.2">
      <c r="A334" s="90">
        <f>'Série Vento-1 dia'!D334</f>
        <v>42336</v>
      </c>
      <c r="B334" s="55">
        <f>'Série Vento-1 dia'!E334</f>
        <v>14.605065159999999</v>
      </c>
      <c r="C334" s="48">
        <f t="shared" si="160"/>
        <v>7.3025325800000013E-2</v>
      </c>
      <c r="D334" s="49">
        <f t="shared" si="161"/>
        <v>0.21907597739999998</v>
      </c>
      <c r="E334" s="49">
        <f t="shared" si="162"/>
        <v>0.36512662899999998</v>
      </c>
      <c r="F334" s="49">
        <f t="shared" si="163"/>
        <v>0.51117728059999989</v>
      </c>
      <c r="G334" s="49">
        <f t="shared" si="164"/>
        <v>0.65722793219999998</v>
      </c>
      <c r="H334" s="49">
        <f t="shared" si="165"/>
        <v>0.80327858380000006</v>
      </c>
      <c r="I334" s="49">
        <f t="shared" si="166"/>
        <v>0.94932923539999992</v>
      </c>
      <c r="J334" s="49">
        <f t="shared" si="167"/>
        <v>1.095379887</v>
      </c>
      <c r="K334" s="49">
        <f t="shared" si="168"/>
        <v>1.2414305386</v>
      </c>
      <c r="L334" s="49">
        <f t="shared" si="169"/>
        <v>1.3874811901999999</v>
      </c>
      <c r="M334" s="49">
        <f t="shared" si="170"/>
        <v>1.5335318417999999</v>
      </c>
      <c r="N334" s="49">
        <f t="shared" si="171"/>
        <v>1.6795824933999997</v>
      </c>
      <c r="O334" s="49">
        <f t="shared" si="172"/>
        <v>1.8256331449999998</v>
      </c>
      <c r="P334" s="49">
        <f t="shared" si="173"/>
        <v>1.9716837966</v>
      </c>
      <c r="Q334" s="49">
        <f t="shared" si="174"/>
        <v>2.1177344481999998</v>
      </c>
      <c r="R334" s="49">
        <f t="shared" si="175"/>
        <v>2.2637850998000002</v>
      </c>
      <c r="S334" s="50">
        <f t="shared" si="176"/>
        <v>2.4098357513999997</v>
      </c>
      <c r="T334" s="48">
        <f t="shared" si="142"/>
        <v>0</v>
      </c>
      <c r="U334" s="49">
        <f t="shared" si="143"/>
        <v>0</v>
      </c>
      <c r="V334" s="49">
        <f t="shared" si="144"/>
        <v>0</v>
      </c>
      <c r="W334" s="49">
        <f t="shared" si="145"/>
        <v>2.4116375663654424</v>
      </c>
      <c r="X334" s="49">
        <f t="shared" si="146"/>
        <v>8.6753852289694926</v>
      </c>
      <c r="Y334" s="49">
        <f t="shared" si="147"/>
        <v>17.413504860176555</v>
      </c>
      <c r="Z334" s="49">
        <f t="shared" si="148"/>
        <v>28.625996459986609</v>
      </c>
      <c r="AA334" s="49">
        <f t="shared" si="149"/>
        <v>42.312860028399705</v>
      </c>
      <c r="AB334" s="49">
        <f t="shared" si="150"/>
        <v>58.474095565415801</v>
      </c>
      <c r="AC334" s="49">
        <f t="shared" si="151"/>
        <v>77.1097030710349</v>
      </c>
      <c r="AD334" s="49">
        <f t="shared" si="152"/>
        <v>98.219682545257001</v>
      </c>
      <c r="AE334" s="49">
        <f t="shared" si="153"/>
        <v>121.80403398808208</v>
      </c>
      <c r="AF334" s="49">
        <f t="shared" si="154"/>
        <v>147.86275739951026</v>
      </c>
      <c r="AG334" s="49">
        <f t="shared" si="155"/>
        <v>176.39585277954146</v>
      </c>
      <c r="AH334" s="49">
        <f t="shared" si="156"/>
        <v>207.40332012817555</v>
      </c>
      <c r="AI334" s="49">
        <f t="shared" si="157"/>
        <v>240.88515944541282</v>
      </c>
      <c r="AJ334" s="49">
        <f t="shared" si="158"/>
        <v>276.84137073125294</v>
      </c>
      <c r="AK334" s="75">
        <f>T334*VLOOKUP('Tipo de Pilha_Furieri2014'!$E$1,'Área - us ur_Furieri2014'!$A$4:$R$6,2,FALSE)/1000</f>
        <v>0</v>
      </c>
      <c r="AL334" s="76">
        <f>U334*VLOOKUP('Tipo de Pilha_Furieri2014'!$E$1,'Área - us ur_Furieri2014'!$A$4:$R$6,3,FALSE)/1000</f>
        <v>0</v>
      </c>
      <c r="AM334" s="76">
        <f>V334*VLOOKUP('Tipo de Pilha_Furieri2014'!$E$1,'Área - us ur_Furieri2014'!$A$4:$R$6,4,FALSE)/1000</f>
        <v>0</v>
      </c>
      <c r="AN334" s="76">
        <f>W334*VLOOKUP('Tipo de Pilha_Furieri2014'!$E$1,'Área - us ur_Furieri2014'!$A$4:$R$6,5,FALSE)/1000</f>
        <v>2.3392884393744789E-4</v>
      </c>
      <c r="AO334" s="76">
        <f>X334*VLOOKUP('Tipo de Pilha_Furieri2014'!$E$1,'Área - us ur_Furieri2014'!$A$4:$R$6,6,FALSE)/1000</f>
        <v>1.3793862514061494E-3</v>
      </c>
      <c r="AP334" s="76">
        <f>Y334*VLOOKUP('Tipo de Pilha_Furieri2014'!$E$1,'Área - us ur_Furieri2014'!$A$4:$R$6,7,FALSE)/1000</f>
        <v>3.5349414866158407E-3</v>
      </c>
      <c r="AQ334" s="76">
        <f>Z334*VLOOKUP('Tipo de Pilha_Furieri2014'!$E$1,'Área - us ur_Furieri2014'!$A$4:$R$6,8,FALSE)/1000</f>
        <v>4.3797774583779515E-3</v>
      </c>
      <c r="AR334" s="76">
        <f>AA334*VLOOKUP('Tipo de Pilha_Furieri2014'!$E$1,'Área - us ur_Furieri2014'!$A$4:$R$6,9,FALSE)/1000</f>
        <v>4.6121017430955681E-3</v>
      </c>
      <c r="AS334" s="76">
        <f>AB334*VLOOKUP('Tipo de Pilha_Furieri2014'!$E$1,'Área - us ur_Furieri2014'!$A$4:$R$6,10,FALSE)/1000</f>
        <v>3.1576011605324535E-3</v>
      </c>
      <c r="AT334" s="76">
        <f>AC334*VLOOKUP('Tipo de Pilha_Furieri2014'!$E$1,'Área - us ur_Furieri2014'!$A$4:$R$6,11,FALSE)/1000</f>
        <v>2.6988396074862217E-3</v>
      </c>
      <c r="AU334" s="76">
        <f>AD334*VLOOKUP('Tipo de Pilha_Furieri2014'!$E$1,'Área - us ur_Furieri2014'!$A$4:$R$6,12,FALSE)/1000</f>
        <v>2.3572723810861679E-3</v>
      </c>
      <c r="AV334" s="76">
        <f>AE334*VLOOKUP('Tipo de Pilha_Furieri2014'!$E$1,'Área - us ur_Furieri2014'!$A$4:$R$6,13,FALSE)/1000</f>
        <v>7.3082420392849251E-4</v>
      </c>
      <c r="AW334" s="76">
        <f>AF334*VLOOKUP('Tipo de Pilha_Furieri2014'!$E$1,'Área - us ur_Furieri2014'!$A$4:$R$6,14,FALSE)/1000</f>
        <v>4.4358827219853083E-4</v>
      </c>
      <c r="AX334" s="76">
        <f>AG334*VLOOKUP('Tipo de Pilha_Furieri2014'!$E$1,'Área - us ur_Furieri2014'!$A$4:$R$6,15,FALSE)/1000</f>
        <v>1.7639585277954146E-4</v>
      </c>
      <c r="AY334" s="76">
        <f>AH334*VLOOKUP('Tipo de Pilha_Furieri2014'!$E$1,'Área - us ur_Furieri2014'!$A$4:$R$6,16,FALSE)/1000</f>
        <v>0</v>
      </c>
      <c r="AZ334" s="76">
        <f>AI334*VLOOKUP('Tipo de Pilha_Furieri2014'!$E$1,'Área - us ur_Furieri2014'!$A$4:$R$6,17,FALSE)/1000</f>
        <v>0</v>
      </c>
      <c r="BA334" s="77">
        <f>AJ334*VLOOKUP('Tipo de Pilha_Furieri2014'!$E$1,'Área - us ur_Furieri2014'!$A$4:$R$6,18,FALSE)/1000</f>
        <v>0</v>
      </c>
      <c r="BB334" s="70">
        <f t="shared" si="159"/>
        <v>2.3704657261444363E-2</v>
      </c>
    </row>
    <row r="335" spans="1:54" ht="15" customHeight="1" x14ac:dyDescent="0.2">
      <c r="A335" s="90">
        <f>'Série Vento-1 dia'!D335</f>
        <v>42337</v>
      </c>
      <c r="B335" s="55">
        <f>'Série Vento-1 dia'!E335</f>
        <v>16.32330812</v>
      </c>
      <c r="C335" s="48">
        <f t="shared" si="160"/>
        <v>8.1616540600000023E-2</v>
      </c>
      <c r="D335" s="49">
        <f t="shared" si="161"/>
        <v>0.2448496218</v>
      </c>
      <c r="E335" s="49">
        <f t="shared" si="162"/>
        <v>0.40808270300000005</v>
      </c>
      <c r="F335" s="49">
        <f t="shared" si="163"/>
        <v>0.57131578419999995</v>
      </c>
      <c r="G335" s="49">
        <f t="shared" si="164"/>
        <v>0.73454886540000008</v>
      </c>
      <c r="H335" s="49">
        <f t="shared" si="165"/>
        <v>0.8977819466000001</v>
      </c>
      <c r="I335" s="49">
        <f t="shared" si="166"/>
        <v>1.0610150278000001</v>
      </c>
      <c r="J335" s="49">
        <f t="shared" si="167"/>
        <v>1.2242481090000001</v>
      </c>
      <c r="K335" s="49">
        <f t="shared" si="168"/>
        <v>1.3874811902000002</v>
      </c>
      <c r="L335" s="49">
        <f t="shared" si="169"/>
        <v>1.5507142714</v>
      </c>
      <c r="M335" s="49">
        <f t="shared" si="170"/>
        <v>1.7139473526000002</v>
      </c>
      <c r="N335" s="49">
        <f t="shared" si="171"/>
        <v>1.8771804337999998</v>
      </c>
      <c r="O335" s="49">
        <f t="shared" si="172"/>
        <v>2.040413515</v>
      </c>
      <c r="P335" s="49">
        <f t="shared" si="173"/>
        <v>2.2036465962</v>
      </c>
      <c r="Q335" s="49">
        <f t="shared" si="174"/>
        <v>2.3668796774</v>
      </c>
      <c r="R335" s="49">
        <f t="shared" si="175"/>
        <v>2.5301127586000005</v>
      </c>
      <c r="S335" s="50">
        <f t="shared" si="176"/>
        <v>2.6933458398000001</v>
      </c>
      <c r="T335" s="48">
        <f t="shared" si="142"/>
        <v>0</v>
      </c>
      <c r="U335" s="49">
        <f t="shared" si="143"/>
        <v>0</v>
      </c>
      <c r="V335" s="49">
        <f t="shared" si="144"/>
        <v>0</v>
      </c>
      <c r="W335" s="49">
        <f t="shared" si="145"/>
        <v>4.6911633551155347</v>
      </c>
      <c r="X335" s="49">
        <f t="shared" si="146"/>
        <v>12.993222297152791</v>
      </c>
      <c r="Y335" s="49">
        <f t="shared" si="147"/>
        <v>24.386105739763352</v>
      </c>
      <c r="Z335" s="49">
        <f t="shared" si="148"/>
        <v>38.869813682947239</v>
      </c>
      <c r="AA335" s="49">
        <f t="shared" si="149"/>
        <v>56.444346126704431</v>
      </c>
      <c r="AB335" s="49">
        <f t="shared" si="150"/>
        <v>77.109703071034929</v>
      </c>
      <c r="AC335" s="49">
        <f t="shared" si="151"/>
        <v>100.86588451593872</v>
      </c>
      <c r="AD335" s="49">
        <f t="shared" si="152"/>
        <v>127.71289046141587</v>
      </c>
      <c r="AE335" s="49">
        <f t="shared" si="153"/>
        <v>157.65072090746622</v>
      </c>
      <c r="AF335" s="49">
        <f t="shared" si="154"/>
        <v>190.67937585409001</v>
      </c>
      <c r="AG335" s="49">
        <f t="shared" si="155"/>
        <v>226.79885530128706</v>
      </c>
      <c r="AH335" s="49">
        <f t="shared" si="156"/>
        <v>266.00915924905746</v>
      </c>
      <c r="AI335" s="49">
        <f t="shared" si="157"/>
        <v>308.31028769740118</v>
      </c>
      <c r="AJ335" s="49">
        <f t="shared" si="158"/>
        <v>353.70224064631805</v>
      </c>
      <c r="AK335" s="75">
        <f>T335*VLOOKUP('Tipo de Pilha_Furieri2014'!$E$1,'Área - us ur_Furieri2014'!$A$4:$R$6,2,FALSE)/1000</f>
        <v>0</v>
      </c>
      <c r="AL335" s="76">
        <f>U335*VLOOKUP('Tipo de Pilha_Furieri2014'!$E$1,'Área - us ur_Furieri2014'!$A$4:$R$6,3,FALSE)/1000</f>
        <v>0</v>
      </c>
      <c r="AM335" s="76">
        <f>V335*VLOOKUP('Tipo de Pilha_Furieri2014'!$E$1,'Área - us ur_Furieri2014'!$A$4:$R$6,4,FALSE)/1000</f>
        <v>0</v>
      </c>
      <c r="AN335" s="76">
        <f>W335*VLOOKUP('Tipo de Pilha_Furieri2014'!$E$1,'Área - us ur_Furieri2014'!$A$4:$R$6,5,FALSE)/1000</f>
        <v>4.5504284544620682E-4</v>
      </c>
      <c r="AO335" s="76">
        <f>X335*VLOOKUP('Tipo de Pilha_Furieri2014'!$E$1,'Área - us ur_Furieri2014'!$A$4:$R$6,6,FALSE)/1000</f>
        <v>2.0659223452472938E-3</v>
      </c>
      <c r="AP335" s="76">
        <f>Y335*VLOOKUP('Tipo de Pilha_Furieri2014'!$E$1,'Área - us ur_Furieri2014'!$A$4:$R$6,7,FALSE)/1000</f>
        <v>4.9503794651719604E-3</v>
      </c>
      <c r="AQ335" s="76">
        <f>Z335*VLOOKUP('Tipo de Pilha_Furieri2014'!$E$1,'Área - us ur_Furieri2014'!$A$4:$R$6,8,FALSE)/1000</f>
        <v>5.9470814934909268E-3</v>
      </c>
      <c r="AR335" s="76">
        <f>AA335*VLOOKUP('Tipo de Pilha_Furieri2014'!$E$1,'Área - us ur_Furieri2014'!$A$4:$R$6,9,FALSE)/1000</f>
        <v>6.1524337278107827E-3</v>
      </c>
      <c r="AS335" s="76">
        <f>AB335*VLOOKUP('Tipo de Pilha_Furieri2014'!$E$1,'Área - us ur_Furieri2014'!$A$4:$R$6,10,FALSE)/1000</f>
        <v>4.163923965835886E-3</v>
      </c>
      <c r="AT335" s="76">
        <f>AC335*VLOOKUP('Tipo de Pilha_Furieri2014'!$E$1,'Área - us ur_Furieri2014'!$A$4:$R$6,11,FALSE)/1000</f>
        <v>3.5303059580578553E-3</v>
      </c>
      <c r="AU335" s="76">
        <f>AD335*VLOOKUP('Tipo de Pilha_Furieri2014'!$E$1,'Área - us ur_Furieri2014'!$A$4:$R$6,12,FALSE)/1000</f>
        <v>3.0651093710739809E-3</v>
      </c>
      <c r="AV335" s="76">
        <f>AE335*VLOOKUP('Tipo de Pilha_Furieri2014'!$E$1,'Área - us ur_Furieri2014'!$A$4:$R$6,13,FALSE)/1000</f>
        <v>9.4590432544479743E-4</v>
      </c>
      <c r="AW335" s="76">
        <f>AF335*VLOOKUP('Tipo de Pilha_Furieri2014'!$E$1,'Área - us ur_Furieri2014'!$A$4:$R$6,14,FALSE)/1000</f>
        <v>5.7203812756226997E-4</v>
      </c>
      <c r="AX335" s="76">
        <f>AG335*VLOOKUP('Tipo de Pilha_Furieri2014'!$E$1,'Área - us ur_Furieri2014'!$A$4:$R$6,15,FALSE)/1000</f>
        <v>2.2679885530128708E-4</v>
      </c>
      <c r="AY335" s="76">
        <f>AH335*VLOOKUP('Tipo de Pilha_Furieri2014'!$E$1,'Área - us ur_Furieri2014'!$A$4:$R$6,16,FALSE)/1000</f>
        <v>0</v>
      </c>
      <c r="AZ335" s="76">
        <f>AI335*VLOOKUP('Tipo de Pilha_Furieri2014'!$E$1,'Área - us ur_Furieri2014'!$A$4:$R$6,17,FALSE)/1000</f>
        <v>0</v>
      </c>
      <c r="BA335" s="77">
        <f>AJ335*VLOOKUP('Tipo de Pilha_Furieri2014'!$E$1,'Área - us ur_Furieri2014'!$A$4:$R$6,18,FALSE)/1000</f>
        <v>0</v>
      </c>
      <c r="BB335" s="70">
        <f t="shared" si="159"/>
        <v>3.2074940480443251E-2</v>
      </c>
    </row>
    <row r="336" spans="1:54" ht="15" customHeight="1" x14ac:dyDescent="0.2">
      <c r="A336" s="90">
        <f>'Série Vento-1 dia'!D336</f>
        <v>42338</v>
      </c>
      <c r="B336" s="55">
        <f>'Série Vento-1 dia'!E336</f>
        <v>15.464186639999999</v>
      </c>
      <c r="C336" s="48">
        <f t="shared" si="160"/>
        <v>7.7320933200000011E-2</v>
      </c>
      <c r="D336" s="49">
        <f t="shared" si="161"/>
        <v>0.23196279959999999</v>
      </c>
      <c r="E336" s="49">
        <f t="shared" si="162"/>
        <v>0.38660466599999999</v>
      </c>
      <c r="F336" s="49">
        <f t="shared" si="163"/>
        <v>0.54124653239999987</v>
      </c>
      <c r="G336" s="49">
        <f t="shared" si="164"/>
        <v>0.69588839880000009</v>
      </c>
      <c r="H336" s="49">
        <f t="shared" si="165"/>
        <v>0.85053026520000008</v>
      </c>
      <c r="I336" s="49">
        <f t="shared" si="166"/>
        <v>1.0051721316</v>
      </c>
      <c r="J336" s="49">
        <f t="shared" si="167"/>
        <v>1.1598139980000002</v>
      </c>
      <c r="K336" s="49">
        <f t="shared" si="168"/>
        <v>1.3144558644</v>
      </c>
      <c r="L336" s="49">
        <f t="shared" si="169"/>
        <v>1.4690977307999999</v>
      </c>
      <c r="M336" s="49">
        <f t="shared" si="170"/>
        <v>1.6237395972000002</v>
      </c>
      <c r="N336" s="49">
        <f t="shared" si="171"/>
        <v>1.7783814635999997</v>
      </c>
      <c r="O336" s="49">
        <f t="shared" si="172"/>
        <v>1.9330233299999999</v>
      </c>
      <c r="P336" s="49">
        <f t="shared" si="173"/>
        <v>2.0876651964000001</v>
      </c>
      <c r="Q336" s="49">
        <f t="shared" si="174"/>
        <v>2.2423070627999997</v>
      </c>
      <c r="R336" s="49">
        <f t="shared" si="175"/>
        <v>2.3969489292000001</v>
      </c>
      <c r="S336" s="50">
        <f t="shared" si="176"/>
        <v>2.5515907956000001</v>
      </c>
      <c r="T336" s="48">
        <f t="shared" si="142"/>
        <v>0</v>
      </c>
      <c r="U336" s="49">
        <f t="shared" si="143"/>
        <v>0</v>
      </c>
      <c r="V336" s="49">
        <f t="shared" si="144"/>
        <v>0</v>
      </c>
      <c r="W336" s="49">
        <f t="shared" si="145"/>
        <v>3.4989591863194018</v>
      </c>
      <c r="X336" s="49">
        <f t="shared" si="146"/>
        <v>10.747615125752819</v>
      </c>
      <c r="Y336" s="49">
        <f t="shared" si="147"/>
        <v>20.770307459052582</v>
      </c>
      <c r="Z336" s="49">
        <f t="shared" si="148"/>
        <v>33.567036186218694</v>
      </c>
      <c r="AA336" s="49">
        <f t="shared" si="149"/>
        <v>49.137801307251181</v>
      </c>
      <c r="AB336" s="49">
        <f t="shared" si="150"/>
        <v>67.482602822149971</v>
      </c>
      <c r="AC336" s="49">
        <f t="shared" si="151"/>
        <v>88.60144073091513</v>
      </c>
      <c r="AD336" s="49">
        <f t="shared" si="152"/>
        <v>112.4943150335467</v>
      </c>
      <c r="AE336" s="49">
        <f t="shared" si="153"/>
        <v>139.16122573004449</v>
      </c>
      <c r="AF336" s="49">
        <f t="shared" si="154"/>
        <v>168.60217282040875</v>
      </c>
      <c r="AG336" s="49">
        <f t="shared" si="155"/>
        <v>200.81715630463935</v>
      </c>
      <c r="AH336" s="49">
        <f t="shared" si="156"/>
        <v>235.80617618273621</v>
      </c>
      <c r="AI336" s="49">
        <f t="shared" si="157"/>
        <v>273.56923245469955</v>
      </c>
      <c r="AJ336" s="49">
        <f t="shared" si="158"/>
        <v>314.10632512052916</v>
      </c>
      <c r="AK336" s="75">
        <f>T336*VLOOKUP('Tipo de Pilha_Furieri2014'!$E$1,'Área - us ur_Furieri2014'!$A$4:$R$6,2,FALSE)/1000</f>
        <v>0</v>
      </c>
      <c r="AL336" s="76">
        <f>U336*VLOOKUP('Tipo de Pilha_Furieri2014'!$E$1,'Área - us ur_Furieri2014'!$A$4:$R$6,3,FALSE)/1000</f>
        <v>0</v>
      </c>
      <c r="AM336" s="76">
        <f>V336*VLOOKUP('Tipo de Pilha_Furieri2014'!$E$1,'Área - us ur_Furieri2014'!$A$4:$R$6,4,FALSE)/1000</f>
        <v>0</v>
      </c>
      <c r="AN336" s="76">
        <f>W336*VLOOKUP('Tipo de Pilha_Furieri2014'!$E$1,'Área - us ur_Furieri2014'!$A$4:$R$6,5,FALSE)/1000</f>
        <v>3.3939904107298198E-4</v>
      </c>
      <c r="AO336" s="76">
        <f>X336*VLOOKUP('Tipo de Pilha_Furieri2014'!$E$1,'Área - us ur_Furieri2014'!$A$4:$R$6,6,FALSE)/1000</f>
        <v>1.7088708049946984E-3</v>
      </c>
      <c r="AP336" s="76">
        <f>Y336*VLOOKUP('Tipo de Pilha_Furieri2014'!$E$1,'Área - us ur_Furieri2014'!$A$4:$R$6,7,FALSE)/1000</f>
        <v>4.2163724141876741E-3</v>
      </c>
      <c r="AQ336" s="76">
        <f>Z336*VLOOKUP('Tipo de Pilha_Furieri2014'!$E$1,'Área - us ur_Furieri2014'!$A$4:$R$6,8,FALSE)/1000</f>
        <v>5.1357565364914598E-3</v>
      </c>
      <c r="AR336" s="76">
        <f>AA336*VLOOKUP('Tipo de Pilha_Furieri2014'!$E$1,'Área - us ur_Furieri2014'!$A$4:$R$6,9,FALSE)/1000</f>
        <v>5.3560203424903785E-3</v>
      </c>
      <c r="AS336" s="76">
        <f>AB336*VLOOKUP('Tipo de Pilha_Furieri2014'!$E$1,'Área - us ur_Furieri2014'!$A$4:$R$6,10,FALSE)/1000</f>
        <v>3.6440605523960987E-3</v>
      </c>
      <c r="AT336" s="76">
        <f>AC336*VLOOKUP('Tipo de Pilha_Furieri2014'!$E$1,'Área - us ur_Furieri2014'!$A$4:$R$6,11,FALSE)/1000</f>
        <v>3.1010504255820298E-3</v>
      </c>
      <c r="AU336" s="76">
        <f>AD336*VLOOKUP('Tipo de Pilha_Furieri2014'!$E$1,'Área - us ur_Furieri2014'!$A$4:$R$6,12,FALSE)/1000</f>
        <v>2.6998635608051205E-3</v>
      </c>
      <c r="AV336" s="76">
        <f>AE336*VLOOKUP('Tipo de Pilha_Furieri2014'!$E$1,'Área - us ur_Furieri2014'!$A$4:$R$6,13,FALSE)/1000</f>
        <v>8.3496735438026693E-4</v>
      </c>
      <c r="AW336" s="76">
        <f>AF336*VLOOKUP('Tipo de Pilha_Furieri2014'!$E$1,'Área - us ur_Furieri2014'!$A$4:$R$6,14,FALSE)/1000</f>
        <v>5.0580651846122624E-4</v>
      </c>
      <c r="AX336" s="76">
        <f>AG336*VLOOKUP('Tipo de Pilha_Furieri2014'!$E$1,'Área - us ur_Furieri2014'!$A$4:$R$6,15,FALSE)/1000</f>
        <v>2.0081715630463937E-4</v>
      </c>
      <c r="AY336" s="76">
        <f>AH336*VLOOKUP('Tipo de Pilha_Furieri2014'!$E$1,'Área - us ur_Furieri2014'!$A$4:$R$6,16,FALSE)/1000</f>
        <v>0</v>
      </c>
      <c r="AZ336" s="76">
        <f>AI336*VLOOKUP('Tipo de Pilha_Furieri2014'!$E$1,'Área - us ur_Furieri2014'!$A$4:$R$6,17,FALSE)/1000</f>
        <v>0</v>
      </c>
      <c r="BA336" s="77">
        <f>AJ336*VLOOKUP('Tipo de Pilha_Furieri2014'!$E$1,'Área - us ur_Furieri2014'!$A$4:$R$6,18,FALSE)/1000</f>
        <v>0</v>
      </c>
      <c r="BB336" s="70">
        <f t="shared" si="159"/>
        <v>2.7742984707166574E-2</v>
      </c>
    </row>
    <row r="337" spans="1:54" ht="15" customHeight="1" x14ac:dyDescent="0.2">
      <c r="A337" s="90">
        <f>'Série Vento-1 dia'!D337</f>
        <v>42339</v>
      </c>
      <c r="B337" s="55">
        <f>'Série Vento-1 dia'!E337</f>
        <v>12.027700719999999</v>
      </c>
      <c r="C337" s="48">
        <f t="shared" si="160"/>
        <v>6.0138503600000004E-2</v>
      </c>
      <c r="D337" s="49">
        <f t="shared" si="161"/>
        <v>0.18041551079999998</v>
      </c>
      <c r="E337" s="49">
        <f t="shared" si="162"/>
        <v>0.30069251799999996</v>
      </c>
      <c r="F337" s="49">
        <f t="shared" si="163"/>
        <v>0.42096952519999992</v>
      </c>
      <c r="G337" s="49">
        <f t="shared" si="164"/>
        <v>0.54124653239999998</v>
      </c>
      <c r="H337" s="49">
        <f t="shared" si="165"/>
        <v>0.66152353959999999</v>
      </c>
      <c r="I337" s="49">
        <f t="shared" si="166"/>
        <v>0.78180054679999988</v>
      </c>
      <c r="J337" s="49">
        <f t="shared" si="167"/>
        <v>0.902077554</v>
      </c>
      <c r="K337" s="49">
        <f t="shared" si="168"/>
        <v>1.0223545612</v>
      </c>
      <c r="L337" s="49">
        <f t="shared" si="169"/>
        <v>1.1426315683999999</v>
      </c>
      <c r="M337" s="49">
        <f t="shared" si="170"/>
        <v>1.2629085756</v>
      </c>
      <c r="N337" s="49">
        <f t="shared" si="171"/>
        <v>1.3831855827999997</v>
      </c>
      <c r="O337" s="49">
        <f t="shared" si="172"/>
        <v>1.5034625899999998</v>
      </c>
      <c r="P337" s="49">
        <f t="shared" si="173"/>
        <v>1.6237395971999999</v>
      </c>
      <c r="Q337" s="49">
        <f t="shared" si="174"/>
        <v>1.7440166043999996</v>
      </c>
      <c r="R337" s="49">
        <f t="shared" si="175"/>
        <v>1.8642936116000002</v>
      </c>
      <c r="S337" s="50">
        <f t="shared" si="176"/>
        <v>1.9845706187999999</v>
      </c>
      <c r="T337" s="48">
        <f t="shared" si="142"/>
        <v>0</v>
      </c>
      <c r="U337" s="49">
        <f t="shared" si="143"/>
        <v>0</v>
      </c>
      <c r="V337" s="49">
        <f t="shared" si="144"/>
        <v>0</v>
      </c>
      <c r="W337" s="49">
        <f t="shared" si="145"/>
        <v>0</v>
      </c>
      <c r="X337" s="49">
        <f t="shared" si="146"/>
        <v>3.4989591863194063</v>
      </c>
      <c r="Y337" s="49">
        <f t="shared" si="147"/>
        <v>8.8970711545569401</v>
      </c>
      <c r="Z337" s="49">
        <f t="shared" si="148"/>
        <v>15.973303904269175</v>
      </c>
      <c r="AA337" s="49">
        <f t="shared" si="149"/>
        <v>24.72765743545613</v>
      </c>
      <c r="AB337" s="49">
        <f t="shared" si="150"/>
        <v>35.160131748117792</v>
      </c>
      <c r="AC337" s="49">
        <f t="shared" si="151"/>
        <v>47.270726842254135</v>
      </c>
      <c r="AD337" s="49">
        <f t="shared" si="152"/>
        <v>61.059442717865224</v>
      </c>
      <c r="AE337" s="49">
        <f t="shared" si="153"/>
        <v>76.52627937495096</v>
      </c>
      <c r="AF337" s="49">
        <f t="shared" si="154"/>
        <v>93.671236813511456</v>
      </c>
      <c r="AG337" s="49">
        <f t="shared" si="155"/>
        <v>112.49431503354667</v>
      </c>
      <c r="AH337" s="49">
        <f t="shared" si="156"/>
        <v>132.99551403505649</v>
      </c>
      <c r="AI337" s="49">
        <f t="shared" si="157"/>
        <v>155.17483381804121</v>
      </c>
      <c r="AJ337" s="49">
        <f t="shared" si="158"/>
        <v>179.03227438250045</v>
      </c>
      <c r="AK337" s="75">
        <f>T337*VLOOKUP('Tipo de Pilha_Furieri2014'!$E$1,'Área - us ur_Furieri2014'!$A$4:$R$6,2,FALSE)/1000</f>
        <v>0</v>
      </c>
      <c r="AL337" s="76">
        <f>U337*VLOOKUP('Tipo de Pilha_Furieri2014'!$E$1,'Área - us ur_Furieri2014'!$A$4:$R$6,3,FALSE)/1000</f>
        <v>0</v>
      </c>
      <c r="AM337" s="76">
        <f>V337*VLOOKUP('Tipo de Pilha_Furieri2014'!$E$1,'Área - us ur_Furieri2014'!$A$4:$R$6,4,FALSE)/1000</f>
        <v>0</v>
      </c>
      <c r="AN337" s="76">
        <f>W337*VLOOKUP('Tipo de Pilha_Furieri2014'!$E$1,'Área - us ur_Furieri2014'!$A$4:$R$6,5,FALSE)/1000</f>
        <v>0</v>
      </c>
      <c r="AO337" s="76">
        <f>X337*VLOOKUP('Tipo de Pilha_Furieri2014'!$E$1,'Área - us ur_Furieri2014'!$A$4:$R$6,6,FALSE)/1000</f>
        <v>5.5633451062478553E-4</v>
      </c>
      <c r="AP337" s="76">
        <f>Y337*VLOOKUP('Tipo de Pilha_Furieri2014'!$E$1,'Área - us ur_Furieri2014'!$A$4:$R$6,7,FALSE)/1000</f>
        <v>1.806105444375059E-3</v>
      </c>
      <c r="AQ337" s="76">
        <f>Z337*VLOOKUP('Tipo de Pilha_Furieri2014'!$E$1,'Área - us ur_Furieri2014'!$A$4:$R$6,8,FALSE)/1000</f>
        <v>2.4439154973531834E-3</v>
      </c>
      <c r="AR337" s="76">
        <f>AA337*VLOOKUP('Tipo de Pilha_Furieri2014'!$E$1,'Área - us ur_Furieri2014'!$A$4:$R$6,9,FALSE)/1000</f>
        <v>2.6953146604647184E-3</v>
      </c>
      <c r="AS337" s="76">
        <f>AB337*VLOOKUP('Tipo de Pilha_Furieri2014'!$E$1,'Área - us ur_Furieri2014'!$A$4:$R$6,10,FALSE)/1000</f>
        <v>1.8986471143983611E-3</v>
      </c>
      <c r="AT337" s="76">
        <f>AC337*VLOOKUP('Tipo de Pilha_Furieri2014'!$E$1,'Área - us ur_Furieri2014'!$A$4:$R$6,11,FALSE)/1000</f>
        <v>1.654475439478895E-3</v>
      </c>
      <c r="AU337" s="76">
        <f>AD337*VLOOKUP('Tipo de Pilha_Furieri2014'!$E$1,'Área - us ur_Furieri2014'!$A$4:$R$6,12,FALSE)/1000</f>
        <v>1.4654266252287654E-3</v>
      </c>
      <c r="AV337" s="76">
        <f>AE337*VLOOKUP('Tipo de Pilha_Furieri2014'!$E$1,'Área - us ur_Furieri2014'!$A$4:$R$6,13,FALSE)/1000</f>
        <v>4.5915767624970578E-4</v>
      </c>
      <c r="AW337" s="76">
        <f>AF337*VLOOKUP('Tipo de Pilha_Furieri2014'!$E$1,'Área - us ur_Furieri2014'!$A$4:$R$6,14,FALSE)/1000</f>
        <v>2.8101371044053435E-4</v>
      </c>
      <c r="AX337" s="76">
        <f>AG337*VLOOKUP('Tipo de Pilha_Furieri2014'!$E$1,'Área - us ur_Furieri2014'!$A$4:$R$6,15,FALSE)/1000</f>
        <v>1.1249431503354668E-4</v>
      </c>
      <c r="AY337" s="76">
        <f>AH337*VLOOKUP('Tipo de Pilha_Furieri2014'!$E$1,'Área - us ur_Furieri2014'!$A$4:$R$6,16,FALSE)/1000</f>
        <v>0</v>
      </c>
      <c r="AZ337" s="76">
        <f>AI337*VLOOKUP('Tipo de Pilha_Furieri2014'!$E$1,'Área - us ur_Furieri2014'!$A$4:$R$6,17,FALSE)/1000</f>
        <v>0</v>
      </c>
      <c r="BA337" s="77">
        <f>AJ337*VLOOKUP('Tipo de Pilha_Furieri2014'!$E$1,'Área - us ur_Furieri2014'!$A$4:$R$6,18,FALSE)/1000</f>
        <v>0</v>
      </c>
      <c r="BB337" s="70">
        <f t="shared" si="159"/>
        <v>1.3372884993647555E-2</v>
      </c>
    </row>
    <row r="338" spans="1:54" ht="15" customHeight="1" x14ac:dyDescent="0.2">
      <c r="A338" s="90">
        <f>'Série Vento-1 dia'!D338</f>
        <v>42340</v>
      </c>
      <c r="B338" s="55">
        <f>'Série Vento-1 dia'!E338</f>
        <v>12.886822199999999</v>
      </c>
      <c r="C338" s="48">
        <f t="shared" si="160"/>
        <v>6.4434111000000002E-2</v>
      </c>
      <c r="D338" s="49">
        <f t="shared" si="161"/>
        <v>0.19330233299999999</v>
      </c>
      <c r="E338" s="49">
        <f t="shared" si="162"/>
        <v>0.32217055500000003</v>
      </c>
      <c r="F338" s="49">
        <f t="shared" si="163"/>
        <v>0.45103877699999995</v>
      </c>
      <c r="G338" s="49">
        <f t="shared" si="164"/>
        <v>0.57990699899999998</v>
      </c>
      <c r="H338" s="49">
        <f t="shared" si="165"/>
        <v>0.70877522100000001</v>
      </c>
      <c r="I338" s="49">
        <f t="shared" si="166"/>
        <v>0.83764344299999993</v>
      </c>
      <c r="J338" s="49">
        <f t="shared" si="167"/>
        <v>0.96651166500000008</v>
      </c>
      <c r="K338" s="49">
        <f t="shared" si="168"/>
        <v>1.095379887</v>
      </c>
      <c r="L338" s="49">
        <f t="shared" si="169"/>
        <v>1.2242481089999999</v>
      </c>
      <c r="M338" s="49">
        <f t="shared" si="170"/>
        <v>1.3531163310000001</v>
      </c>
      <c r="N338" s="49">
        <f t="shared" si="171"/>
        <v>1.4819845529999998</v>
      </c>
      <c r="O338" s="49">
        <f t="shared" si="172"/>
        <v>1.6108527749999999</v>
      </c>
      <c r="P338" s="49">
        <f t="shared" si="173"/>
        <v>1.739720997</v>
      </c>
      <c r="Q338" s="49">
        <f t="shared" si="174"/>
        <v>1.8685892189999997</v>
      </c>
      <c r="R338" s="49">
        <f t="shared" si="175"/>
        <v>1.9974574410000003</v>
      </c>
      <c r="S338" s="50">
        <f t="shared" si="176"/>
        <v>2.1263256629999998</v>
      </c>
      <c r="T338" s="48">
        <f t="shared" si="142"/>
        <v>0</v>
      </c>
      <c r="U338" s="49">
        <f t="shared" si="143"/>
        <v>0</v>
      </c>
      <c r="V338" s="49">
        <f t="shared" si="144"/>
        <v>0</v>
      </c>
      <c r="W338" s="49">
        <f t="shared" si="145"/>
        <v>0.55164197298403106</v>
      </c>
      <c r="X338" s="49">
        <f t="shared" si="146"/>
        <v>5.0510572592527874</v>
      </c>
      <c r="Y338" s="49">
        <f t="shared" si="147"/>
        <v>11.476886707928735</v>
      </c>
      <c r="Z338" s="49">
        <f t="shared" si="148"/>
        <v>19.82913031901186</v>
      </c>
      <c r="AA338" s="49">
        <f t="shared" si="149"/>
        <v>30.107788092502204</v>
      </c>
      <c r="AB338" s="49">
        <f t="shared" si="150"/>
        <v>42.312860028399705</v>
      </c>
      <c r="AC338" s="49">
        <f t="shared" si="151"/>
        <v>56.444346126704389</v>
      </c>
      <c r="AD338" s="49">
        <f t="shared" si="152"/>
        <v>72.502246387416307</v>
      </c>
      <c r="AE338" s="49">
        <f t="shared" si="153"/>
        <v>90.486560810535352</v>
      </c>
      <c r="AF338" s="49">
        <f t="shared" si="154"/>
        <v>110.39728939606164</v>
      </c>
      <c r="AG338" s="49">
        <f t="shared" si="155"/>
        <v>132.23443214399509</v>
      </c>
      <c r="AH338" s="49">
        <f t="shared" si="156"/>
        <v>155.9979890543357</v>
      </c>
      <c r="AI338" s="49">
        <f t="shared" si="157"/>
        <v>181.68796012708367</v>
      </c>
      <c r="AJ338" s="49">
        <f t="shared" si="158"/>
        <v>209.30434536223856</v>
      </c>
      <c r="AK338" s="75">
        <f>T338*VLOOKUP('Tipo de Pilha_Furieri2014'!$E$1,'Área - us ur_Furieri2014'!$A$4:$R$6,2,FALSE)/1000</f>
        <v>0</v>
      </c>
      <c r="AL338" s="76">
        <f>U338*VLOOKUP('Tipo de Pilha_Furieri2014'!$E$1,'Área - us ur_Furieri2014'!$A$4:$R$6,3,FALSE)/1000</f>
        <v>0</v>
      </c>
      <c r="AM338" s="76">
        <f>V338*VLOOKUP('Tipo de Pilha_Furieri2014'!$E$1,'Área - us ur_Furieri2014'!$A$4:$R$6,4,FALSE)/1000</f>
        <v>0</v>
      </c>
      <c r="AN338" s="76">
        <f>W338*VLOOKUP('Tipo de Pilha_Furieri2014'!$E$1,'Área - us ur_Furieri2014'!$A$4:$R$6,5,FALSE)/1000</f>
        <v>5.3509271379451008E-5</v>
      </c>
      <c r="AO338" s="76">
        <f>X338*VLOOKUP('Tipo de Pilha_Furieri2014'!$E$1,'Área - us ur_Furieri2014'!$A$4:$R$6,6,FALSE)/1000</f>
        <v>8.0311810422119322E-4</v>
      </c>
      <c r="AP338" s="76">
        <f>Y338*VLOOKUP('Tipo de Pilha_Furieri2014'!$E$1,'Área - us ur_Furieri2014'!$A$4:$R$6,7,FALSE)/1000</f>
        <v>2.3298080017095332E-3</v>
      </c>
      <c r="AQ338" s="76">
        <f>Z338*VLOOKUP('Tipo de Pilha_Furieri2014'!$E$1,'Área - us ur_Furieri2014'!$A$4:$R$6,8,FALSE)/1000</f>
        <v>3.0338569388088142E-3</v>
      </c>
      <c r="AR338" s="76">
        <f>AA338*VLOOKUP('Tipo de Pilha_Furieri2014'!$E$1,'Área - us ur_Furieri2014'!$A$4:$R$6,9,FALSE)/1000</f>
        <v>3.2817489020827402E-3</v>
      </c>
      <c r="AS338" s="76">
        <f>AB338*VLOOKUP('Tipo de Pilha_Furieri2014'!$E$1,'Área - us ur_Furieri2014'!$A$4:$R$6,10,FALSE)/1000</f>
        <v>2.2848944415335844E-3</v>
      </c>
      <c r="AT338" s="76">
        <f>AC338*VLOOKUP('Tipo de Pilha_Furieri2014'!$E$1,'Área - us ur_Furieri2014'!$A$4:$R$6,11,FALSE)/1000</f>
        <v>1.9755521144346538E-3</v>
      </c>
      <c r="AU338" s="76">
        <f>AD338*VLOOKUP('Tipo de Pilha_Furieri2014'!$E$1,'Área - us ur_Furieri2014'!$A$4:$R$6,12,FALSE)/1000</f>
        <v>1.7400539132979914E-3</v>
      </c>
      <c r="AV338" s="76">
        <f>AE338*VLOOKUP('Tipo de Pilha_Furieri2014'!$E$1,'Área - us ur_Furieri2014'!$A$4:$R$6,13,FALSE)/1000</f>
        <v>5.4291936486321212E-4</v>
      </c>
      <c r="AW338" s="76">
        <f>AF338*VLOOKUP('Tipo de Pilha_Furieri2014'!$E$1,'Área - us ur_Furieri2014'!$A$4:$R$6,14,FALSE)/1000</f>
        <v>3.3119186818818491E-4</v>
      </c>
      <c r="AX338" s="76">
        <f>AG338*VLOOKUP('Tipo de Pilha_Furieri2014'!$E$1,'Área - us ur_Furieri2014'!$A$4:$R$6,15,FALSE)/1000</f>
        <v>1.322344321439951E-4</v>
      </c>
      <c r="AY338" s="76">
        <f>AH338*VLOOKUP('Tipo de Pilha_Furieri2014'!$E$1,'Área - us ur_Furieri2014'!$A$4:$R$6,16,FALSE)/1000</f>
        <v>0</v>
      </c>
      <c r="AZ338" s="76">
        <f>AI338*VLOOKUP('Tipo de Pilha_Furieri2014'!$E$1,'Área - us ur_Furieri2014'!$A$4:$R$6,17,FALSE)/1000</f>
        <v>0</v>
      </c>
      <c r="BA338" s="77">
        <f>AJ338*VLOOKUP('Tipo de Pilha_Furieri2014'!$E$1,'Área - us ur_Furieri2014'!$A$4:$R$6,18,FALSE)/1000</f>
        <v>0</v>
      </c>
      <c r="BB338" s="70">
        <f t="shared" si="159"/>
        <v>1.6508887352663357E-2</v>
      </c>
    </row>
    <row r="339" spans="1:54" ht="15" customHeight="1" x14ac:dyDescent="0.2">
      <c r="A339" s="90">
        <f>'Série Vento-1 dia'!D339</f>
        <v>42341</v>
      </c>
      <c r="B339" s="55">
        <f>'Série Vento-1 dia'!E339</f>
        <v>11.16857924</v>
      </c>
      <c r="C339" s="48">
        <f t="shared" si="160"/>
        <v>5.5842896200000013E-2</v>
      </c>
      <c r="D339" s="49">
        <f t="shared" si="161"/>
        <v>0.16752868859999998</v>
      </c>
      <c r="E339" s="49">
        <f t="shared" si="162"/>
        <v>0.27921448100000001</v>
      </c>
      <c r="F339" s="49">
        <f t="shared" si="163"/>
        <v>0.39090027339999994</v>
      </c>
      <c r="G339" s="49">
        <f t="shared" si="164"/>
        <v>0.50258606580000009</v>
      </c>
      <c r="H339" s="49">
        <f t="shared" si="165"/>
        <v>0.61427185820000008</v>
      </c>
      <c r="I339" s="49">
        <f t="shared" si="166"/>
        <v>0.72595765060000006</v>
      </c>
      <c r="J339" s="49">
        <f t="shared" si="167"/>
        <v>0.83764344300000015</v>
      </c>
      <c r="K339" s="49">
        <f t="shared" si="168"/>
        <v>0.94932923540000003</v>
      </c>
      <c r="L339" s="49">
        <f t="shared" si="169"/>
        <v>1.0610150277999999</v>
      </c>
      <c r="M339" s="49">
        <f t="shared" si="170"/>
        <v>1.1727008202</v>
      </c>
      <c r="N339" s="49">
        <f t="shared" si="171"/>
        <v>1.2843866125999999</v>
      </c>
      <c r="O339" s="49">
        <f t="shared" si="172"/>
        <v>1.396072405</v>
      </c>
      <c r="P339" s="49">
        <f t="shared" si="173"/>
        <v>1.5077581974000001</v>
      </c>
      <c r="Q339" s="49">
        <f t="shared" si="174"/>
        <v>1.6194439897999999</v>
      </c>
      <c r="R339" s="49">
        <f t="shared" si="175"/>
        <v>1.7311297822000002</v>
      </c>
      <c r="S339" s="50">
        <f t="shared" si="176"/>
        <v>1.8428155746000001</v>
      </c>
      <c r="T339" s="48">
        <f t="shared" si="142"/>
        <v>0</v>
      </c>
      <c r="U339" s="49">
        <f t="shared" si="143"/>
        <v>0</v>
      </c>
      <c r="V339" s="49">
        <f t="shared" si="144"/>
        <v>0</v>
      </c>
      <c r="W339" s="49">
        <f t="shared" si="145"/>
        <v>0</v>
      </c>
      <c r="X339" s="49">
        <f t="shared" si="146"/>
        <v>2.1202383880026754</v>
      </c>
      <c r="Y339" s="49">
        <f t="shared" si="147"/>
        <v>6.5762512830198965</v>
      </c>
      <c r="Z339" s="49">
        <f t="shared" si="148"/>
        <v>12.479215260022961</v>
      </c>
      <c r="AA339" s="49">
        <f t="shared" si="149"/>
        <v>19.829130319011878</v>
      </c>
      <c r="AB339" s="49">
        <f t="shared" si="150"/>
        <v>28.625996459986627</v>
      </c>
      <c r="AC339" s="49">
        <f t="shared" si="151"/>
        <v>38.869813682947211</v>
      </c>
      <c r="AD339" s="49">
        <f t="shared" si="152"/>
        <v>50.560581987893663</v>
      </c>
      <c r="AE339" s="49">
        <f t="shared" si="153"/>
        <v>63.698301374825931</v>
      </c>
      <c r="AF339" s="49">
        <f t="shared" si="154"/>
        <v>78.282971843744079</v>
      </c>
      <c r="AG339" s="49">
        <f t="shared" si="155"/>
        <v>94.314593394648071</v>
      </c>
      <c r="AH339" s="49">
        <f t="shared" si="156"/>
        <v>111.79316602753786</v>
      </c>
      <c r="AI339" s="49">
        <f t="shared" si="157"/>
        <v>130.71868974241357</v>
      </c>
      <c r="AJ339" s="49">
        <f t="shared" si="158"/>
        <v>151.09116453927507</v>
      </c>
      <c r="AK339" s="75">
        <f>T339*VLOOKUP('Tipo de Pilha_Furieri2014'!$E$1,'Área - us ur_Furieri2014'!$A$4:$R$6,2,FALSE)/1000</f>
        <v>0</v>
      </c>
      <c r="AL339" s="76">
        <f>U339*VLOOKUP('Tipo de Pilha_Furieri2014'!$E$1,'Área - us ur_Furieri2014'!$A$4:$R$6,3,FALSE)/1000</f>
        <v>0</v>
      </c>
      <c r="AM339" s="76">
        <f>V339*VLOOKUP('Tipo de Pilha_Furieri2014'!$E$1,'Área - us ur_Furieri2014'!$A$4:$R$6,4,FALSE)/1000</f>
        <v>0</v>
      </c>
      <c r="AN339" s="76">
        <f>W339*VLOOKUP('Tipo de Pilha_Furieri2014'!$E$1,'Área - us ur_Furieri2014'!$A$4:$R$6,5,FALSE)/1000</f>
        <v>0</v>
      </c>
      <c r="AO339" s="76">
        <f>X339*VLOOKUP('Tipo de Pilha_Furieri2014'!$E$1,'Área - us ur_Furieri2014'!$A$4:$R$6,6,FALSE)/1000</f>
        <v>3.3711790369242537E-4</v>
      </c>
      <c r="AP339" s="76">
        <f>Y339*VLOOKUP('Tipo de Pilha_Furieri2014'!$E$1,'Área - us ur_Furieri2014'!$A$4:$R$6,7,FALSE)/1000</f>
        <v>1.3349790104530391E-3</v>
      </c>
      <c r="AQ339" s="76">
        <f>Z339*VLOOKUP('Tipo de Pilha_Furieri2014'!$E$1,'Área - us ur_Furieri2014'!$A$4:$R$6,8,FALSE)/1000</f>
        <v>1.909319934783513E-3</v>
      </c>
      <c r="AR339" s="76">
        <f>AA339*VLOOKUP('Tipo de Pilha_Furieri2014'!$E$1,'Área - us ur_Furieri2014'!$A$4:$R$6,9,FALSE)/1000</f>
        <v>2.1613752047722947E-3</v>
      </c>
      <c r="AS339" s="76">
        <f>AB339*VLOOKUP('Tipo de Pilha_Furieri2014'!$E$1,'Área - us ur_Furieri2014'!$A$4:$R$6,10,FALSE)/1000</f>
        <v>1.545803808839278E-3</v>
      </c>
      <c r="AT339" s="76">
        <f>AC339*VLOOKUP('Tipo de Pilha_Furieri2014'!$E$1,'Área - us ur_Furieri2014'!$A$4:$R$6,11,FALSE)/1000</f>
        <v>1.3604434789031526E-3</v>
      </c>
      <c r="AU339" s="76">
        <f>AD339*VLOOKUP('Tipo de Pilha_Furieri2014'!$E$1,'Área - us ur_Furieri2014'!$A$4:$R$6,12,FALSE)/1000</f>
        <v>1.2134539677094479E-3</v>
      </c>
      <c r="AV339" s="76">
        <f>AE339*VLOOKUP('Tipo de Pilha_Furieri2014'!$E$1,'Área - us ur_Furieri2014'!$A$4:$R$6,13,FALSE)/1000</f>
        <v>3.8218980824895562E-4</v>
      </c>
      <c r="AW339" s="76">
        <f>AF339*VLOOKUP('Tipo de Pilha_Furieri2014'!$E$1,'Área - us ur_Furieri2014'!$A$4:$R$6,14,FALSE)/1000</f>
        <v>2.3484891553123225E-4</v>
      </c>
      <c r="AX339" s="76">
        <f>AG339*VLOOKUP('Tipo de Pilha_Furieri2014'!$E$1,'Área - us ur_Furieri2014'!$A$4:$R$6,15,FALSE)/1000</f>
        <v>9.4314593394648067E-5</v>
      </c>
      <c r="AY339" s="76">
        <f>AH339*VLOOKUP('Tipo de Pilha_Furieri2014'!$E$1,'Área - us ur_Furieri2014'!$A$4:$R$6,16,FALSE)/1000</f>
        <v>0</v>
      </c>
      <c r="AZ339" s="76">
        <f>AI339*VLOOKUP('Tipo de Pilha_Furieri2014'!$E$1,'Área - us ur_Furieri2014'!$A$4:$R$6,17,FALSE)/1000</f>
        <v>0</v>
      </c>
      <c r="BA339" s="77">
        <f>AJ339*VLOOKUP('Tipo de Pilha_Furieri2014'!$E$1,'Área - us ur_Furieri2014'!$A$4:$R$6,18,FALSE)/1000</f>
        <v>0</v>
      </c>
      <c r="BB339" s="70">
        <f t="shared" si="159"/>
        <v>1.0573846626327986E-2</v>
      </c>
    </row>
    <row r="340" spans="1:54" ht="15" customHeight="1" x14ac:dyDescent="0.2">
      <c r="A340" s="90">
        <f>'Série Vento-1 dia'!D340</f>
        <v>42342</v>
      </c>
      <c r="B340" s="55">
        <f>'Série Vento-1 dia'!E340</f>
        <v>12.027700719999999</v>
      </c>
      <c r="C340" s="48">
        <f t="shared" si="160"/>
        <v>6.0138503600000004E-2</v>
      </c>
      <c r="D340" s="49">
        <f t="shared" si="161"/>
        <v>0.18041551079999998</v>
      </c>
      <c r="E340" s="49">
        <f t="shared" si="162"/>
        <v>0.30069251799999996</v>
      </c>
      <c r="F340" s="49">
        <f t="shared" si="163"/>
        <v>0.42096952519999992</v>
      </c>
      <c r="G340" s="49">
        <f t="shared" si="164"/>
        <v>0.54124653239999998</v>
      </c>
      <c r="H340" s="49">
        <f t="shared" si="165"/>
        <v>0.66152353959999999</v>
      </c>
      <c r="I340" s="49">
        <f t="shared" si="166"/>
        <v>0.78180054679999988</v>
      </c>
      <c r="J340" s="49">
        <f t="shared" si="167"/>
        <v>0.902077554</v>
      </c>
      <c r="K340" s="49">
        <f t="shared" si="168"/>
        <v>1.0223545612</v>
      </c>
      <c r="L340" s="49">
        <f t="shared" si="169"/>
        <v>1.1426315683999999</v>
      </c>
      <c r="M340" s="49">
        <f t="shared" si="170"/>
        <v>1.2629085756</v>
      </c>
      <c r="N340" s="49">
        <f t="shared" si="171"/>
        <v>1.3831855827999997</v>
      </c>
      <c r="O340" s="49">
        <f t="shared" si="172"/>
        <v>1.5034625899999998</v>
      </c>
      <c r="P340" s="49">
        <f t="shared" si="173"/>
        <v>1.6237395971999999</v>
      </c>
      <c r="Q340" s="49">
        <f t="shared" si="174"/>
        <v>1.7440166043999996</v>
      </c>
      <c r="R340" s="49">
        <f t="shared" si="175"/>
        <v>1.8642936116000002</v>
      </c>
      <c r="S340" s="50">
        <f t="shared" si="176"/>
        <v>1.9845706187999999</v>
      </c>
      <c r="T340" s="48">
        <f t="shared" si="142"/>
        <v>0</v>
      </c>
      <c r="U340" s="49">
        <f t="shared" si="143"/>
        <v>0</v>
      </c>
      <c r="V340" s="49">
        <f t="shared" si="144"/>
        <v>0</v>
      </c>
      <c r="W340" s="49">
        <f t="shared" si="145"/>
        <v>0</v>
      </c>
      <c r="X340" s="49">
        <f t="shared" si="146"/>
        <v>3.4989591863194063</v>
      </c>
      <c r="Y340" s="49">
        <f t="shared" si="147"/>
        <v>8.8970711545569401</v>
      </c>
      <c r="Z340" s="49">
        <f t="shared" si="148"/>
        <v>15.973303904269175</v>
      </c>
      <c r="AA340" s="49">
        <f t="shared" si="149"/>
        <v>24.72765743545613</v>
      </c>
      <c r="AB340" s="49">
        <f t="shared" si="150"/>
        <v>35.160131748117792</v>
      </c>
      <c r="AC340" s="49">
        <f t="shared" si="151"/>
        <v>47.270726842254135</v>
      </c>
      <c r="AD340" s="49">
        <f t="shared" si="152"/>
        <v>61.059442717865224</v>
      </c>
      <c r="AE340" s="49">
        <f t="shared" si="153"/>
        <v>76.52627937495096</v>
      </c>
      <c r="AF340" s="49">
        <f t="shared" si="154"/>
        <v>93.671236813511456</v>
      </c>
      <c r="AG340" s="49">
        <f t="shared" si="155"/>
        <v>112.49431503354667</v>
      </c>
      <c r="AH340" s="49">
        <f t="shared" si="156"/>
        <v>132.99551403505649</v>
      </c>
      <c r="AI340" s="49">
        <f t="shared" si="157"/>
        <v>155.17483381804121</v>
      </c>
      <c r="AJ340" s="49">
        <f t="shared" si="158"/>
        <v>179.03227438250045</v>
      </c>
      <c r="AK340" s="75">
        <f>T340*VLOOKUP('Tipo de Pilha_Furieri2014'!$E$1,'Área - us ur_Furieri2014'!$A$4:$R$6,2,FALSE)/1000</f>
        <v>0</v>
      </c>
      <c r="AL340" s="76">
        <f>U340*VLOOKUP('Tipo de Pilha_Furieri2014'!$E$1,'Área - us ur_Furieri2014'!$A$4:$R$6,3,FALSE)/1000</f>
        <v>0</v>
      </c>
      <c r="AM340" s="76">
        <f>V340*VLOOKUP('Tipo de Pilha_Furieri2014'!$E$1,'Área - us ur_Furieri2014'!$A$4:$R$6,4,FALSE)/1000</f>
        <v>0</v>
      </c>
      <c r="AN340" s="76">
        <f>W340*VLOOKUP('Tipo de Pilha_Furieri2014'!$E$1,'Área - us ur_Furieri2014'!$A$4:$R$6,5,FALSE)/1000</f>
        <v>0</v>
      </c>
      <c r="AO340" s="76">
        <f>X340*VLOOKUP('Tipo de Pilha_Furieri2014'!$E$1,'Área - us ur_Furieri2014'!$A$4:$R$6,6,FALSE)/1000</f>
        <v>5.5633451062478553E-4</v>
      </c>
      <c r="AP340" s="76">
        <f>Y340*VLOOKUP('Tipo de Pilha_Furieri2014'!$E$1,'Área - us ur_Furieri2014'!$A$4:$R$6,7,FALSE)/1000</f>
        <v>1.806105444375059E-3</v>
      </c>
      <c r="AQ340" s="76">
        <f>Z340*VLOOKUP('Tipo de Pilha_Furieri2014'!$E$1,'Área - us ur_Furieri2014'!$A$4:$R$6,8,FALSE)/1000</f>
        <v>2.4439154973531834E-3</v>
      </c>
      <c r="AR340" s="76">
        <f>AA340*VLOOKUP('Tipo de Pilha_Furieri2014'!$E$1,'Área - us ur_Furieri2014'!$A$4:$R$6,9,FALSE)/1000</f>
        <v>2.6953146604647184E-3</v>
      </c>
      <c r="AS340" s="76">
        <f>AB340*VLOOKUP('Tipo de Pilha_Furieri2014'!$E$1,'Área - us ur_Furieri2014'!$A$4:$R$6,10,FALSE)/1000</f>
        <v>1.8986471143983611E-3</v>
      </c>
      <c r="AT340" s="76">
        <f>AC340*VLOOKUP('Tipo de Pilha_Furieri2014'!$E$1,'Área - us ur_Furieri2014'!$A$4:$R$6,11,FALSE)/1000</f>
        <v>1.654475439478895E-3</v>
      </c>
      <c r="AU340" s="76">
        <f>AD340*VLOOKUP('Tipo de Pilha_Furieri2014'!$E$1,'Área - us ur_Furieri2014'!$A$4:$R$6,12,FALSE)/1000</f>
        <v>1.4654266252287654E-3</v>
      </c>
      <c r="AV340" s="76">
        <f>AE340*VLOOKUP('Tipo de Pilha_Furieri2014'!$E$1,'Área - us ur_Furieri2014'!$A$4:$R$6,13,FALSE)/1000</f>
        <v>4.5915767624970578E-4</v>
      </c>
      <c r="AW340" s="76">
        <f>AF340*VLOOKUP('Tipo de Pilha_Furieri2014'!$E$1,'Área - us ur_Furieri2014'!$A$4:$R$6,14,FALSE)/1000</f>
        <v>2.8101371044053435E-4</v>
      </c>
      <c r="AX340" s="76">
        <f>AG340*VLOOKUP('Tipo de Pilha_Furieri2014'!$E$1,'Área - us ur_Furieri2014'!$A$4:$R$6,15,FALSE)/1000</f>
        <v>1.1249431503354668E-4</v>
      </c>
      <c r="AY340" s="76">
        <f>AH340*VLOOKUP('Tipo de Pilha_Furieri2014'!$E$1,'Área - us ur_Furieri2014'!$A$4:$R$6,16,FALSE)/1000</f>
        <v>0</v>
      </c>
      <c r="AZ340" s="76">
        <f>AI340*VLOOKUP('Tipo de Pilha_Furieri2014'!$E$1,'Área - us ur_Furieri2014'!$A$4:$R$6,17,FALSE)/1000</f>
        <v>0</v>
      </c>
      <c r="BA340" s="77">
        <f>AJ340*VLOOKUP('Tipo de Pilha_Furieri2014'!$E$1,'Área - us ur_Furieri2014'!$A$4:$R$6,18,FALSE)/1000</f>
        <v>0</v>
      </c>
      <c r="BB340" s="70">
        <f t="shared" si="159"/>
        <v>1.3372884993647555E-2</v>
      </c>
    </row>
    <row r="341" spans="1:54" ht="15" customHeight="1" x14ac:dyDescent="0.2">
      <c r="A341" s="90">
        <f>'Série Vento-1 dia'!D341</f>
        <v>42343</v>
      </c>
      <c r="B341" s="55">
        <f>'Série Vento-1 dia'!E341</f>
        <v>17.182429599999999</v>
      </c>
      <c r="C341" s="48">
        <f t="shared" si="160"/>
        <v>8.5912148000000008E-2</v>
      </c>
      <c r="D341" s="49">
        <f t="shared" si="161"/>
        <v>0.25773644399999995</v>
      </c>
      <c r="E341" s="49">
        <f t="shared" si="162"/>
        <v>0.42956074</v>
      </c>
      <c r="F341" s="49">
        <f t="shared" si="163"/>
        <v>0.60138503599999993</v>
      </c>
      <c r="G341" s="49">
        <f t="shared" si="164"/>
        <v>0.77320933200000008</v>
      </c>
      <c r="H341" s="49">
        <f t="shared" si="165"/>
        <v>0.94503362800000001</v>
      </c>
      <c r="I341" s="49">
        <f t="shared" si="166"/>
        <v>1.1168579240000001</v>
      </c>
      <c r="J341" s="49">
        <f t="shared" si="167"/>
        <v>1.2886822200000001</v>
      </c>
      <c r="K341" s="49">
        <f t="shared" si="168"/>
        <v>1.4605065159999999</v>
      </c>
      <c r="L341" s="49">
        <f t="shared" si="169"/>
        <v>1.632330812</v>
      </c>
      <c r="M341" s="49">
        <f t="shared" si="170"/>
        <v>1.804155108</v>
      </c>
      <c r="N341" s="49">
        <f t="shared" si="171"/>
        <v>1.9759794039999998</v>
      </c>
      <c r="O341" s="49">
        <f t="shared" si="172"/>
        <v>2.1478036999999999</v>
      </c>
      <c r="P341" s="49">
        <f t="shared" si="173"/>
        <v>2.3196279959999999</v>
      </c>
      <c r="Q341" s="49">
        <f t="shared" si="174"/>
        <v>2.4914522919999995</v>
      </c>
      <c r="R341" s="49">
        <f t="shared" si="175"/>
        <v>2.6632765880000004</v>
      </c>
      <c r="S341" s="50">
        <f t="shared" si="176"/>
        <v>2.835100884</v>
      </c>
      <c r="T341" s="48">
        <f t="shared" si="142"/>
        <v>0</v>
      </c>
      <c r="U341" s="49">
        <f t="shared" si="143"/>
        <v>0</v>
      </c>
      <c r="V341" s="49">
        <f t="shared" si="144"/>
        <v>0</v>
      </c>
      <c r="W341" s="49">
        <f t="shared" si="145"/>
        <v>5.9882500727538321</v>
      </c>
      <c r="X341" s="49">
        <f t="shared" si="146"/>
        <v>15.412206743169406</v>
      </c>
      <c r="Y341" s="49">
        <f t="shared" si="147"/>
        <v>28.260899702308862</v>
      </c>
      <c r="Z341" s="49">
        <f t="shared" si="148"/>
        <v>44.534328950172224</v>
      </c>
      <c r="AA341" s="49">
        <f t="shared" si="149"/>
        <v>64.232494486759464</v>
      </c>
      <c r="AB341" s="49">
        <f t="shared" si="150"/>
        <v>87.355396312070582</v>
      </c>
      <c r="AC341" s="49">
        <f t="shared" si="151"/>
        <v>113.90303442610561</v>
      </c>
      <c r="AD341" s="49">
        <f t="shared" si="152"/>
        <v>143.87540882886452</v>
      </c>
      <c r="AE341" s="49">
        <f t="shared" si="153"/>
        <v>177.27251952034732</v>
      </c>
      <c r="AF341" s="49">
        <f t="shared" si="154"/>
        <v>214.09436650055397</v>
      </c>
      <c r="AG341" s="49">
        <f t="shared" si="155"/>
        <v>254.34094976948461</v>
      </c>
      <c r="AH341" s="49">
        <f t="shared" si="156"/>
        <v>298.01226932713894</v>
      </c>
      <c r="AI341" s="49">
        <f t="shared" si="157"/>
        <v>345.10832517351753</v>
      </c>
      <c r="AJ341" s="49">
        <f t="shared" si="158"/>
        <v>395.6291173086197</v>
      </c>
      <c r="AK341" s="75">
        <f>T341*VLOOKUP('Tipo de Pilha_Furieri2014'!$E$1,'Área - us ur_Furieri2014'!$A$4:$R$6,2,FALSE)/1000</f>
        <v>0</v>
      </c>
      <c r="AL341" s="76">
        <f>U341*VLOOKUP('Tipo de Pilha_Furieri2014'!$E$1,'Área - us ur_Furieri2014'!$A$4:$R$6,3,FALSE)/1000</f>
        <v>0</v>
      </c>
      <c r="AM341" s="76">
        <f>V341*VLOOKUP('Tipo de Pilha_Furieri2014'!$E$1,'Área - us ur_Furieri2014'!$A$4:$R$6,4,FALSE)/1000</f>
        <v>0</v>
      </c>
      <c r="AN341" s="76">
        <f>W341*VLOOKUP('Tipo de Pilha_Furieri2014'!$E$1,'Área - us ur_Furieri2014'!$A$4:$R$6,5,FALSE)/1000</f>
        <v>5.8086025705712167E-4</v>
      </c>
      <c r="AO341" s="76">
        <f>X341*VLOOKUP('Tipo de Pilha_Furieri2014'!$E$1,'Área - us ur_Furieri2014'!$A$4:$R$6,6,FALSE)/1000</f>
        <v>2.4505408721639354E-3</v>
      </c>
      <c r="AP341" s="76">
        <f>Y341*VLOOKUP('Tipo de Pilha_Furieri2014'!$E$1,'Área - us ur_Furieri2014'!$A$4:$R$6,7,FALSE)/1000</f>
        <v>5.7369626395686992E-3</v>
      </c>
      <c r="AQ341" s="76">
        <f>Z341*VLOOKUP('Tipo de Pilha_Furieri2014'!$E$1,'Área - us ur_Furieri2014'!$A$4:$R$6,8,FALSE)/1000</f>
        <v>6.8137523293763502E-3</v>
      </c>
      <c r="AR341" s="76">
        <f>AA341*VLOOKUP('Tipo de Pilha_Furieri2014'!$E$1,'Área - us ur_Furieri2014'!$A$4:$R$6,9,FALSE)/1000</f>
        <v>7.0013418990567816E-3</v>
      </c>
      <c r="AS341" s="76">
        <f>AB341*VLOOKUP('Tipo de Pilha_Furieri2014'!$E$1,'Área - us ur_Furieri2014'!$A$4:$R$6,10,FALSE)/1000</f>
        <v>4.7171914008518117E-3</v>
      </c>
      <c r="AT341" s="76">
        <f>AC341*VLOOKUP('Tipo de Pilha_Furieri2014'!$E$1,'Área - us ur_Furieri2014'!$A$4:$R$6,11,FALSE)/1000</f>
        <v>3.9866062049136964E-3</v>
      </c>
      <c r="AU341" s="76">
        <f>AD341*VLOOKUP('Tipo de Pilha_Furieri2014'!$E$1,'Área - us ur_Furieri2014'!$A$4:$R$6,12,FALSE)/1000</f>
        <v>3.4530098118927487E-3</v>
      </c>
      <c r="AV341" s="76">
        <f>AE341*VLOOKUP('Tipo de Pilha_Furieri2014'!$E$1,'Área - us ur_Furieri2014'!$A$4:$R$6,13,FALSE)/1000</f>
        <v>1.063635117122084E-3</v>
      </c>
      <c r="AW341" s="76">
        <f>AF341*VLOOKUP('Tipo de Pilha_Furieri2014'!$E$1,'Área - us ur_Furieri2014'!$A$4:$R$6,14,FALSE)/1000</f>
        <v>6.422830995016619E-4</v>
      </c>
      <c r="AX341" s="76">
        <f>AG341*VLOOKUP('Tipo de Pilha_Furieri2014'!$E$1,'Área - us ur_Furieri2014'!$A$4:$R$6,15,FALSE)/1000</f>
        <v>2.5434094976948461E-4</v>
      </c>
      <c r="AY341" s="76">
        <f>AH341*VLOOKUP('Tipo de Pilha_Furieri2014'!$E$1,'Área - us ur_Furieri2014'!$A$4:$R$6,16,FALSE)/1000</f>
        <v>0</v>
      </c>
      <c r="AZ341" s="76">
        <f>AI341*VLOOKUP('Tipo de Pilha_Furieri2014'!$E$1,'Área - us ur_Furieri2014'!$A$4:$R$6,17,FALSE)/1000</f>
        <v>0</v>
      </c>
      <c r="BA341" s="77">
        <f>AJ341*VLOOKUP('Tipo de Pilha_Furieri2014'!$E$1,'Área - us ur_Furieri2014'!$A$4:$R$6,18,FALSE)/1000</f>
        <v>0</v>
      </c>
      <c r="BB341" s="70">
        <f t="shared" si="159"/>
        <v>3.6700524581274374E-2</v>
      </c>
    </row>
    <row r="342" spans="1:54" ht="15" customHeight="1" x14ac:dyDescent="0.2">
      <c r="A342" s="90">
        <f>'Série Vento-1 dia'!D342</f>
        <v>42344</v>
      </c>
      <c r="B342" s="55">
        <f>'Série Vento-1 dia'!E342</f>
        <v>13.74594368</v>
      </c>
      <c r="C342" s="48">
        <f t="shared" si="160"/>
        <v>6.8729718400000014E-2</v>
      </c>
      <c r="D342" s="49">
        <f t="shared" si="161"/>
        <v>0.2061891552</v>
      </c>
      <c r="E342" s="49">
        <f t="shared" si="162"/>
        <v>0.34364859200000003</v>
      </c>
      <c r="F342" s="49">
        <f t="shared" si="163"/>
        <v>0.48110802879999992</v>
      </c>
      <c r="G342" s="49">
        <f t="shared" si="164"/>
        <v>0.61856746560000009</v>
      </c>
      <c r="H342" s="49">
        <f t="shared" si="165"/>
        <v>0.75602690240000014</v>
      </c>
      <c r="I342" s="49">
        <f t="shared" si="166"/>
        <v>0.89348633919999998</v>
      </c>
      <c r="J342" s="49">
        <f t="shared" si="167"/>
        <v>1.030945776</v>
      </c>
      <c r="K342" s="49">
        <f t="shared" si="168"/>
        <v>1.1684052128</v>
      </c>
      <c r="L342" s="49">
        <f t="shared" si="169"/>
        <v>1.3058646495999999</v>
      </c>
      <c r="M342" s="49">
        <f t="shared" si="170"/>
        <v>1.4433240864000001</v>
      </c>
      <c r="N342" s="49">
        <f t="shared" si="171"/>
        <v>1.5807835231999998</v>
      </c>
      <c r="O342" s="49">
        <f t="shared" si="172"/>
        <v>1.71824296</v>
      </c>
      <c r="P342" s="49">
        <f t="shared" si="173"/>
        <v>1.8557023968000002</v>
      </c>
      <c r="Q342" s="49">
        <f t="shared" si="174"/>
        <v>1.9931618335999999</v>
      </c>
      <c r="R342" s="49">
        <f t="shared" si="175"/>
        <v>2.1306212704000003</v>
      </c>
      <c r="S342" s="50">
        <f t="shared" si="176"/>
        <v>2.2680807072000002</v>
      </c>
      <c r="T342" s="48">
        <f t="shared" si="142"/>
        <v>0</v>
      </c>
      <c r="U342" s="49">
        <f t="shared" si="143"/>
        <v>0</v>
      </c>
      <c r="V342" s="49">
        <f t="shared" si="144"/>
        <v>0</v>
      </c>
      <c r="W342" s="49">
        <f t="shared" si="145"/>
        <v>1.4291984952536523</v>
      </c>
      <c r="X342" s="49">
        <f t="shared" si="146"/>
        <v>6.7765326068028209</v>
      </c>
      <c r="Y342" s="49">
        <f t="shared" si="147"/>
        <v>14.315697943135278</v>
      </c>
      <c r="Z342" s="49">
        <f t="shared" si="148"/>
        <v>24.046694504251011</v>
      </c>
      <c r="AA342" s="49">
        <f t="shared" si="149"/>
        <v>35.969522290150053</v>
      </c>
      <c r="AB342" s="49">
        <f t="shared" si="150"/>
        <v>50.08418130083237</v>
      </c>
      <c r="AC342" s="49">
        <f t="shared" si="151"/>
        <v>66.390671536297987</v>
      </c>
      <c r="AD342" s="49">
        <f t="shared" si="152"/>
        <v>84.888992996546904</v>
      </c>
      <c r="AE342" s="49">
        <f t="shared" si="153"/>
        <v>105.57914568157906</v>
      </c>
      <c r="AF342" s="49">
        <f t="shared" si="154"/>
        <v>128.46112959139458</v>
      </c>
      <c r="AG342" s="49">
        <f t="shared" si="155"/>
        <v>153.53494472599337</v>
      </c>
      <c r="AH342" s="49">
        <f t="shared" si="156"/>
        <v>180.8005910853754</v>
      </c>
      <c r="AI342" s="49">
        <f t="shared" si="157"/>
        <v>210.25806866954085</v>
      </c>
      <c r="AJ342" s="49">
        <f t="shared" si="158"/>
        <v>241.90737747848948</v>
      </c>
      <c r="AK342" s="75">
        <f>T342*VLOOKUP('Tipo de Pilha_Furieri2014'!$E$1,'Área - us ur_Furieri2014'!$A$4:$R$6,2,FALSE)/1000</f>
        <v>0</v>
      </c>
      <c r="AL342" s="76">
        <f>U342*VLOOKUP('Tipo de Pilha_Furieri2014'!$E$1,'Área - us ur_Furieri2014'!$A$4:$R$6,3,FALSE)/1000</f>
        <v>0</v>
      </c>
      <c r="AM342" s="76">
        <f>V342*VLOOKUP('Tipo de Pilha_Furieri2014'!$E$1,'Área - us ur_Furieri2014'!$A$4:$R$6,4,FALSE)/1000</f>
        <v>0</v>
      </c>
      <c r="AN342" s="76">
        <f>W342*VLOOKUP('Tipo de Pilha_Furieri2014'!$E$1,'Área - us ur_Furieri2014'!$A$4:$R$6,5,FALSE)/1000</f>
        <v>1.3863225403960424E-4</v>
      </c>
      <c r="AO342" s="76">
        <f>X342*VLOOKUP('Tipo de Pilha_Furieri2014'!$E$1,'Área - us ur_Furieri2014'!$A$4:$R$6,6,FALSE)/1000</f>
        <v>1.0774686844816485E-3</v>
      </c>
      <c r="AP342" s="76">
        <f>Y342*VLOOKUP('Tipo de Pilha_Furieri2014'!$E$1,'Área - us ur_Furieri2014'!$A$4:$R$6,7,FALSE)/1000</f>
        <v>2.9060866824564616E-3</v>
      </c>
      <c r="AQ342" s="76">
        <f>Z342*VLOOKUP('Tipo de Pilha_Furieri2014'!$E$1,'Área - us ur_Furieri2014'!$A$4:$R$6,8,FALSE)/1000</f>
        <v>3.6791442591504048E-3</v>
      </c>
      <c r="AR342" s="76">
        <f>AA342*VLOOKUP('Tipo de Pilha_Furieri2014'!$E$1,'Área - us ur_Furieri2014'!$A$4:$R$6,9,FALSE)/1000</f>
        <v>3.9206779296263559E-3</v>
      </c>
      <c r="AS342" s="76">
        <f>AB342*VLOOKUP('Tipo de Pilha_Furieri2014'!$E$1,'Área - us ur_Furieri2014'!$A$4:$R$6,10,FALSE)/1000</f>
        <v>2.7045457902449481E-3</v>
      </c>
      <c r="AT342" s="76">
        <f>AC342*VLOOKUP('Tipo de Pilha_Furieri2014'!$E$1,'Área - us ur_Furieri2014'!$A$4:$R$6,11,FALSE)/1000</f>
        <v>2.3236735037704295E-3</v>
      </c>
      <c r="AU342" s="76">
        <f>AD342*VLOOKUP('Tipo de Pilha_Furieri2014'!$E$1,'Área - us ur_Furieri2014'!$A$4:$R$6,12,FALSE)/1000</f>
        <v>2.0373358319171254E-3</v>
      </c>
      <c r="AV342" s="76">
        <f>AE342*VLOOKUP('Tipo de Pilha_Furieri2014'!$E$1,'Área - us ur_Furieri2014'!$A$4:$R$6,13,FALSE)/1000</f>
        <v>6.3347487408947449E-4</v>
      </c>
      <c r="AW342" s="76">
        <f>AF342*VLOOKUP('Tipo de Pilha_Furieri2014'!$E$1,'Área - us ur_Furieri2014'!$A$4:$R$6,14,FALSE)/1000</f>
        <v>3.8538338877418379E-4</v>
      </c>
      <c r="AX342" s="76">
        <f>AG342*VLOOKUP('Tipo de Pilha_Furieri2014'!$E$1,'Área - us ur_Furieri2014'!$A$4:$R$6,15,FALSE)/1000</f>
        <v>1.5353494472599338E-4</v>
      </c>
      <c r="AY342" s="76">
        <f>AH342*VLOOKUP('Tipo de Pilha_Furieri2014'!$E$1,'Área - us ur_Furieri2014'!$A$4:$R$6,16,FALSE)/1000</f>
        <v>0</v>
      </c>
      <c r="AZ342" s="76">
        <f>AI342*VLOOKUP('Tipo de Pilha_Furieri2014'!$E$1,'Área - us ur_Furieri2014'!$A$4:$R$6,17,FALSE)/1000</f>
        <v>0</v>
      </c>
      <c r="BA342" s="77">
        <f>AJ342*VLOOKUP('Tipo de Pilha_Furieri2014'!$E$1,'Área - us ur_Furieri2014'!$A$4:$R$6,18,FALSE)/1000</f>
        <v>0</v>
      </c>
      <c r="BB342" s="70">
        <f t="shared" si="159"/>
        <v>1.9959958143276627E-2</v>
      </c>
    </row>
    <row r="343" spans="1:54" ht="15" customHeight="1" x14ac:dyDescent="0.2">
      <c r="A343" s="90">
        <f>'Série Vento-1 dia'!D343</f>
        <v>42345</v>
      </c>
      <c r="B343" s="55">
        <f>'Série Vento-1 dia'!E343</f>
        <v>17.182429599999999</v>
      </c>
      <c r="C343" s="48">
        <f t="shared" si="160"/>
        <v>8.5912148000000008E-2</v>
      </c>
      <c r="D343" s="49">
        <f t="shared" si="161"/>
        <v>0.25773644399999995</v>
      </c>
      <c r="E343" s="49">
        <f t="shared" si="162"/>
        <v>0.42956074</v>
      </c>
      <c r="F343" s="49">
        <f t="shared" si="163"/>
        <v>0.60138503599999993</v>
      </c>
      <c r="G343" s="49">
        <f t="shared" si="164"/>
        <v>0.77320933200000008</v>
      </c>
      <c r="H343" s="49">
        <f t="shared" si="165"/>
        <v>0.94503362800000001</v>
      </c>
      <c r="I343" s="49">
        <f t="shared" si="166"/>
        <v>1.1168579240000001</v>
      </c>
      <c r="J343" s="49">
        <f t="shared" si="167"/>
        <v>1.2886822200000001</v>
      </c>
      <c r="K343" s="49">
        <f t="shared" si="168"/>
        <v>1.4605065159999999</v>
      </c>
      <c r="L343" s="49">
        <f t="shared" si="169"/>
        <v>1.632330812</v>
      </c>
      <c r="M343" s="49">
        <f t="shared" si="170"/>
        <v>1.804155108</v>
      </c>
      <c r="N343" s="49">
        <f t="shared" si="171"/>
        <v>1.9759794039999998</v>
      </c>
      <c r="O343" s="49">
        <f t="shared" si="172"/>
        <v>2.1478036999999999</v>
      </c>
      <c r="P343" s="49">
        <f t="shared" si="173"/>
        <v>2.3196279959999999</v>
      </c>
      <c r="Q343" s="49">
        <f t="shared" si="174"/>
        <v>2.4914522919999995</v>
      </c>
      <c r="R343" s="49">
        <f t="shared" si="175"/>
        <v>2.6632765880000004</v>
      </c>
      <c r="S343" s="50">
        <f t="shared" si="176"/>
        <v>2.835100884</v>
      </c>
      <c r="T343" s="48">
        <f t="shared" si="142"/>
        <v>0</v>
      </c>
      <c r="U343" s="49">
        <f t="shared" si="143"/>
        <v>0</v>
      </c>
      <c r="V343" s="49">
        <f t="shared" si="144"/>
        <v>0</v>
      </c>
      <c r="W343" s="49">
        <f t="shared" si="145"/>
        <v>5.9882500727538321</v>
      </c>
      <c r="X343" s="49">
        <f t="shared" si="146"/>
        <v>15.412206743169406</v>
      </c>
      <c r="Y343" s="49">
        <f t="shared" si="147"/>
        <v>28.260899702308862</v>
      </c>
      <c r="Z343" s="49">
        <f t="shared" si="148"/>
        <v>44.534328950172224</v>
      </c>
      <c r="AA343" s="49">
        <f t="shared" si="149"/>
        <v>64.232494486759464</v>
      </c>
      <c r="AB343" s="49">
        <f t="shared" si="150"/>
        <v>87.355396312070582</v>
      </c>
      <c r="AC343" s="49">
        <f t="shared" si="151"/>
        <v>113.90303442610561</v>
      </c>
      <c r="AD343" s="49">
        <f t="shared" si="152"/>
        <v>143.87540882886452</v>
      </c>
      <c r="AE343" s="49">
        <f t="shared" si="153"/>
        <v>177.27251952034732</v>
      </c>
      <c r="AF343" s="49">
        <f t="shared" si="154"/>
        <v>214.09436650055397</v>
      </c>
      <c r="AG343" s="49">
        <f t="shared" si="155"/>
        <v>254.34094976948461</v>
      </c>
      <c r="AH343" s="49">
        <f t="shared" si="156"/>
        <v>298.01226932713894</v>
      </c>
      <c r="AI343" s="49">
        <f t="shared" si="157"/>
        <v>345.10832517351753</v>
      </c>
      <c r="AJ343" s="49">
        <f t="shared" si="158"/>
        <v>395.6291173086197</v>
      </c>
      <c r="AK343" s="75">
        <f>T343*VLOOKUP('Tipo de Pilha_Furieri2014'!$E$1,'Área - us ur_Furieri2014'!$A$4:$R$6,2,FALSE)/1000</f>
        <v>0</v>
      </c>
      <c r="AL343" s="76">
        <f>U343*VLOOKUP('Tipo de Pilha_Furieri2014'!$E$1,'Área - us ur_Furieri2014'!$A$4:$R$6,3,FALSE)/1000</f>
        <v>0</v>
      </c>
      <c r="AM343" s="76">
        <f>V343*VLOOKUP('Tipo de Pilha_Furieri2014'!$E$1,'Área - us ur_Furieri2014'!$A$4:$R$6,4,FALSE)/1000</f>
        <v>0</v>
      </c>
      <c r="AN343" s="76">
        <f>W343*VLOOKUP('Tipo de Pilha_Furieri2014'!$E$1,'Área - us ur_Furieri2014'!$A$4:$R$6,5,FALSE)/1000</f>
        <v>5.8086025705712167E-4</v>
      </c>
      <c r="AO343" s="76">
        <f>X343*VLOOKUP('Tipo de Pilha_Furieri2014'!$E$1,'Área - us ur_Furieri2014'!$A$4:$R$6,6,FALSE)/1000</f>
        <v>2.4505408721639354E-3</v>
      </c>
      <c r="AP343" s="76">
        <f>Y343*VLOOKUP('Tipo de Pilha_Furieri2014'!$E$1,'Área - us ur_Furieri2014'!$A$4:$R$6,7,FALSE)/1000</f>
        <v>5.7369626395686992E-3</v>
      </c>
      <c r="AQ343" s="76">
        <f>Z343*VLOOKUP('Tipo de Pilha_Furieri2014'!$E$1,'Área - us ur_Furieri2014'!$A$4:$R$6,8,FALSE)/1000</f>
        <v>6.8137523293763502E-3</v>
      </c>
      <c r="AR343" s="76">
        <f>AA343*VLOOKUP('Tipo de Pilha_Furieri2014'!$E$1,'Área - us ur_Furieri2014'!$A$4:$R$6,9,FALSE)/1000</f>
        <v>7.0013418990567816E-3</v>
      </c>
      <c r="AS343" s="76">
        <f>AB343*VLOOKUP('Tipo de Pilha_Furieri2014'!$E$1,'Área - us ur_Furieri2014'!$A$4:$R$6,10,FALSE)/1000</f>
        <v>4.7171914008518117E-3</v>
      </c>
      <c r="AT343" s="76">
        <f>AC343*VLOOKUP('Tipo de Pilha_Furieri2014'!$E$1,'Área - us ur_Furieri2014'!$A$4:$R$6,11,FALSE)/1000</f>
        <v>3.9866062049136964E-3</v>
      </c>
      <c r="AU343" s="76">
        <f>AD343*VLOOKUP('Tipo de Pilha_Furieri2014'!$E$1,'Área - us ur_Furieri2014'!$A$4:$R$6,12,FALSE)/1000</f>
        <v>3.4530098118927487E-3</v>
      </c>
      <c r="AV343" s="76">
        <f>AE343*VLOOKUP('Tipo de Pilha_Furieri2014'!$E$1,'Área - us ur_Furieri2014'!$A$4:$R$6,13,FALSE)/1000</f>
        <v>1.063635117122084E-3</v>
      </c>
      <c r="AW343" s="76">
        <f>AF343*VLOOKUP('Tipo de Pilha_Furieri2014'!$E$1,'Área - us ur_Furieri2014'!$A$4:$R$6,14,FALSE)/1000</f>
        <v>6.422830995016619E-4</v>
      </c>
      <c r="AX343" s="76">
        <f>AG343*VLOOKUP('Tipo de Pilha_Furieri2014'!$E$1,'Área - us ur_Furieri2014'!$A$4:$R$6,15,FALSE)/1000</f>
        <v>2.5434094976948461E-4</v>
      </c>
      <c r="AY343" s="76">
        <f>AH343*VLOOKUP('Tipo de Pilha_Furieri2014'!$E$1,'Área - us ur_Furieri2014'!$A$4:$R$6,16,FALSE)/1000</f>
        <v>0</v>
      </c>
      <c r="AZ343" s="76">
        <f>AI343*VLOOKUP('Tipo de Pilha_Furieri2014'!$E$1,'Área - us ur_Furieri2014'!$A$4:$R$6,17,FALSE)/1000</f>
        <v>0</v>
      </c>
      <c r="BA343" s="77">
        <f>AJ343*VLOOKUP('Tipo de Pilha_Furieri2014'!$E$1,'Área - us ur_Furieri2014'!$A$4:$R$6,18,FALSE)/1000</f>
        <v>0</v>
      </c>
      <c r="BB343" s="70">
        <f t="shared" si="159"/>
        <v>3.6700524581274374E-2</v>
      </c>
    </row>
    <row r="344" spans="1:54" ht="15" customHeight="1" x14ac:dyDescent="0.2">
      <c r="A344" s="90">
        <f>'Série Vento-1 dia'!D344</f>
        <v>42346</v>
      </c>
      <c r="B344" s="55">
        <f>'Série Vento-1 dia'!E344</f>
        <v>8.5912147999999995</v>
      </c>
      <c r="C344" s="48">
        <f t="shared" si="160"/>
        <v>4.2956074000000004E-2</v>
      </c>
      <c r="D344" s="49">
        <f t="shared" si="161"/>
        <v>0.12886822199999998</v>
      </c>
      <c r="E344" s="49">
        <f t="shared" si="162"/>
        <v>0.21478037</v>
      </c>
      <c r="F344" s="49">
        <f t="shared" si="163"/>
        <v>0.30069251799999996</v>
      </c>
      <c r="G344" s="49">
        <f t="shared" si="164"/>
        <v>0.38660466600000004</v>
      </c>
      <c r="H344" s="49">
        <f t="shared" si="165"/>
        <v>0.47251681400000001</v>
      </c>
      <c r="I344" s="49">
        <f t="shared" si="166"/>
        <v>0.55842896200000003</v>
      </c>
      <c r="J344" s="49">
        <f t="shared" si="167"/>
        <v>0.64434111000000005</v>
      </c>
      <c r="K344" s="49">
        <f t="shared" si="168"/>
        <v>0.73025325799999996</v>
      </c>
      <c r="L344" s="49">
        <f t="shared" si="169"/>
        <v>0.81616540599999998</v>
      </c>
      <c r="M344" s="49">
        <f t="shared" si="170"/>
        <v>0.902077554</v>
      </c>
      <c r="N344" s="49">
        <f t="shared" si="171"/>
        <v>0.98798970199999991</v>
      </c>
      <c r="O344" s="49">
        <f t="shared" si="172"/>
        <v>1.0739018499999999</v>
      </c>
      <c r="P344" s="49">
        <f t="shared" si="173"/>
        <v>1.159813998</v>
      </c>
      <c r="Q344" s="49">
        <f t="shared" si="174"/>
        <v>1.2457261459999998</v>
      </c>
      <c r="R344" s="49">
        <f t="shared" si="175"/>
        <v>1.3316382940000002</v>
      </c>
      <c r="S344" s="50">
        <f t="shared" si="176"/>
        <v>1.417550442</v>
      </c>
      <c r="T344" s="48">
        <f t="shared" si="142"/>
        <v>0</v>
      </c>
      <c r="U344" s="49">
        <f t="shared" si="143"/>
        <v>0</v>
      </c>
      <c r="V344" s="49">
        <f t="shared" si="144"/>
        <v>0</v>
      </c>
      <c r="W344" s="49">
        <f t="shared" si="145"/>
        <v>0</v>
      </c>
      <c r="X344" s="49">
        <f t="shared" si="146"/>
        <v>0</v>
      </c>
      <c r="Y344" s="49">
        <f t="shared" si="147"/>
        <v>1.1677657594172151</v>
      </c>
      <c r="Z344" s="49">
        <f t="shared" si="148"/>
        <v>4.167375950263053</v>
      </c>
      <c r="AA344" s="49">
        <f t="shared" si="149"/>
        <v>8.0231702132898643</v>
      </c>
      <c r="AB344" s="49">
        <f t="shared" si="150"/>
        <v>12.735148548497643</v>
      </c>
      <c r="AC344" s="49">
        <f t="shared" si="151"/>
        <v>18.303310955886403</v>
      </c>
      <c r="AD344" s="49">
        <f t="shared" si="152"/>
        <v>24.72765743545613</v>
      </c>
      <c r="AE344" s="49">
        <f t="shared" si="153"/>
        <v>32.008187987206824</v>
      </c>
      <c r="AF344" s="49">
        <f t="shared" si="154"/>
        <v>40.144902611138505</v>
      </c>
      <c r="AG344" s="49">
        <f t="shared" si="155"/>
        <v>49.137801307251152</v>
      </c>
      <c r="AH344" s="49">
        <f t="shared" si="156"/>
        <v>58.986884075544751</v>
      </c>
      <c r="AI344" s="49">
        <f t="shared" si="157"/>
        <v>69.692150916019401</v>
      </c>
      <c r="AJ344" s="49">
        <f t="shared" si="158"/>
        <v>81.253601828674945</v>
      </c>
      <c r="AK344" s="75">
        <f>T344*VLOOKUP('Tipo de Pilha_Furieri2014'!$E$1,'Área - us ur_Furieri2014'!$A$4:$R$6,2,FALSE)/1000</f>
        <v>0</v>
      </c>
      <c r="AL344" s="76">
        <f>U344*VLOOKUP('Tipo de Pilha_Furieri2014'!$E$1,'Área - us ur_Furieri2014'!$A$4:$R$6,3,FALSE)/1000</f>
        <v>0</v>
      </c>
      <c r="AM344" s="76">
        <f>V344*VLOOKUP('Tipo de Pilha_Furieri2014'!$E$1,'Área - us ur_Furieri2014'!$A$4:$R$6,4,FALSE)/1000</f>
        <v>0</v>
      </c>
      <c r="AN344" s="76">
        <f>W344*VLOOKUP('Tipo de Pilha_Furieri2014'!$E$1,'Área - us ur_Furieri2014'!$A$4:$R$6,5,FALSE)/1000</f>
        <v>0</v>
      </c>
      <c r="AO344" s="76">
        <f>X344*VLOOKUP('Tipo de Pilha_Furieri2014'!$E$1,'Área - us ur_Furieri2014'!$A$4:$R$6,6,FALSE)/1000</f>
        <v>0</v>
      </c>
      <c r="AP344" s="76">
        <f>Y344*VLOOKUP('Tipo de Pilha_Furieri2014'!$E$1,'Área - us ur_Furieri2014'!$A$4:$R$6,7,FALSE)/1000</f>
        <v>2.3705644916169466E-4</v>
      </c>
      <c r="AQ344" s="76">
        <f>Z344*VLOOKUP('Tipo de Pilha_Furieri2014'!$E$1,'Área - us ur_Furieri2014'!$A$4:$R$6,8,FALSE)/1000</f>
        <v>6.3760852039024707E-4</v>
      </c>
      <c r="AR344" s="76">
        <f>AA344*VLOOKUP('Tipo de Pilha_Furieri2014'!$E$1,'Área - us ur_Furieri2014'!$A$4:$R$6,9,FALSE)/1000</f>
        <v>8.7452555324859529E-4</v>
      </c>
      <c r="AS344" s="76">
        <f>AB344*VLOOKUP('Tipo de Pilha_Furieri2014'!$E$1,'Área - us ur_Furieri2014'!$A$4:$R$6,10,FALSE)/1000</f>
        <v>6.8769802161887275E-4</v>
      </c>
      <c r="AT344" s="76">
        <f>AC344*VLOOKUP('Tipo de Pilha_Furieri2014'!$E$1,'Área - us ur_Furieri2014'!$A$4:$R$6,11,FALSE)/1000</f>
        <v>6.4061588345602413E-4</v>
      </c>
      <c r="AU344" s="76">
        <f>AD344*VLOOKUP('Tipo de Pilha_Furieri2014'!$E$1,'Área - us ur_Furieri2014'!$A$4:$R$6,12,FALSE)/1000</f>
        <v>5.9346377845094706E-4</v>
      </c>
      <c r="AV344" s="76">
        <f>AE344*VLOOKUP('Tipo de Pilha_Furieri2014'!$E$1,'Área - us ur_Furieri2014'!$A$4:$R$6,13,FALSE)/1000</f>
        <v>1.9204912792324095E-4</v>
      </c>
      <c r="AW344" s="76">
        <f>AF344*VLOOKUP('Tipo de Pilha_Furieri2014'!$E$1,'Área - us ur_Furieri2014'!$A$4:$R$6,14,FALSE)/1000</f>
        <v>1.2043470783341552E-4</v>
      </c>
      <c r="AX344" s="76">
        <f>AG344*VLOOKUP('Tipo de Pilha_Furieri2014'!$E$1,'Área - us ur_Furieri2014'!$A$4:$R$6,15,FALSE)/1000</f>
        <v>4.9137801307251151E-5</v>
      </c>
      <c r="AY344" s="76">
        <f>AH344*VLOOKUP('Tipo de Pilha_Furieri2014'!$E$1,'Área - us ur_Furieri2014'!$A$4:$R$6,16,FALSE)/1000</f>
        <v>0</v>
      </c>
      <c r="AZ344" s="76">
        <f>AI344*VLOOKUP('Tipo de Pilha_Furieri2014'!$E$1,'Área - us ur_Furieri2014'!$A$4:$R$6,17,FALSE)/1000</f>
        <v>0</v>
      </c>
      <c r="BA344" s="77">
        <f>AJ344*VLOOKUP('Tipo de Pilha_Furieri2014'!$E$1,'Área - us ur_Furieri2014'!$A$4:$R$6,18,FALSE)/1000</f>
        <v>0</v>
      </c>
      <c r="BB344" s="70">
        <f t="shared" si="159"/>
        <v>4.0325898433902886E-3</v>
      </c>
    </row>
    <row r="345" spans="1:54" ht="15" customHeight="1" x14ac:dyDescent="0.2">
      <c r="A345" s="90">
        <f>'Série Vento-1 dia'!D345</f>
        <v>42347</v>
      </c>
      <c r="B345" s="55">
        <f>'Série Vento-1 dia'!E345</f>
        <v>12.027700719999999</v>
      </c>
      <c r="C345" s="48">
        <f t="shared" si="160"/>
        <v>6.0138503600000004E-2</v>
      </c>
      <c r="D345" s="49">
        <f t="shared" si="161"/>
        <v>0.18041551079999998</v>
      </c>
      <c r="E345" s="49">
        <f t="shared" si="162"/>
        <v>0.30069251799999996</v>
      </c>
      <c r="F345" s="49">
        <f t="shared" si="163"/>
        <v>0.42096952519999992</v>
      </c>
      <c r="G345" s="49">
        <f t="shared" si="164"/>
        <v>0.54124653239999998</v>
      </c>
      <c r="H345" s="49">
        <f t="shared" si="165"/>
        <v>0.66152353959999999</v>
      </c>
      <c r="I345" s="49">
        <f t="shared" si="166"/>
        <v>0.78180054679999988</v>
      </c>
      <c r="J345" s="49">
        <f t="shared" si="167"/>
        <v>0.902077554</v>
      </c>
      <c r="K345" s="49">
        <f t="shared" si="168"/>
        <v>1.0223545612</v>
      </c>
      <c r="L345" s="49">
        <f t="shared" si="169"/>
        <v>1.1426315683999999</v>
      </c>
      <c r="M345" s="49">
        <f t="shared" si="170"/>
        <v>1.2629085756</v>
      </c>
      <c r="N345" s="49">
        <f t="shared" si="171"/>
        <v>1.3831855827999997</v>
      </c>
      <c r="O345" s="49">
        <f t="shared" si="172"/>
        <v>1.5034625899999998</v>
      </c>
      <c r="P345" s="49">
        <f t="shared" si="173"/>
        <v>1.6237395971999999</v>
      </c>
      <c r="Q345" s="49">
        <f t="shared" si="174"/>
        <v>1.7440166043999996</v>
      </c>
      <c r="R345" s="49">
        <f t="shared" si="175"/>
        <v>1.8642936116000002</v>
      </c>
      <c r="S345" s="50">
        <f t="shared" si="176"/>
        <v>1.9845706187999999</v>
      </c>
      <c r="T345" s="48">
        <f t="shared" si="142"/>
        <v>0</v>
      </c>
      <c r="U345" s="49">
        <f t="shared" si="143"/>
        <v>0</v>
      </c>
      <c r="V345" s="49">
        <f t="shared" si="144"/>
        <v>0</v>
      </c>
      <c r="W345" s="49">
        <f t="shared" si="145"/>
        <v>0</v>
      </c>
      <c r="X345" s="49">
        <f t="shared" si="146"/>
        <v>3.4989591863194063</v>
      </c>
      <c r="Y345" s="49">
        <f t="shared" si="147"/>
        <v>8.8970711545569401</v>
      </c>
      <c r="Z345" s="49">
        <f t="shared" si="148"/>
        <v>15.973303904269175</v>
      </c>
      <c r="AA345" s="49">
        <f t="shared" si="149"/>
        <v>24.72765743545613</v>
      </c>
      <c r="AB345" s="49">
        <f t="shared" si="150"/>
        <v>35.160131748117792</v>
      </c>
      <c r="AC345" s="49">
        <f t="shared" si="151"/>
        <v>47.270726842254135</v>
      </c>
      <c r="AD345" s="49">
        <f t="shared" si="152"/>
        <v>61.059442717865224</v>
      </c>
      <c r="AE345" s="49">
        <f t="shared" si="153"/>
        <v>76.52627937495096</v>
      </c>
      <c r="AF345" s="49">
        <f t="shared" si="154"/>
        <v>93.671236813511456</v>
      </c>
      <c r="AG345" s="49">
        <f t="shared" si="155"/>
        <v>112.49431503354667</v>
      </c>
      <c r="AH345" s="49">
        <f t="shared" si="156"/>
        <v>132.99551403505649</v>
      </c>
      <c r="AI345" s="49">
        <f t="shared" si="157"/>
        <v>155.17483381804121</v>
      </c>
      <c r="AJ345" s="49">
        <f t="shared" si="158"/>
        <v>179.03227438250045</v>
      </c>
      <c r="AK345" s="75">
        <f>T345*VLOOKUP('Tipo de Pilha_Furieri2014'!$E$1,'Área - us ur_Furieri2014'!$A$4:$R$6,2,FALSE)/1000</f>
        <v>0</v>
      </c>
      <c r="AL345" s="76">
        <f>U345*VLOOKUP('Tipo de Pilha_Furieri2014'!$E$1,'Área - us ur_Furieri2014'!$A$4:$R$6,3,FALSE)/1000</f>
        <v>0</v>
      </c>
      <c r="AM345" s="76">
        <f>V345*VLOOKUP('Tipo de Pilha_Furieri2014'!$E$1,'Área - us ur_Furieri2014'!$A$4:$R$6,4,FALSE)/1000</f>
        <v>0</v>
      </c>
      <c r="AN345" s="76">
        <f>W345*VLOOKUP('Tipo de Pilha_Furieri2014'!$E$1,'Área - us ur_Furieri2014'!$A$4:$R$6,5,FALSE)/1000</f>
        <v>0</v>
      </c>
      <c r="AO345" s="76">
        <f>X345*VLOOKUP('Tipo de Pilha_Furieri2014'!$E$1,'Área - us ur_Furieri2014'!$A$4:$R$6,6,FALSE)/1000</f>
        <v>5.5633451062478553E-4</v>
      </c>
      <c r="AP345" s="76">
        <f>Y345*VLOOKUP('Tipo de Pilha_Furieri2014'!$E$1,'Área - us ur_Furieri2014'!$A$4:$R$6,7,FALSE)/1000</f>
        <v>1.806105444375059E-3</v>
      </c>
      <c r="AQ345" s="76">
        <f>Z345*VLOOKUP('Tipo de Pilha_Furieri2014'!$E$1,'Área - us ur_Furieri2014'!$A$4:$R$6,8,FALSE)/1000</f>
        <v>2.4439154973531834E-3</v>
      </c>
      <c r="AR345" s="76">
        <f>AA345*VLOOKUP('Tipo de Pilha_Furieri2014'!$E$1,'Área - us ur_Furieri2014'!$A$4:$R$6,9,FALSE)/1000</f>
        <v>2.6953146604647184E-3</v>
      </c>
      <c r="AS345" s="76">
        <f>AB345*VLOOKUP('Tipo de Pilha_Furieri2014'!$E$1,'Área - us ur_Furieri2014'!$A$4:$R$6,10,FALSE)/1000</f>
        <v>1.8986471143983611E-3</v>
      </c>
      <c r="AT345" s="76">
        <f>AC345*VLOOKUP('Tipo de Pilha_Furieri2014'!$E$1,'Área - us ur_Furieri2014'!$A$4:$R$6,11,FALSE)/1000</f>
        <v>1.654475439478895E-3</v>
      </c>
      <c r="AU345" s="76">
        <f>AD345*VLOOKUP('Tipo de Pilha_Furieri2014'!$E$1,'Área - us ur_Furieri2014'!$A$4:$R$6,12,FALSE)/1000</f>
        <v>1.4654266252287654E-3</v>
      </c>
      <c r="AV345" s="76">
        <f>AE345*VLOOKUP('Tipo de Pilha_Furieri2014'!$E$1,'Área - us ur_Furieri2014'!$A$4:$R$6,13,FALSE)/1000</f>
        <v>4.5915767624970578E-4</v>
      </c>
      <c r="AW345" s="76">
        <f>AF345*VLOOKUP('Tipo de Pilha_Furieri2014'!$E$1,'Área - us ur_Furieri2014'!$A$4:$R$6,14,FALSE)/1000</f>
        <v>2.8101371044053435E-4</v>
      </c>
      <c r="AX345" s="76">
        <f>AG345*VLOOKUP('Tipo de Pilha_Furieri2014'!$E$1,'Área - us ur_Furieri2014'!$A$4:$R$6,15,FALSE)/1000</f>
        <v>1.1249431503354668E-4</v>
      </c>
      <c r="AY345" s="76">
        <f>AH345*VLOOKUP('Tipo de Pilha_Furieri2014'!$E$1,'Área - us ur_Furieri2014'!$A$4:$R$6,16,FALSE)/1000</f>
        <v>0</v>
      </c>
      <c r="AZ345" s="76">
        <f>AI345*VLOOKUP('Tipo de Pilha_Furieri2014'!$E$1,'Área - us ur_Furieri2014'!$A$4:$R$6,17,FALSE)/1000</f>
        <v>0</v>
      </c>
      <c r="BA345" s="77">
        <f>AJ345*VLOOKUP('Tipo de Pilha_Furieri2014'!$E$1,'Área - us ur_Furieri2014'!$A$4:$R$6,18,FALSE)/1000</f>
        <v>0</v>
      </c>
      <c r="BB345" s="70">
        <f t="shared" si="159"/>
        <v>1.3372884993647555E-2</v>
      </c>
    </row>
    <row r="346" spans="1:54" ht="15" customHeight="1" x14ac:dyDescent="0.2">
      <c r="A346" s="90">
        <f>'Série Vento-1 dia'!D346</f>
        <v>42348</v>
      </c>
      <c r="B346" s="55">
        <f>'Série Vento-1 dia'!E346</f>
        <v>16.32330812</v>
      </c>
      <c r="C346" s="48">
        <f t="shared" si="160"/>
        <v>8.1616540600000023E-2</v>
      </c>
      <c r="D346" s="49">
        <f t="shared" si="161"/>
        <v>0.2448496218</v>
      </c>
      <c r="E346" s="49">
        <f t="shared" si="162"/>
        <v>0.40808270300000005</v>
      </c>
      <c r="F346" s="49">
        <f t="shared" si="163"/>
        <v>0.57131578419999995</v>
      </c>
      <c r="G346" s="49">
        <f t="shared" si="164"/>
        <v>0.73454886540000008</v>
      </c>
      <c r="H346" s="49">
        <f t="shared" si="165"/>
        <v>0.8977819466000001</v>
      </c>
      <c r="I346" s="49">
        <f t="shared" si="166"/>
        <v>1.0610150278000001</v>
      </c>
      <c r="J346" s="49">
        <f t="shared" si="167"/>
        <v>1.2242481090000001</v>
      </c>
      <c r="K346" s="49">
        <f t="shared" si="168"/>
        <v>1.3874811902000002</v>
      </c>
      <c r="L346" s="49">
        <f t="shared" si="169"/>
        <v>1.5507142714</v>
      </c>
      <c r="M346" s="49">
        <f t="shared" si="170"/>
        <v>1.7139473526000002</v>
      </c>
      <c r="N346" s="49">
        <f t="shared" si="171"/>
        <v>1.8771804337999998</v>
      </c>
      <c r="O346" s="49">
        <f t="shared" si="172"/>
        <v>2.040413515</v>
      </c>
      <c r="P346" s="49">
        <f t="shared" si="173"/>
        <v>2.2036465962</v>
      </c>
      <c r="Q346" s="49">
        <f t="shared" si="174"/>
        <v>2.3668796774</v>
      </c>
      <c r="R346" s="49">
        <f t="shared" si="175"/>
        <v>2.5301127586000005</v>
      </c>
      <c r="S346" s="50">
        <f t="shared" si="176"/>
        <v>2.6933458398000001</v>
      </c>
      <c r="T346" s="48">
        <f t="shared" si="142"/>
        <v>0</v>
      </c>
      <c r="U346" s="49">
        <f t="shared" si="143"/>
        <v>0</v>
      </c>
      <c r="V346" s="49">
        <f t="shared" si="144"/>
        <v>0</v>
      </c>
      <c r="W346" s="49">
        <f t="shared" si="145"/>
        <v>4.6911633551155347</v>
      </c>
      <c r="X346" s="49">
        <f t="shared" si="146"/>
        <v>12.993222297152791</v>
      </c>
      <c r="Y346" s="49">
        <f t="shared" si="147"/>
        <v>24.386105739763352</v>
      </c>
      <c r="Z346" s="49">
        <f t="shared" si="148"/>
        <v>38.869813682947239</v>
      </c>
      <c r="AA346" s="49">
        <f t="shared" si="149"/>
        <v>56.444346126704431</v>
      </c>
      <c r="AB346" s="49">
        <f t="shared" si="150"/>
        <v>77.109703071034929</v>
      </c>
      <c r="AC346" s="49">
        <f t="shared" si="151"/>
        <v>100.86588451593872</v>
      </c>
      <c r="AD346" s="49">
        <f t="shared" si="152"/>
        <v>127.71289046141587</v>
      </c>
      <c r="AE346" s="49">
        <f t="shared" si="153"/>
        <v>157.65072090746622</v>
      </c>
      <c r="AF346" s="49">
        <f t="shared" si="154"/>
        <v>190.67937585409001</v>
      </c>
      <c r="AG346" s="49">
        <f t="shared" si="155"/>
        <v>226.79885530128706</v>
      </c>
      <c r="AH346" s="49">
        <f t="shared" si="156"/>
        <v>266.00915924905746</v>
      </c>
      <c r="AI346" s="49">
        <f t="shared" si="157"/>
        <v>308.31028769740118</v>
      </c>
      <c r="AJ346" s="49">
        <f t="shared" si="158"/>
        <v>353.70224064631805</v>
      </c>
      <c r="AK346" s="75">
        <f>T346*VLOOKUP('Tipo de Pilha_Furieri2014'!$E$1,'Área - us ur_Furieri2014'!$A$4:$R$6,2,FALSE)/1000</f>
        <v>0</v>
      </c>
      <c r="AL346" s="76">
        <f>U346*VLOOKUP('Tipo de Pilha_Furieri2014'!$E$1,'Área - us ur_Furieri2014'!$A$4:$R$6,3,FALSE)/1000</f>
        <v>0</v>
      </c>
      <c r="AM346" s="76">
        <f>V346*VLOOKUP('Tipo de Pilha_Furieri2014'!$E$1,'Área - us ur_Furieri2014'!$A$4:$R$6,4,FALSE)/1000</f>
        <v>0</v>
      </c>
      <c r="AN346" s="76">
        <f>W346*VLOOKUP('Tipo de Pilha_Furieri2014'!$E$1,'Área - us ur_Furieri2014'!$A$4:$R$6,5,FALSE)/1000</f>
        <v>4.5504284544620682E-4</v>
      </c>
      <c r="AO346" s="76">
        <f>X346*VLOOKUP('Tipo de Pilha_Furieri2014'!$E$1,'Área - us ur_Furieri2014'!$A$4:$R$6,6,FALSE)/1000</f>
        <v>2.0659223452472938E-3</v>
      </c>
      <c r="AP346" s="76">
        <f>Y346*VLOOKUP('Tipo de Pilha_Furieri2014'!$E$1,'Área - us ur_Furieri2014'!$A$4:$R$6,7,FALSE)/1000</f>
        <v>4.9503794651719604E-3</v>
      </c>
      <c r="AQ346" s="76">
        <f>Z346*VLOOKUP('Tipo de Pilha_Furieri2014'!$E$1,'Área - us ur_Furieri2014'!$A$4:$R$6,8,FALSE)/1000</f>
        <v>5.9470814934909268E-3</v>
      </c>
      <c r="AR346" s="76">
        <f>AA346*VLOOKUP('Tipo de Pilha_Furieri2014'!$E$1,'Área - us ur_Furieri2014'!$A$4:$R$6,9,FALSE)/1000</f>
        <v>6.1524337278107827E-3</v>
      </c>
      <c r="AS346" s="76">
        <f>AB346*VLOOKUP('Tipo de Pilha_Furieri2014'!$E$1,'Área - us ur_Furieri2014'!$A$4:$R$6,10,FALSE)/1000</f>
        <v>4.163923965835886E-3</v>
      </c>
      <c r="AT346" s="76">
        <f>AC346*VLOOKUP('Tipo de Pilha_Furieri2014'!$E$1,'Área - us ur_Furieri2014'!$A$4:$R$6,11,FALSE)/1000</f>
        <v>3.5303059580578553E-3</v>
      </c>
      <c r="AU346" s="76">
        <f>AD346*VLOOKUP('Tipo de Pilha_Furieri2014'!$E$1,'Área - us ur_Furieri2014'!$A$4:$R$6,12,FALSE)/1000</f>
        <v>3.0651093710739809E-3</v>
      </c>
      <c r="AV346" s="76">
        <f>AE346*VLOOKUP('Tipo de Pilha_Furieri2014'!$E$1,'Área - us ur_Furieri2014'!$A$4:$R$6,13,FALSE)/1000</f>
        <v>9.4590432544479743E-4</v>
      </c>
      <c r="AW346" s="76">
        <f>AF346*VLOOKUP('Tipo de Pilha_Furieri2014'!$E$1,'Área - us ur_Furieri2014'!$A$4:$R$6,14,FALSE)/1000</f>
        <v>5.7203812756226997E-4</v>
      </c>
      <c r="AX346" s="76">
        <f>AG346*VLOOKUP('Tipo de Pilha_Furieri2014'!$E$1,'Área - us ur_Furieri2014'!$A$4:$R$6,15,FALSE)/1000</f>
        <v>2.2679885530128708E-4</v>
      </c>
      <c r="AY346" s="76">
        <f>AH346*VLOOKUP('Tipo de Pilha_Furieri2014'!$E$1,'Área - us ur_Furieri2014'!$A$4:$R$6,16,FALSE)/1000</f>
        <v>0</v>
      </c>
      <c r="AZ346" s="76">
        <f>AI346*VLOOKUP('Tipo de Pilha_Furieri2014'!$E$1,'Área - us ur_Furieri2014'!$A$4:$R$6,17,FALSE)/1000</f>
        <v>0</v>
      </c>
      <c r="BA346" s="77">
        <f>AJ346*VLOOKUP('Tipo de Pilha_Furieri2014'!$E$1,'Área - us ur_Furieri2014'!$A$4:$R$6,18,FALSE)/1000</f>
        <v>0</v>
      </c>
      <c r="BB346" s="70">
        <f t="shared" si="159"/>
        <v>3.2074940480443251E-2</v>
      </c>
    </row>
    <row r="347" spans="1:54" ht="15" customHeight="1" x14ac:dyDescent="0.2">
      <c r="A347" s="90">
        <f>'Série Vento-1 dia'!D347</f>
        <v>42349</v>
      </c>
      <c r="B347" s="55">
        <f>'Série Vento-1 dia'!E347</f>
        <v>9.4503362800000001</v>
      </c>
      <c r="C347" s="48">
        <f t="shared" si="160"/>
        <v>4.7251681400000009E-2</v>
      </c>
      <c r="D347" s="49">
        <f t="shared" si="161"/>
        <v>0.14175504419999999</v>
      </c>
      <c r="E347" s="49">
        <f t="shared" si="162"/>
        <v>0.236258407</v>
      </c>
      <c r="F347" s="49">
        <f t="shared" si="163"/>
        <v>0.33076176979999999</v>
      </c>
      <c r="G347" s="49">
        <f t="shared" si="164"/>
        <v>0.42526513260000004</v>
      </c>
      <c r="H347" s="49">
        <f t="shared" si="165"/>
        <v>0.51976849540000003</v>
      </c>
      <c r="I347" s="49">
        <f t="shared" si="166"/>
        <v>0.61427185820000008</v>
      </c>
      <c r="J347" s="49">
        <f t="shared" si="167"/>
        <v>0.70877522100000012</v>
      </c>
      <c r="K347" s="49">
        <f t="shared" si="168"/>
        <v>0.80327858380000006</v>
      </c>
      <c r="L347" s="49">
        <f t="shared" si="169"/>
        <v>0.89778194659999999</v>
      </c>
      <c r="M347" s="49">
        <f t="shared" si="170"/>
        <v>0.99228530940000015</v>
      </c>
      <c r="N347" s="49">
        <f t="shared" si="171"/>
        <v>1.0867886722</v>
      </c>
      <c r="O347" s="49">
        <f t="shared" si="172"/>
        <v>1.181292035</v>
      </c>
      <c r="P347" s="49">
        <f t="shared" si="173"/>
        <v>1.2757953978000001</v>
      </c>
      <c r="Q347" s="49">
        <f t="shared" si="174"/>
        <v>1.3702987605999999</v>
      </c>
      <c r="R347" s="49">
        <f t="shared" si="175"/>
        <v>1.4648021234000004</v>
      </c>
      <c r="S347" s="50">
        <f t="shared" si="176"/>
        <v>1.5593054862000002</v>
      </c>
      <c r="T347" s="48">
        <f t="shared" si="142"/>
        <v>0</v>
      </c>
      <c r="U347" s="49">
        <f t="shared" si="143"/>
        <v>0</v>
      </c>
      <c r="V347" s="49">
        <f t="shared" si="144"/>
        <v>0</v>
      </c>
      <c r="W347" s="49">
        <f t="shared" si="145"/>
        <v>0</v>
      </c>
      <c r="X347" s="49">
        <f t="shared" si="146"/>
        <v>0</v>
      </c>
      <c r="Y347" s="49">
        <f t="shared" si="147"/>
        <v>2.7115985854500311</v>
      </c>
      <c r="Z347" s="49">
        <f t="shared" si="148"/>
        <v>6.5762512830198965</v>
      </c>
      <c r="AA347" s="49">
        <f t="shared" si="149"/>
        <v>11.47688670792874</v>
      </c>
      <c r="AB347" s="49">
        <f t="shared" si="150"/>
        <v>17.413504860176555</v>
      </c>
      <c r="AC347" s="49">
        <f t="shared" si="151"/>
        <v>24.386105739763345</v>
      </c>
      <c r="AD347" s="49">
        <f t="shared" si="152"/>
        <v>32.394689346689134</v>
      </c>
      <c r="AE347" s="49">
        <f t="shared" si="153"/>
        <v>41.43925568095387</v>
      </c>
      <c r="AF347" s="49">
        <f t="shared" si="154"/>
        <v>51.519804742557596</v>
      </c>
      <c r="AG347" s="49">
        <f t="shared" si="155"/>
        <v>62.636336531500305</v>
      </c>
      <c r="AH347" s="49">
        <f t="shared" si="156"/>
        <v>74.788851047781975</v>
      </c>
      <c r="AI347" s="49">
        <f t="shared" si="157"/>
        <v>87.977348291402706</v>
      </c>
      <c r="AJ347" s="49">
        <f t="shared" si="158"/>
        <v>102.20182826236231</v>
      </c>
      <c r="AK347" s="75">
        <f>T347*VLOOKUP('Tipo de Pilha_Furieri2014'!$E$1,'Área - us ur_Furieri2014'!$A$4:$R$6,2,FALSE)/1000</f>
        <v>0</v>
      </c>
      <c r="AL347" s="76">
        <f>U347*VLOOKUP('Tipo de Pilha_Furieri2014'!$E$1,'Área - us ur_Furieri2014'!$A$4:$R$6,3,FALSE)/1000</f>
        <v>0</v>
      </c>
      <c r="AM347" s="76">
        <f>V347*VLOOKUP('Tipo de Pilha_Furieri2014'!$E$1,'Área - us ur_Furieri2014'!$A$4:$R$6,4,FALSE)/1000</f>
        <v>0</v>
      </c>
      <c r="AN347" s="76">
        <f>W347*VLOOKUP('Tipo de Pilha_Furieri2014'!$E$1,'Área - us ur_Furieri2014'!$A$4:$R$6,5,FALSE)/1000</f>
        <v>0</v>
      </c>
      <c r="AO347" s="76">
        <f>X347*VLOOKUP('Tipo de Pilha_Furieri2014'!$E$1,'Área - us ur_Furieri2014'!$A$4:$R$6,6,FALSE)/1000</f>
        <v>0</v>
      </c>
      <c r="AP347" s="76">
        <f>Y347*VLOOKUP('Tipo de Pilha_Furieri2014'!$E$1,'Área - us ur_Furieri2014'!$A$4:$R$6,7,FALSE)/1000</f>
        <v>5.5045451284635634E-4</v>
      </c>
      <c r="AQ347" s="76">
        <f>Z347*VLOOKUP('Tipo de Pilha_Furieri2014'!$E$1,'Área - us ur_Furieri2014'!$A$4:$R$6,8,FALSE)/1000</f>
        <v>1.0061664463020441E-3</v>
      </c>
      <c r="AR347" s="76">
        <f>AA347*VLOOKUP('Tipo de Pilha_Furieri2014'!$E$1,'Área - us ur_Furieri2014'!$A$4:$R$6,9,FALSE)/1000</f>
        <v>1.2509806511642328E-3</v>
      </c>
      <c r="AS347" s="76">
        <f>AB347*VLOOKUP('Tipo de Pilha_Furieri2014'!$E$1,'Área - us ur_Furieri2014'!$A$4:$R$6,10,FALSE)/1000</f>
        <v>9.4032926244953406E-4</v>
      </c>
      <c r="AT347" s="76">
        <f>AC347*VLOOKUP('Tipo de Pilha_Furieri2014'!$E$1,'Área - us ur_Furieri2014'!$A$4:$R$6,11,FALSE)/1000</f>
        <v>8.5351370089171714E-4</v>
      </c>
      <c r="AU347" s="76">
        <f>AD347*VLOOKUP('Tipo de Pilha_Furieri2014'!$E$1,'Área - us ur_Furieri2014'!$A$4:$R$6,12,FALSE)/1000</f>
        <v>7.7747254432053924E-4</v>
      </c>
      <c r="AV347" s="76">
        <f>AE347*VLOOKUP('Tipo de Pilha_Furieri2014'!$E$1,'Área - us ur_Furieri2014'!$A$4:$R$6,13,FALSE)/1000</f>
        <v>2.4863553408572322E-4</v>
      </c>
      <c r="AW347" s="76">
        <f>AF347*VLOOKUP('Tipo de Pilha_Furieri2014'!$E$1,'Área - us ur_Furieri2014'!$A$4:$R$6,14,FALSE)/1000</f>
        <v>1.545594142276728E-4</v>
      </c>
      <c r="AX347" s="76">
        <f>AG347*VLOOKUP('Tipo de Pilha_Furieri2014'!$E$1,'Área - us ur_Furieri2014'!$A$4:$R$6,15,FALSE)/1000</f>
        <v>6.26363365315003E-5</v>
      </c>
      <c r="AY347" s="76">
        <f>AH347*VLOOKUP('Tipo de Pilha_Furieri2014'!$E$1,'Área - us ur_Furieri2014'!$A$4:$R$6,16,FALSE)/1000</f>
        <v>0</v>
      </c>
      <c r="AZ347" s="76">
        <f>AI347*VLOOKUP('Tipo de Pilha_Furieri2014'!$E$1,'Área - us ur_Furieri2014'!$A$4:$R$6,17,FALSE)/1000</f>
        <v>0</v>
      </c>
      <c r="BA347" s="77">
        <f>AJ347*VLOOKUP('Tipo de Pilha_Furieri2014'!$E$1,'Área - us ur_Furieri2014'!$A$4:$R$6,18,FALSE)/1000</f>
        <v>0</v>
      </c>
      <c r="BB347" s="70">
        <f t="shared" si="159"/>
        <v>5.8447484028193199E-3</v>
      </c>
    </row>
    <row r="348" spans="1:54" ht="15" customHeight="1" x14ac:dyDescent="0.2">
      <c r="A348" s="90">
        <f>'Série Vento-1 dia'!D348</f>
        <v>42350</v>
      </c>
      <c r="B348" s="55">
        <f>'Série Vento-1 dia'!E348</f>
        <v>15.464186639999999</v>
      </c>
      <c r="C348" s="48">
        <f t="shared" si="160"/>
        <v>7.7320933200000011E-2</v>
      </c>
      <c r="D348" s="49">
        <f t="shared" si="161"/>
        <v>0.23196279959999999</v>
      </c>
      <c r="E348" s="49">
        <f t="shared" si="162"/>
        <v>0.38660466599999999</v>
      </c>
      <c r="F348" s="49">
        <f t="shared" si="163"/>
        <v>0.54124653239999987</v>
      </c>
      <c r="G348" s="49">
        <f t="shared" si="164"/>
        <v>0.69588839880000009</v>
      </c>
      <c r="H348" s="49">
        <f t="shared" si="165"/>
        <v>0.85053026520000008</v>
      </c>
      <c r="I348" s="49">
        <f t="shared" si="166"/>
        <v>1.0051721316</v>
      </c>
      <c r="J348" s="49">
        <f t="shared" si="167"/>
        <v>1.1598139980000002</v>
      </c>
      <c r="K348" s="49">
        <f t="shared" si="168"/>
        <v>1.3144558644</v>
      </c>
      <c r="L348" s="49">
        <f t="shared" si="169"/>
        <v>1.4690977307999999</v>
      </c>
      <c r="M348" s="49">
        <f t="shared" si="170"/>
        <v>1.6237395972000002</v>
      </c>
      <c r="N348" s="49">
        <f t="shared" si="171"/>
        <v>1.7783814635999997</v>
      </c>
      <c r="O348" s="49">
        <f t="shared" si="172"/>
        <v>1.9330233299999999</v>
      </c>
      <c r="P348" s="49">
        <f t="shared" si="173"/>
        <v>2.0876651964000001</v>
      </c>
      <c r="Q348" s="49">
        <f t="shared" si="174"/>
        <v>2.2423070627999997</v>
      </c>
      <c r="R348" s="49">
        <f t="shared" si="175"/>
        <v>2.3969489292000001</v>
      </c>
      <c r="S348" s="50">
        <f t="shared" si="176"/>
        <v>2.5515907956000001</v>
      </c>
      <c r="T348" s="48">
        <f t="shared" si="142"/>
        <v>0</v>
      </c>
      <c r="U348" s="49">
        <f t="shared" si="143"/>
        <v>0</v>
      </c>
      <c r="V348" s="49">
        <f t="shared" si="144"/>
        <v>0</v>
      </c>
      <c r="W348" s="49">
        <f t="shared" si="145"/>
        <v>3.4989591863194018</v>
      </c>
      <c r="X348" s="49">
        <f t="shared" si="146"/>
        <v>10.747615125752819</v>
      </c>
      <c r="Y348" s="49">
        <f t="shared" si="147"/>
        <v>20.770307459052582</v>
      </c>
      <c r="Z348" s="49">
        <f t="shared" si="148"/>
        <v>33.567036186218694</v>
      </c>
      <c r="AA348" s="49">
        <f t="shared" si="149"/>
        <v>49.137801307251181</v>
      </c>
      <c r="AB348" s="49">
        <f t="shared" si="150"/>
        <v>67.482602822149971</v>
      </c>
      <c r="AC348" s="49">
        <f t="shared" si="151"/>
        <v>88.60144073091513</v>
      </c>
      <c r="AD348" s="49">
        <f t="shared" si="152"/>
        <v>112.4943150335467</v>
      </c>
      <c r="AE348" s="49">
        <f t="shared" si="153"/>
        <v>139.16122573004449</v>
      </c>
      <c r="AF348" s="49">
        <f t="shared" si="154"/>
        <v>168.60217282040875</v>
      </c>
      <c r="AG348" s="49">
        <f t="shared" si="155"/>
        <v>200.81715630463935</v>
      </c>
      <c r="AH348" s="49">
        <f t="shared" si="156"/>
        <v>235.80617618273621</v>
      </c>
      <c r="AI348" s="49">
        <f t="shared" si="157"/>
        <v>273.56923245469955</v>
      </c>
      <c r="AJ348" s="49">
        <f t="shared" si="158"/>
        <v>314.10632512052916</v>
      </c>
      <c r="AK348" s="75">
        <f>T348*VLOOKUP('Tipo de Pilha_Furieri2014'!$E$1,'Área - us ur_Furieri2014'!$A$4:$R$6,2,FALSE)/1000</f>
        <v>0</v>
      </c>
      <c r="AL348" s="76">
        <f>U348*VLOOKUP('Tipo de Pilha_Furieri2014'!$E$1,'Área - us ur_Furieri2014'!$A$4:$R$6,3,FALSE)/1000</f>
        <v>0</v>
      </c>
      <c r="AM348" s="76">
        <f>V348*VLOOKUP('Tipo de Pilha_Furieri2014'!$E$1,'Área - us ur_Furieri2014'!$A$4:$R$6,4,FALSE)/1000</f>
        <v>0</v>
      </c>
      <c r="AN348" s="76">
        <f>W348*VLOOKUP('Tipo de Pilha_Furieri2014'!$E$1,'Área - us ur_Furieri2014'!$A$4:$R$6,5,FALSE)/1000</f>
        <v>3.3939904107298198E-4</v>
      </c>
      <c r="AO348" s="76">
        <f>X348*VLOOKUP('Tipo de Pilha_Furieri2014'!$E$1,'Área - us ur_Furieri2014'!$A$4:$R$6,6,FALSE)/1000</f>
        <v>1.7088708049946984E-3</v>
      </c>
      <c r="AP348" s="76">
        <f>Y348*VLOOKUP('Tipo de Pilha_Furieri2014'!$E$1,'Área - us ur_Furieri2014'!$A$4:$R$6,7,FALSE)/1000</f>
        <v>4.2163724141876741E-3</v>
      </c>
      <c r="AQ348" s="76">
        <f>Z348*VLOOKUP('Tipo de Pilha_Furieri2014'!$E$1,'Área - us ur_Furieri2014'!$A$4:$R$6,8,FALSE)/1000</f>
        <v>5.1357565364914598E-3</v>
      </c>
      <c r="AR348" s="76">
        <f>AA348*VLOOKUP('Tipo de Pilha_Furieri2014'!$E$1,'Área - us ur_Furieri2014'!$A$4:$R$6,9,FALSE)/1000</f>
        <v>5.3560203424903785E-3</v>
      </c>
      <c r="AS348" s="76">
        <f>AB348*VLOOKUP('Tipo de Pilha_Furieri2014'!$E$1,'Área - us ur_Furieri2014'!$A$4:$R$6,10,FALSE)/1000</f>
        <v>3.6440605523960987E-3</v>
      </c>
      <c r="AT348" s="76">
        <f>AC348*VLOOKUP('Tipo de Pilha_Furieri2014'!$E$1,'Área - us ur_Furieri2014'!$A$4:$R$6,11,FALSE)/1000</f>
        <v>3.1010504255820298E-3</v>
      </c>
      <c r="AU348" s="76">
        <f>AD348*VLOOKUP('Tipo de Pilha_Furieri2014'!$E$1,'Área - us ur_Furieri2014'!$A$4:$R$6,12,FALSE)/1000</f>
        <v>2.6998635608051205E-3</v>
      </c>
      <c r="AV348" s="76">
        <f>AE348*VLOOKUP('Tipo de Pilha_Furieri2014'!$E$1,'Área - us ur_Furieri2014'!$A$4:$R$6,13,FALSE)/1000</f>
        <v>8.3496735438026693E-4</v>
      </c>
      <c r="AW348" s="76">
        <f>AF348*VLOOKUP('Tipo de Pilha_Furieri2014'!$E$1,'Área - us ur_Furieri2014'!$A$4:$R$6,14,FALSE)/1000</f>
        <v>5.0580651846122624E-4</v>
      </c>
      <c r="AX348" s="76">
        <f>AG348*VLOOKUP('Tipo de Pilha_Furieri2014'!$E$1,'Área - us ur_Furieri2014'!$A$4:$R$6,15,FALSE)/1000</f>
        <v>2.0081715630463937E-4</v>
      </c>
      <c r="AY348" s="76">
        <f>AH348*VLOOKUP('Tipo de Pilha_Furieri2014'!$E$1,'Área - us ur_Furieri2014'!$A$4:$R$6,16,FALSE)/1000</f>
        <v>0</v>
      </c>
      <c r="AZ348" s="76">
        <f>AI348*VLOOKUP('Tipo de Pilha_Furieri2014'!$E$1,'Área - us ur_Furieri2014'!$A$4:$R$6,17,FALSE)/1000</f>
        <v>0</v>
      </c>
      <c r="BA348" s="77">
        <f>AJ348*VLOOKUP('Tipo de Pilha_Furieri2014'!$E$1,'Área - us ur_Furieri2014'!$A$4:$R$6,18,FALSE)/1000</f>
        <v>0</v>
      </c>
      <c r="BB348" s="70">
        <f t="shared" si="159"/>
        <v>2.7742984707166574E-2</v>
      </c>
    </row>
    <row r="349" spans="1:54" ht="15" customHeight="1" x14ac:dyDescent="0.2">
      <c r="A349" s="90">
        <f>'Série Vento-1 dia'!D349</f>
        <v>42351</v>
      </c>
      <c r="B349" s="55">
        <f>'Série Vento-1 dia'!E349</f>
        <v>17.182429599999999</v>
      </c>
      <c r="C349" s="48">
        <f t="shared" si="160"/>
        <v>8.5912148000000008E-2</v>
      </c>
      <c r="D349" s="49">
        <f t="shared" si="161"/>
        <v>0.25773644399999995</v>
      </c>
      <c r="E349" s="49">
        <f t="shared" si="162"/>
        <v>0.42956074</v>
      </c>
      <c r="F349" s="49">
        <f t="shared" si="163"/>
        <v>0.60138503599999993</v>
      </c>
      <c r="G349" s="49">
        <f t="shared" si="164"/>
        <v>0.77320933200000008</v>
      </c>
      <c r="H349" s="49">
        <f t="shared" si="165"/>
        <v>0.94503362800000001</v>
      </c>
      <c r="I349" s="49">
        <f t="shared" si="166"/>
        <v>1.1168579240000001</v>
      </c>
      <c r="J349" s="49">
        <f t="shared" si="167"/>
        <v>1.2886822200000001</v>
      </c>
      <c r="K349" s="49">
        <f t="shared" si="168"/>
        <v>1.4605065159999999</v>
      </c>
      <c r="L349" s="49">
        <f t="shared" si="169"/>
        <v>1.632330812</v>
      </c>
      <c r="M349" s="49">
        <f t="shared" si="170"/>
        <v>1.804155108</v>
      </c>
      <c r="N349" s="49">
        <f t="shared" si="171"/>
        <v>1.9759794039999998</v>
      </c>
      <c r="O349" s="49">
        <f t="shared" si="172"/>
        <v>2.1478036999999999</v>
      </c>
      <c r="P349" s="49">
        <f t="shared" si="173"/>
        <v>2.3196279959999999</v>
      </c>
      <c r="Q349" s="49">
        <f t="shared" si="174"/>
        <v>2.4914522919999995</v>
      </c>
      <c r="R349" s="49">
        <f t="shared" si="175"/>
        <v>2.6632765880000004</v>
      </c>
      <c r="S349" s="50">
        <f t="shared" si="176"/>
        <v>2.835100884</v>
      </c>
      <c r="T349" s="48">
        <f t="shared" si="142"/>
        <v>0</v>
      </c>
      <c r="U349" s="49">
        <f t="shared" si="143"/>
        <v>0</v>
      </c>
      <c r="V349" s="49">
        <f t="shared" si="144"/>
        <v>0</v>
      </c>
      <c r="W349" s="49">
        <f t="shared" si="145"/>
        <v>5.9882500727538321</v>
      </c>
      <c r="X349" s="49">
        <f t="shared" si="146"/>
        <v>15.412206743169406</v>
      </c>
      <c r="Y349" s="49">
        <f t="shared" si="147"/>
        <v>28.260899702308862</v>
      </c>
      <c r="Z349" s="49">
        <f t="shared" si="148"/>
        <v>44.534328950172224</v>
      </c>
      <c r="AA349" s="49">
        <f t="shared" si="149"/>
        <v>64.232494486759464</v>
      </c>
      <c r="AB349" s="49">
        <f t="shared" si="150"/>
        <v>87.355396312070582</v>
      </c>
      <c r="AC349" s="49">
        <f t="shared" si="151"/>
        <v>113.90303442610561</v>
      </c>
      <c r="AD349" s="49">
        <f t="shared" si="152"/>
        <v>143.87540882886452</v>
      </c>
      <c r="AE349" s="49">
        <f t="shared" si="153"/>
        <v>177.27251952034732</v>
      </c>
      <c r="AF349" s="49">
        <f t="shared" si="154"/>
        <v>214.09436650055397</v>
      </c>
      <c r="AG349" s="49">
        <f t="shared" si="155"/>
        <v>254.34094976948461</v>
      </c>
      <c r="AH349" s="49">
        <f t="shared" si="156"/>
        <v>298.01226932713894</v>
      </c>
      <c r="AI349" s="49">
        <f t="shared" si="157"/>
        <v>345.10832517351753</v>
      </c>
      <c r="AJ349" s="49">
        <f t="shared" si="158"/>
        <v>395.6291173086197</v>
      </c>
      <c r="AK349" s="75">
        <f>T349*VLOOKUP('Tipo de Pilha_Furieri2014'!$E$1,'Área - us ur_Furieri2014'!$A$4:$R$6,2,FALSE)/1000</f>
        <v>0</v>
      </c>
      <c r="AL349" s="76">
        <f>U349*VLOOKUP('Tipo de Pilha_Furieri2014'!$E$1,'Área - us ur_Furieri2014'!$A$4:$R$6,3,FALSE)/1000</f>
        <v>0</v>
      </c>
      <c r="AM349" s="76">
        <f>V349*VLOOKUP('Tipo de Pilha_Furieri2014'!$E$1,'Área - us ur_Furieri2014'!$A$4:$R$6,4,FALSE)/1000</f>
        <v>0</v>
      </c>
      <c r="AN349" s="76">
        <f>W349*VLOOKUP('Tipo de Pilha_Furieri2014'!$E$1,'Área - us ur_Furieri2014'!$A$4:$R$6,5,FALSE)/1000</f>
        <v>5.8086025705712167E-4</v>
      </c>
      <c r="AO349" s="76">
        <f>X349*VLOOKUP('Tipo de Pilha_Furieri2014'!$E$1,'Área - us ur_Furieri2014'!$A$4:$R$6,6,FALSE)/1000</f>
        <v>2.4505408721639354E-3</v>
      </c>
      <c r="AP349" s="76">
        <f>Y349*VLOOKUP('Tipo de Pilha_Furieri2014'!$E$1,'Área - us ur_Furieri2014'!$A$4:$R$6,7,FALSE)/1000</f>
        <v>5.7369626395686992E-3</v>
      </c>
      <c r="AQ349" s="76">
        <f>Z349*VLOOKUP('Tipo de Pilha_Furieri2014'!$E$1,'Área - us ur_Furieri2014'!$A$4:$R$6,8,FALSE)/1000</f>
        <v>6.8137523293763502E-3</v>
      </c>
      <c r="AR349" s="76">
        <f>AA349*VLOOKUP('Tipo de Pilha_Furieri2014'!$E$1,'Área - us ur_Furieri2014'!$A$4:$R$6,9,FALSE)/1000</f>
        <v>7.0013418990567816E-3</v>
      </c>
      <c r="AS349" s="76">
        <f>AB349*VLOOKUP('Tipo de Pilha_Furieri2014'!$E$1,'Área - us ur_Furieri2014'!$A$4:$R$6,10,FALSE)/1000</f>
        <v>4.7171914008518117E-3</v>
      </c>
      <c r="AT349" s="76">
        <f>AC349*VLOOKUP('Tipo de Pilha_Furieri2014'!$E$1,'Área - us ur_Furieri2014'!$A$4:$R$6,11,FALSE)/1000</f>
        <v>3.9866062049136964E-3</v>
      </c>
      <c r="AU349" s="76">
        <f>AD349*VLOOKUP('Tipo de Pilha_Furieri2014'!$E$1,'Área - us ur_Furieri2014'!$A$4:$R$6,12,FALSE)/1000</f>
        <v>3.4530098118927487E-3</v>
      </c>
      <c r="AV349" s="76">
        <f>AE349*VLOOKUP('Tipo de Pilha_Furieri2014'!$E$1,'Área - us ur_Furieri2014'!$A$4:$R$6,13,FALSE)/1000</f>
        <v>1.063635117122084E-3</v>
      </c>
      <c r="AW349" s="76">
        <f>AF349*VLOOKUP('Tipo de Pilha_Furieri2014'!$E$1,'Área - us ur_Furieri2014'!$A$4:$R$6,14,FALSE)/1000</f>
        <v>6.422830995016619E-4</v>
      </c>
      <c r="AX349" s="76">
        <f>AG349*VLOOKUP('Tipo de Pilha_Furieri2014'!$E$1,'Área - us ur_Furieri2014'!$A$4:$R$6,15,FALSE)/1000</f>
        <v>2.5434094976948461E-4</v>
      </c>
      <c r="AY349" s="76">
        <f>AH349*VLOOKUP('Tipo de Pilha_Furieri2014'!$E$1,'Área - us ur_Furieri2014'!$A$4:$R$6,16,FALSE)/1000</f>
        <v>0</v>
      </c>
      <c r="AZ349" s="76">
        <f>AI349*VLOOKUP('Tipo de Pilha_Furieri2014'!$E$1,'Área - us ur_Furieri2014'!$A$4:$R$6,17,FALSE)/1000</f>
        <v>0</v>
      </c>
      <c r="BA349" s="77">
        <f>AJ349*VLOOKUP('Tipo de Pilha_Furieri2014'!$E$1,'Área - us ur_Furieri2014'!$A$4:$R$6,18,FALSE)/1000</f>
        <v>0</v>
      </c>
      <c r="BB349" s="70">
        <f t="shared" si="159"/>
        <v>3.6700524581274374E-2</v>
      </c>
    </row>
    <row r="350" spans="1:54" ht="15" customHeight="1" x14ac:dyDescent="0.2">
      <c r="A350" s="90">
        <f>'Série Vento-1 dia'!D350</f>
        <v>42352</v>
      </c>
      <c r="B350" s="55">
        <f>'Série Vento-1 dia'!E350</f>
        <v>15.464186639999999</v>
      </c>
      <c r="C350" s="48">
        <f t="shared" si="160"/>
        <v>7.7320933200000011E-2</v>
      </c>
      <c r="D350" s="49">
        <f t="shared" si="161"/>
        <v>0.23196279959999999</v>
      </c>
      <c r="E350" s="49">
        <f t="shared" si="162"/>
        <v>0.38660466599999999</v>
      </c>
      <c r="F350" s="49">
        <f t="shared" si="163"/>
        <v>0.54124653239999987</v>
      </c>
      <c r="G350" s="49">
        <f t="shared" si="164"/>
        <v>0.69588839880000009</v>
      </c>
      <c r="H350" s="49">
        <f t="shared" si="165"/>
        <v>0.85053026520000008</v>
      </c>
      <c r="I350" s="49">
        <f t="shared" si="166"/>
        <v>1.0051721316</v>
      </c>
      <c r="J350" s="49">
        <f t="shared" si="167"/>
        <v>1.1598139980000002</v>
      </c>
      <c r="K350" s="49">
        <f t="shared" si="168"/>
        <v>1.3144558644</v>
      </c>
      <c r="L350" s="49">
        <f t="shared" si="169"/>
        <v>1.4690977307999999</v>
      </c>
      <c r="M350" s="49">
        <f t="shared" si="170"/>
        <v>1.6237395972000002</v>
      </c>
      <c r="N350" s="49">
        <f t="shared" si="171"/>
        <v>1.7783814635999997</v>
      </c>
      <c r="O350" s="49">
        <f t="shared" si="172"/>
        <v>1.9330233299999999</v>
      </c>
      <c r="P350" s="49">
        <f t="shared" si="173"/>
        <v>2.0876651964000001</v>
      </c>
      <c r="Q350" s="49">
        <f t="shared" si="174"/>
        <v>2.2423070627999997</v>
      </c>
      <c r="R350" s="49">
        <f t="shared" si="175"/>
        <v>2.3969489292000001</v>
      </c>
      <c r="S350" s="50">
        <f t="shared" si="176"/>
        <v>2.5515907956000001</v>
      </c>
      <c r="T350" s="48">
        <f t="shared" si="142"/>
        <v>0</v>
      </c>
      <c r="U350" s="49">
        <f t="shared" si="143"/>
        <v>0</v>
      </c>
      <c r="V350" s="49">
        <f t="shared" si="144"/>
        <v>0</v>
      </c>
      <c r="W350" s="49">
        <f t="shared" si="145"/>
        <v>3.4989591863194018</v>
      </c>
      <c r="X350" s="49">
        <f t="shared" si="146"/>
        <v>10.747615125752819</v>
      </c>
      <c r="Y350" s="49">
        <f t="shared" si="147"/>
        <v>20.770307459052582</v>
      </c>
      <c r="Z350" s="49">
        <f t="shared" si="148"/>
        <v>33.567036186218694</v>
      </c>
      <c r="AA350" s="49">
        <f t="shared" si="149"/>
        <v>49.137801307251181</v>
      </c>
      <c r="AB350" s="49">
        <f t="shared" si="150"/>
        <v>67.482602822149971</v>
      </c>
      <c r="AC350" s="49">
        <f t="shared" si="151"/>
        <v>88.60144073091513</v>
      </c>
      <c r="AD350" s="49">
        <f t="shared" si="152"/>
        <v>112.4943150335467</v>
      </c>
      <c r="AE350" s="49">
        <f t="shared" si="153"/>
        <v>139.16122573004449</v>
      </c>
      <c r="AF350" s="49">
        <f t="shared" si="154"/>
        <v>168.60217282040875</v>
      </c>
      <c r="AG350" s="49">
        <f t="shared" si="155"/>
        <v>200.81715630463935</v>
      </c>
      <c r="AH350" s="49">
        <f t="shared" si="156"/>
        <v>235.80617618273621</v>
      </c>
      <c r="AI350" s="49">
        <f t="shared" si="157"/>
        <v>273.56923245469955</v>
      </c>
      <c r="AJ350" s="49">
        <f t="shared" si="158"/>
        <v>314.10632512052916</v>
      </c>
      <c r="AK350" s="75">
        <f>T350*VLOOKUP('Tipo de Pilha_Furieri2014'!$E$1,'Área - us ur_Furieri2014'!$A$4:$R$6,2,FALSE)/1000</f>
        <v>0</v>
      </c>
      <c r="AL350" s="76">
        <f>U350*VLOOKUP('Tipo de Pilha_Furieri2014'!$E$1,'Área - us ur_Furieri2014'!$A$4:$R$6,3,FALSE)/1000</f>
        <v>0</v>
      </c>
      <c r="AM350" s="76">
        <f>V350*VLOOKUP('Tipo de Pilha_Furieri2014'!$E$1,'Área - us ur_Furieri2014'!$A$4:$R$6,4,FALSE)/1000</f>
        <v>0</v>
      </c>
      <c r="AN350" s="76">
        <f>W350*VLOOKUP('Tipo de Pilha_Furieri2014'!$E$1,'Área - us ur_Furieri2014'!$A$4:$R$6,5,FALSE)/1000</f>
        <v>3.3939904107298198E-4</v>
      </c>
      <c r="AO350" s="76">
        <f>X350*VLOOKUP('Tipo de Pilha_Furieri2014'!$E$1,'Área - us ur_Furieri2014'!$A$4:$R$6,6,FALSE)/1000</f>
        <v>1.7088708049946984E-3</v>
      </c>
      <c r="AP350" s="76">
        <f>Y350*VLOOKUP('Tipo de Pilha_Furieri2014'!$E$1,'Área - us ur_Furieri2014'!$A$4:$R$6,7,FALSE)/1000</f>
        <v>4.2163724141876741E-3</v>
      </c>
      <c r="AQ350" s="76">
        <f>Z350*VLOOKUP('Tipo de Pilha_Furieri2014'!$E$1,'Área - us ur_Furieri2014'!$A$4:$R$6,8,FALSE)/1000</f>
        <v>5.1357565364914598E-3</v>
      </c>
      <c r="AR350" s="76">
        <f>AA350*VLOOKUP('Tipo de Pilha_Furieri2014'!$E$1,'Área - us ur_Furieri2014'!$A$4:$R$6,9,FALSE)/1000</f>
        <v>5.3560203424903785E-3</v>
      </c>
      <c r="AS350" s="76">
        <f>AB350*VLOOKUP('Tipo de Pilha_Furieri2014'!$E$1,'Área - us ur_Furieri2014'!$A$4:$R$6,10,FALSE)/1000</f>
        <v>3.6440605523960987E-3</v>
      </c>
      <c r="AT350" s="76">
        <f>AC350*VLOOKUP('Tipo de Pilha_Furieri2014'!$E$1,'Área - us ur_Furieri2014'!$A$4:$R$6,11,FALSE)/1000</f>
        <v>3.1010504255820298E-3</v>
      </c>
      <c r="AU350" s="76">
        <f>AD350*VLOOKUP('Tipo de Pilha_Furieri2014'!$E$1,'Área - us ur_Furieri2014'!$A$4:$R$6,12,FALSE)/1000</f>
        <v>2.6998635608051205E-3</v>
      </c>
      <c r="AV350" s="76">
        <f>AE350*VLOOKUP('Tipo de Pilha_Furieri2014'!$E$1,'Área - us ur_Furieri2014'!$A$4:$R$6,13,FALSE)/1000</f>
        <v>8.3496735438026693E-4</v>
      </c>
      <c r="AW350" s="76">
        <f>AF350*VLOOKUP('Tipo de Pilha_Furieri2014'!$E$1,'Área - us ur_Furieri2014'!$A$4:$R$6,14,FALSE)/1000</f>
        <v>5.0580651846122624E-4</v>
      </c>
      <c r="AX350" s="76">
        <f>AG350*VLOOKUP('Tipo de Pilha_Furieri2014'!$E$1,'Área - us ur_Furieri2014'!$A$4:$R$6,15,FALSE)/1000</f>
        <v>2.0081715630463937E-4</v>
      </c>
      <c r="AY350" s="76">
        <f>AH350*VLOOKUP('Tipo de Pilha_Furieri2014'!$E$1,'Área - us ur_Furieri2014'!$A$4:$R$6,16,FALSE)/1000</f>
        <v>0</v>
      </c>
      <c r="AZ350" s="76">
        <f>AI350*VLOOKUP('Tipo de Pilha_Furieri2014'!$E$1,'Área - us ur_Furieri2014'!$A$4:$R$6,17,FALSE)/1000</f>
        <v>0</v>
      </c>
      <c r="BA350" s="77">
        <f>AJ350*VLOOKUP('Tipo de Pilha_Furieri2014'!$E$1,'Área - us ur_Furieri2014'!$A$4:$R$6,18,FALSE)/1000</f>
        <v>0</v>
      </c>
      <c r="BB350" s="70">
        <f t="shared" si="159"/>
        <v>2.7742984707166574E-2</v>
      </c>
    </row>
    <row r="351" spans="1:54" ht="15" customHeight="1" x14ac:dyDescent="0.2">
      <c r="A351" s="90">
        <f>'Série Vento-1 dia'!D351</f>
        <v>42353</v>
      </c>
      <c r="B351" s="55">
        <f>'Série Vento-1 dia'!E351</f>
        <v>16.32330812</v>
      </c>
      <c r="C351" s="48">
        <f t="shared" si="160"/>
        <v>8.1616540600000023E-2</v>
      </c>
      <c r="D351" s="49">
        <f t="shared" si="161"/>
        <v>0.2448496218</v>
      </c>
      <c r="E351" s="49">
        <f t="shared" si="162"/>
        <v>0.40808270300000005</v>
      </c>
      <c r="F351" s="49">
        <f t="shared" si="163"/>
        <v>0.57131578419999995</v>
      </c>
      <c r="G351" s="49">
        <f t="shared" si="164"/>
        <v>0.73454886540000008</v>
      </c>
      <c r="H351" s="49">
        <f t="shared" si="165"/>
        <v>0.8977819466000001</v>
      </c>
      <c r="I351" s="49">
        <f t="shared" si="166"/>
        <v>1.0610150278000001</v>
      </c>
      <c r="J351" s="49">
        <f t="shared" si="167"/>
        <v>1.2242481090000001</v>
      </c>
      <c r="K351" s="49">
        <f t="shared" si="168"/>
        <v>1.3874811902000002</v>
      </c>
      <c r="L351" s="49">
        <f t="shared" si="169"/>
        <v>1.5507142714</v>
      </c>
      <c r="M351" s="49">
        <f t="shared" si="170"/>
        <v>1.7139473526000002</v>
      </c>
      <c r="N351" s="49">
        <f t="shared" si="171"/>
        <v>1.8771804337999998</v>
      </c>
      <c r="O351" s="49">
        <f t="shared" si="172"/>
        <v>2.040413515</v>
      </c>
      <c r="P351" s="49">
        <f t="shared" si="173"/>
        <v>2.2036465962</v>
      </c>
      <c r="Q351" s="49">
        <f t="shared" si="174"/>
        <v>2.3668796774</v>
      </c>
      <c r="R351" s="49">
        <f t="shared" si="175"/>
        <v>2.5301127586000005</v>
      </c>
      <c r="S351" s="50">
        <f t="shared" si="176"/>
        <v>2.6933458398000001</v>
      </c>
      <c r="T351" s="48">
        <f t="shared" si="142"/>
        <v>0</v>
      </c>
      <c r="U351" s="49">
        <f t="shared" si="143"/>
        <v>0</v>
      </c>
      <c r="V351" s="49">
        <f t="shared" si="144"/>
        <v>0</v>
      </c>
      <c r="W351" s="49">
        <f t="shared" si="145"/>
        <v>4.6911633551155347</v>
      </c>
      <c r="X351" s="49">
        <f t="shared" si="146"/>
        <v>12.993222297152791</v>
      </c>
      <c r="Y351" s="49">
        <f t="shared" si="147"/>
        <v>24.386105739763352</v>
      </c>
      <c r="Z351" s="49">
        <f t="shared" si="148"/>
        <v>38.869813682947239</v>
      </c>
      <c r="AA351" s="49">
        <f t="shared" si="149"/>
        <v>56.444346126704431</v>
      </c>
      <c r="AB351" s="49">
        <f t="shared" si="150"/>
        <v>77.109703071034929</v>
      </c>
      <c r="AC351" s="49">
        <f t="shared" si="151"/>
        <v>100.86588451593872</v>
      </c>
      <c r="AD351" s="49">
        <f t="shared" si="152"/>
        <v>127.71289046141587</v>
      </c>
      <c r="AE351" s="49">
        <f t="shared" si="153"/>
        <v>157.65072090746622</v>
      </c>
      <c r="AF351" s="49">
        <f t="shared" si="154"/>
        <v>190.67937585409001</v>
      </c>
      <c r="AG351" s="49">
        <f t="shared" si="155"/>
        <v>226.79885530128706</v>
      </c>
      <c r="AH351" s="49">
        <f t="shared" si="156"/>
        <v>266.00915924905746</v>
      </c>
      <c r="AI351" s="49">
        <f t="shared" si="157"/>
        <v>308.31028769740118</v>
      </c>
      <c r="AJ351" s="49">
        <f t="shared" si="158"/>
        <v>353.70224064631805</v>
      </c>
      <c r="AK351" s="75">
        <f>T351*VLOOKUP('Tipo de Pilha_Furieri2014'!$E$1,'Área - us ur_Furieri2014'!$A$4:$R$6,2,FALSE)/1000</f>
        <v>0</v>
      </c>
      <c r="AL351" s="76">
        <f>U351*VLOOKUP('Tipo de Pilha_Furieri2014'!$E$1,'Área - us ur_Furieri2014'!$A$4:$R$6,3,FALSE)/1000</f>
        <v>0</v>
      </c>
      <c r="AM351" s="76">
        <f>V351*VLOOKUP('Tipo de Pilha_Furieri2014'!$E$1,'Área - us ur_Furieri2014'!$A$4:$R$6,4,FALSE)/1000</f>
        <v>0</v>
      </c>
      <c r="AN351" s="76">
        <f>W351*VLOOKUP('Tipo de Pilha_Furieri2014'!$E$1,'Área - us ur_Furieri2014'!$A$4:$R$6,5,FALSE)/1000</f>
        <v>4.5504284544620682E-4</v>
      </c>
      <c r="AO351" s="76">
        <f>X351*VLOOKUP('Tipo de Pilha_Furieri2014'!$E$1,'Área - us ur_Furieri2014'!$A$4:$R$6,6,FALSE)/1000</f>
        <v>2.0659223452472938E-3</v>
      </c>
      <c r="AP351" s="76">
        <f>Y351*VLOOKUP('Tipo de Pilha_Furieri2014'!$E$1,'Área - us ur_Furieri2014'!$A$4:$R$6,7,FALSE)/1000</f>
        <v>4.9503794651719604E-3</v>
      </c>
      <c r="AQ351" s="76">
        <f>Z351*VLOOKUP('Tipo de Pilha_Furieri2014'!$E$1,'Área - us ur_Furieri2014'!$A$4:$R$6,8,FALSE)/1000</f>
        <v>5.9470814934909268E-3</v>
      </c>
      <c r="AR351" s="76">
        <f>AA351*VLOOKUP('Tipo de Pilha_Furieri2014'!$E$1,'Área - us ur_Furieri2014'!$A$4:$R$6,9,FALSE)/1000</f>
        <v>6.1524337278107827E-3</v>
      </c>
      <c r="AS351" s="76">
        <f>AB351*VLOOKUP('Tipo de Pilha_Furieri2014'!$E$1,'Área - us ur_Furieri2014'!$A$4:$R$6,10,FALSE)/1000</f>
        <v>4.163923965835886E-3</v>
      </c>
      <c r="AT351" s="76">
        <f>AC351*VLOOKUP('Tipo de Pilha_Furieri2014'!$E$1,'Área - us ur_Furieri2014'!$A$4:$R$6,11,FALSE)/1000</f>
        <v>3.5303059580578553E-3</v>
      </c>
      <c r="AU351" s="76">
        <f>AD351*VLOOKUP('Tipo de Pilha_Furieri2014'!$E$1,'Área - us ur_Furieri2014'!$A$4:$R$6,12,FALSE)/1000</f>
        <v>3.0651093710739809E-3</v>
      </c>
      <c r="AV351" s="76">
        <f>AE351*VLOOKUP('Tipo de Pilha_Furieri2014'!$E$1,'Área - us ur_Furieri2014'!$A$4:$R$6,13,FALSE)/1000</f>
        <v>9.4590432544479743E-4</v>
      </c>
      <c r="AW351" s="76">
        <f>AF351*VLOOKUP('Tipo de Pilha_Furieri2014'!$E$1,'Área - us ur_Furieri2014'!$A$4:$R$6,14,FALSE)/1000</f>
        <v>5.7203812756226997E-4</v>
      </c>
      <c r="AX351" s="76">
        <f>AG351*VLOOKUP('Tipo de Pilha_Furieri2014'!$E$1,'Área - us ur_Furieri2014'!$A$4:$R$6,15,FALSE)/1000</f>
        <v>2.2679885530128708E-4</v>
      </c>
      <c r="AY351" s="76">
        <f>AH351*VLOOKUP('Tipo de Pilha_Furieri2014'!$E$1,'Área - us ur_Furieri2014'!$A$4:$R$6,16,FALSE)/1000</f>
        <v>0</v>
      </c>
      <c r="AZ351" s="76">
        <f>AI351*VLOOKUP('Tipo de Pilha_Furieri2014'!$E$1,'Área - us ur_Furieri2014'!$A$4:$R$6,17,FALSE)/1000</f>
        <v>0</v>
      </c>
      <c r="BA351" s="77">
        <f>AJ351*VLOOKUP('Tipo de Pilha_Furieri2014'!$E$1,'Área - us ur_Furieri2014'!$A$4:$R$6,18,FALSE)/1000</f>
        <v>0</v>
      </c>
      <c r="BB351" s="70">
        <f t="shared" si="159"/>
        <v>3.2074940480443251E-2</v>
      </c>
    </row>
    <row r="352" spans="1:54" ht="15" customHeight="1" x14ac:dyDescent="0.2">
      <c r="A352" s="90">
        <f>'Série Vento-1 dia'!D352</f>
        <v>42354</v>
      </c>
      <c r="B352" s="55">
        <f>'Série Vento-1 dia'!E352</f>
        <v>15.464186639999999</v>
      </c>
      <c r="C352" s="48">
        <f t="shared" si="160"/>
        <v>7.7320933200000011E-2</v>
      </c>
      <c r="D352" s="49">
        <f t="shared" si="161"/>
        <v>0.23196279959999999</v>
      </c>
      <c r="E352" s="49">
        <f t="shared" si="162"/>
        <v>0.38660466599999999</v>
      </c>
      <c r="F352" s="49">
        <f t="shared" si="163"/>
        <v>0.54124653239999987</v>
      </c>
      <c r="G352" s="49">
        <f t="shared" si="164"/>
        <v>0.69588839880000009</v>
      </c>
      <c r="H352" s="49">
        <f t="shared" si="165"/>
        <v>0.85053026520000008</v>
      </c>
      <c r="I352" s="49">
        <f t="shared" si="166"/>
        <v>1.0051721316</v>
      </c>
      <c r="J352" s="49">
        <f t="shared" si="167"/>
        <v>1.1598139980000002</v>
      </c>
      <c r="K352" s="49">
        <f t="shared" si="168"/>
        <v>1.3144558644</v>
      </c>
      <c r="L352" s="49">
        <f t="shared" si="169"/>
        <v>1.4690977307999999</v>
      </c>
      <c r="M352" s="49">
        <f t="shared" si="170"/>
        <v>1.6237395972000002</v>
      </c>
      <c r="N352" s="49">
        <f t="shared" si="171"/>
        <v>1.7783814635999997</v>
      </c>
      <c r="O352" s="49">
        <f t="shared" si="172"/>
        <v>1.9330233299999999</v>
      </c>
      <c r="P352" s="49">
        <f t="shared" si="173"/>
        <v>2.0876651964000001</v>
      </c>
      <c r="Q352" s="49">
        <f t="shared" si="174"/>
        <v>2.2423070627999997</v>
      </c>
      <c r="R352" s="49">
        <f t="shared" si="175"/>
        <v>2.3969489292000001</v>
      </c>
      <c r="S352" s="50">
        <f t="shared" si="176"/>
        <v>2.5515907956000001</v>
      </c>
      <c r="T352" s="48">
        <f t="shared" si="142"/>
        <v>0</v>
      </c>
      <c r="U352" s="49">
        <f t="shared" si="143"/>
        <v>0</v>
      </c>
      <c r="V352" s="49">
        <f t="shared" si="144"/>
        <v>0</v>
      </c>
      <c r="W352" s="49">
        <f t="shared" si="145"/>
        <v>3.4989591863194018</v>
      </c>
      <c r="X352" s="49">
        <f t="shared" si="146"/>
        <v>10.747615125752819</v>
      </c>
      <c r="Y352" s="49">
        <f t="shared" si="147"/>
        <v>20.770307459052582</v>
      </c>
      <c r="Z352" s="49">
        <f t="shared" si="148"/>
        <v>33.567036186218694</v>
      </c>
      <c r="AA352" s="49">
        <f t="shared" si="149"/>
        <v>49.137801307251181</v>
      </c>
      <c r="AB352" s="49">
        <f t="shared" si="150"/>
        <v>67.482602822149971</v>
      </c>
      <c r="AC352" s="49">
        <f t="shared" si="151"/>
        <v>88.60144073091513</v>
      </c>
      <c r="AD352" s="49">
        <f t="shared" si="152"/>
        <v>112.4943150335467</v>
      </c>
      <c r="AE352" s="49">
        <f t="shared" si="153"/>
        <v>139.16122573004449</v>
      </c>
      <c r="AF352" s="49">
        <f t="shared" si="154"/>
        <v>168.60217282040875</v>
      </c>
      <c r="AG352" s="49">
        <f t="shared" si="155"/>
        <v>200.81715630463935</v>
      </c>
      <c r="AH352" s="49">
        <f t="shared" si="156"/>
        <v>235.80617618273621</v>
      </c>
      <c r="AI352" s="49">
        <f t="shared" si="157"/>
        <v>273.56923245469955</v>
      </c>
      <c r="AJ352" s="49">
        <f t="shared" si="158"/>
        <v>314.10632512052916</v>
      </c>
      <c r="AK352" s="75">
        <f>T352*VLOOKUP('Tipo de Pilha_Furieri2014'!$E$1,'Área - us ur_Furieri2014'!$A$4:$R$6,2,FALSE)/1000</f>
        <v>0</v>
      </c>
      <c r="AL352" s="76">
        <f>U352*VLOOKUP('Tipo de Pilha_Furieri2014'!$E$1,'Área - us ur_Furieri2014'!$A$4:$R$6,3,FALSE)/1000</f>
        <v>0</v>
      </c>
      <c r="AM352" s="76">
        <f>V352*VLOOKUP('Tipo de Pilha_Furieri2014'!$E$1,'Área - us ur_Furieri2014'!$A$4:$R$6,4,FALSE)/1000</f>
        <v>0</v>
      </c>
      <c r="AN352" s="76">
        <f>W352*VLOOKUP('Tipo de Pilha_Furieri2014'!$E$1,'Área - us ur_Furieri2014'!$A$4:$R$6,5,FALSE)/1000</f>
        <v>3.3939904107298198E-4</v>
      </c>
      <c r="AO352" s="76">
        <f>X352*VLOOKUP('Tipo de Pilha_Furieri2014'!$E$1,'Área - us ur_Furieri2014'!$A$4:$R$6,6,FALSE)/1000</f>
        <v>1.7088708049946984E-3</v>
      </c>
      <c r="AP352" s="76">
        <f>Y352*VLOOKUP('Tipo de Pilha_Furieri2014'!$E$1,'Área - us ur_Furieri2014'!$A$4:$R$6,7,FALSE)/1000</f>
        <v>4.2163724141876741E-3</v>
      </c>
      <c r="AQ352" s="76">
        <f>Z352*VLOOKUP('Tipo de Pilha_Furieri2014'!$E$1,'Área - us ur_Furieri2014'!$A$4:$R$6,8,FALSE)/1000</f>
        <v>5.1357565364914598E-3</v>
      </c>
      <c r="AR352" s="76">
        <f>AA352*VLOOKUP('Tipo de Pilha_Furieri2014'!$E$1,'Área - us ur_Furieri2014'!$A$4:$R$6,9,FALSE)/1000</f>
        <v>5.3560203424903785E-3</v>
      </c>
      <c r="AS352" s="76">
        <f>AB352*VLOOKUP('Tipo de Pilha_Furieri2014'!$E$1,'Área - us ur_Furieri2014'!$A$4:$R$6,10,FALSE)/1000</f>
        <v>3.6440605523960987E-3</v>
      </c>
      <c r="AT352" s="76">
        <f>AC352*VLOOKUP('Tipo de Pilha_Furieri2014'!$E$1,'Área - us ur_Furieri2014'!$A$4:$R$6,11,FALSE)/1000</f>
        <v>3.1010504255820298E-3</v>
      </c>
      <c r="AU352" s="76">
        <f>AD352*VLOOKUP('Tipo de Pilha_Furieri2014'!$E$1,'Área - us ur_Furieri2014'!$A$4:$R$6,12,FALSE)/1000</f>
        <v>2.6998635608051205E-3</v>
      </c>
      <c r="AV352" s="76">
        <f>AE352*VLOOKUP('Tipo de Pilha_Furieri2014'!$E$1,'Área - us ur_Furieri2014'!$A$4:$R$6,13,FALSE)/1000</f>
        <v>8.3496735438026693E-4</v>
      </c>
      <c r="AW352" s="76">
        <f>AF352*VLOOKUP('Tipo de Pilha_Furieri2014'!$E$1,'Área - us ur_Furieri2014'!$A$4:$R$6,14,FALSE)/1000</f>
        <v>5.0580651846122624E-4</v>
      </c>
      <c r="AX352" s="76">
        <f>AG352*VLOOKUP('Tipo de Pilha_Furieri2014'!$E$1,'Área - us ur_Furieri2014'!$A$4:$R$6,15,FALSE)/1000</f>
        <v>2.0081715630463937E-4</v>
      </c>
      <c r="AY352" s="76">
        <f>AH352*VLOOKUP('Tipo de Pilha_Furieri2014'!$E$1,'Área - us ur_Furieri2014'!$A$4:$R$6,16,FALSE)/1000</f>
        <v>0</v>
      </c>
      <c r="AZ352" s="76">
        <f>AI352*VLOOKUP('Tipo de Pilha_Furieri2014'!$E$1,'Área - us ur_Furieri2014'!$A$4:$R$6,17,FALSE)/1000</f>
        <v>0</v>
      </c>
      <c r="BA352" s="77">
        <f>AJ352*VLOOKUP('Tipo de Pilha_Furieri2014'!$E$1,'Área - us ur_Furieri2014'!$A$4:$R$6,18,FALSE)/1000</f>
        <v>0</v>
      </c>
      <c r="BB352" s="70">
        <f t="shared" si="159"/>
        <v>2.7742984707166574E-2</v>
      </c>
    </row>
    <row r="353" spans="1:54" ht="15" customHeight="1" x14ac:dyDescent="0.2">
      <c r="A353" s="90">
        <f>'Série Vento-1 dia'!D353</f>
        <v>42355</v>
      </c>
      <c r="B353" s="55">
        <f>'Série Vento-1 dia'!E353</f>
        <v>17.182429599999999</v>
      </c>
      <c r="C353" s="48">
        <f t="shared" si="160"/>
        <v>8.5912148000000008E-2</v>
      </c>
      <c r="D353" s="49">
        <f t="shared" si="161"/>
        <v>0.25773644399999995</v>
      </c>
      <c r="E353" s="49">
        <f t="shared" si="162"/>
        <v>0.42956074</v>
      </c>
      <c r="F353" s="49">
        <f t="shared" si="163"/>
        <v>0.60138503599999993</v>
      </c>
      <c r="G353" s="49">
        <f t="shared" si="164"/>
        <v>0.77320933200000008</v>
      </c>
      <c r="H353" s="49">
        <f t="shared" si="165"/>
        <v>0.94503362800000001</v>
      </c>
      <c r="I353" s="49">
        <f t="shared" si="166"/>
        <v>1.1168579240000001</v>
      </c>
      <c r="J353" s="49">
        <f t="shared" si="167"/>
        <v>1.2886822200000001</v>
      </c>
      <c r="K353" s="49">
        <f t="shared" si="168"/>
        <v>1.4605065159999999</v>
      </c>
      <c r="L353" s="49">
        <f t="shared" si="169"/>
        <v>1.632330812</v>
      </c>
      <c r="M353" s="49">
        <f t="shared" si="170"/>
        <v>1.804155108</v>
      </c>
      <c r="N353" s="49">
        <f t="shared" si="171"/>
        <v>1.9759794039999998</v>
      </c>
      <c r="O353" s="49">
        <f t="shared" si="172"/>
        <v>2.1478036999999999</v>
      </c>
      <c r="P353" s="49">
        <f t="shared" si="173"/>
        <v>2.3196279959999999</v>
      </c>
      <c r="Q353" s="49">
        <f t="shared" si="174"/>
        <v>2.4914522919999995</v>
      </c>
      <c r="R353" s="49">
        <f t="shared" si="175"/>
        <v>2.6632765880000004</v>
      </c>
      <c r="S353" s="50">
        <f t="shared" si="176"/>
        <v>2.835100884</v>
      </c>
      <c r="T353" s="48">
        <f t="shared" si="142"/>
        <v>0</v>
      </c>
      <c r="U353" s="49">
        <f t="shared" si="143"/>
        <v>0</v>
      </c>
      <c r="V353" s="49">
        <f t="shared" si="144"/>
        <v>0</v>
      </c>
      <c r="W353" s="49">
        <f t="shared" si="145"/>
        <v>5.9882500727538321</v>
      </c>
      <c r="X353" s="49">
        <f t="shared" si="146"/>
        <v>15.412206743169406</v>
      </c>
      <c r="Y353" s="49">
        <f t="shared" si="147"/>
        <v>28.260899702308862</v>
      </c>
      <c r="Z353" s="49">
        <f t="shared" si="148"/>
        <v>44.534328950172224</v>
      </c>
      <c r="AA353" s="49">
        <f t="shared" si="149"/>
        <v>64.232494486759464</v>
      </c>
      <c r="AB353" s="49">
        <f t="shared" si="150"/>
        <v>87.355396312070582</v>
      </c>
      <c r="AC353" s="49">
        <f t="shared" si="151"/>
        <v>113.90303442610561</v>
      </c>
      <c r="AD353" s="49">
        <f t="shared" si="152"/>
        <v>143.87540882886452</v>
      </c>
      <c r="AE353" s="49">
        <f t="shared" si="153"/>
        <v>177.27251952034732</v>
      </c>
      <c r="AF353" s="49">
        <f t="shared" si="154"/>
        <v>214.09436650055397</v>
      </c>
      <c r="AG353" s="49">
        <f t="shared" si="155"/>
        <v>254.34094976948461</v>
      </c>
      <c r="AH353" s="49">
        <f t="shared" si="156"/>
        <v>298.01226932713894</v>
      </c>
      <c r="AI353" s="49">
        <f t="shared" si="157"/>
        <v>345.10832517351753</v>
      </c>
      <c r="AJ353" s="49">
        <f t="shared" si="158"/>
        <v>395.6291173086197</v>
      </c>
      <c r="AK353" s="75">
        <f>T353*VLOOKUP('Tipo de Pilha_Furieri2014'!$E$1,'Área - us ur_Furieri2014'!$A$4:$R$6,2,FALSE)/1000</f>
        <v>0</v>
      </c>
      <c r="AL353" s="76">
        <f>U353*VLOOKUP('Tipo de Pilha_Furieri2014'!$E$1,'Área - us ur_Furieri2014'!$A$4:$R$6,3,FALSE)/1000</f>
        <v>0</v>
      </c>
      <c r="AM353" s="76">
        <f>V353*VLOOKUP('Tipo de Pilha_Furieri2014'!$E$1,'Área - us ur_Furieri2014'!$A$4:$R$6,4,FALSE)/1000</f>
        <v>0</v>
      </c>
      <c r="AN353" s="76">
        <f>W353*VLOOKUP('Tipo de Pilha_Furieri2014'!$E$1,'Área - us ur_Furieri2014'!$A$4:$R$6,5,FALSE)/1000</f>
        <v>5.8086025705712167E-4</v>
      </c>
      <c r="AO353" s="76">
        <f>X353*VLOOKUP('Tipo de Pilha_Furieri2014'!$E$1,'Área - us ur_Furieri2014'!$A$4:$R$6,6,FALSE)/1000</f>
        <v>2.4505408721639354E-3</v>
      </c>
      <c r="AP353" s="76">
        <f>Y353*VLOOKUP('Tipo de Pilha_Furieri2014'!$E$1,'Área - us ur_Furieri2014'!$A$4:$R$6,7,FALSE)/1000</f>
        <v>5.7369626395686992E-3</v>
      </c>
      <c r="AQ353" s="76">
        <f>Z353*VLOOKUP('Tipo de Pilha_Furieri2014'!$E$1,'Área - us ur_Furieri2014'!$A$4:$R$6,8,FALSE)/1000</f>
        <v>6.8137523293763502E-3</v>
      </c>
      <c r="AR353" s="76">
        <f>AA353*VLOOKUP('Tipo de Pilha_Furieri2014'!$E$1,'Área - us ur_Furieri2014'!$A$4:$R$6,9,FALSE)/1000</f>
        <v>7.0013418990567816E-3</v>
      </c>
      <c r="AS353" s="76">
        <f>AB353*VLOOKUP('Tipo de Pilha_Furieri2014'!$E$1,'Área - us ur_Furieri2014'!$A$4:$R$6,10,FALSE)/1000</f>
        <v>4.7171914008518117E-3</v>
      </c>
      <c r="AT353" s="76">
        <f>AC353*VLOOKUP('Tipo de Pilha_Furieri2014'!$E$1,'Área - us ur_Furieri2014'!$A$4:$R$6,11,FALSE)/1000</f>
        <v>3.9866062049136964E-3</v>
      </c>
      <c r="AU353" s="76">
        <f>AD353*VLOOKUP('Tipo de Pilha_Furieri2014'!$E$1,'Área - us ur_Furieri2014'!$A$4:$R$6,12,FALSE)/1000</f>
        <v>3.4530098118927487E-3</v>
      </c>
      <c r="AV353" s="76">
        <f>AE353*VLOOKUP('Tipo de Pilha_Furieri2014'!$E$1,'Área - us ur_Furieri2014'!$A$4:$R$6,13,FALSE)/1000</f>
        <v>1.063635117122084E-3</v>
      </c>
      <c r="AW353" s="76">
        <f>AF353*VLOOKUP('Tipo de Pilha_Furieri2014'!$E$1,'Área - us ur_Furieri2014'!$A$4:$R$6,14,FALSE)/1000</f>
        <v>6.422830995016619E-4</v>
      </c>
      <c r="AX353" s="76">
        <f>AG353*VLOOKUP('Tipo de Pilha_Furieri2014'!$E$1,'Área - us ur_Furieri2014'!$A$4:$R$6,15,FALSE)/1000</f>
        <v>2.5434094976948461E-4</v>
      </c>
      <c r="AY353" s="76">
        <f>AH353*VLOOKUP('Tipo de Pilha_Furieri2014'!$E$1,'Área - us ur_Furieri2014'!$A$4:$R$6,16,FALSE)/1000</f>
        <v>0</v>
      </c>
      <c r="AZ353" s="76">
        <f>AI353*VLOOKUP('Tipo de Pilha_Furieri2014'!$E$1,'Área - us ur_Furieri2014'!$A$4:$R$6,17,FALSE)/1000</f>
        <v>0</v>
      </c>
      <c r="BA353" s="77">
        <f>AJ353*VLOOKUP('Tipo de Pilha_Furieri2014'!$E$1,'Área - us ur_Furieri2014'!$A$4:$R$6,18,FALSE)/1000</f>
        <v>0</v>
      </c>
      <c r="BB353" s="70">
        <f t="shared" si="159"/>
        <v>3.6700524581274374E-2</v>
      </c>
    </row>
    <row r="354" spans="1:54" ht="15" customHeight="1" x14ac:dyDescent="0.2">
      <c r="A354" s="90">
        <f>'Série Vento-1 dia'!D354</f>
        <v>42356</v>
      </c>
      <c r="B354" s="55">
        <f>'Série Vento-1 dia'!E354</f>
        <v>18.90067256</v>
      </c>
      <c r="C354" s="48">
        <f t="shared" si="160"/>
        <v>9.4503362800000018E-2</v>
      </c>
      <c r="D354" s="49">
        <f t="shared" si="161"/>
        <v>0.28351008839999997</v>
      </c>
      <c r="E354" s="49">
        <f t="shared" si="162"/>
        <v>0.47251681400000001</v>
      </c>
      <c r="F354" s="49">
        <f t="shared" si="163"/>
        <v>0.66152353959999999</v>
      </c>
      <c r="G354" s="49">
        <f t="shared" si="164"/>
        <v>0.85053026520000008</v>
      </c>
      <c r="H354" s="49">
        <f t="shared" si="165"/>
        <v>1.0395369908000001</v>
      </c>
      <c r="I354" s="49">
        <f t="shared" si="166"/>
        <v>1.2285437164000002</v>
      </c>
      <c r="J354" s="49">
        <f t="shared" si="167"/>
        <v>1.4175504420000002</v>
      </c>
      <c r="K354" s="49">
        <f t="shared" si="168"/>
        <v>1.6065571676000001</v>
      </c>
      <c r="L354" s="49">
        <f t="shared" si="169"/>
        <v>1.7955638932</v>
      </c>
      <c r="M354" s="49">
        <f t="shared" si="170"/>
        <v>1.9845706188000003</v>
      </c>
      <c r="N354" s="49">
        <f t="shared" si="171"/>
        <v>2.1735773443999999</v>
      </c>
      <c r="O354" s="49">
        <f t="shared" si="172"/>
        <v>2.36258407</v>
      </c>
      <c r="P354" s="49">
        <f t="shared" si="173"/>
        <v>2.5515907956000001</v>
      </c>
      <c r="Q354" s="49">
        <f t="shared" si="174"/>
        <v>2.7405975211999998</v>
      </c>
      <c r="R354" s="49">
        <f t="shared" si="175"/>
        <v>2.9296042468000008</v>
      </c>
      <c r="S354" s="50">
        <f t="shared" si="176"/>
        <v>3.1186109724000004</v>
      </c>
      <c r="T354" s="48">
        <f t="shared" si="142"/>
        <v>0</v>
      </c>
      <c r="U354" s="49">
        <f t="shared" si="143"/>
        <v>0</v>
      </c>
      <c r="V354" s="49">
        <f t="shared" si="144"/>
        <v>1.1677657594172151</v>
      </c>
      <c r="W354" s="49">
        <f t="shared" si="145"/>
        <v>8.8970711545569401</v>
      </c>
      <c r="X354" s="49">
        <f t="shared" si="146"/>
        <v>20.770307459052582</v>
      </c>
      <c r="Y354" s="49">
        <f t="shared" si="147"/>
        <v>36.787474672904132</v>
      </c>
      <c r="Z354" s="49">
        <f t="shared" si="148"/>
        <v>56.948572796111605</v>
      </c>
      <c r="AA354" s="49">
        <f t="shared" si="149"/>
        <v>81.253601828674974</v>
      </c>
      <c r="AB354" s="49">
        <f t="shared" si="150"/>
        <v>109.70256177059423</v>
      </c>
      <c r="AC354" s="49">
        <f t="shared" si="151"/>
        <v>142.2954526218694</v>
      </c>
      <c r="AD354" s="49">
        <f t="shared" si="152"/>
        <v>179.03227438250053</v>
      </c>
      <c r="AE354" s="49">
        <f t="shared" si="153"/>
        <v>219.91302705248745</v>
      </c>
      <c r="AF354" s="49">
        <f t="shared" si="154"/>
        <v>264.93771063183038</v>
      </c>
      <c r="AG354" s="49">
        <f t="shared" si="155"/>
        <v>314.10632512052916</v>
      </c>
      <c r="AH354" s="49">
        <f t="shared" si="156"/>
        <v>367.41887051858379</v>
      </c>
      <c r="AI354" s="49">
        <f t="shared" si="157"/>
        <v>424.87534682599471</v>
      </c>
      <c r="AJ354" s="49">
        <f t="shared" si="158"/>
        <v>486.4757540427612</v>
      </c>
      <c r="AK354" s="75">
        <f>T354*VLOOKUP('Tipo de Pilha_Furieri2014'!$E$1,'Área - us ur_Furieri2014'!$A$4:$R$6,2,FALSE)/1000</f>
        <v>0</v>
      </c>
      <c r="AL354" s="76">
        <f>U354*VLOOKUP('Tipo de Pilha_Furieri2014'!$E$1,'Área - us ur_Furieri2014'!$A$4:$R$6,3,FALSE)/1000</f>
        <v>0</v>
      </c>
      <c r="AM354" s="76">
        <f>V354*VLOOKUP('Tipo de Pilha_Furieri2014'!$E$1,'Área - us ur_Furieri2014'!$A$4:$R$6,4,FALSE)/1000</f>
        <v>8.5246900437456697E-5</v>
      </c>
      <c r="AN354" s="76">
        <f>W354*VLOOKUP('Tipo de Pilha_Furieri2014'!$E$1,'Área - us ur_Furieri2014'!$A$4:$R$6,5,FALSE)/1000</f>
        <v>8.6301590199202303E-4</v>
      </c>
      <c r="AO354" s="76">
        <f>X354*VLOOKUP('Tipo de Pilha_Furieri2014'!$E$1,'Área - us ur_Furieri2014'!$A$4:$R$6,6,FALSE)/1000</f>
        <v>3.3024788859893602E-3</v>
      </c>
      <c r="AP354" s="76">
        <f>Y354*VLOOKUP('Tipo de Pilha_Furieri2014'!$E$1,'Área - us ur_Furieri2014'!$A$4:$R$6,7,FALSE)/1000</f>
        <v>7.4678573585995386E-3</v>
      </c>
      <c r="AQ354" s="76">
        <f>Z354*VLOOKUP('Tipo de Pilha_Furieri2014'!$E$1,'Área - us ur_Furieri2014'!$A$4:$R$6,8,FALSE)/1000</f>
        <v>8.7131316378050751E-3</v>
      </c>
      <c r="AR354" s="76">
        <f>AA354*VLOOKUP('Tipo de Pilha_Furieri2014'!$E$1,'Área - us ur_Furieri2014'!$A$4:$R$6,9,FALSE)/1000</f>
        <v>8.8566425993255714E-3</v>
      </c>
      <c r="AS354" s="76">
        <f>AB354*VLOOKUP('Tipo de Pilha_Furieri2014'!$E$1,'Área - us ur_Furieri2014'!$A$4:$R$6,10,FALSE)/1000</f>
        <v>5.9239383356120886E-3</v>
      </c>
      <c r="AT354" s="76">
        <f>AC354*VLOOKUP('Tipo de Pilha_Furieri2014'!$E$1,'Área - us ur_Furieri2014'!$A$4:$R$6,11,FALSE)/1000</f>
        <v>4.9803408417654297E-3</v>
      </c>
      <c r="AU354" s="76">
        <f>AD354*VLOOKUP('Tipo de Pilha_Furieri2014'!$E$1,'Área - us ur_Furieri2014'!$A$4:$R$6,12,FALSE)/1000</f>
        <v>4.2967745851800127E-3</v>
      </c>
      <c r="AV354" s="76">
        <f>AE354*VLOOKUP('Tipo de Pilha_Furieri2014'!$E$1,'Área - us ur_Furieri2014'!$A$4:$R$6,13,FALSE)/1000</f>
        <v>1.3194781623149248E-3</v>
      </c>
      <c r="AW354" s="76">
        <f>AF354*VLOOKUP('Tipo de Pilha_Furieri2014'!$E$1,'Área - us ur_Furieri2014'!$A$4:$R$6,14,FALSE)/1000</f>
        <v>7.9481313189549117E-4</v>
      </c>
      <c r="AX354" s="76">
        <f>AG354*VLOOKUP('Tipo de Pilha_Furieri2014'!$E$1,'Área - us ur_Furieri2014'!$A$4:$R$6,15,FALSE)/1000</f>
        <v>3.1410632512052916E-4</v>
      </c>
      <c r="AY354" s="76">
        <f>AH354*VLOOKUP('Tipo de Pilha_Furieri2014'!$E$1,'Área - us ur_Furieri2014'!$A$4:$R$6,16,FALSE)/1000</f>
        <v>0</v>
      </c>
      <c r="AZ354" s="76">
        <f>AI354*VLOOKUP('Tipo de Pilha_Furieri2014'!$E$1,'Área - us ur_Furieri2014'!$A$4:$R$6,17,FALSE)/1000</f>
        <v>0</v>
      </c>
      <c r="BA354" s="77">
        <f>AJ354*VLOOKUP('Tipo de Pilha_Furieri2014'!$E$1,'Área - us ur_Furieri2014'!$A$4:$R$6,18,FALSE)/1000</f>
        <v>0</v>
      </c>
      <c r="BB354" s="70">
        <f t="shared" si="159"/>
        <v>4.69178246660375E-2</v>
      </c>
    </row>
    <row r="355" spans="1:54" ht="15" customHeight="1" x14ac:dyDescent="0.2">
      <c r="A355" s="90">
        <f>'Série Vento-1 dia'!D355</f>
        <v>42357</v>
      </c>
      <c r="B355" s="55">
        <f>'Série Vento-1 dia'!E355</f>
        <v>18.041551079999998</v>
      </c>
      <c r="C355" s="48">
        <f t="shared" si="160"/>
        <v>9.0207755400000006E-2</v>
      </c>
      <c r="D355" s="49">
        <f t="shared" si="161"/>
        <v>0.27062326619999993</v>
      </c>
      <c r="E355" s="49">
        <f t="shared" si="162"/>
        <v>0.45103877699999995</v>
      </c>
      <c r="F355" s="49">
        <f t="shared" si="163"/>
        <v>0.6314542877999999</v>
      </c>
      <c r="G355" s="49">
        <f t="shared" si="164"/>
        <v>0.81186979859999997</v>
      </c>
      <c r="H355" s="49">
        <f t="shared" si="165"/>
        <v>0.99228530940000004</v>
      </c>
      <c r="I355" s="49">
        <f t="shared" si="166"/>
        <v>1.1727008202</v>
      </c>
      <c r="J355" s="49">
        <f t="shared" si="167"/>
        <v>1.3531163310000001</v>
      </c>
      <c r="K355" s="49">
        <f t="shared" si="168"/>
        <v>1.5335318417999999</v>
      </c>
      <c r="L355" s="49">
        <f t="shared" si="169"/>
        <v>1.7139473525999998</v>
      </c>
      <c r="M355" s="49">
        <f t="shared" si="170"/>
        <v>1.8943628634</v>
      </c>
      <c r="N355" s="49">
        <f t="shared" si="171"/>
        <v>2.0747783741999997</v>
      </c>
      <c r="O355" s="49">
        <f t="shared" si="172"/>
        <v>2.2551938849999997</v>
      </c>
      <c r="P355" s="49">
        <f t="shared" si="173"/>
        <v>2.4356093957999998</v>
      </c>
      <c r="Q355" s="49">
        <f t="shared" si="174"/>
        <v>2.6160249065999994</v>
      </c>
      <c r="R355" s="49">
        <f t="shared" si="175"/>
        <v>2.7964404173999999</v>
      </c>
      <c r="S355" s="50">
        <f t="shared" si="176"/>
        <v>2.9768559282</v>
      </c>
      <c r="T355" s="48">
        <f t="shared" si="142"/>
        <v>0</v>
      </c>
      <c r="U355" s="49">
        <f t="shared" si="143"/>
        <v>0</v>
      </c>
      <c r="V355" s="49">
        <f t="shared" si="144"/>
        <v>0.55164197298403106</v>
      </c>
      <c r="W355" s="49">
        <f t="shared" si="145"/>
        <v>7.3902193392342994</v>
      </c>
      <c r="X355" s="49">
        <f t="shared" si="146"/>
        <v>18.004568463802663</v>
      </c>
      <c r="Y355" s="49">
        <f t="shared" si="147"/>
        <v>32.39468934668912</v>
      </c>
      <c r="Z355" s="49">
        <f t="shared" si="148"/>
        <v>50.560581987893663</v>
      </c>
      <c r="AA355" s="49">
        <f t="shared" si="149"/>
        <v>72.502246387416307</v>
      </c>
      <c r="AB355" s="49">
        <f t="shared" si="150"/>
        <v>98.219682545257001</v>
      </c>
      <c r="AC355" s="49">
        <f t="shared" si="151"/>
        <v>127.71289046141578</v>
      </c>
      <c r="AD355" s="49">
        <f t="shared" si="152"/>
        <v>160.98187013589276</v>
      </c>
      <c r="AE355" s="49">
        <f t="shared" si="153"/>
        <v>198.02662156868766</v>
      </c>
      <c r="AF355" s="49">
        <f t="shared" si="154"/>
        <v>238.84714475980076</v>
      </c>
      <c r="AG355" s="49">
        <f t="shared" si="155"/>
        <v>283.44343970923188</v>
      </c>
      <c r="AH355" s="49">
        <f t="shared" si="156"/>
        <v>331.81550641698101</v>
      </c>
      <c r="AI355" s="49">
        <f t="shared" si="157"/>
        <v>383.96334488304853</v>
      </c>
      <c r="AJ355" s="49">
        <f t="shared" si="158"/>
        <v>439.88695510743401</v>
      </c>
      <c r="AK355" s="75">
        <f>T355*VLOOKUP('Tipo de Pilha_Furieri2014'!$E$1,'Área - us ur_Furieri2014'!$A$4:$R$6,2,FALSE)/1000</f>
        <v>0</v>
      </c>
      <c r="AL355" s="76">
        <f>U355*VLOOKUP('Tipo de Pilha_Furieri2014'!$E$1,'Área - us ur_Furieri2014'!$A$4:$R$6,3,FALSE)/1000</f>
        <v>0</v>
      </c>
      <c r="AM355" s="76">
        <f>V355*VLOOKUP('Tipo de Pilha_Furieri2014'!$E$1,'Área - us ur_Furieri2014'!$A$4:$R$6,4,FALSE)/1000</f>
        <v>4.0269864027834262E-5</v>
      </c>
      <c r="AN355" s="76">
        <f>W355*VLOOKUP('Tipo de Pilha_Furieri2014'!$E$1,'Área - us ur_Furieri2014'!$A$4:$R$6,5,FALSE)/1000</f>
        <v>7.1685127590572699E-4</v>
      </c>
      <c r="AO355" s="76">
        <f>X355*VLOOKUP('Tipo de Pilha_Furieri2014'!$E$1,'Área - us ur_Furieri2014'!$A$4:$R$6,6,FALSE)/1000</f>
        <v>2.8627263857446232E-3</v>
      </c>
      <c r="AP355" s="76">
        <f>Y355*VLOOKUP('Tipo de Pilha_Furieri2014'!$E$1,'Área - us ur_Furieri2014'!$A$4:$R$6,7,FALSE)/1000</f>
        <v>6.5761219373778913E-3</v>
      </c>
      <c r="AQ355" s="76">
        <f>Z355*VLOOKUP('Tipo de Pilha_Furieri2014'!$E$1,'Área - us ur_Furieri2014'!$A$4:$R$6,8,FALSE)/1000</f>
        <v>7.7357690441477306E-3</v>
      </c>
      <c r="AR355" s="76">
        <f>AA355*VLOOKUP('Tipo de Pilha_Furieri2014'!$E$1,'Área - us ur_Furieri2014'!$A$4:$R$6,9,FALSE)/1000</f>
        <v>7.9027448562283779E-3</v>
      </c>
      <c r="AS355" s="76">
        <f>AB355*VLOOKUP('Tipo de Pilha_Furieri2014'!$E$1,'Área - us ur_Furieri2014'!$A$4:$R$6,10,FALSE)/1000</f>
        <v>5.3038628574438793E-3</v>
      </c>
      <c r="AT355" s="76">
        <f>AC355*VLOOKUP('Tipo de Pilha_Furieri2014'!$E$1,'Área - us ur_Furieri2014'!$A$4:$R$6,11,FALSE)/1000</f>
        <v>4.4699511661495531E-3</v>
      </c>
      <c r="AU355" s="76">
        <f>AD355*VLOOKUP('Tipo de Pilha_Furieri2014'!$E$1,'Área - us ur_Furieri2014'!$A$4:$R$6,12,FALSE)/1000</f>
        <v>3.8635648832614266E-3</v>
      </c>
      <c r="AV355" s="76">
        <f>AE355*VLOOKUP('Tipo de Pilha_Furieri2014'!$E$1,'Área - us ur_Furieri2014'!$A$4:$R$6,13,FALSE)/1000</f>
        <v>1.188159729412126E-3</v>
      </c>
      <c r="AW355" s="76">
        <f>AF355*VLOOKUP('Tipo de Pilha_Furieri2014'!$E$1,'Área - us ur_Furieri2014'!$A$4:$R$6,14,FALSE)/1000</f>
        <v>7.1654143427940227E-4</v>
      </c>
      <c r="AX355" s="76">
        <f>AG355*VLOOKUP('Tipo de Pilha_Furieri2014'!$E$1,'Área - us ur_Furieri2014'!$A$4:$R$6,15,FALSE)/1000</f>
        <v>2.8344343970923189E-4</v>
      </c>
      <c r="AY355" s="76">
        <f>AH355*VLOOKUP('Tipo de Pilha_Furieri2014'!$E$1,'Área - us ur_Furieri2014'!$A$4:$R$6,16,FALSE)/1000</f>
        <v>0</v>
      </c>
      <c r="AZ355" s="76">
        <f>AI355*VLOOKUP('Tipo de Pilha_Furieri2014'!$E$1,'Área - us ur_Furieri2014'!$A$4:$R$6,17,FALSE)/1000</f>
        <v>0</v>
      </c>
      <c r="BA355" s="77">
        <f>AJ355*VLOOKUP('Tipo de Pilha_Furieri2014'!$E$1,'Área - us ur_Furieri2014'!$A$4:$R$6,18,FALSE)/1000</f>
        <v>0</v>
      </c>
      <c r="BB355" s="70">
        <f t="shared" si="159"/>
        <v>4.1660006873687809E-2</v>
      </c>
    </row>
    <row r="356" spans="1:54" ht="15" customHeight="1" x14ac:dyDescent="0.2">
      <c r="A356" s="90">
        <f>'Série Vento-1 dia'!D356</f>
        <v>42358</v>
      </c>
      <c r="B356" s="55">
        <f>'Série Vento-1 dia'!E356</f>
        <v>17.182429599999999</v>
      </c>
      <c r="C356" s="48">
        <f t="shared" si="160"/>
        <v>8.5912148000000008E-2</v>
      </c>
      <c r="D356" s="49">
        <f t="shared" si="161"/>
        <v>0.25773644399999995</v>
      </c>
      <c r="E356" s="49">
        <f t="shared" si="162"/>
        <v>0.42956074</v>
      </c>
      <c r="F356" s="49">
        <f t="shared" si="163"/>
        <v>0.60138503599999993</v>
      </c>
      <c r="G356" s="49">
        <f t="shared" si="164"/>
        <v>0.77320933200000008</v>
      </c>
      <c r="H356" s="49">
        <f t="shared" si="165"/>
        <v>0.94503362800000001</v>
      </c>
      <c r="I356" s="49">
        <f t="shared" si="166"/>
        <v>1.1168579240000001</v>
      </c>
      <c r="J356" s="49">
        <f t="shared" si="167"/>
        <v>1.2886822200000001</v>
      </c>
      <c r="K356" s="49">
        <f t="shared" si="168"/>
        <v>1.4605065159999999</v>
      </c>
      <c r="L356" s="49">
        <f t="shared" si="169"/>
        <v>1.632330812</v>
      </c>
      <c r="M356" s="49">
        <f t="shared" si="170"/>
        <v>1.804155108</v>
      </c>
      <c r="N356" s="49">
        <f t="shared" si="171"/>
        <v>1.9759794039999998</v>
      </c>
      <c r="O356" s="49">
        <f t="shared" si="172"/>
        <v>2.1478036999999999</v>
      </c>
      <c r="P356" s="49">
        <f t="shared" si="173"/>
        <v>2.3196279959999999</v>
      </c>
      <c r="Q356" s="49">
        <f t="shared" si="174"/>
        <v>2.4914522919999995</v>
      </c>
      <c r="R356" s="49">
        <f t="shared" si="175"/>
        <v>2.6632765880000004</v>
      </c>
      <c r="S356" s="50">
        <f t="shared" si="176"/>
        <v>2.835100884</v>
      </c>
      <c r="T356" s="48">
        <f t="shared" si="142"/>
        <v>0</v>
      </c>
      <c r="U356" s="49">
        <f t="shared" si="143"/>
        <v>0</v>
      </c>
      <c r="V356" s="49">
        <f t="shared" si="144"/>
        <v>0</v>
      </c>
      <c r="W356" s="49">
        <f t="shared" si="145"/>
        <v>5.9882500727538321</v>
      </c>
      <c r="X356" s="49">
        <f t="shared" si="146"/>
        <v>15.412206743169406</v>
      </c>
      <c r="Y356" s="49">
        <f t="shared" si="147"/>
        <v>28.260899702308862</v>
      </c>
      <c r="Z356" s="49">
        <f t="shared" si="148"/>
        <v>44.534328950172224</v>
      </c>
      <c r="AA356" s="49">
        <f t="shared" si="149"/>
        <v>64.232494486759464</v>
      </c>
      <c r="AB356" s="49">
        <f t="shared" si="150"/>
        <v>87.355396312070582</v>
      </c>
      <c r="AC356" s="49">
        <f t="shared" si="151"/>
        <v>113.90303442610561</v>
      </c>
      <c r="AD356" s="49">
        <f t="shared" si="152"/>
        <v>143.87540882886452</v>
      </c>
      <c r="AE356" s="49">
        <f t="shared" si="153"/>
        <v>177.27251952034732</v>
      </c>
      <c r="AF356" s="49">
        <f t="shared" si="154"/>
        <v>214.09436650055397</v>
      </c>
      <c r="AG356" s="49">
        <f t="shared" si="155"/>
        <v>254.34094976948461</v>
      </c>
      <c r="AH356" s="49">
        <f t="shared" si="156"/>
        <v>298.01226932713894</v>
      </c>
      <c r="AI356" s="49">
        <f t="shared" si="157"/>
        <v>345.10832517351753</v>
      </c>
      <c r="AJ356" s="49">
        <f t="shared" si="158"/>
        <v>395.6291173086197</v>
      </c>
      <c r="AK356" s="75">
        <f>T356*VLOOKUP('Tipo de Pilha_Furieri2014'!$E$1,'Área - us ur_Furieri2014'!$A$4:$R$6,2,FALSE)/1000</f>
        <v>0</v>
      </c>
      <c r="AL356" s="76">
        <f>U356*VLOOKUP('Tipo de Pilha_Furieri2014'!$E$1,'Área - us ur_Furieri2014'!$A$4:$R$6,3,FALSE)/1000</f>
        <v>0</v>
      </c>
      <c r="AM356" s="76">
        <f>V356*VLOOKUP('Tipo de Pilha_Furieri2014'!$E$1,'Área - us ur_Furieri2014'!$A$4:$R$6,4,FALSE)/1000</f>
        <v>0</v>
      </c>
      <c r="AN356" s="76">
        <f>W356*VLOOKUP('Tipo de Pilha_Furieri2014'!$E$1,'Área - us ur_Furieri2014'!$A$4:$R$6,5,FALSE)/1000</f>
        <v>5.8086025705712167E-4</v>
      </c>
      <c r="AO356" s="76">
        <f>X356*VLOOKUP('Tipo de Pilha_Furieri2014'!$E$1,'Área - us ur_Furieri2014'!$A$4:$R$6,6,FALSE)/1000</f>
        <v>2.4505408721639354E-3</v>
      </c>
      <c r="AP356" s="76">
        <f>Y356*VLOOKUP('Tipo de Pilha_Furieri2014'!$E$1,'Área - us ur_Furieri2014'!$A$4:$R$6,7,FALSE)/1000</f>
        <v>5.7369626395686992E-3</v>
      </c>
      <c r="AQ356" s="76">
        <f>Z356*VLOOKUP('Tipo de Pilha_Furieri2014'!$E$1,'Área - us ur_Furieri2014'!$A$4:$R$6,8,FALSE)/1000</f>
        <v>6.8137523293763502E-3</v>
      </c>
      <c r="AR356" s="76">
        <f>AA356*VLOOKUP('Tipo de Pilha_Furieri2014'!$E$1,'Área - us ur_Furieri2014'!$A$4:$R$6,9,FALSE)/1000</f>
        <v>7.0013418990567816E-3</v>
      </c>
      <c r="AS356" s="76">
        <f>AB356*VLOOKUP('Tipo de Pilha_Furieri2014'!$E$1,'Área - us ur_Furieri2014'!$A$4:$R$6,10,FALSE)/1000</f>
        <v>4.7171914008518117E-3</v>
      </c>
      <c r="AT356" s="76">
        <f>AC356*VLOOKUP('Tipo de Pilha_Furieri2014'!$E$1,'Área - us ur_Furieri2014'!$A$4:$R$6,11,FALSE)/1000</f>
        <v>3.9866062049136964E-3</v>
      </c>
      <c r="AU356" s="76">
        <f>AD356*VLOOKUP('Tipo de Pilha_Furieri2014'!$E$1,'Área - us ur_Furieri2014'!$A$4:$R$6,12,FALSE)/1000</f>
        <v>3.4530098118927487E-3</v>
      </c>
      <c r="AV356" s="76">
        <f>AE356*VLOOKUP('Tipo de Pilha_Furieri2014'!$E$1,'Área - us ur_Furieri2014'!$A$4:$R$6,13,FALSE)/1000</f>
        <v>1.063635117122084E-3</v>
      </c>
      <c r="AW356" s="76">
        <f>AF356*VLOOKUP('Tipo de Pilha_Furieri2014'!$E$1,'Área - us ur_Furieri2014'!$A$4:$R$6,14,FALSE)/1000</f>
        <v>6.422830995016619E-4</v>
      </c>
      <c r="AX356" s="76">
        <f>AG356*VLOOKUP('Tipo de Pilha_Furieri2014'!$E$1,'Área - us ur_Furieri2014'!$A$4:$R$6,15,FALSE)/1000</f>
        <v>2.5434094976948461E-4</v>
      </c>
      <c r="AY356" s="76">
        <f>AH356*VLOOKUP('Tipo de Pilha_Furieri2014'!$E$1,'Área - us ur_Furieri2014'!$A$4:$R$6,16,FALSE)/1000</f>
        <v>0</v>
      </c>
      <c r="AZ356" s="76">
        <f>AI356*VLOOKUP('Tipo de Pilha_Furieri2014'!$E$1,'Área - us ur_Furieri2014'!$A$4:$R$6,17,FALSE)/1000</f>
        <v>0</v>
      </c>
      <c r="BA356" s="77">
        <f>AJ356*VLOOKUP('Tipo de Pilha_Furieri2014'!$E$1,'Área - us ur_Furieri2014'!$A$4:$R$6,18,FALSE)/1000</f>
        <v>0</v>
      </c>
      <c r="BB356" s="70">
        <f t="shared" si="159"/>
        <v>3.6700524581274374E-2</v>
      </c>
    </row>
    <row r="357" spans="1:54" ht="15" customHeight="1" x14ac:dyDescent="0.2">
      <c r="A357" s="90">
        <f>'Série Vento-1 dia'!D357</f>
        <v>42359</v>
      </c>
      <c r="B357" s="55">
        <f>'Série Vento-1 dia'!E357</f>
        <v>16.32330812</v>
      </c>
      <c r="C357" s="48">
        <f t="shared" si="160"/>
        <v>8.1616540600000023E-2</v>
      </c>
      <c r="D357" s="49">
        <f t="shared" si="161"/>
        <v>0.2448496218</v>
      </c>
      <c r="E357" s="49">
        <f t="shared" si="162"/>
        <v>0.40808270300000005</v>
      </c>
      <c r="F357" s="49">
        <f t="shared" si="163"/>
        <v>0.57131578419999995</v>
      </c>
      <c r="G357" s="49">
        <f t="shared" si="164"/>
        <v>0.73454886540000008</v>
      </c>
      <c r="H357" s="49">
        <f t="shared" si="165"/>
        <v>0.8977819466000001</v>
      </c>
      <c r="I357" s="49">
        <f t="shared" si="166"/>
        <v>1.0610150278000001</v>
      </c>
      <c r="J357" s="49">
        <f t="shared" si="167"/>
        <v>1.2242481090000001</v>
      </c>
      <c r="K357" s="49">
        <f t="shared" si="168"/>
        <v>1.3874811902000002</v>
      </c>
      <c r="L357" s="49">
        <f t="shared" si="169"/>
        <v>1.5507142714</v>
      </c>
      <c r="M357" s="49">
        <f t="shared" si="170"/>
        <v>1.7139473526000002</v>
      </c>
      <c r="N357" s="49">
        <f t="shared" si="171"/>
        <v>1.8771804337999998</v>
      </c>
      <c r="O357" s="49">
        <f t="shared" si="172"/>
        <v>2.040413515</v>
      </c>
      <c r="P357" s="49">
        <f t="shared" si="173"/>
        <v>2.2036465962</v>
      </c>
      <c r="Q357" s="49">
        <f t="shared" si="174"/>
        <v>2.3668796774</v>
      </c>
      <c r="R357" s="49">
        <f t="shared" si="175"/>
        <v>2.5301127586000005</v>
      </c>
      <c r="S357" s="50">
        <f t="shared" si="176"/>
        <v>2.6933458398000001</v>
      </c>
      <c r="T357" s="48">
        <f t="shared" si="142"/>
        <v>0</v>
      </c>
      <c r="U357" s="49">
        <f t="shared" si="143"/>
        <v>0</v>
      </c>
      <c r="V357" s="49">
        <f t="shared" si="144"/>
        <v>0</v>
      </c>
      <c r="W357" s="49">
        <f t="shared" si="145"/>
        <v>4.6911633551155347</v>
      </c>
      <c r="X357" s="49">
        <f t="shared" si="146"/>
        <v>12.993222297152791</v>
      </c>
      <c r="Y357" s="49">
        <f t="shared" si="147"/>
        <v>24.386105739763352</v>
      </c>
      <c r="Z357" s="49">
        <f t="shared" si="148"/>
        <v>38.869813682947239</v>
      </c>
      <c r="AA357" s="49">
        <f t="shared" si="149"/>
        <v>56.444346126704431</v>
      </c>
      <c r="AB357" s="49">
        <f t="shared" si="150"/>
        <v>77.109703071034929</v>
      </c>
      <c r="AC357" s="49">
        <f t="shared" si="151"/>
        <v>100.86588451593872</v>
      </c>
      <c r="AD357" s="49">
        <f t="shared" si="152"/>
        <v>127.71289046141587</v>
      </c>
      <c r="AE357" s="49">
        <f t="shared" si="153"/>
        <v>157.65072090746622</v>
      </c>
      <c r="AF357" s="49">
        <f t="shared" si="154"/>
        <v>190.67937585409001</v>
      </c>
      <c r="AG357" s="49">
        <f t="shared" si="155"/>
        <v>226.79885530128706</v>
      </c>
      <c r="AH357" s="49">
        <f t="shared" si="156"/>
        <v>266.00915924905746</v>
      </c>
      <c r="AI357" s="49">
        <f t="shared" si="157"/>
        <v>308.31028769740118</v>
      </c>
      <c r="AJ357" s="49">
        <f t="shared" si="158"/>
        <v>353.70224064631805</v>
      </c>
      <c r="AK357" s="75">
        <f>T357*VLOOKUP('Tipo de Pilha_Furieri2014'!$E$1,'Área - us ur_Furieri2014'!$A$4:$R$6,2,FALSE)/1000</f>
        <v>0</v>
      </c>
      <c r="AL357" s="76">
        <f>U357*VLOOKUP('Tipo de Pilha_Furieri2014'!$E$1,'Área - us ur_Furieri2014'!$A$4:$R$6,3,FALSE)/1000</f>
        <v>0</v>
      </c>
      <c r="AM357" s="76">
        <f>V357*VLOOKUP('Tipo de Pilha_Furieri2014'!$E$1,'Área - us ur_Furieri2014'!$A$4:$R$6,4,FALSE)/1000</f>
        <v>0</v>
      </c>
      <c r="AN357" s="76">
        <f>W357*VLOOKUP('Tipo de Pilha_Furieri2014'!$E$1,'Área - us ur_Furieri2014'!$A$4:$R$6,5,FALSE)/1000</f>
        <v>4.5504284544620682E-4</v>
      </c>
      <c r="AO357" s="76">
        <f>X357*VLOOKUP('Tipo de Pilha_Furieri2014'!$E$1,'Área - us ur_Furieri2014'!$A$4:$R$6,6,FALSE)/1000</f>
        <v>2.0659223452472938E-3</v>
      </c>
      <c r="AP357" s="76">
        <f>Y357*VLOOKUP('Tipo de Pilha_Furieri2014'!$E$1,'Área - us ur_Furieri2014'!$A$4:$R$6,7,FALSE)/1000</f>
        <v>4.9503794651719604E-3</v>
      </c>
      <c r="AQ357" s="76">
        <f>Z357*VLOOKUP('Tipo de Pilha_Furieri2014'!$E$1,'Área - us ur_Furieri2014'!$A$4:$R$6,8,FALSE)/1000</f>
        <v>5.9470814934909268E-3</v>
      </c>
      <c r="AR357" s="76">
        <f>AA357*VLOOKUP('Tipo de Pilha_Furieri2014'!$E$1,'Área - us ur_Furieri2014'!$A$4:$R$6,9,FALSE)/1000</f>
        <v>6.1524337278107827E-3</v>
      </c>
      <c r="AS357" s="76">
        <f>AB357*VLOOKUP('Tipo de Pilha_Furieri2014'!$E$1,'Área - us ur_Furieri2014'!$A$4:$R$6,10,FALSE)/1000</f>
        <v>4.163923965835886E-3</v>
      </c>
      <c r="AT357" s="76">
        <f>AC357*VLOOKUP('Tipo de Pilha_Furieri2014'!$E$1,'Área - us ur_Furieri2014'!$A$4:$R$6,11,FALSE)/1000</f>
        <v>3.5303059580578553E-3</v>
      </c>
      <c r="AU357" s="76">
        <f>AD357*VLOOKUP('Tipo de Pilha_Furieri2014'!$E$1,'Área - us ur_Furieri2014'!$A$4:$R$6,12,FALSE)/1000</f>
        <v>3.0651093710739809E-3</v>
      </c>
      <c r="AV357" s="76">
        <f>AE357*VLOOKUP('Tipo de Pilha_Furieri2014'!$E$1,'Área - us ur_Furieri2014'!$A$4:$R$6,13,FALSE)/1000</f>
        <v>9.4590432544479743E-4</v>
      </c>
      <c r="AW357" s="76">
        <f>AF357*VLOOKUP('Tipo de Pilha_Furieri2014'!$E$1,'Área - us ur_Furieri2014'!$A$4:$R$6,14,FALSE)/1000</f>
        <v>5.7203812756226997E-4</v>
      </c>
      <c r="AX357" s="76">
        <f>AG357*VLOOKUP('Tipo de Pilha_Furieri2014'!$E$1,'Área - us ur_Furieri2014'!$A$4:$R$6,15,FALSE)/1000</f>
        <v>2.2679885530128708E-4</v>
      </c>
      <c r="AY357" s="76">
        <f>AH357*VLOOKUP('Tipo de Pilha_Furieri2014'!$E$1,'Área - us ur_Furieri2014'!$A$4:$R$6,16,FALSE)/1000</f>
        <v>0</v>
      </c>
      <c r="AZ357" s="76">
        <f>AI357*VLOOKUP('Tipo de Pilha_Furieri2014'!$E$1,'Área - us ur_Furieri2014'!$A$4:$R$6,17,FALSE)/1000</f>
        <v>0</v>
      </c>
      <c r="BA357" s="77">
        <f>AJ357*VLOOKUP('Tipo de Pilha_Furieri2014'!$E$1,'Área - us ur_Furieri2014'!$A$4:$R$6,18,FALSE)/1000</f>
        <v>0</v>
      </c>
      <c r="BB357" s="70">
        <f t="shared" si="159"/>
        <v>3.2074940480443251E-2</v>
      </c>
    </row>
    <row r="358" spans="1:54" ht="15" customHeight="1" x14ac:dyDescent="0.2">
      <c r="A358" s="90">
        <f>'Série Vento-1 dia'!D358</f>
        <v>42360</v>
      </c>
      <c r="B358" s="55">
        <f>'Série Vento-1 dia'!E358</f>
        <v>16.32330812</v>
      </c>
      <c r="C358" s="48">
        <f t="shared" si="160"/>
        <v>8.1616540600000023E-2</v>
      </c>
      <c r="D358" s="49">
        <f t="shared" si="161"/>
        <v>0.2448496218</v>
      </c>
      <c r="E358" s="49">
        <f t="shared" si="162"/>
        <v>0.40808270300000005</v>
      </c>
      <c r="F358" s="49">
        <f t="shared" si="163"/>
        <v>0.57131578419999995</v>
      </c>
      <c r="G358" s="49">
        <f t="shared" si="164"/>
        <v>0.73454886540000008</v>
      </c>
      <c r="H358" s="49">
        <f t="shared" si="165"/>
        <v>0.8977819466000001</v>
      </c>
      <c r="I358" s="49">
        <f t="shared" si="166"/>
        <v>1.0610150278000001</v>
      </c>
      <c r="J358" s="49">
        <f t="shared" si="167"/>
        <v>1.2242481090000001</v>
      </c>
      <c r="K358" s="49">
        <f t="shared" si="168"/>
        <v>1.3874811902000002</v>
      </c>
      <c r="L358" s="49">
        <f t="shared" si="169"/>
        <v>1.5507142714</v>
      </c>
      <c r="M358" s="49">
        <f t="shared" si="170"/>
        <v>1.7139473526000002</v>
      </c>
      <c r="N358" s="49">
        <f t="shared" si="171"/>
        <v>1.8771804337999998</v>
      </c>
      <c r="O358" s="49">
        <f t="shared" si="172"/>
        <v>2.040413515</v>
      </c>
      <c r="P358" s="49">
        <f t="shared" si="173"/>
        <v>2.2036465962</v>
      </c>
      <c r="Q358" s="49">
        <f t="shared" si="174"/>
        <v>2.3668796774</v>
      </c>
      <c r="R358" s="49">
        <f t="shared" si="175"/>
        <v>2.5301127586000005</v>
      </c>
      <c r="S358" s="50">
        <f t="shared" si="176"/>
        <v>2.6933458398000001</v>
      </c>
      <c r="T358" s="48">
        <f t="shared" si="142"/>
        <v>0</v>
      </c>
      <c r="U358" s="49">
        <f t="shared" si="143"/>
        <v>0</v>
      </c>
      <c r="V358" s="49">
        <f t="shared" si="144"/>
        <v>0</v>
      </c>
      <c r="W358" s="49">
        <f t="shared" si="145"/>
        <v>4.6911633551155347</v>
      </c>
      <c r="X358" s="49">
        <f t="shared" si="146"/>
        <v>12.993222297152791</v>
      </c>
      <c r="Y358" s="49">
        <f t="shared" si="147"/>
        <v>24.386105739763352</v>
      </c>
      <c r="Z358" s="49">
        <f t="shared" si="148"/>
        <v>38.869813682947239</v>
      </c>
      <c r="AA358" s="49">
        <f t="shared" si="149"/>
        <v>56.444346126704431</v>
      </c>
      <c r="AB358" s="49">
        <f t="shared" si="150"/>
        <v>77.109703071034929</v>
      </c>
      <c r="AC358" s="49">
        <f t="shared" si="151"/>
        <v>100.86588451593872</v>
      </c>
      <c r="AD358" s="49">
        <f t="shared" si="152"/>
        <v>127.71289046141587</v>
      </c>
      <c r="AE358" s="49">
        <f t="shared" si="153"/>
        <v>157.65072090746622</v>
      </c>
      <c r="AF358" s="49">
        <f t="shared" si="154"/>
        <v>190.67937585409001</v>
      </c>
      <c r="AG358" s="49">
        <f t="shared" si="155"/>
        <v>226.79885530128706</v>
      </c>
      <c r="AH358" s="49">
        <f t="shared" si="156"/>
        <v>266.00915924905746</v>
      </c>
      <c r="AI358" s="49">
        <f t="shared" si="157"/>
        <v>308.31028769740118</v>
      </c>
      <c r="AJ358" s="49">
        <f t="shared" si="158"/>
        <v>353.70224064631805</v>
      </c>
      <c r="AK358" s="75">
        <f>T358*VLOOKUP('Tipo de Pilha_Furieri2014'!$E$1,'Área - us ur_Furieri2014'!$A$4:$R$6,2,FALSE)/1000</f>
        <v>0</v>
      </c>
      <c r="AL358" s="76">
        <f>U358*VLOOKUP('Tipo de Pilha_Furieri2014'!$E$1,'Área - us ur_Furieri2014'!$A$4:$R$6,3,FALSE)/1000</f>
        <v>0</v>
      </c>
      <c r="AM358" s="76">
        <f>V358*VLOOKUP('Tipo de Pilha_Furieri2014'!$E$1,'Área - us ur_Furieri2014'!$A$4:$R$6,4,FALSE)/1000</f>
        <v>0</v>
      </c>
      <c r="AN358" s="76">
        <f>W358*VLOOKUP('Tipo de Pilha_Furieri2014'!$E$1,'Área - us ur_Furieri2014'!$A$4:$R$6,5,FALSE)/1000</f>
        <v>4.5504284544620682E-4</v>
      </c>
      <c r="AO358" s="76">
        <f>X358*VLOOKUP('Tipo de Pilha_Furieri2014'!$E$1,'Área - us ur_Furieri2014'!$A$4:$R$6,6,FALSE)/1000</f>
        <v>2.0659223452472938E-3</v>
      </c>
      <c r="AP358" s="76">
        <f>Y358*VLOOKUP('Tipo de Pilha_Furieri2014'!$E$1,'Área - us ur_Furieri2014'!$A$4:$R$6,7,FALSE)/1000</f>
        <v>4.9503794651719604E-3</v>
      </c>
      <c r="AQ358" s="76">
        <f>Z358*VLOOKUP('Tipo de Pilha_Furieri2014'!$E$1,'Área - us ur_Furieri2014'!$A$4:$R$6,8,FALSE)/1000</f>
        <v>5.9470814934909268E-3</v>
      </c>
      <c r="AR358" s="76">
        <f>AA358*VLOOKUP('Tipo de Pilha_Furieri2014'!$E$1,'Área - us ur_Furieri2014'!$A$4:$R$6,9,FALSE)/1000</f>
        <v>6.1524337278107827E-3</v>
      </c>
      <c r="AS358" s="76">
        <f>AB358*VLOOKUP('Tipo de Pilha_Furieri2014'!$E$1,'Área - us ur_Furieri2014'!$A$4:$R$6,10,FALSE)/1000</f>
        <v>4.163923965835886E-3</v>
      </c>
      <c r="AT358" s="76">
        <f>AC358*VLOOKUP('Tipo de Pilha_Furieri2014'!$E$1,'Área - us ur_Furieri2014'!$A$4:$R$6,11,FALSE)/1000</f>
        <v>3.5303059580578553E-3</v>
      </c>
      <c r="AU358" s="76">
        <f>AD358*VLOOKUP('Tipo de Pilha_Furieri2014'!$E$1,'Área - us ur_Furieri2014'!$A$4:$R$6,12,FALSE)/1000</f>
        <v>3.0651093710739809E-3</v>
      </c>
      <c r="AV358" s="76">
        <f>AE358*VLOOKUP('Tipo de Pilha_Furieri2014'!$E$1,'Área - us ur_Furieri2014'!$A$4:$R$6,13,FALSE)/1000</f>
        <v>9.4590432544479743E-4</v>
      </c>
      <c r="AW358" s="76">
        <f>AF358*VLOOKUP('Tipo de Pilha_Furieri2014'!$E$1,'Área - us ur_Furieri2014'!$A$4:$R$6,14,FALSE)/1000</f>
        <v>5.7203812756226997E-4</v>
      </c>
      <c r="AX358" s="76">
        <f>AG358*VLOOKUP('Tipo de Pilha_Furieri2014'!$E$1,'Área - us ur_Furieri2014'!$A$4:$R$6,15,FALSE)/1000</f>
        <v>2.2679885530128708E-4</v>
      </c>
      <c r="AY358" s="76">
        <f>AH358*VLOOKUP('Tipo de Pilha_Furieri2014'!$E$1,'Área - us ur_Furieri2014'!$A$4:$R$6,16,FALSE)/1000</f>
        <v>0</v>
      </c>
      <c r="AZ358" s="76">
        <f>AI358*VLOOKUP('Tipo de Pilha_Furieri2014'!$E$1,'Área - us ur_Furieri2014'!$A$4:$R$6,17,FALSE)/1000</f>
        <v>0</v>
      </c>
      <c r="BA358" s="77">
        <f>AJ358*VLOOKUP('Tipo de Pilha_Furieri2014'!$E$1,'Área - us ur_Furieri2014'!$A$4:$R$6,18,FALSE)/1000</f>
        <v>0</v>
      </c>
      <c r="BB358" s="70">
        <f t="shared" si="159"/>
        <v>3.2074940480443251E-2</v>
      </c>
    </row>
    <row r="359" spans="1:54" ht="15" customHeight="1" x14ac:dyDescent="0.2">
      <c r="A359" s="90">
        <f>'Série Vento-1 dia'!D359</f>
        <v>42361</v>
      </c>
      <c r="B359" s="55">
        <f>'Série Vento-1 dia'!E359</f>
        <v>16.32330812</v>
      </c>
      <c r="C359" s="48">
        <f t="shared" si="160"/>
        <v>8.1616540600000023E-2</v>
      </c>
      <c r="D359" s="49">
        <f t="shared" si="161"/>
        <v>0.2448496218</v>
      </c>
      <c r="E359" s="49">
        <f t="shared" si="162"/>
        <v>0.40808270300000005</v>
      </c>
      <c r="F359" s="49">
        <f t="shared" si="163"/>
        <v>0.57131578419999995</v>
      </c>
      <c r="G359" s="49">
        <f t="shared" si="164"/>
        <v>0.73454886540000008</v>
      </c>
      <c r="H359" s="49">
        <f t="shared" si="165"/>
        <v>0.8977819466000001</v>
      </c>
      <c r="I359" s="49">
        <f t="shared" si="166"/>
        <v>1.0610150278000001</v>
      </c>
      <c r="J359" s="49">
        <f t="shared" si="167"/>
        <v>1.2242481090000001</v>
      </c>
      <c r="K359" s="49">
        <f t="shared" si="168"/>
        <v>1.3874811902000002</v>
      </c>
      <c r="L359" s="49">
        <f t="shared" si="169"/>
        <v>1.5507142714</v>
      </c>
      <c r="M359" s="49">
        <f t="shared" si="170"/>
        <v>1.7139473526000002</v>
      </c>
      <c r="N359" s="49">
        <f t="shared" si="171"/>
        <v>1.8771804337999998</v>
      </c>
      <c r="O359" s="49">
        <f t="shared" si="172"/>
        <v>2.040413515</v>
      </c>
      <c r="P359" s="49">
        <f t="shared" si="173"/>
        <v>2.2036465962</v>
      </c>
      <c r="Q359" s="49">
        <f t="shared" si="174"/>
        <v>2.3668796774</v>
      </c>
      <c r="R359" s="49">
        <f t="shared" si="175"/>
        <v>2.5301127586000005</v>
      </c>
      <c r="S359" s="50">
        <f t="shared" si="176"/>
        <v>2.6933458398000001</v>
      </c>
      <c r="T359" s="48">
        <f t="shared" si="142"/>
        <v>0</v>
      </c>
      <c r="U359" s="49">
        <f t="shared" si="143"/>
        <v>0</v>
      </c>
      <c r="V359" s="49">
        <f t="shared" si="144"/>
        <v>0</v>
      </c>
      <c r="W359" s="49">
        <f t="shared" si="145"/>
        <v>4.6911633551155347</v>
      </c>
      <c r="X359" s="49">
        <f t="shared" si="146"/>
        <v>12.993222297152791</v>
      </c>
      <c r="Y359" s="49">
        <f t="shared" si="147"/>
        <v>24.386105739763352</v>
      </c>
      <c r="Z359" s="49">
        <f t="shared" si="148"/>
        <v>38.869813682947239</v>
      </c>
      <c r="AA359" s="49">
        <f t="shared" si="149"/>
        <v>56.444346126704431</v>
      </c>
      <c r="AB359" s="49">
        <f t="shared" si="150"/>
        <v>77.109703071034929</v>
      </c>
      <c r="AC359" s="49">
        <f t="shared" si="151"/>
        <v>100.86588451593872</v>
      </c>
      <c r="AD359" s="49">
        <f t="shared" si="152"/>
        <v>127.71289046141587</v>
      </c>
      <c r="AE359" s="49">
        <f t="shared" si="153"/>
        <v>157.65072090746622</v>
      </c>
      <c r="AF359" s="49">
        <f t="shared" si="154"/>
        <v>190.67937585409001</v>
      </c>
      <c r="AG359" s="49">
        <f t="shared" si="155"/>
        <v>226.79885530128706</v>
      </c>
      <c r="AH359" s="49">
        <f t="shared" si="156"/>
        <v>266.00915924905746</v>
      </c>
      <c r="AI359" s="49">
        <f t="shared" si="157"/>
        <v>308.31028769740118</v>
      </c>
      <c r="AJ359" s="49">
        <f t="shared" si="158"/>
        <v>353.70224064631805</v>
      </c>
      <c r="AK359" s="75">
        <f>T359*VLOOKUP('Tipo de Pilha_Furieri2014'!$E$1,'Área - us ur_Furieri2014'!$A$4:$R$6,2,FALSE)/1000</f>
        <v>0</v>
      </c>
      <c r="AL359" s="76">
        <f>U359*VLOOKUP('Tipo de Pilha_Furieri2014'!$E$1,'Área - us ur_Furieri2014'!$A$4:$R$6,3,FALSE)/1000</f>
        <v>0</v>
      </c>
      <c r="AM359" s="76">
        <f>V359*VLOOKUP('Tipo de Pilha_Furieri2014'!$E$1,'Área - us ur_Furieri2014'!$A$4:$R$6,4,FALSE)/1000</f>
        <v>0</v>
      </c>
      <c r="AN359" s="76">
        <f>W359*VLOOKUP('Tipo de Pilha_Furieri2014'!$E$1,'Área - us ur_Furieri2014'!$A$4:$R$6,5,FALSE)/1000</f>
        <v>4.5504284544620682E-4</v>
      </c>
      <c r="AO359" s="76">
        <f>X359*VLOOKUP('Tipo de Pilha_Furieri2014'!$E$1,'Área - us ur_Furieri2014'!$A$4:$R$6,6,FALSE)/1000</f>
        <v>2.0659223452472938E-3</v>
      </c>
      <c r="AP359" s="76">
        <f>Y359*VLOOKUP('Tipo de Pilha_Furieri2014'!$E$1,'Área - us ur_Furieri2014'!$A$4:$R$6,7,FALSE)/1000</f>
        <v>4.9503794651719604E-3</v>
      </c>
      <c r="AQ359" s="76">
        <f>Z359*VLOOKUP('Tipo de Pilha_Furieri2014'!$E$1,'Área - us ur_Furieri2014'!$A$4:$R$6,8,FALSE)/1000</f>
        <v>5.9470814934909268E-3</v>
      </c>
      <c r="AR359" s="76">
        <f>AA359*VLOOKUP('Tipo de Pilha_Furieri2014'!$E$1,'Área - us ur_Furieri2014'!$A$4:$R$6,9,FALSE)/1000</f>
        <v>6.1524337278107827E-3</v>
      </c>
      <c r="AS359" s="76">
        <f>AB359*VLOOKUP('Tipo de Pilha_Furieri2014'!$E$1,'Área - us ur_Furieri2014'!$A$4:$R$6,10,FALSE)/1000</f>
        <v>4.163923965835886E-3</v>
      </c>
      <c r="AT359" s="76">
        <f>AC359*VLOOKUP('Tipo de Pilha_Furieri2014'!$E$1,'Área - us ur_Furieri2014'!$A$4:$R$6,11,FALSE)/1000</f>
        <v>3.5303059580578553E-3</v>
      </c>
      <c r="AU359" s="76">
        <f>AD359*VLOOKUP('Tipo de Pilha_Furieri2014'!$E$1,'Área - us ur_Furieri2014'!$A$4:$R$6,12,FALSE)/1000</f>
        <v>3.0651093710739809E-3</v>
      </c>
      <c r="AV359" s="76">
        <f>AE359*VLOOKUP('Tipo de Pilha_Furieri2014'!$E$1,'Área - us ur_Furieri2014'!$A$4:$R$6,13,FALSE)/1000</f>
        <v>9.4590432544479743E-4</v>
      </c>
      <c r="AW359" s="76">
        <f>AF359*VLOOKUP('Tipo de Pilha_Furieri2014'!$E$1,'Área - us ur_Furieri2014'!$A$4:$R$6,14,FALSE)/1000</f>
        <v>5.7203812756226997E-4</v>
      </c>
      <c r="AX359" s="76">
        <f>AG359*VLOOKUP('Tipo de Pilha_Furieri2014'!$E$1,'Área - us ur_Furieri2014'!$A$4:$R$6,15,FALSE)/1000</f>
        <v>2.2679885530128708E-4</v>
      </c>
      <c r="AY359" s="76">
        <f>AH359*VLOOKUP('Tipo de Pilha_Furieri2014'!$E$1,'Área - us ur_Furieri2014'!$A$4:$R$6,16,FALSE)/1000</f>
        <v>0</v>
      </c>
      <c r="AZ359" s="76">
        <f>AI359*VLOOKUP('Tipo de Pilha_Furieri2014'!$E$1,'Área - us ur_Furieri2014'!$A$4:$R$6,17,FALSE)/1000</f>
        <v>0</v>
      </c>
      <c r="BA359" s="77">
        <f>AJ359*VLOOKUP('Tipo de Pilha_Furieri2014'!$E$1,'Área - us ur_Furieri2014'!$A$4:$R$6,18,FALSE)/1000</f>
        <v>0</v>
      </c>
      <c r="BB359" s="70">
        <f t="shared" si="159"/>
        <v>3.2074940480443251E-2</v>
      </c>
    </row>
    <row r="360" spans="1:54" ht="15" customHeight="1" x14ac:dyDescent="0.2">
      <c r="A360" s="90">
        <f>'Série Vento-1 dia'!D360</f>
        <v>42362</v>
      </c>
      <c r="B360" s="55">
        <f>'Série Vento-1 dia'!E360</f>
        <v>18.90067256</v>
      </c>
      <c r="C360" s="48">
        <f t="shared" si="160"/>
        <v>9.4503362800000018E-2</v>
      </c>
      <c r="D360" s="49">
        <f t="shared" si="161"/>
        <v>0.28351008839999997</v>
      </c>
      <c r="E360" s="49">
        <f t="shared" si="162"/>
        <v>0.47251681400000001</v>
      </c>
      <c r="F360" s="49">
        <f t="shared" si="163"/>
        <v>0.66152353959999999</v>
      </c>
      <c r="G360" s="49">
        <f t="shared" si="164"/>
        <v>0.85053026520000008</v>
      </c>
      <c r="H360" s="49">
        <f t="shared" si="165"/>
        <v>1.0395369908000001</v>
      </c>
      <c r="I360" s="49">
        <f t="shared" si="166"/>
        <v>1.2285437164000002</v>
      </c>
      <c r="J360" s="49">
        <f t="shared" si="167"/>
        <v>1.4175504420000002</v>
      </c>
      <c r="K360" s="49">
        <f t="shared" si="168"/>
        <v>1.6065571676000001</v>
      </c>
      <c r="L360" s="49">
        <f t="shared" si="169"/>
        <v>1.7955638932</v>
      </c>
      <c r="M360" s="49">
        <f t="shared" si="170"/>
        <v>1.9845706188000003</v>
      </c>
      <c r="N360" s="49">
        <f t="shared" si="171"/>
        <v>2.1735773443999999</v>
      </c>
      <c r="O360" s="49">
        <f t="shared" si="172"/>
        <v>2.36258407</v>
      </c>
      <c r="P360" s="49">
        <f t="shared" si="173"/>
        <v>2.5515907956000001</v>
      </c>
      <c r="Q360" s="49">
        <f t="shared" si="174"/>
        <v>2.7405975211999998</v>
      </c>
      <c r="R360" s="49">
        <f t="shared" si="175"/>
        <v>2.9296042468000008</v>
      </c>
      <c r="S360" s="50">
        <f t="shared" si="176"/>
        <v>3.1186109724000004</v>
      </c>
      <c r="T360" s="48">
        <f t="shared" si="142"/>
        <v>0</v>
      </c>
      <c r="U360" s="49">
        <f t="shared" si="143"/>
        <v>0</v>
      </c>
      <c r="V360" s="49">
        <f t="shared" si="144"/>
        <v>1.1677657594172151</v>
      </c>
      <c r="W360" s="49">
        <f t="shared" si="145"/>
        <v>8.8970711545569401</v>
      </c>
      <c r="X360" s="49">
        <f t="shared" si="146"/>
        <v>20.770307459052582</v>
      </c>
      <c r="Y360" s="49">
        <f t="shared" si="147"/>
        <v>36.787474672904132</v>
      </c>
      <c r="Z360" s="49">
        <f t="shared" si="148"/>
        <v>56.948572796111605</v>
      </c>
      <c r="AA360" s="49">
        <f t="shared" si="149"/>
        <v>81.253601828674974</v>
      </c>
      <c r="AB360" s="49">
        <f t="shared" si="150"/>
        <v>109.70256177059423</v>
      </c>
      <c r="AC360" s="49">
        <f t="shared" si="151"/>
        <v>142.2954526218694</v>
      </c>
      <c r="AD360" s="49">
        <f t="shared" si="152"/>
        <v>179.03227438250053</v>
      </c>
      <c r="AE360" s="49">
        <f t="shared" si="153"/>
        <v>219.91302705248745</v>
      </c>
      <c r="AF360" s="49">
        <f t="shared" si="154"/>
        <v>264.93771063183038</v>
      </c>
      <c r="AG360" s="49">
        <f t="shared" si="155"/>
        <v>314.10632512052916</v>
      </c>
      <c r="AH360" s="49">
        <f t="shared" si="156"/>
        <v>367.41887051858379</v>
      </c>
      <c r="AI360" s="49">
        <f t="shared" si="157"/>
        <v>424.87534682599471</v>
      </c>
      <c r="AJ360" s="49">
        <f t="shared" si="158"/>
        <v>486.4757540427612</v>
      </c>
      <c r="AK360" s="75">
        <f>T360*VLOOKUP('Tipo de Pilha_Furieri2014'!$E$1,'Área - us ur_Furieri2014'!$A$4:$R$6,2,FALSE)/1000</f>
        <v>0</v>
      </c>
      <c r="AL360" s="76">
        <f>U360*VLOOKUP('Tipo de Pilha_Furieri2014'!$E$1,'Área - us ur_Furieri2014'!$A$4:$R$6,3,FALSE)/1000</f>
        <v>0</v>
      </c>
      <c r="AM360" s="76">
        <f>V360*VLOOKUP('Tipo de Pilha_Furieri2014'!$E$1,'Área - us ur_Furieri2014'!$A$4:$R$6,4,FALSE)/1000</f>
        <v>8.5246900437456697E-5</v>
      </c>
      <c r="AN360" s="76">
        <f>W360*VLOOKUP('Tipo de Pilha_Furieri2014'!$E$1,'Área - us ur_Furieri2014'!$A$4:$R$6,5,FALSE)/1000</f>
        <v>8.6301590199202303E-4</v>
      </c>
      <c r="AO360" s="76">
        <f>X360*VLOOKUP('Tipo de Pilha_Furieri2014'!$E$1,'Área - us ur_Furieri2014'!$A$4:$R$6,6,FALSE)/1000</f>
        <v>3.3024788859893602E-3</v>
      </c>
      <c r="AP360" s="76">
        <f>Y360*VLOOKUP('Tipo de Pilha_Furieri2014'!$E$1,'Área - us ur_Furieri2014'!$A$4:$R$6,7,FALSE)/1000</f>
        <v>7.4678573585995386E-3</v>
      </c>
      <c r="AQ360" s="76">
        <f>Z360*VLOOKUP('Tipo de Pilha_Furieri2014'!$E$1,'Área - us ur_Furieri2014'!$A$4:$R$6,8,FALSE)/1000</f>
        <v>8.7131316378050751E-3</v>
      </c>
      <c r="AR360" s="76">
        <f>AA360*VLOOKUP('Tipo de Pilha_Furieri2014'!$E$1,'Área - us ur_Furieri2014'!$A$4:$R$6,9,FALSE)/1000</f>
        <v>8.8566425993255714E-3</v>
      </c>
      <c r="AS360" s="76">
        <f>AB360*VLOOKUP('Tipo de Pilha_Furieri2014'!$E$1,'Área - us ur_Furieri2014'!$A$4:$R$6,10,FALSE)/1000</f>
        <v>5.9239383356120886E-3</v>
      </c>
      <c r="AT360" s="76">
        <f>AC360*VLOOKUP('Tipo de Pilha_Furieri2014'!$E$1,'Área - us ur_Furieri2014'!$A$4:$R$6,11,FALSE)/1000</f>
        <v>4.9803408417654297E-3</v>
      </c>
      <c r="AU360" s="76">
        <f>AD360*VLOOKUP('Tipo de Pilha_Furieri2014'!$E$1,'Área - us ur_Furieri2014'!$A$4:$R$6,12,FALSE)/1000</f>
        <v>4.2967745851800127E-3</v>
      </c>
      <c r="AV360" s="76">
        <f>AE360*VLOOKUP('Tipo de Pilha_Furieri2014'!$E$1,'Área - us ur_Furieri2014'!$A$4:$R$6,13,FALSE)/1000</f>
        <v>1.3194781623149248E-3</v>
      </c>
      <c r="AW360" s="76">
        <f>AF360*VLOOKUP('Tipo de Pilha_Furieri2014'!$E$1,'Área - us ur_Furieri2014'!$A$4:$R$6,14,FALSE)/1000</f>
        <v>7.9481313189549117E-4</v>
      </c>
      <c r="AX360" s="76">
        <f>AG360*VLOOKUP('Tipo de Pilha_Furieri2014'!$E$1,'Área - us ur_Furieri2014'!$A$4:$R$6,15,FALSE)/1000</f>
        <v>3.1410632512052916E-4</v>
      </c>
      <c r="AY360" s="76">
        <f>AH360*VLOOKUP('Tipo de Pilha_Furieri2014'!$E$1,'Área - us ur_Furieri2014'!$A$4:$R$6,16,FALSE)/1000</f>
        <v>0</v>
      </c>
      <c r="AZ360" s="76">
        <f>AI360*VLOOKUP('Tipo de Pilha_Furieri2014'!$E$1,'Área - us ur_Furieri2014'!$A$4:$R$6,17,FALSE)/1000</f>
        <v>0</v>
      </c>
      <c r="BA360" s="77">
        <f>AJ360*VLOOKUP('Tipo de Pilha_Furieri2014'!$E$1,'Área - us ur_Furieri2014'!$A$4:$R$6,18,FALSE)/1000</f>
        <v>0</v>
      </c>
      <c r="BB360" s="70">
        <f t="shared" si="159"/>
        <v>4.69178246660375E-2</v>
      </c>
    </row>
    <row r="361" spans="1:54" ht="15" customHeight="1" x14ac:dyDescent="0.2">
      <c r="A361" s="90">
        <f>'Série Vento-1 dia'!D361</f>
        <v>42363</v>
      </c>
      <c r="B361" s="55">
        <f>'Série Vento-1 dia'!E361</f>
        <v>16.32330812</v>
      </c>
      <c r="C361" s="48">
        <f t="shared" si="160"/>
        <v>8.1616540600000023E-2</v>
      </c>
      <c r="D361" s="49">
        <f t="shared" si="161"/>
        <v>0.2448496218</v>
      </c>
      <c r="E361" s="49">
        <f t="shared" si="162"/>
        <v>0.40808270300000005</v>
      </c>
      <c r="F361" s="49">
        <f t="shared" si="163"/>
        <v>0.57131578419999995</v>
      </c>
      <c r="G361" s="49">
        <f t="shared" si="164"/>
        <v>0.73454886540000008</v>
      </c>
      <c r="H361" s="49">
        <f t="shared" si="165"/>
        <v>0.8977819466000001</v>
      </c>
      <c r="I361" s="49">
        <f t="shared" si="166"/>
        <v>1.0610150278000001</v>
      </c>
      <c r="J361" s="49">
        <f t="shared" si="167"/>
        <v>1.2242481090000001</v>
      </c>
      <c r="K361" s="49">
        <f t="shared" si="168"/>
        <v>1.3874811902000002</v>
      </c>
      <c r="L361" s="49">
        <f t="shared" si="169"/>
        <v>1.5507142714</v>
      </c>
      <c r="M361" s="49">
        <f t="shared" si="170"/>
        <v>1.7139473526000002</v>
      </c>
      <c r="N361" s="49">
        <f t="shared" si="171"/>
        <v>1.8771804337999998</v>
      </c>
      <c r="O361" s="49">
        <f t="shared" si="172"/>
        <v>2.040413515</v>
      </c>
      <c r="P361" s="49">
        <f t="shared" si="173"/>
        <v>2.2036465962</v>
      </c>
      <c r="Q361" s="49">
        <f t="shared" si="174"/>
        <v>2.3668796774</v>
      </c>
      <c r="R361" s="49">
        <f t="shared" si="175"/>
        <v>2.5301127586000005</v>
      </c>
      <c r="S361" s="50">
        <f t="shared" si="176"/>
        <v>2.6933458398000001</v>
      </c>
      <c r="T361" s="48">
        <f t="shared" si="142"/>
        <v>0</v>
      </c>
      <c r="U361" s="49">
        <f t="shared" si="143"/>
        <v>0</v>
      </c>
      <c r="V361" s="49">
        <f t="shared" si="144"/>
        <v>0</v>
      </c>
      <c r="W361" s="49">
        <f t="shared" si="145"/>
        <v>4.6911633551155347</v>
      </c>
      <c r="X361" s="49">
        <f t="shared" si="146"/>
        <v>12.993222297152791</v>
      </c>
      <c r="Y361" s="49">
        <f t="shared" si="147"/>
        <v>24.386105739763352</v>
      </c>
      <c r="Z361" s="49">
        <f t="shared" si="148"/>
        <v>38.869813682947239</v>
      </c>
      <c r="AA361" s="49">
        <f t="shared" si="149"/>
        <v>56.444346126704431</v>
      </c>
      <c r="AB361" s="49">
        <f t="shared" si="150"/>
        <v>77.109703071034929</v>
      </c>
      <c r="AC361" s="49">
        <f t="shared" si="151"/>
        <v>100.86588451593872</v>
      </c>
      <c r="AD361" s="49">
        <f t="shared" si="152"/>
        <v>127.71289046141587</v>
      </c>
      <c r="AE361" s="49">
        <f t="shared" si="153"/>
        <v>157.65072090746622</v>
      </c>
      <c r="AF361" s="49">
        <f t="shared" si="154"/>
        <v>190.67937585409001</v>
      </c>
      <c r="AG361" s="49">
        <f t="shared" si="155"/>
        <v>226.79885530128706</v>
      </c>
      <c r="AH361" s="49">
        <f t="shared" si="156"/>
        <v>266.00915924905746</v>
      </c>
      <c r="AI361" s="49">
        <f t="shared" si="157"/>
        <v>308.31028769740118</v>
      </c>
      <c r="AJ361" s="49">
        <f t="shared" si="158"/>
        <v>353.70224064631805</v>
      </c>
      <c r="AK361" s="75">
        <f>T361*VLOOKUP('Tipo de Pilha_Furieri2014'!$E$1,'Área - us ur_Furieri2014'!$A$4:$R$6,2,FALSE)/1000</f>
        <v>0</v>
      </c>
      <c r="AL361" s="76">
        <f>U361*VLOOKUP('Tipo de Pilha_Furieri2014'!$E$1,'Área - us ur_Furieri2014'!$A$4:$R$6,3,FALSE)/1000</f>
        <v>0</v>
      </c>
      <c r="AM361" s="76">
        <f>V361*VLOOKUP('Tipo de Pilha_Furieri2014'!$E$1,'Área - us ur_Furieri2014'!$A$4:$R$6,4,FALSE)/1000</f>
        <v>0</v>
      </c>
      <c r="AN361" s="76">
        <f>W361*VLOOKUP('Tipo de Pilha_Furieri2014'!$E$1,'Área - us ur_Furieri2014'!$A$4:$R$6,5,FALSE)/1000</f>
        <v>4.5504284544620682E-4</v>
      </c>
      <c r="AO361" s="76">
        <f>X361*VLOOKUP('Tipo de Pilha_Furieri2014'!$E$1,'Área - us ur_Furieri2014'!$A$4:$R$6,6,FALSE)/1000</f>
        <v>2.0659223452472938E-3</v>
      </c>
      <c r="AP361" s="76">
        <f>Y361*VLOOKUP('Tipo de Pilha_Furieri2014'!$E$1,'Área - us ur_Furieri2014'!$A$4:$R$6,7,FALSE)/1000</f>
        <v>4.9503794651719604E-3</v>
      </c>
      <c r="AQ361" s="76">
        <f>Z361*VLOOKUP('Tipo de Pilha_Furieri2014'!$E$1,'Área - us ur_Furieri2014'!$A$4:$R$6,8,FALSE)/1000</f>
        <v>5.9470814934909268E-3</v>
      </c>
      <c r="AR361" s="76">
        <f>AA361*VLOOKUP('Tipo de Pilha_Furieri2014'!$E$1,'Área - us ur_Furieri2014'!$A$4:$R$6,9,FALSE)/1000</f>
        <v>6.1524337278107827E-3</v>
      </c>
      <c r="AS361" s="76">
        <f>AB361*VLOOKUP('Tipo de Pilha_Furieri2014'!$E$1,'Área - us ur_Furieri2014'!$A$4:$R$6,10,FALSE)/1000</f>
        <v>4.163923965835886E-3</v>
      </c>
      <c r="AT361" s="76">
        <f>AC361*VLOOKUP('Tipo de Pilha_Furieri2014'!$E$1,'Área - us ur_Furieri2014'!$A$4:$R$6,11,FALSE)/1000</f>
        <v>3.5303059580578553E-3</v>
      </c>
      <c r="AU361" s="76">
        <f>AD361*VLOOKUP('Tipo de Pilha_Furieri2014'!$E$1,'Área - us ur_Furieri2014'!$A$4:$R$6,12,FALSE)/1000</f>
        <v>3.0651093710739809E-3</v>
      </c>
      <c r="AV361" s="76">
        <f>AE361*VLOOKUP('Tipo de Pilha_Furieri2014'!$E$1,'Área - us ur_Furieri2014'!$A$4:$R$6,13,FALSE)/1000</f>
        <v>9.4590432544479743E-4</v>
      </c>
      <c r="AW361" s="76">
        <f>AF361*VLOOKUP('Tipo de Pilha_Furieri2014'!$E$1,'Área - us ur_Furieri2014'!$A$4:$R$6,14,FALSE)/1000</f>
        <v>5.7203812756226997E-4</v>
      </c>
      <c r="AX361" s="76">
        <f>AG361*VLOOKUP('Tipo de Pilha_Furieri2014'!$E$1,'Área - us ur_Furieri2014'!$A$4:$R$6,15,FALSE)/1000</f>
        <v>2.2679885530128708E-4</v>
      </c>
      <c r="AY361" s="76">
        <f>AH361*VLOOKUP('Tipo de Pilha_Furieri2014'!$E$1,'Área - us ur_Furieri2014'!$A$4:$R$6,16,FALSE)/1000</f>
        <v>0</v>
      </c>
      <c r="AZ361" s="76">
        <f>AI361*VLOOKUP('Tipo de Pilha_Furieri2014'!$E$1,'Área - us ur_Furieri2014'!$A$4:$R$6,17,FALSE)/1000</f>
        <v>0</v>
      </c>
      <c r="BA361" s="77">
        <f>AJ361*VLOOKUP('Tipo de Pilha_Furieri2014'!$E$1,'Área - us ur_Furieri2014'!$A$4:$R$6,18,FALSE)/1000</f>
        <v>0</v>
      </c>
      <c r="BB361" s="70">
        <f t="shared" si="159"/>
        <v>3.2074940480443251E-2</v>
      </c>
    </row>
    <row r="362" spans="1:54" ht="15" customHeight="1" x14ac:dyDescent="0.2">
      <c r="A362" s="90">
        <f>'Série Vento-1 dia'!D362</f>
        <v>42364</v>
      </c>
      <c r="B362" s="55">
        <f>'Série Vento-1 dia'!E362</f>
        <v>17.182429599999999</v>
      </c>
      <c r="C362" s="48">
        <f t="shared" si="160"/>
        <v>8.5912148000000008E-2</v>
      </c>
      <c r="D362" s="49">
        <f t="shared" si="161"/>
        <v>0.25773644399999995</v>
      </c>
      <c r="E362" s="49">
        <f t="shared" si="162"/>
        <v>0.42956074</v>
      </c>
      <c r="F362" s="49">
        <f t="shared" si="163"/>
        <v>0.60138503599999993</v>
      </c>
      <c r="G362" s="49">
        <f t="shared" si="164"/>
        <v>0.77320933200000008</v>
      </c>
      <c r="H362" s="49">
        <f t="shared" si="165"/>
        <v>0.94503362800000001</v>
      </c>
      <c r="I362" s="49">
        <f t="shared" si="166"/>
        <v>1.1168579240000001</v>
      </c>
      <c r="J362" s="49">
        <f t="shared" si="167"/>
        <v>1.2886822200000001</v>
      </c>
      <c r="K362" s="49">
        <f t="shared" si="168"/>
        <v>1.4605065159999999</v>
      </c>
      <c r="L362" s="49">
        <f t="shared" si="169"/>
        <v>1.632330812</v>
      </c>
      <c r="M362" s="49">
        <f t="shared" si="170"/>
        <v>1.804155108</v>
      </c>
      <c r="N362" s="49">
        <f t="shared" si="171"/>
        <v>1.9759794039999998</v>
      </c>
      <c r="O362" s="49">
        <f t="shared" si="172"/>
        <v>2.1478036999999999</v>
      </c>
      <c r="P362" s="49">
        <f t="shared" si="173"/>
        <v>2.3196279959999999</v>
      </c>
      <c r="Q362" s="49">
        <f t="shared" si="174"/>
        <v>2.4914522919999995</v>
      </c>
      <c r="R362" s="49">
        <f t="shared" si="175"/>
        <v>2.6632765880000004</v>
      </c>
      <c r="S362" s="50">
        <f t="shared" si="176"/>
        <v>2.835100884</v>
      </c>
      <c r="T362" s="48">
        <f t="shared" si="142"/>
        <v>0</v>
      </c>
      <c r="U362" s="49">
        <f t="shared" si="143"/>
        <v>0</v>
      </c>
      <c r="V362" s="49">
        <f t="shared" si="144"/>
        <v>0</v>
      </c>
      <c r="W362" s="49">
        <f t="shared" si="145"/>
        <v>5.9882500727538321</v>
      </c>
      <c r="X362" s="49">
        <f t="shared" si="146"/>
        <v>15.412206743169406</v>
      </c>
      <c r="Y362" s="49">
        <f t="shared" si="147"/>
        <v>28.260899702308862</v>
      </c>
      <c r="Z362" s="49">
        <f t="shared" si="148"/>
        <v>44.534328950172224</v>
      </c>
      <c r="AA362" s="49">
        <f t="shared" si="149"/>
        <v>64.232494486759464</v>
      </c>
      <c r="AB362" s="49">
        <f t="shared" si="150"/>
        <v>87.355396312070582</v>
      </c>
      <c r="AC362" s="49">
        <f t="shared" si="151"/>
        <v>113.90303442610561</v>
      </c>
      <c r="AD362" s="49">
        <f t="shared" si="152"/>
        <v>143.87540882886452</v>
      </c>
      <c r="AE362" s="49">
        <f t="shared" si="153"/>
        <v>177.27251952034732</v>
      </c>
      <c r="AF362" s="49">
        <f t="shared" si="154"/>
        <v>214.09436650055397</v>
      </c>
      <c r="AG362" s="49">
        <f t="shared" si="155"/>
        <v>254.34094976948461</v>
      </c>
      <c r="AH362" s="49">
        <f t="shared" si="156"/>
        <v>298.01226932713894</v>
      </c>
      <c r="AI362" s="49">
        <f t="shared" si="157"/>
        <v>345.10832517351753</v>
      </c>
      <c r="AJ362" s="49">
        <f t="shared" si="158"/>
        <v>395.6291173086197</v>
      </c>
      <c r="AK362" s="75">
        <f>T362*VLOOKUP('Tipo de Pilha_Furieri2014'!$E$1,'Área - us ur_Furieri2014'!$A$4:$R$6,2,FALSE)/1000</f>
        <v>0</v>
      </c>
      <c r="AL362" s="76">
        <f>U362*VLOOKUP('Tipo de Pilha_Furieri2014'!$E$1,'Área - us ur_Furieri2014'!$A$4:$R$6,3,FALSE)/1000</f>
        <v>0</v>
      </c>
      <c r="AM362" s="76">
        <f>V362*VLOOKUP('Tipo de Pilha_Furieri2014'!$E$1,'Área - us ur_Furieri2014'!$A$4:$R$6,4,FALSE)/1000</f>
        <v>0</v>
      </c>
      <c r="AN362" s="76">
        <f>W362*VLOOKUP('Tipo de Pilha_Furieri2014'!$E$1,'Área - us ur_Furieri2014'!$A$4:$R$6,5,FALSE)/1000</f>
        <v>5.8086025705712167E-4</v>
      </c>
      <c r="AO362" s="76">
        <f>X362*VLOOKUP('Tipo de Pilha_Furieri2014'!$E$1,'Área - us ur_Furieri2014'!$A$4:$R$6,6,FALSE)/1000</f>
        <v>2.4505408721639354E-3</v>
      </c>
      <c r="AP362" s="76">
        <f>Y362*VLOOKUP('Tipo de Pilha_Furieri2014'!$E$1,'Área - us ur_Furieri2014'!$A$4:$R$6,7,FALSE)/1000</f>
        <v>5.7369626395686992E-3</v>
      </c>
      <c r="AQ362" s="76">
        <f>Z362*VLOOKUP('Tipo de Pilha_Furieri2014'!$E$1,'Área - us ur_Furieri2014'!$A$4:$R$6,8,FALSE)/1000</f>
        <v>6.8137523293763502E-3</v>
      </c>
      <c r="AR362" s="76">
        <f>AA362*VLOOKUP('Tipo de Pilha_Furieri2014'!$E$1,'Área - us ur_Furieri2014'!$A$4:$R$6,9,FALSE)/1000</f>
        <v>7.0013418990567816E-3</v>
      </c>
      <c r="AS362" s="76">
        <f>AB362*VLOOKUP('Tipo de Pilha_Furieri2014'!$E$1,'Área - us ur_Furieri2014'!$A$4:$R$6,10,FALSE)/1000</f>
        <v>4.7171914008518117E-3</v>
      </c>
      <c r="AT362" s="76">
        <f>AC362*VLOOKUP('Tipo de Pilha_Furieri2014'!$E$1,'Área - us ur_Furieri2014'!$A$4:$R$6,11,FALSE)/1000</f>
        <v>3.9866062049136964E-3</v>
      </c>
      <c r="AU362" s="76">
        <f>AD362*VLOOKUP('Tipo de Pilha_Furieri2014'!$E$1,'Área - us ur_Furieri2014'!$A$4:$R$6,12,FALSE)/1000</f>
        <v>3.4530098118927487E-3</v>
      </c>
      <c r="AV362" s="76">
        <f>AE362*VLOOKUP('Tipo de Pilha_Furieri2014'!$E$1,'Área - us ur_Furieri2014'!$A$4:$R$6,13,FALSE)/1000</f>
        <v>1.063635117122084E-3</v>
      </c>
      <c r="AW362" s="76">
        <f>AF362*VLOOKUP('Tipo de Pilha_Furieri2014'!$E$1,'Área - us ur_Furieri2014'!$A$4:$R$6,14,FALSE)/1000</f>
        <v>6.422830995016619E-4</v>
      </c>
      <c r="AX362" s="76">
        <f>AG362*VLOOKUP('Tipo de Pilha_Furieri2014'!$E$1,'Área - us ur_Furieri2014'!$A$4:$R$6,15,FALSE)/1000</f>
        <v>2.5434094976948461E-4</v>
      </c>
      <c r="AY362" s="76">
        <f>AH362*VLOOKUP('Tipo de Pilha_Furieri2014'!$E$1,'Área - us ur_Furieri2014'!$A$4:$R$6,16,FALSE)/1000</f>
        <v>0</v>
      </c>
      <c r="AZ362" s="76">
        <f>AI362*VLOOKUP('Tipo de Pilha_Furieri2014'!$E$1,'Área - us ur_Furieri2014'!$A$4:$R$6,17,FALSE)/1000</f>
        <v>0</v>
      </c>
      <c r="BA362" s="77">
        <f>AJ362*VLOOKUP('Tipo de Pilha_Furieri2014'!$E$1,'Área - us ur_Furieri2014'!$A$4:$R$6,18,FALSE)/1000</f>
        <v>0</v>
      </c>
      <c r="BB362" s="70">
        <f t="shared" si="159"/>
        <v>3.6700524581274374E-2</v>
      </c>
    </row>
    <row r="363" spans="1:54" ht="15" customHeight="1" x14ac:dyDescent="0.2">
      <c r="A363" s="90">
        <f>'Série Vento-1 dia'!D363</f>
        <v>42365</v>
      </c>
      <c r="B363" s="55">
        <f>'Série Vento-1 dia'!E363</f>
        <v>18.041551079999998</v>
      </c>
      <c r="C363" s="48">
        <f t="shared" si="160"/>
        <v>9.0207755400000006E-2</v>
      </c>
      <c r="D363" s="49">
        <f t="shared" si="161"/>
        <v>0.27062326619999993</v>
      </c>
      <c r="E363" s="49">
        <f t="shared" si="162"/>
        <v>0.45103877699999995</v>
      </c>
      <c r="F363" s="49">
        <f t="shared" si="163"/>
        <v>0.6314542877999999</v>
      </c>
      <c r="G363" s="49">
        <f t="shared" si="164"/>
        <v>0.81186979859999997</v>
      </c>
      <c r="H363" s="49">
        <f t="shared" si="165"/>
        <v>0.99228530940000004</v>
      </c>
      <c r="I363" s="49">
        <f t="shared" si="166"/>
        <v>1.1727008202</v>
      </c>
      <c r="J363" s="49">
        <f t="shared" si="167"/>
        <v>1.3531163310000001</v>
      </c>
      <c r="K363" s="49">
        <f t="shared" si="168"/>
        <v>1.5335318417999999</v>
      </c>
      <c r="L363" s="49">
        <f t="shared" si="169"/>
        <v>1.7139473525999998</v>
      </c>
      <c r="M363" s="49">
        <f t="shared" si="170"/>
        <v>1.8943628634</v>
      </c>
      <c r="N363" s="49">
        <f t="shared" si="171"/>
        <v>2.0747783741999997</v>
      </c>
      <c r="O363" s="49">
        <f t="shared" si="172"/>
        <v>2.2551938849999997</v>
      </c>
      <c r="P363" s="49">
        <f t="shared" si="173"/>
        <v>2.4356093957999998</v>
      </c>
      <c r="Q363" s="49">
        <f t="shared" si="174"/>
        <v>2.6160249065999994</v>
      </c>
      <c r="R363" s="49">
        <f t="shared" si="175"/>
        <v>2.7964404173999999</v>
      </c>
      <c r="S363" s="50">
        <f t="shared" si="176"/>
        <v>2.9768559282</v>
      </c>
      <c r="T363" s="48">
        <f t="shared" si="142"/>
        <v>0</v>
      </c>
      <c r="U363" s="49">
        <f t="shared" si="143"/>
        <v>0</v>
      </c>
      <c r="V363" s="49">
        <f t="shared" si="144"/>
        <v>0.55164197298403106</v>
      </c>
      <c r="W363" s="49">
        <f t="shared" si="145"/>
        <v>7.3902193392342994</v>
      </c>
      <c r="X363" s="49">
        <f t="shared" si="146"/>
        <v>18.004568463802663</v>
      </c>
      <c r="Y363" s="49">
        <f t="shared" si="147"/>
        <v>32.39468934668912</v>
      </c>
      <c r="Z363" s="49">
        <f t="shared" si="148"/>
        <v>50.560581987893663</v>
      </c>
      <c r="AA363" s="49">
        <f t="shared" si="149"/>
        <v>72.502246387416307</v>
      </c>
      <c r="AB363" s="49">
        <f t="shared" si="150"/>
        <v>98.219682545257001</v>
      </c>
      <c r="AC363" s="49">
        <f t="shared" si="151"/>
        <v>127.71289046141578</v>
      </c>
      <c r="AD363" s="49">
        <f t="shared" si="152"/>
        <v>160.98187013589276</v>
      </c>
      <c r="AE363" s="49">
        <f t="shared" si="153"/>
        <v>198.02662156868766</v>
      </c>
      <c r="AF363" s="49">
        <f t="shared" si="154"/>
        <v>238.84714475980076</v>
      </c>
      <c r="AG363" s="49">
        <f t="shared" si="155"/>
        <v>283.44343970923188</v>
      </c>
      <c r="AH363" s="49">
        <f t="shared" si="156"/>
        <v>331.81550641698101</v>
      </c>
      <c r="AI363" s="49">
        <f t="shared" si="157"/>
        <v>383.96334488304853</v>
      </c>
      <c r="AJ363" s="49">
        <f t="shared" si="158"/>
        <v>439.88695510743401</v>
      </c>
      <c r="AK363" s="75">
        <f>T363*VLOOKUP('Tipo de Pilha_Furieri2014'!$E$1,'Área - us ur_Furieri2014'!$A$4:$R$6,2,FALSE)/1000</f>
        <v>0</v>
      </c>
      <c r="AL363" s="76">
        <f>U363*VLOOKUP('Tipo de Pilha_Furieri2014'!$E$1,'Área - us ur_Furieri2014'!$A$4:$R$6,3,FALSE)/1000</f>
        <v>0</v>
      </c>
      <c r="AM363" s="76">
        <f>V363*VLOOKUP('Tipo de Pilha_Furieri2014'!$E$1,'Área - us ur_Furieri2014'!$A$4:$R$6,4,FALSE)/1000</f>
        <v>4.0269864027834262E-5</v>
      </c>
      <c r="AN363" s="76">
        <f>W363*VLOOKUP('Tipo de Pilha_Furieri2014'!$E$1,'Área - us ur_Furieri2014'!$A$4:$R$6,5,FALSE)/1000</f>
        <v>7.1685127590572699E-4</v>
      </c>
      <c r="AO363" s="76">
        <f>X363*VLOOKUP('Tipo de Pilha_Furieri2014'!$E$1,'Área - us ur_Furieri2014'!$A$4:$R$6,6,FALSE)/1000</f>
        <v>2.8627263857446232E-3</v>
      </c>
      <c r="AP363" s="76">
        <f>Y363*VLOOKUP('Tipo de Pilha_Furieri2014'!$E$1,'Área - us ur_Furieri2014'!$A$4:$R$6,7,FALSE)/1000</f>
        <v>6.5761219373778913E-3</v>
      </c>
      <c r="AQ363" s="76">
        <f>Z363*VLOOKUP('Tipo de Pilha_Furieri2014'!$E$1,'Área - us ur_Furieri2014'!$A$4:$R$6,8,FALSE)/1000</f>
        <v>7.7357690441477306E-3</v>
      </c>
      <c r="AR363" s="76">
        <f>AA363*VLOOKUP('Tipo de Pilha_Furieri2014'!$E$1,'Área - us ur_Furieri2014'!$A$4:$R$6,9,FALSE)/1000</f>
        <v>7.9027448562283779E-3</v>
      </c>
      <c r="AS363" s="76">
        <f>AB363*VLOOKUP('Tipo de Pilha_Furieri2014'!$E$1,'Área - us ur_Furieri2014'!$A$4:$R$6,10,FALSE)/1000</f>
        <v>5.3038628574438793E-3</v>
      </c>
      <c r="AT363" s="76">
        <f>AC363*VLOOKUP('Tipo de Pilha_Furieri2014'!$E$1,'Área - us ur_Furieri2014'!$A$4:$R$6,11,FALSE)/1000</f>
        <v>4.4699511661495531E-3</v>
      </c>
      <c r="AU363" s="76">
        <f>AD363*VLOOKUP('Tipo de Pilha_Furieri2014'!$E$1,'Área - us ur_Furieri2014'!$A$4:$R$6,12,FALSE)/1000</f>
        <v>3.8635648832614266E-3</v>
      </c>
      <c r="AV363" s="76">
        <f>AE363*VLOOKUP('Tipo de Pilha_Furieri2014'!$E$1,'Área - us ur_Furieri2014'!$A$4:$R$6,13,FALSE)/1000</f>
        <v>1.188159729412126E-3</v>
      </c>
      <c r="AW363" s="76">
        <f>AF363*VLOOKUP('Tipo de Pilha_Furieri2014'!$E$1,'Área - us ur_Furieri2014'!$A$4:$R$6,14,FALSE)/1000</f>
        <v>7.1654143427940227E-4</v>
      </c>
      <c r="AX363" s="76">
        <f>AG363*VLOOKUP('Tipo de Pilha_Furieri2014'!$E$1,'Área - us ur_Furieri2014'!$A$4:$R$6,15,FALSE)/1000</f>
        <v>2.8344343970923189E-4</v>
      </c>
      <c r="AY363" s="76">
        <f>AH363*VLOOKUP('Tipo de Pilha_Furieri2014'!$E$1,'Área - us ur_Furieri2014'!$A$4:$R$6,16,FALSE)/1000</f>
        <v>0</v>
      </c>
      <c r="AZ363" s="76">
        <f>AI363*VLOOKUP('Tipo de Pilha_Furieri2014'!$E$1,'Área - us ur_Furieri2014'!$A$4:$R$6,17,FALSE)/1000</f>
        <v>0</v>
      </c>
      <c r="BA363" s="77">
        <f>AJ363*VLOOKUP('Tipo de Pilha_Furieri2014'!$E$1,'Área - us ur_Furieri2014'!$A$4:$R$6,18,FALSE)/1000</f>
        <v>0</v>
      </c>
      <c r="BB363" s="70">
        <f t="shared" si="159"/>
        <v>4.1660006873687809E-2</v>
      </c>
    </row>
    <row r="364" spans="1:54" ht="15" customHeight="1" x14ac:dyDescent="0.2">
      <c r="A364" s="90">
        <f>'Série Vento-1 dia'!D364</f>
        <v>42366</v>
      </c>
      <c r="B364" s="55">
        <f>'Série Vento-1 dia'!E364</f>
        <v>18.041551079999998</v>
      </c>
      <c r="C364" s="48">
        <f t="shared" si="160"/>
        <v>9.0207755400000006E-2</v>
      </c>
      <c r="D364" s="49">
        <f t="shared" si="161"/>
        <v>0.27062326619999993</v>
      </c>
      <c r="E364" s="49">
        <f t="shared" si="162"/>
        <v>0.45103877699999995</v>
      </c>
      <c r="F364" s="49">
        <f t="shared" si="163"/>
        <v>0.6314542877999999</v>
      </c>
      <c r="G364" s="49">
        <f t="shared" si="164"/>
        <v>0.81186979859999997</v>
      </c>
      <c r="H364" s="49">
        <f t="shared" si="165"/>
        <v>0.99228530940000004</v>
      </c>
      <c r="I364" s="49">
        <f t="shared" si="166"/>
        <v>1.1727008202</v>
      </c>
      <c r="J364" s="49">
        <f t="shared" si="167"/>
        <v>1.3531163310000001</v>
      </c>
      <c r="K364" s="49">
        <f t="shared" si="168"/>
        <v>1.5335318417999999</v>
      </c>
      <c r="L364" s="49">
        <f t="shared" si="169"/>
        <v>1.7139473525999998</v>
      </c>
      <c r="M364" s="49">
        <f t="shared" si="170"/>
        <v>1.8943628634</v>
      </c>
      <c r="N364" s="49">
        <f t="shared" si="171"/>
        <v>2.0747783741999997</v>
      </c>
      <c r="O364" s="49">
        <f t="shared" si="172"/>
        <v>2.2551938849999997</v>
      </c>
      <c r="P364" s="49">
        <f t="shared" si="173"/>
        <v>2.4356093957999998</v>
      </c>
      <c r="Q364" s="49">
        <f t="shared" si="174"/>
        <v>2.6160249065999994</v>
      </c>
      <c r="R364" s="49">
        <f t="shared" si="175"/>
        <v>2.7964404173999999</v>
      </c>
      <c r="S364" s="50">
        <f t="shared" si="176"/>
        <v>2.9768559282</v>
      </c>
      <c r="T364" s="48">
        <f t="shared" si="142"/>
        <v>0</v>
      </c>
      <c r="U364" s="49">
        <f t="shared" si="143"/>
        <v>0</v>
      </c>
      <c r="V364" s="49">
        <f t="shared" si="144"/>
        <v>0.55164197298403106</v>
      </c>
      <c r="W364" s="49">
        <f t="shared" si="145"/>
        <v>7.3902193392342994</v>
      </c>
      <c r="X364" s="49">
        <f t="shared" si="146"/>
        <v>18.004568463802663</v>
      </c>
      <c r="Y364" s="49">
        <f t="shared" si="147"/>
        <v>32.39468934668912</v>
      </c>
      <c r="Z364" s="49">
        <f t="shared" si="148"/>
        <v>50.560581987893663</v>
      </c>
      <c r="AA364" s="49">
        <f t="shared" si="149"/>
        <v>72.502246387416307</v>
      </c>
      <c r="AB364" s="49">
        <f t="shared" si="150"/>
        <v>98.219682545257001</v>
      </c>
      <c r="AC364" s="49">
        <f t="shared" si="151"/>
        <v>127.71289046141578</v>
      </c>
      <c r="AD364" s="49">
        <f t="shared" si="152"/>
        <v>160.98187013589276</v>
      </c>
      <c r="AE364" s="49">
        <f t="shared" si="153"/>
        <v>198.02662156868766</v>
      </c>
      <c r="AF364" s="49">
        <f t="shared" si="154"/>
        <v>238.84714475980076</v>
      </c>
      <c r="AG364" s="49">
        <f t="shared" si="155"/>
        <v>283.44343970923188</v>
      </c>
      <c r="AH364" s="49">
        <f t="shared" si="156"/>
        <v>331.81550641698101</v>
      </c>
      <c r="AI364" s="49">
        <f t="shared" si="157"/>
        <v>383.96334488304853</v>
      </c>
      <c r="AJ364" s="49">
        <f t="shared" si="158"/>
        <v>439.88695510743401</v>
      </c>
      <c r="AK364" s="75">
        <f>T364*VLOOKUP('Tipo de Pilha_Furieri2014'!$E$1,'Área - us ur_Furieri2014'!$A$4:$R$6,2,FALSE)/1000</f>
        <v>0</v>
      </c>
      <c r="AL364" s="76">
        <f>U364*VLOOKUP('Tipo de Pilha_Furieri2014'!$E$1,'Área - us ur_Furieri2014'!$A$4:$R$6,3,FALSE)/1000</f>
        <v>0</v>
      </c>
      <c r="AM364" s="76">
        <f>V364*VLOOKUP('Tipo de Pilha_Furieri2014'!$E$1,'Área - us ur_Furieri2014'!$A$4:$R$6,4,FALSE)/1000</f>
        <v>4.0269864027834262E-5</v>
      </c>
      <c r="AN364" s="76">
        <f>W364*VLOOKUP('Tipo de Pilha_Furieri2014'!$E$1,'Área - us ur_Furieri2014'!$A$4:$R$6,5,FALSE)/1000</f>
        <v>7.1685127590572699E-4</v>
      </c>
      <c r="AO364" s="76">
        <f>X364*VLOOKUP('Tipo de Pilha_Furieri2014'!$E$1,'Área - us ur_Furieri2014'!$A$4:$R$6,6,FALSE)/1000</f>
        <v>2.8627263857446232E-3</v>
      </c>
      <c r="AP364" s="76">
        <f>Y364*VLOOKUP('Tipo de Pilha_Furieri2014'!$E$1,'Área - us ur_Furieri2014'!$A$4:$R$6,7,FALSE)/1000</f>
        <v>6.5761219373778913E-3</v>
      </c>
      <c r="AQ364" s="76">
        <f>Z364*VLOOKUP('Tipo de Pilha_Furieri2014'!$E$1,'Área - us ur_Furieri2014'!$A$4:$R$6,8,FALSE)/1000</f>
        <v>7.7357690441477306E-3</v>
      </c>
      <c r="AR364" s="76">
        <f>AA364*VLOOKUP('Tipo de Pilha_Furieri2014'!$E$1,'Área - us ur_Furieri2014'!$A$4:$R$6,9,FALSE)/1000</f>
        <v>7.9027448562283779E-3</v>
      </c>
      <c r="AS364" s="76">
        <f>AB364*VLOOKUP('Tipo de Pilha_Furieri2014'!$E$1,'Área - us ur_Furieri2014'!$A$4:$R$6,10,FALSE)/1000</f>
        <v>5.3038628574438793E-3</v>
      </c>
      <c r="AT364" s="76">
        <f>AC364*VLOOKUP('Tipo de Pilha_Furieri2014'!$E$1,'Área - us ur_Furieri2014'!$A$4:$R$6,11,FALSE)/1000</f>
        <v>4.4699511661495531E-3</v>
      </c>
      <c r="AU364" s="76">
        <f>AD364*VLOOKUP('Tipo de Pilha_Furieri2014'!$E$1,'Área - us ur_Furieri2014'!$A$4:$R$6,12,FALSE)/1000</f>
        <v>3.8635648832614266E-3</v>
      </c>
      <c r="AV364" s="76">
        <f>AE364*VLOOKUP('Tipo de Pilha_Furieri2014'!$E$1,'Área - us ur_Furieri2014'!$A$4:$R$6,13,FALSE)/1000</f>
        <v>1.188159729412126E-3</v>
      </c>
      <c r="AW364" s="76">
        <f>AF364*VLOOKUP('Tipo de Pilha_Furieri2014'!$E$1,'Área - us ur_Furieri2014'!$A$4:$R$6,14,FALSE)/1000</f>
        <v>7.1654143427940227E-4</v>
      </c>
      <c r="AX364" s="76">
        <f>AG364*VLOOKUP('Tipo de Pilha_Furieri2014'!$E$1,'Área - us ur_Furieri2014'!$A$4:$R$6,15,FALSE)/1000</f>
        <v>2.8344343970923189E-4</v>
      </c>
      <c r="AY364" s="76">
        <f>AH364*VLOOKUP('Tipo de Pilha_Furieri2014'!$E$1,'Área - us ur_Furieri2014'!$A$4:$R$6,16,FALSE)/1000</f>
        <v>0</v>
      </c>
      <c r="AZ364" s="76">
        <f>AI364*VLOOKUP('Tipo de Pilha_Furieri2014'!$E$1,'Área - us ur_Furieri2014'!$A$4:$R$6,17,FALSE)/1000</f>
        <v>0</v>
      </c>
      <c r="BA364" s="77">
        <f>AJ364*VLOOKUP('Tipo de Pilha_Furieri2014'!$E$1,'Área - us ur_Furieri2014'!$A$4:$R$6,18,FALSE)/1000</f>
        <v>0</v>
      </c>
      <c r="BB364" s="70">
        <f t="shared" si="159"/>
        <v>4.1660006873687809E-2</v>
      </c>
    </row>
    <row r="365" spans="1:54" ht="15" customHeight="1" x14ac:dyDescent="0.2">
      <c r="A365" s="90">
        <f>'Série Vento-1 dia'!D365</f>
        <v>42367</v>
      </c>
      <c r="B365" s="55">
        <f>'Série Vento-1 dia'!E365</f>
        <v>15.464186639999999</v>
      </c>
      <c r="C365" s="48">
        <f t="shared" si="160"/>
        <v>7.7320933200000011E-2</v>
      </c>
      <c r="D365" s="49">
        <f t="shared" si="161"/>
        <v>0.23196279959999999</v>
      </c>
      <c r="E365" s="49">
        <f t="shared" si="162"/>
        <v>0.38660466599999999</v>
      </c>
      <c r="F365" s="49">
        <f t="shared" si="163"/>
        <v>0.54124653239999987</v>
      </c>
      <c r="G365" s="49">
        <f t="shared" si="164"/>
        <v>0.69588839880000009</v>
      </c>
      <c r="H365" s="49">
        <f t="shared" si="165"/>
        <v>0.85053026520000008</v>
      </c>
      <c r="I365" s="49">
        <f t="shared" si="166"/>
        <v>1.0051721316</v>
      </c>
      <c r="J365" s="49">
        <f t="shared" si="167"/>
        <v>1.1598139980000002</v>
      </c>
      <c r="K365" s="49">
        <f t="shared" si="168"/>
        <v>1.3144558644</v>
      </c>
      <c r="L365" s="49">
        <f t="shared" si="169"/>
        <v>1.4690977307999999</v>
      </c>
      <c r="M365" s="49">
        <f t="shared" si="170"/>
        <v>1.6237395972000002</v>
      </c>
      <c r="N365" s="49">
        <f t="shared" si="171"/>
        <v>1.7783814635999997</v>
      </c>
      <c r="O365" s="49">
        <f t="shared" si="172"/>
        <v>1.9330233299999999</v>
      </c>
      <c r="P365" s="49">
        <f t="shared" si="173"/>
        <v>2.0876651964000001</v>
      </c>
      <c r="Q365" s="49">
        <f t="shared" si="174"/>
        <v>2.2423070627999997</v>
      </c>
      <c r="R365" s="49">
        <f t="shared" si="175"/>
        <v>2.3969489292000001</v>
      </c>
      <c r="S365" s="50">
        <f t="shared" si="176"/>
        <v>2.5515907956000001</v>
      </c>
      <c r="T365" s="48">
        <f t="shared" si="142"/>
        <v>0</v>
      </c>
      <c r="U365" s="49">
        <f t="shared" si="143"/>
        <v>0</v>
      </c>
      <c r="V365" s="49">
        <f t="shared" si="144"/>
        <v>0</v>
      </c>
      <c r="W365" s="49">
        <f t="shared" si="145"/>
        <v>3.4989591863194018</v>
      </c>
      <c r="X365" s="49">
        <f t="shared" si="146"/>
        <v>10.747615125752819</v>
      </c>
      <c r="Y365" s="49">
        <f t="shared" si="147"/>
        <v>20.770307459052582</v>
      </c>
      <c r="Z365" s="49">
        <f t="shared" si="148"/>
        <v>33.567036186218694</v>
      </c>
      <c r="AA365" s="49">
        <f t="shared" si="149"/>
        <v>49.137801307251181</v>
      </c>
      <c r="AB365" s="49">
        <f t="shared" si="150"/>
        <v>67.482602822149971</v>
      </c>
      <c r="AC365" s="49">
        <f t="shared" si="151"/>
        <v>88.60144073091513</v>
      </c>
      <c r="AD365" s="49">
        <f t="shared" si="152"/>
        <v>112.4943150335467</v>
      </c>
      <c r="AE365" s="49">
        <f t="shared" si="153"/>
        <v>139.16122573004449</v>
      </c>
      <c r="AF365" s="49">
        <f t="shared" si="154"/>
        <v>168.60217282040875</v>
      </c>
      <c r="AG365" s="49">
        <f t="shared" si="155"/>
        <v>200.81715630463935</v>
      </c>
      <c r="AH365" s="49">
        <f t="shared" si="156"/>
        <v>235.80617618273621</v>
      </c>
      <c r="AI365" s="49">
        <f t="shared" si="157"/>
        <v>273.56923245469955</v>
      </c>
      <c r="AJ365" s="49">
        <f t="shared" si="158"/>
        <v>314.10632512052916</v>
      </c>
      <c r="AK365" s="75">
        <f>T365*VLOOKUP('Tipo de Pilha_Furieri2014'!$E$1,'Área - us ur_Furieri2014'!$A$4:$R$6,2,FALSE)/1000</f>
        <v>0</v>
      </c>
      <c r="AL365" s="76">
        <f>U365*VLOOKUP('Tipo de Pilha_Furieri2014'!$E$1,'Área - us ur_Furieri2014'!$A$4:$R$6,3,FALSE)/1000</f>
        <v>0</v>
      </c>
      <c r="AM365" s="76">
        <f>V365*VLOOKUP('Tipo de Pilha_Furieri2014'!$E$1,'Área - us ur_Furieri2014'!$A$4:$R$6,4,FALSE)/1000</f>
        <v>0</v>
      </c>
      <c r="AN365" s="76">
        <f>W365*VLOOKUP('Tipo de Pilha_Furieri2014'!$E$1,'Área - us ur_Furieri2014'!$A$4:$R$6,5,FALSE)/1000</f>
        <v>3.3939904107298198E-4</v>
      </c>
      <c r="AO365" s="76">
        <f>X365*VLOOKUP('Tipo de Pilha_Furieri2014'!$E$1,'Área - us ur_Furieri2014'!$A$4:$R$6,6,FALSE)/1000</f>
        <v>1.7088708049946984E-3</v>
      </c>
      <c r="AP365" s="76">
        <f>Y365*VLOOKUP('Tipo de Pilha_Furieri2014'!$E$1,'Área - us ur_Furieri2014'!$A$4:$R$6,7,FALSE)/1000</f>
        <v>4.2163724141876741E-3</v>
      </c>
      <c r="AQ365" s="76">
        <f>Z365*VLOOKUP('Tipo de Pilha_Furieri2014'!$E$1,'Área - us ur_Furieri2014'!$A$4:$R$6,8,FALSE)/1000</f>
        <v>5.1357565364914598E-3</v>
      </c>
      <c r="AR365" s="76">
        <f>AA365*VLOOKUP('Tipo de Pilha_Furieri2014'!$E$1,'Área - us ur_Furieri2014'!$A$4:$R$6,9,FALSE)/1000</f>
        <v>5.3560203424903785E-3</v>
      </c>
      <c r="AS365" s="76">
        <f>AB365*VLOOKUP('Tipo de Pilha_Furieri2014'!$E$1,'Área - us ur_Furieri2014'!$A$4:$R$6,10,FALSE)/1000</f>
        <v>3.6440605523960987E-3</v>
      </c>
      <c r="AT365" s="76">
        <f>AC365*VLOOKUP('Tipo de Pilha_Furieri2014'!$E$1,'Área - us ur_Furieri2014'!$A$4:$R$6,11,FALSE)/1000</f>
        <v>3.1010504255820298E-3</v>
      </c>
      <c r="AU365" s="76">
        <f>AD365*VLOOKUP('Tipo de Pilha_Furieri2014'!$E$1,'Área - us ur_Furieri2014'!$A$4:$R$6,12,FALSE)/1000</f>
        <v>2.6998635608051205E-3</v>
      </c>
      <c r="AV365" s="76">
        <f>AE365*VLOOKUP('Tipo de Pilha_Furieri2014'!$E$1,'Área - us ur_Furieri2014'!$A$4:$R$6,13,FALSE)/1000</f>
        <v>8.3496735438026693E-4</v>
      </c>
      <c r="AW365" s="76">
        <f>AF365*VLOOKUP('Tipo de Pilha_Furieri2014'!$E$1,'Área - us ur_Furieri2014'!$A$4:$R$6,14,FALSE)/1000</f>
        <v>5.0580651846122624E-4</v>
      </c>
      <c r="AX365" s="76">
        <f>AG365*VLOOKUP('Tipo de Pilha_Furieri2014'!$E$1,'Área - us ur_Furieri2014'!$A$4:$R$6,15,FALSE)/1000</f>
        <v>2.0081715630463937E-4</v>
      </c>
      <c r="AY365" s="76">
        <f>AH365*VLOOKUP('Tipo de Pilha_Furieri2014'!$E$1,'Área - us ur_Furieri2014'!$A$4:$R$6,16,FALSE)/1000</f>
        <v>0</v>
      </c>
      <c r="AZ365" s="76">
        <f>AI365*VLOOKUP('Tipo de Pilha_Furieri2014'!$E$1,'Área - us ur_Furieri2014'!$A$4:$R$6,17,FALSE)/1000</f>
        <v>0</v>
      </c>
      <c r="BA365" s="77">
        <f>AJ365*VLOOKUP('Tipo de Pilha_Furieri2014'!$E$1,'Área - us ur_Furieri2014'!$A$4:$R$6,18,FALSE)/1000</f>
        <v>0</v>
      </c>
      <c r="BB365" s="70">
        <f t="shared" si="159"/>
        <v>2.7742984707166574E-2</v>
      </c>
    </row>
    <row r="366" spans="1:54" ht="15" customHeight="1" x14ac:dyDescent="0.2">
      <c r="A366" s="90">
        <f>'Série Vento-1 dia'!D366</f>
        <v>42368</v>
      </c>
      <c r="B366" s="55">
        <f>'Série Vento-1 dia'!E366</f>
        <v>17.182429599999999</v>
      </c>
      <c r="C366" s="48">
        <f t="shared" si="160"/>
        <v>8.5912148000000008E-2</v>
      </c>
      <c r="D366" s="49">
        <f t="shared" si="161"/>
        <v>0.25773644399999995</v>
      </c>
      <c r="E366" s="49">
        <f t="shared" si="162"/>
        <v>0.42956074</v>
      </c>
      <c r="F366" s="49">
        <f t="shared" si="163"/>
        <v>0.60138503599999993</v>
      </c>
      <c r="G366" s="49">
        <f t="shared" si="164"/>
        <v>0.77320933200000008</v>
      </c>
      <c r="H366" s="49">
        <f t="shared" si="165"/>
        <v>0.94503362800000001</v>
      </c>
      <c r="I366" s="49">
        <f t="shared" si="166"/>
        <v>1.1168579240000001</v>
      </c>
      <c r="J366" s="49">
        <f t="shared" si="167"/>
        <v>1.2886822200000001</v>
      </c>
      <c r="K366" s="49">
        <f t="shared" si="168"/>
        <v>1.4605065159999999</v>
      </c>
      <c r="L366" s="49">
        <f t="shared" si="169"/>
        <v>1.632330812</v>
      </c>
      <c r="M366" s="49">
        <f t="shared" si="170"/>
        <v>1.804155108</v>
      </c>
      <c r="N366" s="49">
        <f t="shared" si="171"/>
        <v>1.9759794039999998</v>
      </c>
      <c r="O366" s="49">
        <f t="shared" si="172"/>
        <v>2.1478036999999999</v>
      </c>
      <c r="P366" s="49">
        <f t="shared" si="173"/>
        <v>2.3196279959999999</v>
      </c>
      <c r="Q366" s="49">
        <f t="shared" si="174"/>
        <v>2.4914522919999995</v>
      </c>
      <c r="R366" s="49">
        <f t="shared" si="175"/>
        <v>2.6632765880000004</v>
      </c>
      <c r="S366" s="50">
        <f t="shared" si="176"/>
        <v>2.835100884</v>
      </c>
      <c r="T366" s="48">
        <f t="shared" si="142"/>
        <v>0</v>
      </c>
      <c r="U366" s="49">
        <f t="shared" si="143"/>
        <v>0</v>
      </c>
      <c r="V366" s="49">
        <f t="shared" si="144"/>
        <v>0</v>
      </c>
      <c r="W366" s="49">
        <f t="shared" si="145"/>
        <v>5.9882500727538321</v>
      </c>
      <c r="X366" s="49">
        <f t="shared" si="146"/>
        <v>15.412206743169406</v>
      </c>
      <c r="Y366" s="49">
        <f t="shared" si="147"/>
        <v>28.260899702308862</v>
      </c>
      <c r="Z366" s="49">
        <f t="shared" si="148"/>
        <v>44.534328950172224</v>
      </c>
      <c r="AA366" s="49">
        <f t="shared" si="149"/>
        <v>64.232494486759464</v>
      </c>
      <c r="AB366" s="49">
        <f t="shared" si="150"/>
        <v>87.355396312070582</v>
      </c>
      <c r="AC366" s="49">
        <f t="shared" si="151"/>
        <v>113.90303442610561</v>
      </c>
      <c r="AD366" s="49">
        <f t="shared" si="152"/>
        <v>143.87540882886452</v>
      </c>
      <c r="AE366" s="49">
        <f t="shared" si="153"/>
        <v>177.27251952034732</v>
      </c>
      <c r="AF366" s="49">
        <f t="shared" si="154"/>
        <v>214.09436650055397</v>
      </c>
      <c r="AG366" s="49">
        <f t="shared" si="155"/>
        <v>254.34094976948461</v>
      </c>
      <c r="AH366" s="49">
        <f t="shared" si="156"/>
        <v>298.01226932713894</v>
      </c>
      <c r="AI366" s="49">
        <f t="shared" si="157"/>
        <v>345.10832517351753</v>
      </c>
      <c r="AJ366" s="49">
        <f t="shared" si="158"/>
        <v>395.6291173086197</v>
      </c>
      <c r="AK366" s="75">
        <f>T366*VLOOKUP('Tipo de Pilha_Furieri2014'!$E$1,'Área - us ur_Furieri2014'!$A$4:$R$6,2,FALSE)/1000</f>
        <v>0</v>
      </c>
      <c r="AL366" s="76">
        <f>U366*VLOOKUP('Tipo de Pilha_Furieri2014'!$E$1,'Área - us ur_Furieri2014'!$A$4:$R$6,3,FALSE)/1000</f>
        <v>0</v>
      </c>
      <c r="AM366" s="76">
        <f>V366*VLOOKUP('Tipo de Pilha_Furieri2014'!$E$1,'Área - us ur_Furieri2014'!$A$4:$R$6,4,FALSE)/1000</f>
        <v>0</v>
      </c>
      <c r="AN366" s="76">
        <f>W366*VLOOKUP('Tipo de Pilha_Furieri2014'!$E$1,'Área - us ur_Furieri2014'!$A$4:$R$6,5,FALSE)/1000</f>
        <v>5.8086025705712167E-4</v>
      </c>
      <c r="AO366" s="76">
        <f>X366*VLOOKUP('Tipo de Pilha_Furieri2014'!$E$1,'Área - us ur_Furieri2014'!$A$4:$R$6,6,FALSE)/1000</f>
        <v>2.4505408721639354E-3</v>
      </c>
      <c r="AP366" s="76">
        <f>Y366*VLOOKUP('Tipo de Pilha_Furieri2014'!$E$1,'Área - us ur_Furieri2014'!$A$4:$R$6,7,FALSE)/1000</f>
        <v>5.7369626395686992E-3</v>
      </c>
      <c r="AQ366" s="76">
        <f>Z366*VLOOKUP('Tipo de Pilha_Furieri2014'!$E$1,'Área - us ur_Furieri2014'!$A$4:$R$6,8,FALSE)/1000</f>
        <v>6.8137523293763502E-3</v>
      </c>
      <c r="AR366" s="76">
        <f>AA366*VLOOKUP('Tipo de Pilha_Furieri2014'!$E$1,'Área - us ur_Furieri2014'!$A$4:$R$6,9,FALSE)/1000</f>
        <v>7.0013418990567816E-3</v>
      </c>
      <c r="AS366" s="76">
        <f>AB366*VLOOKUP('Tipo de Pilha_Furieri2014'!$E$1,'Área - us ur_Furieri2014'!$A$4:$R$6,10,FALSE)/1000</f>
        <v>4.7171914008518117E-3</v>
      </c>
      <c r="AT366" s="76">
        <f>AC366*VLOOKUP('Tipo de Pilha_Furieri2014'!$E$1,'Área - us ur_Furieri2014'!$A$4:$R$6,11,FALSE)/1000</f>
        <v>3.9866062049136964E-3</v>
      </c>
      <c r="AU366" s="76">
        <f>AD366*VLOOKUP('Tipo de Pilha_Furieri2014'!$E$1,'Área - us ur_Furieri2014'!$A$4:$R$6,12,FALSE)/1000</f>
        <v>3.4530098118927487E-3</v>
      </c>
      <c r="AV366" s="76">
        <f>AE366*VLOOKUP('Tipo de Pilha_Furieri2014'!$E$1,'Área - us ur_Furieri2014'!$A$4:$R$6,13,FALSE)/1000</f>
        <v>1.063635117122084E-3</v>
      </c>
      <c r="AW366" s="76">
        <f>AF366*VLOOKUP('Tipo de Pilha_Furieri2014'!$E$1,'Área - us ur_Furieri2014'!$A$4:$R$6,14,FALSE)/1000</f>
        <v>6.422830995016619E-4</v>
      </c>
      <c r="AX366" s="76">
        <f>AG366*VLOOKUP('Tipo de Pilha_Furieri2014'!$E$1,'Área - us ur_Furieri2014'!$A$4:$R$6,15,FALSE)/1000</f>
        <v>2.5434094976948461E-4</v>
      </c>
      <c r="AY366" s="76">
        <f>AH366*VLOOKUP('Tipo de Pilha_Furieri2014'!$E$1,'Área - us ur_Furieri2014'!$A$4:$R$6,16,FALSE)/1000</f>
        <v>0</v>
      </c>
      <c r="AZ366" s="76">
        <f>AI366*VLOOKUP('Tipo de Pilha_Furieri2014'!$E$1,'Área - us ur_Furieri2014'!$A$4:$R$6,17,FALSE)/1000</f>
        <v>0</v>
      </c>
      <c r="BA366" s="77">
        <f>AJ366*VLOOKUP('Tipo de Pilha_Furieri2014'!$E$1,'Área - us ur_Furieri2014'!$A$4:$R$6,18,FALSE)/1000</f>
        <v>0</v>
      </c>
      <c r="BB366" s="70">
        <f t="shared" si="159"/>
        <v>3.6700524581274374E-2</v>
      </c>
    </row>
    <row r="367" spans="1:54" ht="15" customHeight="1" thickBot="1" x14ac:dyDescent="0.25">
      <c r="A367" s="91">
        <f>'Série Vento-1 dia'!D367</f>
        <v>42369</v>
      </c>
      <c r="B367" s="56">
        <f>'Série Vento-1 dia'!E367</f>
        <v>18.041551079999998</v>
      </c>
      <c r="C367" s="51">
        <f t="shared" si="160"/>
        <v>9.0207755400000006E-2</v>
      </c>
      <c r="D367" s="52">
        <f t="shared" si="161"/>
        <v>0.27062326619999993</v>
      </c>
      <c r="E367" s="52">
        <f t="shared" si="162"/>
        <v>0.45103877699999995</v>
      </c>
      <c r="F367" s="52">
        <f t="shared" si="163"/>
        <v>0.6314542877999999</v>
      </c>
      <c r="G367" s="52">
        <f t="shared" si="164"/>
        <v>0.81186979859999997</v>
      </c>
      <c r="H367" s="52">
        <f t="shared" si="165"/>
        <v>0.99228530940000004</v>
      </c>
      <c r="I367" s="52">
        <f t="shared" si="166"/>
        <v>1.1727008202</v>
      </c>
      <c r="J367" s="52">
        <f t="shared" si="167"/>
        <v>1.3531163310000001</v>
      </c>
      <c r="K367" s="52">
        <f t="shared" si="168"/>
        <v>1.5335318417999999</v>
      </c>
      <c r="L367" s="52">
        <f t="shared" si="169"/>
        <v>1.7139473525999998</v>
      </c>
      <c r="M367" s="52">
        <f t="shared" si="170"/>
        <v>1.8943628634</v>
      </c>
      <c r="N367" s="52">
        <f t="shared" si="171"/>
        <v>2.0747783741999997</v>
      </c>
      <c r="O367" s="52">
        <f t="shared" si="172"/>
        <v>2.2551938849999997</v>
      </c>
      <c r="P367" s="52">
        <f t="shared" si="173"/>
        <v>2.4356093957999998</v>
      </c>
      <c r="Q367" s="52">
        <f t="shared" si="174"/>
        <v>2.6160249065999994</v>
      </c>
      <c r="R367" s="52">
        <f t="shared" si="175"/>
        <v>2.7964404173999999</v>
      </c>
      <c r="S367" s="53">
        <f t="shared" si="176"/>
        <v>2.9768559282</v>
      </c>
      <c r="T367" s="51">
        <f t="shared" si="142"/>
        <v>0</v>
      </c>
      <c r="U367" s="52">
        <f t="shared" si="143"/>
        <v>0</v>
      </c>
      <c r="V367" s="52">
        <f t="shared" si="144"/>
        <v>0.55164197298403106</v>
      </c>
      <c r="W367" s="52">
        <f t="shared" si="145"/>
        <v>7.3902193392342994</v>
      </c>
      <c r="X367" s="52">
        <f t="shared" si="146"/>
        <v>18.004568463802663</v>
      </c>
      <c r="Y367" s="52">
        <f t="shared" si="147"/>
        <v>32.39468934668912</v>
      </c>
      <c r="Z367" s="52">
        <f t="shared" si="148"/>
        <v>50.560581987893663</v>
      </c>
      <c r="AA367" s="52">
        <f t="shared" si="149"/>
        <v>72.502246387416307</v>
      </c>
      <c r="AB367" s="52">
        <f t="shared" si="150"/>
        <v>98.219682545257001</v>
      </c>
      <c r="AC367" s="52">
        <f t="shared" si="151"/>
        <v>127.71289046141578</v>
      </c>
      <c r="AD367" s="52">
        <f t="shared" si="152"/>
        <v>160.98187013589276</v>
      </c>
      <c r="AE367" s="52">
        <f t="shared" si="153"/>
        <v>198.02662156868766</v>
      </c>
      <c r="AF367" s="52">
        <f t="shared" si="154"/>
        <v>238.84714475980076</v>
      </c>
      <c r="AG367" s="52">
        <f t="shared" si="155"/>
        <v>283.44343970923188</v>
      </c>
      <c r="AH367" s="52">
        <f t="shared" si="156"/>
        <v>331.81550641698101</v>
      </c>
      <c r="AI367" s="52">
        <f t="shared" si="157"/>
        <v>383.96334488304853</v>
      </c>
      <c r="AJ367" s="52">
        <f t="shared" si="158"/>
        <v>439.88695510743401</v>
      </c>
      <c r="AK367" s="78">
        <f>T367*VLOOKUP('Tipo de Pilha_Furieri2014'!$E$1,'Área - us ur_Furieri2014'!$A$4:$R$6,2,FALSE)/1000</f>
        <v>0</v>
      </c>
      <c r="AL367" s="79">
        <f>U367*VLOOKUP('Tipo de Pilha_Furieri2014'!$E$1,'Área - us ur_Furieri2014'!$A$4:$R$6,3,FALSE)/1000</f>
        <v>0</v>
      </c>
      <c r="AM367" s="79">
        <f>V367*VLOOKUP('Tipo de Pilha_Furieri2014'!$E$1,'Área - us ur_Furieri2014'!$A$4:$R$6,4,FALSE)/1000</f>
        <v>4.0269864027834262E-5</v>
      </c>
      <c r="AN367" s="79">
        <f>W367*VLOOKUP('Tipo de Pilha_Furieri2014'!$E$1,'Área - us ur_Furieri2014'!$A$4:$R$6,5,FALSE)/1000</f>
        <v>7.1685127590572699E-4</v>
      </c>
      <c r="AO367" s="79">
        <f>X367*VLOOKUP('Tipo de Pilha_Furieri2014'!$E$1,'Área - us ur_Furieri2014'!$A$4:$R$6,6,FALSE)/1000</f>
        <v>2.8627263857446232E-3</v>
      </c>
      <c r="AP367" s="79">
        <f>Y367*VLOOKUP('Tipo de Pilha_Furieri2014'!$E$1,'Área - us ur_Furieri2014'!$A$4:$R$6,7,FALSE)/1000</f>
        <v>6.5761219373778913E-3</v>
      </c>
      <c r="AQ367" s="79">
        <f>Z367*VLOOKUP('Tipo de Pilha_Furieri2014'!$E$1,'Área - us ur_Furieri2014'!$A$4:$R$6,8,FALSE)/1000</f>
        <v>7.7357690441477306E-3</v>
      </c>
      <c r="AR367" s="79">
        <f>AA367*VLOOKUP('Tipo de Pilha_Furieri2014'!$E$1,'Área - us ur_Furieri2014'!$A$4:$R$6,9,FALSE)/1000</f>
        <v>7.9027448562283779E-3</v>
      </c>
      <c r="AS367" s="79">
        <f>AB367*VLOOKUP('Tipo de Pilha_Furieri2014'!$E$1,'Área - us ur_Furieri2014'!$A$4:$R$6,10,FALSE)/1000</f>
        <v>5.3038628574438793E-3</v>
      </c>
      <c r="AT367" s="79">
        <f>AC367*VLOOKUP('Tipo de Pilha_Furieri2014'!$E$1,'Área - us ur_Furieri2014'!$A$4:$R$6,11,FALSE)/1000</f>
        <v>4.4699511661495531E-3</v>
      </c>
      <c r="AU367" s="79">
        <f>AD367*VLOOKUP('Tipo de Pilha_Furieri2014'!$E$1,'Área - us ur_Furieri2014'!$A$4:$R$6,12,FALSE)/1000</f>
        <v>3.8635648832614266E-3</v>
      </c>
      <c r="AV367" s="79">
        <f>AE367*VLOOKUP('Tipo de Pilha_Furieri2014'!$E$1,'Área - us ur_Furieri2014'!$A$4:$R$6,13,FALSE)/1000</f>
        <v>1.188159729412126E-3</v>
      </c>
      <c r="AW367" s="79">
        <f>AF367*VLOOKUP('Tipo de Pilha_Furieri2014'!$E$1,'Área - us ur_Furieri2014'!$A$4:$R$6,14,FALSE)/1000</f>
        <v>7.1654143427940227E-4</v>
      </c>
      <c r="AX367" s="79">
        <f>AG367*VLOOKUP('Tipo de Pilha_Furieri2014'!$E$1,'Área - us ur_Furieri2014'!$A$4:$R$6,15,FALSE)/1000</f>
        <v>2.8344343970923189E-4</v>
      </c>
      <c r="AY367" s="79">
        <f>AH367*VLOOKUP('Tipo de Pilha_Furieri2014'!$E$1,'Área - us ur_Furieri2014'!$A$4:$R$6,16,FALSE)/1000</f>
        <v>0</v>
      </c>
      <c r="AZ367" s="79">
        <f>AI367*VLOOKUP('Tipo de Pilha_Furieri2014'!$E$1,'Área - us ur_Furieri2014'!$A$4:$R$6,17,FALSE)/1000</f>
        <v>0</v>
      </c>
      <c r="BA367" s="80">
        <f>AJ367*VLOOKUP('Tipo de Pilha_Furieri2014'!$E$1,'Área - us ur_Furieri2014'!$A$4:$R$6,18,FALSE)/1000</f>
        <v>0</v>
      </c>
      <c r="BB367" s="71">
        <f t="shared" si="159"/>
        <v>4.1660006873687809E-2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67"/>
  <sheetViews>
    <sheetView topLeftCell="I1" workbookViewId="0">
      <selection activeCell="AD9" sqref="AD9"/>
    </sheetView>
  </sheetViews>
  <sheetFormatPr defaultRowHeight="15" customHeight="1" x14ac:dyDescent="0.2"/>
  <cols>
    <col min="1" max="1" width="16.1640625" style="250" customWidth="1"/>
    <col min="2" max="2" width="20.5" style="3" bestFit="1" customWidth="1"/>
    <col min="3" max="23" width="9.33203125" style="3" customWidth="1"/>
    <col min="24" max="24" width="9.33203125" style="167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31" width="15.6640625" style="3" customWidth="1"/>
    <col min="32" max="16384" width="9.33203125" style="3"/>
  </cols>
  <sheetData>
    <row r="1" spans="1:34" ht="15" customHeight="1" thickBot="1" x14ac:dyDescent="0.25">
      <c r="A1" s="361" t="s">
        <v>7</v>
      </c>
      <c r="B1" s="361"/>
      <c r="C1" s="362" t="s">
        <v>3</v>
      </c>
      <c r="D1" s="363"/>
      <c r="E1" s="363"/>
      <c r="F1" s="363"/>
      <c r="G1" s="363"/>
      <c r="H1" s="363"/>
      <c r="I1" s="364"/>
      <c r="J1" s="362" t="s">
        <v>1</v>
      </c>
      <c r="K1" s="363"/>
      <c r="L1" s="363"/>
      <c r="M1" s="363"/>
      <c r="N1" s="363"/>
      <c r="O1" s="363"/>
      <c r="P1" s="364"/>
      <c r="Q1" s="362" t="s">
        <v>55</v>
      </c>
      <c r="R1" s="363"/>
      <c r="S1" s="363"/>
      <c r="T1" s="363"/>
      <c r="U1" s="363"/>
      <c r="V1" s="363"/>
      <c r="W1" s="363"/>
      <c r="X1" s="218"/>
      <c r="AA1" s="5" t="s">
        <v>163</v>
      </c>
      <c r="AB1" s="219">
        <f>[1]Material!E8</f>
        <v>0.43</v>
      </c>
      <c r="AD1" s="81" t="s">
        <v>22</v>
      </c>
      <c r="AE1" s="20" t="s">
        <v>174</v>
      </c>
    </row>
    <row r="2" spans="1:34" s="41" customFormat="1" ht="15" customHeight="1" thickBot="1" x14ac:dyDescent="0.25">
      <c r="A2" s="270" t="s">
        <v>0</v>
      </c>
      <c r="B2" s="271" t="s">
        <v>10</v>
      </c>
      <c r="C2" s="265" t="s">
        <v>205</v>
      </c>
      <c r="D2" s="265" t="s">
        <v>206</v>
      </c>
      <c r="E2" s="265" t="s">
        <v>207</v>
      </c>
      <c r="F2" s="265" t="s">
        <v>208</v>
      </c>
      <c r="G2" s="265" t="s">
        <v>209</v>
      </c>
      <c r="H2" s="265">
        <v>0.9</v>
      </c>
      <c r="I2" s="266">
        <v>1.1000000000000001</v>
      </c>
      <c r="J2" s="264" t="s">
        <v>205</v>
      </c>
      <c r="K2" s="265" t="s">
        <v>206</v>
      </c>
      <c r="L2" s="265" t="s">
        <v>207</v>
      </c>
      <c r="M2" s="265" t="s">
        <v>208</v>
      </c>
      <c r="N2" s="265" t="s">
        <v>209</v>
      </c>
      <c r="O2" s="265">
        <v>0.9</v>
      </c>
      <c r="P2" s="266">
        <v>1.1000000000000001</v>
      </c>
      <c r="Q2" s="267" t="s">
        <v>205</v>
      </c>
      <c r="R2" s="268" t="s">
        <v>206</v>
      </c>
      <c r="S2" s="268" t="s">
        <v>207</v>
      </c>
      <c r="T2" s="268" t="s">
        <v>208</v>
      </c>
      <c r="U2" s="268" t="s">
        <v>209</v>
      </c>
      <c r="V2" s="268">
        <v>0.9</v>
      </c>
      <c r="W2" s="269">
        <v>1.1000000000000001</v>
      </c>
      <c r="X2" s="225" t="s">
        <v>46</v>
      </c>
      <c r="AA2" s="226"/>
      <c r="AB2" s="227"/>
    </row>
    <row r="3" spans="1:34" ht="15" customHeight="1" x14ac:dyDescent="0.2">
      <c r="A3" s="90">
        <f>'Série Vento-1 dia'!D3</f>
        <v>42005</v>
      </c>
      <c r="B3" s="55">
        <f>'Série Vento-1 dia'!E3</f>
        <v>16.32330812</v>
      </c>
      <c r="C3" s="228">
        <f>0.1*0.2*$B3</f>
        <v>0.32646616240000009</v>
      </c>
      <c r="D3" s="228">
        <f t="shared" ref="D3:E19" si="0">0.1*0.2*$B3</f>
        <v>0.32646616240000009</v>
      </c>
      <c r="E3" s="228">
        <f t="shared" si="0"/>
        <v>0.32646616240000009</v>
      </c>
      <c r="F3" s="228">
        <f>0.1*0.6*$B3</f>
        <v>0.9793984872</v>
      </c>
      <c r="G3" s="228">
        <f>0.1*0.6*$B3</f>
        <v>0.9793984872</v>
      </c>
      <c r="H3" s="228">
        <f>0.1*0.9*$B3</f>
        <v>1.4690977308000002</v>
      </c>
      <c r="I3" s="229">
        <f>0.1*1.1*$B3</f>
        <v>1.7955638932000002</v>
      </c>
      <c r="J3" s="230">
        <f>IF(C3&gt;$AB$1,58*(C3-$AB$1)^2+25*(C3-$AB$1),0)</f>
        <v>0</v>
      </c>
      <c r="K3" s="228">
        <f t="shared" ref="K3:P18" si="1">IF(D3&gt;$AB$1,58*(D3-$AB$1)^2+25*(D3-$AB$1),0)</f>
        <v>0</v>
      </c>
      <c r="L3" s="228">
        <f t="shared" si="1"/>
        <v>0</v>
      </c>
      <c r="M3" s="228">
        <f t="shared" si="1"/>
        <v>31.241606648783609</v>
      </c>
      <c r="N3" s="228">
        <f t="shared" si="1"/>
        <v>31.241606648783609</v>
      </c>
      <c r="O3" s="228">
        <f t="shared" si="1"/>
        <v>88.601440730915172</v>
      </c>
      <c r="P3" s="228">
        <f t="shared" si="1"/>
        <v>142.29545262186943</v>
      </c>
      <c r="Q3" s="231">
        <f>J3*VLOOKUP('Tipo de Pilha_AP42'!$E$1,'Área - us ur_AP42'!$A$4:$H$7,2,FALSE)/1000</f>
        <v>0</v>
      </c>
      <c r="R3" s="232">
        <f>K3*VLOOKUP('Tipo de Pilha_AP42'!$E$1,'Área - us ur_AP42'!$A$4:$H$7,3,FALSE)/1000</f>
        <v>0</v>
      </c>
      <c r="S3" s="232">
        <f>L3*VLOOKUP('Tipo de Pilha_AP42'!$E$1,'Área - us ur_AP42'!$A$4:$H$7,4,FALSE)/1000</f>
        <v>0</v>
      </c>
      <c r="T3" s="232">
        <f>M3*VLOOKUP('Tipo de Pilha_AP42'!$E$1,'Área - us ur_AP42'!$A$4:$H$7,5,FALSE)/1000</f>
        <v>1.4995971191416132E-2</v>
      </c>
      <c r="U3" s="232">
        <f>N3*VLOOKUP('Tipo de Pilha_AP42'!$E$1,'Área - us ur_AP42'!$A$4:$H$7,6,FALSE)/1000</f>
        <v>0</v>
      </c>
      <c r="V3" s="232">
        <f>O3*VLOOKUP('Tipo de Pilha_AP42'!$E$1,'Área - us ur_AP42'!$A$4:$H$7,7,FALSE)/1000</f>
        <v>1.0632172887709821E-2</v>
      </c>
      <c r="W3" s="233">
        <f>P3*VLOOKUP('Tipo de Pilha_AP42'!$E$1,'Área - us ur_AP42'!$A$4:$H$7,8,FALSE)/1000</f>
        <v>0</v>
      </c>
      <c r="X3" s="234">
        <f>SUM(Q3:W3)</f>
        <v>2.5628144079125954E-2</v>
      </c>
    </row>
    <row r="4" spans="1:34" ht="15" customHeight="1" x14ac:dyDescent="0.2">
      <c r="A4" s="90">
        <f>'Série Vento-1 dia'!D4</f>
        <v>42006</v>
      </c>
      <c r="B4" s="55">
        <f>'Série Vento-1 dia'!E4</f>
        <v>16.32330812</v>
      </c>
      <c r="C4" s="235">
        <f t="shared" ref="C4:E46" si="2">0.1*0.2*$B4</f>
        <v>0.32646616240000009</v>
      </c>
      <c r="D4" s="235">
        <f t="shared" si="0"/>
        <v>0.32646616240000009</v>
      </c>
      <c r="E4" s="235">
        <f t="shared" si="0"/>
        <v>0.32646616240000009</v>
      </c>
      <c r="F4" s="235">
        <f t="shared" ref="F4:G67" si="3">0.1*0.6*$B4</f>
        <v>0.9793984872</v>
      </c>
      <c r="G4" s="235">
        <f t="shared" si="3"/>
        <v>0.9793984872</v>
      </c>
      <c r="H4" s="235">
        <f t="shared" ref="H4:H67" si="4">0.1*0.9*$B4</f>
        <v>1.4690977308000002</v>
      </c>
      <c r="I4" s="236">
        <f t="shared" ref="I4:I67" si="5">0.1*1.1*$B4</f>
        <v>1.7955638932000002</v>
      </c>
      <c r="J4" s="237">
        <f>IF(C4&gt;$AB$1,58*(C4-$AB$1)^2+25*(C4-$AB$1),0)</f>
        <v>0</v>
      </c>
      <c r="K4" s="235">
        <f t="shared" si="1"/>
        <v>0</v>
      </c>
      <c r="L4" s="235">
        <f t="shared" si="1"/>
        <v>0</v>
      </c>
      <c r="M4" s="235">
        <f t="shared" si="1"/>
        <v>31.241606648783609</v>
      </c>
      <c r="N4" s="235">
        <f t="shared" si="1"/>
        <v>31.241606648783609</v>
      </c>
      <c r="O4" s="235">
        <f t="shared" si="1"/>
        <v>88.601440730915172</v>
      </c>
      <c r="P4" s="235">
        <f t="shared" si="1"/>
        <v>142.29545262186943</v>
      </c>
      <c r="Q4" s="238">
        <f>J4*VLOOKUP('Tipo de Pilha_AP42'!$E$1,'Área - us ur_AP42'!$A$4:$H$7,2,FALSE)/1000</f>
        <v>0</v>
      </c>
      <c r="R4" s="239">
        <f>K4*VLOOKUP('Tipo de Pilha_AP42'!$E$1,'Área - us ur_AP42'!$A$4:$H$7,3,FALSE)/1000</f>
        <v>0</v>
      </c>
      <c r="S4" s="239">
        <f>L4*VLOOKUP('Tipo de Pilha_AP42'!$E$1,'Área - us ur_AP42'!$A$4:$H$7,4,FALSE)/1000</f>
        <v>0</v>
      </c>
      <c r="T4" s="239">
        <f>M4*VLOOKUP('Tipo de Pilha_AP42'!$E$1,'Área - us ur_AP42'!$A$4:$H$7,5,FALSE)/1000</f>
        <v>1.4995971191416132E-2</v>
      </c>
      <c r="U4" s="239">
        <f>N4*VLOOKUP('Tipo de Pilha_AP42'!$E$1,'Área - us ur_AP42'!$A$4:$H$7,6,FALSE)/1000</f>
        <v>0</v>
      </c>
      <c r="V4" s="239">
        <f>O4*VLOOKUP('Tipo de Pilha_AP42'!$E$1,'Área - us ur_AP42'!$A$4:$H$7,7,FALSE)/1000</f>
        <v>1.0632172887709821E-2</v>
      </c>
      <c r="W4" s="240">
        <f>P4*VLOOKUP('Tipo de Pilha_AP42'!$E$1,'Área - us ur_AP42'!$A$4:$H$7,8,FALSE)/1000</f>
        <v>0</v>
      </c>
      <c r="X4" s="241">
        <f>SUM(Q4:W4)</f>
        <v>2.5628144079125954E-2</v>
      </c>
      <c r="AH4" s="41"/>
    </row>
    <row r="5" spans="1:34" ht="15" customHeight="1" x14ac:dyDescent="0.2">
      <c r="A5" s="90">
        <f>'Série Vento-1 dia'!D5</f>
        <v>42007</v>
      </c>
      <c r="B5" s="55">
        <f>'Série Vento-1 dia'!E5</f>
        <v>14.605065159999999</v>
      </c>
      <c r="C5" s="235">
        <f t="shared" si="2"/>
        <v>0.29210130320000005</v>
      </c>
      <c r="D5" s="235">
        <f t="shared" si="0"/>
        <v>0.29210130320000005</v>
      </c>
      <c r="E5" s="235">
        <f t="shared" si="0"/>
        <v>0.29210130320000005</v>
      </c>
      <c r="F5" s="235">
        <f t="shared" si="3"/>
        <v>0.87630390959999993</v>
      </c>
      <c r="G5" s="235">
        <f t="shared" si="3"/>
        <v>0.87630390959999993</v>
      </c>
      <c r="H5" s="235">
        <f t="shared" si="4"/>
        <v>1.3144558644</v>
      </c>
      <c r="I5" s="236">
        <f t="shared" si="5"/>
        <v>1.6065571676000001</v>
      </c>
      <c r="J5" s="237">
        <f t="shared" ref="J5:P53" si="6">IF(C5&gt;$AB$1,58*(C5-$AB$1)^2+25*(C5-$AB$1),0)</f>
        <v>0</v>
      </c>
      <c r="K5" s="235">
        <f t="shared" si="1"/>
        <v>0</v>
      </c>
      <c r="L5" s="235">
        <f t="shared" si="1"/>
        <v>0</v>
      </c>
      <c r="M5" s="235">
        <f t="shared" si="1"/>
        <v>22.710454164006201</v>
      </c>
      <c r="N5" s="235">
        <f t="shared" si="1"/>
        <v>22.710454164006201</v>
      </c>
      <c r="O5" s="235">
        <f t="shared" si="1"/>
        <v>67.482602822149971</v>
      </c>
      <c r="P5" s="235">
        <f t="shared" si="1"/>
        <v>109.70256177059423</v>
      </c>
      <c r="Q5" s="238">
        <f>J5*VLOOKUP('Tipo de Pilha_AP42'!$E$1,'Área - us ur_AP42'!$A$4:$H$7,2,FALSE)/1000</f>
        <v>0</v>
      </c>
      <c r="R5" s="239">
        <f>K5*VLOOKUP('Tipo de Pilha_AP42'!$E$1,'Área - us ur_AP42'!$A$4:$H$7,3,FALSE)/1000</f>
        <v>0</v>
      </c>
      <c r="S5" s="239">
        <f>L5*VLOOKUP('Tipo de Pilha_AP42'!$E$1,'Área - us ur_AP42'!$A$4:$H$7,4,FALSE)/1000</f>
        <v>0</v>
      </c>
      <c r="T5" s="239">
        <f>M5*VLOOKUP('Tipo de Pilha_AP42'!$E$1,'Área - us ur_AP42'!$A$4:$H$7,5,FALSE)/1000</f>
        <v>1.0901017998722977E-2</v>
      </c>
      <c r="U5" s="239">
        <f>N5*VLOOKUP('Tipo de Pilha_AP42'!$E$1,'Área - us ur_AP42'!$A$4:$H$7,6,FALSE)/1000</f>
        <v>0</v>
      </c>
      <c r="V5" s="239">
        <f>O5*VLOOKUP('Tipo de Pilha_AP42'!$E$1,'Área - us ur_AP42'!$A$4:$H$7,7,FALSE)/1000</f>
        <v>8.0979123386579963E-3</v>
      </c>
      <c r="W5" s="240">
        <f>P5*VLOOKUP('Tipo de Pilha_AP42'!$E$1,'Área - us ur_AP42'!$A$4:$H$7,8,FALSE)/1000</f>
        <v>0</v>
      </c>
      <c r="X5" s="241">
        <f t="shared" ref="X5:X68" si="7">SUM(Q5:W5)</f>
        <v>1.8998930337380975E-2</v>
      </c>
      <c r="Z5" s="218" t="s">
        <v>60</v>
      </c>
      <c r="AA5" s="41" t="s">
        <v>61</v>
      </c>
      <c r="AB5" s="41" t="s">
        <v>62</v>
      </c>
      <c r="AH5" s="41"/>
    </row>
    <row r="6" spans="1:34" ht="15" customHeight="1" x14ac:dyDescent="0.2">
      <c r="A6" s="90">
        <f>'Série Vento-1 dia'!D6</f>
        <v>42008</v>
      </c>
      <c r="B6" s="55">
        <f>'Série Vento-1 dia'!E6</f>
        <v>15.464186639999999</v>
      </c>
      <c r="C6" s="235">
        <f t="shared" si="2"/>
        <v>0.30928373280000004</v>
      </c>
      <c r="D6" s="235">
        <f t="shared" si="0"/>
        <v>0.30928373280000004</v>
      </c>
      <c r="E6" s="235">
        <f t="shared" si="0"/>
        <v>0.30928373280000004</v>
      </c>
      <c r="F6" s="235">
        <f t="shared" si="3"/>
        <v>0.92785119839999997</v>
      </c>
      <c r="G6" s="235">
        <f t="shared" si="3"/>
        <v>0.92785119839999997</v>
      </c>
      <c r="H6" s="235">
        <f t="shared" si="4"/>
        <v>1.3917767976000002</v>
      </c>
      <c r="I6" s="236">
        <f t="shared" si="5"/>
        <v>1.7010605304000002</v>
      </c>
      <c r="J6" s="237">
        <f t="shared" si="6"/>
        <v>0</v>
      </c>
      <c r="K6" s="235">
        <f t="shared" si="1"/>
        <v>0</v>
      </c>
      <c r="L6" s="235">
        <f t="shared" si="1"/>
        <v>0</v>
      </c>
      <c r="M6" s="235">
        <f t="shared" si="1"/>
        <v>26.821917273402335</v>
      </c>
      <c r="N6" s="235">
        <f t="shared" si="1"/>
        <v>26.821917273402335</v>
      </c>
      <c r="O6" s="235">
        <f t="shared" si="1"/>
        <v>77.695267227299297</v>
      </c>
      <c r="P6" s="235">
        <f t="shared" si="1"/>
        <v>125.48101583256233</v>
      </c>
      <c r="Q6" s="238">
        <f>J6*VLOOKUP('Tipo de Pilha_AP42'!$E$1,'Área - us ur_AP42'!$A$4:$H$7,2,FALSE)/1000</f>
        <v>0</v>
      </c>
      <c r="R6" s="239">
        <f>K6*VLOOKUP('Tipo de Pilha_AP42'!$E$1,'Área - us ur_AP42'!$A$4:$H$7,3,FALSE)/1000</f>
        <v>0</v>
      </c>
      <c r="S6" s="239">
        <f>L6*VLOOKUP('Tipo de Pilha_AP42'!$E$1,'Área - us ur_AP42'!$A$4:$H$7,4,FALSE)/1000</f>
        <v>0</v>
      </c>
      <c r="T6" s="239">
        <f>M6*VLOOKUP('Tipo de Pilha_AP42'!$E$1,'Área - us ur_AP42'!$A$4:$H$7,5,FALSE)/1000</f>
        <v>1.287452029123312E-2</v>
      </c>
      <c r="U6" s="239">
        <f>N6*VLOOKUP('Tipo de Pilha_AP42'!$E$1,'Área - us ur_AP42'!$A$4:$H$7,6,FALSE)/1000</f>
        <v>0</v>
      </c>
      <c r="V6" s="239">
        <f>O6*VLOOKUP('Tipo de Pilha_AP42'!$E$1,'Área - us ur_AP42'!$A$4:$H$7,7,FALSE)/1000</f>
        <v>9.3234320672759153E-3</v>
      </c>
      <c r="W6" s="240">
        <f>P6*VLOOKUP('Tipo de Pilha_AP42'!$E$1,'Área - us ur_AP42'!$A$4:$H$7,8,FALSE)/1000</f>
        <v>0</v>
      </c>
      <c r="X6" s="241">
        <f t="shared" si="7"/>
        <v>2.2197952358509035E-2</v>
      </c>
      <c r="Z6" s="61" t="s">
        <v>47</v>
      </c>
      <c r="AA6" s="61" t="s">
        <v>47</v>
      </c>
      <c r="AB6" s="61" t="s">
        <v>47</v>
      </c>
      <c r="AH6" s="41"/>
    </row>
    <row r="7" spans="1:34" ht="15" customHeight="1" x14ac:dyDescent="0.2">
      <c r="A7" s="90">
        <f>'Série Vento-1 dia'!D7</f>
        <v>42009</v>
      </c>
      <c r="B7" s="55">
        <f>'Série Vento-1 dia'!E7</f>
        <v>14.605065159999999</v>
      </c>
      <c r="C7" s="235">
        <f t="shared" si="2"/>
        <v>0.29210130320000005</v>
      </c>
      <c r="D7" s="235">
        <f t="shared" si="0"/>
        <v>0.29210130320000005</v>
      </c>
      <c r="E7" s="235">
        <f t="shared" si="0"/>
        <v>0.29210130320000005</v>
      </c>
      <c r="F7" s="235">
        <f t="shared" si="3"/>
        <v>0.87630390959999993</v>
      </c>
      <c r="G7" s="235">
        <f t="shared" si="3"/>
        <v>0.87630390959999993</v>
      </c>
      <c r="H7" s="235">
        <f t="shared" si="4"/>
        <v>1.3144558644</v>
      </c>
      <c r="I7" s="236">
        <f t="shared" si="5"/>
        <v>1.6065571676000001</v>
      </c>
      <c r="J7" s="237">
        <f t="shared" si="6"/>
        <v>0</v>
      </c>
      <c r="K7" s="235">
        <f t="shared" si="1"/>
        <v>0</v>
      </c>
      <c r="L7" s="235">
        <f t="shared" si="1"/>
        <v>0</v>
      </c>
      <c r="M7" s="235">
        <f t="shared" si="1"/>
        <v>22.710454164006201</v>
      </c>
      <c r="N7" s="235">
        <f t="shared" si="1"/>
        <v>22.710454164006201</v>
      </c>
      <c r="O7" s="235">
        <f t="shared" si="1"/>
        <v>67.482602822149971</v>
      </c>
      <c r="P7" s="235">
        <f t="shared" si="1"/>
        <v>109.70256177059423</v>
      </c>
      <c r="Q7" s="238">
        <f>J7*VLOOKUP('Tipo de Pilha_AP42'!$E$1,'Área - us ur_AP42'!$A$4:$H$7,2,FALSE)/1000</f>
        <v>0</v>
      </c>
      <c r="R7" s="239">
        <f>K7*VLOOKUP('Tipo de Pilha_AP42'!$E$1,'Área - us ur_AP42'!$A$4:$H$7,3,FALSE)/1000</f>
        <v>0</v>
      </c>
      <c r="S7" s="239">
        <f>L7*VLOOKUP('Tipo de Pilha_AP42'!$E$1,'Área - us ur_AP42'!$A$4:$H$7,4,FALSE)/1000</f>
        <v>0</v>
      </c>
      <c r="T7" s="239">
        <f>M7*VLOOKUP('Tipo de Pilha_AP42'!$E$1,'Área - us ur_AP42'!$A$4:$H$7,5,FALSE)/1000</f>
        <v>1.0901017998722977E-2</v>
      </c>
      <c r="U7" s="239">
        <f>N7*VLOOKUP('Tipo de Pilha_AP42'!$E$1,'Área - us ur_AP42'!$A$4:$H$7,6,FALSE)/1000</f>
        <v>0</v>
      </c>
      <c r="V7" s="239">
        <f>O7*VLOOKUP('Tipo de Pilha_AP42'!$E$1,'Área - us ur_AP42'!$A$4:$H$7,7,FALSE)/1000</f>
        <v>8.0979123386579963E-3</v>
      </c>
      <c r="W7" s="240">
        <f>P7*VLOOKUP('Tipo de Pilha_AP42'!$E$1,'Área - us ur_AP42'!$A$4:$H$7,8,FALSE)/1000</f>
        <v>0</v>
      </c>
      <c r="X7" s="241">
        <f t="shared" si="7"/>
        <v>1.8998930337380975E-2</v>
      </c>
      <c r="Z7" s="67">
        <f>AVERAGE(X3:X367)</f>
        <v>1.5206072427805362E-2</v>
      </c>
      <c r="AA7" s="67">
        <f>SUM(X3:X367)</f>
        <v>5.5502164361489568</v>
      </c>
      <c r="AB7" s="67">
        <f>AVERAGEIF(X3:X367,"&gt;0")</f>
        <v>1.5247847352057574E-2</v>
      </c>
      <c r="AF7" s="242"/>
      <c r="AH7" s="41"/>
    </row>
    <row r="8" spans="1:34" ht="15" customHeight="1" x14ac:dyDescent="0.2">
      <c r="A8" s="90">
        <f>'Série Vento-1 dia'!D8</f>
        <v>42010</v>
      </c>
      <c r="B8" s="55">
        <f>'Série Vento-1 dia'!E8</f>
        <v>12.886822199999999</v>
      </c>
      <c r="C8" s="235">
        <f t="shared" si="2"/>
        <v>0.25773644400000001</v>
      </c>
      <c r="D8" s="235">
        <f t="shared" si="0"/>
        <v>0.25773644400000001</v>
      </c>
      <c r="E8" s="235">
        <f t="shared" si="0"/>
        <v>0.25773644400000001</v>
      </c>
      <c r="F8" s="235">
        <f t="shared" si="3"/>
        <v>0.77320933199999997</v>
      </c>
      <c r="G8" s="235">
        <f t="shared" si="3"/>
        <v>0.77320933199999997</v>
      </c>
      <c r="H8" s="235">
        <f t="shared" si="4"/>
        <v>1.159813998</v>
      </c>
      <c r="I8" s="236">
        <f t="shared" si="5"/>
        <v>1.417550442</v>
      </c>
      <c r="J8" s="237">
        <f t="shared" si="6"/>
        <v>0</v>
      </c>
      <c r="K8" s="235">
        <f t="shared" si="1"/>
        <v>0</v>
      </c>
      <c r="L8" s="235">
        <f t="shared" si="1"/>
        <v>0</v>
      </c>
      <c r="M8" s="235">
        <f t="shared" si="1"/>
        <v>15.412206743169399</v>
      </c>
      <c r="N8" s="235">
        <f t="shared" si="1"/>
        <v>15.412206743169399</v>
      </c>
      <c r="O8" s="235">
        <f t="shared" si="1"/>
        <v>49.137801307251152</v>
      </c>
      <c r="P8" s="235">
        <f t="shared" si="1"/>
        <v>81.253601828674945</v>
      </c>
      <c r="Q8" s="238">
        <f>J8*VLOOKUP('Tipo de Pilha_AP42'!$E$1,'Área - us ur_AP42'!$A$4:$H$7,2,FALSE)/1000</f>
        <v>0</v>
      </c>
      <c r="R8" s="239">
        <f>K8*VLOOKUP('Tipo de Pilha_AP42'!$E$1,'Área - us ur_AP42'!$A$4:$H$7,3,FALSE)/1000</f>
        <v>0</v>
      </c>
      <c r="S8" s="239">
        <f>L8*VLOOKUP('Tipo de Pilha_AP42'!$E$1,'Área - us ur_AP42'!$A$4:$H$7,4,FALSE)/1000</f>
        <v>0</v>
      </c>
      <c r="T8" s="239">
        <f>M8*VLOOKUP('Tipo de Pilha_AP42'!$E$1,'Área - us ur_AP42'!$A$4:$H$7,5,FALSE)/1000</f>
        <v>7.3978592367213115E-3</v>
      </c>
      <c r="U8" s="239">
        <f>N8*VLOOKUP('Tipo de Pilha_AP42'!$E$1,'Área - us ur_AP42'!$A$4:$H$7,6,FALSE)/1000</f>
        <v>0</v>
      </c>
      <c r="V8" s="239">
        <f>O8*VLOOKUP('Tipo de Pilha_AP42'!$E$1,'Área - us ur_AP42'!$A$4:$H$7,7,FALSE)/1000</f>
        <v>5.8965361568701384E-3</v>
      </c>
      <c r="W8" s="240">
        <f>P8*VLOOKUP('Tipo de Pilha_AP42'!$E$1,'Área - us ur_AP42'!$A$4:$H$7,8,FALSE)/1000</f>
        <v>0</v>
      </c>
      <c r="X8" s="241">
        <f t="shared" si="7"/>
        <v>1.329439539359145E-2</v>
      </c>
      <c r="Z8" s="59"/>
      <c r="AA8" s="235"/>
      <c r="AH8" s="41"/>
    </row>
    <row r="9" spans="1:34" ht="15" customHeight="1" x14ac:dyDescent="0.2">
      <c r="A9" s="90">
        <f>'Série Vento-1 dia'!D9</f>
        <v>42011</v>
      </c>
      <c r="B9" s="55">
        <f>'Série Vento-1 dia'!E9</f>
        <v>13.74594368</v>
      </c>
      <c r="C9" s="235">
        <f t="shared" si="2"/>
        <v>0.27491887360000006</v>
      </c>
      <c r="D9" s="235">
        <f t="shared" si="0"/>
        <v>0.27491887360000006</v>
      </c>
      <c r="E9" s="235">
        <f t="shared" si="0"/>
        <v>0.27491887360000006</v>
      </c>
      <c r="F9" s="235">
        <f t="shared" si="3"/>
        <v>0.82475662080000001</v>
      </c>
      <c r="G9" s="235">
        <f t="shared" si="3"/>
        <v>0.82475662080000001</v>
      </c>
      <c r="H9" s="235">
        <f t="shared" si="4"/>
        <v>1.2371349312000002</v>
      </c>
      <c r="I9" s="236">
        <f t="shared" si="5"/>
        <v>1.5120538048000003</v>
      </c>
      <c r="J9" s="237">
        <f t="shared" si="6"/>
        <v>0</v>
      </c>
      <c r="K9" s="235">
        <f t="shared" si="1"/>
        <v>0</v>
      </c>
      <c r="L9" s="235">
        <f t="shared" si="1"/>
        <v>0</v>
      </c>
      <c r="M9" s="235">
        <f t="shared" si="1"/>
        <v>18.90721732059523</v>
      </c>
      <c r="N9" s="235">
        <f t="shared" si="1"/>
        <v>18.90721732059523</v>
      </c>
      <c r="O9" s="235">
        <f t="shared" si="1"/>
        <v>57.963447515467294</v>
      </c>
      <c r="P9" s="235">
        <f t="shared" si="1"/>
        <v>94.960090435965128</v>
      </c>
      <c r="Q9" s="238">
        <f>J9*VLOOKUP('Tipo de Pilha_AP42'!$E$1,'Área - us ur_AP42'!$A$4:$H$7,2,FALSE)/1000</f>
        <v>0</v>
      </c>
      <c r="R9" s="239">
        <f>K9*VLOOKUP('Tipo de Pilha_AP42'!$E$1,'Área - us ur_AP42'!$A$4:$H$7,3,FALSE)/1000</f>
        <v>0</v>
      </c>
      <c r="S9" s="239">
        <f>L9*VLOOKUP('Tipo de Pilha_AP42'!$E$1,'Área - us ur_AP42'!$A$4:$H$7,4,FALSE)/1000</f>
        <v>0</v>
      </c>
      <c r="T9" s="239">
        <f>M9*VLOOKUP('Tipo de Pilha_AP42'!$E$1,'Área - us ur_AP42'!$A$4:$H$7,5,FALSE)/1000</f>
        <v>9.0754643138857109E-3</v>
      </c>
      <c r="U9" s="239">
        <f>N9*VLOOKUP('Tipo de Pilha_AP42'!$E$1,'Área - us ur_AP42'!$A$4:$H$7,6,FALSE)/1000</f>
        <v>0</v>
      </c>
      <c r="V9" s="239">
        <f>O9*VLOOKUP('Tipo de Pilha_AP42'!$E$1,'Área - us ur_AP42'!$A$4:$H$7,7,FALSE)/1000</f>
        <v>6.9556137018560752E-3</v>
      </c>
      <c r="W9" s="240">
        <f>P9*VLOOKUP('Tipo de Pilha_AP42'!$E$1,'Área - us ur_AP42'!$A$4:$H$7,8,FALSE)/1000</f>
        <v>0</v>
      </c>
      <c r="X9" s="241">
        <f t="shared" si="7"/>
        <v>1.6031078015741787E-2</v>
      </c>
      <c r="Z9" s="59"/>
      <c r="AA9" s="235"/>
      <c r="AD9" s="9"/>
      <c r="AH9" s="41"/>
    </row>
    <row r="10" spans="1:34" ht="15" customHeight="1" x14ac:dyDescent="0.2">
      <c r="A10" s="90">
        <f>'Série Vento-1 dia'!D10</f>
        <v>42012</v>
      </c>
      <c r="B10" s="55">
        <f>'Série Vento-1 dia'!E10</f>
        <v>14.605065159999999</v>
      </c>
      <c r="C10" s="235">
        <f t="shared" si="2"/>
        <v>0.29210130320000005</v>
      </c>
      <c r="D10" s="235">
        <f t="shared" si="0"/>
        <v>0.29210130320000005</v>
      </c>
      <c r="E10" s="235">
        <f t="shared" si="0"/>
        <v>0.29210130320000005</v>
      </c>
      <c r="F10" s="235">
        <f t="shared" si="3"/>
        <v>0.87630390959999993</v>
      </c>
      <c r="G10" s="235">
        <f t="shared" si="3"/>
        <v>0.87630390959999993</v>
      </c>
      <c r="H10" s="235">
        <f t="shared" si="4"/>
        <v>1.3144558644</v>
      </c>
      <c r="I10" s="236">
        <f t="shared" si="5"/>
        <v>1.6065571676000001</v>
      </c>
      <c r="J10" s="237">
        <f t="shared" si="6"/>
        <v>0</v>
      </c>
      <c r="K10" s="235">
        <f t="shared" si="1"/>
        <v>0</v>
      </c>
      <c r="L10" s="235">
        <f t="shared" si="1"/>
        <v>0</v>
      </c>
      <c r="M10" s="235">
        <f t="shared" si="1"/>
        <v>22.710454164006201</v>
      </c>
      <c r="N10" s="235">
        <f t="shared" si="1"/>
        <v>22.710454164006201</v>
      </c>
      <c r="O10" s="235">
        <f t="shared" si="1"/>
        <v>67.482602822149971</v>
      </c>
      <c r="P10" s="235">
        <f t="shared" si="1"/>
        <v>109.70256177059423</v>
      </c>
      <c r="Q10" s="238">
        <f>J10*VLOOKUP('Tipo de Pilha_AP42'!$E$1,'Área - us ur_AP42'!$A$4:$H$7,2,FALSE)/1000</f>
        <v>0</v>
      </c>
      <c r="R10" s="239">
        <f>K10*VLOOKUP('Tipo de Pilha_AP42'!$E$1,'Área - us ur_AP42'!$A$4:$H$7,3,FALSE)/1000</f>
        <v>0</v>
      </c>
      <c r="S10" s="239">
        <f>L10*VLOOKUP('Tipo de Pilha_AP42'!$E$1,'Área - us ur_AP42'!$A$4:$H$7,4,FALSE)/1000</f>
        <v>0</v>
      </c>
      <c r="T10" s="239">
        <f>M10*VLOOKUP('Tipo de Pilha_AP42'!$E$1,'Área - us ur_AP42'!$A$4:$H$7,5,FALSE)/1000</f>
        <v>1.0901017998722977E-2</v>
      </c>
      <c r="U10" s="239">
        <f>N10*VLOOKUP('Tipo de Pilha_AP42'!$E$1,'Área - us ur_AP42'!$A$4:$H$7,6,FALSE)/1000</f>
        <v>0</v>
      </c>
      <c r="V10" s="239">
        <f>O10*VLOOKUP('Tipo de Pilha_AP42'!$E$1,'Área - us ur_AP42'!$A$4:$H$7,7,FALSE)/1000</f>
        <v>8.0979123386579963E-3</v>
      </c>
      <c r="W10" s="240">
        <f>P10*VLOOKUP('Tipo de Pilha_AP42'!$E$1,'Área - us ur_AP42'!$A$4:$H$7,8,FALSE)/1000</f>
        <v>0</v>
      </c>
      <c r="X10" s="241">
        <f t="shared" si="7"/>
        <v>1.8998930337380975E-2</v>
      </c>
      <c r="Z10" s="59"/>
      <c r="AA10" s="235"/>
      <c r="AH10" s="41"/>
    </row>
    <row r="11" spans="1:34" ht="15" customHeight="1" x14ac:dyDescent="0.2">
      <c r="A11" s="90">
        <f>'Série Vento-1 dia'!D11</f>
        <v>42013</v>
      </c>
      <c r="B11" s="55">
        <f>'Série Vento-1 dia'!E11</f>
        <v>14.605065159999999</v>
      </c>
      <c r="C11" s="235">
        <f t="shared" si="2"/>
        <v>0.29210130320000005</v>
      </c>
      <c r="D11" s="235">
        <f t="shared" si="0"/>
        <v>0.29210130320000005</v>
      </c>
      <c r="E11" s="235">
        <f t="shared" si="0"/>
        <v>0.29210130320000005</v>
      </c>
      <c r="F11" s="235">
        <f t="shared" si="3"/>
        <v>0.87630390959999993</v>
      </c>
      <c r="G11" s="235">
        <f t="shared" si="3"/>
        <v>0.87630390959999993</v>
      </c>
      <c r="H11" s="235">
        <f t="shared" si="4"/>
        <v>1.3144558644</v>
      </c>
      <c r="I11" s="236">
        <f t="shared" si="5"/>
        <v>1.6065571676000001</v>
      </c>
      <c r="J11" s="237">
        <f t="shared" si="6"/>
        <v>0</v>
      </c>
      <c r="K11" s="235">
        <f t="shared" si="1"/>
        <v>0</v>
      </c>
      <c r="L11" s="235">
        <f t="shared" si="1"/>
        <v>0</v>
      </c>
      <c r="M11" s="235">
        <f t="shared" si="1"/>
        <v>22.710454164006201</v>
      </c>
      <c r="N11" s="235">
        <f t="shared" si="1"/>
        <v>22.710454164006201</v>
      </c>
      <c r="O11" s="235">
        <f t="shared" si="1"/>
        <v>67.482602822149971</v>
      </c>
      <c r="P11" s="235">
        <f t="shared" si="1"/>
        <v>109.70256177059423</v>
      </c>
      <c r="Q11" s="238">
        <f>J11*VLOOKUP('Tipo de Pilha_AP42'!$E$1,'Área - us ur_AP42'!$A$4:$H$7,2,FALSE)/1000</f>
        <v>0</v>
      </c>
      <c r="R11" s="239">
        <f>K11*VLOOKUP('Tipo de Pilha_AP42'!$E$1,'Área - us ur_AP42'!$A$4:$H$7,3,FALSE)/1000</f>
        <v>0</v>
      </c>
      <c r="S11" s="239">
        <f>L11*VLOOKUP('Tipo de Pilha_AP42'!$E$1,'Área - us ur_AP42'!$A$4:$H$7,4,FALSE)/1000</f>
        <v>0</v>
      </c>
      <c r="T11" s="239">
        <f>M11*VLOOKUP('Tipo de Pilha_AP42'!$E$1,'Área - us ur_AP42'!$A$4:$H$7,5,FALSE)/1000</f>
        <v>1.0901017998722977E-2</v>
      </c>
      <c r="U11" s="239">
        <f>N11*VLOOKUP('Tipo de Pilha_AP42'!$E$1,'Área - us ur_AP42'!$A$4:$H$7,6,FALSE)/1000</f>
        <v>0</v>
      </c>
      <c r="V11" s="239">
        <f>O11*VLOOKUP('Tipo de Pilha_AP42'!$E$1,'Área - us ur_AP42'!$A$4:$H$7,7,FALSE)/1000</f>
        <v>8.0979123386579963E-3</v>
      </c>
      <c r="W11" s="240">
        <f>P11*VLOOKUP('Tipo de Pilha_AP42'!$E$1,'Área - us ur_AP42'!$A$4:$H$7,8,FALSE)/1000</f>
        <v>0</v>
      </c>
      <c r="X11" s="241">
        <f t="shared" si="7"/>
        <v>1.8998930337380975E-2</v>
      </c>
      <c r="Z11" s="59"/>
      <c r="AA11" s="235"/>
      <c r="AH11" s="41"/>
    </row>
    <row r="12" spans="1:34" ht="15" customHeight="1" x14ac:dyDescent="0.2">
      <c r="A12" s="90">
        <f>'Série Vento-1 dia'!D12</f>
        <v>42014</v>
      </c>
      <c r="B12" s="55">
        <f>'Série Vento-1 dia'!E12</f>
        <v>17.182429599999999</v>
      </c>
      <c r="C12" s="235">
        <f t="shared" si="2"/>
        <v>0.34364859200000003</v>
      </c>
      <c r="D12" s="235">
        <f t="shared" si="0"/>
        <v>0.34364859200000003</v>
      </c>
      <c r="E12" s="235">
        <f t="shared" si="0"/>
        <v>0.34364859200000003</v>
      </c>
      <c r="F12" s="235">
        <f t="shared" si="3"/>
        <v>1.0309457759999998</v>
      </c>
      <c r="G12" s="235">
        <f t="shared" si="3"/>
        <v>1.0309457759999998</v>
      </c>
      <c r="H12" s="235">
        <f t="shared" si="4"/>
        <v>1.5464186640000002</v>
      </c>
      <c r="I12" s="236">
        <f t="shared" si="5"/>
        <v>1.890067256</v>
      </c>
      <c r="J12" s="237">
        <f t="shared" si="6"/>
        <v>0</v>
      </c>
      <c r="K12" s="235">
        <f t="shared" si="1"/>
        <v>0</v>
      </c>
      <c r="L12" s="235">
        <f t="shared" si="1"/>
        <v>0</v>
      </c>
      <c r="M12" s="235">
        <f t="shared" si="1"/>
        <v>35.969522290150032</v>
      </c>
      <c r="N12" s="235">
        <f t="shared" si="1"/>
        <v>35.969522290150032</v>
      </c>
      <c r="O12" s="235">
        <f t="shared" si="1"/>
        <v>100.20112333299764</v>
      </c>
      <c r="P12" s="235">
        <f t="shared" si="1"/>
        <v>160.14587213851544</v>
      </c>
      <c r="Q12" s="238">
        <f>J12*VLOOKUP('Tipo de Pilha_AP42'!$E$1,'Área - us ur_AP42'!$A$4:$H$7,2,FALSE)/1000</f>
        <v>0</v>
      </c>
      <c r="R12" s="239">
        <f>K12*VLOOKUP('Tipo de Pilha_AP42'!$E$1,'Área - us ur_AP42'!$A$4:$H$7,3,FALSE)/1000</f>
        <v>0</v>
      </c>
      <c r="S12" s="239">
        <f>L12*VLOOKUP('Tipo de Pilha_AP42'!$E$1,'Área - us ur_AP42'!$A$4:$H$7,4,FALSE)/1000</f>
        <v>0</v>
      </c>
      <c r="T12" s="239">
        <f>M12*VLOOKUP('Tipo de Pilha_AP42'!$E$1,'Área - us ur_AP42'!$A$4:$H$7,5,FALSE)/1000</f>
        <v>1.7265370699272014E-2</v>
      </c>
      <c r="U12" s="239">
        <f>N12*VLOOKUP('Tipo de Pilha_AP42'!$E$1,'Área - us ur_AP42'!$A$4:$H$7,6,FALSE)/1000</f>
        <v>0</v>
      </c>
      <c r="V12" s="239">
        <f>O12*VLOOKUP('Tipo de Pilha_AP42'!$E$1,'Área - us ur_AP42'!$A$4:$H$7,7,FALSE)/1000</f>
        <v>1.2024134799959717E-2</v>
      </c>
      <c r="W12" s="240">
        <f>P12*VLOOKUP('Tipo de Pilha_AP42'!$E$1,'Área - us ur_AP42'!$A$4:$H$7,8,FALSE)/1000</f>
        <v>0</v>
      </c>
      <c r="X12" s="241">
        <f t="shared" si="7"/>
        <v>2.9289505499231733E-2</v>
      </c>
      <c r="Z12" s="59"/>
      <c r="AA12" s="235"/>
      <c r="AH12" s="41"/>
    </row>
    <row r="13" spans="1:34" ht="15" customHeight="1" x14ac:dyDescent="0.2">
      <c r="A13" s="90">
        <f>'Série Vento-1 dia'!D13</f>
        <v>42015</v>
      </c>
      <c r="B13" s="55">
        <f>'Série Vento-1 dia'!E13</f>
        <v>19.759794039999999</v>
      </c>
      <c r="C13" s="235">
        <f t="shared" si="2"/>
        <v>0.39519588080000007</v>
      </c>
      <c r="D13" s="235">
        <f t="shared" si="0"/>
        <v>0.39519588080000007</v>
      </c>
      <c r="E13" s="235">
        <f t="shared" si="0"/>
        <v>0.39519588080000007</v>
      </c>
      <c r="F13" s="235">
        <f t="shared" si="3"/>
        <v>1.1855876423999998</v>
      </c>
      <c r="G13" s="235">
        <f t="shared" si="3"/>
        <v>1.1855876423999998</v>
      </c>
      <c r="H13" s="235">
        <f t="shared" si="4"/>
        <v>1.7783814636000002</v>
      </c>
      <c r="I13" s="236">
        <f t="shared" si="5"/>
        <v>2.1735773444000004</v>
      </c>
      <c r="J13" s="237">
        <f t="shared" si="6"/>
        <v>0</v>
      </c>
      <c r="K13" s="235">
        <f t="shared" si="1"/>
        <v>0</v>
      </c>
      <c r="L13" s="235">
        <f t="shared" si="1"/>
        <v>0</v>
      </c>
      <c r="M13" s="235">
        <f t="shared" si="1"/>
        <v>52.002626810160223</v>
      </c>
      <c r="N13" s="235">
        <f t="shared" si="1"/>
        <v>52.002626810160223</v>
      </c>
      <c r="O13" s="235">
        <f t="shared" si="1"/>
        <v>139.16122573004458</v>
      </c>
      <c r="P13" s="235">
        <f t="shared" si="1"/>
        <v>219.91302705248756</v>
      </c>
      <c r="Q13" s="238">
        <f>J13*VLOOKUP('Tipo de Pilha_AP42'!$E$1,'Área - us ur_AP42'!$A$4:$H$7,2,FALSE)/1000</f>
        <v>0</v>
      </c>
      <c r="R13" s="239">
        <f>K13*VLOOKUP('Tipo de Pilha_AP42'!$E$1,'Área - us ur_AP42'!$A$4:$H$7,3,FALSE)/1000</f>
        <v>0</v>
      </c>
      <c r="S13" s="239">
        <f>L13*VLOOKUP('Tipo de Pilha_AP42'!$E$1,'Área - us ur_AP42'!$A$4:$H$7,4,FALSE)/1000</f>
        <v>0</v>
      </c>
      <c r="T13" s="239">
        <f>M13*VLOOKUP('Tipo de Pilha_AP42'!$E$1,'Área - us ur_AP42'!$A$4:$H$7,5,FALSE)/1000</f>
        <v>2.4961260868876907E-2</v>
      </c>
      <c r="U13" s="239">
        <f>N13*VLOOKUP('Tipo de Pilha_AP42'!$E$1,'Área - us ur_AP42'!$A$4:$H$7,6,FALSE)/1000</f>
        <v>0</v>
      </c>
      <c r="V13" s="239">
        <f>O13*VLOOKUP('Tipo de Pilha_AP42'!$E$1,'Área - us ur_AP42'!$A$4:$H$7,7,FALSE)/1000</f>
        <v>1.669934708760535E-2</v>
      </c>
      <c r="W13" s="240">
        <f>P13*VLOOKUP('Tipo de Pilha_AP42'!$E$1,'Área - us ur_AP42'!$A$4:$H$7,8,FALSE)/1000</f>
        <v>0</v>
      </c>
      <c r="X13" s="241">
        <f t="shared" si="7"/>
        <v>4.1660607956482257E-2</v>
      </c>
      <c r="Z13" s="59"/>
      <c r="AA13" s="235"/>
      <c r="AH13" s="41"/>
    </row>
    <row r="14" spans="1:34" ht="15" customHeight="1" x14ac:dyDescent="0.2">
      <c r="A14" s="90">
        <f>'Série Vento-1 dia'!D14</f>
        <v>42016</v>
      </c>
      <c r="B14" s="55">
        <f>'Série Vento-1 dia'!E14</f>
        <v>18.90067256</v>
      </c>
      <c r="C14" s="235">
        <f t="shared" si="2"/>
        <v>0.37801345120000007</v>
      </c>
      <c r="D14" s="235">
        <f t="shared" si="0"/>
        <v>0.37801345120000007</v>
      </c>
      <c r="E14" s="235">
        <f t="shared" si="0"/>
        <v>0.37801345120000007</v>
      </c>
      <c r="F14" s="235">
        <f t="shared" si="3"/>
        <v>1.1340403535999999</v>
      </c>
      <c r="G14" s="235">
        <f t="shared" si="3"/>
        <v>1.1340403535999999</v>
      </c>
      <c r="H14" s="235">
        <f t="shared" si="4"/>
        <v>1.7010605304000002</v>
      </c>
      <c r="I14" s="236">
        <f t="shared" si="5"/>
        <v>2.0790739816000001</v>
      </c>
      <c r="J14" s="237">
        <f t="shared" si="6"/>
        <v>0</v>
      </c>
      <c r="K14" s="235">
        <f t="shared" si="1"/>
        <v>0</v>
      </c>
      <c r="L14" s="235">
        <f t="shared" si="1"/>
        <v>0</v>
      </c>
      <c r="M14" s="235">
        <f t="shared" si="1"/>
        <v>46.350032370838349</v>
      </c>
      <c r="N14" s="235">
        <f t="shared" si="1"/>
        <v>46.350032370838349</v>
      </c>
      <c r="O14" s="235">
        <f t="shared" si="1"/>
        <v>125.48101583256233</v>
      </c>
      <c r="P14" s="235">
        <f t="shared" si="1"/>
        <v>198.95465935382452</v>
      </c>
      <c r="Q14" s="238">
        <f>J14*VLOOKUP('Tipo de Pilha_AP42'!$E$1,'Área - us ur_AP42'!$A$4:$H$7,2,FALSE)/1000</f>
        <v>0</v>
      </c>
      <c r="R14" s="239">
        <f>K14*VLOOKUP('Tipo de Pilha_AP42'!$E$1,'Área - us ur_AP42'!$A$4:$H$7,3,FALSE)/1000</f>
        <v>0</v>
      </c>
      <c r="S14" s="239">
        <f>L14*VLOOKUP('Tipo de Pilha_AP42'!$E$1,'Área - us ur_AP42'!$A$4:$H$7,4,FALSE)/1000</f>
        <v>0</v>
      </c>
      <c r="T14" s="239">
        <f>M14*VLOOKUP('Tipo de Pilha_AP42'!$E$1,'Área - us ur_AP42'!$A$4:$H$7,5,FALSE)/1000</f>
        <v>2.2248015538002406E-2</v>
      </c>
      <c r="U14" s="239">
        <f>N14*VLOOKUP('Tipo de Pilha_AP42'!$E$1,'Área - us ur_AP42'!$A$4:$H$7,6,FALSE)/1000</f>
        <v>0</v>
      </c>
      <c r="V14" s="239">
        <f>O14*VLOOKUP('Tipo de Pilha_AP42'!$E$1,'Área - us ur_AP42'!$A$4:$H$7,7,FALSE)/1000</f>
        <v>1.505772189990748E-2</v>
      </c>
      <c r="W14" s="240">
        <f>P14*VLOOKUP('Tipo de Pilha_AP42'!$E$1,'Área - us ur_AP42'!$A$4:$H$7,8,FALSE)/1000</f>
        <v>0</v>
      </c>
      <c r="X14" s="241">
        <f t="shared" si="7"/>
        <v>3.7305737437909887E-2</v>
      </c>
      <c r="Z14" s="59"/>
      <c r="AA14" s="235"/>
      <c r="AH14" s="41"/>
    </row>
    <row r="15" spans="1:34" ht="15" customHeight="1" x14ac:dyDescent="0.2">
      <c r="A15" s="90">
        <f>'Série Vento-1 dia'!D15</f>
        <v>42017</v>
      </c>
      <c r="B15" s="55">
        <f>'Série Vento-1 dia'!E15</f>
        <v>17.182429599999999</v>
      </c>
      <c r="C15" s="235">
        <f t="shared" si="2"/>
        <v>0.34364859200000003</v>
      </c>
      <c r="D15" s="235">
        <f t="shared" si="0"/>
        <v>0.34364859200000003</v>
      </c>
      <c r="E15" s="235">
        <f t="shared" si="0"/>
        <v>0.34364859200000003</v>
      </c>
      <c r="F15" s="235">
        <f t="shared" si="3"/>
        <v>1.0309457759999998</v>
      </c>
      <c r="G15" s="235">
        <f t="shared" si="3"/>
        <v>1.0309457759999998</v>
      </c>
      <c r="H15" s="235">
        <f t="shared" si="4"/>
        <v>1.5464186640000002</v>
      </c>
      <c r="I15" s="236">
        <f t="shared" si="5"/>
        <v>1.890067256</v>
      </c>
      <c r="J15" s="237">
        <f t="shared" si="6"/>
        <v>0</v>
      </c>
      <c r="K15" s="235">
        <f t="shared" si="1"/>
        <v>0</v>
      </c>
      <c r="L15" s="235">
        <f t="shared" si="1"/>
        <v>0</v>
      </c>
      <c r="M15" s="235">
        <f t="shared" si="1"/>
        <v>35.969522290150032</v>
      </c>
      <c r="N15" s="235">
        <f t="shared" si="1"/>
        <v>35.969522290150032</v>
      </c>
      <c r="O15" s="235">
        <f t="shared" si="1"/>
        <v>100.20112333299764</v>
      </c>
      <c r="P15" s="235">
        <f t="shared" si="1"/>
        <v>160.14587213851544</v>
      </c>
      <c r="Q15" s="238">
        <f>J15*VLOOKUP('Tipo de Pilha_AP42'!$E$1,'Área - us ur_AP42'!$A$4:$H$7,2,FALSE)/1000</f>
        <v>0</v>
      </c>
      <c r="R15" s="239">
        <f>K15*VLOOKUP('Tipo de Pilha_AP42'!$E$1,'Área - us ur_AP42'!$A$4:$H$7,3,FALSE)/1000</f>
        <v>0</v>
      </c>
      <c r="S15" s="239">
        <f>L15*VLOOKUP('Tipo de Pilha_AP42'!$E$1,'Área - us ur_AP42'!$A$4:$H$7,4,FALSE)/1000</f>
        <v>0</v>
      </c>
      <c r="T15" s="239">
        <f>M15*VLOOKUP('Tipo de Pilha_AP42'!$E$1,'Área - us ur_AP42'!$A$4:$H$7,5,FALSE)/1000</f>
        <v>1.7265370699272014E-2</v>
      </c>
      <c r="U15" s="239">
        <f>N15*VLOOKUP('Tipo de Pilha_AP42'!$E$1,'Área - us ur_AP42'!$A$4:$H$7,6,FALSE)/1000</f>
        <v>0</v>
      </c>
      <c r="V15" s="239">
        <f>O15*VLOOKUP('Tipo de Pilha_AP42'!$E$1,'Área - us ur_AP42'!$A$4:$H$7,7,FALSE)/1000</f>
        <v>1.2024134799959717E-2</v>
      </c>
      <c r="W15" s="240">
        <f>P15*VLOOKUP('Tipo de Pilha_AP42'!$E$1,'Área - us ur_AP42'!$A$4:$H$7,8,FALSE)/1000</f>
        <v>0</v>
      </c>
      <c r="X15" s="241">
        <f t="shared" si="7"/>
        <v>2.9289505499231733E-2</v>
      </c>
      <c r="Z15" s="59"/>
      <c r="AA15" s="59"/>
      <c r="AH15" s="41"/>
    </row>
    <row r="16" spans="1:34" ht="15" customHeight="1" x14ac:dyDescent="0.2">
      <c r="A16" s="90">
        <f>'Série Vento-1 dia'!D16</f>
        <v>42018</v>
      </c>
      <c r="B16" s="55">
        <f>'Série Vento-1 dia'!E16</f>
        <v>16.32330812</v>
      </c>
      <c r="C16" s="235">
        <f t="shared" si="2"/>
        <v>0.32646616240000009</v>
      </c>
      <c r="D16" s="235">
        <f t="shared" si="0"/>
        <v>0.32646616240000009</v>
      </c>
      <c r="E16" s="235">
        <f t="shared" si="0"/>
        <v>0.32646616240000009</v>
      </c>
      <c r="F16" s="235">
        <f t="shared" si="3"/>
        <v>0.9793984872</v>
      </c>
      <c r="G16" s="235">
        <f t="shared" si="3"/>
        <v>0.9793984872</v>
      </c>
      <c r="H16" s="235">
        <f t="shared" si="4"/>
        <v>1.4690977308000002</v>
      </c>
      <c r="I16" s="236">
        <f t="shared" si="5"/>
        <v>1.7955638932000002</v>
      </c>
      <c r="J16" s="237">
        <f t="shared" si="6"/>
        <v>0</v>
      </c>
      <c r="K16" s="235">
        <f t="shared" si="1"/>
        <v>0</v>
      </c>
      <c r="L16" s="235">
        <f t="shared" si="1"/>
        <v>0</v>
      </c>
      <c r="M16" s="235">
        <f t="shared" si="1"/>
        <v>31.241606648783609</v>
      </c>
      <c r="N16" s="235">
        <f t="shared" si="1"/>
        <v>31.241606648783609</v>
      </c>
      <c r="O16" s="235">
        <f t="shared" si="1"/>
        <v>88.601440730915172</v>
      </c>
      <c r="P16" s="235">
        <f t="shared" si="1"/>
        <v>142.29545262186943</v>
      </c>
      <c r="Q16" s="238">
        <f>J16*VLOOKUP('Tipo de Pilha_AP42'!$E$1,'Área - us ur_AP42'!$A$4:$H$7,2,FALSE)/1000</f>
        <v>0</v>
      </c>
      <c r="R16" s="239">
        <f>K16*VLOOKUP('Tipo de Pilha_AP42'!$E$1,'Área - us ur_AP42'!$A$4:$H$7,3,FALSE)/1000</f>
        <v>0</v>
      </c>
      <c r="S16" s="239">
        <f>L16*VLOOKUP('Tipo de Pilha_AP42'!$E$1,'Área - us ur_AP42'!$A$4:$H$7,4,FALSE)/1000</f>
        <v>0</v>
      </c>
      <c r="T16" s="239">
        <f>M16*VLOOKUP('Tipo de Pilha_AP42'!$E$1,'Área - us ur_AP42'!$A$4:$H$7,5,FALSE)/1000</f>
        <v>1.4995971191416132E-2</v>
      </c>
      <c r="U16" s="239">
        <f>N16*VLOOKUP('Tipo de Pilha_AP42'!$E$1,'Área - us ur_AP42'!$A$4:$H$7,6,FALSE)/1000</f>
        <v>0</v>
      </c>
      <c r="V16" s="239">
        <f>O16*VLOOKUP('Tipo de Pilha_AP42'!$E$1,'Área - us ur_AP42'!$A$4:$H$7,7,FALSE)/1000</f>
        <v>1.0632172887709821E-2</v>
      </c>
      <c r="W16" s="240">
        <f>P16*VLOOKUP('Tipo de Pilha_AP42'!$E$1,'Área - us ur_AP42'!$A$4:$H$7,8,FALSE)/1000</f>
        <v>0</v>
      </c>
      <c r="X16" s="241">
        <f t="shared" si="7"/>
        <v>2.5628144079125954E-2</v>
      </c>
      <c r="AH16" s="41"/>
    </row>
    <row r="17" spans="1:34" ht="15" customHeight="1" x14ac:dyDescent="0.2">
      <c r="A17" s="90">
        <f>'Série Vento-1 dia'!D17</f>
        <v>42019</v>
      </c>
      <c r="B17" s="55">
        <f>'Série Vento-1 dia'!E17</f>
        <v>17.182429599999999</v>
      </c>
      <c r="C17" s="235">
        <f t="shared" si="2"/>
        <v>0.34364859200000003</v>
      </c>
      <c r="D17" s="235">
        <f t="shared" si="0"/>
        <v>0.34364859200000003</v>
      </c>
      <c r="E17" s="235">
        <f t="shared" si="0"/>
        <v>0.34364859200000003</v>
      </c>
      <c r="F17" s="235">
        <f t="shared" si="3"/>
        <v>1.0309457759999998</v>
      </c>
      <c r="G17" s="235">
        <f t="shared" si="3"/>
        <v>1.0309457759999998</v>
      </c>
      <c r="H17" s="235">
        <f t="shared" si="4"/>
        <v>1.5464186640000002</v>
      </c>
      <c r="I17" s="236">
        <f t="shared" si="5"/>
        <v>1.890067256</v>
      </c>
      <c r="J17" s="237">
        <f t="shared" si="6"/>
        <v>0</v>
      </c>
      <c r="K17" s="235">
        <f t="shared" si="1"/>
        <v>0</v>
      </c>
      <c r="L17" s="235">
        <f t="shared" si="1"/>
        <v>0</v>
      </c>
      <c r="M17" s="235">
        <f t="shared" si="1"/>
        <v>35.969522290150032</v>
      </c>
      <c r="N17" s="235">
        <f t="shared" si="1"/>
        <v>35.969522290150032</v>
      </c>
      <c r="O17" s="235">
        <f t="shared" si="1"/>
        <v>100.20112333299764</v>
      </c>
      <c r="P17" s="235">
        <f t="shared" si="1"/>
        <v>160.14587213851544</v>
      </c>
      <c r="Q17" s="238">
        <f>J17*VLOOKUP('Tipo de Pilha_AP42'!$E$1,'Área - us ur_AP42'!$A$4:$H$7,2,FALSE)/1000</f>
        <v>0</v>
      </c>
      <c r="R17" s="239">
        <f>K17*VLOOKUP('Tipo de Pilha_AP42'!$E$1,'Área - us ur_AP42'!$A$4:$H$7,3,FALSE)/1000</f>
        <v>0</v>
      </c>
      <c r="S17" s="239">
        <f>L17*VLOOKUP('Tipo de Pilha_AP42'!$E$1,'Área - us ur_AP42'!$A$4:$H$7,4,FALSE)/1000</f>
        <v>0</v>
      </c>
      <c r="T17" s="239">
        <f>M17*VLOOKUP('Tipo de Pilha_AP42'!$E$1,'Área - us ur_AP42'!$A$4:$H$7,5,FALSE)/1000</f>
        <v>1.7265370699272014E-2</v>
      </c>
      <c r="U17" s="239">
        <f>N17*VLOOKUP('Tipo de Pilha_AP42'!$E$1,'Área - us ur_AP42'!$A$4:$H$7,6,FALSE)/1000</f>
        <v>0</v>
      </c>
      <c r="V17" s="239">
        <f>O17*VLOOKUP('Tipo de Pilha_AP42'!$E$1,'Área - us ur_AP42'!$A$4:$H$7,7,FALSE)/1000</f>
        <v>1.2024134799959717E-2</v>
      </c>
      <c r="W17" s="240">
        <f>P17*VLOOKUP('Tipo de Pilha_AP42'!$E$1,'Área - us ur_AP42'!$A$4:$H$7,8,FALSE)/1000</f>
        <v>0</v>
      </c>
      <c r="X17" s="241">
        <f t="shared" si="7"/>
        <v>2.9289505499231733E-2</v>
      </c>
      <c r="Z17" s="3" t="s">
        <v>54</v>
      </c>
      <c r="AH17" s="41"/>
    </row>
    <row r="18" spans="1:34" ht="15" customHeight="1" x14ac:dyDescent="0.2">
      <c r="A18" s="90">
        <f>'Série Vento-1 dia'!D18</f>
        <v>42020</v>
      </c>
      <c r="B18" s="55">
        <f>'Série Vento-1 dia'!E18</f>
        <v>15.464186639999999</v>
      </c>
      <c r="C18" s="235">
        <f t="shared" si="2"/>
        <v>0.30928373280000004</v>
      </c>
      <c r="D18" s="235">
        <f t="shared" si="0"/>
        <v>0.30928373280000004</v>
      </c>
      <c r="E18" s="235">
        <f t="shared" si="0"/>
        <v>0.30928373280000004</v>
      </c>
      <c r="F18" s="235">
        <f t="shared" si="3"/>
        <v>0.92785119839999997</v>
      </c>
      <c r="G18" s="235">
        <f t="shared" si="3"/>
        <v>0.92785119839999997</v>
      </c>
      <c r="H18" s="235">
        <f t="shared" si="4"/>
        <v>1.3917767976000002</v>
      </c>
      <c r="I18" s="236">
        <f t="shared" si="5"/>
        <v>1.7010605304000002</v>
      </c>
      <c r="J18" s="237">
        <f t="shared" si="6"/>
        <v>0</v>
      </c>
      <c r="K18" s="235">
        <f t="shared" si="1"/>
        <v>0</v>
      </c>
      <c r="L18" s="235">
        <f t="shared" si="1"/>
        <v>0</v>
      </c>
      <c r="M18" s="235">
        <f t="shared" si="1"/>
        <v>26.821917273402335</v>
      </c>
      <c r="N18" s="235">
        <f t="shared" si="1"/>
        <v>26.821917273402335</v>
      </c>
      <c r="O18" s="235">
        <f t="shared" si="1"/>
        <v>77.695267227299297</v>
      </c>
      <c r="P18" s="235">
        <f t="shared" si="1"/>
        <v>125.48101583256233</v>
      </c>
      <c r="Q18" s="238">
        <f>J18*VLOOKUP('Tipo de Pilha_AP42'!$E$1,'Área - us ur_AP42'!$A$4:$H$7,2,FALSE)/1000</f>
        <v>0</v>
      </c>
      <c r="R18" s="239">
        <f>K18*VLOOKUP('Tipo de Pilha_AP42'!$E$1,'Área - us ur_AP42'!$A$4:$H$7,3,FALSE)/1000</f>
        <v>0</v>
      </c>
      <c r="S18" s="239">
        <f>L18*VLOOKUP('Tipo de Pilha_AP42'!$E$1,'Área - us ur_AP42'!$A$4:$H$7,4,FALSE)/1000</f>
        <v>0</v>
      </c>
      <c r="T18" s="239">
        <f>M18*VLOOKUP('Tipo de Pilha_AP42'!$E$1,'Área - us ur_AP42'!$A$4:$H$7,5,FALSE)/1000</f>
        <v>1.287452029123312E-2</v>
      </c>
      <c r="U18" s="239">
        <f>N18*VLOOKUP('Tipo de Pilha_AP42'!$E$1,'Área - us ur_AP42'!$A$4:$H$7,6,FALSE)/1000</f>
        <v>0</v>
      </c>
      <c r="V18" s="239">
        <f>O18*VLOOKUP('Tipo de Pilha_AP42'!$E$1,'Área - us ur_AP42'!$A$4:$H$7,7,FALSE)/1000</f>
        <v>9.3234320672759153E-3</v>
      </c>
      <c r="W18" s="240">
        <f>P18*VLOOKUP('Tipo de Pilha_AP42'!$E$1,'Área - us ur_AP42'!$A$4:$H$7,8,FALSE)/1000</f>
        <v>0</v>
      </c>
      <c r="X18" s="241">
        <f t="shared" si="7"/>
        <v>2.2197952358509035E-2</v>
      </c>
      <c r="AH18" s="41"/>
    </row>
    <row r="19" spans="1:34" ht="15" customHeight="1" x14ac:dyDescent="0.2">
      <c r="A19" s="90">
        <f>'Série Vento-1 dia'!D19</f>
        <v>42021</v>
      </c>
      <c r="B19" s="55">
        <f>'Série Vento-1 dia'!E19</f>
        <v>17.182429599999999</v>
      </c>
      <c r="C19" s="235">
        <f t="shared" si="2"/>
        <v>0.34364859200000003</v>
      </c>
      <c r="D19" s="235">
        <f t="shared" si="0"/>
        <v>0.34364859200000003</v>
      </c>
      <c r="E19" s="235">
        <f t="shared" si="0"/>
        <v>0.34364859200000003</v>
      </c>
      <c r="F19" s="235">
        <f t="shared" si="3"/>
        <v>1.0309457759999998</v>
      </c>
      <c r="G19" s="235">
        <f t="shared" si="3"/>
        <v>1.0309457759999998</v>
      </c>
      <c r="H19" s="235">
        <f t="shared" si="4"/>
        <v>1.5464186640000002</v>
      </c>
      <c r="I19" s="236">
        <f t="shared" si="5"/>
        <v>1.890067256</v>
      </c>
      <c r="J19" s="237">
        <f t="shared" si="6"/>
        <v>0</v>
      </c>
      <c r="K19" s="235">
        <f t="shared" si="6"/>
        <v>0</v>
      </c>
      <c r="L19" s="235">
        <f t="shared" si="6"/>
        <v>0</v>
      </c>
      <c r="M19" s="235">
        <f t="shared" si="6"/>
        <v>35.969522290150032</v>
      </c>
      <c r="N19" s="235">
        <f t="shared" si="6"/>
        <v>35.969522290150032</v>
      </c>
      <c r="O19" s="235">
        <f t="shared" si="6"/>
        <v>100.20112333299764</v>
      </c>
      <c r="P19" s="235">
        <f t="shared" si="6"/>
        <v>160.14587213851544</v>
      </c>
      <c r="Q19" s="238">
        <f>J19*VLOOKUP('Tipo de Pilha_AP42'!$E$1,'Área - us ur_AP42'!$A$4:$H$7,2,FALSE)/1000</f>
        <v>0</v>
      </c>
      <c r="R19" s="239">
        <f>K19*VLOOKUP('Tipo de Pilha_AP42'!$E$1,'Área - us ur_AP42'!$A$4:$H$7,3,FALSE)/1000</f>
        <v>0</v>
      </c>
      <c r="S19" s="239">
        <f>L19*VLOOKUP('Tipo de Pilha_AP42'!$E$1,'Área - us ur_AP42'!$A$4:$H$7,4,FALSE)/1000</f>
        <v>0</v>
      </c>
      <c r="T19" s="239">
        <f>M19*VLOOKUP('Tipo de Pilha_AP42'!$E$1,'Área - us ur_AP42'!$A$4:$H$7,5,FALSE)/1000</f>
        <v>1.7265370699272014E-2</v>
      </c>
      <c r="U19" s="239">
        <f>N19*VLOOKUP('Tipo de Pilha_AP42'!$E$1,'Área - us ur_AP42'!$A$4:$H$7,6,FALSE)/1000</f>
        <v>0</v>
      </c>
      <c r="V19" s="239">
        <f>O19*VLOOKUP('Tipo de Pilha_AP42'!$E$1,'Área - us ur_AP42'!$A$4:$H$7,7,FALSE)/1000</f>
        <v>1.2024134799959717E-2</v>
      </c>
      <c r="W19" s="240">
        <f>P19*VLOOKUP('Tipo de Pilha_AP42'!$E$1,'Área - us ur_AP42'!$A$4:$H$7,8,FALSE)/1000</f>
        <v>0</v>
      </c>
      <c r="X19" s="241">
        <f t="shared" si="7"/>
        <v>2.9289505499231733E-2</v>
      </c>
      <c r="AH19" s="41"/>
    </row>
    <row r="20" spans="1:34" ht="15" customHeight="1" x14ac:dyDescent="0.2">
      <c r="A20" s="90">
        <f>'Série Vento-1 dia'!D20</f>
        <v>42022</v>
      </c>
      <c r="B20" s="55">
        <f>'Série Vento-1 dia'!E20</f>
        <v>18.90067256</v>
      </c>
      <c r="C20" s="235">
        <f t="shared" si="2"/>
        <v>0.37801345120000007</v>
      </c>
      <c r="D20" s="235">
        <f t="shared" si="2"/>
        <v>0.37801345120000007</v>
      </c>
      <c r="E20" s="235">
        <f t="shared" si="2"/>
        <v>0.37801345120000007</v>
      </c>
      <c r="F20" s="235">
        <f t="shared" si="3"/>
        <v>1.1340403535999999</v>
      </c>
      <c r="G20" s="235">
        <f t="shared" si="3"/>
        <v>1.1340403535999999</v>
      </c>
      <c r="H20" s="235">
        <f t="shared" si="4"/>
        <v>1.7010605304000002</v>
      </c>
      <c r="I20" s="236">
        <f t="shared" si="5"/>
        <v>2.0790739816000001</v>
      </c>
      <c r="J20" s="237">
        <f t="shared" si="6"/>
        <v>0</v>
      </c>
      <c r="K20" s="235">
        <f t="shared" si="6"/>
        <v>0</v>
      </c>
      <c r="L20" s="235">
        <f t="shared" si="6"/>
        <v>0</v>
      </c>
      <c r="M20" s="235">
        <f t="shared" si="6"/>
        <v>46.350032370838349</v>
      </c>
      <c r="N20" s="235">
        <f t="shared" si="6"/>
        <v>46.350032370838349</v>
      </c>
      <c r="O20" s="235">
        <f t="shared" si="6"/>
        <v>125.48101583256233</v>
      </c>
      <c r="P20" s="235">
        <f t="shared" si="6"/>
        <v>198.95465935382452</v>
      </c>
      <c r="Q20" s="238">
        <f>J20*VLOOKUP('Tipo de Pilha_AP42'!$E$1,'Área - us ur_AP42'!$A$4:$H$7,2,FALSE)/1000</f>
        <v>0</v>
      </c>
      <c r="R20" s="239">
        <f>K20*VLOOKUP('Tipo de Pilha_AP42'!$E$1,'Área - us ur_AP42'!$A$4:$H$7,3,FALSE)/1000</f>
        <v>0</v>
      </c>
      <c r="S20" s="239">
        <f>L20*VLOOKUP('Tipo de Pilha_AP42'!$E$1,'Área - us ur_AP42'!$A$4:$H$7,4,FALSE)/1000</f>
        <v>0</v>
      </c>
      <c r="T20" s="239">
        <f>M20*VLOOKUP('Tipo de Pilha_AP42'!$E$1,'Área - us ur_AP42'!$A$4:$H$7,5,FALSE)/1000</f>
        <v>2.2248015538002406E-2</v>
      </c>
      <c r="U20" s="239">
        <f>N20*VLOOKUP('Tipo de Pilha_AP42'!$E$1,'Área - us ur_AP42'!$A$4:$H$7,6,FALSE)/1000</f>
        <v>0</v>
      </c>
      <c r="V20" s="239">
        <f>O20*VLOOKUP('Tipo de Pilha_AP42'!$E$1,'Área - us ur_AP42'!$A$4:$H$7,7,FALSE)/1000</f>
        <v>1.505772189990748E-2</v>
      </c>
      <c r="W20" s="240">
        <f>P20*VLOOKUP('Tipo de Pilha_AP42'!$E$1,'Área - us ur_AP42'!$A$4:$H$7,8,FALSE)/1000</f>
        <v>0</v>
      </c>
      <c r="X20" s="241">
        <f t="shared" si="7"/>
        <v>3.7305737437909887E-2</v>
      </c>
      <c r="AH20" s="41"/>
    </row>
    <row r="21" spans="1:34" ht="15" customHeight="1" x14ac:dyDescent="0.2">
      <c r="A21" s="90">
        <f>'Série Vento-1 dia'!D21</f>
        <v>42023</v>
      </c>
      <c r="B21" s="55">
        <f>'Série Vento-1 dia'!E21</f>
        <v>15.464186639999999</v>
      </c>
      <c r="C21" s="235">
        <f t="shared" si="2"/>
        <v>0.30928373280000004</v>
      </c>
      <c r="D21" s="235">
        <f t="shared" si="2"/>
        <v>0.30928373280000004</v>
      </c>
      <c r="E21" s="235">
        <f t="shared" si="2"/>
        <v>0.30928373280000004</v>
      </c>
      <c r="F21" s="235">
        <f t="shared" si="3"/>
        <v>0.92785119839999997</v>
      </c>
      <c r="G21" s="235">
        <f t="shared" si="3"/>
        <v>0.92785119839999997</v>
      </c>
      <c r="H21" s="235">
        <f t="shared" si="4"/>
        <v>1.3917767976000002</v>
      </c>
      <c r="I21" s="236">
        <f t="shared" si="5"/>
        <v>1.7010605304000002</v>
      </c>
      <c r="J21" s="237">
        <f t="shared" si="6"/>
        <v>0</v>
      </c>
      <c r="K21" s="235">
        <f t="shared" si="6"/>
        <v>0</v>
      </c>
      <c r="L21" s="235">
        <f t="shared" si="6"/>
        <v>0</v>
      </c>
      <c r="M21" s="235">
        <f t="shared" si="6"/>
        <v>26.821917273402335</v>
      </c>
      <c r="N21" s="235">
        <f t="shared" si="6"/>
        <v>26.821917273402335</v>
      </c>
      <c r="O21" s="235">
        <f t="shared" si="6"/>
        <v>77.695267227299297</v>
      </c>
      <c r="P21" s="235">
        <f t="shared" si="6"/>
        <v>125.48101583256233</v>
      </c>
      <c r="Q21" s="238">
        <f>J21*VLOOKUP('Tipo de Pilha_AP42'!$E$1,'Área - us ur_AP42'!$A$4:$H$7,2,FALSE)/1000</f>
        <v>0</v>
      </c>
      <c r="R21" s="239">
        <f>K21*VLOOKUP('Tipo de Pilha_AP42'!$E$1,'Área - us ur_AP42'!$A$4:$H$7,3,FALSE)/1000</f>
        <v>0</v>
      </c>
      <c r="S21" s="239">
        <f>L21*VLOOKUP('Tipo de Pilha_AP42'!$E$1,'Área - us ur_AP42'!$A$4:$H$7,4,FALSE)/1000</f>
        <v>0</v>
      </c>
      <c r="T21" s="239">
        <f>M21*VLOOKUP('Tipo de Pilha_AP42'!$E$1,'Área - us ur_AP42'!$A$4:$H$7,5,FALSE)/1000</f>
        <v>1.287452029123312E-2</v>
      </c>
      <c r="U21" s="239">
        <f>N21*VLOOKUP('Tipo de Pilha_AP42'!$E$1,'Área - us ur_AP42'!$A$4:$H$7,6,FALSE)/1000</f>
        <v>0</v>
      </c>
      <c r="V21" s="239">
        <f>O21*VLOOKUP('Tipo de Pilha_AP42'!$E$1,'Área - us ur_AP42'!$A$4:$H$7,7,FALSE)/1000</f>
        <v>9.3234320672759153E-3</v>
      </c>
      <c r="W21" s="240">
        <f>P21*VLOOKUP('Tipo de Pilha_AP42'!$E$1,'Área - us ur_AP42'!$A$4:$H$7,8,FALSE)/1000</f>
        <v>0</v>
      </c>
      <c r="X21" s="241">
        <f t="shared" si="7"/>
        <v>2.2197952358509035E-2</v>
      </c>
      <c r="AH21" s="41"/>
    </row>
    <row r="22" spans="1:34" ht="15" customHeight="1" x14ac:dyDescent="0.2">
      <c r="A22" s="90">
        <f>'Série Vento-1 dia'!D22</f>
        <v>42024</v>
      </c>
      <c r="B22" s="55">
        <f>'Série Vento-1 dia'!E22</f>
        <v>18.041551079999998</v>
      </c>
      <c r="C22" s="235">
        <f t="shared" si="2"/>
        <v>0.36083102160000002</v>
      </c>
      <c r="D22" s="235">
        <f t="shared" si="2"/>
        <v>0.36083102160000002</v>
      </c>
      <c r="E22" s="235">
        <f t="shared" si="2"/>
        <v>0.36083102160000002</v>
      </c>
      <c r="F22" s="235">
        <f t="shared" si="3"/>
        <v>1.0824930647999997</v>
      </c>
      <c r="G22" s="235">
        <f t="shared" si="3"/>
        <v>1.0824930647999997</v>
      </c>
      <c r="H22" s="235">
        <f t="shared" si="4"/>
        <v>1.6237395971999999</v>
      </c>
      <c r="I22" s="236">
        <f t="shared" si="5"/>
        <v>1.9845706188000001</v>
      </c>
      <c r="J22" s="237">
        <f t="shared" si="6"/>
        <v>0</v>
      </c>
      <c r="K22" s="235">
        <f t="shared" si="6"/>
        <v>0</v>
      </c>
      <c r="L22" s="235">
        <f t="shared" si="6"/>
        <v>0</v>
      </c>
      <c r="M22" s="235">
        <f t="shared" si="6"/>
        <v>41.005664197501602</v>
      </c>
      <c r="N22" s="235">
        <f t="shared" si="6"/>
        <v>41.005664197501602</v>
      </c>
      <c r="O22" s="235">
        <f t="shared" si="6"/>
        <v>112.49431503354667</v>
      </c>
      <c r="P22" s="235">
        <f t="shared" si="6"/>
        <v>179.03227438250047</v>
      </c>
      <c r="Q22" s="238">
        <f>J22*VLOOKUP('Tipo de Pilha_AP42'!$E$1,'Área - us ur_AP42'!$A$4:$H$7,2,FALSE)/1000</f>
        <v>0</v>
      </c>
      <c r="R22" s="239">
        <f>K22*VLOOKUP('Tipo de Pilha_AP42'!$E$1,'Área - us ur_AP42'!$A$4:$H$7,3,FALSE)/1000</f>
        <v>0</v>
      </c>
      <c r="S22" s="239">
        <f>L22*VLOOKUP('Tipo de Pilha_AP42'!$E$1,'Área - us ur_AP42'!$A$4:$H$7,4,FALSE)/1000</f>
        <v>0</v>
      </c>
      <c r="T22" s="239">
        <f>M22*VLOOKUP('Tipo de Pilha_AP42'!$E$1,'Área - us ur_AP42'!$A$4:$H$7,5,FALSE)/1000</f>
        <v>1.9682718814800767E-2</v>
      </c>
      <c r="U22" s="239">
        <f>N22*VLOOKUP('Tipo de Pilha_AP42'!$E$1,'Área - us ur_AP42'!$A$4:$H$7,6,FALSE)/1000</f>
        <v>0</v>
      </c>
      <c r="V22" s="239">
        <f>O22*VLOOKUP('Tipo de Pilha_AP42'!$E$1,'Área - us ur_AP42'!$A$4:$H$7,7,FALSE)/1000</f>
        <v>1.34993178040256E-2</v>
      </c>
      <c r="W22" s="240">
        <f>P22*VLOOKUP('Tipo de Pilha_AP42'!$E$1,'Área - us ur_AP42'!$A$4:$H$7,8,FALSE)/1000</f>
        <v>0</v>
      </c>
      <c r="X22" s="241">
        <f t="shared" si="7"/>
        <v>3.3182036618826363E-2</v>
      </c>
      <c r="AH22" s="41"/>
    </row>
    <row r="23" spans="1:34" ht="15" customHeight="1" x14ac:dyDescent="0.2">
      <c r="A23" s="90">
        <f>'Série Vento-1 dia'!D23</f>
        <v>42025</v>
      </c>
      <c r="B23" s="55">
        <f>'Série Vento-1 dia'!E23</f>
        <v>17.182429599999999</v>
      </c>
      <c r="C23" s="235">
        <f t="shared" si="2"/>
        <v>0.34364859200000003</v>
      </c>
      <c r="D23" s="235">
        <f t="shared" si="2"/>
        <v>0.34364859200000003</v>
      </c>
      <c r="E23" s="235">
        <f t="shared" si="2"/>
        <v>0.34364859200000003</v>
      </c>
      <c r="F23" s="235">
        <f t="shared" si="3"/>
        <v>1.0309457759999998</v>
      </c>
      <c r="G23" s="235">
        <f t="shared" si="3"/>
        <v>1.0309457759999998</v>
      </c>
      <c r="H23" s="235">
        <f t="shared" si="4"/>
        <v>1.5464186640000002</v>
      </c>
      <c r="I23" s="236">
        <f t="shared" si="5"/>
        <v>1.890067256</v>
      </c>
      <c r="J23" s="237">
        <f t="shared" si="6"/>
        <v>0</v>
      </c>
      <c r="K23" s="235">
        <f t="shared" si="6"/>
        <v>0</v>
      </c>
      <c r="L23" s="235">
        <f t="shared" si="6"/>
        <v>0</v>
      </c>
      <c r="M23" s="235">
        <f t="shared" si="6"/>
        <v>35.969522290150032</v>
      </c>
      <c r="N23" s="235">
        <f t="shared" si="6"/>
        <v>35.969522290150032</v>
      </c>
      <c r="O23" s="235">
        <f t="shared" si="6"/>
        <v>100.20112333299764</v>
      </c>
      <c r="P23" s="235">
        <f t="shared" si="6"/>
        <v>160.14587213851544</v>
      </c>
      <c r="Q23" s="238">
        <f>J23*VLOOKUP('Tipo de Pilha_AP42'!$E$1,'Área - us ur_AP42'!$A$4:$H$7,2,FALSE)/1000</f>
        <v>0</v>
      </c>
      <c r="R23" s="239">
        <f>K23*VLOOKUP('Tipo de Pilha_AP42'!$E$1,'Área - us ur_AP42'!$A$4:$H$7,3,FALSE)/1000</f>
        <v>0</v>
      </c>
      <c r="S23" s="239">
        <f>L23*VLOOKUP('Tipo de Pilha_AP42'!$E$1,'Área - us ur_AP42'!$A$4:$H$7,4,FALSE)/1000</f>
        <v>0</v>
      </c>
      <c r="T23" s="239">
        <f>M23*VLOOKUP('Tipo de Pilha_AP42'!$E$1,'Área - us ur_AP42'!$A$4:$H$7,5,FALSE)/1000</f>
        <v>1.7265370699272014E-2</v>
      </c>
      <c r="U23" s="239">
        <f>N23*VLOOKUP('Tipo de Pilha_AP42'!$E$1,'Área - us ur_AP42'!$A$4:$H$7,6,FALSE)/1000</f>
        <v>0</v>
      </c>
      <c r="V23" s="239">
        <f>O23*VLOOKUP('Tipo de Pilha_AP42'!$E$1,'Área - us ur_AP42'!$A$4:$H$7,7,FALSE)/1000</f>
        <v>1.2024134799959717E-2</v>
      </c>
      <c r="W23" s="240">
        <f>P23*VLOOKUP('Tipo de Pilha_AP42'!$E$1,'Área - us ur_AP42'!$A$4:$H$7,8,FALSE)/1000</f>
        <v>0</v>
      </c>
      <c r="X23" s="241">
        <f t="shared" si="7"/>
        <v>2.9289505499231733E-2</v>
      </c>
      <c r="AH23" s="41"/>
    </row>
    <row r="24" spans="1:34" ht="15" customHeight="1" x14ac:dyDescent="0.2">
      <c r="A24" s="90">
        <f>'Série Vento-1 dia'!D24</f>
        <v>42026</v>
      </c>
      <c r="B24" s="55">
        <f>'Série Vento-1 dia'!E24</f>
        <v>16.32330812</v>
      </c>
      <c r="C24" s="235">
        <f t="shared" si="2"/>
        <v>0.32646616240000009</v>
      </c>
      <c r="D24" s="235">
        <f t="shared" si="2"/>
        <v>0.32646616240000009</v>
      </c>
      <c r="E24" s="235">
        <f t="shared" si="2"/>
        <v>0.32646616240000009</v>
      </c>
      <c r="F24" s="235">
        <f t="shared" si="3"/>
        <v>0.9793984872</v>
      </c>
      <c r="G24" s="235">
        <f t="shared" si="3"/>
        <v>0.9793984872</v>
      </c>
      <c r="H24" s="235">
        <f t="shared" si="4"/>
        <v>1.4690977308000002</v>
      </c>
      <c r="I24" s="236">
        <f t="shared" si="5"/>
        <v>1.7955638932000002</v>
      </c>
      <c r="J24" s="237">
        <f t="shared" si="6"/>
        <v>0</v>
      </c>
      <c r="K24" s="235">
        <f t="shared" si="6"/>
        <v>0</v>
      </c>
      <c r="L24" s="235">
        <f t="shared" si="6"/>
        <v>0</v>
      </c>
      <c r="M24" s="235">
        <f t="shared" si="6"/>
        <v>31.241606648783609</v>
      </c>
      <c r="N24" s="235">
        <f t="shared" si="6"/>
        <v>31.241606648783609</v>
      </c>
      <c r="O24" s="235">
        <f t="shared" si="6"/>
        <v>88.601440730915172</v>
      </c>
      <c r="P24" s="235">
        <f t="shared" si="6"/>
        <v>142.29545262186943</v>
      </c>
      <c r="Q24" s="238">
        <f>J24*VLOOKUP('Tipo de Pilha_AP42'!$E$1,'Área - us ur_AP42'!$A$4:$H$7,2,FALSE)/1000</f>
        <v>0</v>
      </c>
      <c r="R24" s="239">
        <f>K24*VLOOKUP('Tipo de Pilha_AP42'!$E$1,'Área - us ur_AP42'!$A$4:$H$7,3,FALSE)/1000</f>
        <v>0</v>
      </c>
      <c r="S24" s="239">
        <f>L24*VLOOKUP('Tipo de Pilha_AP42'!$E$1,'Área - us ur_AP42'!$A$4:$H$7,4,FALSE)/1000</f>
        <v>0</v>
      </c>
      <c r="T24" s="239">
        <f>M24*VLOOKUP('Tipo de Pilha_AP42'!$E$1,'Área - us ur_AP42'!$A$4:$H$7,5,FALSE)/1000</f>
        <v>1.4995971191416132E-2</v>
      </c>
      <c r="U24" s="239">
        <f>N24*VLOOKUP('Tipo de Pilha_AP42'!$E$1,'Área - us ur_AP42'!$A$4:$H$7,6,FALSE)/1000</f>
        <v>0</v>
      </c>
      <c r="V24" s="239">
        <f>O24*VLOOKUP('Tipo de Pilha_AP42'!$E$1,'Área - us ur_AP42'!$A$4:$H$7,7,FALSE)/1000</f>
        <v>1.0632172887709821E-2</v>
      </c>
      <c r="W24" s="240">
        <f>P24*VLOOKUP('Tipo de Pilha_AP42'!$E$1,'Área - us ur_AP42'!$A$4:$H$7,8,FALSE)/1000</f>
        <v>0</v>
      </c>
      <c r="X24" s="241">
        <f t="shared" si="7"/>
        <v>2.5628144079125954E-2</v>
      </c>
      <c r="AH24" s="41"/>
    </row>
    <row r="25" spans="1:34" ht="15" customHeight="1" x14ac:dyDescent="0.2">
      <c r="A25" s="90">
        <f>'Série Vento-1 dia'!D25</f>
        <v>42027</v>
      </c>
      <c r="B25" s="55">
        <f>'Série Vento-1 dia'!E25</f>
        <v>15.464186639999999</v>
      </c>
      <c r="C25" s="235">
        <f t="shared" si="2"/>
        <v>0.30928373280000004</v>
      </c>
      <c r="D25" s="235">
        <f t="shared" si="2"/>
        <v>0.30928373280000004</v>
      </c>
      <c r="E25" s="235">
        <f t="shared" si="2"/>
        <v>0.30928373280000004</v>
      </c>
      <c r="F25" s="235">
        <f t="shared" si="3"/>
        <v>0.92785119839999997</v>
      </c>
      <c r="G25" s="235">
        <f t="shared" si="3"/>
        <v>0.92785119839999997</v>
      </c>
      <c r="H25" s="235">
        <f t="shared" si="4"/>
        <v>1.3917767976000002</v>
      </c>
      <c r="I25" s="236">
        <f t="shared" si="5"/>
        <v>1.7010605304000002</v>
      </c>
      <c r="J25" s="237">
        <f t="shared" si="6"/>
        <v>0</v>
      </c>
      <c r="K25" s="235">
        <f t="shared" si="6"/>
        <v>0</v>
      </c>
      <c r="L25" s="235">
        <f t="shared" si="6"/>
        <v>0</v>
      </c>
      <c r="M25" s="235">
        <f t="shared" si="6"/>
        <v>26.821917273402335</v>
      </c>
      <c r="N25" s="235">
        <f t="shared" si="6"/>
        <v>26.821917273402335</v>
      </c>
      <c r="O25" s="235">
        <f t="shared" si="6"/>
        <v>77.695267227299297</v>
      </c>
      <c r="P25" s="235">
        <f t="shared" si="6"/>
        <v>125.48101583256233</v>
      </c>
      <c r="Q25" s="238">
        <f>J25*VLOOKUP('Tipo de Pilha_AP42'!$E$1,'Área - us ur_AP42'!$A$4:$H$7,2,FALSE)/1000</f>
        <v>0</v>
      </c>
      <c r="R25" s="239">
        <f>K25*VLOOKUP('Tipo de Pilha_AP42'!$E$1,'Área - us ur_AP42'!$A$4:$H$7,3,FALSE)/1000</f>
        <v>0</v>
      </c>
      <c r="S25" s="239">
        <f>L25*VLOOKUP('Tipo de Pilha_AP42'!$E$1,'Área - us ur_AP42'!$A$4:$H$7,4,FALSE)/1000</f>
        <v>0</v>
      </c>
      <c r="T25" s="239">
        <f>M25*VLOOKUP('Tipo de Pilha_AP42'!$E$1,'Área - us ur_AP42'!$A$4:$H$7,5,FALSE)/1000</f>
        <v>1.287452029123312E-2</v>
      </c>
      <c r="U25" s="239">
        <f>N25*VLOOKUP('Tipo de Pilha_AP42'!$E$1,'Área - us ur_AP42'!$A$4:$H$7,6,FALSE)/1000</f>
        <v>0</v>
      </c>
      <c r="V25" s="239">
        <f>O25*VLOOKUP('Tipo de Pilha_AP42'!$E$1,'Área - us ur_AP42'!$A$4:$H$7,7,FALSE)/1000</f>
        <v>9.3234320672759153E-3</v>
      </c>
      <c r="W25" s="240">
        <f>P25*VLOOKUP('Tipo de Pilha_AP42'!$E$1,'Área - us ur_AP42'!$A$4:$H$7,8,FALSE)/1000</f>
        <v>0</v>
      </c>
      <c r="X25" s="241">
        <f t="shared" si="7"/>
        <v>2.2197952358509035E-2</v>
      </c>
      <c r="AC25" s="2"/>
      <c r="AH25" s="41"/>
    </row>
    <row r="26" spans="1:34" ht="15" customHeight="1" x14ac:dyDescent="0.2">
      <c r="A26" s="90">
        <f>'Série Vento-1 dia'!D26</f>
        <v>42028</v>
      </c>
      <c r="B26" s="55">
        <f>'Série Vento-1 dia'!E26</f>
        <v>14.605065159999999</v>
      </c>
      <c r="C26" s="235">
        <f t="shared" si="2"/>
        <v>0.29210130320000005</v>
      </c>
      <c r="D26" s="235">
        <f t="shared" si="2"/>
        <v>0.29210130320000005</v>
      </c>
      <c r="E26" s="235">
        <f t="shared" si="2"/>
        <v>0.29210130320000005</v>
      </c>
      <c r="F26" s="235">
        <f t="shared" si="3"/>
        <v>0.87630390959999993</v>
      </c>
      <c r="G26" s="235">
        <f t="shared" si="3"/>
        <v>0.87630390959999993</v>
      </c>
      <c r="H26" s="235">
        <f t="shared" si="4"/>
        <v>1.3144558644</v>
      </c>
      <c r="I26" s="236">
        <f t="shared" si="5"/>
        <v>1.6065571676000001</v>
      </c>
      <c r="J26" s="237">
        <f t="shared" si="6"/>
        <v>0</v>
      </c>
      <c r="K26" s="235">
        <f t="shared" si="6"/>
        <v>0</v>
      </c>
      <c r="L26" s="235">
        <f t="shared" si="6"/>
        <v>0</v>
      </c>
      <c r="M26" s="235">
        <f t="shared" si="6"/>
        <v>22.710454164006201</v>
      </c>
      <c r="N26" s="235">
        <f t="shared" si="6"/>
        <v>22.710454164006201</v>
      </c>
      <c r="O26" s="235">
        <f t="shared" si="6"/>
        <v>67.482602822149971</v>
      </c>
      <c r="P26" s="235">
        <f t="shared" si="6"/>
        <v>109.70256177059423</v>
      </c>
      <c r="Q26" s="238">
        <f>J26*VLOOKUP('Tipo de Pilha_AP42'!$E$1,'Área - us ur_AP42'!$A$4:$H$7,2,FALSE)/1000</f>
        <v>0</v>
      </c>
      <c r="R26" s="239">
        <f>K26*VLOOKUP('Tipo de Pilha_AP42'!$E$1,'Área - us ur_AP42'!$A$4:$H$7,3,FALSE)/1000</f>
        <v>0</v>
      </c>
      <c r="S26" s="239">
        <f>L26*VLOOKUP('Tipo de Pilha_AP42'!$E$1,'Área - us ur_AP42'!$A$4:$H$7,4,FALSE)/1000</f>
        <v>0</v>
      </c>
      <c r="T26" s="239">
        <f>M26*VLOOKUP('Tipo de Pilha_AP42'!$E$1,'Área - us ur_AP42'!$A$4:$H$7,5,FALSE)/1000</f>
        <v>1.0901017998722977E-2</v>
      </c>
      <c r="U26" s="239">
        <f>N26*VLOOKUP('Tipo de Pilha_AP42'!$E$1,'Área - us ur_AP42'!$A$4:$H$7,6,FALSE)/1000</f>
        <v>0</v>
      </c>
      <c r="V26" s="239">
        <f>O26*VLOOKUP('Tipo de Pilha_AP42'!$E$1,'Área - us ur_AP42'!$A$4:$H$7,7,FALSE)/1000</f>
        <v>8.0979123386579963E-3</v>
      </c>
      <c r="W26" s="240">
        <f>P26*VLOOKUP('Tipo de Pilha_AP42'!$E$1,'Área - us ur_AP42'!$A$4:$H$7,8,FALSE)/1000</f>
        <v>0</v>
      </c>
      <c r="X26" s="241">
        <f t="shared" si="7"/>
        <v>1.8998930337380975E-2</v>
      </c>
      <c r="AH26" s="41"/>
    </row>
    <row r="27" spans="1:34" ht="15" customHeight="1" x14ac:dyDescent="0.2">
      <c r="A27" s="90">
        <f>'Série Vento-1 dia'!D27</f>
        <v>42029</v>
      </c>
      <c r="B27" s="55">
        <f>'Série Vento-1 dia'!E27</f>
        <v>14.605065159999999</v>
      </c>
      <c r="C27" s="235">
        <f t="shared" si="2"/>
        <v>0.29210130320000005</v>
      </c>
      <c r="D27" s="235">
        <f t="shared" si="2"/>
        <v>0.29210130320000005</v>
      </c>
      <c r="E27" s="235">
        <f t="shared" si="2"/>
        <v>0.29210130320000005</v>
      </c>
      <c r="F27" s="235">
        <f t="shared" si="3"/>
        <v>0.87630390959999993</v>
      </c>
      <c r="G27" s="235">
        <f t="shared" si="3"/>
        <v>0.87630390959999993</v>
      </c>
      <c r="H27" s="235">
        <f t="shared" si="4"/>
        <v>1.3144558644</v>
      </c>
      <c r="I27" s="236">
        <f t="shared" si="5"/>
        <v>1.6065571676000001</v>
      </c>
      <c r="J27" s="237">
        <f t="shared" si="6"/>
        <v>0</v>
      </c>
      <c r="K27" s="235">
        <f t="shared" si="6"/>
        <v>0</v>
      </c>
      <c r="L27" s="235">
        <f t="shared" si="6"/>
        <v>0</v>
      </c>
      <c r="M27" s="235">
        <f t="shared" si="6"/>
        <v>22.710454164006201</v>
      </c>
      <c r="N27" s="235">
        <f t="shared" si="6"/>
        <v>22.710454164006201</v>
      </c>
      <c r="O27" s="235">
        <f t="shared" si="6"/>
        <v>67.482602822149971</v>
      </c>
      <c r="P27" s="235">
        <f t="shared" si="6"/>
        <v>109.70256177059423</v>
      </c>
      <c r="Q27" s="238">
        <f>J27*VLOOKUP('Tipo de Pilha_AP42'!$E$1,'Área - us ur_AP42'!$A$4:$H$7,2,FALSE)/1000</f>
        <v>0</v>
      </c>
      <c r="R27" s="239">
        <f>K27*VLOOKUP('Tipo de Pilha_AP42'!$E$1,'Área - us ur_AP42'!$A$4:$H$7,3,FALSE)/1000</f>
        <v>0</v>
      </c>
      <c r="S27" s="239">
        <f>L27*VLOOKUP('Tipo de Pilha_AP42'!$E$1,'Área - us ur_AP42'!$A$4:$H$7,4,FALSE)/1000</f>
        <v>0</v>
      </c>
      <c r="T27" s="239">
        <f>M27*VLOOKUP('Tipo de Pilha_AP42'!$E$1,'Área - us ur_AP42'!$A$4:$H$7,5,FALSE)/1000</f>
        <v>1.0901017998722977E-2</v>
      </c>
      <c r="U27" s="239">
        <f>N27*VLOOKUP('Tipo de Pilha_AP42'!$E$1,'Área - us ur_AP42'!$A$4:$H$7,6,FALSE)/1000</f>
        <v>0</v>
      </c>
      <c r="V27" s="239">
        <f>O27*VLOOKUP('Tipo de Pilha_AP42'!$E$1,'Área - us ur_AP42'!$A$4:$H$7,7,FALSE)/1000</f>
        <v>8.0979123386579963E-3</v>
      </c>
      <c r="W27" s="240">
        <f>P27*VLOOKUP('Tipo de Pilha_AP42'!$E$1,'Área - us ur_AP42'!$A$4:$H$7,8,FALSE)/1000</f>
        <v>0</v>
      </c>
      <c r="X27" s="241">
        <f t="shared" si="7"/>
        <v>1.8998930337380975E-2</v>
      </c>
      <c r="Z27" s="41" t="s">
        <v>48</v>
      </c>
      <c r="AA27" s="3" t="s">
        <v>4</v>
      </c>
      <c r="AH27" s="41"/>
    </row>
    <row r="28" spans="1:34" ht="15" customHeight="1" x14ac:dyDescent="0.2">
      <c r="A28" s="90">
        <f>'Série Vento-1 dia'!D28</f>
        <v>42030</v>
      </c>
      <c r="B28" s="55">
        <f>'Série Vento-1 dia'!E28</f>
        <v>16.32330812</v>
      </c>
      <c r="C28" s="235">
        <f t="shared" si="2"/>
        <v>0.32646616240000009</v>
      </c>
      <c r="D28" s="235">
        <f t="shared" si="2"/>
        <v>0.32646616240000009</v>
      </c>
      <c r="E28" s="235">
        <f t="shared" si="2"/>
        <v>0.32646616240000009</v>
      </c>
      <c r="F28" s="235">
        <f t="shared" si="3"/>
        <v>0.9793984872</v>
      </c>
      <c r="G28" s="235">
        <f t="shared" si="3"/>
        <v>0.9793984872</v>
      </c>
      <c r="H28" s="235">
        <f t="shared" si="4"/>
        <v>1.4690977308000002</v>
      </c>
      <c r="I28" s="236">
        <f t="shared" si="5"/>
        <v>1.7955638932000002</v>
      </c>
      <c r="J28" s="237">
        <f t="shared" si="6"/>
        <v>0</v>
      </c>
      <c r="K28" s="235">
        <f t="shared" si="6"/>
        <v>0</v>
      </c>
      <c r="L28" s="235">
        <f t="shared" si="6"/>
        <v>0</v>
      </c>
      <c r="M28" s="235">
        <f t="shared" si="6"/>
        <v>31.241606648783609</v>
      </c>
      <c r="N28" s="235">
        <f t="shared" si="6"/>
        <v>31.241606648783609</v>
      </c>
      <c r="O28" s="235">
        <f t="shared" si="6"/>
        <v>88.601440730915172</v>
      </c>
      <c r="P28" s="235">
        <f t="shared" si="6"/>
        <v>142.29545262186943</v>
      </c>
      <c r="Q28" s="238">
        <f>J28*VLOOKUP('Tipo de Pilha_AP42'!$E$1,'Área - us ur_AP42'!$A$4:$H$7,2,FALSE)/1000</f>
        <v>0</v>
      </c>
      <c r="R28" s="239">
        <f>K28*VLOOKUP('Tipo de Pilha_AP42'!$E$1,'Área - us ur_AP42'!$A$4:$H$7,3,FALSE)/1000</f>
        <v>0</v>
      </c>
      <c r="S28" s="239">
        <f>L28*VLOOKUP('Tipo de Pilha_AP42'!$E$1,'Área - us ur_AP42'!$A$4:$H$7,4,FALSE)/1000</f>
        <v>0</v>
      </c>
      <c r="T28" s="239">
        <f>M28*VLOOKUP('Tipo de Pilha_AP42'!$E$1,'Área - us ur_AP42'!$A$4:$H$7,5,FALSE)/1000</f>
        <v>1.4995971191416132E-2</v>
      </c>
      <c r="U28" s="239">
        <f>N28*VLOOKUP('Tipo de Pilha_AP42'!$E$1,'Área - us ur_AP42'!$A$4:$H$7,6,FALSE)/1000</f>
        <v>0</v>
      </c>
      <c r="V28" s="239">
        <f>O28*VLOOKUP('Tipo de Pilha_AP42'!$E$1,'Área - us ur_AP42'!$A$4:$H$7,7,FALSE)/1000</f>
        <v>1.0632172887709821E-2</v>
      </c>
      <c r="W28" s="240">
        <f>P28*VLOOKUP('Tipo de Pilha_AP42'!$E$1,'Área - us ur_AP42'!$A$4:$H$7,8,FALSE)/1000</f>
        <v>0</v>
      </c>
      <c r="X28" s="241">
        <f t="shared" si="7"/>
        <v>2.5628144079125954E-2</v>
      </c>
      <c r="Z28" s="41" t="s">
        <v>49</v>
      </c>
      <c r="AA28" s="3" t="s">
        <v>5</v>
      </c>
      <c r="AH28" s="41"/>
    </row>
    <row r="29" spans="1:34" ht="15" customHeight="1" x14ac:dyDescent="0.2">
      <c r="A29" s="90">
        <f>'Série Vento-1 dia'!D29</f>
        <v>42031</v>
      </c>
      <c r="B29" s="55">
        <f>'Série Vento-1 dia'!E29</f>
        <v>15.464186639999999</v>
      </c>
      <c r="C29" s="235">
        <f t="shared" si="2"/>
        <v>0.30928373280000004</v>
      </c>
      <c r="D29" s="235">
        <f t="shared" si="2"/>
        <v>0.30928373280000004</v>
      </c>
      <c r="E29" s="235">
        <f t="shared" si="2"/>
        <v>0.30928373280000004</v>
      </c>
      <c r="F29" s="235">
        <f t="shared" si="3"/>
        <v>0.92785119839999997</v>
      </c>
      <c r="G29" s="235">
        <f t="shared" si="3"/>
        <v>0.92785119839999997</v>
      </c>
      <c r="H29" s="235">
        <f t="shared" si="4"/>
        <v>1.3917767976000002</v>
      </c>
      <c r="I29" s="236">
        <f t="shared" si="5"/>
        <v>1.7010605304000002</v>
      </c>
      <c r="J29" s="237">
        <f t="shared" si="6"/>
        <v>0</v>
      </c>
      <c r="K29" s="235">
        <f t="shared" si="6"/>
        <v>0</v>
      </c>
      <c r="L29" s="235">
        <f t="shared" si="6"/>
        <v>0</v>
      </c>
      <c r="M29" s="235">
        <f t="shared" si="6"/>
        <v>26.821917273402335</v>
      </c>
      <c r="N29" s="235">
        <f t="shared" si="6"/>
        <v>26.821917273402335</v>
      </c>
      <c r="O29" s="235">
        <f t="shared" si="6"/>
        <v>77.695267227299297</v>
      </c>
      <c r="P29" s="235">
        <f t="shared" si="6"/>
        <v>125.48101583256233</v>
      </c>
      <c r="Q29" s="238">
        <f>J29*VLOOKUP('Tipo de Pilha_AP42'!$E$1,'Área - us ur_AP42'!$A$4:$H$7,2,FALSE)/1000</f>
        <v>0</v>
      </c>
      <c r="R29" s="239">
        <f>K29*VLOOKUP('Tipo de Pilha_AP42'!$E$1,'Área - us ur_AP42'!$A$4:$H$7,3,FALSE)/1000</f>
        <v>0</v>
      </c>
      <c r="S29" s="239">
        <f>L29*VLOOKUP('Tipo de Pilha_AP42'!$E$1,'Área - us ur_AP42'!$A$4:$H$7,4,FALSE)/1000</f>
        <v>0</v>
      </c>
      <c r="T29" s="239">
        <f>M29*VLOOKUP('Tipo de Pilha_AP42'!$E$1,'Área - us ur_AP42'!$A$4:$H$7,5,FALSE)/1000</f>
        <v>1.287452029123312E-2</v>
      </c>
      <c r="U29" s="239">
        <f>N29*VLOOKUP('Tipo de Pilha_AP42'!$E$1,'Área - us ur_AP42'!$A$4:$H$7,6,FALSE)/1000</f>
        <v>0</v>
      </c>
      <c r="V29" s="239">
        <f>O29*VLOOKUP('Tipo de Pilha_AP42'!$E$1,'Área - us ur_AP42'!$A$4:$H$7,7,FALSE)/1000</f>
        <v>9.3234320672759153E-3</v>
      </c>
      <c r="W29" s="240">
        <f>P29*VLOOKUP('Tipo de Pilha_AP42'!$E$1,'Área - us ur_AP42'!$A$4:$H$7,8,FALSE)/1000</f>
        <v>0</v>
      </c>
      <c r="X29" s="241">
        <f t="shared" si="7"/>
        <v>2.2197952358509035E-2</v>
      </c>
      <c r="Z29" s="1" t="s">
        <v>2</v>
      </c>
      <c r="AA29" s="3" t="s">
        <v>26</v>
      </c>
      <c r="AH29" s="41"/>
    </row>
    <row r="30" spans="1:34" ht="15" customHeight="1" x14ac:dyDescent="0.2">
      <c r="A30" s="90">
        <f>'Série Vento-1 dia'!D30</f>
        <v>42032</v>
      </c>
      <c r="B30" s="55">
        <f>'Série Vento-1 dia'!E30</f>
        <v>17.182429599999999</v>
      </c>
      <c r="C30" s="235">
        <f t="shared" si="2"/>
        <v>0.34364859200000003</v>
      </c>
      <c r="D30" s="235">
        <f t="shared" si="2"/>
        <v>0.34364859200000003</v>
      </c>
      <c r="E30" s="235">
        <f t="shared" si="2"/>
        <v>0.34364859200000003</v>
      </c>
      <c r="F30" s="235">
        <f t="shared" si="3"/>
        <v>1.0309457759999998</v>
      </c>
      <c r="G30" s="235">
        <f t="shared" si="3"/>
        <v>1.0309457759999998</v>
      </c>
      <c r="H30" s="235">
        <f t="shared" si="4"/>
        <v>1.5464186640000002</v>
      </c>
      <c r="I30" s="236">
        <f t="shared" si="5"/>
        <v>1.890067256</v>
      </c>
      <c r="J30" s="237">
        <f t="shared" si="6"/>
        <v>0</v>
      </c>
      <c r="K30" s="235">
        <f t="shared" si="6"/>
        <v>0</v>
      </c>
      <c r="L30" s="235">
        <f t="shared" si="6"/>
        <v>0</v>
      </c>
      <c r="M30" s="235">
        <f t="shared" si="6"/>
        <v>35.969522290150032</v>
      </c>
      <c r="N30" s="235">
        <f t="shared" si="6"/>
        <v>35.969522290150032</v>
      </c>
      <c r="O30" s="235">
        <f t="shared" si="6"/>
        <v>100.20112333299764</v>
      </c>
      <c r="P30" s="235">
        <f t="shared" si="6"/>
        <v>160.14587213851544</v>
      </c>
      <c r="Q30" s="238">
        <f>J30*VLOOKUP('Tipo de Pilha_AP42'!$E$1,'Área - us ur_AP42'!$A$4:$H$7,2,FALSE)/1000</f>
        <v>0</v>
      </c>
      <c r="R30" s="239">
        <f>K30*VLOOKUP('Tipo de Pilha_AP42'!$E$1,'Área - us ur_AP42'!$A$4:$H$7,3,FALSE)/1000</f>
        <v>0</v>
      </c>
      <c r="S30" s="239">
        <f>L30*VLOOKUP('Tipo de Pilha_AP42'!$E$1,'Área - us ur_AP42'!$A$4:$H$7,4,FALSE)/1000</f>
        <v>0</v>
      </c>
      <c r="T30" s="239">
        <f>M30*VLOOKUP('Tipo de Pilha_AP42'!$E$1,'Área - us ur_AP42'!$A$4:$H$7,5,FALSE)/1000</f>
        <v>1.7265370699272014E-2</v>
      </c>
      <c r="U30" s="239">
        <f>N30*VLOOKUP('Tipo de Pilha_AP42'!$E$1,'Área - us ur_AP42'!$A$4:$H$7,6,FALSE)/1000</f>
        <v>0</v>
      </c>
      <c r="V30" s="239">
        <f>O30*VLOOKUP('Tipo de Pilha_AP42'!$E$1,'Área - us ur_AP42'!$A$4:$H$7,7,FALSE)/1000</f>
        <v>1.2024134799959717E-2</v>
      </c>
      <c r="W30" s="240">
        <f>P30*VLOOKUP('Tipo de Pilha_AP42'!$E$1,'Área - us ur_AP42'!$A$4:$H$7,8,FALSE)/1000</f>
        <v>0</v>
      </c>
      <c r="X30" s="241">
        <f t="shared" si="7"/>
        <v>2.9289505499231733E-2</v>
      </c>
      <c r="Z30" s="41" t="s">
        <v>50</v>
      </c>
      <c r="AA30" s="3" t="s">
        <v>51</v>
      </c>
    </row>
    <row r="31" spans="1:34" ht="15" customHeight="1" x14ac:dyDescent="0.2">
      <c r="A31" s="90">
        <f>'Série Vento-1 dia'!D31</f>
        <v>42033</v>
      </c>
      <c r="B31" s="55">
        <f>'Série Vento-1 dia'!E31</f>
        <v>15.464186639999999</v>
      </c>
      <c r="C31" s="235">
        <f t="shared" si="2"/>
        <v>0.30928373280000004</v>
      </c>
      <c r="D31" s="235">
        <f t="shared" si="2"/>
        <v>0.30928373280000004</v>
      </c>
      <c r="E31" s="235">
        <f t="shared" si="2"/>
        <v>0.30928373280000004</v>
      </c>
      <c r="F31" s="235">
        <f t="shared" si="3"/>
        <v>0.92785119839999997</v>
      </c>
      <c r="G31" s="235">
        <f t="shared" si="3"/>
        <v>0.92785119839999997</v>
      </c>
      <c r="H31" s="235">
        <f t="shared" si="4"/>
        <v>1.3917767976000002</v>
      </c>
      <c r="I31" s="236">
        <f t="shared" si="5"/>
        <v>1.7010605304000002</v>
      </c>
      <c r="J31" s="237">
        <f t="shared" si="6"/>
        <v>0</v>
      </c>
      <c r="K31" s="235">
        <f t="shared" si="6"/>
        <v>0</v>
      </c>
      <c r="L31" s="235">
        <f t="shared" si="6"/>
        <v>0</v>
      </c>
      <c r="M31" s="235">
        <f t="shared" si="6"/>
        <v>26.821917273402335</v>
      </c>
      <c r="N31" s="235">
        <f t="shared" si="6"/>
        <v>26.821917273402335</v>
      </c>
      <c r="O31" s="235">
        <f t="shared" si="6"/>
        <v>77.695267227299297</v>
      </c>
      <c r="P31" s="235">
        <f t="shared" si="6"/>
        <v>125.48101583256233</v>
      </c>
      <c r="Q31" s="238">
        <f>J31*VLOOKUP('Tipo de Pilha_AP42'!$E$1,'Área - us ur_AP42'!$A$4:$H$7,2,FALSE)/1000</f>
        <v>0</v>
      </c>
      <c r="R31" s="239">
        <f>K31*VLOOKUP('Tipo de Pilha_AP42'!$E$1,'Área - us ur_AP42'!$A$4:$H$7,3,FALSE)/1000</f>
        <v>0</v>
      </c>
      <c r="S31" s="239">
        <f>L31*VLOOKUP('Tipo de Pilha_AP42'!$E$1,'Área - us ur_AP42'!$A$4:$H$7,4,FALSE)/1000</f>
        <v>0</v>
      </c>
      <c r="T31" s="239">
        <f>M31*VLOOKUP('Tipo de Pilha_AP42'!$E$1,'Área - us ur_AP42'!$A$4:$H$7,5,FALSE)/1000</f>
        <v>1.287452029123312E-2</v>
      </c>
      <c r="U31" s="239">
        <f>N31*VLOOKUP('Tipo de Pilha_AP42'!$E$1,'Área - us ur_AP42'!$A$4:$H$7,6,FALSE)/1000</f>
        <v>0</v>
      </c>
      <c r="V31" s="239">
        <f>O31*VLOOKUP('Tipo de Pilha_AP42'!$E$1,'Área - us ur_AP42'!$A$4:$H$7,7,FALSE)/1000</f>
        <v>9.3234320672759153E-3</v>
      </c>
      <c r="W31" s="240">
        <f>P31*VLOOKUP('Tipo de Pilha_AP42'!$E$1,'Área - us ur_AP42'!$A$4:$H$7,8,FALSE)/1000</f>
        <v>0</v>
      </c>
      <c r="X31" s="241">
        <f t="shared" si="7"/>
        <v>2.2197952358509035E-2</v>
      </c>
      <c r="Z31" s="41" t="s">
        <v>6</v>
      </c>
      <c r="AA31" s="3" t="s">
        <v>45</v>
      </c>
    </row>
    <row r="32" spans="1:34" ht="15" customHeight="1" x14ac:dyDescent="0.2">
      <c r="A32" s="90">
        <f>'Série Vento-1 dia'!D32</f>
        <v>42034</v>
      </c>
      <c r="B32" s="55">
        <f>'Série Vento-1 dia'!E32</f>
        <v>15.464186639999999</v>
      </c>
      <c r="C32" s="235">
        <f t="shared" si="2"/>
        <v>0.30928373280000004</v>
      </c>
      <c r="D32" s="235">
        <f t="shared" si="2"/>
        <v>0.30928373280000004</v>
      </c>
      <c r="E32" s="235">
        <f t="shared" si="2"/>
        <v>0.30928373280000004</v>
      </c>
      <c r="F32" s="235">
        <f t="shared" si="3"/>
        <v>0.92785119839999997</v>
      </c>
      <c r="G32" s="235">
        <f t="shared" si="3"/>
        <v>0.92785119839999997</v>
      </c>
      <c r="H32" s="235">
        <f t="shared" si="4"/>
        <v>1.3917767976000002</v>
      </c>
      <c r="I32" s="236">
        <f t="shared" si="5"/>
        <v>1.7010605304000002</v>
      </c>
      <c r="J32" s="237">
        <f t="shared" si="6"/>
        <v>0</v>
      </c>
      <c r="K32" s="235">
        <f t="shared" si="6"/>
        <v>0</v>
      </c>
      <c r="L32" s="235">
        <f t="shared" si="6"/>
        <v>0</v>
      </c>
      <c r="M32" s="235">
        <f t="shared" si="6"/>
        <v>26.821917273402335</v>
      </c>
      <c r="N32" s="235">
        <f t="shared" si="6"/>
        <v>26.821917273402335</v>
      </c>
      <c r="O32" s="235">
        <f t="shared" si="6"/>
        <v>77.695267227299297</v>
      </c>
      <c r="P32" s="235">
        <f t="shared" si="6"/>
        <v>125.48101583256233</v>
      </c>
      <c r="Q32" s="238">
        <f>J32*VLOOKUP('Tipo de Pilha_AP42'!$E$1,'Área - us ur_AP42'!$A$4:$H$7,2,FALSE)/1000</f>
        <v>0</v>
      </c>
      <c r="R32" s="239">
        <f>K32*VLOOKUP('Tipo de Pilha_AP42'!$E$1,'Área - us ur_AP42'!$A$4:$H$7,3,FALSE)/1000</f>
        <v>0</v>
      </c>
      <c r="S32" s="239">
        <f>L32*VLOOKUP('Tipo de Pilha_AP42'!$E$1,'Área - us ur_AP42'!$A$4:$H$7,4,FALSE)/1000</f>
        <v>0</v>
      </c>
      <c r="T32" s="239">
        <f>M32*VLOOKUP('Tipo de Pilha_AP42'!$E$1,'Área - us ur_AP42'!$A$4:$H$7,5,FALSE)/1000</f>
        <v>1.287452029123312E-2</v>
      </c>
      <c r="U32" s="239">
        <f>N32*VLOOKUP('Tipo de Pilha_AP42'!$E$1,'Área - us ur_AP42'!$A$4:$H$7,6,FALSE)/1000</f>
        <v>0</v>
      </c>
      <c r="V32" s="239">
        <f>O32*VLOOKUP('Tipo de Pilha_AP42'!$E$1,'Área - us ur_AP42'!$A$4:$H$7,7,FALSE)/1000</f>
        <v>9.3234320672759153E-3</v>
      </c>
      <c r="W32" s="240">
        <f>P32*VLOOKUP('Tipo de Pilha_AP42'!$E$1,'Área - us ur_AP42'!$A$4:$H$7,8,FALSE)/1000</f>
        <v>0</v>
      </c>
      <c r="X32" s="241">
        <f t="shared" si="7"/>
        <v>2.2197952358509035E-2</v>
      </c>
      <c r="Z32" s="41" t="s">
        <v>52</v>
      </c>
      <c r="AA32" s="3" t="s">
        <v>53</v>
      </c>
    </row>
    <row r="33" spans="1:24" ht="15" customHeight="1" x14ac:dyDescent="0.2">
      <c r="A33" s="90">
        <f>'Série Vento-1 dia'!D33</f>
        <v>42035</v>
      </c>
      <c r="B33" s="55">
        <f>'Série Vento-1 dia'!E33</f>
        <v>13.74594368</v>
      </c>
      <c r="C33" s="235">
        <f t="shared" si="2"/>
        <v>0.27491887360000006</v>
      </c>
      <c r="D33" s="235">
        <f t="shared" si="2"/>
        <v>0.27491887360000006</v>
      </c>
      <c r="E33" s="235">
        <f t="shared" si="2"/>
        <v>0.27491887360000006</v>
      </c>
      <c r="F33" s="235">
        <f t="shared" si="3"/>
        <v>0.82475662080000001</v>
      </c>
      <c r="G33" s="235">
        <f t="shared" si="3"/>
        <v>0.82475662080000001</v>
      </c>
      <c r="H33" s="235">
        <f t="shared" si="4"/>
        <v>1.2371349312000002</v>
      </c>
      <c r="I33" s="236">
        <f t="shared" si="5"/>
        <v>1.5120538048000003</v>
      </c>
      <c r="J33" s="237">
        <f t="shared" si="6"/>
        <v>0</v>
      </c>
      <c r="K33" s="235">
        <f t="shared" si="6"/>
        <v>0</v>
      </c>
      <c r="L33" s="235">
        <f t="shared" si="6"/>
        <v>0</v>
      </c>
      <c r="M33" s="235">
        <f t="shared" si="6"/>
        <v>18.90721732059523</v>
      </c>
      <c r="N33" s="235">
        <f t="shared" si="6"/>
        <v>18.90721732059523</v>
      </c>
      <c r="O33" s="235">
        <f t="shared" si="6"/>
        <v>57.963447515467294</v>
      </c>
      <c r="P33" s="235">
        <f t="shared" si="6"/>
        <v>94.960090435965128</v>
      </c>
      <c r="Q33" s="238">
        <f>J33*VLOOKUP('Tipo de Pilha_AP42'!$E$1,'Área - us ur_AP42'!$A$4:$H$7,2,FALSE)/1000</f>
        <v>0</v>
      </c>
      <c r="R33" s="239">
        <f>K33*VLOOKUP('Tipo de Pilha_AP42'!$E$1,'Área - us ur_AP42'!$A$4:$H$7,3,FALSE)/1000</f>
        <v>0</v>
      </c>
      <c r="S33" s="239">
        <f>L33*VLOOKUP('Tipo de Pilha_AP42'!$E$1,'Área - us ur_AP42'!$A$4:$H$7,4,FALSE)/1000</f>
        <v>0</v>
      </c>
      <c r="T33" s="239">
        <f>M33*VLOOKUP('Tipo de Pilha_AP42'!$E$1,'Área - us ur_AP42'!$A$4:$H$7,5,FALSE)/1000</f>
        <v>9.0754643138857109E-3</v>
      </c>
      <c r="U33" s="239">
        <f>N33*VLOOKUP('Tipo de Pilha_AP42'!$E$1,'Área - us ur_AP42'!$A$4:$H$7,6,FALSE)/1000</f>
        <v>0</v>
      </c>
      <c r="V33" s="239">
        <f>O33*VLOOKUP('Tipo de Pilha_AP42'!$E$1,'Área - us ur_AP42'!$A$4:$H$7,7,FALSE)/1000</f>
        <v>6.9556137018560752E-3</v>
      </c>
      <c r="W33" s="240">
        <f>P33*VLOOKUP('Tipo de Pilha_AP42'!$E$1,'Área - us ur_AP42'!$A$4:$H$7,8,FALSE)/1000</f>
        <v>0</v>
      </c>
      <c r="X33" s="241">
        <f t="shared" si="7"/>
        <v>1.6031078015741787E-2</v>
      </c>
    </row>
    <row r="34" spans="1:24" ht="15" customHeight="1" x14ac:dyDescent="0.2">
      <c r="A34" s="90">
        <f>'Série Vento-1 dia'!D34</f>
        <v>42036</v>
      </c>
      <c r="B34" s="55">
        <f>'Série Vento-1 dia'!E34</f>
        <v>15.464186639999999</v>
      </c>
      <c r="C34" s="235">
        <f t="shared" si="2"/>
        <v>0.30928373280000004</v>
      </c>
      <c r="D34" s="235">
        <f t="shared" si="2"/>
        <v>0.30928373280000004</v>
      </c>
      <c r="E34" s="235">
        <f t="shared" si="2"/>
        <v>0.30928373280000004</v>
      </c>
      <c r="F34" s="235">
        <f t="shared" si="3"/>
        <v>0.92785119839999997</v>
      </c>
      <c r="G34" s="235">
        <f t="shared" si="3"/>
        <v>0.92785119839999997</v>
      </c>
      <c r="H34" s="235">
        <f t="shared" si="4"/>
        <v>1.3917767976000002</v>
      </c>
      <c r="I34" s="236">
        <f t="shared" si="5"/>
        <v>1.7010605304000002</v>
      </c>
      <c r="J34" s="237">
        <f t="shared" si="6"/>
        <v>0</v>
      </c>
      <c r="K34" s="235">
        <f t="shared" si="6"/>
        <v>0</v>
      </c>
      <c r="L34" s="235">
        <f t="shared" si="6"/>
        <v>0</v>
      </c>
      <c r="M34" s="235">
        <f t="shared" si="6"/>
        <v>26.821917273402335</v>
      </c>
      <c r="N34" s="235">
        <f t="shared" si="6"/>
        <v>26.821917273402335</v>
      </c>
      <c r="O34" s="235">
        <f t="shared" si="6"/>
        <v>77.695267227299297</v>
      </c>
      <c r="P34" s="235">
        <f t="shared" si="6"/>
        <v>125.48101583256233</v>
      </c>
      <c r="Q34" s="238">
        <f>J34*VLOOKUP('Tipo de Pilha_AP42'!$E$1,'Área - us ur_AP42'!$A$4:$H$7,2,FALSE)/1000</f>
        <v>0</v>
      </c>
      <c r="R34" s="239">
        <f>K34*VLOOKUP('Tipo de Pilha_AP42'!$E$1,'Área - us ur_AP42'!$A$4:$H$7,3,FALSE)/1000</f>
        <v>0</v>
      </c>
      <c r="S34" s="239">
        <f>L34*VLOOKUP('Tipo de Pilha_AP42'!$E$1,'Área - us ur_AP42'!$A$4:$H$7,4,FALSE)/1000</f>
        <v>0</v>
      </c>
      <c r="T34" s="239">
        <f>M34*VLOOKUP('Tipo de Pilha_AP42'!$E$1,'Área - us ur_AP42'!$A$4:$H$7,5,FALSE)/1000</f>
        <v>1.287452029123312E-2</v>
      </c>
      <c r="U34" s="239">
        <f>N34*VLOOKUP('Tipo de Pilha_AP42'!$E$1,'Área - us ur_AP42'!$A$4:$H$7,6,FALSE)/1000</f>
        <v>0</v>
      </c>
      <c r="V34" s="239">
        <f>O34*VLOOKUP('Tipo de Pilha_AP42'!$E$1,'Área - us ur_AP42'!$A$4:$H$7,7,FALSE)/1000</f>
        <v>9.3234320672759153E-3</v>
      </c>
      <c r="W34" s="240">
        <f>P34*VLOOKUP('Tipo de Pilha_AP42'!$E$1,'Área - us ur_AP42'!$A$4:$H$7,8,FALSE)/1000</f>
        <v>0</v>
      </c>
      <c r="X34" s="241">
        <f t="shared" si="7"/>
        <v>2.2197952358509035E-2</v>
      </c>
    </row>
    <row r="35" spans="1:24" ht="15" customHeight="1" x14ac:dyDescent="0.2">
      <c r="A35" s="90">
        <f>'Série Vento-1 dia'!D35</f>
        <v>42037</v>
      </c>
      <c r="B35" s="55">
        <f>'Série Vento-1 dia'!E35</f>
        <v>19.759794039999999</v>
      </c>
      <c r="C35" s="235">
        <f t="shared" si="2"/>
        <v>0.39519588080000007</v>
      </c>
      <c r="D35" s="235">
        <f t="shared" si="2"/>
        <v>0.39519588080000007</v>
      </c>
      <c r="E35" s="235">
        <f t="shared" si="2"/>
        <v>0.39519588080000007</v>
      </c>
      <c r="F35" s="235">
        <f t="shared" si="3"/>
        <v>1.1855876423999998</v>
      </c>
      <c r="G35" s="235">
        <f t="shared" si="3"/>
        <v>1.1855876423999998</v>
      </c>
      <c r="H35" s="235">
        <f t="shared" si="4"/>
        <v>1.7783814636000002</v>
      </c>
      <c r="I35" s="236">
        <f t="shared" si="5"/>
        <v>2.1735773444000004</v>
      </c>
      <c r="J35" s="237">
        <f t="shared" si="6"/>
        <v>0</v>
      </c>
      <c r="K35" s="235">
        <f t="shared" si="6"/>
        <v>0</v>
      </c>
      <c r="L35" s="235">
        <f t="shared" si="6"/>
        <v>0</v>
      </c>
      <c r="M35" s="235">
        <f t="shared" si="6"/>
        <v>52.002626810160223</v>
      </c>
      <c r="N35" s="235">
        <f t="shared" si="6"/>
        <v>52.002626810160223</v>
      </c>
      <c r="O35" s="235">
        <f t="shared" si="6"/>
        <v>139.16122573004458</v>
      </c>
      <c r="P35" s="235">
        <f t="shared" si="6"/>
        <v>219.91302705248756</v>
      </c>
      <c r="Q35" s="238">
        <f>J35*VLOOKUP('Tipo de Pilha_AP42'!$E$1,'Área - us ur_AP42'!$A$4:$H$7,2,FALSE)/1000</f>
        <v>0</v>
      </c>
      <c r="R35" s="239">
        <f>K35*VLOOKUP('Tipo de Pilha_AP42'!$E$1,'Área - us ur_AP42'!$A$4:$H$7,3,FALSE)/1000</f>
        <v>0</v>
      </c>
      <c r="S35" s="239">
        <f>L35*VLOOKUP('Tipo de Pilha_AP42'!$E$1,'Área - us ur_AP42'!$A$4:$H$7,4,FALSE)/1000</f>
        <v>0</v>
      </c>
      <c r="T35" s="239">
        <f>M35*VLOOKUP('Tipo de Pilha_AP42'!$E$1,'Área - us ur_AP42'!$A$4:$H$7,5,FALSE)/1000</f>
        <v>2.4961260868876907E-2</v>
      </c>
      <c r="U35" s="239">
        <f>N35*VLOOKUP('Tipo de Pilha_AP42'!$E$1,'Área - us ur_AP42'!$A$4:$H$7,6,FALSE)/1000</f>
        <v>0</v>
      </c>
      <c r="V35" s="239">
        <f>O35*VLOOKUP('Tipo de Pilha_AP42'!$E$1,'Área - us ur_AP42'!$A$4:$H$7,7,FALSE)/1000</f>
        <v>1.669934708760535E-2</v>
      </c>
      <c r="W35" s="240">
        <f>P35*VLOOKUP('Tipo de Pilha_AP42'!$E$1,'Área - us ur_AP42'!$A$4:$H$7,8,FALSE)/1000</f>
        <v>0</v>
      </c>
      <c r="X35" s="241">
        <f t="shared" si="7"/>
        <v>4.1660607956482257E-2</v>
      </c>
    </row>
    <row r="36" spans="1:24" ht="15" customHeight="1" x14ac:dyDescent="0.2">
      <c r="A36" s="90">
        <f>'Série Vento-1 dia'!D36</f>
        <v>42038</v>
      </c>
      <c r="B36" s="55">
        <f>'Série Vento-1 dia'!E36</f>
        <v>16.32330812</v>
      </c>
      <c r="C36" s="235">
        <f t="shared" si="2"/>
        <v>0.32646616240000009</v>
      </c>
      <c r="D36" s="235">
        <f t="shared" si="2"/>
        <v>0.32646616240000009</v>
      </c>
      <c r="E36" s="235">
        <f t="shared" si="2"/>
        <v>0.32646616240000009</v>
      </c>
      <c r="F36" s="235">
        <f t="shared" si="3"/>
        <v>0.9793984872</v>
      </c>
      <c r="G36" s="235">
        <f t="shared" si="3"/>
        <v>0.9793984872</v>
      </c>
      <c r="H36" s="235">
        <f t="shared" si="4"/>
        <v>1.4690977308000002</v>
      </c>
      <c r="I36" s="236">
        <f t="shared" si="5"/>
        <v>1.7955638932000002</v>
      </c>
      <c r="J36" s="237">
        <f t="shared" si="6"/>
        <v>0</v>
      </c>
      <c r="K36" s="235">
        <f t="shared" si="6"/>
        <v>0</v>
      </c>
      <c r="L36" s="235">
        <f t="shared" si="6"/>
        <v>0</v>
      </c>
      <c r="M36" s="235">
        <f t="shared" si="6"/>
        <v>31.241606648783609</v>
      </c>
      <c r="N36" s="235">
        <f t="shared" si="6"/>
        <v>31.241606648783609</v>
      </c>
      <c r="O36" s="235">
        <f t="shared" si="6"/>
        <v>88.601440730915172</v>
      </c>
      <c r="P36" s="235">
        <f t="shared" si="6"/>
        <v>142.29545262186943</v>
      </c>
      <c r="Q36" s="238">
        <f>J36*VLOOKUP('Tipo de Pilha_AP42'!$E$1,'Área - us ur_AP42'!$A$4:$H$7,2,FALSE)/1000</f>
        <v>0</v>
      </c>
      <c r="R36" s="239">
        <f>K36*VLOOKUP('Tipo de Pilha_AP42'!$E$1,'Área - us ur_AP42'!$A$4:$H$7,3,FALSE)/1000</f>
        <v>0</v>
      </c>
      <c r="S36" s="239">
        <f>L36*VLOOKUP('Tipo de Pilha_AP42'!$E$1,'Área - us ur_AP42'!$A$4:$H$7,4,FALSE)/1000</f>
        <v>0</v>
      </c>
      <c r="T36" s="239">
        <f>M36*VLOOKUP('Tipo de Pilha_AP42'!$E$1,'Área - us ur_AP42'!$A$4:$H$7,5,FALSE)/1000</f>
        <v>1.4995971191416132E-2</v>
      </c>
      <c r="U36" s="239">
        <f>N36*VLOOKUP('Tipo de Pilha_AP42'!$E$1,'Área - us ur_AP42'!$A$4:$H$7,6,FALSE)/1000</f>
        <v>0</v>
      </c>
      <c r="V36" s="239">
        <f>O36*VLOOKUP('Tipo de Pilha_AP42'!$E$1,'Área - us ur_AP42'!$A$4:$H$7,7,FALSE)/1000</f>
        <v>1.0632172887709821E-2</v>
      </c>
      <c r="W36" s="240">
        <f>P36*VLOOKUP('Tipo de Pilha_AP42'!$E$1,'Área - us ur_AP42'!$A$4:$H$7,8,FALSE)/1000</f>
        <v>0</v>
      </c>
      <c r="X36" s="241">
        <f t="shared" si="7"/>
        <v>2.5628144079125954E-2</v>
      </c>
    </row>
    <row r="37" spans="1:24" ht="15" customHeight="1" x14ac:dyDescent="0.2">
      <c r="A37" s="90">
        <f>'Série Vento-1 dia'!D37</f>
        <v>42039</v>
      </c>
      <c r="B37" s="55">
        <f>'Série Vento-1 dia'!E37</f>
        <v>16.32330812</v>
      </c>
      <c r="C37" s="235">
        <f t="shared" si="2"/>
        <v>0.32646616240000009</v>
      </c>
      <c r="D37" s="235">
        <f t="shared" si="2"/>
        <v>0.32646616240000009</v>
      </c>
      <c r="E37" s="235">
        <f t="shared" si="2"/>
        <v>0.32646616240000009</v>
      </c>
      <c r="F37" s="235">
        <f t="shared" si="3"/>
        <v>0.9793984872</v>
      </c>
      <c r="G37" s="235">
        <f t="shared" si="3"/>
        <v>0.9793984872</v>
      </c>
      <c r="H37" s="235">
        <f t="shared" si="4"/>
        <v>1.4690977308000002</v>
      </c>
      <c r="I37" s="236">
        <f t="shared" si="5"/>
        <v>1.7955638932000002</v>
      </c>
      <c r="J37" s="237">
        <f t="shared" si="6"/>
        <v>0</v>
      </c>
      <c r="K37" s="235">
        <f t="shared" si="6"/>
        <v>0</v>
      </c>
      <c r="L37" s="235">
        <f t="shared" si="6"/>
        <v>0</v>
      </c>
      <c r="M37" s="235">
        <f t="shared" si="6"/>
        <v>31.241606648783609</v>
      </c>
      <c r="N37" s="235">
        <f t="shared" si="6"/>
        <v>31.241606648783609</v>
      </c>
      <c r="O37" s="235">
        <f t="shared" si="6"/>
        <v>88.601440730915172</v>
      </c>
      <c r="P37" s="235">
        <f t="shared" si="6"/>
        <v>142.29545262186943</v>
      </c>
      <c r="Q37" s="238">
        <f>J37*VLOOKUP('Tipo de Pilha_AP42'!$E$1,'Área - us ur_AP42'!$A$4:$H$7,2,FALSE)/1000</f>
        <v>0</v>
      </c>
      <c r="R37" s="239">
        <f>K37*VLOOKUP('Tipo de Pilha_AP42'!$E$1,'Área - us ur_AP42'!$A$4:$H$7,3,FALSE)/1000</f>
        <v>0</v>
      </c>
      <c r="S37" s="239">
        <f>L37*VLOOKUP('Tipo de Pilha_AP42'!$E$1,'Área - us ur_AP42'!$A$4:$H$7,4,FALSE)/1000</f>
        <v>0</v>
      </c>
      <c r="T37" s="239">
        <f>M37*VLOOKUP('Tipo de Pilha_AP42'!$E$1,'Área - us ur_AP42'!$A$4:$H$7,5,FALSE)/1000</f>
        <v>1.4995971191416132E-2</v>
      </c>
      <c r="U37" s="239">
        <f>N37*VLOOKUP('Tipo de Pilha_AP42'!$E$1,'Área - us ur_AP42'!$A$4:$H$7,6,FALSE)/1000</f>
        <v>0</v>
      </c>
      <c r="V37" s="239">
        <f>O37*VLOOKUP('Tipo de Pilha_AP42'!$E$1,'Área - us ur_AP42'!$A$4:$H$7,7,FALSE)/1000</f>
        <v>1.0632172887709821E-2</v>
      </c>
      <c r="W37" s="240">
        <f>P37*VLOOKUP('Tipo de Pilha_AP42'!$E$1,'Área - us ur_AP42'!$A$4:$H$7,8,FALSE)/1000</f>
        <v>0</v>
      </c>
      <c r="X37" s="241">
        <f t="shared" si="7"/>
        <v>2.5628144079125954E-2</v>
      </c>
    </row>
    <row r="38" spans="1:24" ht="15" customHeight="1" x14ac:dyDescent="0.2">
      <c r="A38" s="90">
        <f>'Série Vento-1 dia'!D38</f>
        <v>42040</v>
      </c>
      <c r="B38" s="55">
        <f>'Série Vento-1 dia'!E38</f>
        <v>10.309457759999999</v>
      </c>
      <c r="C38" s="235">
        <f t="shared" si="2"/>
        <v>0.20618915520000003</v>
      </c>
      <c r="D38" s="235">
        <f t="shared" si="2"/>
        <v>0.20618915520000003</v>
      </c>
      <c r="E38" s="235">
        <f t="shared" si="2"/>
        <v>0.20618915520000003</v>
      </c>
      <c r="F38" s="235">
        <f t="shared" si="3"/>
        <v>0.61856746559999987</v>
      </c>
      <c r="G38" s="235">
        <f t="shared" si="3"/>
        <v>0.61856746559999987</v>
      </c>
      <c r="H38" s="235">
        <f t="shared" si="4"/>
        <v>0.92785119839999997</v>
      </c>
      <c r="I38" s="236">
        <f t="shared" si="5"/>
        <v>1.1340403536000001</v>
      </c>
      <c r="J38" s="237">
        <f t="shared" si="6"/>
        <v>0</v>
      </c>
      <c r="K38" s="235">
        <f t="shared" si="6"/>
        <v>0</v>
      </c>
      <c r="L38" s="235">
        <f t="shared" si="6"/>
        <v>0</v>
      </c>
      <c r="M38" s="235">
        <f t="shared" si="6"/>
        <v>6.7765326068028102</v>
      </c>
      <c r="N38" s="235">
        <f t="shared" si="6"/>
        <v>6.7765326068028102</v>
      </c>
      <c r="O38" s="235">
        <f t="shared" si="6"/>
        <v>26.821917273402335</v>
      </c>
      <c r="P38" s="235">
        <f t="shared" si="6"/>
        <v>46.350032370838377</v>
      </c>
      <c r="Q38" s="238">
        <f>J38*VLOOKUP('Tipo de Pilha_AP42'!$E$1,'Área - us ur_AP42'!$A$4:$H$7,2,FALSE)/1000</f>
        <v>0</v>
      </c>
      <c r="R38" s="239">
        <f>K38*VLOOKUP('Tipo de Pilha_AP42'!$E$1,'Área - us ur_AP42'!$A$4:$H$7,3,FALSE)/1000</f>
        <v>0</v>
      </c>
      <c r="S38" s="239">
        <f>L38*VLOOKUP('Tipo de Pilha_AP42'!$E$1,'Área - us ur_AP42'!$A$4:$H$7,4,FALSE)/1000</f>
        <v>0</v>
      </c>
      <c r="T38" s="239">
        <f>M38*VLOOKUP('Tipo de Pilha_AP42'!$E$1,'Área - us ur_AP42'!$A$4:$H$7,5,FALSE)/1000</f>
        <v>3.2527356512653486E-3</v>
      </c>
      <c r="U38" s="239">
        <f>N38*VLOOKUP('Tipo de Pilha_AP42'!$E$1,'Área - us ur_AP42'!$A$4:$H$7,6,FALSE)/1000</f>
        <v>0</v>
      </c>
      <c r="V38" s="239">
        <f>O38*VLOOKUP('Tipo de Pilha_AP42'!$E$1,'Área - us ur_AP42'!$A$4:$H$7,7,FALSE)/1000</f>
        <v>3.2186300728082799E-3</v>
      </c>
      <c r="W38" s="240">
        <f>P38*VLOOKUP('Tipo de Pilha_AP42'!$E$1,'Área - us ur_AP42'!$A$4:$H$7,8,FALSE)/1000</f>
        <v>0</v>
      </c>
      <c r="X38" s="241">
        <f t="shared" si="7"/>
        <v>6.4713657240736289E-3</v>
      </c>
    </row>
    <row r="39" spans="1:24" ht="15" customHeight="1" x14ac:dyDescent="0.2">
      <c r="A39" s="90">
        <f>'Série Vento-1 dia'!D39</f>
        <v>42041</v>
      </c>
      <c r="B39" s="55">
        <f>'Série Vento-1 dia'!E39</f>
        <v>13.74594368</v>
      </c>
      <c r="C39" s="235">
        <f t="shared" si="2"/>
        <v>0.27491887360000006</v>
      </c>
      <c r="D39" s="235">
        <f t="shared" si="2"/>
        <v>0.27491887360000006</v>
      </c>
      <c r="E39" s="235">
        <f t="shared" si="2"/>
        <v>0.27491887360000006</v>
      </c>
      <c r="F39" s="235">
        <f t="shared" si="3"/>
        <v>0.82475662080000001</v>
      </c>
      <c r="G39" s="235">
        <f t="shared" si="3"/>
        <v>0.82475662080000001</v>
      </c>
      <c r="H39" s="235">
        <f t="shared" si="4"/>
        <v>1.2371349312000002</v>
      </c>
      <c r="I39" s="236">
        <f t="shared" si="5"/>
        <v>1.5120538048000003</v>
      </c>
      <c r="J39" s="237">
        <f t="shared" si="6"/>
        <v>0</v>
      </c>
      <c r="K39" s="235">
        <f t="shared" si="6"/>
        <v>0</v>
      </c>
      <c r="L39" s="235">
        <f t="shared" si="6"/>
        <v>0</v>
      </c>
      <c r="M39" s="235">
        <f t="shared" si="6"/>
        <v>18.90721732059523</v>
      </c>
      <c r="N39" s="235">
        <f t="shared" si="6"/>
        <v>18.90721732059523</v>
      </c>
      <c r="O39" s="235">
        <f t="shared" si="6"/>
        <v>57.963447515467294</v>
      </c>
      <c r="P39" s="235">
        <f t="shared" si="6"/>
        <v>94.960090435965128</v>
      </c>
      <c r="Q39" s="238">
        <f>J39*VLOOKUP('Tipo de Pilha_AP42'!$E$1,'Área - us ur_AP42'!$A$4:$H$7,2,FALSE)/1000</f>
        <v>0</v>
      </c>
      <c r="R39" s="239">
        <f>K39*VLOOKUP('Tipo de Pilha_AP42'!$E$1,'Área - us ur_AP42'!$A$4:$H$7,3,FALSE)/1000</f>
        <v>0</v>
      </c>
      <c r="S39" s="239">
        <f>L39*VLOOKUP('Tipo de Pilha_AP42'!$E$1,'Área - us ur_AP42'!$A$4:$H$7,4,FALSE)/1000</f>
        <v>0</v>
      </c>
      <c r="T39" s="239">
        <f>M39*VLOOKUP('Tipo de Pilha_AP42'!$E$1,'Área - us ur_AP42'!$A$4:$H$7,5,FALSE)/1000</f>
        <v>9.0754643138857109E-3</v>
      </c>
      <c r="U39" s="239">
        <f>N39*VLOOKUP('Tipo de Pilha_AP42'!$E$1,'Área - us ur_AP42'!$A$4:$H$7,6,FALSE)/1000</f>
        <v>0</v>
      </c>
      <c r="V39" s="239">
        <f>O39*VLOOKUP('Tipo de Pilha_AP42'!$E$1,'Área - us ur_AP42'!$A$4:$H$7,7,FALSE)/1000</f>
        <v>6.9556137018560752E-3</v>
      </c>
      <c r="W39" s="240">
        <f>P39*VLOOKUP('Tipo de Pilha_AP42'!$E$1,'Área - us ur_AP42'!$A$4:$H$7,8,FALSE)/1000</f>
        <v>0</v>
      </c>
      <c r="X39" s="241">
        <f t="shared" si="7"/>
        <v>1.6031078015741787E-2</v>
      </c>
    </row>
    <row r="40" spans="1:24" ht="15" customHeight="1" x14ac:dyDescent="0.2">
      <c r="A40" s="90">
        <f>'Série Vento-1 dia'!D40</f>
        <v>42042</v>
      </c>
      <c r="B40" s="55">
        <f>'Série Vento-1 dia'!E40</f>
        <v>12.886822199999999</v>
      </c>
      <c r="C40" s="235">
        <f t="shared" si="2"/>
        <v>0.25773644400000001</v>
      </c>
      <c r="D40" s="235">
        <f t="shared" si="2"/>
        <v>0.25773644400000001</v>
      </c>
      <c r="E40" s="235">
        <f t="shared" si="2"/>
        <v>0.25773644400000001</v>
      </c>
      <c r="F40" s="235">
        <f t="shared" si="3"/>
        <v>0.77320933199999997</v>
      </c>
      <c r="G40" s="235">
        <f t="shared" si="3"/>
        <v>0.77320933199999997</v>
      </c>
      <c r="H40" s="235">
        <f t="shared" si="4"/>
        <v>1.159813998</v>
      </c>
      <c r="I40" s="236">
        <f t="shared" si="5"/>
        <v>1.417550442</v>
      </c>
      <c r="J40" s="237">
        <f t="shared" si="6"/>
        <v>0</v>
      </c>
      <c r="K40" s="235">
        <f t="shared" si="6"/>
        <v>0</v>
      </c>
      <c r="L40" s="235">
        <f t="shared" si="6"/>
        <v>0</v>
      </c>
      <c r="M40" s="235">
        <f t="shared" si="6"/>
        <v>15.412206743169399</v>
      </c>
      <c r="N40" s="235">
        <f t="shared" si="6"/>
        <v>15.412206743169399</v>
      </c>
      <c r="O40" s="235">
        <f t="shared" si="6"/>
        <v>49.137801307251152</v>
      </c>
      <c r="P40" s="235">
        <f t="shared" si="6"/>
        <v>81.253601828674945</v>
      </c>
      <c r="Q40" s="238">
        <f>J40*VLOOKUP('Tipo de Pilha_AP42'!$E$1,'Área - us ur_AP42'!$A$4:$H$7,2,FALSE)/1000</f>
        <v>0</v>
      </c>
      <c r="R40" s="239">
        <f>K40*VLOOKUP('Tipo de Pilha_AP42'!$E$1,'Área - us ur_AP42'!$A$4:$H$7,3,FALSE)/1000</f>
        <v>0</v>
      </c>
      <c r="S40" s="239">
        <f>L40*VLOOKUP('Tipo de Pilha_AP42'!$E$1,'Área - us ur_AP42'!$A$4:$H$7,4,FALSE)/1000</f>
        <v>0</v>
      </c>
      <c r="T40" s="239">
        <f>M40*VLOOKUP('Tipo de Pilha_AP42'!$E$1,'Área - us ur_AP42'!$A$4:$H$7,5,FALSE)/1000</f>
        <v>7.3978592367213115E-3</v>
      </c>
      <c r="U40" s="239">
        <f>N40*VLOOKUP('Tipo de Pilha_AP42'!$E$1,'Área - us ur_AP42'!$A$4:$H$7,6,FALSE)/1000</f>
        <v>0</v>
      </c>
      <c r="V40" s="239">
        <f>O40*VLOOKUP('Tipo de Pilha_AP42'!$E$1,'Área - us ur_AP42'!$A$4:$H$7,7,FALSE)/1000</f>
        <v>5.8965361568701384E-3</v>
      </c>
      <c r="W40" s="240">
        <f>P40*VLOOKUP('Tipo de Pilha_AP42'!$E$1,'Área - us ur_AP42'!$A$4:$H$7,8,FALSE)/1000</f>
        <v>0</v>
      </c>
      <c r="X40" s="241">
        <f t="shared" si="7"/>
        <v>1.329439539359145E-2</v>
      </c>
    </row>
    <row r="41" spans="1:24" ht="15" customHeight="1" x14ac:dyDescent="0.2">
      <c r="A41" s="90">
        <f>'Série Vento-1 dia'!D41</f>
        <v>42043</v>
      </c>
      <c r="B41" s="55">
        <f>'Série Vento-1 dia'!E41</f>
        <v>10.309457759999999</v>
      </c>
      <c r="C41" s="235">
        <f t="shared" si="2"/>
        <v>0.20618915520000003</v>
      </c>
      <c r="D41" s="235">
        <f t="shared" si="2"/>
        <v>0.20618915520000003</v>
      </c>
      <c r="E41" s="235">
        <f t="shared" si="2"/>
        <v>0.20618915520000003</v>
      </c>
      <c r="F41" s="235">
        <f t="shared" si="3"/>
        <v>0.61856746559999987</v>
      </c>
      <c r="G41" s="235">
        <f t="shared" si="3"/>
        <v>0.61856746559999987</v>
      </c>
      <c r="H41" s="235">
        <f t="shared" si="4"/>
        <v>0.92785119839999997</v>
      </c>
      <c r="I41" s="236">
        <f t="shared" si="5"/>
        <v>1.1340403536000001</v>
      </c>
      <c r="J41" s="237">
        <f t="shared" si="6"/>
        <v>0</v>
      </c>
      <c r="K41" s="235">
        <f t="shared" si="6"/>
        <v>0</v>
      </c>
      <c r="L41" s="235">
        <f t="shared" si="6"/>
        <v>0</v>
      </c>
      <c r="M41" s="235">
        <f t="shared" si="6"/>
        <v>6.7765326068028102</v>
      </c>
      <c r="N41" s="235">
        <f t="shared" si="6"/>
        <v>6.7765326068028102</v>
      </c>
      <c r="O41" s="235">
        <f t="shared" si="6"/>
        <v>26.821917273402335</v>
      </c>
      <c r="P41" s="235">
        <f t="shared" si="6"/>
        <v>46.350032370838377</v>
      </c>
      <c r="Q41" s="238">
        <f>J41*VLOOKUP('Tipo de Pilha_AP42'!$E$1,'Área - us ur_AP42'!$A$4:$H$7,2,FALSE)/1000</f>
        <v>0</v>
      </c>
      <c r="R41" s="239">
        <f>K41*VLOOKUP('Tipo de Pilha_AP42'!$E$1,'Área - us ur_AP42'!$A$4:$H$7,3,FALSE)/1000</f>
        <v>0</v>
      </c>
      <c r="S41" s="239">
        <f>L41*VLOOKUP('Tipo de Pilha_AP42'!$E$1,'Área - us ur_AP42'!$A$4:$H$7,4,FALSE)/1000</f>
        <v>0</v>
      </c>
      <c r="T41" s="239">
        <f>M41*VLOOKUP('Tipo de Pilha_AP42'!$E$1,'Área - us ur_AP42'!$A$4:$H$7,5,FALSE)/1000</f>
        <v>3.2527356512653486E-3</v>
      </c>
      <c r="U41" s="239">
        <f>N41*VLOOKUP('Tipo de Pilha_AP42'!$E$1,'Área - us ur_AP42'!$A$4:$H$7,6,FALSE)/1000</f>
        <v>0</v>
      </c>
      <c r="V41" s="239">
        <f>O41*VLOOKUP('Tipo de Pilha_AP42'!$E$1,'Área - us ur_AP42'!$A$4:$H$7,7,FALSE)/1000</f>
        <v>3.2186300728082799E-3</v>
      </c>
      <c r="W41" s="240">
        <f>P41*VLOOKUP('Tipo de Pilha_AP42'!$E$1,'Área - us ur_AP42'!$A$4:$H$7,8,FALSE)/1000</f>
        <v>0</v>
      </c>
      <c r="X41" s="241">
        <f t="shared" si="7"/>
        <v>6.4713657240736289E-3</v>
      </c>
    </row>
    <row r="42" spans="1:24" ht="15" customHeight="1" x14ac:dyDescent="0.2">
      <c r="A42" s="90">
        <f>'Série Vento-1 dia'!D42</f>
        <v>42044</v>
      </c>
      <c r="B42" s="55">
        <f>'Série Vento-1 dia'!E42</f>
        <v>14.605065159999999</v>
      </c>
      <c r="C42" s="235">
        <f t="shared" si="2"/>
        <v>0.29210130320000005</v>
      </c>
      <c r="D42" s="235">
        <f t="shared" si="2"/>
        <v>0.29210130320000005</v>
      </c>
      <c r="E42" s="235">
        <f t="shared" si="2"/>
        <v>0.29210130320000005</v>
      </c>
      <c r="F42" s="235">
        <f t="shared" si="3"/>
        <v>0.87630390959999993</v>
      </c>
      <c r="G42" s="235">
        <f t="shared" si="3"/>
        <v>0.87630390959999993</v>
      </c>
      <c r="H42" s="235">
        <f t="shared" si="4"/>
        <v>1.3144558644</v>
      </c>
      <c r="I42" s="236">
        <f t="shared" si="5"/>
        <v>1.6065571676000001</v>
      </c>
      <c r="J42" s="237">
        <f t="shared" si="6"/>
        <v>0</v>
      </c>
      <c r="K42" s="235">
        <f t="shared" si="6"/>
        <v>0</v>
      </c>
      <c r="L42" s="235">
        <f t="shared" si="6"/>
        <v>0</v>
      </c>
      <c r="M42" s="235">
        <f t="shared" si="6"/>
        <v>22.710454164006201</v>
      </c>
      <c r="N42" s="235">
        <f t="shared" si="6"/>
        <v>22.710454164006201</v>
      </c>
      <c r="O42" s="235">
        <f t="shared" si="6"/>
        <v>67.482602822149971</v>
      </c>
      <c r="P42" s="235">
        <f t="shared" si="6"/>
        <v>109.70256177059423</v>
      </c>
      <c r="Q42" s="238">
        <f>J42*VLOOKUP('Tipo de Pilha_AP42'!$E$1,'Área - us ur_AP42'!$A$4:$H$7,2,FALSE)/1000</f>
        <v>0</v>
      </c>
      <c r="R42" s="239">
        <f>K42*VLOOKUP('Tipo de Pilha_AP42'!$E$1,'Área - us ur_AP42'!$A$4:$H$7,3,FALSE)/1000</f>
        <v>0</v>
      </c>
      <c r="S42" s="239">
        <f>L42*VLOOKUP('Tipo de Pilha_AP42'!$E$1,'Área - us ur_AP42'!$A$4:$H$7,4,FALSE)/1000</f>
        <v>0</v>
      </c>
      <c r="T42" s="239">
        <f>M42*VLOOKUP('Tipo de Pilha_AP42'!$E$1,'Área - us ur_AP42'!$A$4:$H$7,5,FALSE)/1000</f>
        <v>1.0901017998722977E-2</v>
      </c>
      <c r="U42" s="239">
        <f>N42*VLOOKUP('Tipo de Pilha_AP42'!$E$1,'Área - us ur_AP42'!$A$4:$H$7,6,FALSE)/1000</f>
        <v>0</v>
      </c>
      <c r="V42" s="239">
        <f>O42*VLOOKUP('Tipo de Pilha_AP42'!$E$1,'Área - us ur_AP42'!$A$4:$H$7,7,FALSE)/1000</f>
        <v>8.0979123386579963E-3</v>
      </c>
      <c r="W42" s="240">
        <f>P42*VLOOKUP('Tipo de Pilha_AP42'!$E$1,'Área - us ur_AP42'!$A$4:$H$7,8,FALSE)/1000</f>
        <v>0</v>
      </c>
      <c r="X42" s="241">
        <f t="shared" si="7"/>
        <v>1.8998930337380975E-2</v>
      </c>
    </row>
    <row r="43" spans="1:24" ht="15" customHeight="1" x14ac:dyDescent="0.2">
      <c r="A43" s="90">
        <f>'Série Vento-1 dia'!D43</f>
        <v>42045</v>
      </c>
      <c r="B43" s="55">
        <f>'Série Vento-1 dia'!E43</f>
        <v>13.74594368</v>
      </c>
      <c r="C43" s="235">
        <f t="shared" si="2"/>
        <v>0.27491887360000006</v>
      </c>
      <c r="D43" s="235">
        <f t="shared" si="2"/>
        <v>0.27491887360000006</v>
      </c>
      <c r="E43" s="235">
        <f t="shared" si="2"/>
        <v>0.27491887360000006</v>
      </c>
      <c r="F43" s="235">
        <f t="shared" si="3"/>
        <v>0.82475662080000001</v>
      </c>
      <c r="G43" s="235">
        <f t="shared" si="3"/>
        <v>0.82475662080000001</v>
      </c>
      <c r="H43" s="235">
        <f t="shared" si="4"/>
        <v>1.2371349312000002</v>
      </c>
      <c r="I43" s="236">
        <f t="shared" si="5"/>
        <v>1.5120538048000003</v>
      </c>
      <c r="J43" s="237">
        <f t="shared" si="6"/>
        <v>0</v>
      </c>
      <c r="K43" s="235">
        <f t="shared" si="6"/>
        <v>0</v>
      </c>
      <c r="L43" s="235">
        <f t="shared" si="6"/>
        <v>0</v>
      </c>
      <c r="M43" s="235">
        <f t="shared" si="6"/>
        <v>18.90721732059523</v>
      </c>
      <c r="N43" s="235">
        <f t="shared" si="6"/>
        <v>18.90721732059523</v>
      </c>
      <c r="O43" s="235">
        <f t="shared" si="6"/>
        <v>57.963447515467294</v>
      </c>
      <c r="P43" s="235">
        <f t="shared" si="6"/>
        <v>94.960090435965128</v>
      </c>
      <c r="Q43" s="238">
        <f>J43*VLOOKUP('Tipo de Pilha_AP42'!$E$1,'Área - us ur_AP42'!$A$4:$H$7,2,FALSE)/1000</f>
        <v>0</v>
      </c>
      <c r="R43" s="239">
        <f>K43*VLOOKUP('Tipo de Pilha_AP42'!$E$1,'Área - us ur_AP42'!$A$4:$H$7,3,FALSE)/1000</f>
        <v>0</v>
      </c>
      <c r="S43" s="239">
        <f>L43*VLOOKUP('Tipo de Pilha_AP42'!$E$1,'Área - us ur_AP42'!$A$4:$H$7,4,FALSE)/1000</f>
        <v>0</v>
      </c>
      <c r="T43" s="239">
        <f>M43*VLOOKUP('Tipo de Pilha_AP42'!$E$1,'Área - us ur_AP42'!$A$4:$H$7,5,FALSE)/1000</f>
        <v>9.0754643138857109E-3</v>
      </c>
      <c r="U43" s="239">
        <f>N43*VLOOKUP('Tipo de Pilha_AP42'!$E$1,'Área - us ur_AP42'!$A$4:$H$7,6,FALSE)/1000</f>
        <v>0</v>
      </c>
      <c r="V43" s="239">
        <f>O43*VLOOKUP('Tipo de Pilha_AP42'!$E$1,'Área - us ur_AP42'!$A$4:$H$7,7,FALSE)/1000</f>
        <v>6.9556137018560752E-3</v>
      </c>
      <c r="W43" s="240">
        <f>P43*VLOOKUP('Tipo de Pilha_AP42'!$E$1,'Área - us ur_AP42'!$A$4:$H$7,8,FALSE)/1000</f>
        <v>0</v>
      </c>
      <c r="X43" s="241">
        <f t="shared" si="7"/>
        <v>1.6031078015741787E-2</v>
      </c>
    </row>
    <row r="44" spans="1:24" ht="15" customHeight="1" x14ac:dyDescent="0.2">
      <c r="A44" s="90">
        <f>'Série Vento-1 dia'!D44</f>
        <v>42046</v>
      </c>
      <c r="B44" s="55">
        <f>'Série Vento-1 dia'!E44</f>
        <v>13.74594368</v>
      </c>
      <c r="C44" s="235">
        <f t="shared" si="2"/>
        <v>0.27491887360000006</v>
      </c>
      <c r="D44" s="235">
        <f t="shared" si="2"/>
        <v>0.27491887360000006</v>
      </c>
      <c r="E44" s="235">
        <f t="shared" si="2"/>
        <v>0.27491887360000006</v>
      </c>
      <c r="F44" s="235">
        <f t="shared" si="3"/>
        <v>0.82475662080000001</v>
      </c>
      <c r="G44" s="235">
        <f t="shared" si="3"/>
        <v>0.82475662080000001</v>
      </c>
      <c r="H44" s="235">
        <f t="shared" si="4"/>
        <v>1.2371349312000002</v>
      </c>
      <c r="I44" s="236">
        <f t="shared" si="5"/>
        <v>1.5120538048000003</v>
      </c>
      <c r="J44" s="237">
        <f t="shared" si="6"/>
        <v>0</v>
      </c>
      <c r="K44" s="235">
        <f t="shared" si="6"/>
        <v>0</v>
      </c>
      <c r="L44" s="235">
        <f t="shared" si="6"/>
        <v>0</v>
      </c>
      <c r="M44" s="235">
        <f t="shared" si="6"/>
        <v>18.90721732059523</v>
      </c>
      <c r="N44" s="235">
        <f t="shared" si="6"/>
        <v>18.90721732059523</v>
      </c>
      <c r="O44" s="235">
        <f t="shared" si="6"/>
        <v>57.963447515467294</v>
      </c>
      <c r="P44" s="235">
        <f t="shared" si="6"/>
        <v>94.960090435965128</v>
      </c>
      <c r="Q44" s="238">
        <f>J44*VLOOKUP('Tipo de Pilha_AP42'!$E$1,'Área - us ur_AP42'!$A$4:$H$7,2,FALSE)/1000</f>
        <v>0</v>
      </c>
      <c r="R44" s="239">
        <f>K44*VLOOKUP('Tipo de Pilha_AP42'!$E$1,'Área - us ur_AP42'!$A$4:$H$7,3,FALSE)/1000</f>
        <v>0</v>
      </c>
      <c r="S44" s="239">
        <f>L44*VLOOKUP('Tipo de Pilha_AP42'!$E$1,'Área - us ur_AP42'!$A$4:$H$7,4,FALSE)/1000</f>
        <v>0</v>
      </c>
      <c r="T44" s="239">
        <f>M44*VLOOKUP('Tipo de Pilha_AP42'!$E$1,'Área - us ur_AP42'!$A$4:$H$7,5,FALSE)/1000</f>
        <v>9.0754643138857109E-3</v>
      </c>
      <c r="U44" s="239">
        <f>N44*VLOOKUP('Tipo de Pilha_AP42'!$E$1,'Área - us ur_AP42'!$A$4:$H$7,6,FALSE)/1000</f>
        <v>0</v>
      </c>
      <c r="V44" s="239">
        <f>O44*VLOOKUP('Tipo de Pilha_AP42'!$E$1,'Área - us ur_AP42'!$A$4:$H$7,7,FALSE)/1000</f>
        <v>6.9556137018560752E-3</v>
      </c>
      <c r="W44" s="240">
        <f>P44*VLOOKUP('Tipo de Pilha_AP42'!$E$1,'Área - us ur_AP42'!$A$4:$H$7,8,FALSE)/1000</f>
        <v>0</v>
      </c>
      <c r="X44" s="241">
        <f t="shared" si="7"/>
        <v>1.6031078015741787E-2</v>
      </c>
    </row>
    <row r="45" spans="1:24" ht="15" customHeight="1" x14ac:dyDescent="0.2">
      <c r="A45" s="90">
        <f>'Série Vento-1 dia'!D45</f>
        <v>42047</v>
      </c>
      <c r="B45" s="55">
        <f>'Série Vento-1 dia'!E45</f>
        <v>14.605065159999999</v>
      </c>
      <c r="C45" s="235">
        <f t="shared" si="2"/>
        <v>0.29210130320000005</v>
      </c>
      <c r="D45" s="235">
        <f t="shared" si="2"/>
        <v>0.29210130320000005</v>
      </c>
      <c r="E45" s="235">
        <f t="shared" si="2"/>
        <v>0.29210130320000005</v>
      </c>
      <c r="F45" s="235">
        <f t="shared" si="3"/>
        <v>0.87630390959999993</v>
      </c>
      <c r="G45" s="235">
        <f t="shared" si="3"/>
        <v>0.87630390959999993</v>
      </c>
      <c r="H45" s="235">
        <f t="shared" si="4"/>
        <v>1.3144558644</v>
      </c>
      <c r="I45" s="236">
        <f t="shared" si="5"/>
        <v>1.6065571676000001</v>
      </c>
      <c r="J45" s="237">
        <f t="shared" si="6"/>
        <v>0</v>
      </c>
      <c r="K45" s="235">
        <f t="shared" si="6"/>
        <v>0</v>
      </c>
      <c r="L45" s="235">
        <f t="shared" si="6"/>
        <v>0</v>
      </c>
      <c r="M45" s="235">
        <f t="shared" si="6"/>
        <v>22.710454164006201</v>
      </c>
      <c r="N45" s="235">
        <f t="shared" si="6"/>
        <v>22.710454164006201</v>
      </c>
      <c r="O45" s="235">
        <f t="shared" si="6"/>
        <v>67.482602822149971</v>
      </c>
      <c r="P45" s="235">
        <f t="shared" si="6"/>
        <v>109.70256177059423</v>
      </c>
      <c r="Q45" s="238">
        <f>J45*VLOOKUP('Tipo de Pilha_AP42'!$E$1,'Área - us ur_AP42'!$A$4:$H$7,2,FALSE)/1000</f>
        <v>0</v>
      </c>
      <c r="R45" s="239">
        <f>K45*VLOOKUP('Tipo de Pilha_AP42'!$E$1,'Área - us ur_AP42'!$A$4:$H$7,3,FALSE)/1000</f>
        <v>0</v>
      </c>
      <c r="S45" s="239">
        <f>L45*VLOOKUP('Tipo de Pilha_AP42'!$E$1,'Área - us ur_AP42'!$A$4:$H$7,4,FALSE)/1000</f>
        <v>0</v>
      </c>
      <c r="T45" s="239">
        <f>M45*VLOOKUP('Tipo de Pilha_AP42'!$E$1,'Área - us ur_AP42'!$A$4:$H$7,5,FALSE)/1000</f>
        <v>1.0901017998722977E-2</v>
      </c>
      <c r="U45" s="239">
        <f>N45*VLOOKUP('Tipo de Pilha_AP42'!$E$1,'Área - us ur_AP42'!$A$4:$H$7,6,FALSE)/1000</f>
        <v>0</v>
      </c>
      <c r="V45" s="239">
        <f>O45*VLOOKUP('Tipo de Pilha_AP42'!$E$1,'Área - us ur_AP42'!$A$4:$H$7,7,FALSE)/1000</f>
        <v>8.0979123386579963E-3</v>
      </c>
      <c r="W45" s="240">
        <f>P45*VLOOKUP('Tipo de Pilha_AP42'!$E$1,'Área - us ur_AP42'!$A$4:$H$7,8,FALSE)/1000</f>
        <v>0</v>
      </c>
      <c r="X45" s="241">
        <f t="shared" si="7"/>
        <v>1.8998930337380975E-2</v>
      </c>
    </row>
    <row r="46" spans="1:24" ht="15" customHeight="1" x14ac:dyDescent="0.2">
      <c r="A46" s="90">
        <f>'Série Vento-1 dia'!D46</f>
        <v>42048</v>
      </c>
      <c r="B46" s="55">
        <f>'Série Vento-1 dia'!E46</f>
        <v>15.464186639999999</v>
      </c>
      <c r="C46" s="235">
        <f t="shared" si="2"/>
        <v>0.30928373280000004</v>
      </c>
      <c r="D46" s="235">
        <f t="shared" si="2"/>
        <v>0.30928373280000004</v>
      </c>
      <c r="E46" s="235">
        <f t="shared" si="2"/>
        <v>0.30928373280000004</v>
      </c>
      <c r="F46" s="235">
        <f t="shared" si="3"/>
        <v>0.92785119839999997</v>
      </c>
      <c r="G46" s="235">
        <f t="shared" si="3"/>
        <v>0.92785119839999997</v>
      </c>
      <c r="H46" s="235">
        <f t="shared" si="4"/>
        <v>1.3917767976000002</v>
      </c>
      <c r="I46" s="236">
        <f t="shared" si="5"/>
        <v>1.7010605304000002</v>
      </c>
      <c r="J46" s="237">
        <f t="shared" si="6"/>
        <v>0</v>
      </c>
      <c r="K46" s="235">
        <f t="shared" si="6"/>
        <v>0</v>
      </c>
      <c r="L46" s="235">
        <f t="shared" si="6"/>
        <v>0</v>
      </c>
      <c r="M46" s="235">
        <f t="shared" si="6"/>
        <v>26.821917273402335</v>
      </c>
      <c r="N46" s="235">
        <f t="shared" si="6"/>
        <v>26.821917273402335</v>
      </c>
      <c r="O46" s="235">
        <f t="shared" si="6"/>
        <v>77.695267227299297</v>
      </c>
      <c r="P46" s="235">
        <f t="shared" si="6"/>
        <v>125.48101583256233</v>
      </c>
      <c r="Q46" s="238">
        <f>J46*VLOOKUP('Tipo de Pilha_AP42'!$E$1,'Área - us ur_AP42'!$A$4:$H$7,2,FALSE)/1000</f>
        <v>0</v>
      </c>
      <c r="R46" s="239">
        <f>K46*VLOOKUP('Tipo de Pilha_AP42'!$E$1,'Área - us ur_AP42'!$A$4:$H$7,3,FALSE)/1000</f>
        <v>0</v>
      </c>
      <c r="S46" s="239">
        <f>L46*VLOOKUP('Tipo de Pilha_AP42'!$E$1,'Área - us ur_AP42'!$A$4:$H$7,4,FALSE)/1000</f>
        <v>0</v>
      </c>
      <c r="T46" s="239">
        <f>M46*VLOOKUP('Tipo de Pilha_AP42'!$E$1,'Área - us ur_AP42'!$A$4:$H$7,5,FALSE)/1000</f>
        <v>1.287452029123312E-2</v>
      </c>
      <c r="U46" s="239">
        <f>N46*VLOOKUP('Tipo de Pilha_AP42'!$E$1,'Área - us ur_AP42'!$A$4:$H$7,6,FALSE)/1000</f>
        <v>0</v>
      </c>
      <c r="V46" s="239">
        <f>O46*VLOOKUP('Tipo de Pilha_AP42'!$E$1,'Área - us ur_AP42'!$A$4:$H$7,7,FALSE)/1000</f>
        <v>9.3234320672759153E-3</v>
      </c>
      <c r="W46" s="240">
        <f>P46*VLOOKUP('Tipo de Pilha_AP42'!$E$1,'Área - us ur_AP42'!$A$4:$H$7,8,FALSE)/1000</f>
        <v>0</v>
      </c>
      <c r="X46" s="241">
        <f t="shared" si="7"/>
        <v>2.2197952358509035E-2</v>
      </c>
    </row>
    <row r="47" spans="1:24" ht="15" customHeight="1" x14ac:dyDescent="0.2">
      <c r="A47" s="90">
        <f>'Série Vento-1 dia'!D47</f>
        <v>42049</v>
      </c>
      <c r="B47" s="55">
        <f>'Série Vento-1 dia'!E47</f>
        <v>17.182429599999999</v>
      </c>
      <c r="C47" s="235">
        <f t="shared" ref="C47:E110" si="8">0.1*0.2*$B47</f>
        <v>0.34364859200000003</v>
      </c>
      <c r="D47" s="235">
        <f t="shared" si="8"/>
        <v>0.34364859200000003</v>
      </c>
      <c r="E47" s="235">
        <f t="shared" si="8"/>
        <v>0.34364859200000003</v>
      </c>
      <c r="F47" s="235">
        <f t="shared" si="3"/>
        <v>1.0309457759999998</v>
      </c>
      <c r="G47" s="235">
        <f t="shared" si="3"/>
        <v>1.0309457759999998</v>
      </c>
      <c r="H47" s="235">
        <f t="shared" si="4"/>
        <v>1.5464186640000002</v>
      </c>
      <c r="I47" s="236">
        <f t="shared" si="5"/>
        <v>1.890067256</v>
      </c>
      <c r="J47" s="237">
        <f t="shared" si="6"/>
        <v>0</v>
      </c>
      <c r="K47" s="235">
        <f t="shared" si="6"/>
        <v>0</v>
      </c>
      <c r="L47" s="235">
        <f t="shared" si="6"/>
        <v>0</v>
      </c>
      <c r="M47" s="235">
        <f t="shared" si="6"/>
        <v>35.969522290150032</v>
      </c>
      <c r="N47" s="235">
        <f t="shared" si="6"/>
        <v>35.969522290150032</v>
      </c>
      <c r="O47" s="235">
        <f t="shared" si="6"/>
        <v>100.20112333299764</v>
      </c>
      <c r="P47" s="235">
        <f t="shared" si="6"/>
        <v>160.14587213851544</v>
      </c>
      <c r="Q47" s="238">
        <f>J47*VLOOKUP('Tipo de Pilha_AP42'!$E$1,'Área - us ur_AP42'!$A$4:$H$7,2,FALSE)/1000</f>
        <v>0</v>
      </c>
      <c r="R47" s="239">
        <f>K47*VLOOKUP('Tipo de Pilha_AP42'!$E$1,'Área - us ur_AP42'!$A$4:$H$7,3,FALSE)/1000</f>
        <v>0</v>
      </c>
      <c r="S47" s="239">
        <f>L47*VLOOKUP('Tipo de Pilha_AP42'!$E$1,'Área - us ur_AP42'!$A$4:$H$7,4,FALSE)/1000</f>
        <v>0</v>
      </c>
      <c r="T47" s="239">
        <f>M47*VLOOKUP('Tipo de Pilha_AP42'!$E$1,'Área - us ur_AP42'!$A$4:$H$7,5,FALSE)/1000</f>
        <v>1.7265370699272014E-2</v>
      </c>
      <c r="U47" s="239">
        <f>N47*VLOOKUP('Tipo de Pilha_AP42'!$E$1,'Área - us ur_AP42'!$A$4:$H$7,6,FALSE)/1000</f>
        <v>0</v>
      </c>
      <c r="V47" s="239">
        <f>O47*VLOOKUP('Tipo de Pilha_AP42'!$E$1,'Área - us ur_AP42'!$A$4:$H$7,7,FALSE)/1000</f>
        <v>1.2024134799959717E-2</v>
      </c>
      <c r="W47" s="240">
        <f>P47*VLOOKUP('Tipo de Pilha_AP42'!$E$1,'Área - us ur_AP42'!$A$4:$H$7,8,FALSE)/1000</f>
        <v>0</v>
      </c>
      <c r="X47" s="241">
        <f t="shared" si="7"/>
        <v>2.9289505499231733E-2</v>
      </c>
    </row>
    <row r="48" spans="1:24" ht="15" customHeight="1" x14ac:dyDescent="0.2">
      <c r="A48" s="90">
        <f>'Série Vento-1 dia'!D48</f>
        <v>42050</v>
      </c>
      <c r="B48" s="55">
        <f>'Série Vento-1 dia'!E48</f>
        <v>17.182429599999999</v>
      </c>
      <c r="C48" s="235">
        <f t="shared" si="8"/>
        <v>0.34364859200000003</v>
      </c>
      <c r="D48" s="235">
        <f t="shared" si="8"/>
        <v>0.34364859200000003</v>
      </c>
      <c r="E48" s="235">
        <f t="shared" si="8"/>
        <v>0.34364859200000003</v>
      </c>
      <c r="F48" s="235">
        <f t="shared" si="3"/>
        <v>1.0309457759999998</v>
      </c>
      <c r="G48" s="235">
        <f t="shared" si="3"/>
        <v>1.0309457759999998</v>
      </c>
      <c r="H48" s="235">
        <f t="shared" si="4"/>
        <v>1.5464186640000002</v>
      </c>
      <c r="I48" s="236">
        <f t="shared" si="5"/>
        <v>1.890067256</v>
      </c>
      <c r="J48" s="237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35.969522290150032</v>
      </c>
      <c r="N48" s="235">
        <f t="shared" si="6"/>
        <v>35.969522290150032</v>
      </c>
      <c r="O48" s="235">
        <f t="shared" si="6"/>
        <v>100.20112333299764</v>
      </c>
      <c r="P48" s="235">
        <f t="shared" si="6"/>
        <v>160.14587213851544</v>
      </c>
      <c r="Q48" s="238">
        <f>J48*VLOOKUP('Tipo de Pilha_AP42'!$E$1,'Área - us ur_AP42'!$A$4:$H$7,2,FALSE)/1000</f>
        <v>0</v>
      </c>
      <c r="R48" s="239">
        <f>K48*VLOOKUP('Tipo de Pilha_AP42'!$E$1,'Área - us ur_AP42'!$A$4:$H$7,3,FALSE)/1000</f>
        <v>0</v>
      </c>
      <c r="S48" s="239">
        <f>L48*VLOOKUP('Tipo de Pilha_AP42'!$E$1,'Área - us ur_AP42'!$A$4:$H$7,4,FALSE)/1000</f>
        <v>0</v>
      </c>
      <c r="T48" s="239">
        <f>M48*VLOOKUP('Tipo de Pilha_AP42'!$E$1,'Área - us ur_AP42'!$A$4:$H$7,5,FALSE)/1000</f>
        <v>1.7265370699272014E-2</v>
      </c>
      <c r="U48" s="239">
        <f>N48*VLOOKUP('Tipo de Pilha_AP42'!$E$1,'Área - us ur_AP42'!$A$4:$H$7,6,FALSE)/1000</f>
        <v>0</v>
      </c>
      <c r="V48" s="239">
        <f>O48*VLOOKUP('Tipo de Pilha_AP42'!$E$1,'Área - us ur_AP42'!$A$4:$H$7,7,FALSE)/1000</f>
        <v>1.2024134799959717E-2</v>
      </c>
      <c r="W48" s="240">
        <f>P48*VLOOKUP('Tipo de Pilha_AP42'!$E$1,'Área - us ur_AP42'!$A$4:$H$7,8,FALSE)/1000</f>
        <v>0</v>
      </c>
      <c r="X48" s="241">
        <f t="shared" si="7"/>
        <v>2.9289505499231733E-2</v>
      </c>
    </row>
    <row r="49" spans="1:24" ht="15" customHeight="1" x14ac:dyDescent="0.2">
      <c r="A49" s="90">
        <f>'Série Vento-1 dia'!D49</f>
        <v>42051</v>
      </c>
      <c r="B49" s="55">
        <f>'Série Vento-1 dia'!E49</f>
        <v>14.605065159999999</v>
      </c>
      <c r="C49" s="235">
        <f t="shared" si="8"/>
        <v>0.29210130320000005</v>
      </c>
      <c r="D49" s="235">
        <f t="shared" si="8"/>
        <v>0.29210130320000005</v>
      </c>
      <c r="E49" s="235">
        <f t="shared" si="8"/>
        <v>0.29210130320000005</v>
      </c>
      <c r="F49" s="235">
        <f t="shared" si="3"/>
        <v>0.87630390959999993</v>
      </c>
      <c r="G49" s="235">
        <f t="shared" si="3"/>
        <v>0.87630390959999993</v>
      </c>
      <c r="H49" s="235">
        <f t="shared" si="4"/>
        <v>1.3144558644</v>
      </c>
      <c r="I49" s="236">
        <f t="shared" si="5"/>
        <v>1.6065571676000001</v>
      </c>
      <c r="J49" s="237">
        <f t="shared" si="6"/>
        <v>0</v>
      </c>
      <c r="K49" s="235">
        <f t="shared" si="6"/>
        <v>0</v>
      </c>
      <c r="L49" s="235">
        <f t="shared" si="6"/>
        <v>0</v>
      </c>
      <c r="M49" s="235">
        <f t="shared" si="6"/>
        <v>22.710454164006201</v>
      </c>
      <c r="N49" s="235">
        <f t="shared" si="6"/>
        <v>22.710454164006201</v>
      </c>
      <c r="O49" s="235">
        <f t="shared" si="6"/>
        <v>67.482602822149971</v>
      </c>
      <c r="P49" s="235">
        <f t="shared" si="6"/>
        <v>109.70256177059423</v>
      </c>
      <c r="Q49" s="238">
        <f>J49*VLOOKUP('Tipo de Pilha_AP42'!$E$1,'Área - us ur_AP42'!$A$4:$H$7,2,FALSE)/1000</f>
        <v>0</v>
      </c>
      <c r="R49" s="239">
        <f>K49*VLOOKUP('Tipo de Pilha_AP42'!$E$1,'Área - us ur_AP42'!$A$4:$H$7,3,FALSE)/1000</f>
        <v>0</v>
      </c>
      <c r="S49" s="239">
        <f>L49*VLOOKUP('Tipo de Pilha_AP42'!$E$1,'Área - us ur_AP42'!$A$4:$H$7,4,FALSE)/1000</f>
        <v>0</v>
      </c>
      <c r="T49" s="239">
        <f>M49*VLOOKUP('Tipo de Pilha_AP42'!$E$1,'Área - us ur_AP42'!$A$4:$H$7,5,FALSE)/1000</f>
        <v>1.0901017998722977E-2</v>
      </c>
      <c r="U49" s="239">
        <f>N49*VLOOKUP('Tipo de Pilha_AP42'!$E$1,'Área - us ur_AP42'!$A$4:$H$7,6,FALSE)/1000</f>
        <v>0</v>
      </c>
      <c r="V49" s="239">
        <f>O49*VLOOKUP('Tipo de Pilha_AP42'!$E$1,'Área - us ur_AP42'!$A$4:$H$7,7,FALSE)/1000</f>
        <v>8.0979123386579963E-3</v>
      </c>
      <c r="W49" s="240">
        <f>P49*VLOOKUP('Tipo de Pilha_AP42'!$E$1,'Área - us ur_AP42'!$A$4:$H$7,8,FALSE)/1000</f>
        <v>0</v>
      </c>
      <c r="X49" s="241">
        <f t="shared" si="7"/>
        <v>1.8998930337380975E-2</v>
      </c>
    </row>
    <row r="50" spans="1:24" ht="15" customHeight="1" x14ac:dyDescent="0.2">
      <c r="A50" s="90">
        <f>'Série Vento-1 dia'!D50</f>
        <v>42052</v>
      </c>
      <c r="B50" s="55">
        <f>'Série Vento-1 dia'!E50</f>
        <v>18.041551079999998</v>
      </c>
      <c r="C50" s="235">
        <f t="shared" si="8"/>
        <v>0.36083102160000002</v>
      </c>
      <c r="D50" s="235">
        <f t="shared" si="8"/>
        <v>0.36083102160000002</v>
      </c>
      <c r="E50" s="235">
        <f t="shared" si="8"/>
        <v>0.36083102160000002</v>
      </c>
      <c r="F50" s="235">
        <f t="shared" si="3"/>
        <v>1.0824930647999997</v>
      </c>
      <c r="G50" s="235">
        <f t="shared" si="3"/>
        <v>1.0824930647999997</v>
      </c>
      <c r="H50" s="235">
        <f t="shared" si="4"/>
        <v>1.6237395971999999</v>
      </c>
      <c r="I50" s="236">
        <f t="shared" si="5"/>
        <v>1.9845706188000001</v>
      </c>
      <c r="J50" s="237">
        <f t="shared" si="6"/>
        <v>0</v>
      </c>
      <c r="K50" s="235">
        <f t="shared" si="6"/>
        <v>0</v>
      </c>
      <c r="L50" s="235">
        <f t="shared" si="6"/>
        <v>0</v>
      </c>
      <c r="M50" s="235">
        <f t="shared" si="6"/>
        <v>41.005664197501602</v>
      </c>
      <c r="N50" s="235">
        <f t="shared" si="6"/>
        <v>41.005664197501602</v>
      </c>
      <c r="O50" s="235">
        <f t="shared" si="6"/>
        <v>112.49431503354667</v>
      </c>
      <c r="P50" s="235">
        <f t="shared" si="6"/>
        <v>179.03227438250047</v>
      </c>
      <c r="Q50" s="238">
        <f>J50*VLOOKUP('Tipo de Pilha_AP42'!$E$1,'Área - us ur_AP42'!$A$4:$H$7,2,FALSE)/1000</f>
        <v>0</v>
      </c>
      <c r="R50" s="239">
        <f>K50*VLOOKUP('Tipo de Pilha_AP42'!$E$1,'Área - us ur_AP42'!$A$4:$H$7,3,FALSE)/1000</f>
        <v>0</v>
      </c>
      <c r="S50" s="239">
        <f>L50*VLOOKUP('Tipo de Pilha_AP42'!$E$1,'Área - us ur_AP42'!$A$4:$H$7,4,FALSE)/1000</f>
        <v>0</v>
      </c>
      <c r="T50" s="239">
        <f>M50*VLOOKUP('Tipo de Pilha_AP42'!$E$1,'Área - us ur_AP42'!$A$4:$H$7,5,FALSE)/1000</f>
        <v>1.9682718814800767E-2</v>
      </c>
      <c r="U50" s="239">
        <f>N50*VLOOKUP('Tipo de Pilha_AP42'!$E$1,'Área - us ur_AP42'!$A$4:$H$7,6,FALSE)/1000</f>
        <v>0</v>
      </c>
      <c r="V50" s="239">
        <f>O50*VLOOKUP('Tipo de Pilha_AP42'!$E$1,'Área - us ur_AP42'!$A$4:$H$7,7,FALSE)/1000</f>
        <v>1.34993178040256E-2</v>
      </c>
      <c r="W50" s="240">
        <f>P50*VLOOKUP('Tipo de Pilha_AP42'!$E$1,'Área - us ur_AP42'!$A$4:$H$7,8,FALSE)/1000</f>
        <v>0</v>
      </c>
      <c r="X50" s="241">
        <f t="shared" si="7"/>
        <v>3.3182036618826363E-2</v>
      </c>
    </row>
    <row r="51" spans="1:24" ht="15" customHeight="1" x14ac:dyDescent="0.2">
      <c r="A51" s="90">
        <f>'Série Vento-1 dia'!D51</f>
        <v>42053</v>
      </c>
      <c r="B51" s="55">
        <f>'Série Vento-1 dia'!E51</f>
        <v>17.182429599999999</v>
      </c>
      <c r="C51" s="235">
        <f t="shared" si="8"/>
        <v>0.34364859200000003</v>
      </c>
      <c r="D51" s="235">
        <f t="shared" si="8"/>
        <v>0.34364859200000003</v>
      </c>
      <c r="E51" s="235">
        <f t="shared" si="8"/>
        <v>0.34364859200000003</v>
      </c>
      <c r="F51" s="235">
        <f t="shared" si="3"/>
        <v>1.0309457759999998</v>
      </c>
      <c r="G51" s="235">
        <f t="shared" si="3"/>
        <v>1.0309457759999998</v>
      </c>
      <c r="H51" s="235">
        <f t="shared" si="4"/>
        <v>1.5464186640000002</v>
      </c>
      <c r="I51" s="236">
        <f t="shared" si="5"/>
        <v>1.890067256</v>
      </c>
      <c r="J51" s="237">
        <f t="shared" si="6"/>
        <v>0</v>
      </c>
      <c r="K51" s="235">
        <f t="shared" si="6"/>
        <v>0</v>
      </c>
      <c r="L51" s="235">
        <f t="shared" si="6"/>
        <v>0</v>
      </c>
      <c r="M51" s="235">
        <f t="shared" si="6"/>
        <v>35.969522290150032</v>
      </c>
      <c r="N51" s="235">
        <f t="shared" si="6"/>
        <v>35.969522290150032</v>
      </c>
      <c r="O51" s="235">
        <f t="shared" si="6"/>
        <v>100.20112333299764</v>
      </c>
      <c r="P51" s="235">
        <f t="shared" si="6"/>
        <v>160.14587213851544</v>
      </c>
      <c r="Q51" s="238">
        <f>J51*VLOOKUP('Tipo de Pilha_AP42'!$E$1,'Área - us ur_AP42'!$A$4:$H$7,2,FALSE)/1000</f>
        <v>0</v>
      </c>
      <c r="R51" s="239">
        <f>K51*VLOOKUP('Tipo de Pilha_AP42'!$E$1,'Área - us ur_AP42'!$A$4:$H$7,3,FALSE)/1000</f>
        <v>0</v>
      </c>
      <c r="S51" s="239">
        <f>L51*VLOOKUP('Tipo de Pilha_AP42'!$E$1,'Área - us ur_AP42'!$A$4:$H$7,4,FALSE)/1000</f>
        <v>0</v>
      </c>
      <c r="T51" s="239">
        <f>M51*VLOOKUP('Tipo de Pilha_AP42'!$E$1,'Área - us ur_AP42'!$A$4:$H$7,5,FALSE)/1000</f>
        <v>1.7265370699272014E-2</v>
      </c>
      <c r="U51" s="239">
        <f>N51*VLOOKUP('Tipo de Pilha_AP42'!$E$1,'Área - us ur_AP42'!$A$4:$H$7,6,FALSE)/1000</f>
        <v>0</v>
      </c>
      <c r="V51" s="239">
        <f>O51*VLOOKUP('Tipo de Pilha_AP42'!$E$1,'Área - us ur_AP42'!$A$4:$H$7,7,FALSE)/1000</f>
        <v>1.2024134799959717E-2</v>
      </c>
      <c r="W51" s="240">
        <f>P51*VLOOKUP('Tipo de Pilha_AP42'!$E$1,'Área - us ur_AP42'!$A$4:$H$7,8,FALSE)/1000</f>
        <v>0</v>
      </c>
      <c r="X51" s="241">
        <f t="shared" si="7"/>
        <v>2.9289505499231733E-2</v>
      </c>
    </row>
    <row r="52" spans="1:24" ht="15" customHeight="1" x14ac:dyDescent="0.2">
      <c r="A52" s="90">
        <f>'Série Vento-1 dia'!D52</f>
        <v>42054</v>
      </c>
      <c r="B52" s="55">
        <f>'Série Vento-1 dia'!E52</f>
        <v>15.464186639999999</v>
      </c>
      <c r="C52" s="235">
        <f t="shared" si="8"/>
        <v>0.30928373280000004</v>
      </c>
      <c r="D52" s="235">
        <f t="shared" si="8"/>
        <v>0.30928373280000004</v>
      </c>
      <c r="E52" s="235">
        <f t="shared" si="8"/>
        <v>0.30928373280000004</v>
      </c>
      <c r="F52" s="235">
        <f t="shared" si="3"/>
        <v>0.92785119839999997</v>
      </c>
      <c r="G52" s="235">
        <f t="shared" si="3"/>
        <v>0.92785119839999997</v>
      </c>
      <c r="H52" s="235">
        <f t="shared" si="4"/>
        <v>1.3917767976000002</v>
      </c>
      <c r="I52" s="236">
        <f t="shared" si="5"/>
        <v>1.7010605304000002</v>
      </c>
      <c r="J52" s="237">
        <f t="shared" si="6"/>
        <v>0</v>
      </c>
      <c r="K52" s="235">
        <f t="shared" si="6"/>
        <v>0</v>
      </c>
      <c r="L52" s="235">
        <f t="shared" si="6"/>
        <v>0</v>
      </c>
      <c r="M52" s="235">
        <f t="shared" si="6"/>
        <v>26.821917273402335</v>
      </c>
      <c r="N52" s="235">
        <f t="shared" si="6"/>
        <v>26.821917273402335</v>
      </c>
      <c r="O52" s="235">
        <f t="shared" si="6"/>
        <v>77.695267227299297</v>
      </c>
      <c r="P52" s="235">
        <f t="shared" si="6"/>
        <v>125.48101583256233</v>
      </c>
      <c r="Q52" s="238">
        <f>J52*VLOOKUP('Tipo de Pilha_AP42'!$E$1,'Área - us ur_AP42'!$A$4:$H$7,2,FALSE)/1000</f>
        <v>0</v>
      </c>
      <c r="R52" s="239">
        <f>K52*VLOOKUP('Tipo de Pilha_AP42'!$E$1,'Área - us ur_AP42'!$A$4:$H$7,3,FALSE)/1000</f>
        <v>0</v>
      </c>
      <c r="S52" s="239">
        <f>L52*VLOOKUP('Tipo de Pilha_AP42'!$E$1,'Área - us ur_AP42'!$A$4:$H$7,4,FALSE)/1000</f>
        <v>0</v>
      </c>
      <c r="T52" s="239">
        <f>M52*VLOOKUP('Tipo de Pilha_AP42'!$E$1,'Área - us ur_AP42'!$A$4:$H$7,5,FALSE)/1000</f>
        <v>1.287452029123312E-2</v>
      </c>
      <c r="U52" s="239">
        <f>N52*VLOOKUP('Tipo de Pilha_AP42'!$E$1,'Área - us ur_AP42'!$A$4:$H$7,6,FALSE)/1000</f>
        <v>0</v>
      </c>
      <c r="V52" s="239">
        <f>O52*VLOOKUP('Tipo de Pilha_AP42'!$E$1,'Área - us ur_AP42'!$A$4:$H$7,7,FALSE)/1000</f>
        <v>9.3234320672759153E-3</v>
      </c>
      <c r="W52" s="240">
        <f>P52*VLOOKUP('Tipo de Pilha_AP42'!$E$1,'Área - us ur_AP42'!$A$4:$H$7,8,FALSE)/1000</f>
        <v>0</v>
      </c>
      <c r="X52" s="241">
        <f t="shared" si="7"/>
        <v>2.2197952358509035E-2</v>
      </c>
    </row>
    <row r="53" spans="1:24" ht="15" customHeight="1" x14ac:dyDescent="0.2">
      <c r="A53" s="90">
        <f>'Série Vento-1 dia'!D53</f>
        <v>42055</v>
      </c>
      <c r="B53" s="55">
        <f>'Série Vento-1 dia'!E53</f>
        <v>14.605065159999999</v>
      </c>
      <c r="C53" s="235">
        <f t="shared" si="8"/>
        <v>0.29210130320000005</v>
      </c>
      <c r="D53" s="235">
        <f t="shared" si="8"/>
        <v>0.29210130320000005</v>
      </c>
      <c r="E53" s="235">
        <f t="shared" si="8"/>
        <v>0.29210130320000005</v>
      </c>
      <c r="F53" s="235">
        <f t="shared" si="3"/>
        <v>0.87630390959999993</v>
      </c>
      <c r="G53" s="235">
        <f t="shared" si="3"/>
        <v>0.87630390959999993</v>
      </c>
      <c r="H53" s="235">
        <f t="shared" si="4"/>
        <v>1.3144558644</v>
      </c>
      <c r="I53" s="236">
        <f t="shared" si="5"/>
        <v>1.6065571676000001</v>
      </c>
      <c r="J53" s="237">
        <f t="shared" si="6"/>
        <v>0</v>
      </c>
      <c r="K53" s="235">
        <f t="shared" si="6"/>
        <v>0</v>
      </c>
      <c r="L53" s="235">
        <f t="shared" si="6"/>
        <v>0</v>
      </c>
      <c r="M53" s="235">
        <f t="shared" ref="M53:P116" si="9">IF(F53&gt;$AB$1,58*(F53-$AB$1)^2+25*(F53-$AB$1),0)</f>
        <v>22.710454164006201</v>
      </c>
      <c r="N53" s="235">
        <f t="shared" si="9"/>
        <v>22.710454164006201</v>
      </c>
      <c r="O53" s="235">
        <f t="shared" si="9"/>
        <v>67.482602822149971</v>
      </c>
      <c r="P53" s="235">
        <f t="shared" si="9"/>
        <v>109.70256177059423</v>
      </c>
      <c r="Q53" s="238">
        <f>J53*VLOOKUP('Tipo de Pilha_AP42'!$E$1,'Área - us ur_AP42'!$A$4:$H$7,2,FALSE)/1000</f>
        <v>0</v>
      </c>
      <c r="R53" s="239">
        <f>K53*VLOOKUP('Tipo de Pilha_AP42'!$E$1,'Área - us ur_AP42'!$A$4:$H$7,3,FALSE)/1000</f>
        <v>0</v>
      </c>
      <c r="S53" s="239">
        <f>L53*VLOOKUP('Tipo de Pilha_AP42'!$E$1,'Área - us ur_AP42'!$A$4:$H$7,4,FALSE)/1000</f>
        <v>0</v>
      </c>
      <c r="T53" s="239">
        <f>M53*VLOOKUP('Tipo de Pilha_AP42'!$E$1,'Área - us ur_AP42'!$A$4:$H$7,5,FALSE)/1000</f>
        <v>1.0901017998722977E-2</v>
      </c>
      <c r="U53" s="239">
        <f>N53*VLOOKUP('Tipo de Pilha_AP42'!$E$1,'Área - us ur_AP42'!$A$4:$H$7,6,FALSE)/1000</f>
        <v>0</v>
      </c>
      <c r="V53" s="239">
        <f>O53*VLOOKUP('Tipo de Pilha_AP42'!$E$1,'Área - us ur_AP42'!$A$4:$H$7,7,FALSE)/1000</f>
        <v>8.0979123386579963E-3</v>
      </c>
      <c r="W53" s="240">
        <f>P53*VLOOKUP('Tipo de Pilha_AP42'!$E$1,'Área - us ur_AP42'!$A$4:$H$7,8,FALSE)/1000</f>
        <v>0</v>
      </c>
      <c r="X53" s="241">
        <f t="shared" si="7"/>
        <v>1.8998930337380975E-2</v>
      </c>
    </row>
    <row r="54" spans="1:24" ht="15" customHeight="1" x14ac:dyDescent="0.2">
      <c r="A54" s="90">
        <f>'Série Vento-1 dia'!D54</f>
        <v>42056</v>
      </c>
      <c r="B54" s="55">
        <f>'Série Vento-1 dia'!E54</f>
        <v>10.309457759999999</v>
      </c>
      <c r="C54" s="235">
        <f t="shared" si="8"/>
        <v>0.20618915520000003</v>
      </c>
      <c r="D54" s="235">
        <f t="shared" si="8"/>
        <v>0.20618915520000003</v>
      </c>
      <c r="E54" s="235">
        <f t="shared" si="8"/>
        <v>0.20618915520000003</v>
      </c>
      <c r="F54" s="235">
        <f t="shared" si="3"/>
        <v>0.61856746559999987</v>
      </c>
      <c r="G54" s="235">
        <f t="shared" si="3"/>
        <v>0.61856746559999987</v>
      </c>
      <c r="H54" s="235">
        <f t="shared" si="4"/>
        <v>0.92785119839999997</v>
      </c>
      <c r="I54" s="236">
        <f t="shared" si="5"/>
        <v>1.1340403536000001</v>
      </c>
      <c r="J54" s="237">
        <f t="shared" ref="J54:O117" si="10">IF(C54&gt;$AB$1,58*(C54-$AB$1)^2+25*(C54-$AB$1),0)</f>
        <v>0</v>
      </c>
      <c r="K54" s="235">
        <f t="shared" si="10"/>
        <v>0</v>
      </c>
      <c r="L54" s="235">
        <f t="shared" si="10"/>
        <v>0</v>
      </c>
      <c r="M54" s="235">
        <f t="shared" si="9"/>
        <v>6.7765326068028102</v>
      </c>
      <c r="N54" s="235">
        <f t="shared" si="9"/>
        <v>6.7765326068028102</v>
      </c>
      <c r="O54" s="235">
        <f t="shared" si="9"/>
        <v>26.821917273402335</v>
      </c>
      <c r="P54" s="235">
        <f t="shared" si="9"/>
        <v>46.350032370838377</v>
      </c>
      <c r="Q54" s="238">
        <f>J54*VLOOKUP('Tipo de Pilha_AP42'!$E$1,'Área - us ur_AP42'!$A$4:$H$7,2,FALSE)/1000</f>
        <v>0</v>
      </c>
      <c r="R54" s="239">
        <f>K54*VLOOKUP('Tipo de Pilha_AP42'!$E$1,'Área - us ur_AP42'!$A$4:$H$7,3,FALSE)/1000</f>
        <v>0</v>
      </c>
      <c r="S54" s="239">
        <f>L54*VLOOKUP('Tipo de Pilha_AP42'!$E$1,'Área - us ur_AP42'!$A$4:$H$7,4,FALSE)/1000</f>
        <v>0</v>
      </c>
      <c r="T54" s="239">
        <f>M54*VLOOKUP('Tipo de Pilha_AP42'!$E$1,'Área - us ur_AP42'!$A$4:$H$7,5,FALSE)/1000</f>
        <v>3.2527356512653486E-3</v>
      </c>
      <c r="U54" s="239">
        <f>N54*VLOOKUP('Tipo de Pilha_AP42'!$E$1,'Área - us ur_AP42'!$A$4:$H$7,6,FALSE)/1000</f>
        <v>0</v>
      </c>
      <c r="V54" s="239">
        <f>O54*VLOOKUP('Tipo de Pilha_AP42'!$E$1,'Área - us ur_AP42'!$A$4:$H$7,7,FALSE)/1000</f>
        <v>3.2186300728082799E-3</v>
      </c>
      <c r="W54" s="240">
        <f>P54*VLOOKUP('Tipo de Pilha_AP42'!$E$1,'Área - us ur_AP42'!$A$4:$H$7,8,FALSE)/1000</f>
        <v>0</v>
      </c>
      <c r="X54" s="241">
        <f t="shared" si="7"/>
        <v>6.4713657240736289E-3</v>
      </c>
    </row>
    <row r="55" spans="1:24" ht="15" customHeight="1" x14ac:dyDescent="0.2">
      <c r="A55" s="90">
        <f>'Série Vento-1 dia'!D55</f>
        <v>42057</v>
      </c>
      <c r="B55" s="55">
        <f>'Série Vento-1 dia'!E55</f>
        <v>10.309457759999999</v>
      </c>
      <c r="C55" s="235">
        <f t="shared" si="8"/>
        <v>0.20618915520000003</v>
      </c>
      <c r="D55" s="235">
        <f t="shared" si="8"/>
        <v>0.20618915520000003</v>
      </c>
      <c r="E55" s="235">
        <f t="shared" si="8"/>
        <v>0.20618915520000003</v>
      </c>
      <c r="F55" s="235">
        <f t="shared" si="3"/>
        <v>0.61856746559999987</v>
      </c>
      <c r="G55" s="235">
        <f t="shared" si="3"/>
        <v>0.61856746559999987</v>
      </c>
      <c r="H55" s="235">
        <f t="shared" si="4"/>
        <v>0.92785119839999997</v>
      </c>
      <c r="I55" s="236">
        <f t="shared" si="5"/>
        <v>1.1340403536000001</v>
      </c>
      <c r="J55" s="237">
        <f t="shared" si="10"/>
        <v>0</v>
      </c>
      <c r="K55" s="235">
        <f t="shared" si="10"/>
        <v>0</v>
      </c>
      <c r="L55" s="235">
        <f t="shared" si="10"/>
        <v>0</v>
      </c>
      <c r="M55" s="235">
        <f t="shared" si="9"/>
        <v>6.7765326068028102</v>
      </c>
      <c r="N55" s="235">
        <f t="shared" si="9"/>
        <v>6.7765326068028102</v>
      </c>
      <c r="O55" s="235">
        <f t="shared" si="9"/>
        <v>26.821917273402335</v>
      </c>
      <c r="P55" s="235">
        <f t="shared" si="9"/>
        <v>46.350032370838377</v>
      </c>
      <c r="Q55" s="238">
        <f>J55*VLOOKUP('Tipo de Pilha_AP42'!$E$1,'Área - us ur_AP42'!$A$4:$H$7,2,FALSE)/1000</f>
        <v>0</v>
      </c>
      <c r="R55" s="239">
        <f>K55*VLOOKUP('Tipo de Pilha_AP42'!$E$1,'Área - us ur_AP42'!$A$4:$H$7,3,FALSE)/1000</f>
        <v>0</v>
      </c>
      <c r="S55" s="239">
        <f>L55*VLOOKUP('Tipo de Pilha_AP42'!$E$1,'Área - us ur_AP42'!$A$4:$H$7,4,FALSE)/1000</f>
        <v>0</v>
      </c>
      <c r="T55" s="239">
        <f>M55*VLOOKUP('Tipo de Pilha_AP42'!$E$1,'Área - us ur_AP42'!$A$4:$H$7,5,FALSE)/1000</f>
        <v>3.2527356512653486E-3</v>
      </c>
      <c r="U55" s="239">
        <f>N55*VLOOKUP('Tipo de Pilha_AP42'!$E$1,'Área - us ur_AP42'!$A$4:$H$7,6,FALSE)/1000</f>
        <v>0</v>
      </c>
      <c r="V55" s="239">
        <f>O55*VLOOKUP('Tipo de Pilha_AP42'!$E$1,'Área - us ur_AP42'!$A$4:$H$7,7,FALSE)/1000</f>
        <v>3.2186300728082799E-3</v>
      </c>
      <c r="W55" s="240">
        <f>P55*VLOOKUP('Tipo de Pilha_AP42'!$E$1,'Área - us ur_AP42'!$A$4:$H$7,8,FALSE)/1000</f>
        <v>0</v>
      </c>
      <c r="X55" s="241">
        <f t="shared" si="7"/>
        <v>6.4713657240736289E-3</v>
      </c>
    </row>
    <row r="56" spans="1:24" ht="15" customHeight="1" x14ac:dyDescent="0.2">
      <c r="A56" s="90">
        <f>'Série Vento-1 dia'!D56</f>
        <v>42058</v>
      </c>
      <c r="B56" s="55">
        <f>'Série Vento-1 dia'!E56</f>
        <v>10.309457759999999</v>
      </c>
      <c r="C56" s="235">
        <f t="shared" si="8"/>
        <v>0.20618915520000003</v>
      </c>
      <c r="D56" s="235">
        <f t="shared" si="8"/>
        <v>0.20618915520000003</v>
      </c>
      <c r="E56" s="235">
        <f t="shared" si="8"/>
        <v>0.20618915520000003</v>
      </c>
      <c r="F56" s="235">
        <f t="shared" si="3"/>
        <v>0.61856746559999987</v>
      </c>
      <c r="G56" s="235">
        <f t="shared" si="3"/>
        <v>0.61856746559999987</v>
      </c>
      <c r="H56" s="235">
        <f t="shared" si="4"/>
        <v>0.92785119839999997</v>
      </c>
      <c r="I56" s="236">
        <f t="shared" si="5"/>
        <v>1.1340403536000001</v>
      </c>
      <c r="J56" s="237">
        <f t="shared" si="10"/>
        <v>0</v>
      </c>
      <c r="K56" s="235">
        <f t="shared" si="10"/>
        <v>0</v>
      </c>
      <c r="L56" s="235">
        <f t="shared" si="10"/>
        <v>0</v>
      </c>
      <c r="M56" s="235">
        <f t="shared" si="9"/>
        <v>6.7765326068028102</v>
      </c>
      <c r="N56" s="235">
        <f t="shared" si="9"/>
        <v>6.7765326068028102</v>
      </c>
      <c r="O56" s="235">
        <f t="shared" si="9"/>
        <v>26.821917273402335</v>
      </c>
      <c r="P56" s="235">
        <f t="shared" si="9"/>
        <v>46.350032370838377</v>
      </c>
      <c r="Q56" s="238">
        <f>J56*VLOOKUP('Tipo de Pilha_AP42'!$E$1,'Área - us ur_AP42'!$A$4:$H$7,2,FALSE)/1000</f>
        <v>0</v>
      </c>
      <c r="R56" s="239">
        <f>K56*VLOOKUP('Tipo de Pilha_AP42'!$E$1,'Área - us ur_AP42'!$A$4:$H$7,3,FALSE)/1000</f>
        <v>0</v>
      </c>
      <c r="S56" s="239">
        <f>L56*VLOOKUP('Tipo de Pilha_AP42'!$E$1,'Área - us ur_AP42'!$A$4:$H$7,4,FALSE)/1000</f>
        <v>0</v>
      </c>
      <c r="T56" s="239">
        <f>M56*VLOOKUP('Tipo de Pilha_AP42'!$E$1,'Área - us ur_AP42'!$A$4:$H$7,5,FALSE)/1000</f>
        <v>3.2527356512653486E-3</v>
      </c>
      <c r="U56" s="239">
        <f>N56*VLOOKUP('Tipo de Pilha_AP42'!$E$1,'Área - us ur_AP42'!$A$4:$H$7,6,FALSE)/1000</f>
        <v>0</v>
      </c>
      <c r="V56" s="239">
        <f>O56*VLOOKUP('Tipo de Pilha_AP42'!$E$1,'Área - us ur_AP42'!$A$4:$H$7,7,FALSE)/1000</f>
        <v>3.2186300728082799E-3</v>
      </c>
      <c r="W56" s="240">
        <f>P56*VLOOKUP('Tipo de Pilha_AP42'!$E$1,'Área - us ur_AP42'!$A$4:$H$7,8,FALSE)/1000</f>
        <v>0</v>
      </c>
      <c r="X56" s="241">
        <f t="shared" si="7"/>
        <v>6.4713657240736289E-3</v>
      </c>
    </row>
    <row r="57" spans="1:24" ht="15" customHeight="1" x14ac:dyDescent="0.2">
      <c r="A57" s="90">
        <f>'Série Vento-1 dia'!D57</f>
        <v>42059</v>
      </c>
      <c r="B57" s="55">
        <f>'Série Vento-1 dia'!E57</f>
        <v>10.309457759999999</v>
      </c>
      <c r="C57" s="235">
        <f t="shared" si="8"/>
        <v>0.20618915520000003</v>
      </c>
      <c r="D57" s="235">
        <f t="shared" si="8"/>
        <v>0.20618915520000003</v>
      </c>
      <c r="E57" s="235">
        <f t="shared" si="8"/>
        <v>0.20618915520000003</v>
      </c>
      <c r="F57" s="235">
        <f t="shared" si="3"/>
        <v>0.61856746559999987</v>
      </c>
      <c r="G57" s="235">
        <f t="shared" si="3"/>
        <v>0.61856746559999987</v>
      </c>
      <c r="H57" s="235">
        <f t="shared" si="4"/>
        <v>0.92785119839999997</v>
      </c>
      <c r="I57" s="236">
        <f t="shared" si="5"/>
        <v>1.1340403536000001</v>
      </c>
      <c r="J57" s="237">
        <f t="shared" si="10"/>
        <v>0</v>
      </c>
      <c r="K57" s="235">
        <f t="shared" si="10"/>
        <v>0</v>
      </c>
      <c r="L57" s="235">
        <f t="shared" si="10"/>
        <v>0</v>
      </c>
      <c r="M57" s="235">
        <f t="shared" si="9"/>
        <v>6.7765326068028102</v>
      </c>
      <c r="N57" s="235">
        <f t="shared" si="9"/>
        <v>6.7765326068028102</v>
      </c>
      <c r="O57" s="235">
        <f t="shared" si="9"/>
        <v>26.821917273402335</v>
      </c>
      <c r="P57" s="235">
        <f t="shared" si="9"/>
        <v>46.350032370838377</v>
      </c>
      <c r="Q57" s="238">
        <f>J57*VLOOKUP('Tipo de Pilha_AP42'!$E$1,'Área - us ur_AP42'!$A$4:$H$7,2,FALSE)/1000</f>
        <v>0</v>
      </c>
      <c r="R57" s="239">
        <f>K57*VLOOKUP('Tipo de Pilha_AP42'!$E$1,'Área - us ur_AP42'!$A$4:$H$7,3,FALSE)/1000</f>
        <v>0</v>
      </c>
      <c r="S57" s="239">
        <f>L57*VLOOKUP('Tipo de Pilha_AP42'!$E$1,'Área - us ur_AP42'!$A$4:$H$7,4,FALSE)/1000</f>
        <v>0</v>
      </c>
      <c r="T57" s="239">
        <f>M57*VLOOKUP('Tipo de Pilha_AP42'!$E$1,'Área - us ur_AP42'!$A$4:$H$7,5,FALSE)/1000</f>
        <v>3.2527356512653486E-3</v>
      </c>
      <c r="U57" s="239">
        <f>N57*VLOOKUP('Tipo de Pilha_AP42'!$E$1,'Área - us ur_AP42'!$A$4:$H$7,6,FALSE)/1000</f>
        <v>0</v>
      </c>
      <c r="V57" s="239">
        <f>O57*VLOOKUP('Tipo de Pilha_AP42'!$E$1,'Área - us ur_AP42'!$A$4:$H$7,7,FALSE)/1000</f>
        <v>3.2186300728082799E-3</v>
      </c>
      <c r="W57" s="240">
        <f>P57*VLOOKUP('Tipo de Pilha_AP42'!$E$1,'Área - us ur_AP42'!$A$4:$H$7,8,FALSE)/1000</f>
        <v>0</v>
      </c>
      <c r="X57" s="241">
        <f t="shared" si="7"/>
        <v>6.4713657240736289E-3</v>
      </c>
    </row>
    <row r="58" spans="1:24" ht="15" customHeight="1" x14ac:dyDescent="0.2">
      <c r="A58" s="90">
        <f>'Série Vento-1 dia'!D58</f>
        <v>42060</v>
      </c>
      <c r="B58" s="55">
        <f>'Série Vento-1 dia'!E58</f>
        <v>14.605065159999999</v>
      </c>
      <c r="C58" s="235">
        <f t="shared" si="8"/>
        <v>0.29210130320000005</v>
      </c>
      <c r="D58" s="235">
        <f t="shared" si="8"/>
        <v>0.29210130320000005</v>
      </c>
      <c r="E58" s="235">
        <f t="shared" si="8"/>
        <v>0.29210130320000005</v>
      </c>
      <c r="F58" s="235">
        <f t="shared" si="3"/>
        <v>0.87630390959999993</v>
      </c>
      <c r="G58" s="235">
        <f t="shared" si="3"/>
        <v>0.87630390959999993</v>
      </c>
      <c r="H58" s="235">
        <f t="shared" si="4"/>
        <v>1.3144558644</v>
      </c>
      <c r="I58" s="236">
        <f t="shared" si="5"/>
        <v>1.6065571676000001</v>
      </c>
      <c r="J58" s="237">
        <f t="shared" si="10"/>
        <v>0</v>
      </c>
      <c r="K58" s="235">
        <f t="shared" si="10"/>
        <v>0</v>
      </c>
      <c r="L58" s="235">
        <f t="shared" si="10"/>
        <v>0</v>
      </c>
      <c r="M58" s="235">
        <f t="shared" si="9"/>
        <v>22.710454164006201</v>
      </c>
      <c r="N58" s="235">
        <f t="shared" si="9"/>
        <v>22.710454164006201</v>
      </c>
      <c r="O58" s="235">
        <f t="shared" si="9"/>
        <v>67.482602822149971</v>
      </c>
      <c r="P58" s="235">
        <f t="shared" si="9"/>
        <v>109.70256177059423</v>
      </c>
      <c r="Q58" s="238">
        <f>J58*VLOOKUP('Tipo de Pilha_AP42'!$E$1,'Área - us ur_AP42'!$A$4:$H$7,2,FALSE)/1000</f>
        <v>0</v>
      </c>
      <c r="R58" s="239">
        <f>K58*VLOOKUP('Tipo de Pilha_AP42'!$E$1,'Área - us ur_AP42'!$A$4:$H$7,3,FALSE)/1000</f>
        <v>0</v>
      </c>
      <c r="S58" s="239">
        <f>L58*VLOOKUP('Tipo de Pilha_AP42'!$E$1,'Área - us ur_AP42'!$A$4:$H$7,4,FALSE)/1000</f>
        <v>0</v>
      </c>
      <c r="T58" s="239">
        <f>M58*VLOOKUP('Tipo de Pilha_AP42'!$E$1,'Área - us ur_AP42'!$A$4:$H$7,5,FALSE)/1000</f>
        <v>1.0901017998722977E-2</v>
      </c>
      <c r="U58" s="239">
        <f>N58*VLOOKUP('Tipo de Pilha_AP42'!$E$1,'Área - us ur_AP42'!$A$4:$H$7,6,FALSE)/1000</f>
        <v>0</v>
      </c>
      <c r="V58" s="239">
        <f>O58*VLOOKUP('Tipo de Pilha_AP42'!$E$1,'Área - us ur_AP42'!$A$4:$H$7,7,FALSE)/1000</f>
        <v>8.0979123386579963E-3</v>
      </c>
      <c r="W58" s="240">
        <f>P58*VLOOKUP('Tipo de Pilha_AP42'!$E$1,'Área - us ur_AP42'!$A$4:$H$7,8,FALSE)/1000</f>
        <v>0</v>
      </c>
      <c r="X58" s="241">
        <f t="shared" si="7"/>
        <v>1.8998930337380975E-2</v>
      </c>
    </row>
    <row r="59" spans="1:24" ht="15" customHeight="1" x14ac:dyDescent="0.2">
      <c r="A59" s="90">
        <f>'Série Vento-1 dia'!D59</f>
        <v>42061</v>
      </c>
      <c r="B59" s="55">
        <f>'Série Vento-1 dia'!E59</f>
        <v>12.886822199999999</v>
      </c>
      <c r="C59" s="235">
        <f t="shared" si="8"/>
        <v>0.25773644400000001</v>
      </c>
      <c r="D59" s="235">
        <f t="shared" si="8"/>
        <v>0.25773644400000001</v>
      </c>
      <c r="E59" s="235">
        <f t="shared" si="8"/>
        <v>0.25773644400000001</v>
      </c>
      <c r="F59" s="235">
        <f t="shared" si="3"/>
        <v>0.77320933199999997</v>
      </c>
      <c r="G59" s="235">
        <f t="shared" si="3"/>
        <v>0.77320933199999997</v>
      </c>
      <c r="H59" s="235">
        <f t="shared" si="4"/>
        <v>1.159813998</v>
      </c>
      <c r="I59" s="236">
        <f t="shared" si="5"/>
        <v>1.417550442</v>
      </c>
      <c r="J59" s="237">
        <f t="shared" si="10"/>
        <v>0</v>
      </c>
      <c r="K59" s="235">
        <f t="shared" si="10"/>
        <v>0</v>
      </c>
      <c r="L59" s="235">
        <f t="shared" si="10"/>
        <v>0</v>
      </c>
      <c r="M59" s="235">
        <f t="shared" si="9"/>
        <v>15.412206743169399</v>
      </c>
      <c r="N59" s="235">
        <f t="shared" si="9"/>
        <v>15.412206743169399</v>
      </c>
      <c r="O59" s="235">
        <f t="shared" si="9"/>
        <v>49.137801307251152</v>
      </c>
      <c r="P59" s="235">
        <f t="shared" si="9"/>
        <v>81.253601828674945</v>
      </c>
      <c r="Q59" s="238">
        <f>J59*VLOOKUP('Tipo de Pilha_AP42'!$E$1,'Área - us ur_AP42'!$A$4:$H$7,2,FALSE)/1000</f>
        <v>0</v>
      </c>
      <c r="R59" s="239">
        <f>K59*VLOOKUP('Tipo de Pilha_AP42'!$E$1,'Área - us ur_AP42'!$A$4:$H$7,3,FALSE)/1000</f>
        <v>0</v>
      </c>
      <c r="S59" s="239">
        <f>L59*VLOOKUP('Tipo de Pilha_AP42'!$E$1,'Área - us ur_AP42'!$A$4:$H$7,4,FALSE)/1000</f>
        <v>0</v>
      </c>
      <c r="T59" s="239">
        <f>M59*VLOOKUP('Tipo de Pilha_AP42'!$E$1,'Área - us ur_AP42'!$A$4:$H$7,5,FALSE)/1000</f>
        <v>7.3978592367213115E-3</v>
      </c>
      <c r="U59" s="239">
        <f>N59*VLOOKUP('Tipo de Pilha_AP42'!$E$1,'Área - us ur_AP42'!$A$4:$H$7,6,FALSE)/1000</f>
        <v>0</v>
      </c>
      <c r="V59" s="239">
        <f>O59*VLOOKUP('Tipo de Pilha_AP42'!$E$1,'Área - us ur_AP42'!$A$4:$H$7,7,FALSE)/1000</f>
        <v>5.8965361568701384E-3</v>
      </c>
      <c r="W59" s="240">
        <f>P59*VLOOKUP('Tipo de Pilha_AP42'!$E$1,'Área - us ur_AP42'!$A$4:$H$7,8,FALSE)/1000</f>
        <v>0</v>
      </c>
      <c r="X59" s="241">
        <f t="shared" si="7"/>
        <v>1.329439539359145E-2</v>
      </c>
    </row>
    <row r="60" spans="1:24" ht="15" customHeight="1" x14ac:dyDescent="0.2">
      <c r="A60" s="90">
        <f>'Série Vento-1 dia'!D60</f>
        <v>42062</v>
      </c>
      <c r="B60" s="55">
        <f>'Série Vento-1 dia'!E60</f>
        <v>9.4503362800000001</v>
      </c>
      <c r="C60" s="235">
        <f t="shared" si="8"/>
        <v>0.18900672560000004</v>
      </c>
      <c r="D60" s="235">
        <f t="shared" si="8"/>
        <v>0.18900672560000004</v>
      </c>
      <c r="E60" s="235">
        <f t="shared" si="8"/>
        <v>0.18900672560000004</v>
      </c>
      <c r="F60" s="235">
        <f t="shared" si="3"/>
        <v>0.56702017679999994</v>
      </c>
      <c r="G60" s="235">
        <f t="shared" si="3"/>
        <v>0.56702017679999994</v>
      </c>
      <c r="H60" s="235">
        <f t="shared" si="4"/>
        <v>0.85053026520000008</v>
      </c>
      <c r="I60" s="236">
        <f t="shared" si="5"/>
        <v>1.0395369908000001</v>
      </c>
      <c r="J60" s="237">
        <f t="shared" si="10"/>
        <v>0</v>
      </c>
      <c r="K60" s="235">
        <f t="shared" si="10"/>
        <v>0</v>
      </c>
      <c r="L60" s="235">
        <f t="shared" si="10"/>
        <v>0</v>
      </c>
      <c r="M60" s="235">
        <f t="shared" si="9"/>
        <v>4.514427093317587</v>
      </c>
      <c r="N60" s="235">
        <f t="shared" si="9"/>
        <v>4.514427093317587</v>
      </c>
      <c r="O60" s="235">
        <f t="shared" si="9"/>
        <v>20.770307459052582</v>
      </c>
      <c r="P60" s="235">
        <f t="shared" si="9"/>
        <v>36.787474672904132</v>
      </c>
      <c r="Q60" s="238">
        <f>J60*VLOOKUP('Tipo de Pilha_AP42'!$E$1,'Área - us ur_AP42'!$A$4:$H$7,2,FALSE)/1000</f>
        <v>0</v>
      </c>
      <c r="R60" s="239">
        <f>K60*VLOOKUP('Tipo de Pilha_AP42'!$E$1,'Área - us ur_AP42'!$A$4:$H$7,3,FALSE)/1000</f>
        <v>0</v>
      </c>
      <c r="S60" s="239">
        <f>L60*VLOOKUP('Tipo de Pilha_AP42'!$E$1,'Área - us ur_AP42'!$A$4:$H$7,4,FALSE)/1000</f>
        <v>0</v>
      </c>
      <c r="T60" s="239">
        <f>M60*VLOOKUP('Tipo de Pilha_AP42'!$E$1,'Área - us ur_AP42'!$A$4:$H$7,5,FALSE)/1000</f>
        <v>2.1669250047924417E-3</v>
      </c>
      <c r="U60" s="239">
        <f>N60*VLOOKUP('Tipo de Pilha_AP42'!$E$1,'Área - us ur_AP42'!$A$4:$H$7,6,FALSE)/1000</f>
        <v>0</v>
      </c>
      <c r="V60" s="239">
        <f>O60*VLOOKUP('Tipo de Pilha_AP42'!$E$1,'Área - us ur_AP42'!$A$4:$H$7,7,FALSE)/1000</f>
        <v>2.4924368950863095E-3</v>
      </c>
      <c r="W60" s="240">
        <f>P60*VLOOKUP('Tipo de Pilha_AP42'!$E$1,'Área - us ur_AP42'!$A$4:$H$7,8,FALSE)/1000</f>
        <v>0</v>
      </c>
      <c r="X60" s="241">
        <f t="shared" si="7"/>
        <v>4.6593618998787513E-3</v>
      </c>
    </row>
    <row r="61" spans="1:24" ht="15" customHeight="1" x14ac:dyDescent="0.2">
      <c r="A61" s="90">
        <f>'Série Vento-1 dia'!D61</f>
        <v>42063</v>
      </c>
      <c r="B61" s="55">
        <f>'Série Vento-1 dia'!E61</f>
        <v>11.16857924</v>
      </c>
      <c r="C61" s="235">
        <f t="shared" si="8"/>
        <v>0.22337158480000005</v>
      </c>
      <c r="D61" s="235">
        <f t="shared" si="8"/>
        <v>0.22337158480000005</v>
      </c>
      <c r="E61" s="235">
        <f t="shared" si="8"/>
        <v>0.22337158480000005</v>
      </c>
      <c r="F61" s="235">
        <f t="shared" si="3"/>
        <v>0.6701147543999999</v>
      </c>
      <c r="G61" s="235">
        <f t="shared" si="3"/>
        <v>0.6701147543999999</v>
      </c>
      <c r="H61" s="235">
        <f t="shared" si="4"/>
        <v>1.0051721316000002</v>
      </c>
      <c r="I61" s="236">
        <f t="shared" si="5"/>
        <v>1.2285437164000002</v>
      </c>
      <c r="J61" s="237">
        <f t="shared" si="10"/>
        <v>0</v>
      </c>
      <c r="K61" s="235">
        <f t="shared" si="10"/>
        <v>0</v>
      </c>
      <c r="L61" s="235">
        <f t="shared" si="10"/>
        <v>0</v>
      </c>
      <c r="M61" s="235">
        <f t="shared" si="9"/>
        <v>9.3468643862731895</v>
      </c>
      <c r="N61" s="235">
        <f t="shared" si="9"/>
        <v>9.3468643862731895</v>
      </c>
      <c r="O61" s="235">
        <f t="shared" si="9"/>
        <v>33.567036186218715</v>
      </c>
      <c r="P61" s="235">
        <f t="shared" si="9"/>
        <v>56.948572796111605</v>
      </c>
      <c r="Q61" s="238">
        <f>J61*VLOOKUP('Tipo de Pilha_AP42'!$E$1,'Área - us ur_AP42'!$A$4:$H$7,2,FALSE)/1000</f>
        <v>0</v>
      </c>
      <c r="R61" s="239">
        <f>K61*VLOOKUP('Tipo de Pilha_AP42'!$E$1,'Área - us ur_AP42'!$A$4:$H$7,3,FALSE)/1000</f>
        <v>0</v>
      </c>
      <c r="S61" s="239">
        <f>L61*VLOOKUP('Tipo de Pilha_AP42'!$E$1,'Área - us ur_AP42'!$A$4:$H$7,4,FALSE)/1000</f>
        <v>0</v>
      </c>
      <c r="T61" s="239">
        <f>M61*VLOOKUP('Tipo de Pilha_AP42'!$E$1,'Área - us ur_AP42'!$A$4:$H$7,5,FALSE)/1000</f>
        <v>4.4864949054111303E-3</v>
      </c>
      <c r="U61" s="239">
        <f>N61*VLOOKUP('Tipo de Pilha_AP42'!$E$1,'Área - us ur_AP42'!$A$4:$H$7,6,FALSE)/1000</f>
        <v>0</v>
      </c>
      <c r="V61" s="239">
        <f>O61*VLOOKUP('Tipo de Pilha_AP42'!$E$1,'Área - us ur_AP42'!$A$4:$H$7,7,FALSE)/1000</f>
        <v>4.0280443423462457E-3</v>
      </c>
      <c r="W61" s="240">
        <f>P61*VLOOKUP('Tipo de Pilha_AP42'!$E$1,'Área - us ur_AP42'!$A$4:$H$7,8,FALSE)/1000</f>
        <v>0</v>
      </c>
      <c r="X61" s="241">
        <f t="shared" si="7"/>
        <v>8.5145392477573752E-3</v>
      </c>
    </row>
    <row r="62" spans="1:24" ht="15" customHeight="1" x14ac:dyDescent="0.2">
      <c r="A62" s="90">
        <f>'Série Vento-1 dia'!D62</f>
        <v>42064</v>
      </c>
      <c r="B62" s="55">
        <f>'Série Vento-1 dia'!E62</f>
        <v>12.027700719999999</v>
      </c>
      <c r="C62" s="235">
        <f t="shared" si="8"/>
        <v>0.24055401440000002</v>
      </c>
      <c r="D62" s="235">
        <f t="shared" si="8"/>
        <v>0.24055401440000002</v>
      </c>
      <c r="E62" s="235">
        <f t="shared" si="8"/>
        <v>0.24055401440000002</v>
      </c>
      <c r="F62" s="235">
        <f t="shared" si="3"/>
        <v>0.72166204319999994</v>
      </c>
      <c r="G62" s="235">
        <f t="shared" si="3"/>
        <v>0.72166204319999994</v>
      </c>
      <c r="H62" s="235">
        <f t="shared" si="4"/>
        <v>1.0824930648</v>
      </c>
      <c r="I62" s="236">
        <f t="shared" si="5"/>
        <v>1.3230470792</v>
      </c>
      <c r="J62" s="237">
        <f t="shared" si="10"/>
        <v>0</v>
      </c>
      <c r="K62" s="235">
        <f t="shared" si="10"/>
        <v>0</v>
      </c>
      <c r="L62" s="235">
        <f t="shared" si="10"/>
        <v>0</v>
      </c>
      <c r="M62" s="235">
        <f t="shared" si="9"/>
        <v>12.22542243172872</v>
      </c>
      <c r="N62" s="235">
        <f t="shared" si="9"/>
        <v>12.22542243172872</v>
      </c>
      <c r="O62" s="235">
        <f t="shared" si="9"/>
        <v>41.00566419750163</v>
      </c>
      <c r="P62" s="235">
        <f t="shared" si="9"/>
        <v>68.583095948723766</v>
      </c>
      <c r="Q62" s="238">
        <f>J62*VLOOKUP('Tipo de Pilha_AP42'!$E$1,'Área - us ur_AP42'!$A$4:$H$7,2,FALSE)/1000</f>
        <v>0</v>
      </c>
      <c r="R62" s="239">
        <f>K62*VLOOKUP('Tipo de Pilha_AP42'!$E$1,'Área - us ur_AP42'!$A$4:$H$7,3,FALSE)/1000</f>
        <v>0</v>
      </c>
      <c r="S62" s="239">
        <f>L62*VLOOKUP('Tipo de Pilha_AP42'!$E$1,'Área - us ur_AP42'!$A$4:$H$7,4,FALSE)/1000</f>
        <v>0</v>
      </c>
      <c r="T62" s="239">
        <f>M62*VLOOKUP('Tipo de Pilha_AP42'!$E$1,'Área - us ur_AP42'!$A$4:$H$7,5,FALSE)/1000</f>
        <v>5.8682027672297852E-3</v>
      </c>
      <c r="U62" s="239">
        <f>N62*VLOOKUP('Tipo de Pilha_AP42'!$E$1,'Área - us ur_AP42'!$A$4:$H$7,6,FALSE)/1000</f>
        <v>0</v>
      </c>
      <c r="V62" s="239">
        <f>O62*VLOOKUP('Tipo de Pilha_AP42'!$E$1,'Área - us ur_AP42'!$A$4:$H$7,7,FALSE)/1000</f>
        <v>4.9206797037001961E-3</v>
      </c>
      <c r="W62" s="240">
        <f>P62*VLOOKUP('Tipo de Pilha_AP42'!$E$1,'Área - us ur_AP42'!$A$4:$H$7,8,FALSE)/1000</f>
        <v>0</v>
      </c>
      <c r="X62" s="241">
        <f t="shared" si="7"/>
        <v>1.0788882470929982E-2</v>
      </c>
    </row>
    <row r="63" spans="1:24" ht="15" customHeight="1" x14ac:dyDescent="0.2">
      <c r="A63" s="90">
        <f>'Série Vento-1 dia'!D63</f>
        <v>42065</v>
      </c>
      <c r="B63" s="55">
        <f>'Série Vento-1 dia'!E63</f>
        <v>12.886822199999999</v>
      </c>
      <c r="C63" s="235">
        <f t="shared" si="8"/>
        <v>0.25773644400000001</v>
      </c>
      <c r="D63" s="235">
        <f t="shared" si="8"/>
        <v>0.25773644400000001</v>
      </c>
      <c r="E63" s="235">
        <f t="shared" si="8"/>
        <v>0.25773644400000001</v>
      </c>
      <c r="F63" s="235">
        <f t="shared" si="3"/>
        <v>0.77320933199999997</v>
      </c>
      <c r="G63" s="235">
        <f t="shared" si="3"/>
        <v>0.77320933199999997</v>
      </c>
      <c r="H63" s="235">
        <f t="shared" si="4"/>
        <v>1.159813998</v>
      </c>
      <c r="I63" s="236">
        <f t="shared" si="5"/>
        <v>1.417550442</v>
      </c>
      <c r="J63" s="237">
        <f t="shared" si="10"/>
        <v>0</v>
      </c>
      <c r="K63" s="235">
        <f t="shared" si="10"/>
        <v>0</v>
      </c>
      <c r="L63" s="235">
        <f t="shared" si="10"/>
        <v>0</v>
      </c>
      <c r="M63" s="235">
        <f t="shared" si="9"/>
        <v>15.412206743169399</v>
      </c>
      <c r="N63" s="235">
        <f t="shared" si="9"/>
        <v>15.412206743169399</v>
      </c>
      <c r="O63" s="235">
        <f t="shared" si="9"/>
        <v>49.137801307251152</v>
      </c>
      <c r="P63" s="235">
        <f t="shared" si="9"/>
        <v>81.253601828674945</v>
      </c>
      <c r="Q63" s="238">
        <f>J63*VLOOKUP('Tipo de Pilha_AP42'!$E$1,'Área - us ur_AP42'!$A$4:$H$7,2,FALSE)/1000</f>
        <v>0</v>
      </c>
      <c r="R63" s="239">
        <f>K63*VLOOKUP('Tipo de Pilha_AP42'!$E$1,'Área - us ur_AP42'!$A$4:$H$7,3,FALSE)/1000</f>
        <v>0</v>
      </c>
      <c r="S63" s="239">
        <f>L63*VLOOKUP('Tipo de Pilha_AP42'!$E$1,'Área - us ur_AP42'!$A$4:$H$7,4,FALSE)/1000</f>
        <v>0</v>
      </c>
      <c r="T63" s="239">
        <f>M63*VLOOKUP('Tipo de Pilha_AP42'!$E$1,'Área - us ur_AP42'!$A$4:$H$7,5,FALSE)/1000</f>
        <v>7.3978592367213115E-3</v>
      </c>
      <c r="U63" s="239">
        <f>N63*VLOOKUP('Tipo de Pilha_AP42'!$E$1,'Área - us ur_AP42'!$A$4:$H$7,6,FALSE)/1000</f>
        <v>0</v>
      </c>
      <c r="V63" s="239">
        <f>O63*VLOOKUP('Tipo de Pilha_AP42'!$E$1,'Área - us ur_AP42'!$A$4:$H$7,7,FALSE)/1000</f>
        <v>5.8965361568701384E-3</v>
      </c>
      <c r="W63" s="240">
        <f>P63*VLOOKUP('Tipo de Pilha_AP42'!$E$1,'Área - us ur_AP42'!$A$4:$H$7,8,FALSE)/1000</f>
        <v>0</v>
      </c>
      <c r="X63" s="241">
        <f t="shared" si="7"/>
        <v>1.329439539359145E-2</v>
      </c>
    </row>
    <row r="64" spans="1:24" ht="15" customHeight="1" x14ac:dyDescent="0.2">
      <c r="A64" s="90">
        <f>'Série Vento-1 dia'!D64</f>
        <v>42066</v>
      </c>
      <c r="B64" s="55">
        <f>'Série Vento-1 dia'!E64</f>
        <v>9.4503362800000001</v>
      </c>
      <c r="C64" s="235">
        <f t="shared" si="8"/>
        <v>0.18900672560000004</v>
      </c>
      <c r="D64" s="235">
        <f t="shared" si="8"/>
        <v>0.18900672560000004</v>
      </c>
      <c r="E64" s="235">
        <f t="shared" si="8"/>
        <v>0.18900672560000004</v>
      </c>
      <c r="F64" s="235">
        <f t="shared" si="3"/>
        <v>0.56702017679999994</v>
      </c>
      <c r="G64" s="235">
        <f t="shared" si="3"/>
        <v>0.56702017679999994</v>
      </c>
      <c r="H64" s="235">
        <f t="shared" si="4"/>
        <v>0.85053026520000008</v>
      </c>
      <c r="I64" s="236">
        <f t="shared" si="5"/>
        <v>1.0395369908000001</v>
      </c>
      <c r="J64" s="237">
        <f t="shared" si="10"/>
        <v>0</v>
      </c>
      <c r="K64" s="235">
        <f t="shared" si="10"/>
        <v>0</v>
      </c>
      <c r="L64" s="235">
        <f t="shared" si="10"/>
        <v>0</v>
      </c>
      <c r="M64" s="235">
        <f t="shared" si="9"/>
        <v>4.514427093317587</v>
      </c>
      <c r="N64" s="235">
        <f t="shared" si="9"/>
        <v>4.514427093317587</v>
      </c>
      <c r="O64" s="235">
        <f t="shared" si="9"/>
        <v>20.770307459052582</v>
      </c>
      <c r="P64" s="235">
        <f t="shared" si="9"/>
        <v>36.787474672904132</v>
      </c>
      <c r="Q64" s="238">
        <f>J64*VLOOKUP('Tipo de Pilha_AP42'!$E$1,'Área - us ur_AP42'!$A$4:$H$7,2,FALSE)/1000</f>
        <v>0</v>
      </c>
      <c r="R64" s="239">
        <f>K64*VLOOKUP('Tipo de Pilha_AP42'!$E$1,'Área - us ur_AP42'!$A$4:$H$7,3,FALSE)/1000</f>
        <v>0</v>
      </c>
      <c r="S64" s="239">
        <f>L64*VLOOKUP('Tipo de Pilha_AP42'!$E$1,'Área - us ur_AP42'!$A$4:$H$7,4,FALSE)/1000</f>
        <v>0</v>
      </c>
      <c r="T64" s="239">
        <f>M64*VLOOKUP('Tipo de Pilha_AP42'!$E$1,'Área - us ur_AP42'!$A$4:$H$7,5,FALSE)/1000</f>
        <v>2.1669250047924417E-3</v>
      </c>
      <c r="U64" s="239">
        <f>N64*VLOOKUP('Tipo de Pilha_AP42'!$E$1,'Área - us ur_AP42'!$A$4:$H$7,6,FALSE)/1000</f>
        <v>0</v>
      </c>
      <c r="V64" s="239">
        <f>O64*VLOOKUP('Tipo de Pilha_AP42'!$E$1,'Área - us ur_AP42'!$A$4:$H$7,7,FALSE)/1000</f>
        <v>2.4924368950863095E-3</v>
      </c>
      <c r="W64" s="240">
        <f>P64*VLOOKUP('Tipo de Pilha_AP42'!$E$1,'Área - us ur_AP42'!$A$4:$H$7,8,FALSE)/1000</f>
        <v>0</v>
      </c>
      <c r="X64" s="241">
        <f t="shared" si="7"/>
        <v>4.6593618998787513E-3</v>
      </c>
    </row>
    <row r="65" spans="1:24" ht="15" customHeight="1" x14ac:dyDescent="0.2">
      <c r="A65" s="90">
        <f>'Série Vento-1 dia'!D65</f>
        <v>42067</v>
      </c>
      <c r="B65" s="55">
        <f>'Série Vento-1 dia'!E65</f>
        <v>10.309457759999999</v>
      </c>
      <c r="C65" s="235">
        <f t="shared" si="8"/>
        <v>0.20618915520000003</v>
      </c>
      <c r="D65" s="235">
        <f t="shared" si="8"/>
        <v>0.20618915520000003</v>
      </c>
      <c r="E65" s="235">
        <f t="shared" si="8"/>
        <v>0.20618915520000003</v>
      </c>
      <c r="F65" s="235">
        <f t="shared" si="3"/>
        <v>0.61856746559999987</v>
      </c>
      <c r="G65" s="235">
        <f t="shared" si="3"/>
        <v>0.61856746559999987</v>
      </c>
      <c r="H65" s="235">
        <f t="shared" si="4"/>
        <v>0.92785119839999997</v>
      </c>
      <c r="I65" s="236">
        <f t="shared" si="5"/>
        <v>1.1340403536000001</v>
      </c>
      <c r="J65" s="237">
        <f t="shared" si="10"/>
        <v>0</v>
      </c>
      <c r="K65" s="235">
        <f t="shared" si="10"/>
        <v>0</v>
      </c>
      <c r="L65" s="235">
        <f t="shared" si="10"/>
        <v>0</v>
      </c>
      <c r="M65" s="235">
        <f t="shared" si="9"/>
        <v>6.7765326068028102</v>
      </c>
      <c r="N65" s="235">
        <f t="shared" si="9"/>
        <v>6.7765326068028102</v>
      </c>
      <c r="O65" s="235">
        <f t="shared" si="9"/>
        <v>26.821917273402335</v>
      </c>
      <c r="P65" s="235">
        <f t="shared" si="9"/>
        <v>46.350032370838377</v>
      </c>
      <c r="Q65" s="238">
        <f>J65*VLOOKUP('Tipo de Pilha_AP42'!$E$1,'Área - us ur_AP42'!$A$4:$H$7,2,FALSE)/1000</f>
        <v>0</v>
      </c>
      <c r="R65" s="239">
        <f>K65*VLOOKUP('Tipo de Pilha_AP42'!$E$1,'Área - us ur_AP42'!$A$4:$H$7,3,FALSE)/1000</f>
        <v>0</v>
      </c>
      <c r="S65" s="239">
        <f>L65*VLOOKUP('Tipo de Pilha_AP42'!$E$1,'Área - us ur_AP42'!$A$4:$H$7,4,FALSE)/1000</f>
        <v>0</v>
      </c>
      <c r="T65" s="239">
        <f>M65*VLOOKUP('Tipo de Pilha_AP42'!$E$1,'Área - us ur_AP42'!$A$4:$H$7,5,FALSE)/1000</f>
        <v>3.2527356512653486E-3</v>
      </c>
      <c r="U65" s="239">
        <f>N65*VLOOKUP('Tipo de Pilha_AP42'!$E$1,'Área - us ur_AP42'!$A$4:$H$7,6,FALSE)/1000</f>
        <v>0</v>
      </c>
      <c r="V65" s="239">
        <f>O65*VLOOKUP('Tipo de Pilha_AP42'!$E$1,'Área - us ur_AP42'!$A$4:$H$7,7,FALSE)/1000</f>
        <v>3.2186300728082799E-3</v>
      </c>
      <c r="W65" s="240">
        <f>P65*VLOOKUP('Tipo de Pilha_AP42'!$E$1,'Área - us ur_AP42'!$A$4:$H$7,8,FALSE)/1000</f>
        <v>0</v>
      </c>
      <c r="X65" s="241">
        <f t="shared" si="7"/>
        <v>6.4713657240736289E-3</v>
      </c>
    </row>
    <row r="66" spans="1:24" ht="15" customHeight="1" x14ac:dyDescent="0.2">
      <c r="A66" s="90">
        <f>'Série Vento-1 dia'!D66</f>
        <v>42068</v>
      </c>
      <c r="B66" s="55">
        <f>'Série Vento-1 dia'!E66</f>
        <v>8.5912147999999995</v>
      </c>
      <c r="C66" s="235">
        <f t="shared" si="8"/>
        <v>0.17182429600000002</v>
      </c>
      <c r="D66" s="235">
        <f t="shared" si="8"/>
        <v>0.17182429600000002</v>
      </c>
      <c r="E66" s="235">
        <f t="shared" si="8"/>
        <v>0.17182429600000002</v>
      </c>
      <c r="F66" s="235">
        <f t="shared" si="3"/>
        <v>0.51547288799999991</v>
      </c>
      <c r="G66" s="235">
        <f t="shared" si="3"/>
        <v>0.51547288799999991</v>
      </c>
      <c r="H66" s="235">
        <f t="shared" si="4"/>
        <v>0.77320933200000008</v>
      </c>
      <c r="I66" s="236">
        <f t="shared" si="5"/>
        <v>0.94503362800000001</v>
      </c>
      <c r="J66" s="237">
        <f t="shared" si="10"/>
        <v>0</v>
      </c>
      <c r="K66" s="235">
        <f t="shared" si="10"/>
        <v>0</v>
      </c>
      <c r="L66" s="235">
        <f t="shared" si="10"/>
        <v>0</v>
      </c>
      <c r="M66" s="235">
        <f t="shared" si="9"/>
        <v>2.5605478458175086</v>
      </c>
      <c r="N66" s="235">
        <f t="shared" si="9"/>
        <v>2.5605478458175086</v>
      </c>
      <c r="O66" s="235">
        <f t="shared" si="9"/>
        <v>15.412206743169406</v>
      </c>
      <c r="P66" s="235">
        <f t="shared" si="9"/>
        <v>28.260899702308862</v>
      </c>
      <c r="Q66" s="238">
        <f>J66*VLOOKUP('Tipo de Pilha_AP42'!$E$1,'Área - us ur_AP42'!$A$4:$H$7,2,FALSE)/1000</f>
        <v>0</v>
      </c>
      <c r="R66" s="239">
        <f>K66*VLOOKUP('Tipo de Pilha_AP42'!$E$1,'Área - us ur_AP42'!$A$4:$H$7,3,FALSE)/1000</f>
        <v>0</v>
      </c>
      <c r="S66" s="239">
        <f>L66*VLOOKUP('Tipo de Pilha_AP42'!$E$1,'Área - us ur_AP42'!$A$4:$H$7,4,FALSE)/1000</f>
        <v>0</v>
      </c>
      <c r="T66" s="239">
        <f>M66*VLOOKUP('Tipo de Pilha_AP42'!$E$1,'Área - us ur_AP42'!$A$4:$H$7,5,FALSE)/1000</f>
        <v>1.2290629659924041E-3</v>
      </c>
      <c r="U66" s="239">
        <f>N66*VLOOKUP('Tipo de Pilha_AP42'!$E$1,'Área - us ur_AP42'!$A$4:$H$7,6,FALSE)/1000</f>
        <v>0</v>
      </c>
      <c r="V66" s="239">
        <f>O66*VLOOKUP('Tipo de Pilha_AP42'!$E$1,'Área - us ur_AP42'!$A$4:$H$7,7,FALSE)/1000</f>
        <v>1.8494648091803287E-3</v>
      </c>
      <c r="W66" s="240">
        <f>P66*VLOOKUP('Tipo de Pilha_AP42'!$E$1,'Área - us ur_AP42'!$A$4:$H$7,8,FALSE)/1000</f>
        <v>0</v>
      </c>
      <c r="X66" s="241">
        <f t="shared" si="7"/>
        <v>3.0785277751727326E-3</v>
      </c>
    </row>
    <row r="67" spans="1:24" ht="15" customHeight="1" x14ac:dyDescent="0.2">
      <c r="A67" s="90">
        <f>'Série Vento-1 dia'!D67</f>
        <v>42069</v>
      </c>
      <c r="B67" s="55">
        <f>'Série Vento-1 dia'!E67</f>
        <v>15.464186639999999</v>
      </c>
      <c r="C67" s="235">
        <f t="shared" si="8"/>
        <v>0.30928373280000004</v>
      </c>
      <c r="D67" s="235">
        <f t="shared" si="8"/>
        <v>0.30928373280000004</v>
      </c>
      <c r="E67" s="235">
        <f t="shared" si="8"/>
        <v>0.30928373280000004</v>
      </c>
      <c r="F67" s="235">
        <f t="shared" si="3"/>
        <v>0.92785119839999997</v>
      </c>
      <c r="G67" s="235">
        <f t="shared" si="3"/>
        <v>0.92785119839999997</v>
      </c>
      <c r="H67" s="235">
        <f t="shared" si="4"/>
        <v>1.3917767976000002</v>
      </c>
      <c r="I67" s="236">
        <f t="shared" si="5"/>
        <v>1.7010605304000002</v>
      </c>
      <c r="J67" s="237">
        <f t="shared" si="10"/>
        <v>0</v>
      </c>
      <c r="K67" s="235">
        <f t="shared" si="10"/>
        <v>0</v>
      </c>
      <c r="L67" s="235">
        <f t="shared" si="10"/>
        <v>0</v>
      </c>
      <c r="M67" s="235">
        <f t="shared" si="9"/>
        <v>26.821917273402335</v>
      </c>
      <c r="N67" s="235">
        <f t="shared" si="9"/>
        <v>26.821917273402335</v>
      </c>
      <c r="O67" s="235">
        <f t="shared" si="9"/>
        <v>77.695267227299297</v>
      </c>
      <c r="P67" s="235">
        <f t="shared" si="9"/>
        <v>125.48101583256233</v>
      </c>
      <c r="Q67" s="238">
        <f>J67*VLOOKUP('Tipo de Pilha_AP42'!$E$1,'Área - us ur_AP42'!$A$4:$H$7,2,FALSE)/1000</f>
        <v>0</v>
      </c>
      <c r="R67" s="239">
        <f>K67*VLOOKUP('Tipo de Pilha_AP42'!$E$1,'Área - us ur_AP42'!$A$4:$H$7,3,FALSE)/1000</f>
        <v>0</v>
      </c>
      <c r="S67" s="239">
        <f>L67*VLOOKUP('Tipo de Pilha_AP42'!$E$1,'Área - us ur_AP42'!$A$4:$H$7,4,FALSE)/1000</f>
        <v>0</v>
      </c>
      <c r="T67" s="239">
        <f>M67*VLOOKUP('Tipo de Pilha_AP42'!$E$1,'Área - us ur_AP42'!$A$4:$H$7,5,FALSE)/1000</f>
        <v>1.287452029123312E-2</v>
      </c>
      <c r="U67" s="239">
        <f>N67*VLOOKUP('Tipo de Pilha_AP42'!$E$1,'Área - us ur_AP42'!$A$4:$H$7,6,FALSE)/1000</f>
        <v>0</v>
      </c>
      <c r="V67" s="239">
        <f>O67*VLOOKUP('Tipo de Pilha_AP42'!$E$1,'Área - us ur_AP42'!$A$4:$H$7,7,FALSE)/1000</f>
        <v>9.3234320672759153E-3</v>
      </c>
      <c r="W67" s="240">
        <f>P67*VLOOKUP('Tipo de Pilha_AP42'!$E$1,'Área - us ur_AP42'!$A$4:$H$7,8,FALSE)/1000</f>
        <v>0</v>
      </c>
      <c r="X67" s="241">
        <f t="shared" si="7"/>
        <v>2.2197952358509035E-2</v>
      </c>
    </row>
    <row r="68" spans="1:24" ht="15" customHeight="1" x14ac:dyDescent="0.2">
      <c r="A68" s="90">
        <f>'Série Vento-1 dia'!D68</f>
        <v>42070</v>
      </c>
      <c r="B68" s="55">
        <f>'Série Vento-1 dia'!E68</f>
        <v>16.32330812</v>
      </c>
      <c r="C68" s="235">
        <f t="shared" si="8"/>
        <v>0.32646616240000009</v>
      </c>
      <c r="D68" s="235">
        <f t="shared" si="8"/>
        <v>0.32646616240000009</v>
      </c>
      <c r="E68" s="235">
        <f t="shared" si="8"/>
        <v>0.32646616240000009</v>
      </c>
      <c r="F68" s="235">
        <f t="shared" ref="F68:G123" si="11">0.1*0.6*$B68</f>
        <v>0.9793984872</v>
      </c>
      <c r="G68" s="235">
        <f t="shared" si="11"/>
        <v>0.9793984872</v>
      </c>
      <c r="H68" s="235">
        <f t="shared" ref="H68:H131" si="12">0.1*0.9*$B68</f>
        <v>1.4690977308000002</v>
      </c>
      <c r="I68" s="236">
        <f t="shared" ref="I68:I131" si="13">0.1*1.1*$B68</f>
        <v>1.7955638932000002</v>
      </c>
      <c r="J68" s="237">
        <f t="shared" si="10"/>
        <v>0</v>
      </c>
      <c r="K68" s="235">
        <f t="shared" si="10"/>
        <v>0</v>
      </c>
      <c r="L68" s="235">
        <f t="shared" si="10"/>
        <v>0</v>
      </c>
      <c r="M68" s="235">
        <f t="shared" si="9"/>
        <v>31.241606648783609</v>
      </c>
      <c r="N68" s="235">
        <f t="shared" si="9"/>
        <v>31.241606648783609</v>
      </c>
      <c r="O68" s="235">
        <f t="shared" si="9"/>
        <v>88.601440730915172</v>
      </c>
      <c r="P68" s="235">
        <f t="shared" si="9"/>
        <v>142.29545262186943</v>
      </c>
      <c r="Q68" s="238">
        <f>J68*VLOOKUP('Tipo de Pilha_AP42'!$E$1,'Área - us ur_AP42'!$A$4:$H$7,2,FALSE)/1000</f>
        <v>0</v>
      </c>
      <c r="R68" s="239">
        <f>K68*VLOOKUP('Tipo de Pilha_AP42'!$E$1,'Área - us ur_AP42'!$A$4:$H$7,3,FALSE)/1000</f>
        <v>0</v>
      </c>
      <c r="S68" s="239">
        <f>L68*VLOOKUP('Tipo de Pilha_AP42'!$E$1,'Área - us ur_AP42'!$A$4:$H$7,4,FALSE)/1000</f>
        <v>0</v>
      </c>
      <c r="T68" s="239">
        <f>M68*VLOOKUP('Tipo de Pilha_AP42'!$E$1,'Área - us ur_AP42'!$A$4:$H$7,5,FALSE)/1000</f>
        <v>1.4995971191416132E-2</v>
      </c>
      <c r="U68" s="239">
        <f>N68*VLOOKUP('Tipo de Pilha_AP42'!$E$1,'Área - us ur_AP42'!$A$4:$H$7,6,FALSE)/1000</f>
        <v>0</v>
      </c>
      <c r="V68" s="239">
        <f>O68*VLOOKUP('Tipo de Pilha_AP42'!$E$1,'Área - us ur_AP42'!$A$4:$H$7,7,FALSE)/1000</f>
        <v>1.0632172887709821E-2</v>
      </c>
      <c r="W68" s="240">
        <f>P68*VLOOKUP('Tipo de Pilha_AP42'!$E$1,'Área - us ur_AP42'!$A$4:$H$7,8,FALSE)/1000</f>
        <v>0</v>
      </c>
      <c r="X68" s="241">
        <f t="shared" si="7"/>
        <v>2.5628144079125954E-2</v>
      </c>
    </row>
    <row r="69" spans="1:24" ht="15" customHeight="1" x14ac:dyDescent="0.2">
      <c r="A69" s="90">
        <f>'Série Vento-1 dia'!D69</f>
        <v>42071</v>
      </c>
      <c r="B69" s="55">
        <f>'Série Vento-1 dia'!E69</f>
        <v>15.464186639999999</v>
      </c>
      <c r="C69" s="235">
        <f t="shared" si="8"/>
        <v>0.30928373280000004</v>
      </c>
      <c r="D69" s="235">
        <f t="shared" si="8"/>
        <v>0.30928373280000004</v>
      </c>
      <c r="E69" s="235">
        <f t="shared" si="8"/>
        <v>0.30928373280000004</v>
      </c>
      <c r="F69" s="235">
        <f t="shared" si="11"/>
        <v>0.92785119839999997</v>
      </c>
      <c r="G69" s="235">
        <f t="shared" si="11"/>
        <v>0.92785119839999997</v>
      </c>
      <c r="H69" s="235">
        <f t="shared" si="12"/>
        <v>1.3917767976000002</v>
      </c>
      <c r="I69" s="236">
        <f t="shared" si="13"/>
        <v>1.7010605304000002</v>
      </c>
      <c r="J69" s="237">
        <f t="shared" si="10"/>
        <v>0</v>
      </c>
      <c r="K69" s="235">
        <f t="shared" si="10"/>
        <v>0</v>
      </c>
      <c r="L69" s="235">
        <f t="shared" si="10"/>
        <v>0</v>
      </c>
      <c r="M69" s="235">
        <f t="shared" si="9"/>
        <v>26.821917273402335</v>
      </c>
      <c r="N69" s="235">
        <f t="shared" si="9"/>
        <v>26.821917273402335</v>
      </c>
      <c r="O69" s="235">
        <f t="shared" si="9"/>
        <v>77.695267227299297</v>
      </c>
      <c r="P69" s="235">
        <f t="shared" si="9"/>
        <v>125.48101583256233</v>
      </c>
      <c r="Q69" s="238">
        <f>J69*VLOOKUP('Tipo de Pilha_AP42'!$E$1,'Área - us ur_AP42'!$A$4:$H$7,2,FALSE)/1000</f>
        <v>0</v>
      </c>
      <c r="R69" s="239">
        <f>K69*VLOOKUP('Tipo de Pilha_AP42'!$E$1,'Área - us ur_AP42'!$A$4:$H$7,3,FALSE)/1000</f>
        <v>0</v>
      </c>
      <c r="S69" s="239">
        <f>L69*VLOOKUP('Tipo de Pilha_AP42'!$E$1,'Área - us ur_AP42'!$A$4:$H$7,4,FALSE)/1000</f>
        <v>0</v>
      </c>
      <c r="T69" s="239">
        <f>M69*VLOOKUP('Tipo de Pilha_AP42'!$E$1,'Área - us ur_AP42'!$A$4:$H$7,5,FALSE)/1000</f>
        <v>1.287452029123312E-2</v>
      </c>
      <c r="U69" s="239">
        <f>N69*VLOOKUP('Tipo de Pilha_AP42'!$E$1,'Área - us ur_AP42'!$A$4:$H$7,6,FALSE)/1000</f>
        <v>0</v>
      </c>
      <c r="V69" s="239">
        <f>O69*VLOOKUP('Tipo de Pilha_AP42'!$E$1,'Área - us ur_AP42'!$A$4:$H$7,7,FALSE)/1000</f>
        <v>9.3234320672759153E-3</v>
      </c>
      <c r="W69" s="240">
        <f>P69*VLOOKUP('Tipo de Pilha_AP42'!$E$1,'Área - us ur_AP42'!$A$4:$H$7,8,FALSE)/1000</f>
        <v>0</v>
      </c>
      <c r="X69" s="241">
        <f t="shared" ref="X69:X122" si="14">SUM(Q69:W69)</f>
        <v>2.2197952358509035E-2</v>
      </c>
    </row>
    <row r="70" spans="1:24" ht="15" customHeight="1" x14ac:dyDescent="0.2">
      <c r="A70" s="90">
        <f>'Série Vento-1 dia'!D70</f>
        <v>42072</v>
      </c>
      <c r="B70" s="55">
        <f>'Série Vento-1 dia'!E70</f>
        <v>16.32330812</v>
      </c>
      <c r="C70" s="235">
        <f t="shared" si="8"/>
        <v>0.32646616240000009</v>
      </c>
      <c r="D70" s="235">
        <f t="shared" si="8"/>
        <v>0.32646616240000009</v>
      </c>
      <c r="E70" s="235">
        <f t="shared" si="8"/>
        <v>0.32646616240000009</v>
      </c>
      <c r="F70" s="235">
        <f t="shared" si="11"/>
        <v>0.9793984872</v>
      </c>
      <c r="G70" s="235">
        <f t="shared" si="11"/>
        <v>0.9793984872</v>
      </c>
      <c r="H70" s="235">
        <f t="shared" si="12"/>
        <v>1.4690977308000002</v>
      </c>
      <c r="I70" s="236">
        <f t="shared" si="13"/>
        <v>1.7955638932000002</v>
      </c>
      <c r="J70" s="237">
        <f t="shared" si="10"/>
        <v>0</v>
      </c>
      <c r="K70" s="235">
        <f t="shared" si="10"/>
        <v>0</v>
      </c>
      <c r="L70" s="235">
        <f t="shared" si="10"/>
        <v>0</v>
      </c>
      <c r="M70" s="235">
        <f t="shared" si="9"/>
        <v>31.241606648783609</v>
      </c>
      <c r="N70" s="235">
        <f t="shared" si="9"/>
        <v>31.241606648783609</v>
      </c>
      <c r="O70" s="235">
        <f t="shared" si="9"/>
        <v>88.601440730915172</v>
      </c>
      <c r="P70" s="235">
        <f t="shared" si="9"/>
        <v>142.29545262186943</v>
      </c>
      <c r="Q70" s="238">
        <f>J70*VLOOKUP('Tipo de Pilha_AP42'!$E$1,'Área - us ur_AP42'!$A$4:$H$7,2,FALSE)/1000</f>
        <v>0</v>
      </c>
      <c r="R70" s="239">
        <f>K70*VLOOKUP('Tipo de Pilha_AP42'!$E$1,'Área - us ur_AP42'!$A$4:$H$7,3,FALSE)/1000</f>
        <v>0</v>
      </c>
      <c r="S70" s="239">
        <f>L70*VLOOKUP('Tipo de Pilha_AP42'!$E$1,'Área - us ur_AP42'!$A$4:$H$7,4,FALSE)/1000</f>
        <v>0</v>
      </c>
      <c r="T70" s="239">
        <f>M70*VLOOKUP('Tipo de Pilha_AP42'!$E$1,'Área - us ur_AP42'!$A$4:$H$7,5,FALSE)/1000</f>
        <v>1.4995971191416132E-2</v>
      </c>
      <c r="U70" s="239">
        <f>N70*VLOOKUP('Tipo de Pilha_AP42'!$E$1,'Área - us ur_AP42'!$A$4:$H$7,6,FALSE)/1000</f>
        <v>0</v>
      </c>
      <c r="V70" s="239">
        <f>O70*VLOOKUP('Tipo de Pilha_AP42'!$E$1,'Área - us ur_AP42'!$A$4:$H$7,7,FALSE)/1000</f>
        <v>1.0632172887709821E-2</v>
      </c>
      <c r="W70" s="240">
        <f>P70*VLOOKUP('Tipo de Pilha_AP42'!$E$1,'Área - us ur_AP42'!$A$4:$H$7,8,FALSE)/1000</f>
        <v>0</v>
      </c>
      <c r="X70" s="241">
        <f t="shared" si="14"/>
        <v>2.5628144079125954E-2</v>
      </c>
    </row>
    <row r="71" spans="1:24" ht="15" customHeight="1" x14ac:dyDescent="0.2">
      <c r="A71" s="90">
        <f>'Série Vento-1 dia'!D71</f>
        <v>42073</v>
      </c>
      <c r="B71" s="55">
        <f>'Série Vento-1 dia'!E71</f>
        <v>13.74594368</v>
      </c>
      <c r="C71" s="235">
        <f t="shared" si="8"/>
        <v>0.27491887360000006</v>
      </c>
      <c r="D71" s="235">
        <f t="shared" si="8"/>
        <v>0.27491887360000006</v>
      </c>
      <c r="E71" s="235">
        <f t="shared" si="8"/>
        <v>0.27491887360000006</v>
      </c>
      <c r="F71" s="235">
        <f t="shared" si="11"/>
        <v>0.82475662080000001</v>
      </c>
      <c r="G71" s="235">
        <f t="shared" si="11"/>
        <v>0.82475662080000001</v>
      </c>
      <c r="H71" s="235">
        <f t="shared" si="12"/>
        <v>1.2371349312000002</v>
      </c>
      <c r="I71" s="236">
        <f t="shared" si="13"/>
        <v>1.5120538048000003</v>
      </c>
      <c r="J71" s="237">
        <f t="shared" si="10"/>
        <v>0</v>
      </c>
      <c r="K71" s="235">
        <f t="shared" si="10"/>
        <v>0</v>
      </c>
      <c r="L71" s="235">
        <f t="shared" si="10"/>
        <v>0</v>
      </c>
      <c r="M71" s="235">
        <f t="shared" si="9"/>
        <v>18.90721732059523</v>
      </c>
      <c r="N71" s="235">
        <f t="shared" si="9"/>
        <v>18.90721732059523</v>
      </c>
      <c r="O71" s="235">
        <f t="shared" si="9"/>
        <v>57.963447515467294</v>
      </c>
      <c r="P71" s="235">
        <f t="shared" si="9"/>
        <v>94.960090435965128</v>
      </c>
      <c r="Q71" s="238">
        <f>J71*VLOOKUP('Tipo de Pilha_AP42'!$E$1,'Área - us ur_AP42'!$A$4:$H$7,2,FALSE)/1000</f>
        <v>0</v>
      </c>
      <c r="R71" s="239">
        <f>K71*VLOOKUP('Tipo de Pilha_AP42'!$E$1,'Área - us ur_AP42'!$A$4:$H$7,3,FALSE)/1000</f>
        <v>0</v>
      </c>
      <c r="S71" s="239">
        <f>L71*VLOOKUP('Tipo de Pilha_AP42'!$E$1,'Área - us ur_AP42'!$A$4:$H$7,4,FALSE)/1000</f>
        <v>0</v>
      </c>
      <c r="T71" s="239">
        <f>M71*VLOOKUP('Tipo de Pilha_AP42'!$E$1,'Área - us ur_AP42'!$A$4:$H$7,5,FALSE)/1000</f>
        <v>9.0754643138857109E-3</v>
      </c>
      <c r="U71" s="239">
        <f>N71*VLOOKUP('Tipo de Pilha_AP42'!$E$1,'Área - us ur_AP42'!$A$4:$H$7,6,FALSE)/1000</f>
        <v>0</v>
      </c>
      <c r="V71" s="239">
        <f>O71*VLOOKUP('Tipo de Pilha_AP42'!$E$1,'Área - us ur_AP42'!$A$4:$H$7,7,FALSE)/1000</f>
        <v>6.9556137018560752E-3</v>
      </c>
      <c r="W71" s="240">
        <f>P71*VLOOKUP('Tipo de Pilha_AP42'!$E$1,'Área - us ur_AP42'!$A$4:$H$7,8,FALSE)/1000</f>
        <v>0</v>
      </c>
      <c r="X71" s="241">
        <f t="shared" si="14"/>
        <v>1.6031078015741787E-2</v>
      </c>
    </row>
    <row r="72" spans="1:24" ht="15" customHeight="1" x14ac:dyDescent="0.2">
      <c r="A72" s="90">
        <f>'Série Vento-1 dia'!D72</f>
        <v>42074</v>
      </c>
      <c r="B72" s="55">
        <f>'Série Vento-1 dia'!E72</f>
        <v>15.464186639999999</v>
      </c>
      <c r="C72" s="235">
        <f t="shared" si="8"/>
        <v>0.30928373280000004</v>
      </c>
      <c r="D72" s="235">
        <f t="shared" si="8"/>
        <v>0.30928373280000004</v>
      </c>
      <c r="E72" s="235">
        <f t="shared" si="8"/>
        <v>0.30928373280000004</v>
      </c>
      <c r="F72" s="235">
        <f t="shared" si="11"/>
        <v>0.92785119839999997</v>
      </c>
      <c r="G72" s="235">
        <f t="shared" si="11"/>
        <v>0.92785119839999997</v>
      </c>
      <c r="H72" s="235">
        <f t="shared" si="12"/>
        <v>1.3917767976000002</v>
      </c>
      <c r="I72" s="236">
        <f t="shared" si="13"/>
        <v>1.7010605304000002</v>
      </c>
      <c r="J72" s="237">
        <f t="shared" si="10"/>
        <v>0</v>
      </c>
      <c r="K72" s="235">
        <f t="shared" si="10"/>
        <v>0</v>
      </c>
      <c r="L72" s="235">
        <f t="shared" si="10"/>
        <v>0</v>
      </c>
      <c r="M72" s="235">
        <f t="shared" si="9"/>
        <v>26.821917273402335</v>
      </c>
      <c r="N72" s="235">
        <f t="shared" si="9"/>
        <v>26.821917273402335</v>
      </c>
      <c r="O72" s="235">
        <f t="shared" si="9"/>
        <v>77.695267227299297</v>
      </c>
      <c r="P72" s="235">
        <f t="shared" si="9"/>
        <v>125.48101583256233</v>
      </c>
      <c r="Q72" s="238">
        <f>J72*VLOOKUP('Tipo de Pilha_AP42'!$E$1,'Área - us ur_AP42'!$A$4:$H$7,2,FALSE)/1000</f>
        <v>0</v>
      </c>
      <c r="R72" s="239">
        <f>K72*VLOOKUP('Tipo de Pilha_AP42'!$E$1,'Área - us ur_AP42'!$A$4:$H$7,3,FALSE)/1000</f>
        <v>0</v>
      </c>
      <c r="S72" s="239">
        <f>L72*VLOOKUP('Tipo de Pilha_AP42'!$E$1,'Área - us ur_AP42'!$A$4:$H$7,4,FALSE)/1000</f>
        <v>0</v>
      </c>
      <c r="T72" s="239">
        <f>M72*VLOOKUP('Tipo de Pilha_AP42'!$E$1,'Área - us ur_AP42'!$A$4:$H$7,5,FALSE)/1000</f>
        <v>1.287452029123312E-2</v>
      </c>
      <c r="U72" s="239">
        <f>N72*VLOOKUP('Tipo de Pilha_AP42'!$E$1,'Área - us ur_AP42'!$A$4:$H$7,6,FALSE)/1000</f>
        <v>0</v>
      </c>
      <c r="V72" s="239">
        <f>O72*VLOOKUP('Tipo de Pilha_AP42'!$E$1,'Área - us ur_AP42'!$A$4:$H$7,7,FALSE)/1000</f>
        <v>9.3234320672759153E-3</v>
      </c>
      <c r="W72" s="240">
        <f>P72*VLOOKUP('Tipo de Pilha_AP42'!$E$1,'Área - us ur_AP42'!$A$4:$H$7,8,FALSE)/1000</f>
        <v>0</v>
      </c>
      <c r="X72" s="241">
        <f t="shared" si="14"/>
        <v>2.2197952358509035E-2</v>
      </c>
    </row>
    <row r="73" spans="1:24" ht="15" customHeight="1" x14ac:dyDescent="0.2">
      <c r="A73" s="90">
        <f>'Série Vento-1 dia'!D73</f>
        <v>42075</v>
      </c>
      <c r="B73" s="55">
        <f>'Série Vento-1 dia'!E73</f>
        <v>14.605065159999999</v>
      </c>
      <c r="C73" s="235">
        <f t="shared" si="8"/>
        <v>0.29210130320000005</v>
      </c>
      <c r="D73" s="235">
        <f t="shared" si="8"/>
        <v>0.29210130320000005</v>
      </c>
      <c r="E73" s="235">
        <f t="shared" si="8"/>
        <v>0.29210130320000005</v>
      </c>
      <c r="F73" s="235">
        <f t="shared" si="11"/>
        <v>0.87630390959999993</v>
      </c>
      <c r="G73" s="235">
        <f t="shared" si="11"/>
        <v>0.87630390959999993</v>
      </c>
      <c r="H73" s="235">
        <f t="shared" si="12"/>
        <v>1.3144558644</v>
      </c>
      <c r="I73" s="236">
        <f t="shared" si="13"/>
        <v>1.6065571676000001</v>
      </c>
      <c r="J73" s="237">
        <f t="shared" si="10"/>
        <v>0</v>
      </c>
      <c r="K73" s="235">
        <f t="shared" si="10"/>
        <v>0</v>
      </c>
      <c r="L73" s="235">
        <f t="shared" si="10"/>
        <v>0</v>
      </c>
      <c r="M73" s="235">
        <f t="shared" si="9"/>
        <v>22.710454164006201</v>
      </c>
      <c r="N73" s="235">
        <f t="shared" si="9"/>
        <v>22.710454164006201</v>
      </c>
      <c r="O73" s="235">
        <f t="shared" si="9"/>
        <v>67.482602822149971</v>
      </c>
      <c r="P73" s="235">
        <f t="shared" si="9"/>
        <v>109.70256177059423</v>
      </c>
      <c r="Q73" s="238">
        <f>J73*VLOOKUP('Tipo de Pilha_AP42'!$E$1,'Área - us ur_AP42'!$A$4:$H$7,2,FALSE)/1000</f>
        <v>0</v>
      </c>
      <c r="R73" s="239">
        <f>K73*VLOOKUP('Tipo de Pilha_AP42'!$E$1,'Área - us ur_AP42'!$A$4:$H$7,3,FALSE)/1000</f>
        <v>0</v>
      </c>
      <c r="S73" s="239">
        <f>L73*VLOOKUP('Tipo de Pilha_AP42'!$E$1,'Área - us ur_AP42'!$A$4:$H$7,4,FALSE)/1000</f>
        <v>0</v>
      </c>
      <c r="T73" s="239">
        <f>M73*VLOOKUP('Tipo de Pilha_AP42'!$E$1,'Área - us ur_AP42'!$A$4:$H$7,5,FALSE)/1000</f>
        <v>1.0901017998722977E-2</v>
      </c>
      <c r="U73" s="239">
        <f>N73*VLOOKUP('Tipo de Pilha_AP42'!$E$1,'Área - us ur_AP42'!$A$4:$H$7,6,FALSE)/1000</f>
        <v>0</v>
      </c>
      <c r="V73" s="239">
        <f>O73*VLOOKUP('Tipo de Pilha_AP42'!$E$1,'Área - us ur_AP42'!$A$4:$H$7,7,FALSE)/1000</f>
        <v>8.0979123386579963E-3</v>
      </c>
      <c r="W73" s="240">
        <f>P73*VLOOKUP('Tipo de Pilha_AP42'!$E$1,'Área - us ur_AP42'!$A$4:$H$7,8,FALSE)/1000</f>
        <v>0</v>
      </c>
      <c r="X73" s="241">
        <f t="shared" si="14"/>
        <v>1.8998930337380975E-2</v>
      </c>
    </row>
    <row r="74" spans="1:24" ht="15" customHeight="1" x14ac:dyDescent="0.2">
      <c r="A74" s="90">
        <f>'Série Vento-1 dia'!D74</f>
        <v>42076</v>
      </c>
      <c r="B74" s="55">
        <f>'Série Vento-1 dia'!E74</f>
        <v>12.886822199999999</v>
      </c>
      <c r="C74" s="235">
        <f t="shared" si="8"/>
        <v>0.25773644400000001</v>
      </c>
      <c r="D74" s="235">
        <f t="shared" si="8"/>
        <v>0.25773644400000001</v>
      </c>
      <c r="E74" s="235">
        <f t="shared" si="8"/>
        <v>0.25773644400000001</v>
      </c>
      <c r="F74" s="235">
        <f t="shared" si="11"/>
        <v>0.77320933199999997</v>
      </c>
      <c r="G74" s="235">
        <f t="shared" si="11"/>
        <v>0.77320933199999997</v>
      </c>
      <c r="H74" s="235">
        <f t="shared" si="12"/>
        <v>1.159813998</v>
      </c>
      <c r="I74" s="236">
        <f t="shared" si="13"/>
        <v>1.417550442</v>
      </c>
      <c r="J74" s="237">
        <f t="shared" si="10"/>
        <v>0</v>
      </c>
      <c r="K74" s="235">
        <f t="shared" si="10"/>
        <v>0</v>
      </c>
      <c r="L74" s="235">
        <f t="shared" si="10"/>
        <v>0</v>
      </c>
      <c r="M74" s="235">
        <f t="shared" si="9"/>
        <v>15.412206743169399</v>
      </c>
      <c r="N74" s="235">
        <f t="shared" si="9"/>
        <v>15.412206743169399</v>
      </c>
      <c r="O74" s="235">
        <f t="shared" si="9"/>
        <v>49.137801307251152</v>
      </c>
      <c r="P74" s="235">
        <f t="shared" si="9"/>
        <v>81.253601828674945</v>
      </c>
      <c r="Q74" s="238">
        <f>J74*VLOOKUP('Tipo de Pilha_AP42'!$E$1,'Área - us ur_AP42'!$A$4:$H$7,2,FALSE)/1000</f>
        <v>0</v>
      </c>
      <c r="R74" s="239">
        <f>K74*VLOOKUP('Tipo de Pilha_AP42'!$E$1,'Área - us ur_AP42'!$A$4:$H$7,3,FALSE)/1000</f>
        <v>0</v>
      </c>
      <c r="S74" s="239">
        <f>L74*VLOOKUP('Tipo de Pilha_AP42'!$E$1,'Área - us ur_AP42'!$A$4:$H$7,4,FALSE)/1000</f>
        <v>0</v>
      </c>
      <c r="T74" s="239">
        <f>M74*VLOOKUP('Tipo de Pilha_AP42'!$E$1,'Área - us ur_AP42'!$A$4:$H$7,5,FALSE)/1000</f>
        <v>7.3978592367213115E-3</v>
      </c>
      <c r="U74" s="239">
        <f>N74*VLOOKUP('Tipo de Pilha_AP42'!$E$1,'Área - us ur_AP42'!$A$4:$H$7,6,FALSE)/1000</f>
        <v>0</v>
      </c>
      <c r="V74" s="239">
        <f>O74*VLOOKUP('Tipo de Pilha_AP42'!$E$1,'Área - us ur_AP42'!$A$4:$H$7,7,FALSE)/1000</f>
        <v>5.8965361568701384E-3</v>
      </c>
      <c r="W74" s="240">
        <f>P74*VLOOKUP('Tipo de Pilha_AP42'!$E$1,'Área - us ur_AP42'!$A$4:$H$7,8,FALSE)/1000</f>
        <v>0</v>
      </c>
      <c r="X74" s="241">
        <f t="shared" si="14"/>
        <v>1.329439539359145E-2</v>
      </c>
    </row>
    <row r="75" spans="1:24" ht="15" customHeight="1" x14ac:dyDescent="0.2">
      <c r="A75" s="90">
        <f>'Série Vento-1 dia'!D75</f>
        <v>42077</v>
      </c>
      <c r="B75" s="55">
        <f>'Série Vento-1 dia'!E75</f>
        <v>12.886822199999999</v>
      </c>
      <c r="C75" s="235">
        <f t="shared" si="8"/>
        <v>0.25773644400000001</v>
      </c>
      <c r="D75" s="235">
        <f t="shared" si="8"/>
        <v>0.25773644400000001</v>
      </c>
      <c r="E75" s="235">
        <f t="shared" si="8"/>
        <v>0.25773644400000001</v>
      </c>
      <c r="F75" s="235">
        <f t="shared" si="11"/>
        <v>0.77320933199999997</v>
      </c>
      <c r="G75" s="235">
        <f t="shared" si="11"/>
        <v>0.77320933199999997</v>
      </c>
      <c r="H75" s="235">
        <f t="shared" si="12"/>
        <v>1.159813998</v>
      </c>
      <c r="I75" s="236">
        <f t="shared" si="13"/>
        <v>1.417550442</v>
      </c>
      <c r="J75" s="237">
        <f t="shared" si="10"/>
        <v>0</v>
      </c>
      <c r="K75" s="235">
        <f t="shared" si="10"/>
        <v>0</v>
      </c>
      <c r="L75" s="235">
        <f t="shared" si="10"/>
        <v>0</v>
      </c>
      <c r="M75" s="235">
        <f t="shared" si="9"/>
        <v>15.412206743169399</v>
      </c>
      <c r="N75" s="235">
        <f t="shared" si="9"/>
        <v>15.412206743169399</v>
      </c>
      <c r="O75" s="235">
        <f t="shared" si="9"/>
        <v>49.137801307251152</v>
      </c>
      <c r="P75" s="235">
        <f t="shared" si="9"/>
        <v>81.253601828674945</v>
      </c>
      <c r="Q75" s="238">
        <f>J75*VLOOKUP('Tipo de Pilha_AP42'!$E$1,'Área - us ur_AP42'!$A$4:$H$7,2,FALSE)/1000</f>
        <v>0</v>
      </c>
      <c r="R75" s="239">
        <f>K75*VLOOKUP('Tipo de Pilha_AP42'!$E$1,'Área - us ur_AP42'!$A$4:$H$7,3,FALSE)/1000</f>
        <v>0</v>
      </c>
      <c r="S75" s="239">
        <f>L75*VLOOKUP('Tipo de Pilha_AP42'!$E$1,'Área - us ur_AP42'!$A$4:$H$7,4,FALSE)/1000</f>
        <v>0</v>
      </c>
      <c r="T75" s="239">
        <f>M75*VLOOKUP('Tipo de Pilha_AP42'!$E$1,'Área - us ur_AP42'!$A$4:$H$7,5,FALSE)/1000</f>
        <v>7.3978592367213115E-3</v>
      </c>
      <c r="U75" s="239">
        <f>N75*VLOOKUP('Tipo de Pilha_AP42'!$E$1,'Área - us ur_AP42'!$A$4:$H$7,6,FALSE)/1000</f>
        <v>0</v>
      </c>
      <c r="V75" s="239">
        <f>O75*VLOOKUP('Tipo de Pilha_AP42'!$E$1,'Área - us ur_AP42'!$A$4:$H$7,7,FALSE)/1000</f>
        <v>5.8965361568701384E-3</v>
      </c>
      <c r="W75" s="240">
        <f>P75*VLOOKUP('Tipo de Pilha_AP42'!$E$1,'Área - us ur_AP42'!$A$4:$H$7,8,FALSE)/1000</f>
        <v>0</v>
      </c>
      <c r="X75" s="241">
        <f t="shared" si="14"/>
        <v>1.329439539359145E-2</v>
      </c>
    </row>
    <row r="76" spans="1:24" ht="15" customHeight="1" x14ac:dyDescent="0.2">
      <c r="A76" s="90">
        <f>'Série Vento-1 dia'!D76</f>
        <v>42078</v>
      </c>
      <c r="B76" s="55">
        <f>'Série Vento-1 dia'!E76</f>
        <v>12.027700719999999</v>
      </c>
      <c r="C76" s="235">
        <f t="shared" si="8"/>
        <v>0.24055401440000002</v>
      </c>
      <c r="D76" s="235">
        <f t="shared" si="8"/>
        <v>0.24055401440000002</v>
      </c>
      <c r="E76" s="235">
        <f t="shared" si="8"/>
        <v>0.24055401440000002</v>
      </c>
      <c r="F76" s="235">
        <f t="shared" si="11"/>
        <v>0.72166204319999994</v>
      </c>
      <c r="G76" s="235">
        <f t="shared" si="11"/>
        <v>0.72166204319999994</v>
      </c>
      <c r="H76" s="235">
        <f t="shared" si="12"/>
        <v>1.0824930648</v>
      </c>
      <c r="I76" s="236">
        <f t="shared" si="13"/>
        <v>1.3230470792</v>
      </c>
      <c r="J76" s="237">
        <f t="shared" si="10"/>
        <v>0</v>
      </c>
      <c r="K76" s="235">
        <f t="shared" si="10"/>
        <v>0</v>
      </c>
      <c r="L76" s="235">
        <f t="shared" si="10"/>
        <v>0</v>
      </c>
      <c r="M76" s="235">
        <f t="shared" si="9"/>
        <v>12.22542243172872</v>
      </c>
      <c r="N76" s="235">
        <f t="shared" si="9"/>
        <v>12.22542243172872</v>
      </c>
      <c r="O76" s="235">
        <f t="shared" si="9"/>
        <v>41.00566419750163</v>
      </c>
      <c r="P76" s="235">
        <f t="shared" si="9"/>
        <v>68.583095948723766</v>
      </c>
      <c r="Q76" s="238">
        <f>J76*VLOOKUP('Tipo de Pilha_AP42'!$E$1,'Área - us ur_AP42'!$A$4:$H$7,2,FALSE)/1000</f>
        <v>0</v>
      </c>
      <c r="R76" s="239">
        <f>K76*VLOOKUP('Tipo de Pilha_AP42'!$E$1,'Área - us ur_AP42'!$A$4:$H$7,3,FALSE)/1000</f>
        <v>0</v>
      </c>
      <c r="S76" s="239">
        <f>L76*VLOOKUP('Tipo de Pilha_AP42'!$E$1,'Área - us ur_AP42'!$A$4:$H$7,4,FALSE)/1000</f>
        <v>0</v>
      </c>
      <c r="T76" s="239">
        <f>M76*VLOOKUP('Tipo de Pilha_AP42'!$E$1,'Área - us ur_AP42'!$A$4:$H$7,5,FALSE)/1000</f>
        <v>5.8682027672297852E-3</v>
      </c>
      <c r="U76" s="239">
        <f>N76*VLOOKUP('Tipo de Pilha_AP42'!$E$1,'Área - us ur_AP42'!$A$4:$H$7,6,FALSE)/1000</f>
        <v>0</v>
      </c>
      <c r="V76" s="239">
        <f>O76*VLOOKUP('Tipo de Pilha_AP42'!$E$1,'Área - us ur_AP42'!$A$4:$H$7,7,FALSE)/1000</f>
        <v>4.9206797037001961E-3</v>
      </c>
      <c r="W76" s="240">
        <f>P76*VLOOKUP('Tipo de Pilha_AP42'!$E$1,'Área - us ur_AP42'!$A$4:$H$7,8,FALSE)/1000</f>
        <v>0</v>
      </c>
      <c r="X76" s="241">
        <f t="shared" si="14"/>
        <v>1.0788882470929982E-2</v>
      </c>
    </row>
    <row r="77" spans="1:24" ht="15" customHeight="1" x14ac:dyDescent="0.2">
      <c r="A77" s="90">
        <f>'Série Vento-1 dia'!D77</f>
        <v>42079</v>
      </c>
      <c r="B77" s="55">
        <f>'Série Vento-1 dia'!E77</f>
        <v>12.027700719999999</v>
      </c>
      <c r="C77" s="235">
        <f t="shared" si="8"/>
        <v>0.24055401440000002</v>
      </c>
      <c r="D77" s="235">
        <f t="shared" si="8"/>
        <v>0.24055401440000002</v>
      </c>
      <c r="E77" s="235">
        <f t="shared" si="8"/>
        <v>0.24055401440000002</v>
      </c>
      <c r="F77" s="235">
        <f t="shared" si="11"/>
        <v>0.72166204319999994</v>
      </c>
      <c r="G77" s="235">
        <f t="shared" si="11"/>
        <v>0.72166204319999994</v>
      </c>
      <c r="H77" s="235">
        <f t="shared" si="12"/>
        <v>1.0824930648</v>
      </c>
      <c r="I77" s="236">
        <f t="shared" si="13"/>
        <v>1.3230470792</v>
      </c>
      <c r="J77" s="237">
        <f t="shared" si="10"/>
        <v>0</v>
      </c>
      <c r="K77" s="235">
        <f t="shared" si="10"/>
        <v>0</v>
      </c>
      <c r="L77" s="235">
        <f t="shared" si="10"/>
        <v>0</v>
      </c>
      <c r="M77" s="235">
        <f t="shared" si="9"/>
        <v>12.22542243172872</v>
      </c>
      <c r="N77" s="235">
        <f t="shared" si="9"/>
        <v>12.22542243172872</v>
      </c>
      <c r="O77" s="235">
        <f t="shared" si="9"/>
        <v>41.00566419750163</v>
      </c>
      <c r="P77" s="235">
        <f t="shared" si="9"/>
        <v>68.583095948723766</v>
      </c>
      <c r="Q77" s="238">
        <f>J77*VLOOKUP('Tipo de Pilha_AP42'!$E$1,'Área - us ur_AP42'!$A$4:$H$7,2,FALSE)/1000</f>
        <v>0</v>
      </c>
      <c r="R77" s="239">
        <f>K77*VLOOKUP('Tipo de Pilha_AP42'!$E$1,'Área - us ur_AP42'!$A$4:$H$7,3,FALSE)/1000</f>
        <v>0</v>
      </c>
      <c r="S77" s="239">
        <f>L77*VLOOKUP('Tipo de Pilha_AP42'!$E$1,'Área - us ur_AP42'!$A$4:$H$7,4,FALSE)/1000</f>
        <v>0</v>
      </c>
      <c r="T77" s="239">
        <f>M77*VLOOKUP('Tipo de Pilha_AP42'!$E$1,'Área - us ur_AP42'!$A$4:$H$7,5,FALSE)/1000</f>
        <v>5.8682027672297852E-3</v>
      </c>
      <c r="U77" s="239">
        <f>N77*VLOOKUP('Tipo de Pilha_AP42'!$E$1,'Área - us ur_AP42'!$A$4:$H$7,6,FALSE)/1000</f>
        <v>0</v>
      </c>
      <c r="V77" s="239">
        <f>O77*VLOOKUP('Tipo de Pilha_AP42'!$E$1,'Área - us ur_AP42'!$A$4:$H$7,7,FALSE)/1000</f>
        <v>4.9206797037001961E-3</v>
      </c>
      <c r="W77" s="240">
        <f>P77*VLOOKUP('Tipo de Pilha_AP42'!$E$1,'Área - us ur_AP42'!$A$4:$H$7,8,FALSE)/1000</f>
        <v>0</v>
      </c>
      <c r="X77" s="241">
        <f t="shared" si="14"/>
        <v>1.0788882470929982E-2</v>
      </c>
    </row>
    <row r="78" spans="1:24" ht="15" customHeight="1" x14ac:dyDescent="0.2">
      <c r="A78" s="90">
        <f>'Série Vento-1 dia'!D78</f>
        <v>42080</v>
      </c>
      <c r="B78" s="55">
        <f>'Série Vento-1 dia'!E78</f>
        <v>13.74594368</v>
      </c>
      <c r="C78" s="235">
        <f t="shared" si="8"/>
        <v>0.27491887360000006</v>
      </c>
      <c r="D78" s="235">
        <f t="shared" si="8"/>
        <v>0.27491887360000006</v>
      </c>
      <c r="E78" s="235">
        <f t="shared" si="8"/>
        <v>0.27491887360000006</v>
      </c>
      <c r="F78" s="235">
        <f t="shared" si="11"/>
        <v>0.82475662080000001</v>
      </c>
      <c r="G78" s="235">
        <f t="shared" si="11"/>
        <v>0.82475662080000001</v>
      </c>
      <c r="H78" s="235">
        <f t="shared" si="12"/>
        <v>1.2371349312000002</v>
      </c>
      <c r="I78" s="236">
        <f t="shared" si="13"/>
        <v>1.5120538048000003</v>
      </c>
      <c r="J78" s="237">
        <f t="shared" si="10"/>
        <v>0</v>
      </c>
      <c r="K78" s="235">
        <f t="shared" si="10"/>
        <v>0</v>
      </c>
      <c r="L78" s="235">
        <f t="shared" si="10"/>
        <v>0</v>
      </c>
      <c r="M78" s="235">
        <f t="shared" si="9"/>
        <v>18.90721732059523</v>
      </c>
      <c r="N78" s="235">
        <f t="shared" si="9"/>
        <v>18.90721732059523</v>
      </c>
      <c r="O78" s="235">
        <f t="shared" si="9"/>
        <v>57.963447515467294</v>
      </c>
      <c r="P78" s="235">
        <f t="shared" si="9"/>
        <v>94.960090435965128</v>
      </c>
      <c r="Q78" s="238">
        <f>J78*VLOOKUP('Tipo de Pilha_AP42'!$E$1,'Área - us ur_AP42'!$A$4:$H$7,2,FALSE)/1000</f>
        <v>0</v>
      </c>
      <c r="R78" s="239">
        <f>K78*VLOOKUP('Tipo de Pilha_AP42'!$E$1,'Área - us ur_AP42'!$A$4:$H$7,3,FALSE)/1000</f>
        <v>0</v>
      </c>
      <c r="S78" s="239">
        <f>L78*VLOOKUP('Tipo de Pilha_AP42'!$E$1,'Área - us ur_AP42'!$A$4:$H$7,4,FALSE)/1000</f>
        <v>0</v>
      </c>
      <c r="T78" s="239">
        <f>M78*VLOOKUP('Tipo de Pilha_AP42'!$E$1,'Área - us ur_AP42'!$A$4:$H$7,5,FALSE)/1000</f>
        <v>9.0754643138857109E-3</v>
      </c>
      <c r="U78" s="239">
        <f>N78*VLOOKUP('Tipo de Pilha_AP42'!$E$1,'Área - us ur_AP42'!$A$4:$H$7,6,FALSE)/1000</f>
        <v>0</v>
      </c>
      <c r="V78" s="239">
        <f>O78*VLOOKUP('Tipo de Pilha_AP42'!$E$1,'Área - us ur_AP42'!$A$4:$H$7,7,FALSE)/1000</f>
        <v>6.9556137018560752E-3</v>
      </c>
      <c r="W78" s="240">
        <f>P78*VLOOKUP('Tipo de Pilha_AP42'!$E$1,'Área - us ur_AP42'!$A$4:$H$7,8,FALSE)/1000</f>
        <v>0</v>
      </c>
      <c r="X78" s="241">
        <f t="shared" si="14"/>
        <v>1.6031078015741787E-2</v>
      </c>
    </row>
    <row r="79" spans="1:24" ht="15" customHeight="1" x14ac:dyDescent="0.2">
      <c r="A79" s="90">
        <f>'Série Vento-1 dia'!D79</f>
        <v>42081</v>
      </c>
      <c r="B79" s="55">
        <f>'Série Vento-1 dia'!E79</f>
        <v>12.027700719999999</v>
      </c>
      <c r="C79" s="235">
        <f t="shared" si="8"/>
        <v>0.24055401440000002</v>
      </c>
      <c r="D79" s="235">
        <f t="shared" si="8"/>
        <v>0.24055401440000002</v>
      </c>
      <c r="E79" s="235">
        <f t="shared" si="8"/>
        <v>0.24055401440000002</v>
      </c>
      <c r="F79" s="235">
        <f t="shared" si="11"/>
        <v>0.72166204319999994</v>
      </c>
      <c r="G79" s="235">
        <f t="shared" si="11"/>
        <v>0.72166204319999994</v>
      </c>
      <c r="H79" s="235">
        <f t="shared" si="12"/>
        <v>1.0824930648</v>
      </c>
      <c r="I79" s="236">
        <f t="shared" si="13"/>
        <v>1.3230470792</v>
      </c>
      <c r="J79" s="237">
        <f t="shared" si="10"/>
        <v>0</v>
      </c>
      <c r="K79" s="235">
        <f t="shared" si="10"/>
        <v>0</v>
      </c>
      <c r="L79" s="235">
        <f t="shared" si="10"/>
        <v>0</v>
      </c>
      <c r="M79" s="235">
        <f t="shared" si="9"/>
        <v>12.22542243172872</v>
      </c>
      <c r="N79" s="235">
        <f t="shared" si="9"/>
        <v>12.22542243172872</v>
      </c>
      <c r="O79" s="235">
        <f t="shared" si="9"/>
        <v>41.00566419750163</v>
      </c>
      <c r="P79" s="235">
        <f t="shared" si="9"/>
        <v>68.583095948723766</v>
      </c>
      <c r="Q79" s="238">
        <f>J79*VLOOKUP('Tipo de Pilha_AP42'!$E$1,'Área - us ur_AP42'!$A$4:$H$7,2,FALSE)/1000</f>
        <v>0</v>
      </c>
      <c r="R79" s="239">
        <f>K79*VLOOKUP('Tipo de Pilha_AP42'!$E$1,'Área - us ur_AP42'!$A$4:$H$7,3,FALSE)/1000</f>
        <v>0</v>
      </c>
      <c r="S79" s="239">
        <f>L79*VLOOKUP('Tipo de Pilha_AP42'!$E$1,'Área - us ur_AP42'!$A$4:$H$7,4,FALSE)/1000</f>
        <v>0</v>
      </c>
      <c r="T79" s="239">
        <f>M79*VLOOKUP('Tipo de Pilha_AP42'!$E$1,'Área - us ur_AP42'!$A$4:$H$7,5,FALSE)/1000</f>
        <v>5.8682027672297852E-3</v>
      </c>
      <c r="U79" s="239">
        <f>N79*VLOOKUP('Tipo de Pilha_AP42'!$E$1,'Área - us ur_AP42'!$A$4:$H$7,6,FALSE)/1000</f>
        <v>0</v>
      </c>
      <c r="V79" s="239">
        <f>O79*VLOOKUP('Tipo de Pilha_AP42'!$E$1,'Área - us ur_AP42'!$A$4:$H$7,7,FALSE)/1000</f>
        <v>4.9206797037001961E-3</v>
      </c>
      <c r="W79" s="240">
        <f>P79*VLOOKUP('Tipo de Pilha_AP42'!$E$1,'Área - us ur_AP42'!$A$4:$H$7,8,FALSE)/1000</f>
        <v>0</v>
      </c>
      <c r="X79" s="241">
        <f t="shared" si="14"/>
        <v>1.0788882470929982E-2</v>
      </c>
    </row>
    <row r="80" spans="1:24" ht="15" customHeight="1" x14ac:dyDescent="0.2">
      <c r="A80" s="90">
        <f>'Série Vento-1 dia'!D80</f>
        <v>42082</v>
      </c>
      <c r="B80" s="55">
        <f>'Série Vento-1 dia'!E80</f>
        <v>12.027700719999999</v>
      </c>
      <c r="C80" s="235">
        <f t="shared" si="8"/>
        <v>0.24055401440000002</v>
      </c>
      <c r="D80" s="235">
        <f t="shared" si="8"/>
        <v>0.24055401440000002</v>
      </c>
      <c r="E80" s="235">
        <f t="shared" si="8"/>
        <v>0.24055401440000002</v>
      </c>
      <c r="F80" s="235">
        <f t="shared" si="11"/>
        <v>0.72166204319999994</v>
      </c>
      <c r="G80" s="235">
        <f t="shared" si="11"/>
        <v>0.72166204319999994</v>
      </c>
      <c r="H80" s="235">
        <f t="shared" si="12"/>
        <v>1.0824930648</v>
      </c>
      <c r="I80" s="236">
        <f t="shared" si="13"/>
        <v>1.3230470792</v>
      </c>
      <c r="J80" s="237">
        <f t="shared" si="10"/>
        <v>0</v>
      </c>
      <c r="K80" s="235">
        <f t="shared" si="10"/>
        <v>0</v>
      </c>
      <c r="L80" s="235">
        <f t="shared" si="10"/>
        <v>0</v>
      </c>
      <c r="M80" s="235">
        <f t="shared" si="9"/>
        <v>12.22542243172872</v>
      </c>
      <c r="N80" s="235">
        <f t="shared" si="9"/>
        <v>12.22542243172872</v>
      </c>
      <c r="O80" s="235">
        <f t="shared" si="9"/>
        <v>41.00566419750163</v>
      </c>
      <c r="P80" s="235">
        <f t="shared" si="9"/>
        <v>68.583095948723766</v>
      </c>
      <c r="Q80" s="238">
        <f>J80*VLOOKUP('Tipo de Pilha_AP42'!$E$1,'Área - us ur_AP42'!$A$4:$H$7,2,FALSE)/1000</f>
        <v>0</v>
      </c>
      <c r="R80" s="239">
        <f>K80*VLOOKUP('Tipo de Pilha_AP42'!$E$1,'Área - us ur_AP42'!$A$4:$H$7,3,FALSE)/1000</f>
        <v>0</v>
      </c>
      <c r="S80" s="239">
        <f>L80*VLOOKUP('Tipo de Pilha_AP42'!$E$1,'Área - us ur_AP42'!$A$4:$H$7,4,FALSE)/1000</f>
        <v>0</v>
      </c>
      <c r="T80" s="239">
        <f>M80*VLOOKUP('Tipo de Pilha_AP42'!$E$1,'Área - us ur_AP42'!$A$4:$H$7,5,FALSE)/1000</f>
        <v>5.8682027672297852E-3</v>
      </c>
      <c r="U80" s="239">
        <f>N80*VLOOKUP('Tipo de Pilha_AP42'!$E$1,'Área - us ur_AP42'!$A$4:$H$7,6,FALSE)/1000</f>
        <v>0</v>
      </c>
      <c r="V80" s="239">
        <f>O80*VLOOKUP('Tipo de Pilha_AP42'!$E$1,'Área - us ur_AP42'!$A$4:$H$7,7,FALSE)/1000</f>
        <v>4.9206797037001961E-3</v>
      </c>
      <c r="W80" s="240">
        <f>P80*VLOOKUP('Tipo de Pilha_AP42'!$E$1,'Área - us ur_AP42'!$A$4:$H$7,8,FALSE)/1000</f>
        <v>0</v>
      </c>
      <c r="X80" s="241">
        <f t="shared" si="14"/>
        <v>1.0788882470929982E-2</v>
      </c>
    </row>
    <row r="81" spans="1:24" ht="15" customHeight="1" x14ac:dyDescent="0.2">
      <c r="A81" s="90">
        <f>'Série Vento-1 dia'!D81</f>
        <v>42083</v>
      </c>
      <c r="B81" s="55">
        <f>'Série Vento-1 dia'!E81</f>
        <v>11.16857924</v>
      </c>
      <c r="C81" s="235">
        <f t="shared" si="8"/>
        <v>0.22337158480000005</v>
      </c>
      <c r="D81" s="235">
        <f t="shared" si="8"/>
        <v>0.22337158480000005</v>
      </c>
      <c r="E81" s="235">
        <f t="shared" si="8"/>
        <v>0.22337158480000005</v>
      </c>
      <c r="F81" s="235">
        <f t="shared" si="11"/>
        <v>0.6701147543999999</v>
      </c>
      <c r="G81" s="235">
        <f t="shared" si="11"/>
        <v>0.6701147543999999</v>
      </c>
      <c r="H81" s="235">
        <f t="shared" si="12"/>
        <v>1.0051721316000002</v>
      </c>
      <c r="I81" s="236">
        <f t="shared" si="13"/>
        <v>1.2285437164000002</v>
      </c>
      <c r="J81" s="237">
        <f t="shared" si="10"/>
        <v>0</v>
      </c>
      <c r="K81" s="235">
        <f t="shared" si="10"/>
        <v>0</v>
      </c>
      <c r="L81" s="235">
        <f t="shared" si="10"/>
        <v>0</v>
      </c>
      <c r="M81" s="235">
        <f t="shared" si="9"/>
        <v>9.3468643862731895</v>
      </c>
      <c r="N81" s="235">
        <f t="shared" si="9"/>
        <v>9.3468643862731895</v>
      </c>
      <c r="O81" s="235">
        <f t="shared" si="9"/>
        <v>33.567036186218715</v>
      </c>
      <c r="P81" s="235">
        <f t="shared" si="9"/>
        <v>56.948572796111605</v>
      </c>
      <c r="Q81" s="238">
        <f>J81*VLOOKUP('Tipo de Pilha_AP42'!$E$1,'Área - us ur_AP42'!$A$4:$H$7,2,FALSE)/1000</f>
        <v>0</v>
      </c>
      <c r="R81" s="239">
        <f>K81*VLOOKUP('Tipo de Pilha_AP42'!$E$1,'Área - us ur_AP42'!$A$4:$H$7,3,FALSE)/1000</f>
        <v>0</v>
      </c>
      <c r="S81" s="239">
        <f>L81*VLOOKUP('Tipo de Pilha_AP42'!$E$1,'Área - us ur_AP42'!$A$4:$H$7,4,FALSE)/1000</f>
        <v>0</v>
      </c>
      <c r="T81" s="239">
        <f>M81*VLOOKUP('Tipo de Pilha_AP42'!$E$1,'Área - us ur_AP42'!$A$4:$H$7,5,FALSE)/1000</f>
        <v>4.4864949054111303E-3</v>
      </c>
      <c r="U81" s="239">
        <f>N81*VLOOKUP('Tipo de Pilha_AP42'!$E$1,'Área - us ur_AP42'!$A$4:$H$7,6,FALSE)/1000</f>
        <v>0</v>
      </c>
      <c r="V81" s="239">
        <f>O81*VLOOKUP('Tipo de Pilha_AP42'!$E$1,'Área - us ur_AP42'!$A$4:$H$7,7,FALSE)/1000</f>
        <v>4.0280443423462457E-3</v>
      </c>
      <c r="W81" s="240">
        <f>P81*VLOOKUP('Tipo de Pilha_AP42'!$E$1,'Área - us ur_AP42'!$A$4:$H$7,8,FALSE)/1000</f>
        <v>0</v>
      </c>
      <c r="X81" s="241">
        <f t="shared" si="14"/>
        <v>8.5145392477573752E-3</v>
      </c>
    </row>
    <row r="82" spans="1:24" ht="15" customHeight="1" x14ac:dyDescent="0.2">
      <c r="A82" s="90">
        <f>'Série Vento-1 dia'!D82</f>
        <v>42084</v>
      </c>
      <c r="B82" s="55">
        <f>'Série Vento-1 dia'!E82</f>
        <v>12.886822199999999</v>
      </c>
      <c r="C82" s="235">
        <f t="shared" si="8"/>
        <v>0.25773644400000001</v>
      </c>
      <c r="D82" s="235">
        <f t="shared" si="8"/>
        <v>0.25773644400000001</v>
      </c>
      <c r="E82" s="235">
        <f t="shared" si="8"/>
        <v>0.25773644400000001</v>
      </c>
      <c r="F82" s="235">
        <f t="shared" si="11"/>
        <v>0.77320933199999997</v>
      </c>
      <c r="G82" s="235">
        <f t="shared" si="11"/>
        <v>0.77320933199999997</v>
      </c>
      <c r="H82" s="235">
        <f t="shared" si="12"/>
        <v>1.159813998</v>
      </c>
      <c r="I82" s="236">
        <f t="shared" si="13"/>
        <v>1.417550442</v>
      </c>
      <c r="J82" s="237">
        <f t="shared" si="10"/>
        <v>0</v>
      </c>
      <c r="K82" s="235">
        <f t="shared" si="10"/>
        <v>0</v>
      </c>
      <c r="L82" s="235">
        <f t="shared" si="10"/>
        <v>0</v>
      </c>
      <c r="M82" s="235">
        <f t="shared" si="9"/>
        <v>15.412206743169399</v>
      </c>
      <c r="N82" s="235">
        <f t="shared" si="9"/>
        <v>15.412206743169399</v>
      </c>
      <c r="O82" s="235">
        <f t="shared" si="9"/>
        <v>49.137801307251152</v>
      </c>
      <c r="P82" s="235">
        <f t="shared" si="9"/>
        <v>81.253601828674945</v>
      </c>
      <c r="Q82" s="238">
        <f>J82*VLOOKUP('Tipo de Pilha_AP42'!$E$1,'Área - us ur_AP42'!$A$4:$H$7,2,FALSE)/1000</f>
        <v>0</v>
      </c>
      <c r="R82" s="239">
        <f>K82*VLOOKUP('Tipo de Pilha_AP42'!$E$1,'Área - us ur_AP42'!$A$4:$H$7,3,FALSE)/1000</f>
        <v>0</v>
      </c>
      <c r="S82" s="239">
        <f>L82*VLOOKUP('Tipo de Pilha_AP42'!$E$1,'Área - us ur_AP42'!$A$4:$H$7,4,FALSE)/1000</f>
        <v>0</v>
      </c>
      <c r="T82" s="239">
        <f>M82*VLOOKUP('Tipo de Pilha_AP42'!$E$1,'Área - us ur_AP42'!$A$4:$H$7,5,FALSE)/1000</f>
        <v>7.3978592367213115E-3</v>
      </c>
      <c r="U82" s="239">
        <f>N82*VLOOKUP('Tipo de Pilha_AP42'!$E$1,'Área - us ur_AP42'!$A$4:$H$7,6,FALSE)/1000</f>
        <v>0</v>
      </c>
      <c r="V82" s="239">
        <f>O82*VLOOKUP('Tipo de Pilha_AP42'!$E$1,'Área - us ur_AP42'!$A$4:$H$7,7,FALSE)/1000</f>
        <v>5.8965361568701384E-3</v>
      </c>
      <c r="W82" s="240">
        <f>P82*VLOOKUP('Tipo de Pilha_AP42'!$E$1,'Área - us ur_AP42'!$A$4:$H$7,8,FALSE)/1000</f>
        <v>0</v>
      </c>
      <c r="X82" s="241">
        <f t="shared" si="14"/>
        <v>1.329439539359145E-2</v>
      </c>
    </row>
    <row r="83" spans="1:24" ht="15" customHeight="1" x14ac:dyDescent="0.2">
      <c r="A83" s="90">
        <f>'Série Vento-1 dia'!D83</f>
        <v>42085</v>
      </c>
      <c r="B83" s="55">
        <f>'Série Vento-1 dia'!E83</f>
        <v>12.027700719999999</v>
      </c>
      <c r="C83" s="235">
        <f t="shared" si="8"/>
        <v>0.24055401440000002</v>
      </c>
      <c r="D83" s="235">
        <f t="shared" si="8"/>
        <v>0.24055401440000002</v>
      </c>
      <c r="E83" s="235">
        <f t="shared" si="8"/>
        <v>0.24055401440000002</v>
      </c>
      <c r="F83" s="235">
        <f t="shared" si="11"/>
        <v>0.72166204319999994</v>
      </c>
      <c r="G83" s="235">
        <f t="shared" si="11"/>
        <v>0.72166204319999994</v>
      </c>
      <c r="H83" s="235">
        <f t="shared" si="12"/>
        <v>1.0824930648</v>
      </c>
      <c r="I83" s="236">
        <f t="shared" si="13"/>
        <v>1.3230470792</v>
      </c>
      <c r="J83" s="237">
        <f t="shared" si="10"/>
        <v>0</v>
      </c>
      <c r="K83" s="235">
        <f t="shared" si="10"/>
        <v>0</v>
      </c>
      <c r="L83" s="235">
        <f t="shared" si="10"/>
        <v>0</v>
      </c>
      <c r="M83" s="235">
        <f t="shared" si="9"/>
        <v>12.22542243172872</v>
      </c>
      <c r="N83" s="235">
        <f t="shared" si="9"/>
        <v>12.22542243172872</v>
      </c>
      <c r="O83" s="235">
        <f t="shared" si="9"/>
        <v>41.00566419750163</v>
      </c>
      <c r="P83" s="235">
        <f t="shared" si="9"/>
        <v>68.583095948723766</v>
      </c>
      <c r="Q83" s="238">
        <f>J83*VLOOKUP('Tipo de Pilha_AP42'!$E$1,'Área - us ur_AP42'!$A$4:$H$7,2,FALSE)/1000</f>
        <v>0</v>
      </c>
      <c r="R83" s="239">
        <f>K83*VLOOKUP('Tipo de Pilha_AP42'!$E$1,'Área - us ur_AP42'!$A$4:$H$7,3,FALSE)/1000</f>
        <v>0</v>
      </c>
      <c r="S83" s="239">
        <f>L83*VLOOKUP('Tipo de Pilha_AP42'!$E$1,'Área - us ur_AP42'!$A$4:$H$7,4,FALSE)/1000</f>
        <v>0</v>
      </c>
      <c r="T83" s="239">
        <f>M83*VLOOKUP('Tipo de Pilha_AP42'!$E$1,'Área - us ur_AP42'!$A$4:$H$7,5,FALSE)/1000</f>
        <v>5.8682027672297852E-3</v>
      </c>
      <c r="U83" s="239">
        <f>N83*VLOOKUP('Tipo de Pilha_AP42'!$E$1,'Área - us ur_AP42'!$A$4:$H$7,6,FALSE)/1000</f>
        <v>0</v>
      </c>
      <c r="V83" s="239">
        <f>O83*VLOOKUP('Tipo de Pilha_AP42'!$E$1,'Área - us ur_AP42'!$A$4:$H$7,7,FALSE)/1000</f>
        <v>4.9206797037001961E-3</v>
      </c>
      <c r="W83" s="240">
        <f>P83*VLOOKUP('Tipo de Pilha_AP42'!$E$1,'Área - us ur_AP42'!$A$4:$H$7,8,FALSE)/1000</f>
        <v>0</v>
      </c>
      <c r="X83" s="241">
        <f t="shared" si="14"/>
        <v>1.0788882470929982E-2</v>
      </c>
    </row>
    <row r="84" spans="1:24" ht="15" customHeight="1" x14ac:dyDescent="0.2">
      <c r="A84" s="90">
        <f>'Série Vento-1 dia'!D84</f>
        <v>42086</v>
      </c>
      <c r="B84" s="55">
        <f>'Série Vento-1 dia'!E84</f>
        <v>11.16857924</v>
      </c>
      <c r="C84" s="235">
        <f t="shared" si="8"/>
        <v>0.22337158480000005</v>
      </c>
      <c r="D84" s="235">
        <f t="shared" si="8"/>
        <v>0.22337158480000005</v>
      </c>
      <c r="E84" s="235">
        <f t="shared" si="8"/>
        <v>0.22337158480000005</v>
      </c>
      <c r="F84" s="235">
        <f t="shared" si="11"/>
        <v>0.6701147543999999</v>
      </c>
      <c r="G84" s="235">
        <f t="shared" si="11"/>
        <v>0.6701147543999999</v>
      </c>
      <c r="H84" s="235">
        <f t="shared" si="12"/>
        <v>1.0051721316000002</v>
      </c>
      <c r="I84" s="236">
        <f t="shared" si="13"/>
        <v>1.2285437164000002</v>
      </c>
      <c r="J84" s="237">
        <f t="shared" si="10"/>
        <v>0</v>
      </c>
      <c r="K84" s="235">
        <f t="shared" si="10"/>
        <v>0</v>
      </c>
      <c r="L84" s="235">
        <f t="shared" si="10"/>
        <v>0</v>
      </c>
      <c r="M84" s="235">
        <f t="shared" si="9"/>
        <v>9.3468643862731895</v>
      </c>
      <c r="N84" s="235">
        <f t="shared" si="9"/>
        <v>9.3468643862731895</v>
      </c>
      <c r="O84" s="235">
        <f t="shared" si="9"/>
        <v>33.567036186218715</v>
      </c>
      <c r="P84" s="235">
        <f t="shared" si="9"/>
        <v>56.948572796111605</v>
      </c>
      <c r="Q84" s="238">
        <f>J84*VLOOKUP('Tipo de Pilha_AP42'!$E$1,'Área - us ur_AP42'!$A$4:$H$7,2,FALSE)/1000</f>
        <v>0</v>
      </c>
      <c r="R84" s="239">
        <f>K84*VLOOKUP('Tipo de Pilha_AP42'!$E$1,'Área - us ur_AP42'!$A$4:$H$7,3,FALSE)/1000</f>
        <v>0</v>
      </c>
      <c r="S84" s="239">
        <f>L84*VLOOKUP('Tipo de Pilha_AP42'!$E$1,'Área - us ur_AP42'!$A$4:$H$7,4,FALSE)/1000</f>
        <v>0</v>
      </c>
      <c r="T84" s="239">
        <f>M84*VLOOKUP('Tipo de Pilha_AP42'!$E$1,'Área - us ur_AP42'!$A$4:$H$7,5,FALSE)/1000</f>
        <v>4.4864949054111303E-3</v>
      </c>
      <c r="U84" s="239">
        <f>N84*VLOOKUP('Tipo de Pilha_AP42'!$E$1,'Área - us ur_AP42'!$A$4:$H$7,6,FALSE)/1000</f>
        <v>0</v>
      </c>
      <c r="V84" s="239">
        <f>O84*VLOOKUP('Tipo de Pilha_AP42'!$E$1,'Área - us ur_AP42'!$A$4:$H$7,7,FALSE)/1000</f>
        <v>4.0280443423462457E-3</v>
      </c>
      <c r="W84" s="240">
        <f>P84*VLOOKUP('Tipo de Pilha_AP42'!$E$1,'Área - us ur_AP42'!$A$4:$H$7,8,FALSE)/1000</f>
        <v>0</v>
      </c>
      <c r="X84" s="241">
        <f t="shared" si="14"/>
        <v>8.5145392477573752E-3</v>
      </c>
    </row>
    <row r="85" spans="1:24" ht="15" customHeight="1" x14ac:dyDescent="0.2">
      <c r="A85" s="90">
        <f>'Série Vento-1 dia'!D85</f>
        <v>42087</v>
      </c>
      <c r="B85" s="55">
        <f>'Série Vento-1 dia'!E85</f>
        <v>12.886822199999999</v>
      </c>
      <c r="C85" s="235">
        <f t="shared" si="8"/>
        <v>0.25773644400000001</v>
      </c>
      <c r="D85" s="235">
        <f t="shared" si="8"/>
        <v>0.25773644400000001</v>
      </c>
      <c r="E85" s="235">
        <f t="shared" si="8"/>
        <v>0.25773644400000001</v>
      </c>
      <c r="F85" s="235">
        <f t="shared" si="11"/>
        <v>0.77320933199999997</v>
      </c>
      <c r="G85" s="235">
        <f t="shared" si="11"/>
        <v>0.77320933199999997</v>
      </c>
      <c r="H85" s="235">
        <f t="shared" si="12"/>
        <v>1.159813998</v>
      </c>
      <c r="I85" s="236">
        <f t="shared" si="13"/>
        <v>1.417550442</v>
      </c>
      <c r="J85" s="237">
        <f t="shared" si="10"/>
        <v>0</v>
      </c>
      <c r="K85" s="235">
        <f t="shared" si="10"/>
        <v>0</v>
      </c>
      <c r="L85" s="235">
        <f t="shared" si="10"/>
        <v>0</v>
      </c>
      <c r="M85" s="235">
        <f t="shared" si="9"/>
        <v>15.412206743169399</v>
      </c>
      <c r="N85" s="235">
        <f t="shared" si="9"/>
        <v>15.412206743169399</v>
      </c>
      <c r="O85" s="235">
        <f t="shared" si="9"/>
        <v>49.137801307251152</v>
      </c>
      <c r="P85" s="235">
        <f t="shared" si="9"/>
        <v>81.253601828674945</v>
      </c>
      <c r="Q85" s="238">
        <f>J85*VLOOKUP('Tipo de Pilha_AP42'!$E$1,'Área - us ur_AP42'!$A$4:$H$7,2,FALSE)/1000</f>
        <v>0</v>
      </c>
      <c r="R85" s="239">
        <f>K85*VLOOKUP('Tipo de Pilha_AP42'!$E$1,'Área - us ur_AP42'!$A$4:$H$7,3,FALSE)/1000</f>
        <v>0</v>
      </c>
      <c r="S85" s="239">
        <f>L85*VLOOKUP('Tipo de Pilha_AP42'!$E$1,'Área - us ur_AP42'!$A$4:$H$7,4,FALSE)/1000</f>
        <v>0</v>
      </c>
      <c r="T85" s="239">
        <f>M85*VLOOKUP('Tipo de Pilha_AP42'!$E$1,'Área - us ur_AP42'!$A$4:$H$7,5,FALSE)/1000</f>
        <v>7.3978592367213115E-3</v>
      </c>
      <c r="U85" s="239">
        <f>N85*VLOOKUP('Tipo de Pilha_AP42'!$E$1,'Área - us ur_AP42'!$A$4:$H$7,6,FALSE)/1000</f>
        <v>0</v>
      </c>
      <c r="V85" s="239">
        <f>O85*VLOOKUP('Tipo de Pilha_AP42'!$E$1,'Área - us ur_AP42'!$A$4:$H$7,7,FALSE)/1000</f>
        <v>5.8965361568701384E-3</v>
      </c>
      <c r="W85" s="240">
        <f>P85*VLOOKUP('Tipo de Pilha_AP42'!$E$1,'Área - us ur_AP42'!$A$4:$H$7,8,FALSE)/1000</f>
        <v>0</v>
      </c>
      <c r="X85" s="241">
        <f t="shared" si="14"/>
        <v>1.329439539359145E-2</v>
      </c>
    </row>
    <row r="86" spans="1:24" ht="15" customHeight="1" x14ac:dyDescent="0.2">
      <c r="A86" s="90">
        <f>'Série Vento-1 dia'!D86</f>
        <v>42088</v>
      </c>
      <c r="B86" s="55">
        <f>'Série Vento-1 dia'!E86</f>
        <v>14.605065159999999</v>
      </c>
      <c r="C86" s="235">
        <f t="shared" si="8"/>
        <v>0.29210130320000005</v>
      </c>
      <c r="D86" s="235">
        <f t="shared" si="8"/>
        <v>0.29210130320000005</v>
      </c>
      <c r="E86" s="235">
        <f t="shared" si="8"/>
        <v>0.29210130320000005</v>
      </c>
      <c r="F86" s="235">
        <f t="shared" si="11"/>
        <v>0.87630390959999993</v>
      </c>
      <c r="G86" s="235">
        <f t="shared" si="11"/>
        <v>0.87630390959999993</v>
      </c>
      <c r="H86" s="235">
        <f t="shared" si="12"/>
        <v>1.3144558644</v>
      </c>
      <c r="I86" s="236">
        <f t="shared" si="13"/>
        <v>1.6065571676000001</v>
      </c>
      <c r="J86" s="237">
        <f t="shared" si="10"/>
        <v>0</v>
      </c>
      <c r="K86" s="235">
        <f t="shared" si="10"/>
        <v>0</v>
      </c>
      <c r="L86" s="235">
        <f t="shared" si="10"/>
        <v>0</v>
      </c>
      <c r="M86" s="235">
        <f t="shared" si="9"/>
        <v>22.710454164006201</v>
      </c>
      <c r="N86" s="235">
        <f t="shared" si="9"/>
        <v>22.710454164006201</v>
      </c>
      <c r="O86" s="235">
        <f t="shared" si="9"/>
        <v>67.482602822149971</v>
      </c>
      <c r="P86" s="235">
        <f t="shared" si="9"/>
        <v>109.70256177059423</v>
      </c>
      <c r="Q86" s="238">
        <f>J86*VLOOKUP('Tipo de Pilha_AP42'!$E$1,'Área - us ur_AP42'!$A$4:$H$7,2,FALSE)/1000</f>
        <v>0</v>
      </c>
      <c r="R86" s="239">
        <f>K86*VLOOKUP('Tipo de Pilha_AP42'!$E$1,'Área - us ur_AP42'!$A$4:$H$7,3,FALSE)/1000</f>
        <v>0</v>
      </c>
      <c r="S86" s="239">
        <f>L86*VLOOKUP('Tipo de Pilha_AP42'!$E$1,'Área - us ur_AP42'!$A$4:$H$7,4,FALSE)/1000</f>
        <v>0</v>
      </c>
      <c r="T86" s="239">
        <f>M86*VLOOKUP('Tipo de Pilha_AP42'!$E$1,'Área - us ur_AP42'!$A$4:$H$7,5,FALSE)/1000</f>
        <v>1.0901017998722977E-2</v>
      </c>
      <c r="U86" s="239">
        <f>N86*VLOOKUP('Tipo de Pilha_AP42'!$E$1,'Área - us ur_AP42'!$A$4:$H$7,6,FALSE)/1000</f>
        <v>0</v>
      </c>
      <c r="V86" s="239">
        <f>O86*VLOOKUP('Tipo de Pilha_AP42'!$E$1,'Área - us ur_AP42'!$A$4:$H$7,7,FALSE)/1000</f>
        <v>8.0979123386579963E-3</v>
      </c>
      <c r="W86" s="240">
        <f>P86*VLOOKUP('Tipo de Pilha_AP42'!$E$1,'Área - us ur_AP42'!$A$4:$H$7,8,FALSE)/1000</f>
        <v>0</v>
      </c>
      <c r="X86" s="241">
        <f t="shared" si="14"/>
        <v>1.8998930337380975E-2</v>
      </c>
    </row>
    <row r="87" spans="1:24" ht="15" customHeight="1" x14ac:dyDescent="0.2">
      <c r="A87" s="90">
        <f>'Série Vento-1 dia'!D87</f>
        <v>42089</v>
      </c>
      <c r="B87" s="55">
        <f>'Série Vento-1 dia'!E87</f>
        <v>10.309457759999999</v>
      </c>
      <c r="C87" s="235">
        <f t="shared" si="8"/>
        <v>0.20618915520000003</v>
      </c>
      <c r="D87" s="235">
        <f t="shared" si="8"/>
        <v>0.20618915520000003</v>
      </c>
      <c r="E87" s="235">
        <f t="shared" si="8"/>
        <v>0.20618915520000003</v>
      </c>
      <c r="F87" s="235">
        <f t="shared" si="11"/>
        <v>0.61856746559999987</v>
      </c>
      <c r="G87" s="235">
        <f t="shared" si="11"/>
        <v>0.61856746559999987</v>
      </c>
      <c r="H87" s="235">
        <f t="shared" si="12"/>
        <v>0.92785119839999997</v>
      </c>
      <c r="I87" s="236">
        <f t="shared" si="13"/>
        <v>1.1340403536000001</v>
      </c>
      <c r="J87" s="237">
        <f t="shared" si="10"/>
        <v>0</v>
      </c>
      <c r="K87" s="235">
        <f t="shared" si="10"/>
        <v>0</v>
      </c>
      <c r="L87" s="235">
        <f t="shared" si="10"/>
        <v>0</v>
      </c>
      <c r="M87" s="235">
        <f t="shared" si="9"/>
        <v>6.7765326068028102</v>
      </c>
      <c r="N87" s="235">
        <f t="shared" si="9"/>
        <v>6.7765326068028102</v>
      </c>
      <c r="O87" s="235">
        <f t="shared" si="9"/>
        <v>26.821917273402335</v>
      </c>
      <c r="P87" s="235">
        <f t="shared" si="9"/>
        <v>46.350032370838377</v>
      </c>
      <c r="Q87" s="238">
        <f>J87*VLOOKUP('Tipo de Pilha_AP42'!$E$1,'Área - us ur_AP42'!$A$4:$H$7,2,FALSE)/1000</f>
        <v>0</v>
      </c>
      <c r="R87" s="239">
        <f>K87*VLOOKUP('Tipo de Pilha_AP42'!$E$1,'Área - us ur_AP42'!$A$4:$H$7,3,FALSE)/1000</f>
        <v>0</v>
      </c>
      <c r="S87" s="239">
        <f>L87*VLOOKUP('Tipo de Pilha_AP42'!$E$1,'Área - us ur_AP42'!$A$4:$H$7,4,FALSE)/1000</f>
        <v>0</v>
      </c>
      <c r="T87" s="239">
        <f>M87*VLOOKUP('Tipo de Pilha_AP42'!$E$1,'Área - us ur_AP42'!$A$4:$H$7,5,FALSE)/1000</f>
        <v>3.2527356512653486E-3</v>
      </c>
      <c r="U87" s="239">
        <f>N87*VLOOKUP('Tipo de Pilha_AP42'!$E$1,'Área - us ur_AP42'!$A$4:$H$7,6,FALSE)/1000</f>
        <v>0</v>
      </c>
      <c r="V87" s="239">
        <f>O87*VLOOKUP('Tipo de Pilha_AP42'!$E$1,'Área - us ur_AP42'!$A$4:$H$7,7,FALSE)/1000</f>
        <v>3.2186300728082799E-3</v>
      </c>
      <c r="W87" s="240">
        <f>P87*VLOOKUP('Tipo de Pilha_AP42'!$E$1,'Área - us ur_AP42'!$A$4:$H$7,8,FALSE)/1000</f>
        <v>0</v>
      </c>
      <c r="X87" s="241">
        <f t="shared" si="14"/>
        <v>6.4713657240736289E-3</v>
      </c>
    </row>
    <row r="88" spans="1:24" ht="15" customHeight="1" x14ac:dyDescent="0.2">
      <c r="A88" s="90">
        <f>'Série Vento-1 dia'!D88</f>
        <v>42090</v>
      </c>
      <c r="B88" s="55">
        <f>'Série Vento-1 dia'!E88</f>
        <v>8.5912147999999995</v>
      </c>
      <c r="C88" s="235">
        <f t="shared" si="8"/>
        <v>0.17182429600000002</v>
      </c>
      <c r="D88" s="235">
        <f t="shared" si="8"/>
        <v>0.17182429600000002</v>
      </c>
      <c r="E88" s="235">
        <f t="shared" si="8"/>
        <v>0.17182429600000002</v>
      </c>
      <c r="F88" s="235">
        <f t="shared" si="11"/>
        <v>0.51547288799999991</v>
      </c>
      <c r="G88" s="235">
        <f t="shared" si="11"/>
        <v>0.51547288799999991</v>
      </c>
      <c r="H88" s="235">
        <f t="shared" si="12"/>
        <v>0.77320933200000008</v>
      </c>
      <c r="I88" s="236">
        <f t="shared" si="13"/>
        <v>0.94503362800000001</v>
      </c>
      <c r="J88" s="237">
        <f t="shared" si="10"/>
        <v>0</v>
      </c>
      <c r="K88" s="235">
        <f t="shared" si="10"/>
        <v>0</v>
      </c>
      <c r="L88" s="235">
        <f t="shared" si="10"/>
        <v>0</v>
      </c>
      <c r="M88" s="235">
        <f t="shared" si="9"/>
        <v>2.5605478458175086</v>
      </c>
      <c r="N88" s="235">
        <f t="shared" si="9"/>
        <v>2.5605478458175086</v>
      </c>
      <c r="O88" s="235">
        <f t="shared" si="9"/>
        <v>15.412206743169406</v>
      </c>
      <c r="P88" s="235">
        <f t="shared" si="9"/>
        <v>28.260899702308862</v>
      </c>
      <c r="Q88" s="238">
        <f>J88*VLOOKUP('Tipo de Pilha_AP42'!$E$1,'Área - us ur_AP42'!$A$4:$H$7,2,FALSE)/1000</f>
        <v>0</v>
      </c>
      <c r="R88" s="239">
        <f>K88*VLOOKUP('Tipo de Pilha_AP42'!$E$1,'Área - us ur_AP42'!$A$4:$H$7,3,FALSE)/1000</f>
        <v>0</v>
      </c>
      <c r="S88" s="239">
        <f>L88*VLOOKUP('Tipo de Pilha_AP42'!$E$1,'Área - us ur_AP42'!$A$4:$H$7,4,FALSE)/1000</f>
        <v>0</v>
      </c>
      <c r="T88" s="239">
        <f>M88*VLOOKUP('Tipo de Pilha_AP42'!$E$1,'Área - us ur_AP42'!$A$4:$H$7,5,FALSE)/1000</f>
        <v>1.2290629659924041E-3</v>
      </c>
      <c r="U88" s="239">
        <f>N88*VLOOKUP('Tipo de Pilha_AP42'!$E$1,'Área - us ur_AP42'!$A$4:$H$7,6,FALSE)/1000</f>
        <v>0</v>
      </c>
      <c r="V88" s="239">
        <f>O88*VLOOKUP('Tipo de Pilha_AP42'!$E$1,'Área - us ur_AP42'!$A$4:$H$7,7,FALSE)/1000</f>
        <v>1.8494648091803287E-3</v>
      </c>
      <c r="W88" s="240">
        <f>P88*VLOOKUP('Tipo de Pilha_AP42'!$E$1,'Área - us ur_AP42'!$A$4:$H$7,8,FALSE)/1000</f>
        <v>0</v>
      </c>
      <c r="X88" s="241">
        <f t="shared" si="14"/>
        <v>3.0785277751727326E-3</v>
      </c>
    </row>
    <row r="89" spans="1:24" ht="15" customHeight="1" x14ac:dyDescent="0.2">
      <c r="A89" s="90">
        <f>'Série Vento-1 dia'!D89</f>
        <v>42091</v>
      </c>
      <c r="B89" s="55">
        <f>'Série Vento-1 dia'!E89</f>
        <v>9.4503362800000001</v>
      </c>
      <c r="C89" s="235">
        <f t="shared" si="8"/>
        <v>0.18900672560000004</v>
      </c>
      <c r="D89" s="235">
        <f t="shared" si="8"/>
        <v>0.18900672560000004</v>
      </c>
      <c r="E89" s="235">
        <f t="shared" si="8"/>
        <v>0.18900672560000004</v>
      </c>
      <c r="F89" s="235">
        <f t="shared" si="11"/>
        <v>0.56702017679999994</v>
      </c>
      <c r="G89" s="235">
        <f t="shared" si="11"/>
        <v>0.56702017679999994</v>
      </c>
      <c r="H89" s="235">
        <f t="shared" si="12"/>
        <v>0.85053026520000008</v>
      </c>
      <c r="I89" s="236">
        <f t="shared" si="13"/>
        <v>1.0395369908000001</v>
      </c>
      <c r="J89" s="237">
        <f t="shared" si="10"/>
        <v>0</v>
      </c>
      <c r="K89" s="235">
        <f t="shared" si="10"/>
        <v>0</v>
      </c>
      <c r="L89" s="235">
        <f t="shared" si="10"/>
        <v>0</v>
      </c>
      <c r="M89" s="235">
        <f t="shared" si="9"/>
        <v>4.514427093317587</v>
      </c>
      <c r="N89" s="235">
        <f t="shared" si="9"/>
        <v>4.514427093317587</v>
      </c>
      <c r="O89" s="235">
        <f t="shared" si="9"/>
        <v>20.770307459052582</v>
      </c>
      <c r="P89" s="235">
        <f t="shared" si="9"/>
        <v>36.787474672904132</v>
      </c>
      <c r="Q89" s="238">
        <f>J89*VLOOKUP('Tipo de Pilha_AP42'!$E$1,'Área - us ur_AP42'!$A$4:$H$7,2,FALSE)/1000</f>
        <v>0</v>
      </c>
      <c r="R89" s="239">
        <f>K89*VLOOKUP('Tipo de Pilha_AP42'!$E$1,'Área - us ur_AP42'!$A$4:$H$7,3,FALSE)/1000</f>
        <v>0</v>
      </c>
      <c r="S89" s="239">
        <f>L89*VLOOKUP('Tipo de Pilha_AP42'!$E$1,'Área - us ur_AP42'!$A$4:$H$7,4,FALSE)/1000</f>
        <v>0</v>
      </c>
      <c r="T89" s="239">
        <f>M89*VLOOKUP('Tipo de Pilha_AP42'!$E$1,'Área - us ur_AP42'!$A$4:$H$7,5,FALSE)/1000</f>
        <v>2.1669250047924417E-3</v>
      </c>
      <c r="U89" s="239">
        <f>N89*VLOOKUP('Tipo de Pilha_AP42'!$E$1,'Área - us ur_AP42'!$A$4:$H$7,6,FALSE)/1000</f>
        <v>0</v>
      </c>
      <c r="V89" s="239">
        <f>O89*VLOOKUP('Tipo de Pilha_AP42'!$E$1,'Área - us ur_AP42'!$A$4:$H$7,7,FALSE)/1000</f>
        <v>2.4924368950863095E-3</v>
      </c>
      <c r="W89" s="240">
        <f>P89*VLOOKUP('Tipo de Pilha_AP42'!$E$1,'Área - us ur_AP42'!$A$4:$H$7,8,FALSE)/1000</f>
        <v>0</v>
      </c>
      <c r="X89" s="241">
        <f t="shared" si="14"/>
        <v>4.6593618998787513E-3</v>
      </c>
    </row>
    <row r="90" spans="1:24" ht="15" customHeight="1" x14ac:dyDescent="0.2">
      <c r="A90" s="90">
        <f>'Série Vento-1 dia'!D90</f>
        <v>42092</v>
      </c>
      <c r="B90" s="55">
        <f>'Série Vento-1 dia'!E90</f>
        <v>12.027700719999999</v>
      </c>
      <c r="C90" s="235">
        <f t="shared" si="8"/>
        <v>0.24055401440000002</v>
      </c>
      <c r="D90" s="235">
        <f t="shared" si="8"/>
        <v>0.24055401440000002</v>
      </c>
      <c r="E90" s="235">
        <f t="shared" si="8"/>
        <v>0.24055401440000002</v>
      </c>
      <c r="F90" s="235">
        <f t="shared" si="11"/>
        <v>0.72166204319999994</v>
      </c>
      <c r="G90" s="235">
        <f t="shared" si="11"/>
        <v>0.72166204319999994</v>
      </c>
      <c r="H90" s="235">
        <f t="shared" si="12"/>
        <v>1.0824930648</v>
      </c>
      <c r="I90" s="236">
        <f t="shared" si="13"/>
        <v>1.3230470792</v>
      </c>
      <c r="J90" s="237">
        <f t="shared" si="10"/>
        <v>0</v>
      </c>
      <c r="K90" s="235">
        <f t="shared" si="10"/>
        <v>0</v>
      </c>
      <c r="L90" s="235">
        <f t="shared" si="10"/>
        <v>0</v>
      </c>
      <c r="M90" s="235">
        <f t="shared" si="9"/>
        <v>12.22542243172872</v>
      </c>
      <c r="N90" s="235">
        <f t="shared" si="9"/>
        <v>12.22542243172872</v>
      </c>
      <c r="O90" s="235">
        <f t="shared" si="9"/>
        <v>41.00566419750163</v>
      </c>
      <c r="P90" s="235">
        <f t="shared" si="9"/>
        <v>68.583095948723766</v>
      </c>
      <c r="Q90" s="238">
        <f>J90*VLOOKUP('Tipo de Pilha_AP42'!$E$1,'Área - us ur_AP42'!$A$4:$H$7,2,FALSE)/1000</f>
        <v>0</v>
      </c>
      <c r="R90" s="239">
        <f>K90*VLOOKUP('Tipo de Pilha_AP42'!$E$1,'Área - us ur_AP42'!$A$4:$H$7,3,FALSE)/1000</f>
        <v>0</v>
      </c>
      <c r="S90" s="239">
        <f>L90*VLOOKUP('Tipo de Pilha_AP42'!$E$1,'Área - us ur_AP42'!$A$4:$H$7,4,FALSE)/1000</f>
        <v>0</v>
      </c>
      <c r="T90" s="239">
        <f>M90*VLOOKUP('Tipo de Pilha_AP42'!$E$1,'Área - us ur_AP42'!$A$4:$H$7,5,FALSE)/1000</f>
        <v>5.8682027672297852E-3</v>
      </c>
      <c r="U90" s="239">
        <f>N90*VLOOKUP('Tipo de Pilha_AP42'!$E$1,'Área - us ur_AP42'!$A$4:$H$7,6,FALSE)/1000</f>
        <v>0</v>
      </c>
      <c r="V90" s="239">
        <f>O90*VLOOKUP('Tipo de Pilha_AP42'!$E$1,'Área - us ur_AP42'!$A$4:$H$7,7,FALSE)/1000</f>
        <v>4.9206797037001961E-3</v>
      </c>
      <c r="W90" s="240">
        <f>P90*VLOOKUP('Tipo de Pilha_AP42'!$E$1,'Área - us ur_AP42'!$A$4:$H$7,8,FALSE)/1000</f>
        <v>0</v>
      </c>
      <c r="X90" s="241">
        <f t="shared" si="14"/>
        <v>1.0788882470929982E-2</v>
      </c>
    </row>
    <row r="91" spans="1:24" ht="15" customHeight="1" x14ac:dyDescent="0.2">
      <c r="A91" s="90">
        <f>'Série Vento-1 dia'!D91</f>
        <v>42093</v>
      </c>
      <c r="B91" s="55">
        <f>'Série Vento-1 dia'!E91</f>
        <v>14.605065159999999</v>
      </c>
      <c r="C91" s="235">
        <f t="shared" si="8"/>
        <v>0.29210130320000005</v>
      </c>
      <c r="D91" s="235">
        <f t="shared" si="8"/>
        <v>0.29210130320000005</v>
      </c>
      <c r="E91" s="235">
        <f t="shared" si="8"/>
        <v>0.29210130320000005</v>
      </c>
      <c r="F91" s="235">
        <f t="shared" si="11"/>
        <v>0.87630390959999993</v>
      </c>
      <c r="G91" s="235">
        <f t="shared" si="11"/>
        <v>0.87630390959999993</v>
      </c>
      <c r="H91" s="235">
        <f t="shared" si="12"/>
        <v>1.3144558644</v>
      </c>
      <c r="I91" s="236">
        <f t="shared" si="13"/>
        <v>1.6065571676000001</v>
      </c>
      <c r="J91" s="237">
        <f t="shared" si="10"/>
        <v>0</v>
      </c>
      <c r="K91" s="235">
        <f t="shared" si="10"/>
        <v>0</v>
      </c>
      <c r="L91" s="235">
        <f t="shared" si="10"/>
        <v>0</v>
      </c>
      <c r="M91" s="235">
        <f t="shared" si="9"/>
        <v>22.710454164006201</v>
      </c>
      <c r="N91" s="235">
        <f t="shared" si="9"/>
        <v>22.710454164006201</v>
      </c>
      <c r="O91" s="235">
        <f t="shared" si="9"/>
        <v>67.482602822149971</v>
      </c>
      <c r="P91" s="235">
        <f t="shared" si="9"/>
        <v>109.70256177059423</v>
      </c>
      <c r="Q91" s="238">
        <f>J91*VLOOKUP('Tipo de Pilha_AP42'!$E$1,'Área - us ur_AP42'!$A$4:$H$7,2,FALSE)/1000</f>
        <v>0</v>
      </c>
      <c r="R91" s="239">
        <f>K91*VLOOKUP('Tipo de Pilha_AP42'!$E$1,'Área - us ur_AP42'!$A$4:$H$7,3,FALSE)/1000</f>
        <v>0</v>
      </c>
      <c r="S91" s="239">
        <f>L91*VLOOKUP('Tipo de Pilha_AP42'!$E$1,'Área - us ur_AP42'!$A$4:$H$7,4,FALSE)/1000</f>
        <v>0</v>
      </c>
      <c r="T91" s="239">
        <f>M91*VLOOKUP('Tipo de Pilha_AP42'!$E$1,'Área - us ur_AP42'!$A$4:$H$7,5,FALSE)/1000</f>
        <v>1.0901017998722977E-2</v>
      </c>
      <c r="U91" s="239">
        <f>N91*VLOOKUP('Tipo de Pilha_AP42'!$E$1,'Área - us ur_AP42'!$A$4:$H$7,6,FALSE)/1000</f>
        <v>0</v>
      </c>
      <c r="V91" s="239">
        <f>O91*VLOOKUP('Tipo de Pilha_AP42'!$E$1,'Área - us ur_AP42'!$A$4:$H$7,7,FALSE)/1000</f>
        <v>8.0979123386579963E-3</v>
      </c>
      <c r="W91" s="240">
        <f>P91*VLOOKUP('Tipo de Pilha_AP42'!$E$1,'Área - us ur_AP42'!$A$4:$H$7,8,FALSE)/1000</f>
        <v>0</v>
      </c>
      <c r="X91" s="241">
        <f t="shared" si="14"/>
        <v>1.8998930337380975E-2</v>
      </c>
    </row>
    <row r="92" spans="1:24" ht="15" customHeight="1" x14ac:dyDescent="0.2">
      <c r="A92" s="90">
        <f>'Série Vento-1 dia'!D92</f>
        <v>42094</v>
      </c>
      <c r="B92" s="55">
        <f>'Série Vento-1 dia'!E92</f>
        <v>10.309457759999999</v>
      </c>
      <c r="C92" s="235">
        <f t="shared" si="8"/>
        <v>0.20618915520000003</v>
      </c>
      <c r="D92" s="235">
        <f t="shared" si="8"/>
        <v>0.20618915520000003</v>
      </c>
      <c r="E92" s="235">
        <f t="shared" si="8"/>
        <v>0.20618915520000003</v>
      </c>
      <c r="F92" s="235">
        <f t="shared" si="11"/>
        <v>0.61856746559999987</v>
      </c>
      <c r="G92" s="235">
        <f t="shared" si="11"/>
        <v>0.61856746559999987</v>
      </c>
      <c r="H92" s="235">
        <f t="shared" si="12"/>
        <v>0.92785119839999997</v>
      </c>
      <c r="I92" s="236">
        <f t="shared" si="13"/>
        <v>1.1340403536000001</v>
      </c>
      <c r="J92" s="237">
        <f t="shared" si="10"/>
        <v>0</v>
      </c>
      <c r="K92" s="235">
        <f t="shared" si="10"/>
        <v>0</v>
      </c>
      <c r="L92" s="235">
        <f t="shared" si="10"/>
        <v>0</v>
      </c>
      <c r="M92" s="235">
        <f t="shared" si="9"/>
        <v>6.7765326068028102</v>
      </c>
      <c r="N92" s="235">
        <f t="shared" si="9"/>
        <v>6.7765326068028102</v>
      </c>
      <c r="O92" s="235">
        <f t="shared" si="9"/>
        <v>26.821917273402335</v>
      </c>
      <c r="P92" s="235">
        <f t="shared" si="9"/>
        <v>46.350032370838377</v>
      </c>
      <c r="Q92" s="238">
        <f>J92*VLOOKUP('Tipo de Pilha_AP42'!$E$1,'Área - us ur_AP42'!$A$4:$H$7,2,FALSE)/1000</f>
        <v>0</v>
      </c>
      <c r="R92" s="239">
        <f>K92*VLOOKUP('Tipo de Pilha_AP42'!$E$1,'Área - us ur_AP42'!$A$4:$H$7,3,FALSE)/1000</f>
        <v>0</v>
      </c>
      <c r="S92" s="239">
        <f>L92*VLOOKUP('Tipo de Pilha_AP42'!$E$1,'Área - us ur_AP42'!$A$4:$H$7,4,FALSE)/1000</f>
        <v>0</v>
      </c>
      <c r="T92" s="239">
        <f>M92*VLOOKUP('Tipo de Pilha_AP42'!$E$1,'Área - us ur_AP42'!$A$4:$H$7,5,FALSE)/1000</f>
        <v>3.2527356512653486E-3</v>
      </c>
      <c r="U92" s="239">
        <f>N92*VLOOKUP('Tipo de Pilha_AP42'!$E$1,'Área - us ur_AP42'!$A$4:$H$7,6,FALSE)/1000</f>
        <v>0</v>
      </c>
      <c r="V92" s="239">
        <f>O92*VLOOKUP('Tipo de Pilha_AP42'!$E$1,'Área - us ur_AP42'!$A$4:$H$7,7,FALSE)/1000</f>
        <v>3.2186300728082799E-3</v>
      </c>
      <c r="W92" s="240">
        <f>P92*VLOOKUP('Tipo de Pilha_AP42'!$E$1,'Área - us ur_AP42'!$A$4:$H$7,8,FALSE)/1000</f>
        <v>0</v>
      </c>
      <c r="X92" s="241">
        <f t="shared" si="14"/>
        <v>6.4713657240736289E-3</v>
      </c>
    </row>
    <row r="93" spans="1:24" ht="15" customHeight="1" x14ac:dyDescent="0.2">
      <c r="A93" s="90">
        <f>'Série Vento-1 dia'!D93</f>
        <v>42095</v>
      </c>
      <c r="B93" s="55">
        <f>'Série Vento-1 dia'!E93</f>
        <v>12.886822199999999</v>
      </c>
      <c r="C93" s="235">
        <f t="shared" si="8"/>
        <v>0.25773644400000001</v>
      </c>
      <c r="D93" s="235">
        <f t="shared" si="8"/>
        <v>0.25773644400000001</v>
      </c>
      <c r="E93" s="235">
        <f t="shared" si="8"/>
        <v>0.25773644400000001</v>
      </c>
      <c r="F93" s="235">
        <f t="shared" si="11"/>
        <v>0.77320933199999997</v>
      </c>
      <c r="G93" s="235">
        <f t="shared" si="11"/>
        <v>0.77320933199999997</v>
      </c>
      <c r="H93" s="235">
        <f t="shared" si="12"/>
        <v>1.159813998</v>
      </c>
      <c r="I93" s="236">
        <f t="shared" si="13"/>
        <v>1.417550442</v>
      </c>
      <c r="J93" s="237">
        <f t="shared" si="10"/>
        <v>0</v>
      </c>
      <c r="K93" s="235">
        <f t="shared" si="10"/>
        <v>0</v>
      </c>
      <c r="L93" s="235">
        <f t="shared" si="10"/>
        <v>0</v>
      </c>
      <c r="M93" s="235">
        <f t="shared" si="9"/>
        <v>15.412206743169399</v>
      </c>
      <c r="N93" s="235">
        <f t="shared" si="9"/>
        <v>15.412206743169399</v>
      </c>
      <c r="O93" s="235">
        <f t="shared" si="9"/>
        <v>49.137801307251152</v>
      </c>
      <c r="P93" s="235">
        <f t="shared" si="9"/>
        <v>81.253601828674945</v>
      </c>
      <c r="Q93" s="238">
        <f>J93*VLOOKUP('Tipo de Pilha_AP42'!$E$1,'Área - us ur_AP42'!$A$4:$H$7,2,FALSE)/1000</f>
        <v>0</v>
      </c>
      <c r="R93" s="239">
        <f>K93*VLOOKUP('Tipo de Pilha_AP42'!$E$1,'Área - us ur_AP42'!$A$4:$H$7,3,FALSE)/1000</f>
        <v>0</v>
      </c>
      <c r="S93" s="239">
        <f>L93*VLOOKUP('Tipo de Pilha_AP42'!$E$1,'Área - us ur_AP42'!$A$4:$H$7,4,FALSE)/1000</f>
        <v>0</v>
      </c>
      <c r="T93" s="239">
        <f>M93*VLOOKUP('Tipo de Pilha_AP42'!$E$1,'Área - us ur_AP42'!$A$4:$H$7,5,FALSE)/1000</f>
        <v>7.3978592367213115E-3</v>
      </c>
      <c r="U93" s="239">
        <f>N93*VLOOKUP('Tipo de Pilha_AP42'!$E$1,'Área - us ur_AP42'!$A$4:$H$7,6,FALSE)/1000</f>
        <v>0</v>
      </c>
      <c r="V93" s="239">
        <f>O93*VLOOKUP('Tipo de Pilha_AP42'!$E$1,'Área - us ur_AP42'!$A$4:$H$7,7,FALSE)/1000</f>
        <v>5.8965361568701384E-3</v>
      </c>
      <c r="W93" s="240">
        <f>P93*VLOOKUP('Tipo de Pilha_AP42'!$E$1,'Área - us ur_AP42'!$A$4:$H$7,8,FALSE)/1000</f>
        <v>0</v>
      </c>
      <c r="X93" s="241">
        <f t="shared" si="14"/>
        <v>1.329439539359145E-2</v>
      </c>
    </row>
    <row r="94" spans="1:24" ht="15" customHeight="1" x14ac:dyDescent="0.2">
      <c r="A94" s="90">
        <f>'Série Vento-1 dia'!D94</f>
        <v>42096</v>
      </c>
      <c r="B94" s="55">
        <f>'Série Vento-1 dia'!E94</f>
        <v>12.886822199999999</v>
      </c>
      <c r="C94" s="235">
        <f t="shared" si="8"/>
        <v>0.25773644400000001</v>
      </c>
      <c r="D94" s="235">
        <f t="shared" si="8"/>
        <v>0.25773644400000001</v>
      </c>
      <c r="E94" s="235">
        <f t="shared" si="8"/>
        <v>0.25773644400000001</v>
      </c>
      <c r="F94" s="235">
        <f t="shared" si="11"/>
        <v>0.77320933199999997</v>
      </c>
      <c r="G94" s="235">
        <f t="shared" si="11"/>
        <v>0.77320933199999997</v>
      </c>
      <c r="H94" s="235">
        <f t="shared" si="12"/>
        <v>1.159813998</v>
      </c>
      <c r="I94" s="236">
        <f t="shared" si="13"/>
        <v>1.417550442</v>
      </c>
      <c r="J94" s="237">
        <f t="shared" si="10"/>
        <v>0</v>
      </c>
      <c r="K94" s="235">
        <f t="shared" si="10"/>
        <v>0</v>
      </c>
      <c r="L94" s="235">
        <f t="shared" si="10"/>
        <v>0</v>
      </c>
      <c r="M94" s="235">
        <f t="shared" si="9"/>
        <v>15.412206743169399</v>
      </c>
      <c r="N94" s="235">
        <f t="shared" si="9"/>
        <v>15.412206743169399</v>
      </c>
      <c r="O94" s="235">
        <f t="shared" si="9"/>
        <v>49.137801307251152</v>
      </c>
      <c r="P94" s="235">
        <f t="shared" si="9"/>
        <v>81.253601828674945</v>
      </c>
      <c r="Q94" s="238">
        <f>J94*VLOOKUP('Tipo de Pilha_AP42'!$E$1,'Área - us ur_AP42'!$A$4:$H$7,2,FALSE)/1000</f>
        <v>0</v>
      </c>
      <c r="R94" s="239">
        <f>K94*VLOOKUP('Tipo de Pilha_AP42'!$E$1,'Área - us ur_AP42'!$A$4:$H$7,3,FALSE)/1000</f>
        <v>0</v>
      </c>
      <c r="S94" s="239">
        <f>L94*VLOOKUP('Tipo de Pilha_AP42'!$E$1,'Área - us ur_AP42'!$A$4:$H$7,4,FALSE)/1000</f>
        <v>0</v>
      </c>
      <c r="T94" s="239">
        <f>M94*VLOOKUP('Tipo de Pilha_AP42'!$E$1,'Área - us ur_AP42'!$A$4:$H$7,5,FALSE)/1000</f>
        <v>7.3978592367213115E-3</v>
      </c>
      <c r="U94" s="239">
        <f>N94*VLOOKUP('Tipo de Pilha_AP42'!$E$1,'Área - us ur_AP42'!$A$4:$H$7,6,FALSE)/1000</f>
        <v>0</v>
      </c>
      <c r="V94" s="239">
        <f>O94*VLOOKUP('Tipo de Pilha_AP42'!$E$1,'Área - us ur_AP42'!$A$4:$H$7,7,FALSE)/1000</f>
        <v>5.8965361568701384E-3</v>
      </c>
      <c r="W94" s="240">
        <f>P94*VLOOKUP('Tipo de Pilha_AP42'!$E$1,'Área - us ur_AP42'!$A$4:$H$7,8,FALSE)/1000</f>
        <v>0</v>
      </c>
      <c r="X94" s="241">
        <f t="shared" si="14"/>
        <v>1.329439539359145E-2</v>
      </c>
    </row>
    <row r="95" spans="1:24" ht="15" customHeight="1" x14ac:dyDescent="0.2">
      <c r="A95" s="90">
        <f>'Série Vento-1 dia'!D95</f>
        <v>42097</v>
      </c>
      <c r="B95" s="55">
        <f>'Série Vento-1 dia'!E95</f>
        <v>12.886822199999999</v>
      </c>
      <c r="C95" s="235">
        <f t="shared" si="8"/>
        <v>0.25773644400000001</v>
      </c>
      <c r="D95" s="235">
        <f t="shared" si="8"/>
        <v>0.25773644400000001</v>
      </c>
      <c r="E95" s="235">
        <f t="shared" si="8"/>
        <v>0.25773644400000001</v>
      </c>
      <c r="F95" s="235">
        <f t="shared" si="11"/>
        <v>0.77320933199999997</v>
      </c>
      <c r="G95" s="235">
        <f t="shared" si="11"/>
        <v>0.77320933199999997</v>
      </c>
      <c r="H95" s="235">
        <f t="shared" si="12"/>
        <v>1.159813998</v>
      </c>
      <c r="I95" s="236">
        <f t="shared" si="13"/>
        <v>1.417550442</v>
      </c>
      <c r="J95" s="237">
        <f t="shared" si="10"/>
        <v>0</v>
      </c>
      <c r="K95" s="235">
        <f t="shared" si="10"/>
        <v>0</v>
      </c>
      <c r="L95" s="235">
        <f t="shared" si="10"/>
        <v>0</v>
      </c>
      <c r="M95" s="235">
        <f t="shared" si="9"/>
        <v>15.412206743169399</v>
      </c>
      <c r="N95" s="235">
        <f t="shared" si="9"/>
        <v>15.412206743169399</v>
      </c>
      <c r="O95" s="235">
        <f t="shared" si="9"/>
        <v>49.137801307251152</v>
      </c>
      <c r="P95" s="235">
        <f t="shared" si="9"/>
        <v>81.253601828674945</v>
      </c>
      <c r="Q95" s="238">
        <f>J95*VLOOKUP('Tipo de Pilha_AP42'!$E$1,'Área - us ur_AP42'!$A$4:$H$7,2,FALSE)/1000</f>
        <v>0</v>
      </c>
      <c r="R95" s="239">
        <f>K95*VLOOKUP('Tipo de Pilha_AP42'!$E$1,'Área - us ur_AP42'!$A$4:$H$7,3,FALSE)/1000</f>
        <v>0</v>
      </c>
      <c r="S95" s="239">
        <f>L95*VLOOKUP('Tipo de Pilha_AP42'!$E$1,'Área - us ur_AP42'!$A$4:$H$7,4,FALSE)/1000</f>
        <v>0</v>
      </c>
      <c r="T95" s="239">
        <f>M95*VLOOKUP('Tipo de Pilha_AP42'!$E$1,'Área - us ur_AP42'!$A$4:$H$7,5,FALSE)/1000</f>
        <v>7.3978592367213115E-3</v>
      </c>
      <c r="U95" s="239">
        <f>N95*VLOOKUP('Tipo de Pilha_AP42'!$E$1,'Área - us ur_AP42'!$A$4:$H$7,6,FALSE)/1000</f>
        <v>0</v>
      </c>
      <c r="V95" s="239">
        <f>O95*VLOOKUP('Tipo de Pilha_AP42'!$E$1,'Área - us ur_AP42'!$A$4:$H$7,7,FALSE)/1000</f>
        <v>5.8965361568701384E-3</v>
      </c>
      <c r="W95" s="240">
        <f>P95*VLOOKUP('Tipo de Pilha_AP42'!$E$1,'Área - us ur_AP42'!$A$4:$H$7,8,FALSE)/1000</f>
        <v>0</v>
      </c>
      <c r="X95" s="241">
        <f t="shared" si="14"/>
        <v>1.329439539359145E-2</v>
      </c>
    </row>
    <row r="96" spans="1:24" ht="15" customHeight="1" x14ac:dyDescent="0.2">
      <c r="A96" s="90">
        <f>'Série Vento-1 dia'!D96</f>
        <v>42098</v>
      </c>
      <c r="B96" s="55">
        <f>'Série Vento-1 dia'!E96</f>
        <v>9.4503362800000001</v>
      </c>
      <c r="C96" s="235">
        <f t="shared" si="8"/>
        <v>0.18900672560000004</v>
      </c>
      <c r="D96" s="235">
        <f t="shared" si="8"/>
        <v>0.18900672560000004</v>
      </c>
      <c r="E96" s="235">
        <f t="shared" si="8"/>
        <v>0.18900672560000004</v>
      </c>
      <c r="F96" s="235">
        <f t="shared" si="11"/>
        <v>0.56702017679999994</v>
      </c>
      <c r="G96" s="235">
        <f t="shared" si="11"/>
        <v>0.56702017679999994</v>
      </c>
      <c r="H96" s="235">
        <f t="shared" si="12"/>
        <v>0.85053026520000008</v>
      </c>
      <c r="I96" s="236">
        <f t="shared" si="13"/>
        <v>1.0395369908000001</v>
      </c>
      <c r="J96" s="237">
        <f t="shared" si="10"/>
        <v>0</v>
      </c>
      <c r="K96" s="235">
        <f t="shared" si="10"/>
        <v>0</v>
      </c>
      <c r="L96" s="235">
        <f t="shared" si="10"/>
        <v>0</v>
      </c>
      <c r="M96" s="235">
        <f t="shared" si="9"/>
        <v>4.514427093317587</v>
      </c>
      <c r="N96" s="235">
        <f t="shared" si="9"/>
        <v>4.514427093317587</v>
      </c>
      <c r="O96" s="235">
        <f t="shared" si="9"/>
        <v>20.770307459052582</v>
      </c>
      <c r="P96" s="235">
        <f t="shared" si="9"/>
        <v>36.787474672904132</v>
      </c>
      <c r="Q96" s="238">
        <f>J96*VLOOKUP('Tipo de Pilha_AP42'!$E$1,'Área - us ur_AP42'!$A$4:$H$7,2,FALSE)/1000</f>
        <v>0</v>
      </c>
      <c r="R96" s="239">
        <f>K96*VLOOKUP('Tipo de Pilha_AP42'!$E$1,'Área - us ur_AP42'!$A$4:$H$7,3,FALSE)/1000</f>
        <v>0</v>
      </c>
      <c r="S96" s="239">
        <f>L96*VLOOKUP('Tipo de Pilha_AP42'!$E$1,'Área - us ur_AP42'!$A$4:$H$7,4,FALSE)/1000</f>
        <v>0</v>
      </c>
      <c r="T96" s="239">
        <f>M96*VLOOKUP('Tipo de Pilha_AP42'!$E$1,'Área - us ur_AP42'!$A$4:$H$7,5,FALSE)/1000</f>
        <v>2.1669250047924417E-3</v>
      </c>
      <c r="U96" s="239">
        <f>N96*VLOOKUP('Tipo de Pilha_AP42'!$E$1,'Área - us ur_AP42'!$A$4:$H$7,6,FALSE)/1000</f>
        <v>0</v>
      </c>
      <c r="V96" s="239">
        <f>O96*VLOOKUP('Tipo de Pilha_AP42'!$E$1,'Área - us ur_AP42'!$A$4:$H$7,7,FALSE)/1000</f>
        <v>2.4924368950863095E-3</v>
      </c>
      <c r="W96" s="240">
        <f>P96*VLOOKUP('Tipo de Pilha_AP42'!$E$1,'Área - us ur_AP42'!$A$4:$H$7,8,FALSE)/1000</f>
        <v>0</v>
      </c>
      <c r="X96" s="241">
        <f t="shared" si="14"/>
        <v>4.6593618998787513E-3</v>
      </c>
    </row>
    <row r="97" spans="1:24" ht="15" customHeight="1" x14ac:dyDescent="0.2">
      <c r="A97" s="90">
        <f>'Série Vento-1 dia'!D97</f>
        <v>42099</v>
      </c>
      <c r="B97" s="55">
        <f>'Série Vento-1 dia'!E97</f>
        <v>12.027700719999999</v>
      </c>
      <c r="C97" s="235">
        <f t="shared" si="8"/>
        <v>0.24055401440000002</v>
      </c>
      <c r="D97" s="235">
        <f t="shared" si="8"/>
        <v>0.24055401440000002</v>
      </c>
      <c r="E97" s="235">
        <f t="shared" si="8"/>
        <v>0.24055401440000002</v>
      </c>
      <c r="F97" s="235">
        <f t="shared" si="11"/>
        <v>0.72166204319999994</v>
      </c>
      <c r="G97" s="235">
        <f t="shared" si="11"/>
        <v>0.72166204319999994</v>
      </c>
      <c r="H97" s="235">
        <f t="shared" si="12"/>
        <v>1.0824930648</v>
      </c>
      <c r="I97" s="236">
        <f t="shared" si="13"/>
        <v>1.3230470792</v>
      </c>
      <c r="J97" s="237">
        <f t="shared" si="10"/>
        <v>0</v>
      </c>
      <c r="K97" s="235">
        <f t="shared" si="10"/>
        <v>0</v>
      </c>
      <c r="L97" s="235">
        <f t="shared" si="10"/>
        <v>0</v>
      </c>
      <c r="M97" s="235">
        <f t="shared" si="9"/>
        <v>12.22542243172872</v>
      </c>
      <c r="N97" s="235">
        <f t="shared" si="9"/>
        <v>12.22542243172872</v>
      </c>
      <c r="O97" s="235">
        <f t="shared" si="9"/>
        <v>41.00566419750163</v>
      </c>
      <c r="P97" s="235">
        <f t="shared" si="9"/>
        <v>68.583095948723766</v>
      </c>
      <c r="Q97" s="238">
        <f>J97*VLOOKUP('Tipo de Pilha_AP42'!$E$1,'Área - us ur_AP42'!$A$4:$H$7,2,FALSE)/1000</f>
        <v>0</v>
      </c>
      <c r="R97" s="239">
        <f>K97*VLOOKUP('Tipo de Pilha_AP42'!$E$1,'Área - us ur_AP42'!$A$4:$H$7,3,FALSE)/1000</f>
        <v>0</v>
      </c>
      <c r="S97" s="239">
        <f>L97*VLOOKUP('Tipo de Pilha_AP42'!$E$1,'Área - us ur_AP42'!$A$4:$H$7,4,FALSE)/1000</f>
        <v>0</v>
      </c>
      <c r="T97" s="239">
        <f>M97*VLOOKUP('Tipo de Pilha_AP42'!$E$1,'Área - us ur_AP42'!$A$4:$H$7,5,FALSE)/1000</f>
        <v>5.8682027672297852E-3</v>
      </c>
      <c r="U97" s="239">
        <f>N97*VLOOKUP('Tipo de Pilha_AP42'!$E$1,'Área - us ur_AP42'!$A$4:$H$7,6,FALSE)/1000</f>
        <v>0</v>
      </c>
      <c r="V97" s="239">
        <f>O97*VLOOKUP('Tipo de Pilha_AP42'!$E$1,'Área - us ur_AP42'!$A$4:$H$7,7,FALSE)/1000</f>
        <v>4.9206797037001961E-3</v>
      </c>
      <c r="W97" s="240">
        <f>P97*VLOOKUP('Tipo de Pilha_AP42'!$E$1,'Área - us ur_AP42'!$A$4:$H$7,8,FALSE)/1000</f>
        <v>0</v>
      </c>
      <c r="X97" s="241">
        <f t="shared" si="14"/>
        <v>1.0788882470929982E-2</v>
      </c>
    </row>
    <row r="98" spans="1:24" ht="15" customHeight="1" x14ac:dyDescent="0.2">
      <c r="A98" s="90">
        <f>'Série Vento-1 dia'!D98</f>
        <v>42100</v>
      </c>
      <c r="B98" s="55">
        <f>'Série Vento-1 dia'!E98</f>
        <v>8.5912147999999995</v>
      </c>
      <c r="C98" s="235">
        <f t="shared" si="8"/>
        <v>0.17182429600000002</v>
      </c>
      <c r="D98" s="235">
        <f t="shared" si="8"/>
        <v>0.17182429600000002</v>
      </c>
      <c r="E98" s="235">
        <f t="shared" si="8"/>
        <v>0.17182429600000002</v>
      </c>
      <c r="F98" s="235">
        <f t="shared" si="11"/>
        <v>0.51547288799999991</v>
      </c>
      <c r="G98" s="235">
        <f t="shared" si="11"/>
        <v>0.51547288799999991</v>
      </c>
      <c r="H98" s="235">
        <f t="shared" si="12"/>
        <v>0.77320933200000008</v>
      </c>
      <c r="I98" s="236">
        <f t="shared" si="13"/>
        <v>0.94503362800000001</v>
      </c>
      <c r="J98" s="237">
        <f t="shared" si="10"/>
        <v>0</v>
      </c>
      <c r="K98" s="235">
        <f t="shared" si="10"/>
        <v>0</v>
      </c>
      <c r="L98" s="235">
        <f t="shared" si="10"/>
        <v>0</v>
      </c>
      <c r="M98" s="235">
        <f t="shared" si="9"/>
        <v>2.5605478458175086</v>
      </c>
      <c r="N98" s="235">
        <f t="shared" si="9"/>
        <v>2.5605478458175086</v>
      </c>
      <c r="O98" s="235">
        <f t="shared" si="9"/>
        <v>15.412206743169406</v>
      </c>
      <c r="P98" s="235">
        <f t="shared" si="9"/>
        <v>28.260899702308862</v>
      </c>
      <c r="Q98" s="238">
        <f>J98*VLOOKUP('Tipo de Pilha_AP42'!$E$1,'Área - us ur_AP42'!$A$4:$H$7,2,FALSE)/1000</f>
        <v>0</v>
      </c>
      <c r="R98" s="239">
        <f>K98*VLOOKUP('Tipo de Pilha_AP42'!$E$1,'Área - us ur_AP42'!$A$4:$H$7,3,FALSE)/1000</f>
        <v>0</v>
      </c>
      <c r="S98" s="239">
        <f>L98*VLOOKUP('Tipo de Pilha_AP42'!$E$1,'Área - us ur_AP42'!$A$4:$H$7,4,FALSE)/1000</f>
        <v>0</v>
      </c>
      <c r="T98" s="239">
        <f>M98*VLOOKUP('Tipo de Pilha_AP42'!$E$1,'Área - us ur_AP42'!$A$4:$H$7,5,FALSE)/1000</f>
        <v>1.2290629659924041E-3</v>
      </c>
      <c r="U98" s="239">
        <f>N98*VLOOKUP('Tipo de Pilha_AP42'!$E$1,'Área - us ur_AP42'!$A$4:$H$7,6,FALSE)/1000</f>
        <v>0</v>
      </c>
      <c r="V98" s="239">
        <f>O98*VLOOKUP('Tipo de Pilha_AP42'!$E$1,'Área - us ur_AP42'!$A$4:$H$7,7,FALSE)/1000</f>
        <v>1.8494648091803287E-3</v>
      </c>
      <c r="W98" s="240">
        <f>P98*VLOOKUP('Tipo de Pilha_AP42'!$E$1,'Área - us ur_AP42'!$A$4:$H$7,8,FALSE)/1000</f>
        <v>0</v>
      </c>
      <c r="X98" s="241">
        <f t="shared" si="14"/>
        <v>3.0785277751727326E-3</v>
      </c>
    </row>
    <row r="99" spans="1:24" ht="15" customHeight="1" x14ac:dyDescent="0.2">
      <c r="A99" s="90">
        <f>'Série Vento-1 dia'!D99</f>
        <v>42101</v>
      </c>
      <c r="B99" s="55">
        <f>'Série Vento-1 dia'!E99</f>
        <v>19.759794039999999</v>
      </c>
      <c r="C99" s="235">
        <f t="shared" si="8"/>
        <v>0.39519588080000007</v>
      </c>
      <c r="D99" s="235">
        <f t="shared" si="8"/>
        <v>0.39519588080000007</v>
      </c>
      <c r="E99" s="235">
        <f t="shared" si="8"/>
        <v>0.39519588080000007</v>
      </c>
      <c r="F99" s="235">
        <f t="shared" si="11"/>
        <v>1.1855876423999998</v>
      </c>
      <c r="G99" s="235">
        <f t="shared" si="11"/>
        <v>1.1855876423999998</v>
      </c>
      <c r="H99" s="235">
        <f t="shared" si="12"/>
        <v>1.7783814636000002</v>
      </c>
      <c r="I99" s="236">
        <f t="shared" si="13"/>
        <v>2.1735773444000004</v>
      </c>
      <c r="J99" s="237">
        <f t="shared" si="10"/>
        <v>0</v>
      </c>
      <c r="K99" s="235">
        <f t="shared" si="10"/>
        <v>0</v>
      </c>
      <c r="L99" s="235">
        <f t="shared" si="10"/>
        <v>0</v>
      </c>
      <c r="M99" s="235">
        <f t="shared" si="9"/>
        <v>52.002626810160223</v>
      </c>
      <c r="N99" s="235">
        <f t="shared" si="9"/>
        <v>52.002626810160223</v>
      </c>
      <c r="O99" s="235">
        <f t="shared" si="9"/>
        <v>139.16122573004458</v>
      </c>
      <c r="P99" s="235">
        <f t="shared" si="9"/>
        <v>219.91302705248756</v>
      </c>
      <c r="Q99" s="238">
        <f>J99*VLOOKUP('Tipo de Pilha_AP42'!$E$1,'Área - us ur_AP42'!$A$4:$H$7,2,FALSE)/1000</f>
        <v>0</v>
      </c>
      <c r="R99" s="239">
        <f>K99*VLOOKUP('Tipo de Pilha_AP42'!$E$1,'Área - us ur_AP42'!$A$4:$H$7,3,FALSE)/1000</f>
        <v>0</v>
      </c>
      <c r="S99" s="239">
        <f>L99*VLOOKUP('Tipo de Pilha_AP42'!$E$1,'Área - us ur_AP42'!$A$4:$H$7,4,FALSE)/1000</f>
        <v>0</v>
      </c>
      <c r="T99" s="239">
        <f>M99*VLOOKUP('Tipo de Pilha_AP42'!$E$1,'Área - us ur_AP42'!$A$4:$H$7,5,FALSE)/1000</f>
        <v>2.4961260868876907E-2</v>
      </c>
      <c r="U99" s="239">
        <f>N99*VLOOKUP('Tipo de Pilha_AP42'!$E$1,'Área - us ur_AP42'!$A$4:$H$7,6,FALSE)/1000</f>
        <v>0</v>
      </c>
      <c r="V99" s="239">
        <f>O99*VLOOKUP('Tipo de Pilha_AP42'!$E$1,'Área - us ur_AP42'!$A$4:$H$7,7,FALSE)/1000</f>
        <v>1.669934708760535E-2</v>
      </c>
      <c r="W99" s="240">
        <f>P99*VLOOKUP('Tipo de Pilha_AP42'!$E$1,'Área - us ur_AP42'!$A$4:$H$7,8,FALSE)/1000</f>
        <v>0</v>
      </c>
      <c r="X99" s="241">
        <f t="shared" si="14"/>
        <v>4.1660607956482257E-2</v>
      </c>
    </row>
    <row r="100" spans="1:24" ht="15" customHeight="1" x14ac:dyDescent="0.2">
      <c r="A100" s="90">
        <f>'Série Vento-1 dia'!D100</f>
        <v>42102</v>
      </c>
      <c r="B100" s="55">
        <f>'Série Vento-1 dia'!E100</f>
        <v>11.16857924</v>
      </c>
      <c r="C100" s="235">
        <f t="shared" si="8"/>
        <v>0.22337158480000005</v>
      </c>
      <c r="D100" s="235">
        <f t="shared" si="8"/>
        <v>0.22337158480000005</v>
      </c>
      <c r="E100" s="235">
        <f t="shared" si="8"/>
        <v>0.22337158480000005</v>
      </c>
      <c r="F100" s="235">
        <f t="shared" si="11"/>
        <v>0.6701147543999999</v>
      </c>
      <c r="G100" s="235">
        <f t="shared" si="11"/>
        <v>0.6701147543999999</v>
      </c>
      <c r="H100" s="235">
        <f t="shared" si="12"/>
        <v>1.0051721316000002</v>
      </c>
      <c r="I100" s="236">
        <f t="shared" si="13"/>
        <v>1.2285437164000002</v>
      </c>
      <c r="J100" s="237">
        <f t="shared" si="10"/>
        <v>0</v>
      </c>
      <c r="K100" s="235">
        <f t="shared" si="10"/>
        <v>0</v>
      </c>
      <c r="L100" s="235">
        <f t="shared" si="10"/>
        <v>0</v>
      </c>
      <c r="M100" s="235">
        <f t="shared" si="9"/>
        <v>9.3468643862731895</v>
      </c>
      <c r="N100" s="235">
        <f t="shared" si="9"/>
        <v>9.3468643862731895</v>
      </c>
      <c r="O100" s="235">
        <f t="shared" si="9"/>
        <v>33.567036186218715</v>
      </c>
      <c r="P100" s="235">
        <f t="shared" si="9"/>
        <v>56.948572796111605</v>
      </c>
      <c r="Q100" s="238">
        <f>J100*VLOOKUP('Tipo de Pilha_AP42'!$E$1,'Área - us ur_AP42'!$A$4:$H$7,2,FALSE)/1000</f>
        <v>0</v>
      </c>
      <c r="R100" s="239">
        <f>K100*VLOOKUP('Tipo de Pilha_AP42'!$E$1,'Área - us ur_AP42'!$A$4:$H$7,3,FALSE)/1000</f>
        <v>0</v>
      </c>
      <c r="S100" s="239">
        <f>L100*VLOOKUP('Tipo de Pilha_AP42'!$E$1,'Área - us ur_AP42'!$A$4:$H$7,4,FALSE)/1000</f>
        <v>0</v>
      </c>
      <c r="T100" s="239">
        <f>M100*VLOOKUP('Tipo de Pilha_AP42'!$E$1,'Área - us ur_AP42'!$A$4:$H$7,5,FALSE)/1000</f>
        <v>4.4864949054111303E-3</v>
      </c>
      <c r="U100" s="239">
        <f>N100*VLOOKUP('Tipo de Pilha_AP42'!$E$1,'Área - us ur_AP42'!$A$4:$H$7,6,FALSE)/1000</f>
        <v>0</v>
      </c>
      <c r="V100" s="239">
        <f>O100*VLOOKUP('Tipo de Pilha_AP42'!$E$1,'Área - us ur_AP42'!$A$4:$H$7,7,FALSE)/1000</f>
        <v>4.0280443423462457E-3</v>
      </c>
      <c r="W100" s="240">
        <f>P100*VLOOKUP('Tipo de Pilha_AP42'!$E$1,'Área - us ur_AP42'!$A$4:$H$7,8,FALSE)/1000</f>
        <v>0</v>
      </c>
      <c r="X100" s="241">
        <f t="shared" si="14"/>
        <v>8.5145392477573752E-3</v>
      </c>
    </row>
    <row r="101" spans="1:24" ht="15" customHeight="1" x14ac:dyDescent="0.2">
      <c r="A101" s="90">
        <f>'Série Vento-1 dia'!D101</f>
        <v>42103</v>
      </c>
      <c r="B101" s="55">
        <f>'Série Vento-1 dia'!E101</f>
        <v>12.027700719999999</v>
      </c>
      <c r="C101" s="235">
        <f t="shared" si="8"/>
        <v>0.24055401440000002</v>
      </c>
      <c r="D101" s="235">
        <f t="shared" si="8"/>
        <v>0.24055401440000002</v>
      </c>
      <c r="E101" s="235">
        <f t="shared" si="8"/>
        <v>0.24055401440000002</v>
      </c>
      <c r="F101" s="235">
        <f t="shared" si="11"/>
        <v>0.72166204319999994</v>
      </c>
      <c r="G101" s="235">
        <f t="shared" si="11"/>
        <v>0.72166204319999994</v>
      </c>
      <c r="H101" s="235">
        <f t="shared" si="12"/>
        <v>1.0824930648</v>
      </c>
      <c r="I101" s="236">
        <f t="shared" si="13"/>
        <v>1.3230470792</v>
      </c>
      <c r="J101" s="237">
        <f t="shared" si="10"/>
        <v>0</v>
      </c>
      <c r="K101" s="235">
        <f t="shared" si="10"/>
        <v>0</v>
      </c>
      <c r="L101" s="235">
        <f t="shared" si="10"/>
        <v>0</v>
      </c>
      <c r="M101" s="235">
        <f t="shared" si="9"/>
        <v>12.22542243172872</v>
      </c>
      <c r="N101" s="235">
        <f t="shared" si="9"/>
        <v>12.22542243172872</v>
      </c>
      <c r="O101" s="235">
        <f t="shared" si="9"/>
        <v>41.00566419750163</v>
      </c>
      <c r="P101" s="235">
        <f t="shared" si="9"/>
        <v>68.583095948723766</v>
      </c>
      <c r="Q101" s="238">
        <f>J101*VLOOKUP('Tipo de Pilha_AP42'!$E$1,'Área - us ur_AP42'!$A$4:$H$7,2,FALSE)/1000</f>
        <v>0</v>
      </c>
      <c r="R101" s="239">
        <f>K101*VLOOKUP('Tipo de Pilha_AP42'!$E$1,'Área - us ur_AP42'!$A$4:$H$7,3,FALSE)/1000</f>
        <v>0</v>
      </c>
      <c r="S101" s="239">
        <f>L101*VLOOKUP('Tipo de Pilha_AP42'!$E$1,'Área - us ur_AP42'!$A$4:$H$7,4,FALSE)/1000</f>
        <v>0</v>
      </c>
      <c r="T101" s="239">
        <f>M101*VLOOKUP('Tipo de Pilha_AP42'!$E$1,'Área - us ur_AP42'!$A$4:$H$7,5,FALSE)/1000</f>
        <v>5.8682027672297852E-3</v>
      </c>
      <c r="U101" s="239">
        <f>N101*VLOOKUP('Tipo de Pilha_AP42'!$E$1,'Área - us ur_AP42'!$A$4:$H$7,6,FALSE)/1000</f>
        <v>0</v>
      </c>
      <c r="V101" s="239">
        <f>O101*VLOOKUP('Tipo de Pilha_AP42'!$E$1,'Área - us ur_AP42'!$A$4:$H$7,7,FALSE)/1000</f>
        <v>4.9206797037001961E-3</v>
      </c>
      <c r="W101" s="240">
        <f>P101*VLOOKUP('Tipo de Pilha_AP42'!$E$1,'Área - us ur_AP42'!$A$4:$H$7,8,FALSE)/1000</f>
        <v>0</v>
      </c>
      <c r="X101" s="241">
        <f t="shared" si="14"/>
        <v>1.0788882470929982E-2</v>
      </c>
    </row>
    <row r="102" spans="1:24" ht="15" customHeight="1" x14ac:dyDescent="0.2">
      <c r="A102" s="90">
        <f>'Série Vento-1 dia'!D102</f>
        <v>42104</v>
      </c>
      <c r="B102" s="55">
        <f>'Série Vento-1 dia'!E102</f>
        <v>8.5912147999999995</v>
      </c>
      <c r="C102" s="235">
        <f t="shared" si="8"/>
        <v>0.17182429600000002</v>
      </c>
      <c r="D102" s="235">
        <f t="shared" si="8"/>
        <v>0.17182429600000002</v>
      </c>
      <c r="E102" s="235">
        <f t="shared" si="8"/>
        <v>0.17182429600000002</v>
      </c>
      <c r="F102" s="235">
        <f t="shared" si="11"/>
        <v>0.51547288799999991</v>
      </c>
      <c r="G102" s="235">
        <f t="shared" si="11"/>
        <v>0.51547288799999991</v>
      </c>
      <c r="H102" s="235">
        <f t="shared" si="12"/>
        <v>0.77320933200000008</v>
      </c>
      <c r="I102" s="236">
        <f t="shared" si="13"/>
        <v>0.94503362800000001</v>
      </c>
      <c r="J102" s="237">
        <f t="shared" si="10"/>
        <v>0</v>
      </c>
      <c r="K102" s="235">
        <f t="shared" si="10"/>
        <v>0</v>
      </c>
      <c r="L102" s="235">
        <f t="shared" si="10"/>
        <v>0</v>
      </c>
      <c r="M102" s="235">
        <f t="shared" si="9"/>
        <v>2.5605478458175086</v>
      </c>
      <c r="N102" s="235">
        <f t="shared" si="9"/>
        <v>2.5605478458175086</v>
      </c>
      <c r="O102" s="235">
        <f t="shared" si="9"/>
        <v>15.412206743169406</v>
      </c>
      <c r="P102" s="235">
        <f t="shared" si="9"/>
        <v>28.260899702308862</v>
      </c>
      <c r="Q102" s="238">
        <f>J102*VLOOKUP('Tipo de Pilha_AP42'!$E$1,'Área - us ur_AP42'!$A$4:$H$7,2,FALSE)/1000</f>
        <v>0</v>
      </c>
      <c r="R102" s="239">
        <f>K102*VLOOKUP('Tipo de Pilha_AP42'!$E$1,'Área - us ur_AP42'!$A$4:$H$7,3,FALSE)/1000</f>
        <v>0</v>
      </c>
      <c r="S102" s="239">
        <f>L102*VLOOKUP('Tipo de Pilha_AP42'!$E$1,'Área - us ur_AP42'!$A$4:$H$7,4,FALSE)/1000</f>
        <v>0</v>
      </c>
      <c r="T102" s="239">
        <f>M102*VLOOKUP('Tipo de Pilha_AP42'!$E$1,'Área - us ur_AP42'!$A$4:$H$7,5,FALSE)/1000</f>
        <v>1.2290629659924041E-3</v>
      </c>
      <c r="U102" s="239">
        <f>N102*VLOOKUP('Tipo de Pilha_AP42'!$E$1,'Área - us ur_AP42'!$A$4:$H$7,6,FALSE)/1000</f>
        <v>0</v>
      </c>
      <c r="V102" s="239">
        <f>O102*VLOOKUP('Tipo de Pilha_AP42'!$E$1,'Área - us ur_AP42'!$A$4:$H$7,7,FALSE)/1000</f>
        <v>1.8494648091803287E-3</v>
      </c>
      <c r="W102" s="240">
        <f>P102*VLOOKUP('Tipo de Pilha_AP42'!$E$1,'Área - us ur_AP42'!$A$4:$H$7,8,FALSE)/1000</f>
        <v>0</v>
      </c>
      <c r="X102" s="241">
        <f t="shared" si="14"/>
        <v>3.0785277751727326E-3</v>
      </c>
    </row>
    <row r="103" spans="1:24" ht="15" customHeight="1" x14ac:dyDescent="0.2">
      <c r="A103" s="90">
        <f>'Série Vento-1 dia'!D103</f>
        <v>42105</v>
      </c>
      <c r="B103" s="55">
        <f>'Série Vento-1 dia'!E103</f>
        <v>9.4503362800000001</v>
      </c>
      <c r="C103" s="235">
        <f t="shared" si="8"/>
        <v>0.18900672560000004</v>
      </c>
      <c r="D103" s="235">
        <f t="shared" si="8"/>
        <v>0.18900672560000004</v>
      </c>
      <c r="E103" s="235">
        <f t="shared" si="8"/>
        <v>0.18900672560000004</v>
      </c>
      <c r="F103" s="235">
        <f t="shared" si="11"/>
        <v>0.56702017679999994</v>
      </c>
      <c r="G103" s="235">
        <f t="shared" si="11"/>
        <v>0.56702017679999994</v>
      </c>
      <c r="H103" s="235">
        <f t="shared" si="12"/>
        <v>0.85053026520000008</v>
      </c>
      <c r="I103" s="236">
        <f t="shared" si="13"/>
        <v>1.0395369908000001</v>
      </c>
      <c r="J103" s="237">
        <f t="shared" si="10"/>
        <v>0</v>
      </c>
      <c r="K103" s="235">
        <f t="shared" si="10"/>
        <v>0</v>
      </c>
      <c r="L103" s="235">
        <f t="shared" si="10"/>
        <v>0</v>
      </c>
      <c r="M103" s="235">
        <f t="shared" si="9"/>
        <v>4.514427093317587</v>
      </c>
      <c r="N103" s="235">
        <f t="shared" si="9"/>
        <v>4.514427093317587</v>
      </c>
      <c r="O103" s="235">
        <f t="shared" si="9"/>
        <v>20.770307459052582</v>
      </c>
      <c r="P103" s="235">
        <f t="shared" si="9"/>
        <v>36.787474672904132</v>
      </c>
      <c r="Q103" s="238">
        <f>J103*VLOOKUP('Tipo de Pilha_AP42'!$E$1,'Área - us ur_AP42'!$A$4:$H$7,2,FALSE)/1000</f>
        <v>0</v>
      </c>
      <c r="R103" s="239">
        <f>K103*VLOOKUP('Tipo de Pilha_AP42'!$E$1,'Área - us ur_AP42'!$A$4:$H$7,3,FALSE)/1000</f>
        <v>0</v>
      </c>
      <c r="S103" s="239">
        <f>L103*VLOOKUP('Tipo de Pilha_AP42'!$E$1,'Área - us ur_AP42'!$A$4:$H$7,4,FALSE)/1000</f>
        <v>0</v>
      </c>
      <c r="T103" s="239">
        <f>M103*VLOOKUP('Tipo de Pilha_AP42'!$E$1,'Área - us ur_AP42'!$A$4:$H$7,5,FALSE)/1000</f>
        <v>2.1669250047924417E-3</v>
      </c>
      <c r="U103" s="239">
        <f>N103*VLOOKUP('Tipo de Pilha_AP42'!$E$1,'Área - us ur_AP42'!$A$4:$H$7,6,FALSE)/1000</f>
        <v>0</v>
      </c>
      <c r="V103" s="239">
        <f>O103*VLOOKUP('Tipo de Pilha_AP42'!$E$1,'Área - us ur_AP42'!$A$4:$H$7,7,FALSE)/1000</f>
        <v>2.4924368950863095E-3</v>
      </c>
      <c r="W103" s="240">
        <f>P103*VLOOKUP('Tipo de Pilha_AP42'!$E$1,'Área - us ur_AP42'!$A$4:$H$7,8,FALSE)/1000</f>
        <v>0</v>
      </c>
      <c r="X103" s="241">
        <f t="shared" si="14"/>
        <v>4.6593618998787513E-3</v>
      </c>
    </row>
    <row r="104" spans="1:24" ht="15" customHeight="1" x14ac:dyDescent="0.2">
      <c r="A104" s="90">
        <f>'Série Vento-1 dia'!D104</f>
        <v>42106</v>
      </c>
      <c r="B104" s="55">
        <f>'Série Vento-1 dia'!E104</f>
        <v>9.4503362800000001</v>
      </c>
      <c r="C104" s="235">
        <f t="shared" si="8"/>
        <v>0.18900672560000004</v>
      </c>
      <c r="D104" s="235">
        <f t="shared" si="8"/>
        <v>0.18900672560000004</v>
      </c>
      <c r="E104" s="235">
        <f t="shared" si="8"/>
        <v>0.18900672560000004</v>
      </c>
      <c r="F104" s="235">
        <f t="shared" si="11"/>
        <v>0.56702017679999994</v>
      </c>
      <c r="G104" s="235">
        <f t="shared" si="11"/>
        <v>0.56702017679999994</v>
      </c>
      <c r="H104" s="235">
        <f t="shared" si="12"/>
        <v>0.85053026520000008</v>
      </c>
      <c r="I104" s="236">
        <f t="shared" si="13"/>
        <v>1.0395369908000001</v>
      </c>
      <c r="J104" s="237">
        <f t="shared" si="10"/>
        <v>0</v>
      </c>
      <c r="K104" s="235">
        <f t="shared" si="10"/>
        <v>0</v>
      </c>
      <c r="L104" s="235">
        <f t="shared" si="10"/>
        <v>0</v>
      </c>
      <c r="M104" s="235">
        <f t="shared" si="9"/>
        <v>4.514427093317587</v>
      </c>
      <c r="N104" s="235">
        <f t="shared" si="9"/>
        <v>4.514427093317587</v>
      </c>
      <c r="O104" s="235">
        <f t="shared" si="9"/>
        <v>20.770307459052582</v>
      </c>
      <c r="P104" s="235">
        <f t="shared" si="9"/>
        <v>36.787474672904132</v>
      </c>
      <c r="Q104" s="238">
        <f>J104*VLOOKUP('Tipo de Pilha_AP42'!$E$1,'Área - us ur_AP42'!$A$4:$H$7,2,FALSE)/1000</f>
        <v>0</v>
      </c>
      <c r="R104" s="239">
        <f>K104*VLOOKUP('Tipo de Pilha_AP42'!$E$1,'Área - us ur_AP42'!$A$4:$H$7,3,FALSE)/1000</f>
        <v>0</v>
      </c>
      <c r="S104" s="239">
        <f>L104*VLOOKUP('Tipo de Pilha_AP42'!$E$1,'Área - us ur_AP42'!$A$4:$H$7,4,FALSE)/1000</f>
        <v>0</v>
      </c>
      <c r="T104" s="239">
        <f>M104*VLOOKUP('Tipo de Pilha_AP42'!$E$1,'Área - us ur_AP42'!$A$4:$H$7,5,FALSE)/1000</f>
        <v>2.1669250047924417E-3</v>
      </c>
      <c r="U104" s="239">
        <f>N104*VLOOKUP('Tipo de Pilha_AP42'!$E$1,'Área - us ur_AP42'!$A$4:$H$7,6,FALSE)/1000</f>
        <v>0</v>
      </c>
      <c r="V104" s="239">
        <f>O104*VLOOKUP('Tipo de Pilha_AP42'!$E$1,'Área - us ur_AP42'!$A$4:$H$7,7,FALSE)/1000</f>
        <v>2.4924368950863095E-3</v>
      </c>
      <c r="W104" s="240">
        <f>P104*VLOOKUP('Tipo de Pilha_AP42'!$E$1,'Área - us ur_AP42'!$A$4:$H$7,8,FALSE)/1000</f>
        <v>0</v>
      </c>
      <c r="X104" s="241">
        <f t="shared" si="14"/>
        <v>4.6593618998787513E-3</v>
      </c>
    </row>
    <row r="105" spans="1:24" ht="15" customHeight="1" x14ac:dyDescent="0.2">
      <c r="A105" s="90">
        <f>'Série Vento-1 dia'!D105</f>
        <v>42107</v>
      </c>
      <c r="B105" s="55">
        <f>'Série Vento-1 dia'!E105</f>
        <v>8.5912147999999995</v>
      </c>
      <c r="C105" s="235">
        <f t="shared" si="8"/>
        <v>0.17182429600000002</v>
      </c>
      <c r="D105" s="235">
        <f t="shared" si="8"/>
        <v>0.17182429600000002</v>
      </c>
      <c r="E105" s="235">
        <f t="shared" si="8"/>
        <v>0.17182429600000002</v>
      </c>
      <c r="F105" s="235">
        <f t="shared" si="11"/>
        <v>0.51547288799999991</v>
      </c>
      <c r="G105" s="235">
        <f t="shared" si="11"/>
        <v>0.51547288799999991</v>
      </c>
      <c r="H105" s="235">
        <f t="shared" si="12"/>
        <v>0.77320933200000008</v>
      </c>
      <c r="I105" s="236">
        <f t="shared" si="13"/>
        <v>0.94503362800000001</v>
      </c>
      <c r="J105" s="237">
        <f t="shared" si="10"/>
        <v>0</v>
      </c>
      <c r="K105" s="235">
        <f t="shared" si="10"/>
        <v>0</v>
      </c>
      <c r="L105" s="235">
        <f t="shared" si="10"/>
        <v>0</v>
      </c>
      <c r="M105" s="235">
        <f t="shared" si="9"/>
        <v>2.5605478458175086</v>
      </c>
      <c r="N105" s="235">
        <f t="shared" si="9"/>
        <v>2.5605478458175086</v>
      </c>
      <c r="O105" s="235">
        <f t="shared" si="9"/>
        <v>15.412206743169406</v>
      </c>
      <c r="P105" s="235">
        <f t="shared" si="9"/>
        <v>28.260899702308862</v>
      </c>
      <c r="Q105" s="238">
        <f>J105*VLOOKUP('Tipo de Pilha_AP42'!$E$1,'Área - us ur_AP42'!$A$4:$H$7,2,FALSE)/1000</f>
        <v>0</v>
      </c>
      <c r="R105" s="239">
        <f>K105*VLOOKUP('Tipo de Pilha_AP42'!$E$1,'Área - us ur_AP42'!$A$4:$H$7,3,FALSE)/1000</f>
        <v>0</v>
      </c>
      <c r="S105" s="239">
        <f>L105*VLOOKUP('Tipo de Pilha_AP42'!$E$1,'Área - us ur_AP42'!$A$4:$H$7,4,FALSE)/1000</f>
        <v>0</v>
      </c>
      <c r="T105" s="239">
        <f>M105*VLOOKUP('Tipo de Pilha_AP42'!$E$1,'Área - us ur_AP42'!$A$4:$H$7,5,FALSE)/1000</f>
        <v>1.2290629659924041E-3</v>
      </c>
      <c r="U105" s="239">
        <f>N105*VLOOKUP('Tipo de Pilha_AP42'!$E$1,'Área - us ur_AP42'!$A$4:$H$7,6,FALSE)/1000</f>
        <v>0</v>
      </c>
      <c r="V105" s="239">
        <f>O105*VLOOKUP('Tipo de Pilha_AP42'!$E$1,'Área - us ur_AP42'!$A$4:$H$7,7,FALSE)/1000</f>
        <v>1.8494648091803287E-3</v>
      </c>
      <c r="W105" s="240">
        <f>P105*VLOOKUP('Tipo de Pilha_AP42'!$E$1,'Área - us ur_AP42'!$A$4:$H$7,8,FALSE)/1000</f>
        <v>0</v>
      </c>
      <c r="X105" s="241">
        <f t="shared" si="14"/>
        <v>3.0785277751727326E-3</v>
      </c>
    </row>
    <row r="106" spans="1:24" ht="15" customHeight="1" x14ac:dyDescent="0.2">
      <c r="A106" s="90">
        <f>'Série Vento-1 dia'!D106</f>
        <v>42108</v>
      </c>
      <c r="B106" s="55">
        <f>'Série Vento-1 dia'!E106</f>
        <v>7.7320933199999997</v>
      </c>
      <c r="C106" s="235">
        <f t="shared" si="8"/>
        <v>0.15464186640000002</v>
      </c>
      <c r="D106" s="235">
        <f t="shared" si="8"/>
        <v>0.15464186640000002</v>
      </c>
      <c r="E106" s="235">
        <f t="shared" si="8"/>
        <v>0.15464186640000002</v>
      </c>
      <c r="F106" s="235">
        <f t="shared" si="11"/>
        <v>0.46392559919999998</v>
      </c>
      <c r="G106" s="235">
        <f t="shared" si="11"/>
        <v>0.46392559919999998</v>
      </c>
      <c r="H106" s="235">
        <f t="shared" si="12"/>
        <v>0.69588839880000009</v>
      </c>
      <c r="I106" s="236">
        <f t="shared" si="13"/>
        <v>0.85053026520000008</v>
      </c>
      <c r="J106" s="237">
        <f t="shared" si="10"/>
        <v>0</v>
      </c>
      <c r="K106" s="235">
        <f t="shared" si="10"/>
        <v>0</v>
      </c>
      <c r="L106" s="235">
        <f t="shared" si="10"/>
        <v>0</v>
      </c>
      <c r="M106" s="235">
        <f t="shared" si="9"/>
        <v>0.91489486430258415</v>
      </c>
      <c r="N106" s="235">
        <f t="shared" si="9"/>
        <v>0.91489486430258415</v>
      </c>
      <c r="O106" s="235">
        <f t="shared" si="9"/>
        <v>10.747615125752819</v>
      </c>
      <c r="P106" s="235">
        <f t="shared" si="9"/>
        <v>20.770307459052582</v>
      </c>
      <c r="Q106" s="238">
        <f>J106*VLOOKUP('Tipo de Pilha_AP42'!$E$1,'Área - us ur_AP42'!$A$4:$H$7,2,FALSE)/1000</f>
        <v>0</v>
      </c>
      <c r="R106" s="239">
        <f>K106*VLOOKUP('Tipo de Pilha_AP42'!$E$1,'Área - us ur_AP42'!$A$4:$H$7,3,FALSE)/1000</f>
        <v>0</v>
      </c>
      <c r="S106" s="239">
        <f>L106*VLOOKUP('Tipo de Pilha_AP42'!$E$1,'Área - us ur_AP42'!$A$4:$H$7,4,FALSE)/1000</f>
        <v>0</v>
      </c>
      <c r="T106" s="239">
        <f>M106*VLOOKUP('Tipo de Pilha_AP42'!$E$1,'Área - us ur_AP42'!$A$4:$H$7,5,FALSE)/1000</f>
        <v>4.3914953486524037E-4</v>
      </c>
      <c r="U106" s="239">
        <f>N106*VLOOKUP('Tipo de Pilha_AP42'!$E$1,'Área - us ur_AP42'!$A$4:$H$7,6,FALSE)/1000</f>
        <v>0</v>
      </c>
      <c r="V106" s="239">
        <f>O106*VLOOKUP('Tipo de Pilha_AP42'!$E$1,'Área - us ur_AP42'!$A$4:$H$7,7,FALSE)/1000</f>
        <v>1.2897138150903382E-3</v>
      </c>
      <c r="W106" s="240">
        <f>P106*VLOOKUP('Tipo de Pilha_AP42'!$E$1,'Área - us ur_AP42'!$A$4:$H$7,8,FALSE)/1000</f>
        <v>0</v>
      </c>
      <c r="X106" s="241">
        <f t="shared" si="14"/>
        <v>1.7288633499555786E-3</v>
      </c>
    </row>
    <row r="107" spans="1:24" ht="15" customHeight="1" x14ac:dyDescent="0.2">
      <c r="A107" s="90">
        <f>'Série Vento-1 dia'!D107</f>
        <v>42109</v>
      </c>
      <c r="B107" s="55">
        <f>'Série Vento-1 dia'!E107</f>
        <v>12.886822199999999</v>
      </c>
      <c r="C107" s="235">
        <f t="shared" si="8"/>
        <v>0.25773644400000001</v>
      </c>
      <c r="D107" s="235">
        <f t="shared" si="8"/>
        <v>0.25773644400000001</v>
      </c>
      <c r="E107" s="235">
        <f t="shared" si="8"/>
        <v>0.25773644400000001</v>
      </c>
      <c r="F107" s="235">
        <f t="shared" si="11"/>
        <v>0.77320933199999997</v>
      </c>
      <c r="G107" s="235">
        <f t="shared" si="11"/>
        <v>0.77320933199999997</v>
      </c>
      <c r="H107" s="235">
        <f t="shared" si="12"/>
        <v>1.159813998</v>
      </c>
      <c r="I107" s="236">
        <f t="shared" si="13"/>
        <v>1.417550442</v>
      </c>
      <c r="J107" s="237">
        <f t="shared" si="10"/>
        <v>0</v>
      </c>
      <c r="K107" s="235">
        <f t="shared" si="10"/>
        <v>0</v>
      </c>
      <c r="L107" s="235">
        <f t="shared" si="10"/>
        <v>0</v>
      </c>
      <c r="M107" s="235">
        <f t="shared" si="9"/>
        <v>15.412206743169399</v>
      </c>
      <c r="N107" s="235">
        <f t="shared" si="9"/>
        <v>15.412206743169399</v>
      </c>
      <c r="O107" s="235">
        <f t="shared" si="9"/>
        <v>49.137801307251152</v>
      </c>
      <c r="P107" s="235">
        <f t="shared" si="9"/>
        <v>81.253601828674945</v>
      </c>
      <c r="Q107" s="238">
        <f>J107*VLOOKUP('Tipo de Pilha_AP42'!$E$1,'Área - us ur_AP42'!$A$4:$H$7,2,FALSE)/1000</f>
        <v>0</v>
      </c>
      <c r="R107" s="239">
        <f>K107*VLOOKUP('Tipo de Pilha_AP42'!$E$1,'Área - us ur_AP42'!$A$4:$H$7,3,FALSE)/1000</f>
        <v>0</v>
      </c>
      <c r="S107" s="239">
        <f>L107*VLOOKUP('Tipo de Pilha_AP42'!$E$1,'Área - us ur_AP42'!$A$4:$H$7,4,FALSE)/1000</f>
        <v>0</v>
      </c>
      <c r="T107" s="239">
        <f>M107*VLOOKUP('Tipo de Pilha_AP42'!$E$1,'Área - us ur_AP42'!$A$4:$H$7,5,FALSE)/1000</f>
        <v>7.3978592367213115E-3</v>
      </c>
      <c r="U107" s="239">
        <f>N107*VLOOKUP('Tipo de Pilha_AP42'!$E$1,'Área - us ur_AP42'!$A$4:$H$7,6,FALSE)/1000</f>
        <v>0</v>
      </c>
      <c r="V107" s="239">
        <f>O107*VLOOKUP('Tipo de Pilha_AP42'!$E$1,'Área - us ur_AP42'!$A$4:$H$7,7,FALSE)/1000</f>
        <v>5.8965361568701384E-3</v>
      </c>
      <c r="W107" s="240">
        <f>P107*VLOOKUP('Tipo de Pilha_AP42'!$E$1,'Área - us ur_AP42'!$A$4:$H$7,8,FALSE)/1000</f>
        <v>0</v>
      </c>
      <c r="X107" s="241">
        <f t="shared" si="14"/>
        <v>1.329439539359145E-2</v>
      </c>
    </row>
    <row r="108" spans="1:24" ht="15" customHeight="1" x14ac:dyDescent="0.2">
      <c r="A108" s="90">
        <f>'Série Vento-1 dia'!D108</f>
        <v>42110</v>
      </c>
      <c r="B108" s="55">
        <f>'Série Vento-1 dia'!E108</f>
        <v>12.027700719999999</v>
      </c>
      <c r="C108" s="235">
        <f t="shared" si="8"/>
        <v>0.24055401440000002</v>
      </c>
      <c r="D108" s="235">
        <f t="shared" si="8"/>
        <v>0.24055401440000002</v>
      </c>
      <c r="E108" s="235">
        <f t="shared" si="8"/>
        <v>0.24055401440000002</v>
      </c>
      <c r="F108" s="235">
        <f t="shared" si="11"/>
        <v>0.72166204319999994</v>
      </c>
      <c r="G108" s="235">
        <f t="shared" si="11"/>
        <v>0.72166204319999994</v>
      </c>
      <c r="H108" s="235">
        <f t="shared" si="12"/>
        <v>1.0824930648</v>
      </c>
      <c r="I108" s="236">
        <f t="shared" si="13"/>
        <v>1.3230470792</v>
      </c>
      <c r="J108" s="237">
        <f t="shared" si="10"/>
        <v>0</v>
      </c>
      <c r="K108" s="235">
        <f t="shared" si="10"/>
        <v>0</v>
      </c>
      <c r="L108" s="235">
        <f t="shared" si="10"/>
        <v>0</v>
      </c>
      <c r="M108" s="235">
        <f t="shared" si="9"/>
        <v>12.22542243172872</v>
      </c>
      <c r="N108" s="235">
        <f t="shared" si="9"/>
        <v>12.22542243172872</v>
      </c>
      <c r="O108" s="235">
        <f t="shared" si="9"/>
        <v>41.00566419750163</v>
      </c>
      <c r="P108" s="235">
        <f t="shared" si="9"/>
        <v>68.583095948723766</v>
      </c>
      <c r="Q108" s="238">
        <f>J108*VLOOKUP('Tipo de Pilha_AP42'!$E$1,'Área - us ur_AP42'!$A$4:$H$7,2,FALSE)/1000</f>
        <v>0</v>
      </c>
      <c r="R108" s="239">
        <f>K108*VLOOKUP('Tipo de Pilha_AP42'!$E$1,'Área - us ur_AP42'!$A$4:$H$7,3,FALSE)/1000</f>
        <v>0</v>
      </c>
      <c r="S108" s="239">
        <f>L108*VLOOKUP('Tipo de Pilha_AP42'!$E$1,'Área - us ur_AP42'!$A$4:$H$7,4,FALSE)/1000</f>
        <v>0</v>
      </c>
      <c r="T108" s="239">
        <f>M108*VLOOKUP('Tipo de Pilha_AP42'!$E$1,'Área - us ur_AP42'!$A$4:$H$7,5,FALSE)/1000</f>
        <v>5.8682027672297852E-3</v>
      </c>
      <c r="U108" s="239">
        <f>N108*VLOOKUP('Tipo de Pilha_AP42'!$E$1,'Área - us ur_AP42'!$A$4:$H$7,6,FALSE)/1000</f>
        <v>0</v>
      </c>
      <c r="V108" s="239">
        <f>O108*VLOOKUP('Tipo de Pilha_AP42'!$E$1,'Área - us ur_AP42'!$A$4:$H$7,7,FALSE)/1000</f>
        <v>4.9206797037001961E-3</v>
      </c>
      <c r="W108" s="240">
        <f>P108*VLOOKUP('Tipo de Pilha_AP42'!$E$1,'Área - us ur_AP42'!$A$4:$H$7,8,FALSE)/1000</f>
        <v>0</v>
      </c>
      <c r="X108" s="241">
        <f t="shared" si="14"/>
        <v>1.0788882470929982E-2</v>
      </c>
    </row>
    <row r="109" spans="1:24" ht="15" customHeight="1" x14ac:dyDescent="0.2">
      <c r="A109" s="90">
        <f>'Série Vento-1 dia'!D109</f>
        <v>42111</v>
      </c>
      <c r="B109" s="55">
        <f>'Série Vento-1 dia'!E109</f>
        <v>10.309457759999999</v>
      </c>
      <c r="C109" s="235">
        <f t="shared" si="8"/>
        <v>0.20618915520000003</v>
      </c>
      <c r="D109" s="235">
        <f t="shared" si="8"/>
        <v>0.20618915520000003</v>
      </c>
      <c r="E109" s="235">
        <f t="shared" si="8"/>
        <v>0.20618915520000003</v>
      </c>
      <c r="F109" s="235">
        <f t="shared" si="11"/>
        <v>0.61856746559999987</v>
      </c>
      <c r="G109" s="235">
        <f t="shared" si="11"/>
        <v>0.61856746559999987</v>
      </c>
      <c r="H109" s="235">
        <f t="shared" si="12"/>
        <v>0.92785119839999997</v>
      </c>
      <c r="I109" s="236">
        <f t="shared" si="13"/>
        <v>1.1340403536000001</v>
      </c>
      <c r="J109" s="237">
        <f t="shared" si="10"/>
        <v>0</v>
      </c>
      <c r="K109" s="235">
        <f t="shared" si="10"/>
        <v>0</v>
      </c>
      <c r="L109" s="235">
        <f t="shared" si="10"/>
        <v>0</v>
      </c>
      <c r="M109" s="235">
        <f t="shared" si="9"/>
        <v>6.7765326068028102</v>
      </c>
      <c r="N109" s="235">
        <f t="shared" si="9"/>
        <v>6.7765326068028102</v>
      </c>
      <c r="O109" s="235">
        <f t="shared" si="9"/>
        <v>26.821917273402335</v>
      </c>
      <c r="P109" s="235">
        <f t="shared" si="9"/>
        <v>46.350032370838377</v>
      </c>
      <c r="Q109" s="238">
        <f>J109*VLOOKUP('Tipo de Pilha_AP42'!$E$1,'Área - us ur_AP42'!$A$4:$H$7,2,FALSE)/1000</f>
        <v>0</v>
      </c>
      <c r="R109" s="239">
        <f>K109*VLOOKUP('Tipo de Pilha_AP42'!$E$1,'Área - us ur_AP42'!$A$4:$H$7,3,FALSE)/1000</f>
        <v>0</v>
      </c>
      <c r="S109" s="239">
        <f>L109*VLOOKUP('Tipo de Pilha_AP42'!$E$1,'Área - us ur_AP42'!$A$4:$H$7,4,FALSE)/1000</f>
        <v>0</v>
      </c>
      <c r="T109" s="239">
        <f>M109*VLOOKUP('Tipo de Pilha_AP42'!$E$1,'Área - us ur_AP42'!$A$4:$H$7,5,FALSE)/1000</f>
        <v>3.2527356512653486E-3</v>
      </c>
      <c r="U109" s="239">
        <f>N109*VLOOKUP('Tipo de Pilha_AP42'!$E$1,'Área - us ur_AP42'!$A$4:$H$7,6,FALSE)/1000</f>
        <v>0</v>
      </c>
      <c r="V109" s="239">
        <f>O109*VLOOKUP('Tipo de Pilha_AP42'!$E$1,'Área - us ur_AP42'!$A$4:$H$7,7,FALSE)/1000</f>
        <v>3.2186300728082799E-3</v>
      </c>
      <c r="W109" s="240">
        <f>P109*VLOOKUP('Tipo de Pilha_AP42'!$E$1,'Área - us ur_AP42'!$A$4:$H$7,8,FALSE)/1000</f>
        <v>0</v>
      </c>
      <c r="X109" s="241">
        <f t="shared" si="14"/>
        <v>6.4713657240736289E-3</v>
      </c>
    </row>
    <row r="110" spans="1:24" ht="15" customHeight="1" x14ac:dyDescent="0.2">
      <c r="A110" s="90">
        <f>'Série Vento-1 dia'!D110</f>
        <v>42112</v>
      </c>
      <c r="B110" s="55">
        <f>'Série Vento-1 dia'!E110</f>
        <v>12.886822199999999</v>
      </c>
      <c r="C110" s="235">
        <f t="shared" si="8"/>
        <v>0.25773644400000001</v>
      </c>
      <c r="D110" s="235">
        <f t="shared" si="8"/>
        <v>0.25773644400000001</v>
      </c>
      <c r="E110" s="235">
        <f t="shared" si="8"/>
        <v>0.25773644400000001</v>
      </c>
      <c r="F110" s="235">
        <f t="shared" si="11"/>
        <v>0.77320933199999997</v>
      </c>
      <c r="G110" s="235">
        <f t="shared" si="11"/>
        <v>0.77320933199999997</v>
      </c>
      <c r="H110" s="235">
        <f t="shared" si="12"/>
        <v>1.159813998</v>
      </c>
      <c r="I110" s="236">
        <f t="shared" si="13"/>
        <v>1.417550442</v>
      </c>
      <c r="J110" s="237">
        <f t="shared" si="10"/>
        <v>0</v>
      </c>
      <c r="K110" s="235">
        <f t="shared" si="10"/>
        <v>0</v>
      </c>
      <c r="L110" s="235">
        <f t="shared" si="10"/>
        <v>0</v>
      </c>
      <c r="M110" s="235">
        <f t="shared" si="9"/>
        <v>15.412206743169399</v>
      </c>
      <c r="N110" s="235">
        <f t="shared" si="9"/>
        <v>15.412206743169399</v>
      </c>
      <c r="O110" s="235">
        <f t="shared" si="9"/>
        <v>49.137801307251152</v>
      </c>
      <c r="P110" s="235">
        <f t="shared" si="9"/>
        <v>81.253601828674945</v>
      </c>
      <c r="Q110" s="238">
        <f>J110*VLOOKUP('Tipo de Pilha_AP42'!$E$1,'Área - us ur_AP42'!$A$4:$H$7,2,FALSE)/1000</f>
        <v>0</v>
      </c>
      <c r="R110" s="239">
        <f>K110*VLOOKUP('Tipo de Pilha_AP42'!$E$1,'Área - us ur_AP42'!$A$4:$H$7,3,FALSE)/1000</f>
        <v>0</v>
      </c>
      <c r="S110" s="239">
        <f>L110*VLOOKUP('Tipo de Pilha_AP42'!$E$1,'Área - us ur_AP42'!$A$4:$H$7,4,FALSE)/1000</f>
        <v>0</v>
      </c>
      <c r="T110" s="239">
        <f>M110*VLOOKUP('Tipo de Pilha_AP42'!$E$1,'Área - us ur_AP42'!$A$4:$H$7,5,FALSE)/1000</f>
        <v>7.3978592367213115E-3</v>
      </c>
      <c r="U110" s="239">
        <f>N110*VLOOKUP('Tipo de Pilha_AP42'!$E$1,'Área - us ur_AP42'!$A$4:$H$7,6,FALSE)/1000</f>
        <v>0</v>
      </c>
      <c r="V110" s="239">
        <f>O110*VLOOKUP('Tipo de Pilha_AP42'!$E$1,'Área - us ur_AP42'!$A$4:$H$7,7,FALSE)/1000</f>
        <v>5.8965361568701384E-3</v>
      </c>
      <c r="W110" s="240">
        <f>P110*VLOOKUP('Tipo de Pilha_AP42'!$E$1,'Área - us ur_AP42'!$A$4:$H$7,8,FALSE)/1000</f>
        <v>0</v>
      </c>
      <c r="X110" s="241">
        <f t="shared" si="14"/>
        <v>1.329439539359145E-2</v>
      </c>
    </row>
    <row r="111" spans="1:24" ht="15" customHeight="1" x14ac:dyDescent="0.2">
      <c r="A111" s="90">
        <f>'Série Vento-1 dia'!D111</f>
        <v>42113</v>
      </c>
      <c r="B111" s="55">
        <f>'Série Vento-1 dia'!E111</f>
        <v>8.5912147999999995</v>
      </c>
      <c r="C111" s="235">
        <f t="shared" ref="C111:E126" si="15">0.1*0.2*$B111</f>
        <v>0.17182429600000002</v>
      </c>
      <c r="D111" s="235">
        <f t="shared" si="15"/>
        <v>0.17182429600000002</v>
      </c>
      <c r="E111" s="235">
        <f t="shared" si="15"/>
        <v>0.17182429600000002</v>
      </c>
      <c r="F111" s="235">
        <f t="shared" si="11"/>
        <v>0.51547288799999991</v>
      </c>
      <c r="G111" s="235">
        <f t="shared" si="11"/>
        <v>0.51547288799999991</v>
      </c>
      <c r="H111" s="235">
        <f t="shared" si="12"/>
        <v>0.77320933200000008</v>
      </c>
      <c r="I111" s="236">
        <f t="shared" si="13"/>
        <v>0.94503362800000001</v>
      </c>
      <c r="J111" s="237">
        <f t="shared" si="10"/>
        <v>0</v>
      </c>
      <c r="K111" s="235">
        <f t="shared" si="10"/>
        <v>0</v>
      </c>
      <c r="L111" s="235">
        <f t="shared" si="10"/>
        <v>0</v>
      </c>
      <c r="M111" s="235">
        <f t="shared" si="9"/>
        <v>2.5605478458175086</v>
      </c>
      <c r="N111" s="235">
        <f t="shared" si="9"/>
        <v>2.5605478458175086</v>
      </c>
      <c r="O111" s="235">
        <f t="shared" si="9"/>
        <v>15.412206743169406</v>
      </c>
      <c r="P111" s="235">
        <f t="shared" si="9"/>
        <v>28.260899702308862</v>
      </c>
      <c r="Q111" s="238">
        <f>J111*VLOOKUP('Tipo de Pilha_AP42'!$E$1,'Área - us ur_AP42'!$A$4:$H$7,2,FALSE)/1000</f>
        <v>0</v>
      </c>
      <c r="R111" s="239">
        <f>K111*VLOOKUP('Tipo de Pilha_AP42'!$E$1,'Área - us ur_AP42'!$A$4:$H$7,3,FALSE)/1000</f>
        <v>0</v>
      </c>
      <c r="S111" s="239">
        <f>L111*VLOOKUP('Tipo de Pilha_AP42'!$E$1,'Área - us ur_AP42'!$A$4:$H$7,4,FALSE)/1000</f>
        <v>0</v>
      </c>
      <c r="T111" s="239">
        <f>M111*VLOOKUP('Tipo de Pilha_AP42'!$E$1,'Área - us ur_AP42'!$A$4:$H$7,5,FALSE)/1000</f>
        <v>1.2290629659924041E-3</v>
      </c>
      <c r="U111" s="239">
        <f>N111*VLOOKUP('Tipo de Pilha_AP42'!$E$1,'Área - us ur_AP42'!$A$4:$H$7,6,FALSE)/1000</f>
        <v>0</v>
      </c>
      <c r="V111" s="239">
        <f>O111*VLOOKUP('Tipo de Pilha_AP42'!$E$1,'Área - us ur_AP42'!$A$4:$H$7,7,FALSE)/1000</f>
        <v>1.8494648091803287E-3</v>
      </c>
      <c r="W111" s="240">
        <f>P111*VLOOKUP('Tipo de Pilha_AP42'!$E$1,'Área - us ur_AP42'!$A$4:$H$7,8,FALSE)/1000</f>
        <v>0</v>
      </c>
      <c r="X111" s="241">
        <f t="shared" si="14"/>
        <v>3.0785277751727326E-3</v>
      </c>
    </row>
    <row r="112" spans="1:24" ht="15" customHeight="1" x14ac:dyDescent="0.2">
      <c r="A112" s="90">
        <f>'Série Vento-1 dia'!D112</f>
        <v>42114</v>
      </c>
      <c r="B112" s="55">
        <f>'Série Vento-1 dia'!E112</f>
        <v>10.309457759999999</v>
      </c>
      <c r="C112" s="235">
        <f t="shared" si="15"/>
        <v>0.20618915520000003</v>
      </c>
      <c r="D112" s="235">
        <f t="shared" si="15"/>
        <v>0.20618915520000003</v>
      </c>
      <c r="E112" s="235">
        <f t="shared" si="15"/>
        <v>0.20618915520000003</v>
      </c>
      <c r="F112" s="235">
        <f t="shared" si="11"/>
        <v>0.61856746559999987</v>
      </c>
      <c r="G112" s="235">
        <f t="shared" si="11"/>
        <v>0.61856746559999987</v>
      </c>
      <c r="H112" s="235">
        <f t="shared" si="12"/>
        <v>0.92785119839999997</v>
      </c>
      <c r="I112" s="236">
        <f t="shared" si="13"/>
        <v>1.1340403536000001</v>
      </c>
      <c r="J112" s="237">
        <f t="shared" si="10"/>
        <v>0</v>
      </c>
      <c r="K112" s="235">
        <f t="shared" si="10"/>
        <v>0</v>
      </c>
      <c r="L112" s="235">
        <f t="shared" si="10"/>
        <v>0</v>
      </c>
      <c r="M112" s="235">
        <f t="shared" si="9"/>
        <v>6.7765326068028102</v>
      </c>
      <c r="N112" s="235">
        <f t="shared" si="9"/>
        <v>6.7765326068028102</v>
      </c>
      <c r="O112" s="235">
        <f t="shared" si="9"/>
        <v>26.821917273402335</v>
      </c>
      <c r="P112" s="235">
        <f t="shared" si="9"/>
        <v>46.350032370838377</v>
      </c>
      <c r="Q112" s="238">
        <f>J112*VLOOKUP('Tipo de Pilha_AP42'!$E$1,'Área - us ur_AP42'!$A$4:$H$7,2,FALSE)/1000</f>
        <v>0</v>
      </c>
      <c r="R112" s="239">
        <f>K112*VLOOKUP('Tipo de Pilha_AP42'!$E$1,'Área - us ur_AP42'!$A$4:$H$7,3,FALSE)/1000</f>
        <v>0</v>
      </c>
      <c r="S112" s="239">
        <f>L112*VLOOKUP('Tipo de Pilha_AP42'!$E$1,'Área - us ur_AP42'!$A$4:$H$7,4,FALSE)/1000</f>
        <v>0</v>
      </c>
      <c r="T112" s="239">
        <f>M112*VLOOKUP('Tipo de Pilha_AP42'!$E$1,'Área - us ur_AP42'!$A$4:$H$7,5,FALSE)/1000</f>
        <v>3.2527356512653486E-3</v>
      </c>
      <c r="U112" s="239">
        <f>N112*VLOOKUP('Tipo de Pilha_AP42'!$E$1,'Área - us ur_AP42'!$A$4:$H$7,6,FALSE)/1000</f>
        <v>0</v>
      </c>
      <c r="V112" s="239">
        <f>O112*VLOOKUP('Tipo de Pilha_AP42'!$E$1,'Área - us ur_AP42'!$A$4:$H$7,7,FALSE)/1000</f>
        <v>3.2186300728082799E-3</v>
      </c>
      <c r="W112" s="240">
        <f>P112*VLOOKUP('Tipo de Pilha_AP42'!$E$1,'Área - us ur_AP42'!$A$4:$H$7,8,FALSE)/1000</f>
        <v>0</v>
      </c>
      <c r="X112" s="241">
        <f t="shared" si="14"/>
        <v>6.4713657240736289E-3</v>
      </c>
    </row>
    <row r="113" spans="1:24" ht="15" customHeight="1" x14ac:dyDescent="0.2">
      <c r="A113" s="90">
        <f>'Série Vento-1 dia'!D113</f>
        <v>42115</v>
      </c>
      <c r="B113" s="55">
        <f>'Série Vento-1 dia'!E113</f>
        <v>11.16857924</v>
      </c>
      <c r="C113" s="235">
        <f t="shared" si="15"/>
        <v>0.22337158480000005</v>
      </c>
      <c r="D113" s="235">
        <f t="shared" si="15"/>
        <v>0.22337158480000005</v>
      </c>
      <c r="E113" s="235">
        <f t="shared" si="15"/>
        <v>0.22337158480000005</v>
      </c>
      <c r="F113" s="235">
        <f t="shared" si="11"/>
        <v>0.6701147543999999</v>
      </c>
      <c r="G113" s="235">
        <f t="shared" si="11"/>
        <v>0.6701147543999999</v>
      </c>
      <c r="H113" s="235">
        <f t="shared" si="12"/>
        <v>1.0051721316000002</v>
      </c>
      <c r="I113" s="236">
        <f t="shared" si="13"/>
        <v>1.2285437164000002</v>
      </c>
      <c r="J113" s="237">
        <f t="shared" si="10"/>
        <v>0</v>
      </c>
      <c r="K113" s="235">
        <f t="shared" si="10"/>
        <v>0</v>
      </c>
      <c r="L113" s="235">
        <f t="shared" si="10"/>
        <v>0</v>
      </c>
      <c r="M113" s="235">
        <f t="shared" si="9"/>
        <v>9.3468643862731895</v>
      </c>
      <c r="N113" s="235">
        <f t="shared" si="9"/>
        <v>9.3468643862731895</v>
      </c>
      <c r="O113" s="235">
        <f t="shared" si="9"/>
        <v>33.567036186218715</v>
      </c>
      <c r="P113" s="235">
        <f t="shared" si="9"/>
        <v>56.948572796111605</v>
      </c>
      <c r="Q113" s="238">
        <f>J113*VLOOKUP('Tipo de Pilha_AP42'!$E$1,'Área - us ur_AP42'!$A$4:$H$7,2,FALSE)/1000</f>
        <v>0</v>
      </c>
      <c r="R113" s="239">
        <f>K113*VLOOKUP('Tipo de Pilha_AP42'!$E$1,'Área - us ur_AP42'!$A$4:$H$7,3,FALSE)/1000</f>
        <v>0</v>
      </c>
      <c r="S113" s="239">
        <f>L113*VLOOKUP('Tipo de Pilha_AP42'!$E$1,'Área - us ur_AP42'!$A$4:$H$7,4,FALSE)/1000</f>
        <v>0</v>
      </c>
      <c r="T113" s="239">
        <f>M113*VLOOKUP('Tipo de Pilha_AP42'!$E$1,'Área - us ur_AP42'!$A$4:$H$7,5,FALSE)/1000</f>
        <v>4.4864949054111303E-3</v>
      </c>
      <c r="U113" s="239">
        <f>N113*VLOOKUP('Tipo de Pilha_AP42'!$E$1,'Área - us ur_AP42'!$A$4:$H$7,6,FALSE)/1000</f>
        <v>0</v>
      </c>
      <c r="V113" s="239">
        <f>O113*VLOOKUP('Tipo de Pilha_AP42'!$E$1,'Área - us ur_AP42'!$A$4:$H$7,7,FALSE)/1000</f>
        <v>4.0280443423462457E-3</v>
      </c>
      <c r="W113" s="240">
        <f>P113*VLOOKUP('Tipo de Pilha_AP42'!$E$1,'Área - us ur_AP42'!$A$4:$H$7,8,FALSE)/1000</f>
        <v>0</v>
      </c>
      <c r="X113" s="241">
        <f t="shared" si="14"/>
        <v>8.5145392477573752E-3</v>
      </c>
    </row>
    <row r="114" spans="1:24" ht="15" customHeight="1" x14ac:dyDescent="0.2">
      <c r="A114" s="90">
        <f>'Série Vento-1 dia'!D114</f>
        <v>42116</v>
      </c>
      <c r="B114" s="55">
        <f>'Série Vento-1 dia'!E114</f>
        <v>13.74594368</v>
      </c>
      <c r="C114" s="235">
        <f t="shared" si="15"/>
        <v>0.27491887360000006</v>
      </c>
      <c r="D114" s="235">
        <f t="shared" si="15"/>
        <v>0.27491887360000006</v>
      </c>
      <c r="E114" s="235">
        <f t="shared" si="15"/>
        <v>0.27491887360000006</v>
      </c>
      <c r="F114" s="235">
        <f t="shared" si="11"/>
        <v>0.82475662080000001</v>
      </c>
      <c r="G114" s="235">
        <f t="shared" si="11"/>
        <v>0.82475662080000001</v>
      </c>
      <c r="H114" s="235">
        <f t="shared" si="12"/>
        <v>1.2371349312000002</v>
      </c>
      <c r="I114" s="236">
        <f t="shared" si="13"/>
        <v>1.5120538048000003</v>
      </c>
      <c r="J114" s="237">
        <f t="shared" si="10"/>
        <v>0</v>
      </c>
      <c r="K114" s="235">
        <f t="shared" si="10"/>
        <v>0</v>
      </c>
      <c r="L114" s="235">
        <f t="shared" si="10"/>
        <v>0</v>
      </c>
      <c r="M114" s="235">
        <f t="shared" si="9"/>
        <v>18.90721732059523</v>
      </c>
      <c r="N114" s="235">
        <f t="shared" si="9"/>
        <v>18.90721732059523</v>
      </c>
      <c r="O114" s="235">
        <f t="shared" si="9"/>
        <v>57.963447515467294</v>
      </c>
      <c r="P114" s="235">
        <f t="shared" si="9"/>
        <v>94.960090435965128</v>
      </c>
      <c r="Q114" s="238">
        <f>J114*VLOOKUP('Tipo de Pilha_AP42'!$E$1,'Área - us ur_AP42'!$A$4:$H$7,2,FALSE)/1000</f>
        <v>0</v>
      </c>
      <c r="R114" s="239">
        <f>K114*VLOOKUP('Tipo de Pilha_AP42'!$E$1,'Área - us ur_AP42'!$A$4:$H$7,3,FALSE)/1000</f>
        <v>0</v>
      </c>
      <c r="S114" s="239">
        <f>L114*VLOOKUP('Tipo de Pilha_AP42'!$E$1,'Área - us ur_AP42'!$A$4:$H$7,4,FALSE)/1000</f>
        <v>0</v>
      </c>
      <c r="T114" s="239">
        <f>M114*VLOOKUP('Tipo de Pilha_AP42'!$E$1,'Área - us ur_AP42'!$A$4:$H$7,5,FALSE)/1000</f>
        <v>9.0754643138857109E-3</v>
      </c>
      <c r="U114" s="239">
        <f>N114*VLOOKUP('Tipo de Pilha_AP42'!$E$1,'Área - us ur_AP42'!$A$4:$H$7,6,FALSE)/1000</f>
        <v>0</v>
      </c>
      <c r="V114" s="239">
        <f>O114*VLOOKUP('Tipo de Pilha_AP42'!$E$1,'Área - us ur_AP42'!$A$4:$H$7,7,FALSE)/1000</f>
        <v>6.9556137018560752E-3</v>
      </c>
      <c r="W114" s="240">
        <f>P114*VLOOKUP('Tipo de Pilha_AP42'!$E$1,'Área - us ur_AP42'!$A$4:$H$7,8,FALSE)/1000</f>
        <v>0</v>
      </c>
      <c r="X114" s="241">
        <f t="shared" si="14"/>
        <v>1.6031078015741787E-2</v>
      </c>
    </row>
    <row r="115" spans="1:24" ht="15" customHeight="1" x14ac:dyDescent="0.2">
      <c r="A115" s="90">
        <f>'Série Vento-1 dia'!D115</f>
        <v>42117</v>
      </c>
      <c r="B115" s="55">
        <f>'Série Vento-1 dia'!E115</f>
        <v>10.309457759999999</v>
      </c>
      <c r="C115" s="235">
        <f t="shared" si="15"/>
        <v>0.20618915520000003</v>
      </c>
      <c r="D115" s="235">
        <f t="shared" si="15"/>
        <v>0.20618915520000003</v>
      </c>
      <c r="E115" s="235">
        <f t="shared" si="15"/>
        <v>0.20618915520000003</v>
      </c>
      <c r="F115" s="235">
        <f t="shared" si="11"/>
        <v>0.61856746559999987</v>
      </c>
      <c r="G115" s="235">
        <f t="shared" si="11"/>
        <v>0.61856746559999987</v>
      </c>
      <c r="H115" s="235">
        <f t="shared" si="12"/>
        <v>0.92785119839999997</v>
      </c>
      <c r="I115" s="236">
        <f t="shared" si="13"/>
        <v>1.1340403536000001</v>
      </c>
      <c r="J115" s="237">
        <f t="shared" si="10"/>
        <v>0</v>
      </c>
      <c r="K115" s="235">
        <f t="shared" si="10"/>
        <v>0</v>
      </c>
      <c r="L115" s="235">
        <f t="shared" si="10"/>
        <v>0</v>
      </c>
      <c r="M115" s="235">
        <f t="shared" si="9"/>
        <v>6.7765326068028102</v>
      </c>
      <c r="N115" s="235">
        <f t="shared" si="9"/>
        <v>6.7765326068028102</v>
      </c>
      <c r="O115" s="235">
        <f t="shared" si="9"/>
        <v>26.821917273402335</v>
      </c>
      <c r="P115" s="235">
        <f t="shared" si="9"/>
        <v>46.350032370838377</v>
      </c>
      <c r="Q115" s="238">
        <f>J115*VLOOKUP('Tipo de Pilha_AP42'!$E$1,'Área - us ur_AP42'!$A$4:$H$7,2,FALSE)/1000</f>
        <v>0</v>
      </c>
      <c r="R115" s="239">
        <f>K115*VLOOKUP('Tipo de Pilha_AP42'!$E$1,'Área - us ur_AP42'!$A$4:$H$7,3,FALSE)/1000</f>
        <v>0</v>
      </c>
      <c r="S115" s="239">
        <f>L115*VLOOKUP('Tipo de Pilha_AP42'!$E$1,'Área - us ur_AP42'!$A$4:$H$7,4,FALSE)/1000</f>
        <v>0</v>
      </c>
      <c r="T115" s="239">
        <f>M115*VLOOKUP('Tipo de Pilha_AP42'!$E$1,'Área - us ur_AP42'!$A$4:$H$7,5,FALSE)/1000</f>
        <v>3.2527356512653486E-3</v>
      </c>
      <c r="U115" s="239">
        <f>N115*VLOOKUP('Tipo de Pilha_AP42'!$E$1,'Área - us ur_AP42'!$A$4:$H$7,6,FALSE)/1000</f>
        <v>0</v>
      </c>
      <c r="V115" s="239">
        <f>O115*VLOOKUP('Tipo de Pilha_AP42'!$E$1,'Área - us ur_AP42'!$A$4:$H$7,7,FALSE)/1000</f>
        <v>3.2186300728082799E-3</v>
      </c>
      <c r="W115" s="240">
        <f>P115*VLOOKUP('Tipo de Pilha_AP42'!$E$1,'Área - us ur_AP42'!$A$4:$H$7,8,FALSE)/1000</f>
        <v>0</v>
      </c>
      <c r="X115" s="241">
        <f t="shared" si="14"/>
        <v>6.4713657240736289E-3</v>
      </c>
    </row>
    <row r="116" spans="1:24" ht="15" customHeight="1" x14ac:dyDescent="0.2">
      <c r="A116" s="90">
        <f>'Série Vento-1 dia'!D116</f>
        <v>42118</v>
      </c>
      <c r="B116" s="55">
        <f>'Série Vento-1 dia'!E116</f>
        <v>8.5912147999999995</v>
      </c>
      <c r="C116" s="235">
        <f t="shared" si="15"/>
        <v>0.17182429600000002</v>
      </c>
      <c r="D116" s="235">
        <f t="shared" si="15"/>
        <v>0.17182429600000002</v>
      </c>
      <c r="E116" s="235">
        <f t="shared" si="15"/>
        <v>0.17182429600000002</v>
      </c>
      <c r="F116" s="235">
        <f t="shared" si="11"/>
        <v>0.51547288799999991</v>
      </c>
      <c r="G116" s="235">
        <f t="shared" si="11"/>
        <v>0.51547288799999991</v>
      </c>
      <c r="H116" s="235">
        <f t="shared" si="12"/>
        <v>0.77320933200000008</v>
      </c>
      <c r="I116" s="236">
        <f t="shared" si="13"/>
        <v>0.94503362800000001</v>
      </c>
      <c r="J116" s="237">
        <f t="shared" si="10"/>
        <v>0</v>
      </c>
      <c r="K116" s="235">
        <f t="shared" si="10"/>
        <v>0</v>
      </c>
      <c r="L116" s="235">
        <f t="shared" si="10"/>
        <v>0</v>
      </c>
      <c r="M116" s="235">
        <f t="shared" si="9"/>
        <v>2.5605478458175086</v>
      </c>
      <c r="N116" s="235">
        <f t="shared" si="9"/>
        <v>2.5605478458175086</v>
      </c>
      <c r="O116" s="235">
        <f t="shared" si="9"/>
        <v>15.412206743169406</v>
      </c>
      <c r="P116" s="235">
        <f t="shared" ref="P116:P122" si="16">IF(I116&gt;$AB$1,58*(I116-$AB$1)^2+25*(I116-$AB$1),0)</f>
        <v>28.260899702308862</v>
      </c>
      <c r="Q116" s="238">
        <f>J116*VLOOKUP('Tipo de Pilha_AP42'!$E$1,'Área - us ur_AP42'!$A$4:$H$7,2,FALSE)/1000</f>
        <v>0</v>
      </c>
      <c r="R116" s="239">
        <f>K116*VLOOKUP('Tipo de Pilha_AP42'!$E$1,'Área - us ur_AP42'!$A$4:$H$7,3,FALSE)/1000</f>
        <v>0</v>
      </c>
      <c r="S116" s="239">
        <f>L116*VLOOKUP('Tipo de Pilha_AP42'!$E$1,'Área - us ur_AP42'!$A$4:$H$7,4,FALSE)/1000</f>
        <v>0</v>
      </c>
      <c r="T116" s="239">
        <f>M116*VLOOKUP('Tipo de Pilha_AP42'!$E$1,'Área - us ur_AP42'!$A$4:$H$7,5,FALSE)/1000</f>
        <v>1.2290629659924041E-3</v>
      </c>
      <c r="U116" s="239">
        <f>N116*VLOOKUP('Tipo de Pilha_AP42'!$E$1,'Área - us ur_AP42'!$A$4:$H$7,6,FALSE)/1000</f>
        <v>0</v>
      </c>
      <c r="V116" s="239">
        <f>O116*VLOOKUP('Tipo de Pilha_AP42'!$E$1,'Área - us ur_AP42'!$A$4:$H$7,7,FALSE)/1000</f>
        <v>1.8494648091803287E-3</v>
      </c>
      <c r="W116" s="240">
        <f>P116*VLOOKUP('Tipo de Pilha_AP42'!$E$1,'Área - us ur_AP42'!$A$4:$H$7,8,FALSE)/1000</f>
        <v>0</v>
      </c>
      <c r="X116" s="241">
        <f t="shared" si="14"/>
        <v>3.0785277751727326E-3</v>
      </c>
    </row>
    <row r="117" spans="1:24" ht="15" customHeight="1" x14ac:dyDescent="0.2">
      <c r="A117" s="90">
        <f>'Série Vento-1 dia'!D117</f>
        <v>42119</v>
      </c>
      <c r="B117" s="55">
        <f>'Série Vento-1 dia'!E117</f>
        <v>25.773644399999998</v>
      </c>
      <c r="C117" s="235">
        <f t="shared" si="15"/>
        <v>0.51547288800000002</v>
      </c>
      <c r="D117" s="235">
        <f t="shared" si="15"/>
        <v>0.51547288800000002</v>
      </c>
      <c r="E117" s="235">
        <f t="shared" si="15"/>
        <v>0.51547288800000002</v>
      </c>
      <c r="F117" s="235">
        <f t="shared" si="11"/>
        <v>1.5464186639999999</v>
      </c>
      <c r="G117" s="235">
        <f t="shared" si="11"/>
        <v>1.5464186639999999</v>
      </c>
      <c r="H117" s="235">
        <f t="shared" si="12"/>
        <v>2.3196279959999999</v>
      </c>
      <c r="I117" s="236">
        <f t="shared" si="13"/>
        <v>2.835100884</v>
      </c>
      <c r="J117" s="237">
        <f t="shared" si="10"/>
        <v>2.5605478458175122</v>
      </c>
      <c r="K117" s="235">
        <f t="shared" si="10"/>
        <v>2.5605478458175122</v>
      </c>
      <c r="L117" s="235">
        <f t="shared" si="10"/>
        <v>2.5605478458175122</v>
      </c>
      <c r="M117" s="235">
        <f t="shared" si="10"/>
        <v>100.20112333299761</v>
      </c>
      <c r="N117" s="235">
        <f t="shared" si="10"/>
        <v>100.20112333299761</v>
      </c>
      <c r="O117" s="235">
        <f t="shared" si="10"/>
        <v>254.34094976948461</v>
      </c>
      <c r="P117" s="235">
        <f t="shared" si="16"/>
        <v>395.6291173086197</v>
      </c>
      <c r="Q117" s="238">
        <f>J117*VLOOKUP('Tipo de Pilha_AP42'!$E$1,'Área - us ur_AP42'!$A$4:$H$7,2,FALSE)/1000</f>
        <v>1.2802739229087563E-4</v>
      </c>
      <c r="R117" s="239">
        <f>K117*VLOOKUP('Tipo de Pilha_AP42'!$E$1,'Área - us ur_AP42'!$A$4:$H$7,3,FALSE)/1000</f>
        <v>8.9619174603612921E-4</v>
      </c>
      <c r="S117" s="239">
        <f>L117*VLOOKUP('Tipo de Pilha_AP42'!$E$1,'Área - us ur_AP42'!$A$4:$H$7,4,FALSE)/1000</f>
        <v>0</v>
      </c>
      <c r="T117" s="239">
        <f>M117*VLOOKUP('Tipo de Pilha_AP42'!$E$1,'Área - us ur_AP42'!$A$4:$H$7,5,FALSE)/1000</f>
        <v>4.8096539199838854E-2</v>
      </c>
      <c r="U117" s="239">
        <f>N117*VLOOKUP('Tipo de Pilha_AP42'!$E$1,'Área - us ur_AP42'!$A$4:$H$7,6,FALSE)/1000</f>
        <v>0</v>
      </c>
      <c r="V117" s="239">
        <f>O117*VLOOKUP('Tipo de Pilha_AP42'!$E$1,'Área - us ur_AP42'!$A$4:$H$7,7,FALSE)/1000</f>
        <v>3.0520913972338155E-2</v>
      </c>
      <c r="W117" s="240">
        <f>P117*VLOOKUP('Tipo de Pilha_AP42'!$E$1,'Área - us ur_AP42'!$A$4:$H$7,8,FALSE)/1000</f>
        <v>0</v>
      </c>
      <c r="X117" s="241">
        <f t="shared" si="14"/>
        <v>7.9641672310504008E-2</v>
      </c>
    </row>
    <row r="118" spans="1:24" ht="15" customHeight="1" x14ac:dyDescent="0.2">
      <c r="A118" s="90">
        <f>'Série Vento-1 dia'!D118</f>
        <v>42120</v>
      </c>
      <c r="B118" s="55">
        <f>'Série Vento-1 dia'!E118</f>
        <v>15.464186639999999</v>
      </c>
      <c r="C118" s="235">
        <f t="shared" si="15"/>
        <v>0.30928373280000004</v>
      </c>
      <c r="D118" s="235">
        <f t="shared" si="15"/>
        <v>0.30928373280000004</v>
      </c>
      <c r="E118" s="235">
        <f t="shared" si="15"/>
        <v>0.30928373280000004</v>
      </c>
      <c r="F118" s="235">
        <f t="shared" si="11"/>
        <v>0.92785119839999997</v>
      </c>
      <c r="G118" s="235">
        <f t="shared" si="11"/>
        <v>0.92785119839999997</v>
      </c>
      <c r="H118" s="235">
        <f t="shared" si="12"/>
        <v>1.3917767976000002</v>
      </c>
      <c r="I118" s="236">
        <f t="shared" si="13"/>
        <v>1.7010605304000002</v>
      </c>
      <c r="J118" s="237">
        <f t="shared" ref="J118:O122" si="17">IF(C118&gt;$AB$1,58*(C118-$AB$1)^2+25*(C118-$AB$1),0)</f>
        <v>0</v>
      </c>
      <c r="K118" s="235">
        <f t="shared" si="17"/>
        <v>0</v>
      </c>
      <c r="L118" s="235">
        <f t="shared" si="17"/>
        <v>0</v>
      </c>
      <c r="M118" s="235">
        <f t="shared" si="17"/>
        <v>26.821917273402335</v>
      </c>
      <c r="N118" s="235">
        <f t="shared" si="17"/>
        <v>26.821917273402335</v>
      </c>
      <c r="O118" s="235">
        <f t="shared" si="17"/>
        <v>77.695267227299297</v>
      </c>
      <c r="P118" s="235">
        <f t="shared" si="16"/>
        <v>125.48101583256233</v>
      </c>
      <c r="Q118" s="238">
        <f>J118*VLOOKUP('Tipo de Pilha_AP42'!$E$1,'Área - us ur_AP42'!$A$4:$H$7,2,FALSE)/1000</f>
        <v>0</v>
      </c>
      <c r="R118" s="239">
        <f>K118*VLOOKUP('Tipo de Pilha_AP42'!$E$1,'Área - us ur_AP42'!$A$4:$H$7,3,FALSE)/1000</f>
        <v>0</v>
      </c>
      <c r="S118" s="239">
        <f>L118*VLOOKUP('Tipo de Pilha_AP42'!$E$1,'Área - us ur_AP42'!$A$4:$H$7,4,FALSE)/1000</f>
        <v>0</v>
      </c>
      <c r="T118" s="239">
        <f>M118*VLOOKUP('Tipo de Pilha_AP42'!$E$1,'Área - us ur_AP42'!$A$4:$H$7,5,FALSE)/1000</f>
        <v>1.287452029123312E-2</v>
      </c>
      <c r="U118" s="239">
        <f>N118*VLOOKUP('Tipo de Pilha_AP42'!$E$1,'Área - us ur_AP42'!$A$4:$H$7,6,FALSE)/1000</f>
        <v>0</v>
      </c>
      <c r="V118" s="239">
        <f>O118*VLOOKUP('Tipo de Pilha_AP42'!$E$1,'Área - us ur_AP42'!$A$4:$H$7,7,FALSE)/1000</f>
        <v>9.3234320672759153E-3</v>
      </c>
      <c r="W118" s="240">
        <f>P118*VLOOKUP('Tipo de Pilha_AP42'!$E$1,'Área - us ur_AP42'!$A$4:$H$7,8,FALSE)/1000</f>
        <v>0</v>
      </c>
      <c r="X118" s="241">
        <f t="shared" si="14"/>
        <v>2.2197952358509035E-2</v>
      </c>
    </row>
    <row r="119" spans="1:24" ht="15" customHeight="1" x14ac:dyDescent="0.2">
      <c r="A119" s="90">
        <f>'Série Vento-1 dia'!D119</f>
        <v>42121</v>
      </c>
      <c r="B119" s="55">
        <f>'Série Vento-1 dia'!E119</f>
        <v>10.309457759999999</v>
      </c>
      <c r="C119" s="235">
        <f t="shared" si="15"/>
        <v>0.20618915520000003</v>
      </c>
      <c r="D119" s="235">
        <f t="shared" si="15"/>
        <v>0.20618915520000003</v>
      </c>
      <c r="E119" s="235">
        <f t="shared" si="15"/>
        <v>0.20618915520000003</v>
      </c>
      <c r="F119" s="235">
        <f t="shared" si="11"/>
        <v>0.61856746559999987</v>
      </c>
      <c r="G119" s="235">
        <f t="shared" si="11"/>
        <v>0.61856746559999987</v>
      </c>
      <c r="H119" s="235">
        <f t="shared" si="12"/>
        <v>0.92785119839999997</v>
      </c>
      <c r="I119" s="236">
        <f t="shared" si="13"/>
        <v>1.1340403536000001</v>
      </c>
      <c r="J119" s="237">
        <f t="shared" si="17"/>
        <v>0</v>
      </c>
      <c r="K119" s="235">
        <f t="shared" si="17"/>
        <v>0</v>
      </c>
      <c r="L119" s="235">
        <f t="shared" si="17"/>
        <v>0</v>
      </c>
      <c r="M119" s="235">
        <f t="shared" si="17"/>
        <v>6.7765326068028102</v>
      </c>
      <c r="N119" s="235">
        <f t="shared" si="17"/>
        <v>6.7765326068028102</v>
      </c>
      <c r="O119" s="235">
        <f t="shared" si="17"/>
        <v>26.821917273402335</v>
      </c>
      <c r="P119" s="235">
        <f t="shared" si="16"/>
        <v>46.350032370838377</v>
      </c>
      <c r="Q119" s="238">
        <f>J119*VLOOKUP('Tipo de Pilha_AP42'!$E$1,'Área - us ur_AP42'!$A$4:$H$7,2,FALSE)/1000</f>
        <v>0</v>
      </c>
      <c r="R119" s="239">
        <f>K119*VLOOKUP('Tipo de Pilha_AP42'!$E$1,'Área - us ur_AP42'!$A$4:$H$7,3,FALSE)/1000</f>
        <v>0</v>
      </c>
      <c r="S119" s="239">
        <f>L119*VLOOKUP('Tipo de Pilha_AP42'!$E$1,'Área - us ur_AP42'!$A$4:$H$7,4,FALSE)/1000</f>
        <v>0</v>
      </c>
      <c r="T119" s="239">
        <f>M119*VLOOKUP('Tipo de Pilha_AP42'!$E$1,'Área - us ur_AP42'!$A$4:$H$7,5,FALSE)/1000</f>
        <v>3.2527356512653486E-3</v>
      </c>
      <c r="U119" s="239">
        <f>N119*VLOOKUP('Tipo de Pilha_AP42'!$E$1,'Área - us ur_AP42'!$A$4:$H$7,6,FALSE)/1000</f>
        <v>0</v>
      </c>
      <c r="V119" s="239">
        <f>O119*VLOOKUP('Tipo de Pilha_AP42'!$E$1,'Área - us ur_AP42'!$A$4:$H$7,7,FALSE)/1000</f>
        <v>3.2186300728082799E-3</v>
      </c>
      <c r="W119" s="240">
        <f>P119*VLOOKUP('Tipo de Pilha_AP42'!$E$1,'Área - us ur_AP42'!$A$4:$H$7,8,FALSE)/1000</f>
        <v>0</v>
      </c>
      <c r="X119" s="241">
        <f t="shared" si="14"/>
        <v>6.4713657240736289E-3</v>
      </c>
    </row>
    <row r="120" spans="1:24" ht="15" customHeight="1" x14ac:dyDescent="0.2">
      <c r="A120" s="90">
        <f>'Série Vento-1 dia'!D120</f>
        <v>42122</v>
      </c>
      <c r="B120" s="55">
        <f>'Série Vento-1 dia'!E120</f>
        <v>11.16857924</v>
      </c>
      <c r="C120" s="235">
        <f t="shared" si="15"/>
        <v>0.22337158480000005</v>
      </c>
      <c r="D120" s="235">
        <f t="shared" si="15"/>
        <v>0.22337158480000005</v>
      </c>
      <c r="E120" s="235">
        <f t="shared" si="15"/>
        <v>0.22337158480000005</v>
      </c>
      <c r="F120" s="235">
        <f t="shared" si="11"/>
        <v>0.6701147543999999</v>
      </c>
      <c r="G120" s="235">
        <f t="shared" si="11"/>
        <v>0.6701147543999999</v>
      </c>
      <c r="H120" s="235">
        <f t="shared" si="12"/>
        <v>1.0051721316000002</v>
      </c>
      <c r="I120" s="236">
        <f t="shared" si="13"/>
        <v>1.2285437164000002</v>
      </c>
      <c r="J120" s="237">
        <f t="shared" si="17"/>
        <v>0</v>
      </c>
      <c r="K120" s="235">
        <f t="shared" si="17"/>
        <v>0</v>
      </c>
      <c r="L120" s="235">
        <f t="shared" si="17"/>
        <v>0</v>
      </c>
      <c r="M120" s="235">
        <f t="shared" si="17"/>
        <v>9.3468643862731895</v>
      </c>
      <c r="N120" s="235">
        <f t="shared" si="17"/>
        <v>9.3468643862731895</v>
      </c>
      <c r="O120" s="235">
        <f t="shared" si="17"/>
        <v>33.567036186218715</v>
      </c>
      <c r="P120" s="235">
        <f t="shared" si="16"/>
        <v>56.948572796111605</v>
      </c>
      <c r="Q120" s="238">
        <f>J120*VLOOKUP('Tipo de Pilha_AP42'!$E$1,'Área - us ur_AP42'!$A$4:$H$7,2,FALSE)/1000</f>
        <v>0</v>
      </c>
      <c r="R120" s="239">
        <f>K120*VLOOKUP('Tipo de Pilha_AP42'!$E$1,'Área - us ur_AP42'!$A$4:$H$7,3,FALSE)/1000</f>
        <v>0</v>
      </c>
      <c r="S120" s="239">
        <f>L120*VLOOKUP('Tipo de Pilha_AP42'!$E$1,'Área - us ur_AP42'!$A$4:$H$7,4,FALSE)/1000</f>
        <v>0</v>
      </c>
      <c r="T120" s="239">
        <f>M120*VLOOKUP('Tipo de Pilha_AP42'!$E$1,'Área - us ur_AP42'!$A$4:$H$7,5,FALSE)/1000</f>
        <v>4.4864949054111303E-3</v>
      </c>
      <c r="U120" s="239">
        <f>N120*VLOOKUP('Tipo de Pilha_AP42'!$E$1,'Área - us ur_AP42'!$A$4:$H$7,6,FALSE)/1000</f>
        <v>0</v>
      </c>
      <c r="V120" s="239">
        <f>O120*VLOOKUP('Tipo de Pilha_AP42'!$E$1,'Área - us ur_AP42'!$A$4:$H$7,7,FALSE)/1000</f>
        <v>4.0280443423462457E-3</v>
      </c>
      <c r="W120" s="240">
        <f>P120*VLOOKUP('Tipo de Pilha_AP42'!$E$1,'Área - us ur_AP42'!$A$4:$H$7,8,FALSE)/1000</f>
        <v>0</v>
      </c>
      <c r="X120" s="241">
        <f t="shared" si="14"/>
        <v>8.5145392477573752E-3</v>
      </c>
    </row>
    <row r="121" spans="1:24" ht="15" customHeight="1" x14ac:dyDescent="0.2">
      <c r="A121" s="90">
        <f>'Série Vento-1 dia'!D121</f>
        <v>42123</v>
      </c>
      <c r="B121" s="55">
        <f>'Série Vento-1 dia'!E121</f>
        <v>10.309457759999999</v>
      </c>
      <c r="C121" s="235">
        <f t="shared" si="15"/>
        <v>0.20618915520000003</v>
      </c>
      <c r="D121" s="235">
        <f t="shared" si="15"/>
        <v>0.20618915520000003</v>
      </c>
      <c r="E121" s="235">
        <f t="shared" si="15"/>
        <v>0.20618915520000003</v>
      </c>
      <c r="F121" s="235">
        <f t="shared" si="11"/>
        <v>0.61856746559999987</v>
      </c>
      <c r="G121" s="235">
        <f t="shared" si="11"/>
        <v>0.61856746559999987</v>
      </c>
      <c r="H121" s="235">
        <f t="shared" si="12"/>
        <v>0.92785119839999997</v>
      </c>
      <c r="I121" s="236">
        <f t="shared" si="13"/>
        <v>1.1340403536000001</v>
      </c>
      <c r="J121" s="237">
        <f t="shared" si="17"/>
        <v>0</v>
      </c>
      <c r="K121" s="235">
        <f t="shared" si="17"/>
        <v>0</v>
      </c>
      <c r="L121" s="235">
        <f t="shared" si="17"/>
        <v>0</v>
      </c>
      <c r="M121" s="235">
        <f t="shared" si="17"/>
        <v>6.7765326068028102</v>
      </c>
      <c r="N121" s="235">
        <f t="shared" si="17"/>
        <v>6.7765326068028102</v>
      </c>
      <c r="O121" s="235">
        <f t="shared" si="17"/>
        <v>26.821917273402335</v>
      </c>
      <c r="P121" s="235">
        <f t="shared" si="16"/>
        <v>46.350032370838377</v>
      </c>
      <c r="Q121" s="238">
        <f>J121*VLOOKUP('Tipo de Pilha_AP42'!$E$1,'Área - us ur_AP42'!$A$4:$H$7,2,FALSE)/1000</f>
        <v>0</v>
      </c>
      <c r="R121" s="239">
        <f>K121*VLOOKUP('Tipo de Pilha_AP42'!$E$1,'Área - us ur_AP42'!$A$4:$H$7,3,FALSE)/1000</f>
        <v>0</v>
      </c>
      <c r="S121" s="239">
        <f>L121*VLOOKUP('Tipo de Pilha_AP42'!$E$1,'Área - us ur_AP42'!$A$4:$H$7,4,FALSE)/1000</f>
        <v>0</v>
      </c>
      <c r="T121" s="239">
        <f>M121*VLOOKUP('Tipo de Pilha_AP42'!$E$1,'Área - us ur_AP42'!$A$4:$H$7,5,FALSE)/1000</f>
        <v>3.2527356512653486E-3</v>
      </c>
      <c r="U121" s="239">
        <f>N121*VLOOKUP('Tipo de Pilha_AP42'!$E$1,'Área - us ur_AP42'!$A$4:$H$7,6,FALSE)/1000</f>
        <v>0</v>
      </c>
      <c r="V121" s="239">
        <f>O121*VLOOKUP('Tipo de Pilha_AP42'!$E$1,'Área - us ur_AP42'!$A$4:$H$7,7,FALSE)/1000</f>
        <v>3.2186300728082799E-3</v>
      </c>
      <c r="W121" s="240">
        <f>P121*VLOOKUP('Tipo de Pilha_AP42'!$E$1,'Área - us ur_AP42'!$A$4:$H$7,8,FALSE)/1000</f>
        <v>0</v>
      </c>
      <c r="X121" s="241">
        <f t="shared" si="14"/>
        <v>6.4713657240736289E-3</v>
      </c>
    </row>
    <row r="122" spans="1:24" ht="15" customHeight="1" x14ac:dyDescent="0.2">
      <c r="A122" s="90">
        <f>'Série Vento-1 dia'!D122</f>
        <v>42124</v>
      </c>
      <c r="B122" s="55">
        <f>'Série Vento-1 dia'!E122</f>
        <v>13.74594368</v>
      </c>
      <c r="C122" s="235">
        <f t="shared" si="15"/>
        <v>0.27491887360000006</v>
      </c>
      <c r="D122" s="235">
        <f t="shared" si="15"/>
        <v>0.27491887360000006</v>
      </c>
      <c r="E122" s="235">
        <f t="shared" si="15"/>
        <v>0.27491887360000006</v>
      </c>
      <c r="F122" s="235">
        <f t="shared" si="11"/>
        <v>0.82475662080000001</v>
      </c>
      <c r="G122" s="235">
        <f t="shared" si="11"/>
        <v>0.82475662080000001</v>
      </c>
      <c r="H122" s="235">
        <f t="shared" si="12"/>
        <v>1.2371349312000002</v>
      </c>
      <c r="I122" s="236">
        <f t="shared" si="13"/>
        <v>1.5120538048000003</v>
      </c>
      <c r="J122" s="237">
        <f t="shared" si="17"/>
        <v>0</v>
      </c>
      <c r="K122" s="235">
        <f t="shared" si="17"/>
        <v>0</v>
      </c>
      <c r="L122" s="235">
        <f t="shared" si="17"/>
        <v>0</v>
      </c>
      <c r="M122" s="235">
        <f t="shared" si="17"/>
        <v>18.90721732059523</v>
      </c>
      <c r="N122" s="235">
        <f t="shared" si="17"/>
        <v>18.90721732059523</v>
      </c>
      <c r="O122" s="235">
        <f t="shared" si="17"/>
        <v>57.963447515467294</v>
      </c>
      <c r="P122" s="235">
        <f t="shared" si="16"/>
        <v>94.960090435965128</v>
      </c>
      <c r="Q122" s="238">
        <f>J122*VLOOKUP('Tipo de Pilha_AP42'!$E$1,'Área - us ur_AP42'!$A$4:$H$7,2,FALSE)/1000</f>
        <v>0</v>
      </c>
      <c r="R122" s="239">
        <f>K122*VLOOKUP('Tipo de Pilha_AP42'!$E$1,'Área - us ur_AP42'!$A$4:$H$7,3,FALSE)/1000</f>
        <v>0</v>
      </c>
      <c r="S122" s="239">
        <f>L122*VLOOKUP('Tipo de Pilha_AP42'!$E$1,'Área - us ur_AP42'!$A$4:$H$7,4,FALSE)/1000</f>
        <v>0</v>
      </c>
      <c r="T122" s="239">
        <f>M122*VLOOKUP('Tipo de Pilha_AP42'!$E$1,'Área - us ur_AP42'!$A$4:$H$7,5,FALSE)/1000</f>
        <v>9.0754643138857109E-3</v>
      </c>
      <c r="U122" s="239">
        <f>N122*VLOOKUP('Tipo de Pilha_AP42'!$E$1,'Área - us ur_AP42'!$A$4:$H$7,6,FALSE)/1000</f>
        <v>0</v>
      </c>
      <c r="V122" s="239">
        <f>O122*VLOOKUP('Tipo de Pilha_AP42'!$E$1,'Área - us ur_AP42'!$A$4:$H$7,7,FALSE)/1000</f>
        <v>6.9556137018560752E-3</v>
      </c>
      <c r="W122" s="240">
        <f>P122*VLOOKUP('Tipo de Pilha_AP42'!$E$1,'Área - us ur_AP42'!$A$4:$H$7,8,FALSE)/1000</f>
        <v>0</v>
      </c>
      <c r="X122" s="241">
        <f t="shared" si="14"/>
        <v>1.6031078015741787E-2</v>
      </c>
    </row>
    <row r="123" spans="1:24" ht="15" customHeight="1" x14ac:dyDescent="0.2">
      <c r="A123" s="90">
        <f>'Série Vento-1 dia'!D123</f>
        <v>42125</v>
      </c>
      <c r="B123" s="55">
        <f>'Série Vento-1 dia'!E123</f>
        <v>12.027700719999999</v>
      </c>
      <c r="C123" s="235">
        <f t="shared" si="15"/>
        <v>0.24055401440000002</v>
      </c>
      <c r="D123" s="235">
        <f t="shared" si="15"/>
        <v>0.24055401440000002</v>
      </c>
      <c r="E123" s="235">
        <f t="shared" si="15"/>
        <v>0.24055401440000002</v>
      </c>
      <c r="F123" s="235">
        <f t="shared" si="11"/>
        <v>0.72166204319999994</v>
      </c>
      <c r="G123" s="235">
        <f t="shared" si="11"/>
        <v>0.72166204319999994</v>
      </c>
      <c r="H123" s="235">
        <f t="shared" si="12"/>
        <v>1.0824930648</v>
      </c>
      <c r="I123" s="236">
        <f t="shared" si="13"/>
        <v>1.3230470792</v>
      </c>
      <c r="J123" s="237">
        <f t="shared" ref="J123:J186" si="18">IF(C123&gt;$AB$1,58*(C123-$AB$1)^2+25*(C123-$AB$1),0)</f>
        <v>0</v>
      </c>
      <c r="K123" s="235">
        <f t="shared" ref="K123:K186" si="19">IF(D123&gt;$AB$1,58*(D123-$AB$1)^2+25*(D123-$AB$1),0)</f>
        <v>0</v>
      </c>
      <c r="L123" s="235">
        <f t="shared" ref="L123:L186" si="20">IF(E123&gt;$AB$1,58*(E123-$AB$1)^2+25*(E123-$AB$1),0)</f>
        <v>0</v>
      </c>
      <c r="M123" s="235">
        <f t="shared" ref="M123:M186" si="21">IF(F123&gt;$AB$1,58*(F123-$AB$1)^2+25*(F123-$AB$1),0)</f>
        <v>12.22542243172872</v>
      </c>
      <c r="N123" s="235">
        <f t="shared" ref="N123:N186" si="22">IF(G123&gt;$AB$1,58*(G123-$AB$1)^2+25*(G123-$AB$1),0)</f>
        <v>12.22542243172872</v>
      </c>
      <c r="O123" s="235">
        <f t="shared" ref="O123:O186" si="23">IF(H123&gt;$AB$1,58*(H123-$AB$1)^2+25*(H123-$AB$1),0)</f>
        <v>41.00566419750163</v>
      </c>
      <c r="P123" s="235">
        <f t="shared" ref="P123:P186" si="24">IF(I123&gt;$AB$1,58*(I123-$AB$1)^2+25*(I123-$AB$1),0)</f>
        <v>68.583095948723766</v>
      </c>
      <c r="Q123" s="238">
        <f>J123*VLOOKUP('Tipo de Pilha_AP42'!$E$1,'Área - us ur_AP42'!$A$4:$H$7,2,FALSE)/1000</f>
        <v>0</v>
      </c>
      <c r="R123" s="239">
        <f>K123*VLOOKUP('Tipo de Pilha_AP42'!$E$1,'Área - us ur_AP42'!$A$4:$H$7,3,FALSE)/1000</f>
        <v>0</v>
      </c>
      <c r="S123" s="239">
        <f>L123*VLOOKUP('Tipo de Pilha_AP42'!$E$1,'Área - us ur_AP42'!$A$4:$H$7,4,FALSE)/1000</f>
        <v>0</v>
      </c>
      <c r="T123" s="239">
        <f>M123*VLOOKUP('Tipo de Pilha_AP42'!$E$1,'Área - us ur_AP42'!$A$4:$H$7,5,FALSE)/1000</f>
        <v>5.8682027672297852E-3</v>
      </c>
      <c r="U123" s="239">
        <f>N123*VLOOKUP('Tipo de Pilha_AP42'!$E$1,'Área - us ur_AP42'!$A$4:$H$7,6,FALSE)/1000</f>
        <v>0</v>
      </c>
      <c r="V123" s="239">
        <f>O123*VLOOKUP('Tipo de Pilha_AP42'!$E$1,'Área - us ur_AP42'!$A$4:$H$7,7,FALSE)/1000</f>
        <v>4.9206797037001961E-3</v>
      </c>
      <c r="W123" s="240">
        <f>P123*VLOOKUP('Tipo de Pilha_AP42'!$E$1,'Área - us ur_AP42'!$A$4:$H$7,8,FALSE)/1000</f>
        <v>0</v>
      </c>
      <c r="X123" s="241">
        <f t="shared" ref="X123:X186" si="25">SUM(Q123:W123)</f>
        <v>1.0788882470929982E-2</v>
      </c>
    </row>
    <row r="124" spans="1:24" ht="15" customHeight="1" x14ac:dyDescent="0.2">
      <c r="A124" s="90">
        <f>'Série Vento-1 dia'!D124</f>
        <v>42126</v>
      </c>
      <c r="B124" s="55">
        <f>'Série Vento-1 dia'!E124</f>
        <v>8.5912147999999995</v>
      </c>
      <c r="C124" s="235">
        <f t="shared" si="15"/>
        <v>0.17182429600000002</v>
      </c>
      <c r="D124" s="235">
        <f t="shared" si="15"/>
        <v>0.17182429600000002</v>
      </c>
      <c r="E124" s="235">
        <f t="shared" si="15"/>
        <v>0.17182429600000002</v>
      </c>
      <c r="F124" s="235">
        <f t="shared" ref="F124:G187" si="26">0.1*0.6*$B124</f>
        <v>0.51547288799999991</v>
      </c>
      <c r="G124" s="235">
        <f t="shared" si="26"/>
        <v>0.51547288799999991</v>
      </c>
      <c r="H124" s="235">
        <f t="shared" si="12"/>
        <v>0.77320933200000008</v>
      </c>
      <c r="I124" s="236">
        <f t="shared" si="13"/>
        <v>0.94503362800000001</v>
      </c>
      <c r="J124" s="237">
        <f t="shared" si="18"/>
        <v>0</v>
      </c>
      <c r="K124" s="235">
        <f t="shared" si="19"/>
        <v>0</v>
      </c>
      <c r="L124" s="235">
        <f t="shared" si="20"/>
        <v>0</v>
      </c>
      <c r="M124" s="235">
        <f t="shared" si="21"/>
        <v>2.5605478458175086</v>
      </c>
      <c r="N124" s="235">
        <f t="shared" si="22"/>
        <v>2.5605478458175086</v>
      </c>
      <c r="O124" s="235">
        <f t="shared" si="23"/>
        <v>15.412206743169406</v>
      </c>
      <c r="P124" s="235">
        <f t="shared" si="24"/>
        <v>28.260899702308862</v>
      </c>
      <c r="Q124" s="238">
        <f>J124*VLOOKUP('Tipo de Pilha_AP42'!$E$1,'Área - us ur_AP42'!$A$4:$H$7,2,FALSE)/1000</f>
        <v>0</v>
      </c>
      <c r="R124" s="239">
        <f>K124*VLOOKUP('Tipo de Pilha_AP42'!$E$1,'Área - us ur_AP42'!$A$4:$H$7,3,FALSE)/1000</f>
        <v>0</v>
      </c>
      <c r="S124" s="239">
        <f>L124*VLOOKUP('Tipo de Pilha_AP42'!$E$1,'Área - us ur_AP42'!$A$4:$H$7,4,FALSE)/1000</f>
        <v>0</v>
      </c>
      <c r="T124" s="239">
        <f>M124*VLOOKUP('Tipo de Pilha_AP42'!$E$1,'Área - us ur_AP42'!$A$4:$H$7,5,FALSE)/1000</f>
        <v>1.2290629659924041E-3</v>
      </c>
      <c r="U124" s="239">
        <f>N124*VLOOKUP('Tipo de Pilha_AP42'!$E$1,'Área - us ur_AP42'!$A$4:$H$7,6,FALSE)/1000</f>
        <v>0</v>
      </c>
      <c r="V124" s="239">
        <f>O124*VLOOKUP('Tipo de Pilha_AP42'!$E$1,'Área - us ur_AP42'!$A$4:$H$7,7,FALSE)/1000</f>
        <v>1.8494648091803287E-3</v>
      </c>
      <c r="W124" s="240">
        <f>P124*VLOOKUP('Tipo de Pilha_AP42'!$E$1,'Área - us ur_AP42'!$A$4:$H$7,8,FALSE)/1000</f>
        <v>0</v>
      </c>
      <c r="X124" s="241">
        <f t="shared" si="25"/>
        <v>3.0785277751727326E-3</v>
      </c>
    </row>
    <row r="125" spans="1:24" ht="15" customHeight="1" x14ac:dyDescent="0.2">
      <c r="A125" s="90">
        <f>'Série Vento-1 dia'!D125</f>
        <v>42127</v>
      </c>
      <c r="B125" s="55">
        <f>'Série Vento-1 dia'!E125</f>
        <v>12.886822199999999</v>
      </c>
      <c r="C125" s="235">
        <f t="shared" si="15"/>
        <v>0.25773644400000001</v>
      </c>
      <c r="D125" s="235">
        <f t="shared" si="15"/>
        <v>0.25773644400000001</v>
      </c>
      <c r="E125" s="235">
        <f t="shared" si="15"/>
        <v>0.25773644400000001</v>
      </c>
      <c r="F125" s="235">
        <f t="shared" si="26"/>
        <v>0.77320933199999997</v>
      </c>
      <c r="G125" s="235">
        <f t="shared" si="26"/>
        <v>0.77320933199999997</v>
      </c>
      <c r="H125" s="235">
        <f t="shared" si="12"/>
        <v>1.159813998</v>
      </c>
      <c r="I125" s="236">
        <f t="shared" si="13"/>
        <v>1.417550442</v>
      </c>
      <c r="J125" s="237">
        <f t="shared" si="18"/>
        <v>0</v>
      </c>
      <c r="K125" s="235">
        <f t="shared" si="19"/>
        <v>0</v>
      </c>
      <c r="L125" s="235">
        <f t="shared" si="20"/>
        <v>0</v>
      </c>
      <c r="M125" s="235">
        <f t="shared" si="21"/>
        <v>15.412206743169399</v>
      </c>
      <c r="N125" s="235">
        <f t="shared" si="22"/>
        <v>15.412206743169399</v>
      </c>
      <c r="O125" s="235">
        <f t="shared" si="23"/>
        <v>49.137801307251152</v>
      </c>
      <c r="P125" s="235">
        <f t="shared" si="24"/>
        <v>81.253601828674945</v>
      </c>
      <c r="Q125" s="238">
        <f>J125*VLOOKUP('Tipo de Pilha_AP42'!$E$1,'Área - us ur_AP42'!$A$4:$H$7,2,FALSE)/1000</f>
        <v>0</v>
      </c>
      <c r="R125" s="239">
        <f>K125*VLOOKUP('Tipo de Pilha_AP42'!$E$1,'Área - us ur_AP42'!$A$4:$H$7,3,FALSE)/1000</f>
        <v>0</v>
      </c>
      <c r="S125" s="239">
        <f>L125*VLOOKUP('Tipo de Pilha_AP42'!$E$1,'Área - us ur_AP42'!$A$4:$H$7,4,FALSE)/1000</f>
        <v>0</v>
      </c>
      <c r="T125" s="239">
        <f>M125*VLOOKUP('Tipo de Pilha_AP42'!$E$1,'Área - us ur_AP42'!$A$4:$H$7,5,FALSE)/1000</f>
        <v>7.3978592367213115E-3</v>
      </c>
      <c r="U125" s="239">
        <f>N125*VLOOKUP('Tipo de Pilha_AP42'!$E$1,'Área - us ur_AP42'!$A$4:$H$7,6,FALSE)/1000</f>
        <v>0</v>
      </c>
      <c r="V125" s="239">
        <f>O125*VLOOKUP('Tipo de Pilha_AP42'!$E$1,'Área - us ur_AP42'!$A$4:$H$7,7,FALSE)/1000</f>
        <v>5.8965361568701384E-3</v>
      </c>
      <c r="W125" s="240">
        <f>P125*VLOOKUP('Tipo de Pilha_AP42'!$E$1,'Área - us ur_AP42'!$A$4:$H$7,8,FALSE)/1000</f>
        <v>0</v>
      </c>
      <c r="X125" s="241">
        <f t="shared" si="25"/>
        <v>1.329439539359145E-2</v>
      </c>
    </row>
    <row r="126" spans="1:24" ht="15" customHeight="1" x14ac:dyDescent="0.2">
      <c r="A126" s="90">
        <f>'Série Vento-1 dia'!D126</f>
        <v>42128</v>
      </c>
      <c r="B126" s="55">
        <f>'Série Vento-1 dia'!E126</f>
        <v>12.886822199999999</v>
      </c>
      <c r="C126" s="235">
        <f t="shared" si="15"/>
        <v>0.25773644400000001</v>
      </c>
      <c r="D126" s="235">
        <f t="shared" si="15"/>
        <v>0.25773644400000001</v>
      </c>
      <c r="E126" s="235">
        <f t="shared" si="15"/>
        <v>0.25773644400000001</v>
      </c>
      <c r="F126" s="235">
        <f t="shared" si="26"/>
        <v>0.77320933199999997</v>
      </c>
      <c r="G126" s="235">
        <f t="shared" si="26"/>
        <v>0.77320933199999997</v>
      </c>
      <c r="H126" s="235">
        <f t="shared" si="12"/>
        <v>1.159813998</v>
      </c>
      <c r="I126" s="236">
        <f t="shared" si="13"/>
        <v>1.417550442</v>
      </c>
      <c r="J126" s="237">
        <f t="shared" si="18"/>
        <v>0</v>
      </c>
      <c r="K126" s="235">
        <f t="shared" si="19"/>
        <v>0</v>
      </c>
      <c r="L126" s="235">
        <f t="shared" si="20"/>
        <v>0</v>
      </c>
      <c r="M126" s="235">
        <f t="shared" si="21"/>
        <v>15.412206743169399</v>
      </c>
      <c r="N126" s="235">
        <f t="shared" si="22"/>
        <v>15.412206743169399</v>
      </c>
      <c r="O126" s="235">
        <f t="shared" si="23"/>
        <v>49.137801307251152</v>
      </c>
      <c r="P126" s="235">
        <f t="shared" si="24"/>
        <v>81.253601828674945</v>
      </c>
      <c r="Q126" s="238">
        <f>J126*VLOOKUP('Tipo de Pilha_AP42'!$E$1,'Área - us ur_AP42'!$A$4:$H$7,2,FALSE)/1000</f>
        <v>0</v>
      </c>
      <c r="R126" s="239">
        <f>K126*VLOOKUP('Tipo de Pilha_AP42'!$E$1,'Área - us ur_AP42'!$A$4:$H$7,3,FALSE)/1000</f>
        <v>0</v>
      </c>
      <c r="S126" s="239">
        <f>L126*VLOOKUP('Tipo de Pilha_AP42'!$E$1,'Área - us ur_AP42'!$A$4:$H$7,4,FALSE)/1000</f>
        <v>0</v>
      </c>
      <c r="T126" s="239">
        <f>M126*VLOOKUP('Tipo de Pilha_AP42'!$E$1,'Área - us ur_AP42'!$A$4:$H$7,5,FALSE)/1000</f>
        <v>7.3978592367213115E-3</v>
      </c>
      <c r="U126" s="239">
        <f>N126*VLOOKUP('Tipo de Pilha_AP42'!$E$1,'Área - us ur_AP42'!$A$4:$H$7,6,FALSE)/1000</f>
        <v>0</v>
      </c>
      <c r="V126" s="239">
        <f>O126*VLOOKUP('Tipo de Pilha_AP42'!$E$1,'Área - us ur_AP42'!$A$4:$H$7,7,FALSE)/1000</f>
        <v>5.8965361568701384E-3</v>
      </c>
      <c r="W126" s="240">
        <f>P126*VLOOKUP('Tipo de Pilha_AP42'!$E$1,'Área - us ur_AP42'!$A$4:$H$7,8,FALSE)/1000</f>
        <v>0</v>
      </c>
      <c r="X126" s="241">
        <f t="shared" si="25"/>
        <v>1.329439539359145E-2</v>
      </c>
    </row>
    <row r="127" spans="1:24" ht="15" customHeight="1" x14ac:dyDescent="0.2">
      <c r="A127" s="90">
        <f>'Série Vento-1 dia'!D127</f>
        <v>42129</v>
      </c>
      <c r="B127" s="55">
        <f>'Série Vento-1 dia'!E127</f>
        <v>14.605065159999999</v>
      </c>
      <c r="C127" s="235">
        <f t="shared" ref="C127:E190" si="27">0.1*0.2*$B127</f>
        <v>0.29210130320000005</v>
      </c>
      <c r="D127" s="235">
        <f t="shared" si="27"/>
        <v>0.29210130320000005</v>
      </c>
      <c r="E127" s="235">
        <f t="shared" si="27"/>
        <v>0.29210130320000005</v>
      </c>
      <c r="F127" s="235">
        <f t="shared" si="26"/>
        <v>0.87630390959999993</v>
      </c>
      <c r="G127" s="235">
        <f t="shared" si="26"/>
        <v>0.87630390959999993</v>
      </c>
      <c r="H127" s="235">
        <f t="shared" si="12"/>
        <v>1.3144558644</v>
      </c>
      <c r="I127" s="236">
        <f t="shared" si="13"/>
        <v>1.6065571676000001</v>
      </c>
      <c r="J127" s="237">
        <f t="shared" si="18"/>
        <v>0</v>
      </c>
      <c r="K127" s="235">
        <f t="shared" si="19"/>
        <v>0</v>
      </c>
      <c r="L127" s="235">
        <f t="shared" si="20"/>
        <v>0</v>
      </c>
      <c r="M127" s="235">
        <f t="shared" si="21"/>
        <v>22.710454164006201</v>
      </c>
      <c r="N127" s="235">
        <f t="shared" si="22"/>
        <v>22.710454164006201</v>
      </c>
      <c r="O127" s="235">
        <f t="shared" si="23"/>
        <v>67.482602822149971</v>
      </c>
      <c r="P127" s="235">
        <f t="shared" si="24"/>
        <v>109.70256177059423</v>
      </c>
      <c r="Q127" s="238">
        <f>J127*VLOOKUP('Tipo de Pilha_AP42'!$E$1,'Área - us ur_AP42'!$A$4:$H$7,2,FALSE)/1000</f>
        <v>0</v>
      </c>
      <c r="R127" s="239">
        <f>K127*VLOOKUP('Tipo de Pilha_AP42'!$E$1,'Área - us ur_AP42'!$A$4:$H$7,3,FALSE)/1000</f>
        <v>0</v>
      </c>
      <c r="S127" s="239">
        <f>L127*VLOOKUP('Tipo de Pilha_AP42'!$E$1,'Área - us ur_AP42'!$A$4:$H$7,4,FALSE)/1000</f>
        <v>0</v>
      </c>
      <c r="T127" s="239">
        <f>M127*VLOOKUP('Tipo de Pilha_AP42'!$E$1,'Área - us ur_AP42'!$A$4:$H$7,5,FALSE)/1000</f>
        <v>1.0901017998722977E-2</v>
      </c>
      <c r="U127" s="239">
        <f>N127*VLOOKUP('Tipo de Pilha_AP42'!$E$1,'Área - us ur_AP42'!$A$4:$H$7,6,FALSE)/1000</f>
        <v>0</v>
      </c>
      <c r="V127" s="239">
        <f>O127*VLOOKUP('Tipo de Pilha_AP42'!$E$1,'Área - us ur_AP42'!$A$4:$H$7,7,FALSE)/1000</f>
        <v>8.0979123386579963E-3</v>
      </c>
      <c r="W127" s="240">
        <f>P127*VLOOKUP('Tipo de Pilha_AP42'!$E$1,'Área - us ur_AP42'!$A$4:$H$7,8,FALSE)/1000</f>
        <v>0</v>
      </c>
      <c r="X127" s="241">
        <f t="shared" si="25"/>
        <v>1.8998930337380975E-2</v>
      </c>
    </row>
    <row r="128" spans="1:24" ht="15" customHeight="1" x14ac:dyDescent="0.2">
      <c r="A128" s="90">
        <f>'Série Vento-1 dia'!D128</f>
        <v>42130</v>
      </c>
      <c r="B128" s="55">
        <f>'Série Vento-1 dia'!E128</f>
        <v>11.16857924</v>
      </c>
      <c r="C128" s="235">
        <f t="shared" si="27"/>
        <v>0.22337158480000005</v>
      </c>
      <c r="D128" s="235">
        <f t="shared" si="27"/>
        <v>0.22337158480000005</v>
      </c>
      <c r="E128" s="235">
        <f t="shared" si="27"/>
        <v>0.22337158480000005</v>
      </c>
      <c r="F128" s="235">
        <f t="shared" si="26"/>
        <v>0.6701147543999999</v>
      </c>
      <c r="G128" s="235">
        <f t="shared" si="26"/>
        <v>0.6701147543999999</v>
      </c>
      <c r="H128" s="235">
        <f t="shared" si="12"/>
        <v>1.0051721316000002</v>
      </c>
      <c r="I128" s="236">
        <f t="shared" si="13"/>
        <v>1.2285437164000002</v>
      </c>
      <c r="J128" s="237">
        <f t="shared" si="18"/>
        <v>0</v>
      </c>
      <c r="K128" s="235">
        <f t="shared" si="19"/>
        <v>0</v>
      </c>
      <c r="L128" s="235">
        <f t="shared" si="20"/>
        <v>0</v>
      </c>
      <c r="M128" s="235">
        <f t="shared" si="21"/>
        <v>9.3468643862731895</v>
      </c>
      <c r="N128" s="235">
        <f t="shared" si="22"/>
        <v>9.3468643862731895</v>
      </c>
      <c r="O128" s="235">
        <f t="shared" si="23"/>
        <v>33.567036186218715</v>
      </c>
      <c r="P128" s="235">
        <f t="shared" si="24"/>
        <v>56.948572796111605</v>
      </c>
      <c r="Q128" s="238">
        <f>J128*VLOOKUP('Tipo de Pilha_AP42'!$E$1,'Área - us ur_AP42'!$A$4:$H$7,2,FALSE)/1000</f>
        <v>0</v>
      </c>
      <c r="R128" s="239">
        <f>K128*VLOOKUP('Tipo de Pilha_AP42'!$E$1,'Área - us ur_AP42'!$A$4:$H$7,3,FALSE)/1000</f>
        <v>0</v>
      </c>
      <c r="S128" s="239">
        <f>L128*VLOOKUP('Tipo de Pilha_AP42'!$E$1,'Área - us ur_AP42'!$A$4:$H$7,4,FALSE)/1000</f>
        <v>0</v>
      </c>
      <c r="T128" s="239">
        <f>M128*VLOOKUP('Tipo de Pilha_AP42'!$E$1,'Área - us ur_AP42'!$A$4:$H$7,5,FALSE)/1000</f>
        <v>4.4864949054111303E-3</v>
      </c>
      <c r="U128" s="239">
        <f>N128*VLOOKUP('Tipo de Pilha_AP42'!$E$1,'Área - us ur_AP42'!$A$4:$H$7,6,FALSE)/1000</f>
        <v>0</v>
      </c>
      <c r="V128" s="239">
        <f>O128*VLOOKUP('Tipo de Pilha_AP42'!$E$1,'Área - us ur_AP42'!$A$4:$H$7,7,FALSE)/1000</f>
        <v>4.0280443423462457E-3</v>
      </c>
      <c r="W128" s="240">
        <f>P128*VLOOKUP('Tipo de Pilha_AP42'!$E$1,'Área - us ur_AP42'!$A$4:$H$7,8,FALSE)/1000</f>
        <v>0</v>
      </c>
      <c r="X128" s="241">
        <f t="shared" si="25"/>
        <v>8.5145392477573752E-3</v>
      </c>
    </row>
    <row r="129" spans="1:24" ht="15" customHeight="1" x14ac:dyDescent="0.2">
      <c r="A129" s="90">
        <f>'Série Vento-1 dia'!D129</f>
        <v>42131</v>
      </c>
      <c r="B129" s="55">
        <f>'Série Vento-1 dia'!E129</f>
        <v>10.309457759999999</v>
      </c>
      <c r="C129" s="235">
        <f t="shared" si="27"/>
        <v>0.20618915520000003</v>
      </c>
      <c r="D129" s="235">
        <f t="shared" si="27"/>
        <v>0.20618915520000003</v>
      </c>
      <c r="E129" s="235">
        <f t="shared" si="27"/>
        <v>0.20618915520000003</v>
      </c>
      <c r="F129" s="235">
        <f t="shared" si="26"/>
        <v>0.61856746559999987</v>
      </c>
      <c r="G129" s="235">
        <f t="shared" si="26"/>
        <v>0.61856746559999987</v>
      </c>
      <c r="H129" s="235">
        <f t="shared" si="12"/>
        <v>0.92785119839999997</v>
      </c>
      <c r="I129" s="236">
        <f t="shared" si="13"/>
        <v>1.1340403536000001</v>
      </c>
      <c r="J129" s="237">
        <f t="shared" si="18"/>
        <v>0</v>
      </c>
      <c r="K129" s="235">
        <f t="shared" si="19"/>
        <v>0</v>
      </c>
      <c r="L129" s="235">
        <f t="shared" si="20"/>
        <v>0</v>
      </c>
      <c r="M129" s="235">
        <f t="shared" si="21"/>
        <v>6.7765326068028102</v>
      </c>
      <c r="N129" s="235">
        <f t="shared" si="22"/>
        <v>6.7765326068028102</v>
      </c>
      <c r="O129" s="235">
        <f t="shared" si="23"/>
        <v>26.821917273402335</v>
      </c>
      <c r="P129" s="235">
        <f t="shared" si="24"/>
        <v>46.350032370838377</v>
      </c>
      <c r="Q129" s="238">
        <f>J129*VLOOKUP('Tipo de Pilha_AP42'!$E$1,'Área - us ur_AP42'!$A$4:$H$7,2,FALSE)/1000</f>
        <v>0</v>
      </c>
      <c r="R129" s="239">
        <f>K129*VLOOKUP('Tipo de Pilha_AP42'!$E$1,'Área - us ur_AP42'!$A$4:$H$7,3,FALSE)/1000</f>
        <v>0</v>
      </c>
      <c r="S129" s="239">
        <f>L129*VLOOKUP('Tipo de Pilha_AP42'!$E$1,'Área - us ur_AP42'!$A$4:$H$7,4,FALSE)/1000</f>
        <v>0</v>
      </c>
      <c r="T129" s="239">
        <f>M129*VLOOKUP('Tipo de Pilha_AP42'!$E$1,'Área - us ur_AP42'!$A$4:$H$7,5,FALSE)/1000</f>
        <v>3.2527356512653486E-3</v>
      </c>
      <c r="U129" s="239">
        <f>N129*VLOOKUP('Tipo de Pilha_AP42'!$E$1,'Área - us ur_AP42'!$A$4:$H$7,6,FALSE)/1000</f>
        <v>0</v>
      </c>
      <c r="V129" s="239">
        <f>O129*VLOOKUP('Tipo de Pilha_AP42'!$E$1,'Área - us ur_AP42'!$A$4:$H$7,7,FALSE)/1000</f>
        <v>3.2186300728082799E-3</v>
      </c>
      <c r="W129" s="240">
        <f>P129*VLOOKUP('Tipo de Pilha_AP42'!$E$1,'Área - us ur_AP42'!$A$4:$H$7,8,FALSE)/1000</f>
        <v>0</v>
      </c>
      <c r="X129" s="241">
        <f t="shared" si="25"/>
        <v>6.4713657240736289E-3</v>
      </c>
    </row>
    <row r="130" spans="1:24" ht="15" customHeight="1" x14ac:dyDescent="0.2">
      <c r="A130" s="90">
        <f>'Série Vento-1 dia'!D130</f>
        <v>42132</v>
      </c>
      <c r="B130" s="55">
        <f>'Série Vento-1 dia'!E130</f>
        <v>14.605065159999999</v>
      </c>
      <c r="C130" s="235">
        <f t="shared" si="27"/>
        <v>0.29210130320000005</v>
      </c>
      <c r="D130" s="235">
        <f t="shared" si="27"/>
        <v>0.29210130320000005</v>
      </c>
      <c r="E130" s="235">
        <f t="shared" si="27"/>
        <v>0.29210130320000005</v>
      </c>
      <c r="F130" s="235">
        <f t="shared" si="26"/>
        <v>0.87630390959999993</v>
      </c>
      <c r="G130" s="235">
        <f t="shared" si="26"/>
        <v>0.87630390959999993</v>
      </c>
      <c r="H130" s="235">
        <f t="shared" si="12"/>
        <v>1.3144558644</v>
      </c>
      <c r="I130" s="236">
        <f t="shared" si="13"/>
        <v>1.6065571676000001</v>
      </c>
      <c r="J130" s="237">
        <f t="shared" si="18"/>
        <v>0</v>
      </c>
      <c r="K130" s="235">
        <f t="shared" si="19"/>
        <v>0</v>
      </c>
      <c r="L130" s="235">
        <f t="shared" si="20"/>
        <v>0</v>
      </c>
      <c r="M130" s="235">
        <f t="shared" si="21"/>
        <v>22.710454164006201</v>
      </c>
      <c r="N130" s="235">
        <f t="shared" si="22"/>
        <v>22.710454164006201</v>
      </c>
      <c r="O130" s="235">
        <f t="shared" si="23"/>
        <v>67.482602822149971</v>
      </c>
      <c r="P130" s="235">
        <f t="shared" si="24"/>
        <v>109.70256177059423</v>
      </c>
      <c r="Q130" s="238">
        <f>J130*VLOOKUP('Tipo de Pilha_AP42'!$E$1,'Área - us ur_AP42'!$A$4:$H$7,2,FALSE)/1000</f>
        <v>0</v>
      </c>
      <c r="R130" s="239">
        <f>K130*VLOOKUP('Tipo de Pilha_AP42'!$E$1,'Área - us ur_AP42'!$A$4:$H$7,3,FALSE)/1000</f>
        <v>0</v>
      </c>
      <c r="S130" s="239">
        <f>L130*VLOOKUP('Tipo de Pilha_AP42'!$E$1,'Área - us ur_AP42'!$A$4:$H$7,4,FALSE)/1000</f>
        <v>0</v>
      </c>
      <c r="T130" s="239">
        <f>M130*VLOOKUP('Tipo de Pilha_AP42'!$E$1,'Área - us ur_AP42'!$A$4:$H$7,5,FALSE)/1000</f>
        <v>1.0901017998722977E-2</v>
      </c>
      <c r="U130" s="239">
        <f>N130*VLOOKUP('Tipo de Pilha_AP42'!$E$1,'Área - us ur_AP42'!$A$4:$H$7,6,FALSE)/1000</f>
        <v>0</v>
      </c>
      <c r="V130" s="239">
        <f>O130*VLOOKUP('Tipo de Pilha_AP42'!$E$1,'Área - us ur_AP42'!$A$4:$H$7,7,FALSE)/1000</f>
        <v>8.0979123386579963E-3</v>
      </c>
      <c r="W130" s="240">
        <f>P130*VLOOKUP('Tipo de Pilha_AP42'!$E$1,'Área - us ur_AP42'!$A$4:$H$7,8,FALSE)/1000</f>
        <v>0</v>
      </c>
      <c r="X130" s="241">
        <f t="shared" si="25"/>
        <v>1.8998930337380975E-2</v>
      </c>
    </row>
    <row r="131" spans="1:24" ht="15" customHeight="1" x14ac:dyDescent="0.2">
      <c r="A131" s="90">
        <f>'Série Vento-1 dia'!D131</f>
        <v>42133</v>
      </c>
      <c r="B131" s="55">
        <f>'Série Vento-1 dia'!E131</f>
        <v>7.7320933199999997</v>
      </c>
      <c r="C131" s="235">
        <f t="shared" si="27"/>
        <v>0.15464186640000002</v>
      </c>
      <c r="D131" s="235">
        <f t="shared" si="27"/>
        <v>0.15464186640000002</v>
      </c>
      <c r="E131" s="235">
        <f t="shared" si="27"/>
        <v>0.15464186640000002</v>
      </c>
      <c r="F131" s="235">
        <f t="shared" si="26"/>
        <v>0.46392559919999998</v>
      </c>
      <c r="G131" s="235">
        <f t="shared" si="26"/>
        <v>0.46392559919999998</v>
      </c>
      <c r="H131" s="235">
        <f t="shared" si="12"/>
        <v>0.69588839880000009</v>
      </c>
      <c r="I131" s="236">
        <f t="shared" si="13"/>
        <v>0.85053026520000008</v>
      </c>
      <c r="J131" s="237">
        <f t="shared" si="18"/>
        <v>0</v>
      </c>
      <c r="K131" s="235">
        <f t="shared" si="19"/>
        <v>0</v>
      </c>
      <c r="L131" s="235">
        <f t="shared" si="20"/>
        <v>0</v>
      </c>
      <c r="M131" s="235">
        <f t="shared" si="21"/>
        <v>0.91489486430258415</v>
      </c>
      <c r="N131" s="235">
        <f t="shared" si="22"/>
        <v>0.91489486430258415</v>
      </c>
      <c r="O131" s="235">
        <f t="shared" si="23"/>
        <v>10.747615125752819</v>
      </c>
      <c r="P131" s="235">
        <f t="shared" si="24"/>
        <v>20.770307459052582</v>
      </c>
      <c r="Q131" s="238">
        <f>J131*VLOOKUP('Tipo de Pilha_AP42'!$E$1,'Área - us ur_AP42'!$A$4:$H$7,2,FALSE)/1000</f>
        <v>0</v>
      </c>
      <c r="R131" s="239">
        <f>K131*VLOOKUP('Tipo de Pilha_AP42'!$E$1,'Área - us ur_AP42'!$A$4:$H$7,3,FALSE)/1000</f>
        <v>0</v>
      </c>
      <c r="S131" s="239">
        <f>L131*VLOOKUP('Tipo de Pilha_AP42'!$E$1,'Área - us ur_AP42'!$A$4:$H$7,4,FALSE)/1000</f>
        <v>0</v>
      </c>
      <c r="T131" s="239">
        <f>M131*VLOOKUP('Tipo de Pilha_AP42'!$E$1,'Área - us ur_AP42'!$A$4:$H$7,5,FALSE)/1000</f>
        <v>4.3914953486524037E-4</v>
      </c>
      <c r="U131" s="239">
        <f>N131*VLOOKUP('Tipo de Pilha_AP42'!$E$1,'Área - us ur_AP42'!$A$4:$H$7,6,FALSE)/1000</f>
        <v>0</v>
      </c>
      <c r="V131" s="239">
        <f>O131*VLOOKUP('Tipo de Pilha_AP42'!$E$1,'Área - us ur_AP42'!$A$4:$H$7,7,FALSE)/1000</f>
        <v>1.2897138150903382E-3</v>
      </c>
      <c r="W131" s="240">
        <f>P131*VLOOKUP('Tipo de Pilha_AP42'!$E$1,'Área - us ur_AP42'!$A$4:$H$7,8,FALSE)/1000</f>
        <v>0</v>
      </c>
      <c r="X131" s="241">
        <f t="shared" si="25"/>
        <v>1.7288633499555786E-3</v>
      </c>
    </row>
    <row r="132" spans="1:24" ht="15" customHeight="1" x14ac:dyDescent="0.2">
      <c r="A132" s="90">
        <f>'Série Vento-1 dia'!D132</f>
        <v>42134</v>
      </c>
      <c r="B132" s="55">
        <f>'Série Vento-1 dia'!E132</f>
        <v>8.5912147999999995</v>
      </c>
      <c r="C132" s="235">
        <f t="shared" si="27"/>
        <v>0.17182429600000002</v>
      </c>
      <c r="D132" s="235">
        <f t="shared" si="27"/>
        <v>0.17182429600000002</v>
      </c>
      <c r="E132" s="235">
        <f t="shared" si="27"/>
        <v>0.17182429600000002</v>
      </c>
      <c r="F132" s="235">
        <f t="shared" si="26"/>
        <v>0.51547288799999991</v>
      </c>
      <c r="G132" s="235">
        <f t="shared" si="26"/>
        <v>0.51547288799999991</v>
      </c>
      <c r="H132" s="235">
        <f t="shared" ref="H132:H195" si="28">0.1*0.9*$B132</f>
        <v>0.77320933200000008</v>
      </c>
      <c r="I132" s="236">
        <f t="shared" ref="I132:I195" si="29">0.1*1.1*$B132</f>
        <v>0.94503362800000001</v>
      </c>
      <c r="J132" s="237">
        <f t="shared" si="18"/>
        <v>0</v>
      </c>
      <c r="K132" s="235">
        <f t="shared" si="19"/>
        <v>0</v>
      </c>
      <c r="L132" s="235">
        <f t="shared" si="20"/>
        <v>0</v>
      </c>
      <c r="M132" s="235">
        <f t="shared" si="21"/>
        <v>2.5605478458175086</v>
      </c>
      <c r="N132" s="235">
        <f t="shared" si="22"/>
        <v>2.5605478458175086</v>
      </c>
      <c r="O132" s="235">
        <f t="shared" si="23"/>
        <v>15.412206743169406</v>
      </c>
      <c r="P132" s="235">
        <f t="shared" si="24"/>
        <v>28.260899702308862</v>
      </c>
      <c r="Q132" s="238">
        <f>J132*VLOOKUP('Tipo de Pilha_AP42'!$E$1,'Área - us ur_AP42'!$A$4:$H$7,2,FALSE)/1000</f>
        <v>0</v>
      </c>
      <c r="R132" s="239">
        <f>K132*VLOOKUP('Tipo de Pilha_AP42'!$E$1,'Área - us ur_AP42'!$A$4:$H$7,3,FALSE)/1000</f>
        <v>0</v>
      </c>
      <c r="S132" s="239">
        <f>L132*VLOOKUP('Tipo de Pilha_AP42'!$E$1,'Área - us ur_AP42'!$A$4:$H$7,4,FALSE)/1000</f>
        <v>0</v>
      </c>
      <c r="T132" s="239">
        <f>M132*VLOOKUP('Tipo de Pilha_AP42'!$E$1,'Área - us ur_AP42'!$A$4:$H$7,5,FALSE)/1000</f>
        <v>1.2290629659924041E-3</v>
      </c>
      <c r="U132" s="239">
        <f>N132*VLOOKUP('Tipo de Pilha_AP42'!$E$1,'Área - us ur_AP42'!$A$4:$H$7,6,FALSE)/1000</f>
        <v>0</v>
      </c>
      <c r="V132" s="239">
        <f>O132*VLOOKUP('Tipo de Pilha_AP42'!$E$1,'Área - us ur_AP42'!$A$4:$H$7,7,FALSE)/1000</f>
        <v>1.8494648091803287E-3</v>
      </c>
      <c r="W132" s="240">
        <f>P132*VLOOKUP('Tipo de Pilha_AP42'!$E$1,'Área - us ur_AP42'!$A$4:$H$7,8,FALSE)/1000</f>
        <v>0</v>
      </c>
      <c r="X132" s="241">
        <f t="shared" si="25"/>
        <v>3.0785277751727326E-3</v>
      </c>
    </row>
    <row r="133" spans="1:24" ht="15" customHeight="1" x14ac:dyDescent="0.2">
      <c r="A133" s="90">
        <f>'Série Vento-1 dia'!D133</f>
        <v>42135</v>
      </c>
      <c r="B133" s="55">
        <f>'Série Vento-1 dia'!E133</f>
        <v>10.309457759999999</v>
      </c>
      <c r="C133" s="235">
        <f t="shared" si="27"/>
        <v>0.20618915520000003</v>
      </c>
      <c r="D133" s="235">
        <f t="shared" si="27"/>
        <v>0.20618915520000003</v>
      </c>
      <c r="E133" s="235">
        <f t="shared" si="27"/>
        <v>0.20618915520000003</v>
      </c>
      <c r="F133" s="235">
        <f t="shared" si="26"/>
        <v>0.61856746559999987</v>
      </c>
      <c r="G133" s="235">
        <f t="shared" si="26"/>
        <v>0.61856746559999987</v>
      </c>
      <c r="H133" s="235">
        <f t="shared" si="28"/>
        <v>0.92785119839999997</v>
      </c>
      <c r="I133" s="236">
        <f t="shared" si="29"/>
        <v>1.1340403536000001</v>
      </c>
      <c r="J133" s="237">
        <f t="shared" si="18"/>
        <v>0</v>
      </c>
      <c r="K133" s="235">
        <f t="shared" si="19"/>
        <v>0</v>
      </c>
      <c r="L133" s="235">
        <f t="shared" si="20"/>
        <v>0</v>
      </c>
      <c r="M133" s="235">
        <f t="shared" si="21"/>
        <v>6.7765326068028102</v>
      </c>
      <c r="N133" s="235">
        <f t="shared" si="22"/>
        <v>6.7765326068028102</v>
      </c>
      <c r="O133" s="235">
        <f t="shared" si="23"/>
        <v>26.821917273402335</v>
      </c>
      <c r="P133" s="235">
        <f t="shared" si="24"/>
        <v>46.350032370838377</v>
      </c>
      <c r="Q133" s="238">
        <f>J133*VLOOKUP('Tipo de Pilha_AP42'!$E$1,'Área - us ur_AP42'!$A$4:$H$7,2,FALSE)/1000</f>
        <v>0</v>
      </c>
      <c r="R133" s="239">
        <f>K133*VLOOKUP('Tipo de Pilha_AP42'!$E$1,'Área - us ur_AP42'!$A$4:$H$7,3,FALSE)/1000</f>
        <v>0</v>
      </c>
      <c r="S133" s="239">
        <f>L133*VLOOKUP('Tipo de Pilha_AP42'!$E$1,'Área - us ur_AP42'!$A$4:$H$7,4,FALSE)/1000</f>
        <v>0</v>
      </c>
      <c r="T133" s="239">
        <f>M133*VLOOKUP('Tipo de Pilha_AP42'!$E$1,'Área - us ur_AP42'!$A$4:$H$7,5,FALSE)/1000</f>
        <v>3.2527356512653486E-3</v>
      </c>
      <c r="U133" s="239">
        <f>N133*VLOOKUP('Tipo de Pilha_AP42'!$E$1,'Área - us ur_AP42'!$A$4:$H$7,6,FALSE)/1000</f>
        <v>0</v>
      </c>
      <c r="V133" s="239">
        <f>O133*VLOOKUP('Tipo de Pilha_AP42'!$E$1,'Área - us ur_AP42'!$A$4:$H$7,7,FALSE)/1000</f>
        <v>3.2186300728082799E-3</v>
      </c>
      <c r="W133" s="240">
        <f>P133*VLOOKUP('Tipo de Pilha_AP42'!$E$1,'Área - us ur_AP42'!$A$4:$H$7,8,FALSE)/1000</f>
        <v>0</v>
      </c>
      <c r="X133" s="241">
        <f t="shared" si="25"/>
        <v>6.4713657240736289E-3</v>
      </c>
    </row>
    <row r="134" spans="1:24" ht="15" customHeight="1" x14ac:dyDescent="0.2">
      <c r="A134" s="90">
        <f>'Série Vento-1 dia'!D134</f>
        <v>42136</v>
      </c>
      <c r="B134" s="55">
        <f>'Série Vento-1 dia'!E134</f>
        <v>9.4503362800000001</v>
      </c>
      <c r="C134" s="235">
        <f t="shared" si="27"/>
        <v>0.18900672560000004</v>
      </c>
      <c r="D134" s="235">
        <f t="shared" si="27"/>
        <v>0.18900672560000004</v>
      </c>
      <c r="E134" s="235">
        <f t="shared" si="27"/>
        <v>0.18900672560000004</v>
      </c>
      <c r="F134" s="235">
        <f t="shared" si="26"/>
        <v>0.56702017679999994</v>
      </c>
      <c r="G134" s="235">
        <f t="shared" si="26"/>
        <v>0.56702017679999994</v>
      </c>
      <c r="H134" s="235">
        <f t="shared" si="28"/>
        <v>0.85053026520000008</v>
      </c>
      <c r="I134" s="236">
        <f t="shared" si="29"/>
        <v>1.0395369908000001</v>
      </c>
      <c r="J134" s="237">
        <f t="shared" si="18"/>
        <v>0</v>
      </c>
      <c r="K134" s="235">
        <f t="shared" si="19"/>
        <v>0</v>
      </c>
      <c r="L134" s="235">
        <f t="shared" si="20"/>
        <v>0</v>
      </c>
      <c r="M134" s="235">
        <f t="shared" si="21"/>
        <v>4.514427093317587</v>
      </c>
      <c r="N134" s="235">
        <f t="shared" si="22"/>
        <v>4.514427093317587</v>
      </c>
      <c r="O134" s="235">
        <f t="shared" si="23"/>
        <v>20.770307459052582</v>
      </c>
      <c r="P134" s="235">
        <f t="shared" si="24"/>
        <v>36.787474672904132</v>
      </c>
      <c r="Q134" s="238">
        <f>J134*VLOOKUP('Tipo de Pilha_AP42'!$E$1,'Área - us ur_AP42'!$A$4:$H$7,2,FALSE)/1000</f>
        <v>0</v>
      </c>
      <c r="R134" s="239">
        <f>K134*VLOOKUP('Tipo de Pilha_AP42'!$E$1,'Área - us ur_AP42'!$A$4:$H$7,3,FALSE)/1000</f>
        <v>0</v>
      </c>
      <c r="S134" s="239">
        <f>L134*VLOOKUP('Tipo de Pilha_AP42'!$E$1,'Área - us ur_AP42'!$A$4:$H$7,4,FALSE)/1000</f>
        <v>0</v>
      </c>
      <c r="T134" s="239">
        <f>M134*VLOOKUP('Tipo de Pilha_AP42'!$E$1,'Área - us ur_AP42'!$A$4:$H$7,5,FALSE)/1000</f>
        <v>2.1669250047924417E-3</v>
      </c>
      <c r="U134" s="239">
        <f>N134*VLOOKUP('Tipo de Pilha_AP42'!$E$1,'Área - us ur_AP42'!$A$4:$H$7,6,FALSE)/1000</f>
        <v>0</v>
      </c>
      <c r="V134" s="239">
        <f>O134*VLOOKUP('Tipo de Pilha_AP42'!$E$1,'Área - us ur_AP42'!$A$4:$H$7,7,FALSE)/1000</f>
        <v>2.4924368950863095E-3</v>
      </c>
      <c r="W134" s="240">
        <f>P134*VLOOKUP('Tipo de Pilha_AP42'!$E$1,'Área - us ur_AP42'!$A$4:$H$7,8,FALSE)/1000</f>
        <v>0</v>
      </c>
      <c r="X134" s="241">
        <f t="shared" si="25"/>
        <v>4.6593618998787513E-3</v>
      </c>
    </row>
    <row r="135" spans="1:24" ht="15" customHeight="1" x14ac:dyDescent="0.2">
      <c r="A135" s="90">
        <f>'Série Vento-1 dia'!D135</f>
        <v>42137</v>
      </c>
      <c r="B135" s="55">
        <f>'Série Vento-1 dia'!E135</f>
        <v>15.464186639999999</v>
      </c>
      <c r="C135" s="235">
        <f t="shared" si="27"/>
        <v>0.30928373280000004</v>
      </c>
      <c r="D135" s="235">
        <f t="shared" si="27"/>
        <v>0.30928373280000004</v>
      </c>
      <c r="E135" s="235">
        <f t="shared" si="27"/>
        <v>0.30928373280000004</v>
      </c>
      <c r="F135" s="235">
        <f t="shared" si="26"/>
        <v>0.92785119839999997</v>
      </c>
      <c r="G135" s="235">
        <f t="shared" si="26"/>
        <v>0.92785119839999997</v>
      </c>
      <c r="H135" s="235">
        <f t="shared" si="28"/>
        <v>1.3917767976000002</v>
      </c>
      <c r="I135" s="236">
        <f t="shared" si="29"/>
        <v>1.7010605304000002</v>
      </c>
      <c r="J135" s="237">
        <f t="shared" si="18"/>
        <v>0</v>
      </c>
      <c r="K135" s="235">
        <f t="shared" si="19"/>
        <v>0</v>
      </c>
      <c r="L135" s="235">
        <f t="shared" si="20"/>
        <v>0</v>
      </c>
      <c r="M135" s="235">
        <f t="shared" si="21"/>
        <v>26.821917273402335</v>
      </c>
      <c r="N135" s="235">
        <f t="shared" si="22"/>
        <v>26.821917273402335</v>
      </c>
      <c r="O135" s="235">
        <f t="shared" si="23"/>
        <v>77.695267227299297</v>
      </c>
      <c r="P135" s="235">
        <f t="shared" si="24"/>
        <v>125.48101583256233</v>
      </c>
      <c r="Q135" s="238">
        <f>J135*VLOOKUP('Tipo de Pilha_AP42'!$E$1,'Área - us ur_AP42'!$A$4:$H$7,2,FALSE)/1000</f>
        <v>0</v>
      </c>
      <c r="R135" s="239">
        <f>K135*VLOOKUP('Tipo de Pilha_AP42'!$E$1,'Área - us ur_AP42'!$A$4:$H$7,3,FALSE)/1000</f>
        <v>0</v>
      </c>
      <c r="S135" s="239">
        <f>L135*VLOOKUP('Tipo de Pilha_AP42'!$E$1,'Área - us ur_AP42'!$A$4:$H$7,4,FALSE)/1000</f>
        <v>0</v>
      </c>
      <c r="T135" s="239">
        <f>M135*VLOOKUP('Tipo de Pilha_AP42'!$E$1,'Área - us ur_AP42'!$A$4:$H$7,5,FALSE)/1000</f>
        <v>1.287452029123312E-2</v>
      </c>
      <c r="U135" s="239">
        <f>N135*VLOOKUP('Tipo de Pilha_AP42'!$E$1,'Área - us ur_AP42'!$A$4:$H$7,6,FALSE)/1000</f>
        <v>0</v>
      </c>
      <c r="V135" s="239">
        <f>O135*VLOOKUP('Tipo de Pilha_AP42'!$E$1,'Área - us ur_AP42'!$A$4:$H$7,7,FALSE)/1000</f>
        <v>9.3234320672759153E-3</v>
      </c>
      <c r="W135" s="240">
        <f>P135*VLOOKUP('Tipo de Pilha_AP42'!$E$1,'Área - us ur_AP42'!$A$4:$H$7,8,FALSE)/1000</f>
        <v>0</v>
      </c>
      <c r="X135" s="241">
        <f t="shared" si="25"/>
        <v>2.2197952358509035E-2</v>
      </c>
    </row>
    <row r="136" spans="1:24" ht="15" customHeight="1" x14ac:dyDescent="0.2">
      <c r="A136" s="90">
        <f>'Série Vento-1 dia'!D136</f>
        <v>42138</v>
      </c>
      <c r="B136" s="55">
        <f>'Série Vento-1 dia'!E136</f>
        <v>10.309457759999999</v>
      </c>
      <c r="C136" s="235">
        <f t="shared" si="27"/>
        <v>0.20618915520000003</v>
      </c>
      <c r="D136" s="235">
        <f t="shared" si="27"/>
        <v>0.20618915520000003</v>
      </c>
      <c r="E136" s="235">
        <f t="shared" si="27"/>
        <v>0.20618915520000003</v>
      </c>
      <c r="F136" s="235">
        <f t="shared" si="26"/>
        <v>0.61856746559999987</v>
      </c>
      <c r="G136" s="235">
        <f t="shared" si="26"/>
        <v>0.61856746559999987</v>
      </c>
      <c r="H136" s="235">
        <f t="shared" si="28"/>
        <v>0.92785119839999997</v>
      </c>
      <c r="I136" s="236">
        <f t="shared" si="29"/>
        <v>1.1340403536000001</v>
      </c>
      <c r="J136" s="237">
        <f t="shared" si="18"/>
        <v>0</v>
      </c>
      <c r="K136" s="235">
        <f t="shared" si="19"/>
        <v>0</v>
      </c>
      <c r="L136" s="235">
        <f t="shared" si="20"/>
        <v>0</v>
      </c>
      <c r="M136" s="235">
        <f t="shared" si="21"/>
        <v>6.7765326068028102</v>
      </c>
      <c r="N136" s="235">
        <f t="shared" si="22"/>
        <v>6.7765326068028102</v>
      </c>
      <c r="O136" s="235">
        <f t="shared" si="23"/>
        <v>26.821917273402335</v>
      </c>
      <c r="P136" s="235">
        <f t="shared" si="24"/>
        <v>46.350032370838377</v>
      </c>
      <c r="Q136" s="238">
        <f>J136*VLOOKUP('Tipo de Pilha_AP42'!$E$1,'Área - us ur_AP42'!$A$4:$H$7,2,FALSE)/1000</f>
        <v>0</v>
      </c>
      <c r="R136" s="239">
        <f>K136*VLOOKUP('Tipo de Pilha_AP42'!$E$1,'Área - us ur_AP42'!$A$4:$H$7,3,FALSE)/1000</f>
        <v>0</v>
      </c>
      <c r="S136" s="239">
        <f>L136*VLOOKUP('Tipo de Pilha_AP42'!$E$1,'Área - us ur_AP42'!$A$4:$H$7,4,FALSE)/1000</f>
        <v>0</v>
      </c>
      <c r="T136" s="239">
        <f>M136*VLOOKUP('Tipo de Pilha_AP42'!$E$1,'Área - us ur_AP42'!$A$4:$H$7,5,FALSE)/1000</f>
        <v>3.2527356512653486E-3</v>
      </c>
      <c r="U136" s="239">
        <f>N136*VLOOKUP('Tipo de Pilha_AP42'!$E$1,'Área - us ur_AP42'!$A$4:$H$7,6,FALSE)/1000</f>
        <v>0</v>
      </c>
      <c r="V136" s="239">
        <f>O136*VLOOKUP('Tipo de Pilha_AP42'!$E$1,'Área - us ur_AP42'!$A$4:$H$7,7,FALSE)/1000</f>
        <v>3.2186300728082799E-3</v>
      </c>
      <c r="W136" s="240">
        <f>P136*VLOOKUP('Tipo de Pilha_AP42'!$E$1,'Área - us ur_AP42'!$A$4:$H$7,8,FALSE)/1000</f>
        <v>0</v>
      </c>
      <c r="X136" s="241">
        <f t="shared" si="25"/>
        <v>6.4713657240736289E-3</v>
      </c>
    </row>
    <row r="137" spans="1:24" ht="15" customHeight="1" x14ac:dyDescent="0.2">
      <c r="A137" s="90">
        <f>'Série Vento-1 dia'!D137</f>
        <v>42139</v>
      </c>
      <c r="B137" s="55">
        <f>'Série Vento-1 dia'!E137</f>
        <v>12.027700719999999</v>
      </c>
      <c r="C137" s="235">
        <f t="shared" si="27"/>
        <v>0.24055401440000002</v>
      </c>
      <c r="D137" s="235">
        <f t="shared" si="27"/>
        <v>0.24055401440000002</v>
      </c>
      <c r="E137" s="235">
        <f t="shared" si="27"/>
        <v>0.24055401440000002</v>
      </c>
      <c r="F137" s="235">
        <f t="shared" si="26"/>
        <v>0.72166204319999994</v>
      </c>
      <c r="G137" s="235">
        <f t="shared" si="26"/>
        <v>0.72166204319999994</v>
      </c>
      <c r="H137" s="235">
        <f t="shared" si="28"/>
        <v>1.0824930648</v>
      </c>
      <c r="I137" s="236">
        <f t="shared" si="29"/>
        <v>1.3230470792</v>
      </c>
      <c r="J137" s="237">
        <f t="shared" si="18"/>
        <v>0</v>
      </c>
      <c r="K137" s="235">
        <f t="shared" si="19"/>
        <v>0</v>
      </c>
      <c r="L137" s="235">
        <f t="shared" si="20"/>
        <v>0</v>
      </c>
      <c r="M137" s="235">
        <f t="shared" si="21"/>
        <v>12.22542243172872</v>
      </c>
      <c r="N137" s="235">
        <f t="shared" si="22"/>
        <v>12.22542243172872</v>
      </c>
      <c r="O137" s="235">
        <f t="shared" si="23"/>
        <v>41.00566419750163</v>
      </c>
      <c r="P137" s="235">
        <f t="shared" si="24"/>
        <v>68.583095948723766</v>
      </c>
      <c r="Q137" s="238">
        <f>J137*VLOOKUP('Tipo de Pilha_AP42'!$E$1,'Área - us ur_AP42'!$A$4:$H$7,2,FALSE)/1000</f>
        <v>0</v>
      </c>
      <c r="R137" s="239">
        <f>K137*VLOOKUP('Tipo de Pilha_AP42'!$E$1,'Área - us ur_AP42'!$A$4:$H$7,3,FALSE)/1000</f>
        <v>0</v>
      </c>
      <c r="S137" s="239">
        <f>L137*VLOOKUP('Tipo de Pilha_AP42'!$E$1,'Área - us ur_AP42'!$A$4:$H$7,4,FALSE)/1000</f>
        <v>0</v>
      </c>
      <c r="T137" s="239">
        <f>M137*VLOOKUP('Tipo de Pilha_AP42'!$E$1,'Área - us ur_AP42'!$A$4:$H$7,5,FALSE)/1000</f>
        <v>5.8682027672297852E-3</v>
      </c>
      <c r="U137" s="239">
        <f>N137*VLOOKUP('Tipo de Pilha_AP42'!$E$1,'Área - us ur_AP42'!$A$4:$H$7,6,FALSE)/1000</f>
        <v>0</v>
      </c>
      <c r="V137" s="239">
        <f>O137*VLOOKUP('Tipo de Pilha_AP42'!$E$1,'Área - us ur_AP42'!$A$4:$H$7,7,FALSE)/1000</f>
        <v>4.9206797037001961E-3</v>
      </c>
      <c r="W137" s="240">
        <f>P137*VLOOKUP('Tipo de Pilha_AP42'!$E$1,'Área - us ur_AP42'!$A$4:$H$7,8,FALSE)/1000</f>
        <v>0</v>
      </c>
      <c r="X137" s="241">
        <f t="shared" si="25"/>
        <v>1.0788882470929982E-2</v>
      </c>
    </row>
    <row r="138" spans="1:24" ht="15" customHeight="1" x14ac:dyDescent="0.2">
      <c r="A138" s="90">
        <f>'Série Vento-1 dia'!D138</f>
        <v>42140</v>
      </c>
      <c r="B138" s="55">
        <f>'Série Vento-1 dia'!E138</f>
        <v>8.5912147999999995</v>
      </c>
      <c r="C138" s="235">
        <f t="shared" si="27"/>
        <v>0.17182429600000002</v>
      </c>
      <c r="D138" s="235">
        <f t="shared" si="27"/>
        <v>0.17182429600000002</v>
      </c>
      <c r="E138" s="235">
        <f t="shared" si="27"/>
        <v>0.17182429600000002</v>
      </c>
      <c r="F138" s="235">
        <f t="shared" si="26"/>
        <v>0.51547288799999991</v>
      </c>
      <c r="G138" s="235">
        <f t="shared" si="26"/>
        <v>0.51547288799999991</v>
      </c>
      <c r="H138" s="235">
        <f t="shared" si="28"/>
        <v>0.77320933200000008</v>
      </c>
      <c r="I138" s="236">
        <f t="shared" si="29"/>
        <v>0.94503362800000001</v>
      </c>
      <c r="J138" s="237">
        <f t="shared" si="18"/>
        <v>0</v>
      </c>
      <c r="K138" s="235">
        <f t="shared" si="19"/>
        <v>0</v>
      </c>
      <c r="L138" s="235">
        <f t="shared" si="20"/>
        <v>0</v>
      </c>
      <c r="M138" s="235">
        <f t="shared" si="21"/>
        <v>2.5605478458175086</v>
      </c>
      <c r="N138" s="235">
        <f t="shared" si="22"/>
        <v>2.5605478458175086</v>
      </c>
      <c r="O138" s="235">
        <f t="shared" si="23"/>
        <v>15.412206743169406</v>
      </c>
      <c r="P138" s="235">
        <f t="shared" si="24"/>
        <v>28.260899702308862</v>
      </c>
      <c r="Q138" s="238">
        <f>J138*VLOOKUP('Tipo de Pilha_AP42'!$E$1,'Área - us ur_AP42'!$A$4:$H$7,2,FALSE)/1000</f>
        <v>0</v>
      </c>
      <c r="R138" s="239">
        <f>K138*VLOOKUP('Tipo de Pilha_AP42'!$E$1,'Área - us ur_AP42'!$A$4:$H$7,3,FALSE)/1000</f>
        <v>0</v>
      </c>
      <c r="S138" s="239">
        <f>L138*VLOOKUP('Tipo de Pilha_AP42'!$E$1,'Área - us ur_AP42'!$A$4:$H$7,4,FALSE)/1000</f>
        <v>0</v>
      </c>
      <c r="T138" s="239">
        <f>M138*VLOOKUP('Tipo de Pilha_AP42'!$E$1,'Área - us ur_AP42'!$A$4:$H$7,5,FALSE)/1000</f>
        <v>1.2290629659924041E-3</v>
      </c>
      <c r="U138" s="239">
        <f>N138*VLOOKUP('Tipo de Pilha_AP42'!$E$1,'Área - us ur_AP42'!$A$4:$H$7,6,FALSE)/1000</f>
        <v>0</v>
      </c>
      <c r="V138" s="239">
        <f>O138*VLOOKUP('Tipo de Pilha_AP42'!$E$1,'Área - us ur_AP42'!$A$4:$H$7,7,FALSE)/1000</f>
        <v>1.8494648091803287E-3</v>
      </c>
      <c r="W138" s="240">
        <f>P138*VLOOKUP('Tipo de Pilha_AP42'!$E$1,'Área - us ur_AP42'!$A$4:$H$7,8,FALSE)/1000</f>
        <v>0</v>
      </c>
      <c r="X138" s="241">
        <f t="shared" si="25"/>
        <v>3.0785277751727326E-3</v>
      </c>
    </row>
    <row r="139" spans="1:24" ht="15" customHeight="1" x14ac:dyDescent="0.2">
      <c r="A139" s="90">
        <f>'Série Vento-1 dia'!D139</f>
        <v>42141</v>
      </c>
      <c r="B139" s="55">
        <f>'Série Vento-1 dia'!E139</f>
        <v>6.8729718399999999</v>
      </c>
      <c r="C139" s="235">
        <f t="shared" si="27"/>
        <v>0.13745943680000003</v>
      </c>
      <c r="D139" s="235">
        <f t="shared" si="27"/>
        <v>0.13745943680000003</v>
      </c>
      <c r="E139" s="235">
        <f t="shared" si="27"/>
        <v>0.13745943680000003</v>
      </c>
      <c r="F139" s="235">
        <f t="shared" si="26"/>
        <v>0.4123783104</v>
      </c>
      <c r="G139" s="235">
        <f t="shared" si="26"/>
        <v>0.4123783104</v>
      </c>
      <c r="H139" s="235">
        <f t="shared" si="28"/>
        <v>0.61856746560000009</v>
      </c>
      <c r="I139" s="236">
        <f t="shared" si="29"/>
        <v>0.75602690240000014</v>
      </c>
      <c r="J139" s="237">
        <f t="shared" si="18"/>
        <v>0</v>
      </c>
      <c r="K139" s="235">
        <f t="shared" si="19"/>
        <v>0</v>
      </c>
      <c r="L139" s="235">
        <f t="shared" si="20"/>
        <v>0</v>
      </c>
      <c r="M139" s="235">
        <f t="shared" si="21"/>
        <v>0</v>
      </c>
      <c r="N139" s="235">
        <f t="shared" si="22"/>
        <v>0</v>
      </c>
      <c r="O139" s="235">
        <f t="shared" si="23"/>
        <v>6.7765326068028209</v>
      </c>
      <c r="P139" s="235">
        <f t="shared" si="24"/>
        <v>14.315697943135278</v>
      </c>
      <c r="Q139" s="238">
        <f>J139*VLOOKUP('Tipo de Pilha_AP42'!$E$1,'Área - us ur_AP42'!$A$4:$H$7,2,FALSE)/1000</f>
        <v>0</v>
      </c>
      <c r="R139" s="239">
        <f>K139*VLOOKUP('Tipo de Pilha_AP42'!$E$1,'Área - us ur_AP42'!$A$4:$H$7,3,FALSE)/1000</f>
        <v>0</v>
      </c>
      <c r="S139" s="239">
        <f>L139*VLOOKUP('Tipo de Pilha_AP42'!$E$1,'Área - us ur_AP42'!$A$4:$H$7,4,FALSE)/1000</f>
        <v>0</v>
      </c>
      <c r="T139" s="239">
        <f>M139*VLOOKUP('Tipo de Pilha_AP42'!$E$1,'Área - us ur_AP42'!$A$4:$H$7,5,FALSE)/1000</f>
        <v>0</v>
      </c>
      <c r="U139" s="239">
        <f>N139*VLOOKUP('Tipo de Pilha_AP42'!$E$1,'Área - us ur_AP42'!$A$4:$H$7,6,FALSE)/1000</f>
        <v>0</v>
      </c>
      <c r="V139" s="239">
        <f>O139*VLOOKUP('Tipo de Pilha_AP42'!$E$1,'Área - us ur_AP42'!$A$4:$H$7,7,FALSE)/1000</f>
        <v>8.1318391281633856E-4</v>
      </c>
      <c r="W139" s="240">
        <f>P139*VLOOKUP('Tipo de Pilha_AP42'!$E$1,'Área - us ur_AP42'!$A$4:$H$7,8,FALSE)/1000</f>
        <v>0</v>
      </c>
      <c r="X139" s="241">
        <f t="shared" si="25"/>
        <v>8.1318391281633856E-4</v>
      </c>
    </row>
    <row r="140" spans="1:24" ht="15" customHeight="1" x14ac:dyDescent="0.2">
      <c r="A140" s="90">
        <f>'Série Vento-1 dia'!D140</f>
        <v>42142</v>
      </c>
      <c r="B140" s="55">
        <f>'Série Vento-1 dia'!E140</f>
        <v>6.8729718399999999</v>
      </c>
      <c r="C140" s="235">
        <f t="shared" si="27"/>
        <v>0.13745943680000003</v>
      </c>
      <c r="D140" s="235">
        <f t="shared" si="27"/>
        <v>0.13745943680000003</v>
      </c>
      <c r="E140" s="235">
        <f t="shared" si="27"/>
        <v>0.13745943680000003</v>
      </c>
      <c r="F140" s="235">
        <f t="shared" si="26"/>
        <v>0.4123783104</v>
      </c>
      <c r="G140" s="235">
        <f t="shared" si="26"/>
        <v>0.4123783104</v>
      </c>
      <c r="H140" s="235">
        <f t="shared" si="28"/>
        <v>0.61856746560000009</v>
      </c>
      <c r="I140" s="236">
        <f t="shared" si="29"/>
        <v>0.75602690240000014</v>
      </c>
      <c r="J140" s="237">
        <f t="shared" si="18"/>
        <v>0</v>
      </c>
      <c r="K140" s="235">
        <f t="shared" si="19"/>
        <v>0</v>
      </c>
      <c r="L140" s="235">
        <f t="shared" si="20"/>
        <v>0</v>
      </c>
      <c r="M140" s="235">
        <f t="shared" si="21"/>
        <v>0</v>
      </c>
      <c r="N140" s="235">
        <f t="shared" si="22"/>
        <v>0</v>
      </c>
      <c r="O140" s="235">
        <f t="shared" si="23"/>
        <v>6.7765326068028209</v>
      </c>
      <c r="P140" s="235">
        <f t="shared" si="24"/>
        <v>14.315697943135278</v>
      </c>
      <c r="Q140" s="238">
        <f>J140*VLOOKUP('Tipo de Pilha_AP42'!$E$1,'Área - us ur_AP42'!$A$4:$H$7,2,FALSE)/1000</f>
        <v>0</v>
      </c>
      <c r="R140" s="239">
        <f>K140*VLOOKUP('Tipo de Pilha_AP42'!$E$1,'Área - us ur_AP42'!$A$4:$H$7,3,FALSE)/1000</f>
        <v>0</v>
      </c>
      <c r="S140" s="239">
        <f>L140*VLOOKUP('Tipo de Pilha_AP42'!$E$1,'Área - us ur_AP42'!$A$4:$H$7,4,FALSE)/1000</f>
        <v>0</v>
      </c>
      <c r="T140" s="239">
        <f>M140*VLOOKUP('Tipo de Pilha_AP42'!$E$1,'Área - us ur_AP42'!$A$4:$H$7,5,FALSE)/1000</f>
        <v>0</v>
      </c>
      <c r="U140" s="239">
        <f>N140*VLOOKUP('Tipo de Pilha_AP42'!$E$1,'Área - us ur_AP42'!$A$4:$H$7,6,FALSE)/1000</f>
        <v>0</v>
      </c>
      <c r="V140" s="239">
        <f>O140*VLOOKUP('Tipo de Pilha_AP42'!$E$1,'Área - us ur_AP42'!$A$4:$H$7,7,FALSE)/1000</f>
        <v>8.1318391281633856E-4</v>
      </c>
      <c r="W140" s="240">
        <f>P140*VLOOKUP('Tipo de Pilha_AP42'!$E$1,'Área - us ur_AP42'!$A$4:$H$7,8,FALSE)/1000</f>
        <v>0</v>
      </c>
      <c r="X140" s="241">
        <f t="shared" si="25"/>
        <v>8.1318391281633856E-4</v>
      </c>
    </row>
    <row r="141" spans="1:24" ht="15" customHeight="1" x14ac:dyDescent="0.2">
      <c r="A141" s="90">
        <f>'Série Vento-1 dia'!D141</f>
        <v>42143</v>
      </c>
      <c r="B141" s="55">
        <f>'Série Vento-1 dia'!E141</f>
        <v>8.5912147999999995</v>
      </c>
      <c r="C141" s="235">
        <f t="shared" si="27"/>
        <v>0.17182429600000002</v>
      </c>
      <c r="D141" s="235">
        <f t="shared" si="27"/>
        <v>0.17182429600000002</v>
      </c>
      <c r="E141" s="235">
        <f t="shared" si="27"/>
        <v>0.17182429600000002</v>
      </c>
      <c r="F141" s="235">
        <f t="shared" si="26"/>
        <v>0.51547288799999991</v>
      </c>
      <c r="G141" s="235">
        <f t="shared" si="26"/>
        <v>0.51547288799999991</v>
      </c>
      <c r="H141" s="235">
        <f t="shared" si="28"/>
        <v>0.77320933200000008</v>
      </c>
      <c r="I141" s="236">
        <f t="shared" si="29"/>
        <v>0.94503362800000001</v>
      </c>
      <c r="J141" s="237">
        <f t="shared" si="18"/>
        <v>0</v>
      </c>
      <c r="K141" s="235">
        <f t="shared" si="19"/>
        <v>0</v>
      </c>
      <c r="L141" s="235">
        <f t="shared" si="20"/>
        <v>0</v>
      </c>
      <c r="M141" s="235">
        <f t="shared" si="21"/>
        <v>2.5605478458175086</v>
      </c>
      <c r="N141" s="235">
        <f t="shared" si="22"/>
        <v>2.5605478458175086</v>
      </c>
      <c r="O141" s="235">
        <f t="shared" si="23"/>
        <v>15.412206743169406</v>
      </c>
      <c r="P141" s="235">
        <f t="shared" si="24"/>
        <v>28.260899702308862</v>
      </c>
      <c r="Q141" s="238">
        <f>J141*VLOOKUP('Tipo de Pilha_AP42'!$E$1,'Área - us ur_AP42'!$A$4:$H$7,2,FALSE)/1000</f>
        <v>0</v>
      </c>
      <c r="R141" s="239">
        <f>K141*VLOOKUP('Tipo de Pilha_AP42'!$E$1,'Área - us ur_AP42'!$A$4:$H$7,3,FALSE)/1000</f>
        <v>0</v>
      </c>
      <c r="S141" s="239">
        <f>L141*VLOOKUP('Tipo de Pilha_AP42'!$E$1,'Área - us ur_AP42'!$A$4:$H$7,4,FALSE)/1000</f>
        <v>0</v>
      </c>
      <c r="T141" s="239">
        <f>M141*VLOOKUP('Tipo de Pilha_AP42'!$E$1,'Área - us ur_AP42'!$A$4:$H$7,5,FALSE)/1000</f>
        <v>1.2290629659924041E-3</v>
      </c>
      <c r="U141" s="239">
        <f>N141*VLOOKUP('Tipo de Pilha_AP42'!$E$1,'Área - us ur_AP42'!$A$4:$H$7,6,FALSE)/1000</f>
        <v>0</v>
      </c>
      <c r="V141" s="239">
        <f>O141*VLOOKUP('Tipo de Pilha_AP42'!$E$1,'Área - us ur_AP42'!$A$4:$H$7,7,FALSE)/1000</f>
        <v>1.8494648091803287E-3</v>
      </c>
      <c r="W141" s="240">
        <f>P141*VLOOKUP('Tipo de Pilha_AP42'!$E$1,'Área - us ur_AP42'!$A$4:$H$7,8,FALSE)/1000</f>
        <v>0</v>
      </c>
      <c r="X141" s="241">
        <f t="shared" si="25"/>
        <v>3.0785277751727326E-3</v>
      </c>
    </row>
    <row r="142" spans="1:24" ht="15" customHeight="1" x14ac:dyDescent="0.2">
      <c r="A142" s="90">
        <f>'Série Vento-1 dia'!D142</f>
        <v>42144</v>
      </c>
      <c r="B142" s="55">
        <f>'Série Vento-1 dia'!E142</f>
        <v>6.0138503599999993</v>
      </c>
      <c r="C142" s="235">
        <f t="shared" si="27"/>
        <v>0.12027700720000001</v>
      </c>
      <c r="D142" s="235">
        <f t="shared" si="27"/>
        <v>0.12027700720000001</v>
      </c>
      <c r="E142" s="235">
        <f t="shared" si="27"/>
        <v>0.12027700720000001</v>
      </c>
      <c r="F142" s="235">
        <f t="shared" si="26"/>
        <v>0.36083102159999997</v>
      </c>
      <c r="G142" s="235">
        <f t="shared" si="26"/>
        <v>0.36083102159999997</v>
      </c>
      <c r="H142" s="235">
        <f t="shared" si="28"/>
        <v>0.54124653239999998</v>
      </c>
      <c r="I142" s="236">
        <f t="shared" si="29"/>
        <v>0.66152353959999999</v>
      </c>
      <c r="J142" s="237">
        <f t="shared" si="18"/>
        <v>0</v>
      </c>
      <c r="K142" s="235">
        <f t="shared" si="19"/>
        <v>0</v>
      </c>
      <c r="L142" s="235">
        <f t="shared" si="20"/>
        <v>0</v>
      </c>
      <c r="M142" s="235">
        <f t="shared" si="21"/>
        <v>0</v>
      </c>
      <c r="N142" s="235">
        <f t="shared" si="22"/>
        <v>0</v>
      </c>
      <c r="O142" s="235">
        <f t="shared" si="23"/>
        <v>3.4989591863194063</v>
      </c>
      <c r="P142" s="235">
        <f t="shared" si="24"/>
        <v>8.8970711545569401</v>
      </c>
      <c r="Q142" s="238">
        <f>J142*VLOOKUP('Tipo de Pilha_AP42'!$E$1,'Área - us ur_AP42'!$A$4:$H$7,2,FALSE)/1000</f>
        <v>0</v>
      </c>
      <c r="R142" s="239">
        <f>K142*VLOOKUP('Tipo de Pilha_AP42'!$E$1,'Área - us ur_AP42'!$A$4:$H$7,3,FALSE)/1000</f>
        <v>0</v>
      </c>
      <c r="S142" s="239">
        <f>L142*VLOOKUP('Tipo de Pilha_AP42'!$E$1,'Área - us ur_AP42'!$A$4:$H$7,4,FALSE)/1000</f>
        <v>0</v>
      </c>
      <c r="T142" s="239">
        <f>M142*VLOOKUP('Tipo de Pilha_AP42'!$E$1,'Área - us ur_AP42'!$A$4:$H$7,5,FALSE)/1000</f>
        <v>0</v>
      </c>
      <c r="U142" s="239">
        <f>N142*VLOOKUP('Tipo de Pilha_AP42'!$E$1,'Área - us ur_AP42'!$A$4:$H$7,6,FALSE)/1000</f>
        <v>0</v>
      </c>
      <c r="V142" s="239">
        <f>O142*VLOOKUP('Tipo de Pilha_AP42'!$E$1,'Área - us ur_AP42'!$A$4:$H$7,7,FALSE)/1000</f>
        <v>4.1987510235832874E-4</v>
      </c>
      <c r="W142" s="240">
        <f>P142*VLOOKUP('Tipo de Pilha_AP42'!$E$1,'Área - us ur_AP42'!$A$4:$H$7,8,FALSE)/1000</f>
        <v>0</v>
      </c>
      <c r="X142" s="241">
        <f t="shared" si="25"/>
        <v>4.1987510235832874E-4</v>
      </c>
    </row>
    <row r="143" spans="1:24" ht="15" customHeight="1" x14ac:dyDescent="0.2">
      <c r="A143" s="90">
        <f>'Série Vento-1 dia'!D143</f>
        <v>42145</v>
      </c>
      <c r="B143" s="55">
        <f>'Série Vento-1 dia'!E143</f>
        <v>6.8729718399999999</v>
      </c>
      <c r="C143" s="235">
        <f t="shared" si="27"/>
        <v>0.13745943680000003</v>
      </c>
      <c r="D143" s="235">
        <f t="shared" si="27"/>
        <v>0.13745943680000003</v>
      </c>
      <c r="E143" s="235">
        <f t="shared" si="27"/>
        <v>0.13745943680000003</v>
      </c>
      <c r="F143" s="235">
        <f t="shared" si="26"/>
        <v>0.4123783104</v>
      </c>
      <c r="G143" s="235">
        <f t="shared" si="26"/>
        <v>0.4123783104</v>
      </c>
      <c r="H143" s="235">
        <f t="shared" si="28"/>
        <v>0.61856746560000009</v>
      </c>
      <c r="I143" s="236">
        <f t="shared" si="29"/>
        <v>0.75602690240000014</v>
      </c>
      <c r="J143" s="237">
        <f t="shared" si="18"/>
        <v>0</v>
      </c>
      <c r="K143" s="235">
        <f t="shared" si="19"/>
        <v>0</v>
      </c>
      <c r="L143" s="235">
        <f t="shared" si="20"/>
        <v>0</v>
      </c>
      <c r="M143" s="235">
        <f t="shared" si="21"/>
        <v>0</v>
      </c>
      <c r="N143" s="235">
        <f t="shared" si="22"/>
        <v>0</v>
      </c>
      <c r="O143" s="235">
        <f t="shared" si="23"/>
        <v>6.7765326068028209</v>
      </c>
      <c r="P143" s="235">
        <f t="shared" si="24"/>
        <v>14.315697943135278</v>
      </c>
      <c r="Q143" s="238">
        <f>J143*VLOOKUP('Tipo de Pilha_AP42'!$E$1,'Área - us ur_AP42'!$A$4:$H$7,2,FALSE)/1000</f>
        <v>0</v>
      </c>
      <c r="R143" s="239">
        <f>K143*VLOOKUP('Tipo de Pilha_AP42'!$E$1,'Área - us ur_AP42'!$A$4:$H$7,3,FALSE)/1000</f>
        <v>0</v>
      </c>
      <c r="S143" s="239">
        <f>L143*VLOOKUP('Tipo de Pilha_AP42'!$E$1,'Área - us ur_AP42'!$A$4:$H$7,4,FALSE)/1000</f>
        <v>0</v>
      </c>
      <c r="T143" s="239">
        <f>M143*VLOOKUP('Tipo de Pilha_AP42'!$E$1,'Área - us ur_AP42'!$A$4:$H$7,5,FALSE)/1000</f>
        <v>0</v>
      </c>
      <c r="U143" s="239">
        <f>N143*VLOOKUP('Tipo de Pilha_AP42'!$E$1,'Área - us ur_AP42'!$A$4:$H$7,6,FALSE)/1000</f>
        <v>0</v>
      </c>
      <c r="V143" s="239">
        <f>O143*VLOOKUP('Tipo de Pilha_AP42'!$E$1,'Área - us ur_AP42'!$A$4:$H$7,7,FALSE)/1000</f>
        <v>8.1318391281633856E-4</v>
      </c>
      <c r="W143" s="240">
        <f>P143*VLOOKUP('Tipo de Pilha_AP42'!$E$1,'Área - us ur_AP42'!$A$4:$H$7,8,FALSE)/1000</f>
        <v>0</v>
      </c>
      <c r="X143" s="241">
        <f t="shared" si="25"/>
        <v>8.1318391281633856E-4</v>
      </c>
    </row>
    <row r="144" spans="1:24" ht="15" customHeight="1" x14ac:dyDescent="0.2">
      <c r="A144" s="90">
        <f>'Série Vento-1 dia'!D144</f>
        <v>42146</v>
      </c>
      <c r="B144" s="55">
        <f>'Série Vento-1 dia'!E144</f>
        <v>8.5912147999999995</v>
      </c>
      <c r="C144" s="235">
        <f t="shared" si="27"/>
        <v>0.17182429600000002</v>
      </c>
      <c r="D144" s="235">
        <f t="shared" si="27"/>
        <v>0.17182429600000002</v>
      </c>
      <c r="E144" s="235">
        <f t="shared" si="27"/>
        <v>0.17182429600000002</v>
      </c>
      <c r="F144" s="235">
        <f t="shared" si="26"/>
        <v>0.51547288799999991</v>
      </c>
      <c r="G144" s="235">
        <f t="shared" si="26"/>
        <v>0.51547288799999991</v>
      </c>
      <c r="H144" s="235">
        <f t="shared" si="28"/>
        <v>0.77320933200000008</v>
      </c>
      <c r="I144" s="236">
        <f t="shared" si="29"/>
        <v>0.94503362800000001</v>
      </c>
      <c r="J144" s="237">
        <f t="shared" si="18"/>
        <v>0</v>
      </c>
      <c r="K144" s="235">
        <f t="shared" si="19"/>
        <v>0</v>
      </c>
      <c r="L144" s="235">
        <f t="shared" si="20"/>
        <v>0</v>
      </c>
      <c r="M144" s="235">
        <f t="shared" si="21"/>
        <v>2.5605478458175086</v>
      </c>
      <c r="N144" s="235">
        <f t="shared" si="22"/>
        <v>2.5605478458175086</v>
      </c>
      <c r="O144" s="235">
        <f t="shared" si="23"/>
        <v>15.412206743169406</v>
      </c>
      <c r="P144" s="235">
        <f t="shared" si="24"/>
        <v>28.260899702308862</v>
      </c>
      <c r="Q144" s="238">
        <f>J144*VLOOKUP('Tipo de Pilha_AP42'!$E$1,'Área - us ur_AP42'!$A$4:$H$7,2,FALSE)/1000</f>
        <v>0</v>
      </c>
      <c r="R144" s="239">
        <f>K144*VLOOKUP('Tipo de Pilha_AP42'!$E$1,'Área - us ur_AP42'!$A$4:$H$7,3,FALSE)/1000</f>
        <v>0</v>
      </c>
      <c r="S144" s="239">
        <f>L144*VLOOKUP('Tipo de Pilha_AP42'!$E$1,'Área - us ur_AP42'!$A$4:$H$7,4,FALSE)/1000</f>
        <v>0</v>
      </c>
      <c r="T144" s="239">
        <f>M144*VLOOKUP('Tipo de Pilha_AP42'!$E$1,'Área - us ur_AP42'!$A$4:$H$7,5,FALSE)/1000</f>
        <v>1.2290629659924041E-3</v>
      </c>
      <c r="U144" s="239">
        <f>N144*VLOOKUP('Tipo de Pilha_AP42'!$E$1,'Área - us ur_AP42'!$A$4:$H$7,6,FALSE)/1000</f>
        <v>0</v>
      </c>
      <c r="V144" s="239">
        <f>O144*VLOOKUP('Tipo de Pilha_AP42'!$E$1,'Área - us ur_AP42'!$A$4:$H$7,7,FALSE)/1000</f>
        <v>1.8494648091803287E-3</v>
      </c>
      <c r="W144" s="240">
        <f>P144*VLOOKUP('Tipo de Pilha_AP42'!$E$1,'Área - us ur_AP42'!$A$4:$H$7,8,FALSE)/1000</f>
        <v>0</v>
      </c>
      <c r="X144" s="241">
        <f t="shared" si="25"/>
        <v>3.0785277751727326E-3</v>
      </c>
    </row>
    <row r="145" spans="1:24" ht="15" customHeight="1" x14ac:dyDescent="0.2">
      <c r="A145" s="90">
        <f>'Série Vento-1 dia'!D145</f>
        <v>42147</v>
      </c>
      <c r="B145" s="55">
        <f>'Série Vento-1 dia'!E145</f>
        <v>8.5912147999999995</v>
      </c>
      <c r="C145" s="235">
        <f t="shared" si="27"/>
        <v>0.17182429600000002</v>
      </c>
      <c r="D145" s="235">
        <f t="shared" si="27"/>
        <v>0.17182429600000002</v>
      </c>
      <c r="E145" s="235">
        <f t="shared" si="27"/>
        <v>0.17182429600000002</v>
      </c>
      <c r="F145" s="235">
        <f t="shared" si="26"/>
        <v>0.51547288799999991</v>
      </c>
      <c r="G145" s="235">
        <f t="shared" si="26"/>
        <v>0.51547288799999991</v>
      </c>
      <c r="H145" s="235">
        <f t="shared" si="28"/>
        <v>0.77320933200000008</v>
      </c>
      <c r="I145" s="236">
        <f t="shared" si="29"/>
        <v>0.94503362800000001</v>
      </c>
      <c r="J145" s="237">
        <f t="shared" si="18"/>
        <v>0</v>
      </c>
      <c r="K145" s="235">
        <f t="shared" si="19"/>
        <v>0</v>
      </c>
      <c r="L145" s="235">
        <f t="shared" si="20"/>
        <v>0</v>
      </c>
      <c r="M145" s="235">
        <f t="shared" si="21"/>
        <v>2.5605478458175086</v>
      </c>
      <c r="N145" s="235">
        <f t="shared" si="22"/>
        <v>2.5605478458175086</v>
      </c>
      <c r="O145" s="235">
        <f t="shared" si="23"/>
        <v>15.412206743169406</v>
      </c>
      <c r="P145" s="235">
        <f t="shared" si="24"/>
        <v>28.260899702308862</v>
      </c>
      <c r="Q145" s="238">
        <f>J145*VLOOKUP('Tipo de Pilha_AP42'!$E$1,'Área - us ur_AP42'!$A$4:$H$7,2,FALSE)/1000</f>
        <v>0</v>
      </c>
      <c r="R145" s="239">
        <f>K145*VLOOKUP('Tipo de Pilha_AP42'!$E$1,'Área - us ur_AP42'!$A$4:$H$7,3,FALSE)/1000</f>
        <v>0</v>
      </c>
      <c r="S145" s="239">
        <f>L145*VLOOKUP('Tipo de Pilha_AP42'!$E$1,'Área - us ur_AP42'!$A$4:$H$7,4,FALSE)/1000</f>
        <v>0</v>
      </c>
      <c r="T145" s="239">
        <f>M145*VLOOKUP('Tipo de Pilha_AP42'!$E$1,'Área - us ur_AP42'!$A$4:$H$7,5,FALSE)/1000</f>
        <v>1.2290629659924041E-3</v>
      </c>
      <c r="U145" s="239">
        <f>N145*VLOOKUP('Tipo de Pilha_AP42'!$E$1,'Área - us ur_AP42'!$A$4:$H$7,6,FALSE)/1000</f>
        <v>0</v>
      </c>
      <c r="V145" s="239">
        <f>O145*VLOOKUP('Tipo de Pilha_AP42'!$E$1,'Área - us ur_AP42'!$A$4:$H$7,7,FALSE)/1000</f>
        <v>1.8494648091803287E-3</v>
      </c>
      <c r="W145" s="240">
        <f>P145*VLOOKUP('Tipo de Pilha_AP42'!$E$1,'Área - us ur_AP42'!$A$4:$H$7,8,FALSE)/1000</f>
        <v>0</v>
      </c>
      <c r="X145" s="241">
        <f t="shared" si="25"/>
        <v>3.0785277751727326E-3</v>
      </c>
    </row>
    <row r="146" spans="1:24" ht="15" customHeight="1" x14ac:dyDescent="0.2">
      <c r="A146" s="90">
        <f>'Série Vento-1 dia'!D146</f>
        <v>42148</v>
      </c>
      <c r="B146" s="55">
        <f>'Série Vento-1 dia'!E146</f>
        <v>11.16857924</v>
      </c>
      <c r="C146" s="235">
        <f t="shared" si="27"/>
        <v>0.22337158480000005</v>
      </c>
      <c r="D146" s="235">
        <f t="shared" si="27"/>
        <v>0.22337158480000005</v>
      </c>
      <c r="E146" s="235">
        <f t="shared" si="27"/>
        <v>0.22337158480000005</v>
      </c>
      <c r="F146" s="235">
        <f t="shared" si="26"/>
        <v>0.6701147543999999</v>
      </c>
      <c r="G146" s="235">
        <f t="shared" si="26"/>
        <v>0.6701147543999999</v>
      </c>
      <c r="H146" s="235">
        <f t="shared" si="28"/>
        <v>1.0051721316000002</v>
      </c>
      <c r="I146" s="236">
        <f t="shared" si="29"/>
        <v>1.2285437164000002</v>
      </c>
      <c r="J146" s="237">
        <f t="shared" si="18"/>
        <v>0</v>
      </c>
      <c r="K146" s="235">
        <f t="shared" si="19"/>
        <v>0</v>
      </c>
      <c r="L146" s="235">
        <f t="shared" si="20"/>
        <v>0</v>
      </c>
      <c r="M146" s="235">
        <f t="shared" si="21"/>
        <v>9.3468643862731895</v>
      </c>
      <c r="N146" s="235">
        <f t="shared" si="22"/>
        <v>9.3468643862731895</v>
      </c>
      <c r="O146" s="235">
        <f t="shared" si="23"/>
        <v>33.567036186218715</v>
      </c>
      <c r="P146" s="235">
        <f t="shared" si="24"/>
        <v>56.948572796111605</v>
      </c>
      <c r="Q146" s="238">
        <f>J146*VLOOKUP('Tipo de Pilha_AP42'!$E$1,'Área - us ur_AP42'!$A$4:$H$7,2,FALSE)/1000</f>
        <v>0</v>
      </c>
      <c r="R146" s="239">
        <f>K146*VLOOKUP('Tipo de Pilha_AP42'!$E$1,'Área - us ur_AP42'!$A$4:$H$7,3,FALSE)/1000</f>
        <v>0</v>
      </c>
      <c r="S146" s="239">
        <f>L146*VLOOKUP('Tipo de Pilha_AP42'!$E$1,'Área - us ur_AP42'!$A$4:$H$7,4,FALSE)/1000</f>
        <v>0</v>
      </c>
      <c r="T146" s="239">
        <f>M146*VLOOKUP('Tipo de Pilha_AP42'!$E$1,'Área - us ur_AP42'!$A$4:$H$7,5,FALSE)/1000</f>
        <v>4.4864949054111303E-3</v>
      </c>
      <c r="U146" s="239">
        <f>N146*VLOOKUP('Tipo de Pilha_AP42'!$E$1,'Área - us ur_AP42'!$A$4:$H$7,6,FALSE)/1000</f>
        <v>0</v>
      </c>
      <c r="V146" s="239">
        <f>O146*VLOOKUP('Tipo de Pilha_AP42'!$E$1,'Área - us ur_AP42'!$A$4:$H$7,7,FALSE)/1000</f>
        <v>4.0280443423462457E-3</v>
      </c>
      <c r="W146" s="240">
        <f>P146*VLOOKUP('Tipo de Pilha_AP42'!$E$1,'Área - us ur_AP42'!$A$4:$H$7,8,FALSE)/1000</f>
        <v>0</v>
      </c>
      <c r="X146" s="241">
        <f t="shared" si="25"/>
        <v>8.5145392477573752E-3</v>
      </c>
    </row>
    <row r="147" spans="1:24" ht="15" customHeight="1" x14ac:dyDescent="0.2">
      <c r="A147" s="90">
        <f>'Série Vento-1 dia'!D147</f>
        <v>42149</v>
      </c>
      <c r="B147" s="55">
        <f>'Série Vento-1 dia'!E147</f>
        <v>9.4503362800000001</v>
      </c>
      <c r="C147" s="235">
        <f t="shared" si="27"/>
        <v>0.18900672560000004</v>
      </c>
      <c r="D147" s="235">
        <f t="shared" si="27"/>
        <v>0.18900672560000004</v>
      </c>
      <c r="E147" s="235">
        <f t="shared" si="27"/>
        <v>0.18900672560000004</v>
      </c>
      <c r="F147" s="235">
        <f t="shared" si="26"/>
        <v>0.56702017679999994</v>
      </c>
      <c r="G147" s="235">
        <f t="shared" si="26"/>
        <v>0.56702017679999994</v>
      </c>
      <c r="H147" s="235">
        <f t="shared" si="28"/>
        <v>0.85053026520000008</v>
      </c>
      <c r="I147" s="236">
        <f t="shared" si="29"/>
        <v>1.0395369908000001</v>
      </c>
      <c r="J147" s="237">
        <f t="shared" si="18"/>
        <v>0</v>
      </c>
      <c r="K147" s="235">
        <f t="shared" si="19"/>
        <v>0</v>
      </c>
      <c r="L147" s="235">
        <f t="shared" si="20"/>
        <v>0</v>
      </c>
      <c r="M147" s="235">
        <f t="shared" si="21"/>
        <v>4.514427093317587</v>
      </c>
      <c r="N147" s="235">
        <f t="shared" si="22"/>
        <v>4.514427093317587</v>
      </c>
      <c r="O147" s="235">
        <f t="shared" si="23"/>
        <v>20.770307459052582</v>
      </c>
      <c r="P147" s="235">
        <f t="shared" si="24"/>
        <v>36.787474672904132</v>
      </c>
      <c r="Q147" s="238">
        <f>J147*VLOOKUP('Tipo de Pilha_AP42'!$E$1,'Área - us ur_AP42'!$A$4:$H$7,2,FALSE)/1000</f>
        <v>0</v>
      </c>
      <c r="R147" s="239">
        <f>K147*VLOOKUP('Tipo de Pilha_AP42'!$E$1,'Área - us ur_AP42'!$A$4:$H$7,3,FALSE)/1000</f>
        <v>0</v>
      </c>
      <c r="S147" s="239">
        <f>L147*VLOOKUP('Tipo de Pilha_AP42'!$E$1,'Área - us ur_AP42'!$A$4:$H$7,4,FALSE)/1000</f>
        <v>0</v>
      </c>
      <c r="T147" s="239">
        <f>M147*VLOOKUP('Tipo de Pilha_AP42'!$E$1,'Área - us ur_AP42'!$A$4:$H$7,5,FALSE)/1000</f>
        <v>2.1669250047924417E-3</v>
      </c>
      <c r="U147" s="239">
        <f>N147*VLOOKUP('Tipo de Pilha_AP42'!$E$1,'Área - us ur_AP42'!$A$4:$H$7,6,FALSE)/1000</f>
        <v>0</v>
      </c>
      <c r="V147" s="239">
        <f>O147*VLOOKUP('Tipo de Pilha_AP42'!$E$1,'Área - us ur_AP42'!$A$4:$H$7,7,FALSE)/1000</f>
        <v>2.4924368950863095E-3</v>
      </c>
      <c r="W147" s="240">
        <f>P147*VLOOKUP('Tipo de Pilha_AP42'!$E$1,'Área - us ur_AP42'!$A$4:$H$7,8,FALSE)/1000</f>
        <v>0</v>
      </c>
      <c r="X147" s="241">
        <f t="shared" si="25"/>
        <v>4.6593618998787513E-3</v>
      </c>
    </row>
    <row r="148" spans="1:24" ht="15" customHeight="1" x14ac:dyDescent="0.2">
      <c r="A148" s="90">
        <f>'Série Vento-1 dia'!D148</f>
        <v>42150</v>
      </c>
      <c r="B148" s="55">
        <f>'Série Vento-1 dia'!E148</f>
        <v>6.8729718399999999</v>
      </c>
      <c r="C148" s="235">
        <f t="shared" si="27"/>
        <v>0.13745943680000003</v>
      </c>
      <c r="D148" s="235">
        <f t="shared" si="27"/>
        <v>0.13745943680000003</v>
      </c>
      <c r="E148" s="235">
        <f t="shared" si="27"/>
        <v>0.13745943680000003</v>
      </c>
      <c r="F148" s="235">
        <f t="shared" si="26"/>
        <v>0.4123783104</v>
      </c>
      <c r="G148" s="235">
        <f t="shared" si="26"/>
        <v>0.4123783104</v>
      </c>
      <c r="H148" s="235">
        <f t="shared" si="28"/>
        <v>0.61856746560000009</v>
      </c>
      <c r="I148" s="236">
        <f t="shared" si="29"/>
        <v>0.75602690240000014</v>
      </c>
      <c r="J148" s="237">
        <f t="shared" si="18"/>
        <v>0</v>
      </c>
      <c r="K148" s="235">
        <f t="shared" si="19"/>
        <v>0</v>
      </c>
      <c r="L148" s="235">
        <f t="shared" si="20"/>
        <v>0</v>
      </c>
      <c r="M148" s="235">
        <f t="shared" si="21"/>
        <v>0</v>
      </c>
      <c r="N148" s="235">
        <f t="shared" si="22"/>
        <v>0</v>
      </c>
      <c r="O148" s="235">
        <f t="shared" si="23"/>
        <v>6.7765326068028209</v>
      </c>
      <c r="P148" s="235">
        <f t="shared" si="24"/>
        <v>14.315697943135278</v>
      </c>
      <c r="Q148" s="238">
        <f>J148*VLOOKUP('Tipo de Pilha_AP42'!$E$1,'Área - us ur_AP42'!$A$4:$H$7,2,FALSE)/1000</f>
        <v>0</v>
      </c>
      <c r="R148" s="239">
        <f>K148*VLOOKUP('Tipo de Pilha_AP42'!$E$1,'Área - us ur_AP42'!$A$4:$H$7,3,FALSE)/1000</f>
        <v>0</v>
      </c>
      <c r="S148" s="239">
        <f>L148*VLOOKUP('Tipo de Pilha_AP42'!$E$1,'Área - us ur_AP42'!$A$4:$H$7,4,FALSE)/1000</f>
        <v>0</v>
      </c>
      <c r="T148" s="239">
        <f>M148*VLOOKUP('Tipo de Pilha_AP42'!$E$1,'Área - us ur_AP42'!$A$4:$H$7,5,FALSE)/1000</f>
        <v>0</v>
      </c>
      <c r="U148" s="239">
        <f>N148*VLOOKUP('Tipo de Pilha_AP42'!$E$1,'Área - us ur_AP42'!$A$4:$H$7,6,FALSE)/1000</f>
        <v>0</v>
      </c>
      <c r="V148" s="239">
        <f>O148*VLOOKUP('Tipo de Pilha_AP42'!$E$1,'Área - us ur_AP42'!$A$4:$H$7,7,FALSE)/1000</f>
        <v>8.1318391281633856E-4</v>
      </c>
      <c r="W148" s="240">
        <f>P148*VLOOKUP('Tipo de Pilha_AP42'!$E$1,'Área - us ur_AP42'!$A$4:$H$7,8,FALSE)/1000</f>
        <v>0</v>
      </c>
      <c r="X148" s="241">
        <f t="shared" si="25"/>
        <v>8.1318391281633856E-4</v>
      </c>
    </row>
    <row r="149" spans="1:24" ht="15" customHeight="1" x14ac:dyDescent="0.2">
      <c r="A149" s="90">
        <f>'Série Vento-1 dia'!D149</f>
        <v>42151</v>
      </c>
      <c r="B149" s="55">
        <f>'Série Vento-1 dia'!E149</f>
        <v>10.309457759999999</v>
      </c>
      <c r="C149" s="235">
        <f t="shared" si="27"/>
        <v>0.20618915520000003</v>
      </c>
      <c r="D149" s="235">
        <f t="shared" si="27"/>
        <v>0.20618915520000003</v>
      </c>
      <c r="E149" s="235">
        <f t="shared" si="27"/>
        <v>0.20618915520000003</v>
      </c>
      <c r="F149" s="235">
        <f t="shared" si="26"/>
        <v>0.61856746559999987</v>
      </c>
      <c r="G149" s="235">
        <f t="shared" si="26"/>
        <v>0.61856746559999987</v>
      </c>
      <c r="H149" s="235">
        <f t="shared" si="28"/>
        <v>0.92785119839999997</v>
      </c>
      <c r="I149" s="236">
        <f t="shared" si="29"/>
        <v>1.1340403536000001</v>
      </c>
      <c r="J149" s="237">
        <f t="shared" si="18"/>
        <v>0</v>
      </c>
      <c r="K149" s="235">
        <f t="shared" si="19"/>
        <v>0</v>
      </c>
      <c r="L149" s="235">
        <f t="shared" si="20"/>
        <v>0</v>
      </c>
      <c r="M149" s="235">
        <f t="shared" si="21"/>
        <v>6.7765326068028102</v>
      </c>
      <c r="N149" s="235">
        <f t="shared" si="22"/>
        <v>6.7765326068028102</v>
      </c>
      <c r="O149" s="235">
        <f t="shared" si="23"/>
        <v>26.821917273402335</v>
      </c>
      <c r="P149" s="235">
        <f t="shared" si="24"/>
        <v>46.350032370838377</v>
      </c>
      <c r="Q149" s="238">
        <f>J149*VLOOKUP('Tipo de Pilha_AP42'!$E$1,'Área - us ur_AP42'!$A$4:$H$7,2,FALSE)/1000</f>
        <v>0</v>
      </c>
      <c r="R149" s="239">
        <f>K149*VLOOKUP('Tipo de Pilha_AP42'!$E$1,'Área - us ur_AP42'!$A$4:$H$7,3,FALSE)/1000</f>
        <v>0</v>
      </c>
      <c r="S149" s="239">
        <f>L149*VLOOKUP('Tipo de Pilha_AP42'!$E$1,'Área - us ur_AP42'!$A$4:$H$7,4,FALSE)/1000</f>
        <v>0</v>
      </c>
      <c r="T149" s="239">
        <f>M149*VLOOKUP('Tipo de Pilha_AP42'!$E$1,'Área - us ur_AP42'!$A$4:$H$7,5,FALSE)/1000</f>
        <v>3.2527356512653486E-3</v>
      </c>
      <c r="U149" s="239">
        <f>N149*VLOOKUP('Tipo de Pilha_AP42'!$E$1,'Área - us ur_AP42'!$A$4:$H$7,6,FALSE)/1000</f>
        <v>0</v>
      </c>
      <c r="V149" s="239">
        <f>O149*VLOOKUP('Tipo de Pilha_AP42'!$E$1,'Área - us ur_AP42'!$A$4:$H$7,7,FALSE)/1000</f>
        <v>3.2186300728082799E-3</v>
      </c>
      <c r="W149" s="240">
        <f>P149*VLOOKUP('Tipo de Pilha_AP42'!$E$1,'Área - us ur_AP42'!$A$4:$H$7,8,FALSE)/1000</f>
        <v>0</v>
      </c>
      <c r="X149" s="241">
        <f t="shared" si="25"/>
        <v>6.4713657240736289E-3</v>
      </c>
    </row>
    <row r="150" spans="1:24" ht="15" customHeight="1" x14ac:dyDescent="0.2">
      <c r="A150" s="90">
        <f>'Série Vento-1 dia'!D150</f>
        <v>42152</v>
      </c>
      <c r="B150" s="55">
        <f>'Série Vento-1 dia'!E150</f>
        <v>12.886822199999999</v>
      </c>
      <c r="C150" s="235">
        <f t="shared" si="27"/>
        <v>0.25773644400000001</v>
      </c>
      <c r="D150" s="235">
        <f t="shared" si="27"/>
        <v>0.25773644400000001</v>
      </c>
      <c r="E150" s="235">
        <f t="shared" si="27"/>
        <v>0.25773644400000001</v>
      </c>
      <c r="F150" s="235">
        <f t="shared" si="26"/>
        <v>0.77320933199999997</v>
      </c>
      <c r="G150" s="235">
        <f t="shared" si="26"/>
        <v>0.77320933199999997</v>
      </c>
      <c r="H150" s="235">
        <f t="shared" si="28"/>
        <v>1.159813998</v>
      </c>
      <c r="I150" s="236">
        <f t="shared" si="29"/>
        <v>1.417550442</v>
      </c>
      <c r="J150" s="237">
        <f t="shared" si="18"/>
        <v>0</v>
      </c>
      <c r="K150" s="235">
        <f t="shared" si="19"/>
        <v>0</v>
      </c>
      <c r="L150" s="235">
        <f t="shared" si="20"/>
        <v>0</v>
      </c>
      <c r="M150" s="235">
        <f t="shared" si="21"/>
        <v>15.412206743169399</v>
      </c>
      <c r="N150" s="235">
        <f t="shared" si="22"/>
        <v>15.412206743169399</v>
      </c>
      <c r="O150" s="235">
        <f t="shared" si="23"/>
        <v>49.137801307251152</v>
      </c>
      <c r="P150" s="235">
        <f t="shared" si="24"/>
        <v>81.253601828674945</v>
      </c>
      <c r="Q150" s="238">
        <f>J150*VLOOKUP('Tipo de Pilha_AP42'!$E$1,'Área - us ur_AP42'!$A$4:$H$7,2,FALSE)/1000</f>
        <v>0</v>
      </c>
      <c r="R150" s="239">
        <f>K150*VLOOKUP('Tipo de Pilha_AP42'!$E$1,'Área - us ur_AP42'!$A$4:$H$7,3,FALSE)/1000</f>
        <v>0</v>
      </c>
      <c r="S150" s="239">
        <f>L150*VLOOKUP('Tipo de Pilha_AP42'!$E$1,'Área - us ur_AP42'!$A$4:$H$7,4,FALSE)/1000</f>
        <v>0</v>
      </c>
      <c r="T150" s="239">
        <f>M150*VLOOKUP('Tipo de Pilha_AP42'!$E$1,'Área - us ur_AP42'!$A$4:$H$7,5,FALSE)/1000</f>
        <v>7.3978592367213115E-3</v>
      </c>
      <c r="U150" s="239">
        <f>N150*VLOOKUP('Tipo de Pilha_AP42'!$E$1,'Área - us ur_AP42'!$A$4:$H$7,6,FALSE)/1000</f>
        <v>0</v>
      </c>
      <c r="V150" s="239">
        <f>O150*VLOOKUP('Tipo de Pilha_AP42'!$E$1,'Área - us ur_AP42'!$A$4:$H$7,7,FALSE)/1000</f>
        <v>5.8965361568701384E-3</v>
      </c>
      <c r="W150" s="240">
        <f>P150*VLOOKUP('Tipo de Pilha_AP42'!$E$1,'Área - us ur_AP42'!$A$4:$H$7,8,FALSE)/1000</f>
        <v>0</v>
      </c>
      <c r="X150" s="241">
        <f t="shared" si="25"/>
        <v>1.329439539359145E-2</v>
      </c>
    </row>
    <row r="151" spans="1:24" ht="15" customHeight="1" x14ac:dyDescent="0.2">
      <c r="A151" s="90">
        <f>'Série Vento-1 dia'!D151</f>
        <v>42153</v>
      </c>
      <c r="B151" s="55">
        <f>'Série Vento-1 dia'!E151</f>
        <v>16.32330812</v>
      </c>
      <c r="C151" s="235">
        <f t="shared" si="27"/>
        <v>0.32646616240000009</v>
      </c>
      <c r="D151" s="235">
        <f t="shared" si="27"/>
        <v>0.32646616240000009</v>
      </c>
      <c r="E151" s="235">
        <f t="shared" si="27"/>
        <v>0.32646616240000009</v>
      </c>
      <c r="F151" s="235">
        <f t="shared" si="26"/>
        <v>0.9793984872</v>
      </c>
      <c r="G151" s="235">
        <f t="shared" si="26"/>
        <v>0.9793984872</v>
      </c>
      <c r="H151" s="235">
        <f t="shared" si="28"/>
        <v>1.4690977308000002</v>
      </c>
      <c r="I151" s="236">
        <f t="shared" si="29"/>
        <v>1.7955638932000002</v>
      </c>
      <c r="J151" s="237">
        <f t="shared" si="18"/>
        <v>0</v>
      </c>
      <c r="K151" s="235">
        <f t="shared" si="19"/>
        <v>0</v>
      </c>
      <c r="L151" s="235">
        <f t="shared" si="20"/>
        <v>0</v>
      </c>
      <c r="M151" s="235">
        <f t="shared" si="21"/>
        <v>31.241606648783609</v>
      </c>
      <c r="N151" s="235">
        <f t="shared" si="22"/>
        <v>31.241606648783609</v>
      </c>
      <c r="O151" s="235">
        <f t="shared" si="23"/>
        <v>88.601440730915172</v>
      </c>
      <c r="P151" s="235">
        <f t="shared" si="24"/>
        <v>142.29545262186943</v>
      </c>
      <c r="Q151" s="238">
        <f>J151*VLOOKUP('Tipo de Pilha_AP42'!$E$1,'Área - us ur_AP42'!$A$4:$H$7,2,FALSE)/1000</f>
        <v>0</v>
      </c>
      <c r="R151" s="239">
        <f>K151*VLOOKUP('Tipo de Pilha_AP42'!$E$1,'Área - us ur_AP42'!$A$4:$H$7,3,FALSE)/1000</f>
        <v>0</v>
      </c>
      <c r="S151" s="239">
        <f>L151*VLOOKUP('Tipo de Pilha_AP42'!$E$1,'Área - us ur_AP42'!$A$4:$H$7,4,FALSE)/1000</f>
        <v>0</v>
      </c>
      <c r="T151" s="239">
        <f>M151*VLOOKUP('Tipo de Pilha_AP42'!$E$1,'Área - us ur_AP42'!$A$4:$H$7,5,FALSE)/1000</f>
        <v>1.4995971191416132E-2</v>
      </c>
      <c r="U151" s="239">
        <f>N151*VLOOKUP('Tipo de Pilha_AP42'!$E$1,'Área - us ur_AP42'!$A$4:$H$7,6,FALSE)/1000</f>
        <v>0</v>
      </c>
      <c r="V151" s="239">
        <f>O151*VLOOKUP('Tipo de Pilha_AP42'!$E$1,'Área - us ur_AP42'!$A$4:$H$7,7,FALSE)/1000</f>
        <v>1.0632172887709821E-2</v>
      </c>
      <c r="W151" s="240">
        <f>P151*VLOOKUP('Tipo de Pilha_AP42'!$E$1,'Área - us ur_AP42'!$A$4:$H$7,8,FALSE)/1000</f>
        <v>0</v>
      </c>
      <c r="X151" s="241">
        <f t="shared" si="25"/>
        <v>2.5628144079125954E-2</v>
      </c>
    </row>
    <row r="152" spans="1:24" ht="15" customHeight="1" x14ac:dyDescent="0.2">
      <c r="A152" s="90">
        <f>'Série Vento-1 dia'!D152</f>
        <v>42154</v>
      </c>
      <c r="B152" s="55">
        <f>'Série Vento-1 dia'!E152</f>
        <v>9.4503362800000001</v>
      </c>
      <c r="C152" s="235">
        <f t="shared" si="27"/>
        <v>0.18900672560000004</v>
      </c>
      <c r="D152" s="235">
        <f t="shared" si="27"/>
        <v>0.18900672560000004</v>
      </c>
      <c r="E152" s="235">
        <f t="shared" si="27"/>
        <v>0.18900672560000004</v>
      </c>
      <c r="F152" s="235">
        <f t="shared" si="26"/>
        <v>0.56702017679999994</v>
      </c>
      <c r="G152" s="235">
        <f t="shared" si="26"/>
        <v>0.56702017679999994</v>
      </c>
      <c r="H152" s="235">
        <f t="shared" si="28"/>
        <v>0.85053026520000008</v>
      </c>
      <c r="I152" s="236">
        <f t="shared" si="29"/>
        <v>1.0395369908000001</v>
      </c>
      <c r="J152" s="237">
        <f t="shared" si="18"/>
        <v>0</v>
      </c>
      <c r="K152" s="235">
        <f t="shared" si="19"/>
        <v>0</v>
      </c>
      <c r="L152" s="235">
        <f t="shared" si="20"/>
        <v>0</v>
      </c>
      <c r="M152" s="235">
        <f t="shared" si="21"/>
        <v>4.514427093317587</v>
      </c>
      <c r="N152" s="235">
        <f t="shared" si="22"/>
        <v>4.514427093317587</v>
      </c>
      <c r="O152" s="235">
        <f t="shared" si="23"/>
        <v>20.770307459052582</v>
      </c>
      <c r="P152" s="235">
        <f t="shared" si="24"/>
        <v>36.787474672904132</v>
      </c>
      <c r="Q152" s="238">
        <f>J152*VLOOKUP('Tipo de Pilha_AP42'!$E$1,'Área - us ur_AP42'!$A$4:$H$7,2,FALSE)/1000</f>
        <v>0</v>
      </c>
      <c r="R152" s="239">
        <f>K152*VLOOKUP('Tipo de Pilha_AP42'!$E$1,'Área - us ur_AP42'!$A$4:$H$7,3,FALSE)/1000</f>
        <v>0</v>
      </c>
      <c r="S152" s="239">
        <f>L152*VLOOKUP('Tipo de Pilha_AP42'!$E$1,'Área - us ur_AP42'!$A$4:$H$7,4,FALSE)/1000</f>
        <v>0</v>
      </c>
      <c r="T152" s="239">
        <f>M152*VLOOKUP('Tipo de Pilha_AP42'!$E$1,'Área - us ur_AP42'!$A$4:$H$7,5,FALSE)/1000</f>
        <v>2.1669250047924417E-3</v>
      </c>
      <c r="U152" s="239">
        <f>N152*VLOOKUP('Tipo de Pilha_AP42'!$E$1,'Área - us ur_AP42'!$A$4:$H$7,6,FALSE)/1000</f>
        <v>0</v>
      </c>
      <c r="V152" s="239">
        <f>O152*VLOOKUP('Tipo de Pilha_AP42'!$E$1,'Área - us ur_AP42'!$A$4:$H$7,7,FALSE)/1000</f>
        <v>2.4924368950863095E-3</v>
      </c>
      <c r="W152" s="240">
        <f>P152*VLOOKUP('Tipo de Pilha_AP42'!$E$1,'Área - us ur_AP42'!$A$4:$H$7,8,FALSE)/1000</f>
        <v>0</v>
      </c>
      <c r="X152" s="241">
        <f t="shared" si="25"/>
        <v>4.6593618998787513E-3</v>
      </c>
    </row>
    <row r="153" spans="1:24" ht="15" customHeight="1" x14ac:dyDescent="0.2">
      <c r="A153" s="90">
        <f>'Série Vento-1 dia'!D153</f>
        <v>42155</v>
      </c>
      <c r="B153" s="55">
        <f>'Série Vento-1 dia'!E153</f>
        <v>6.8729718399999999</v>
      </c>
      <c r="C153" s="235">
        <f t="shared" si="27"/>
        <v>0.13745943680000003</v>
      </c>
      <c r="D153" s="235">
        <f t="shared" si="27"/>
        <v>0.13745943680000003</v>
      </c>
      <c r="E153" s="235">
        <f t="shared" si="27"/>
        <v>0.13745943680000003</v>
      </c>
      <c r="F153" s="235">
        <f t="shared" si="26"/>
        <v>0.4123783104</v>
      </c>
      <c r="G153" s="235">
        <f t="shared" si="26"/>
        <v>0.4123783104</v>
      </c>
      <c r="H153" s="235">
        <f t="shared" si="28"/>
        <v>0.61856746560000009</v>
      </c>
      <c r="I153" s="236">
        <f t="shared" si="29"/>
        <v>0.75602690240000014</v>
      </c>
      <c r="J153" s="237">
        <f t="shared" si="18"/>
        <v>0</v>
      </c>
      <c r="K153" s="235">
        <f t="shared" si="19"/>
        <v>0</v>
      </c>
      <c r="L153" s="235">
        <f t="shared" si="20"/>
        <v>0</v>
      </c>
      <c r="M153" s="235">
        <f t="shared" si="21"/>
        <v>0</v>
      </c>
      <c r="N153" s="235">
        <f t="shared" si="22"/>
        <v>0</v>
      </c>
      <c r="O153" s="235">
        <f t="shared" si="23"/>
        <v>6.7765326068028209</v>
      </c>
      <c r="P153" s="235">
        <f t="shared" si="24"/>
        <v>14.315697943135278</v>
      </c>
      <c r="Q153" s="238">
        <f>J153*VLOOKUP('Tipo de Pilha_AP42'!$E$1,'Área - us ur_AP42'!$A$4:$H$7,2,FALSE)/1000</f>
        <v>0</v>
      </c>
      <c r="R153" s="239">
        <f>K153*VLOOKUP('Tipo de Pilha_AP42'!$E$1,'Área - us ur_AP42'!$A$4:$H$7,3,FALSE)/1000</f>
        <v>0</v>
      </c>
      <c r="S153" s="239">
        <f>L153*VLOOKUP('Tipo de Pilha_AP42'!$E$1,'Área - us ur_AP42'!$A$4:$H$7,4,FALSE)/1000</f>
        <v>0</v>
      </c>
      <c r="T153" s="239">
        <f>M153*VLOOKUP('Tipo de Pilha_AP42'!$E$1,'Área - us ur_AP42'!$A$4:$H$7,5,FALSE)/1000</f>
        <v>0</v>
      </c>
      <c r="U153" s="239">
        <f>N153*VLOOKUP('Tipo de Pilha_AP42'!$E$1,'Área - us ur_AP42'!$A$4:$H$7,6,FALSE)/1000</f>
        <v>0</v>
      </c>
      <c r="V153" s="239">
        <f>O153*VLOOKUP('Tipo de Pilha_AP42'!$E$1,'Área - us ur_AP42'!$A$4:$H$7,7,FALSE)/1000</f>
        <v>8.1318391281633856E-4</v>
      </c>
      <c r="W153" s="240">
        <f>P153*VLOOKUP('Tipo de Pilha_AP42'!$E$1,'Área - us ur_AP42'!$A$4:$H$7,8,FALSE)/1000</f>
        <v>0</v>
      </c>
      <c r="X153" s="241">
        <f t="shared" si="25"/>
        <v>8.1318391281633856E-4</v>
      </c>
    </row>
    <row r="154" spans="1:24" ht="15" customHeight="1" x14ac:dyDescent="0.2">
      <c r="A154" s="90">
        <f>'Série Vento-1 dia'!D154</f>
        <v>42156</v>
      </c>
      <c r="B154" s="55">
        <f>'Série Vento-1 dia'!E154</f>
        <v>12.027700719999999</v>
      </c>
      <c r="C154" s="235">
        <f t="shared" si="27"/>
        <v>0.24055401440000002</v>
      </c>
      <c r="D154" s="235">
        <f t="shared" si="27"/>
        <v>0.24055401440000002</v>
      </c>
      <c r="E154" s="235">
        <f t="shared" si="27"/>
        <v>0.24055401440000002</v>
      </c>
      <c r="F154" s="235">
        <f t="shared" si="26"/>
        <v>0.72166204319999994</v>
      </c>
      <c r="G154" s="235">
        <f t="shared" si="26"/>
        <v>0.72166204319999994</v>
      </c>
      <c r="H154" s="235">
        <f t="shared" si="28"/>
        <v>1.0824930648</v>
      </c>
      <c r="I154" s="236">
        <f t="shared" si="29"/>
        <v>1.3230470792</v>
      </c>
      <c r="J154" s="237">
        <f t="shared" si="18"/>
        <v>0</v>
      </c>
      <c r="K154" s="235">
        <f t="shared" si="19"/>
        <v>0</v>
      </c>
      <c r="L154" s="235">
        <f t="shared" si="20"/>
        <v>0</v>
      </c>
      <c r="M154" s="235">
        <f t="shared" si="21"/>
        <v>12.22542243172872</v>
      </c>
      <c r="N154" s="235">
        <f t="shared" si="22"/>
        <v>12.22542243172872</v>
      </c>
      <c r="O154" s="235">
        <f t="shared" si="23"/>
        <v>41.00566419750163</v>
      </c>
      <c r="P154" s="235">
        <f t="shared" si="24"/>
        <v>68.583095948723766</v>
      </c>
      <c r="Q154" s="238">
        <f>J154*VLOOKUP('Tipo de Pilha_AP42'!$E$1,'Área - us ur_AP42'!$A$4:$H$7,2,FALSE)/1000</f>
        <v>0</v>
      </c>
      <c r="R154" s="239">
        <f>K154*VLOOKUP('Tipo de Pilha_AP42'!$E$1,'Área - us ur_AP42'!$A$4:$H$7,3,FALSE)/1000</f>
        <v>0</v>
      </c>
      <c r="S154" s="239">
        <f>L154*VLOOKUP('Tipo de Pilha_AP42'!$E$1,'Área - us ur_AP42'!$A$4:$H$7,4,FALSE)/1000</f>
        <v>0</v>
      </c>
      <c r="T154" s="239">
        <f>M154*VLOOKUP('Tipo de Pilha_AP42'!$E$1,'Área - us ur_AP42'!$A$4:$H$7,5,FALSE)/1000</f>
        <v>5.8682027672297852E-3</v>
      </c>
      <c r="U154" s="239">
        <f>N154*VLOOKUP('Tipo de Pilha_AP42'!$E$1,'Área - us ur_AP42'!$A$4:$H$7,6,FALSE)/1000</f>
        <v>0</v>
      </c>
      <c r="V154" s="239">
        <f>O154*VLOOKUP('Tipo de Pilha_AP42'!$E$1,'Área - us ur_AP42'!$A$4:$H$7,7,FALSE)/1000</f>
        <v>4.9206797037001961E-3</v>
      </c>
      <c r="W154" s="240">
        <f>P154*VLOOKUP('Tipo de Pilha_AP42'!$E$1,'Área - us ur_AP42'!$A$4:$H$7,8,FALSE)/1000</f>
        <v>0</v>
      </c>
      <c r="X154" s="241">
        <f t="shared" si="25"/>
        <v>1.0788882470929982E-2</v>
      </c>
    </row>
    <row r="155" spans="1:24" ht="15" customHeight="1" x14ac:dyDescent="0.2">
      <c r="A155" s="90">
        <f>'Série Vento-1 dia'!D155</f>
        <v>42157</v>
      </c>
      <c r="B155" s="55">
        <f>'Série Vento-1 dia'!E155</f>
        <v>10.309457759999999</v>
      </c>
      <c r="C155" s="235">
        <f t="shared" si="27"/>
        <v>0.20618915520000003</v>
      </c>
      <c r="D155" s="235">
        <f t="shared" si="27"/>
        <v>0.20618915520000003</v>
      </c>
      <c r="E155" s="235">
        <f t="shared" si="27"/>
        <v>0.20618915520000003</v>
      </c>
      <c r="F155" s="235">
        <f t="shared" si="26"/>
        <v>0.61856746559999987</v>
      </c>
      <c r="G155" s="235">
        <f t="shared" si="26"/>
        <v>0.61856746559999987</v>
      </c>
      <c r="H155" s="235">
        <f t="shared" si="28"/>
        <v>0.92785119839999997</v>
      </c>
      <c r="I155" s="236">
        <f t="shared" si="29"/>
        <v>1.1340403536000001</v>
      </c>
      <c r="J155" s="237">
        <f t="shared" si="18"/>
        <v>0</v>
      </c>
      <c r="K155" s="235">
        <f t="shared" si="19"/>
        <v>0</v>
      </c>
      <c r="L155" s="235">
        <f t="shared" si="20"/>
        <v>0</v>
      </c>
      <c r="M155" s="235">
        <f t="shared" si="21"/>
        <v>6.7765326068028102</v>
      </c>
      <c r="N155" s="235">
        <f t="shared" si="22"/>
        <v>6.7765326068028102</v>
      </c>
      <c r="O155" s="235">
        <f t="shared" si="23"/>
        <v>26.821917273402335</v>
      </c>
      <c r="P155" s="235">
        <f t="shared" si="24"/>
        <v>46.350032370838377</v>
      </c>
      <c r="Q155" s="238">
        <f>J155*VLOOKUP('Tipo de Pilha_AP42'!$E$1,'Área - us ur_AP42'!$A$4:$H$7,2,FALSE)/1000</f>
        <v>0</v>
      </c>
      <c r="R155" s="239">
        <f>K155*VLOOKUP('Tipo de Pilha_AP42'!$E$1,'Área - us ur_AP42'!$A$4:$H$7,3,FALSE)/1000</f>
        <v>0</v>
      </c>
      <c r="S155" s="239">
        <f>L155*VLOOKUP('Tipo de Pilha_AP42'!$E$1,'Área - us ur_AP42'!$A$4:$H$7,4,FALSE)/1000</f>
        <v>0</v>
      </c>
      <c r="T155" s="239">
        <f>M155*VLOOKUP('Tipo de Pilha_AP42'!$E$1,'Área - us ur_AP42'!$A$4:$H$7,5,FALSE)/1000</f>
        <v>3.2527356512653486E-3</v>
      </c>
      <c r="U155" s="239">
        <f>N155*VLOOKUP('Tipo de Pilha_AP42'!$E$1,'Área - us ur_AP42'!$A$4:$H$7,6,FALSE)/1000</f>
        <v>0</v>
      </c>
      <c r="V155" s="239">
        <f>O155*VLOOKUP('Tipo de Pilha_AP42'!$E$1,'Área - us ur_AP42'!$A$4:$H$7,7,FALSE)/1000</f>
        <v>3.2186300728082799E-3</v>
      </c>
      <c r="W155" s="240">
        <f>P155*VLOOKUP('Tipo de Pilha_AP42'!$E$1,'Área - us ur_AP42'!$A$4:$H$7,8,FALSE)/1000</f>
        <v>0</v>
      </c>
      <c r="X155" s="241">
        <f t="shared" si="25"/>
        <v>6.4713657240736289E-3</v>
      </c>
    </row>
    <row r="156" spans="1:24" ht="15" customHeight="1" x14ac:dyDescent="0.2">
      <c r="A156" s="90">
        <f>'Série Vento-1 dia'!D156</f>
        <v>42158</v>
      </c>
      <c r="B156" s="55">
        <f>'Série Vento-1 dia'!E156</f>
        <v>8.5912147999999995</v>
      </c>
      <c r="C156" s="235">
        <f t="shared" si="27"/>
        <v>0.17182429600000002</v>
      </c>
      <c r="D156" s="235">
        <f t="shared" si="27"/>
        <v>0.17182429600000002</v>
      </c>
      <c r="E156" s="235">
        <f t="shared" si="27"/>
        <v>0.17182429600000002</v>
      </c>
      <c r="F156" s="235">
        <f t="shared" si="26"/>
        <v>0.51547288799999991</v>
      </c>
      <c r="G156" s="235">
        <f t="shared" si="26"/>
        <v>0.51547288799999991</v>
      </c>
      <c r="H156" s="235">
        <f t="shared" si="28"/>
        <v>0.77320933200000008</v>
      </c>
      <c r="I156" s="236">
        <f t="shared" si="29"/>
        <v>0.94503362800000001</v>
      </c>
      <c r="J156" s="237">
        <f t="shared" si="18"/>
        <v>0</v>
      </c>
      <c r="K156" s="235">
        <f t="shared" si="19"/>
        <v>0</v>
      </c>
      <c r="L156" s="235">
        <f t="shared" si="20"/>
        <v>0</v>
      </c>
      <c r="M156" s="235">
        <f t="shared" si="21"/>
        <v>2.5605478458175086</v>
      </c>
      <c r="N156" s="235">
        <f t="shared" si="22"/>
        <v>2.5605478458175086</v>
      </c>
      <c r="O156" s="235">
        <f t="shared" si="23"/>
        <v>15.412206743169406</v>
      </c>
      <c r="P156" s="235">
        <f t="shared" si="24"/>
        <v>28.260899702308862</v>
      </c>
      <c r="Q156" s="238">
        <f>J156*VLOOKUP('Tipo de Pilha_AP42'!$E$1,'Área - us ur_AP42'!$A$4:$H$7,2,FALSE)/1000</f>
        <v>0</v>
      </c>
      <c r="R156" s="239">
        <f>K156*VLOOKUP('Tipo de Pilha_AP42'!$E$1,'Área - us ur_AP42'!$A$4:$H$7,3,FALSE)/1000</f>
        <v>0</v>
      </c>
      <c r="S156" s="239">
        <f>L156*VLOOKUP('Tipo de Pilha_AP42'!$E$1,'Área - us ur_AP42'!$A$4:$H$7,4,FALSE)/1000</f>
        <v>0</v>
      </c>
      <c r="T156" s="239">
        <f>M156*VLOOKUP('Tipo de Pilha_AP42'!$E$1,'Área - us ur_AP42'!$A$4:$H$7,5,FALSE)/1000</f>
        <v>1.2290629659924041E-3</v>
      </c>
      <c r="U156" s="239">
        <f>N156*VLOOKUP('Tipo de Pilha_AP42'!$E$1,'Área - us ur_AP42'!$A$4:$H$7,6,FALSE)/1000</f>
        <v>0</v>
      </c>
      <c r="V156" s="239">
        <f>O156*VLOOKUP('Tipo de Pilha_AP42'!$E$1,'Área - us ur_AP42'!$A$4:$H$7,7,FALSE)/1000</f>
        <v>1.8494648091803287E-3</v>
      </c>
      <c r="W156" s="240">
        <f>P156*VLOOKUP('Tipo de Pilha_AP42'!$E$1,'Área - us ur_AP42'!$A$4:$H$7,8,FALSE)/1000</f>
        <v>0</v>
      </c>
      <c r="X156" s="241">
        <f t="shared" si="25"/>
        <v>3.0785277751727326E-3</v>
      </c>
    </row>
    <row r="157" spans="1:24" ht="15" customHeight="1" x14ac:dyDescent="0.2">
      <c r="A157" s="90">
        <f>'Série Vento-1 dia'!D157</f>
        <v>42159</v>
      </c>
      <c r="B157" s="55">
        <f>'Série Vento-1 dia'!E157</f>
        <v>8.5912147999999995</v>
      </c>
      <c r="C157" s="235">
        <f t="shared" si="27"/>
        <v>0.17182429600000002</v>
      </c>
      <c r="D157" s="235">
        <f t="shared" si="27"/>
        <v>0.17182429600000002</v>
      </c>
      <c r="E157" s="235">
        <f t="shared" si="27"/>
        <v>0.17182429600000002</v>
      </c>
      <c r="F157" s="235">
        <f t="shared" si="26"/>
        <v>0.51547288799999991</v>
      </c>
      <c r="G157" s="235">
        <f t="shared" si="26"/>
        <v>0.51547288799999991</v>
      </c>
      <c r="H157" s="235">
        <f t="shared" si="28"/>
        <v>0.77320933200000008</v>
      </c>
      <c r="I157" s="236">
        <f t="shared" si="29"/>
        <v>0.94503362800000001</v>
      </c>
      <c r="J157" s="237">
        <f t="shared" si="18"/>
        <v>0</v>
      </c>
      <c r="K157" s="235">
        <f t="shared" si="19"/>
        <v>0</v>
      </c>
      <c r="L157" s="235">
        <f t="shared" si="20"/>
        <v>0</v>
      </c>
      <c r="M157" s="235">
        <f t="shared" si="21"/>
        <v>2.5605478458175086</v>
      </c>
      <c r="N157" s="235">
        <f t="shared" si="22"/>
        <v>2.5605478458175086</v>
      </c>
      <c r="O157" s="235">
        <f t="shared" si="23"/>
        <v>15.412206743169406</v>
      </c>
      <c r="P157" s="235">
        <f t="shared" si="24"/>
        <v>28.260899702308862</v>
      </c>
      <c r="Q157" s="238">
        <f>J157*VLOOKUP('Tipo de Pilha_AP42'!$E$1,'Área - us ur_AP42'!$A$4:$H$7,2,FALSE)/1000</f>
        <v>0</v>
      </c>
      <c r="R157" s="239">
        <f>K157*VLOOKUP('Tipo de Pilha_AP42'!$E$1,'Área - us ur_AP42'!$A$4:$H$7,3,FALSE)/1000</f>
        <v>0</v>
      </c>
      <c r="S157" s="239">
        <f>L157*VLOOKUP('Tipo de Pilha_AP42'!$E$1,'Área - us ur_AP42'!$A$4:$H$7,4,FALSE)/1000</f>
        <v>0</v>
      </c>
      <c r="T157" s="239">
        <f>M157*VLOOKUP('Tipo de Pilha_AP42'!$E$1,'Área - us ur_AP42'!$A$4:$H$7,5,FALSE)/1000</f>
        <v>1.2290629659924041E-3</v>
      </c>
      <c r="U157" s="239">
        <f>N157*VLOOKUP('Tipo de Pilha_AP42'!$E$1,'Área - us ur_AP42'!$A$4:$H$7,6,FALSE)/1000</f>
        <v>0</v>
      </c>
      <c r="V157" s="239">
        <f>O157*VLOOKUP('Tipo de Pilha_AP42'!$E$1,'Área - us ur_AP42'!$A$4:$H$7,7,FALSE)/1000</f>
        <v>1.8494648091803287E-3</v>
      </c>
      <c r="W157" s="240">
        <f>P157*VLOOKUP('Tipo de Pilha_AP42'!$E$1,'Área - us ur_AP42'!$A$4:$H$7,8,FALSE)/1000</f>
        <v>0</v>
      </c>
      <c r="X157" s="241">
        <f t="shared" si="25"/>
        <v>3.0785277751727326E-3</v>
      </c>
    </row>
    <row r="158" spans="1:24" ht="15" customHeight="1" x14ac:dyDescent="0.2">
      <c r="A158" s="90">
        <f>'Série Vento-1 dia'!D158</f>
        <v>42160</v>
      </c>
      <c r="B158" s="55">
        <f>'Série Vento-1 dia'!E158</f>
        <v>6.8729718399999999</v>
      </c>
      <c r="C158" s="235">
        <f t="shared" si="27"/>
        <v>0.13745943680000003</v>
      </c>
      <c r="D158" s="235">
        <f t="shared" si="27"/>
        <v>0.13745943680000003</v>
      </c>
      <c r="E158" s="235">
        <f t="shared" si="27"/>
        <v>0.13745943680000003</v>
      </c>
      <c r="F158" s="235">
        <f t="shared" si="26"/>
        <v>0.4123783104</v>
      </c>
      <c r="G158" s="235">
        <f t="shared" si="26"/>
        <v>0.4123783104</v>
      </c>
      <c r="H158" s="235">
        <f t="shared" si="28"/>
        <v>0.61856746560000009</v>
      </c>
      <c r="I158" s="236">
        <f t="shared" si="29"/>
        <v>0.75602690240000014</v>
      </c>
      <c r="J158" s="237">
        <f t="shared" si="18"/>
        <v>0</v>
      </c>
      <c r="K158" s="235">
        <f t="shared" si="19"/>
        <v>0</v>
      </c>
      <c r="L158" s="235">
        <f t="shared" si="20"/>
        <v>0</v>
      </c>
      <c r="M158" s="235">
        <f t="shared" si="21"/>
        <v>0</v>
      </c>
      <c r="N158" s="235">
        <f t="shared" si="22"/>
        <v>0</v>
      </c>
      <c r="O158" s="235">
        <f t="shared" si="23"/>
        <v>6.7765326068028209</v>
      </c>
      <c r="P158" s="235">
        <f t="shared" si="24"/>
        <v>14.315697943135278</v>
      </c>
      <c r="Q158" s="238">
        <f>J158*VLOOKUP('Tipo de Pilha_AP42'!$E$1,'Área - us ur_AP42'!$A$4:$H$7,2,FALSE)/1000</f>
        <v>0</v>
      </c>
      <c r="R158" s="239">
        <f>K158*VLOOKUP('Tipo de Pilha_AP42'!$E$1,'Área - us ur_AP42'!$A$4:$H$7,3,FALSE)/1000</f>
        <v>0</v>
      </c>
      <c r="S158" s="239">
        <f>L158*VLOOKUP('Tipo de Pilha_AP42'!$E$1,'Área - us ur_AP42'!$A$4:$H$7,4,FALSE)/1000</f>
        <v>0</v>
      </c>
      <c r="T158" s="239">
        <f>M158*VLOOKUP('Tipo de Pilha_AP42'!$E$1,'Área - us ur_AP42'!$A$4:$H$7,5,FALSE)/1000</f>
        <v>0</v>
      </c>
      <c r="U158" s="239">
        <f>N158*VLOOKUP('Tipo de Pilha_AP42'!$E$1,'Área - us ur_AP42'!$A$4:$H$7,6,FALSE)/1000</f>
        <v>0</v>
      </c>
      <c r="V158" s="239">
        <f>O158*VLOOKUP('Tipo de Pilha_AP42'!$E$1,'Área - us ur_AP42'!$A$4:$H$7,7,FALSE)/1000</f>
        <v>8.1318391281633856E-4</v>
      </c>
      <c r="W158" s="240">
        <f>P158*VLOOKUP('Tipo de Pilha_AP42'!$E$1,'Área - us ur_AP42'!$A$4:$H$7,8,FALSE)/1000</f>
        <v>0</v>
      </c>
      <c r="X158" s="241">
        <f t="shared" si="25"/>
        <v>8.1318391281633856E-4</v>
      </c>
    </row>
    <row r="159" spans="1:24" ht="15" customHeight="1" x14ac:dyDescent="0.2">
      <c r="A159" s="90">
        <f>'Série Vento-1 dia'!D159</f>
        <v>42161</v>
      </c>
      <c r="B159" s="55">
        <f>'Série Vento-1 dia'!E159</f>
        <v>8.5912147999999995</v>
      </c>
      <c r="C159" s="235">
        <f t="shared" si="27"/>
        <v>0.17182429600000002</v>
      </c>
      <c r="D159" s="235">
        <f t="shared" si="27"/>
        <v>0.17182429600000002</v>
      </c>
      <c r="E159" s="235">
        <f t="shared" si="27"/>
        <v>0.17182429600000002</v>
      </c>
      <c r="F159" s="235">
        <f t="shared" si="26"/>
        <v>0.51547288799999991</v>
      </c>
      <c r="G159" s="235">
        <f t="shared" si="26"/>
        <v>0.51547288799999991</v>
      </c>
      <c r="H159" s="235">
        <f t="shared" si="28"/>
        <v>0.77320933200000008</v>
      </c>
      <c r="I159" s="236">
        <f t="shared" si="29"/>
        <v>0.94503362800000001</v>
      </c>
      <c r="J159" s="237">
        <f t="shared" si="18"/>
        <v>0</v>
      </c>
      <c r="K159" s="235">
        <f t="shared" si="19"/>
        <v>0</v>
      </c>
      <c r="L159" s="235">
        <f t="shared" si="20"/>
        <v>0</v>
      </c>
      <c r="M159" s="235">
        <f t="shared" si="21"/>
        <v>2.5605478458175086</v>
      </c>
      <c r="N159" s="235">
        <f t="shared" si="22"/>
        <v>2.5605478458175086</v>
      </c>
      <c r="O159" s="235">
        <f t="shared" si="23"/>
        <v>15.412206743169406</v>
      </c>
      <c r="P159" s="235">
        <f t="shared" si="24"/>
        <v>28.260899702308862</v>
      </c>
      <c r="Q159" s="238">
        <f>J159*VLOOKUP('Tipo de Pilha_AP42'!$E$1,'Área - us ur_AP42'!$A$4:$H$7,2,FALSE)/1000</f>
        <v>0</v>
      </c>
      <c r="R159" s="239">
        <f>K159*VLOOKUP('Tipo de Pilha_AP42'!$E$1,'Área - us ur_AP42'!$A$4:$H$7,3,FALSE)/1000</f>
        <v>0</v>
      </c>
      <c r="S159" s="239">
        <f>L159*VLOOKUP('Tipo de Pilha_AP42'!$E$1,'Área - us ur_AP42'!$A$4:$H$7,4,FALSE)/1000</f>
        <v>0</v>
      </c>
      <c r="T159" s="239">
        <f>M159*VLOOKUP('Tipo de Pilha_AP42'!$E$1,'Área - us ur_AP42'!$A$4:$H$7,5,FALSE)/1000</f>
        <v>1.2290629659924041E-3</v>
      </c>
      <c r="U159" s="239">
        <f>N159*VLOOKUP('Tipo de Pilha_AP42'!$E$1,'Área - us ur_AP42'!$A$4:$H$7,6,FALSE)/1000</f>
        <v>0</v>
      </c>
      <c r="V159" s="239">
        <f>O159*VLOOKUP('Tipo de Pilha_AP42'!$E$1,'Área - us ur_AP42'!$A$4:$H$7,7,FALSE)/1000</f>
        <v>1.8494648091803287E-3</v>
      </c>
      <c r="W159" s="240">
        <f>P159*VLOOKUP('Tipo de Pilha_AP42'!$E$1,'Área - us ur_AP42'!$A$4:$H$7,8,FALSE)/1000</f>
        <v>0</v>
      </c>
      <c r="X159" s="241">
        <f t="shared" si="25"/>
        <v>3.0785277751727326E-3</v>
      </c>
    </row>
    <row r="160" spans="1:24" ht="15" customHeight="1" x14ac:dyDescent="0.2">
      <c r="A160" s="90">
        <f>'Série Vento-1 dia'!D160</f>
        <v>42162</v>
      </c>
      <c r="B160" s="55">
        <f>'Série Vento-1 dia'!E160</f>
        <v>9.4503362800000001</v>
      </c>
      <c r="C160" s="235">
        <f t="shared" si="27"/>
        <v>0.18900672560000004</v>
      </c>
      <c r="D160" s="235">
        <f t="shared" si="27"/>
        <v>0.18900672560000004</v>
      </c>
      <c r="E160" s="235">
        <f t="shared" si="27"/>
        <v>0.18900672560000004</v>
      </c>
      <c r="F160" s="235">
        <f t="shared" si="26"/>
        <v>0.56702017679999994</v>
      </c>
      <c r="G160" s="235">
        <f t="shared" si="26"/>
        <v>0.56702017679999994</v>
      </c>
      <c r="H160" s="235">
        <f t="shared" si="28"/>
        <v>0.85053026520000008</v>
      </c>
      <c r="I160" s="236">
        <f t="shared" si="29"/>
        <v>1.0395369908000001</v>
      </c>
      <c r="J160" s="237">
        <f t="shared" si="18"/>
        <v>0</v>
      </c>
      <c r="K160" s="235">
        <f t="shared" si="19"/>
        <v>0</v>
      </c>
      <c r="L160" s="235">
        <f t="shared" si="20"/>
        <v>0</v>
      </c>
      <c r="M160" s="235">
        <f t="shared" si="21"/>
        <v>4.514427093317587</v>
      </c>
      <c r="N160" s="235">
        <f t="shared" si="22"/>
        <v>4.514427093317587</v>
      </c>
      <c r="O160" s="235">
        <f t="shared" si="23"/>
        <v>20.770307459052582</v>
      </c>
      <c r="P160" s="235">
        <f t="shared" si="24"/>
        <v>36.787474672904132</v>
      </c>
      <c r="Q160" s="238">
        <f>J160*VLOOKUP('Tipo de Pilha_AP42'!$E$1,'Área - us ur_AP42'!$A$4:$H$7,2,FALSE)/1000</f>
        <v>0</v>
      </c>
      <c r="R160" s="239">
        <f>K160*VLOOKUP('Tipo de Pilha_AP42'!$E$1,'Área - us ur_AP42'!$A$4:$H$7,3,FALSE)/1000</f>
        <v>0</v>
      </c>
      <c r="S160" s="239">
        <f>L160*VLOOKUP('Tipo de Pilha_AP42'!$E$1,'Área - us ur_AP42'!$A$4:$H$7,4,FALSE)/1000</f>
        <v>0</v>
      </c>
      <c r="T160" s="239">
        <f>M160*VLOOKUP('Tipo de Pilha_AP42'!$E$1,'Área - us ur_AP42'!$A$4:$H$7,5,FALSE)/1000</f>
        <v>2.1669250047924417E-3</v>
      </c>
      <c r="U160" s="239">
        <f>N160*VLOOKUP('Tipo de Pilha_AP42'!$E$1,'Área - us ur_AP42'!$A$4:$H$7,6,FALSE)/1000</f>
        <v>0</v>
      </c>
      <c r="V160" s="239">
        <f>O160*VLOOKUP('Tipo de Pilha_AP42'!$E$1,'Área - us ur_AP42'!$A$4:$H$7,7,FALSE)/1000</f>
        <v>2.4924368950863095E-3</v>
      </c>
      <c r="W160" s="240">
        <f>P160*VLOOKUP('Tipo de Pilha_AP42'!$E$1,'Área - us ur_AP42'!$A$4:$H$7,8,FALSE)/1000</f>
        <v>0</v>
      </c>
      <c r="X160" s="241">
        <f t="shared" si="25"/>
        <v>4.6593618998787513E-3</v>
      </c>
    </row>
    <row r="161" spans="1:24" ht="15" customHeight="1" x14ac:dyDescent="0.2">
      <c r="A161" s="90">
        <f>'Série Vento-1 dia'!D161</f>
        <v>42163</v>
      </c>
      <c r="B161" s="55">
        <f>'Série Vento-1 dia'!E161</f>
        <v>8.5912147999999995</v>
      </c>
      <c r="C161" s="235">
        <f t="shared" si="27"/>
        <v>0.17182429600000002</v>
      </c>
      <c r="D161" s="235">
        <f t="shared" si="27"/>
        <v>0.17182429600000002</v>
      </c>
      <c r="E161" s="235">
        <f t="shared" si="27"/>
        <v>0.17182429600000002</v>
      </c>
      <c r="F161" s="235">
        <f t="shared" si="26"/>
        <v>0.51547288799999991</v>
      </c>
      <c r="G161" s="235">
        <f t="shared" si="26"/>
        <v>0.51547288799999991</v>
      </c>
      <c r="H161" s="235">
        <f t="shared" si="28"/>
        <v>0.77320933200000008</v>
      </c>
      <c r="I161" s="236">
        <f t="shared" si="29"/>
        <v>0.94503362800000001</v>
      </c>
      <c r="J161" s="237">
        <f t="shared" si="18"/>
        <v>0</v>
      </c>
      <c r="K161" s="235">
        <f t="shared" si="19"/>
        <v>0</v>
      </c>
      <c r="L161" s="235">
        <f t="shared" si="20"/>
        <v>0</v>
      </c>
      <c r="M161" s="235">
        <f t="shared" si="21"/>
        <v>2.5605478458175086</v>
      </c>
      <c r="N161" s="235">
        <f t="shared" si="22"/>
        <v>2.5605478458175086</v>
      </c>
      <c r="O161" s="235">
        <f t="shared" si="23"/>
        <v>15.412206743169406</v>
      </c>
      <c r="P161" s="235">
        <f t="shared" si="24"/>
        <v>28.260899702308862</v>
      </c>
      <c r="Q161" s="238">
        <f>J161*VLOOKUP('Tipo de Pilha_AP42'!$E$1,'Área - us ur_AP42'!$A$4:$H$7,2,FALSE)/1000</f>
        <v>0</v>
      </c>
      <c r="R161" s="239">
        <f>K161*VLOOKUP('Tipo de Pilha_AP42'!$E$1,'Área - us ur_AP42'!$A$4:$H$7,3,FALSE)/1000</f>
        <v>0</v>
      </c>
      <c r="S161" s="239">
        <f>L161*VLOOKUP('Tipo de Pilha_AP42'!$E$1,'Área - us ur_AP42'!$A$4:$H$7,4,FALSE)/1000</f>
        <v>0</v>
      </c>
      <c r="T161" s="239">
        <f>M161*VLOOKUP('Tipo de Pilha_AP42'!$E$1,'Área - us ur_AP42'!$A$4:$H$7,5,FALSE)/1000</f>
        <v>1.2290629659924041E-3</v>
      </c>
      <c r="U161" s="239">
        <f>N161*VLOOKUP('Tipo de Pilha_AP42'!$E$1,'Área - us ur_AP42'!$A$4:$H$7,6,FALSE)/1000</f>
        <v>0</v>
      </c>
      <c r="V161" s="239">
        <f>O161*VLOOKUP('Tipo de Pilha_AP42'!$E$1,'Área - us ur_AP42'!$A$4:$H$7,7,FALSE)/1000</f>
        <v>1.8494648091803287E-3</v>
      </c>
      <c r="W161" s="240">
        <f>P161*VLOOKUP('Tipo de Pilha_AP42'!$E$1,'Área - us ur_AP42'!$A$4:$H$7,8,FALSE)/1000</f>
        <v>0</v>
      </c>
      <c r="X161" s="241">
        <f t="shared" si="25"/>
        <v>3.0785277751727326E-3</v>
      </c>
    </row>
    <row r="162" spans="1:24" ht="15" customHeight="1" x14ac:dyDescent="0.2">
      <c r="A162" s="90">
        <f>'Série Vento-1 dia'!D162</f>
        <v>42164</v>
      </c>
      <c r="B162" s="55">
        <f>'Série Vento-1 dia'!E162</f>
        <v>10.309457759999999</v>
      </c>
      <c r="C162" s="235">
        <f t="shared" si="27"/>
        <v>0.20618915520000003</v>
      </c>
      <c r="D162" s="235">
        <f t="shared" si="27"/>
        <v>0.20618915520000003</v>
      </c>
      <c r="E162" s="235">
        <f t="shared" si="27"/>
        <v>0.20618915520000003</v>
      </c>
      <c r="F162" s="235">
        <f t="shared" si="26"/>
        <v>0.61856746559999987</v>
      </c>
      <c r="G162" s="235">
        <f t="shared" si="26"/>
        <v>0.61856746559999987</v>
      </c>
      <c r="H162" s="235">
        <f t="shared" si="28"/>
        <v>0.92785119839999997</v>
      </c>
      <c r="I162" s="236">
        <f t="shared" si="29"/>
        <v>1.1340403536000001</v>
      </c>
      <c r="J162" s="237">
        <f t="shared" si="18"/>
        <v>0</v>
      </c>
      <c r="K162" s="235">
        <f t="shared" si="19"/>
        <v>0</v>
      </c>
      <c r="L162" s="235">
        <f t="shared" si="20"/>
        <v>0</v>
      </c>
      <c r="M162" s="235">
        <f t="shared" si="21"/>
        <v>6.7765326068028102</v>
      </c>
      <c r="N162" s="235">
        <f t="shared" si="22"/>
        <v>6.7765326068028102</v>
      </c>
      <c r="O162" s="235">
        <f t="shared" si="23"/>
        <v>26.821917273402335</v>
      </c>
      <c r="P162" s="235">
        <f t="shared" si="24"/>
        <v>46.350032370838377</v>
      </c>
      <c r="Q162" s="238">
        <f>J162*VLOOKUP('Tipo de Pilha_AP42'!$E$1,'Área - us ur_AP42'!$A$4:$H$7,2,FALSE)/1000</f>
        <v>0</v>
      </c>
      <c r="R162" s="239">
        <f>K162*VLOOKUP('Tipo de Pilha_AP42'!$E$1,'Área - us ur_AP42'!$A$4:$H$7,3,FALSE)/1000</f>
        <v>0</v>
      </c>
      <c r="S162" s="239">
        <f>L162*VLOOKUP('Tipo de Pilha_AP42'!$E$1,'Área - us ur_AP42'!$A$4:$H$7,4,FALSE)/1000</f>
        <v>0</v>
      </c>
      <c r="T162" s="239">
        <f>M162*VLOOKUP('Tipo de Pilha_AP42'!$E$1,'Área - us ur_AP42'!$A$4:$H$7,5,FALSE)/1000</f>
        <v>3.2527356512653486E-3</v>
      </c>
      <c r="U162" s="239">
        <f>N162*VLOOKUP('Tipo de Pilha_AP42'!$E$1,'Área - us ur_AP42'!$A$4:$H$7,6,FALSE)/1000</f>
        <v>0</v>
      </c>
      <c r="V162" s="239">
        <f>O162*VLOOKUP('Tipo de Pilha_AP42'!$E$1,'Área - us ur_AP42'!$A$4:$H$7,7,FALSE)/1000</f>
        <v>3.2186300728082799E-3</v>
      </c>
      <c r="W162" s="240">
        <f>P162*VLOOKUP('Tipo de Pilha_AP42'!$E$1,'Área - us ur_AP42'!$A$4:$H$7,8,FALSE)/1000</f>
        <v>0</v>
      </c>
      <c r="X162" s="241">
        <f t="shared" si="25"/>
        <v>6.4713657240736289E-3</v>
      </c>
    </row>
    <row r="163" spans="1:24" ht="15" customHeight="1" x14ac:dyDescent="0.2">
      <c r="A163" s="90">
        <f>'Série Vento-1 dia'!D163</f>
        <v>42165</v>
      </c>
      <c r="B163" s="55">
        <f>'Série Vento-1 dia'!E163</f>
        <v>11.16857924</v>
      </c>
      <c r="C163" s="235">
        <f t="shared" si="27"/>
        <v>0.22337158480000005</v>
      </c>
      <c r="D163" s="235">
        <f t="shared" si="27"/>
        <v>0.22337158480000005</v>
      </c>
      <c r="E163" s="235">
        <f t="shared" si="27"/>
        <v>0.22337158480000005</v>
      </c>
      <c r="F163" s="235">
        <f t="shared" si="26"/>
        <v>0.6701147543999999</v>
      </c>
      <c r="G163" s="235">
        <f t="shared" si="26"/>
        <v>0.6701147543999999</v>
      </c>
      <c r="H163" s="235">
        <f t="shared" si="28"/>
        <v>1.0051721316000002</v>
      </c>
      <c r="I163" s="236">
        <f t="shared" si="29"/>
        <v>1.2285437164000002</v>
      </c>
      <c r="J163" s="237">
        <f t="shared" si="18"/>
        <v>0</v>
      </c>
      <c r="K163" s="235">
        <f t="shared" si="19"/>
        <v>0</v>
      </c>
      <c r="L163" s="235">
        <f t="shared" si="20"/>
        <v>0</v>
      </c>
      <c r="M163" s="235">
        <f t="shared" si="21"/>
        <v>9.3468643862731895</v>
      </c>
      <c r="N163" s="235">
        <f t="shared" si="22"/>
        <v>9.3468643862731895</v>
      </c>
      <c r="O163" s="235">
        <f t="shared" si="23"/>
        <v>33.567036186218715</v>
      </c>
      <c r="P163" s="235">
        <f t="shared" si="24"/>
        <v>56.948572796111605</v>
      </c>
      <c r="Q163" s="238">
        <f>J163*VLOOKUP('Tipo de Pilha_AP42'!$E$1,'Área - us ur_AP42'!$A$4:$H$7,2,FALSE)/1000</f>
        <v>0</v>
      </c>
      <c r="R163" s="239">
        <f>K163*VLOOKUP('Tipo de Pilha_AP42'!$E$1,'Área - us ur_AP42'!$A$4:$H$7,3,FALSE)/1000</f>
        <v>0</v>
      </c>
      <c r="S163" s="239">
        <f>L163*VLOOKUP('Tipo de Pilha_AP42'!$E$1,'Área - us ur_AP42'!$A$4:$H$7,4,FALSE)/1000</f>
        <v>0</v>
      </c>
      <c r="T163" s="239">
        <f>M163*VLOOKUP('Tipo de Pilha_AP42'!$E$1,'Área - us ur_AP42'!$A$4:$H$7,5,FALSE)/1000</f>
        <v>4.4864949054111303E-3</v>
      </c>
      <c r="U163" s="239">
        <f>N163*VLOOKUP('Tipo de Pilha_AP42'!$E$1,'Área - us ur_AP42'!$A$4:$H$7,6,FALSE)/1000</f>
        <v>0</v>
      </c>
      <c r="V163" s="239">
        <f>O163*VLOOKUP('Tipo de Pilha_AP42'!$E$1,'Área - us ur_AP42'!$A$4:$H$7,7,FALSE)/1000</f>
        <v>4.0280443423462457E-3</v>
      </c>
      <c r="W163" s="240">
        <f>P163*VLOOKUP('Tipo de Pilha_AP42'!$E$1,'Área - us ur_AP42'!$A$4:$H$7,8,FALSE)/1000</f>
        <v>0</v>
      </c>
      <c r="X163" s="241">
        <f t="shared" si="25"/>
        <v>8.5145392477573752E-3</v>
      </c>
    </row>
    <row r="164" spans="1:24" ht="15" customHeight="1" x14ac:dyDescent="0.2">
      <c r="A164" s="90">
        <f>'Série Vento-1 dia'!D164</f>
        <v>42166</v>
      </c>
      <c r="B164" s="55">
        <f>'Série Vento-1 dia'!E164</f>
        <v>12.027700719999999</v>
      </c>
      <c r="C164" s="235">
        <f t="shared" si="27"/>
        <v>0.24055401440000002</v>
      </c>
      <c r="D164" s="235">
        <f t="shared" si="27"/>
        <v>0.24055401440000002</v>
      </c>
      <c r="E164" s="235">
        <f t="shared" si="27"/>
        <v>0.24055401440000002</v>
      </c>
      <c r="F164" s="235">
        <f t="shared" si="26"/>
        <v>0.72166204319999994</v>
      </c>
      <c r="G164" s="235">
        <f t="shared" si="26"/>
        <v>0.72166204319999994</v>
      </c>
      <c r="H164" s="235">
        <f t="shared" si="28"/>
        <v>1.0824930648</v>
      </c>
      <c r="I164" s="236">
        <f t="shared" si="29"/>
        <v>1.3230470792</v>
      </c>
      <c r="J164" s="237">
        <f t="shared" si="18"/>
        <v>0</v>
      </c>
      <c r="K164" s="235">
        <f t="shared" si="19"/>
        <v>0</v>
      </c>
      <c r="L164" s="235">
        <f t="shared" si="20"/>
        <v>0</v>
      </c>
      <c r="M164" s="235">
        <f t="shared" si="21"/>
        <v>12.22542243172872</v>
      </c>
      <c r="N164" s="235">
        <f t="shared" si="22"/>
        <v>12.22542243172872</v>
      </c>
      <c r="O164" s="235">
        <f t="shared" si="23"/>
        <v>41.00566419750163</v>
      </c>
      <c r="P164" s="235">
        <f t="shared" si="24"/>
        <v>68.583095948723766</v>
      </c>
      <c r="Q164" s="238">
        <f>J164*VLOOKUP('Tipo de Pilha_AP42'!$E$1,'Área - us ur_AP42'!$A$4:$H$7,2,FALSE)/1000</f>
        <v>0</v>
      </c>
      <c r="R164" s="239">
        <f>K164*VLOOKUP('Tipo de Pilha_AP42'!$E$1,'Área - us ur_AP42'!$A$4:$H$7,3,FALSE)/1000</f>
        <v>0</v>
      </c>
      <c r="S164" s="239">
        <f>L164*VLOOKUP('Tipo de Pilha_AP42'!$E$1,'Área - us ur_AP42'!$A$4:$H$7,4,FALSE)/1000</f>
        <v>0</v>
      </c>
      <c r="T164" s="239">
        <f>M164*VLOOKUP('Tipo de Pilha_AP42'!$E$1,'Área - us ur_AP42'!$A$4:$H$7,5,FALSE)/1000</f>
        <v>5.8682027672297852E-3</v>
      </c>
      <c r="U164" s="239">
        <f>N164*VLOOKUP('Tipo de Pilha_AP42'!$E$1,'Área - us ur_AP42'!$A$4:$H$7,6,FALSE)/1000</f>
        <v>0</v>
      </c>
      <c r="V164" s="239">
        <f>O164*VLOOKUP('Tipo de Pilha_AP42'!$E$1,'Área - us ur_AP42'!$A$4:$H$7,7,FALSE)/1000</f>
        <v>4.9206797037001961E-3</v>
      </c>
      <c r="W164" s="240">
        <f>P164*VLOOKUP('Tipo de Pilha_AP42'!$E$1,'Área - us ur_AP42'!$A$4:$H$7,8,FALSE)/1000</f>
        <v>0</v>
      </c>
      <c r="X164" s="241">
        <f t="shared" si="25"/>
        <v>1.0788882470929982E-2</v>
      </c>
    </row>
    <row r="165" spans="1:24" ht="15" customHeight="1" x14ac:dyDescent="0.2">
      <c r="A165" s="90">
        <f>'Série Vento-1 dia'!D165</f>
        <v>42167</v>
      </c>
      <c r="B165" s="55">
        <f>'Série Vento-1 dia'!E165</f>
        <v>7.7320933199999997</v>
      </c>
      <c r="C165" s="235">
        <f t="shared" si="27"/>
        <v>0.15464186640000002</v>
      </c>
      <c r="D165" s="235">
        <f t="shared" si="27"/>
        <v>0.15464186640000002</v>
      </c>
      <c r="E165" s="235">
        <f t="shared" si="27"/>
        <v>0.15464186640000002</v>
      </c>
      <c r="F165" s="235">
        <f t="shared" si="26"/>
        <v>0.46392559919999998</v>
      </c>
      <c r="G165" s="235">
        <f t="shared" si="26"/>
        <v>0.46392559919999998</v>
      </c>
      <c r="H165" s="235">
        <f t="shared" si="28"/>
        <v>0.69588839880000009</v>
      </c>
      <c r="I165" s="236">
        <f t="shared" si="29"/>
        <v>0.85053026520000008</v>
      </c>
      <c r="J165" s="237">
        <f t="shared" si="18"/>
        <v>0</v>
      </c>
      <c r="K165" s="235">
        <f t="shared" si="19"/>
        <v>0</v>
      </c>
      <c r="L165" s="235">
        <f t="shared" si="20"/>
        <v>0</v>
      </c>
      <c r="M165" s="235">
        <f t="shared" si="21"/>
        <v>0.91489486430258415</v>
      </c>
      <c r="N165" s="235">
        <f t="shared" si="22"/>
        <v>0.91489486430258415</v>
      </c>
      <c r="O165" s="235">
        <f t="shared" si="23"/>
        <v>10.747615125752819</v>
      </c>
      <c r="P165" s="235">
        <f t="shared" si="24"/>
        <v>20.770307459052582</v>
      </c>
      <c r="Q165" s="238">
        <f>J165*VLOOKUP('Tipo de Pilha_AP42'!$E$1,'Área - us ur_AP42'!$A$4:$H$7,2,FALSE)/1000</f>
        <v>0</v>
      </c>
      <c r="R165" s="239">
        <f>K165*VLOOKUP('Tipo de Pilha_AP42'!$E$1,'Área - us ur_AP42'!$A$4:$H$7,3,FALSE)/1000</f>
        <v>0</v>
      </c>
      <c r="S165" s="239">
        <f>L165*VLOOKUP('Tipo de Pilha_AP42'!$E$1,'Área - us ur_AP42'!$A$4:$H$7,4,FALSE)/1000</f>
        <v>0</v>
      </c>
      <c r="T165" s="239">
        <f>M165*VLOOKUP('Tipo de Pilha_AP42'!$E$1,'Área - us ur_AP42'!$A$4:$H$7,5,FALSE)/1000</f>
        <v>4.3914953486524037E-4</v>
      </c>
      <c r="U165" s="239">
        <f>N165*VLOOKUP('Tipo de Pilha_AP42'!$E$1,'Área - us ur_AP42'!$A$4:$H$7,6,FALSE)/1000</f>
        <v>0</v>
      </c>
      <c r="V165" s="239">
        <f>O165*VLOOKUP('Tipo de Pilha_AP42'!$E$1,'Área - us ur_AP42'!$A$4:$H$7,7,FALSE)/1000</f>
        <v>1.2897138150903382E-3</v>
      </c>
      <c r="W165" s="240">
        <f>P165*VLOOKUP('Tipo de Pilha_AP42'!$E$1,'Área - us ur_AP42'!$A$4:$H$7,8,FALSE)/1000</f>
        <v>0</v>
      </c>
      <c r="X165" s="241">
        <f t="shared" si="25"/>
        <v>1.7288633499555786E-3</v>
      </c>
    </row>
    <row r="166" spans="1:24" ht="15" customHeight="1" x14ac:dyDescent="0.2">
      <c r="A166" s="90">
        <f>'Série Vento-1 dia'!D166</f>
        <v>42168</v>
      </c>
      <c r="B166" s="55">
        <f>'Série Vento-1 dia'!E166</f>
        <v>11.16857924</v>
      </c>
      <c r="C166" s="235">
        <f t="shared" si="27"/>
        <v>0.22337158480000005</v>
      </c>
      <c r="D166" s="235">
        <f t="shared" si="27"/>
        <v>0.22337158480000005</v>
      </c>
      <c r="E166" s="235">
        <f t="shared" si="27"/>
        <v>0.22337158480000005</v>
      </c>
      <c r="F166" s="235">
        <f t="shared" si="26"/>
        <v>0.6701147543999999</v>
      </c>
      <c r="G166" s="235">
        <f t="shared" si="26"/>
        <v>0.6701147543999999</v>
      </c>
      <c r="H166" s="235">
        <f t="shared" si="28"/>
        <v>1.0051721316000002</v>
      </c>
      <c r="I166" s="236">
        <f t="shared" si="29"/>
        <v>1.2285437164000002</v>
      </c>
      <c r="J166" s="237">
        <f t="shared" si="18"/>
        <v>0</v>
      </c>
      <c r="K166" s="235">
        <f t="shared" si="19"/>
        <v>0</v>
      </c>
      <c r="L166" s="235">
        <f t="shared" si="20"/>
        <v>0</v>
      </c>
      <c r="M166" s="235">
        <f t="shared" si="21"/>
        <v>9.3468643862731895</v>
      </c>
      <c r="N166" s="235">
        <f t="shared" si="22"/>
        <v>9.3468643862731895</v>
      </c>
      <c r="O166" s="235">
        <f t="shared" si="23"/>
        <v>33.567036186218715</v>
      </c>
      <c r="P166" s="235">
        <f t="shared" si="24"/>
        <v>56.948572796111605</v>
      </c>
      <c r="Q166" s="238">
        <f>J166*VLOOKUP('Tipo de Pilha_AP42'!$E$1,'Área - us ur_AP42'!$A$4:$H$7,2,FALSE)/1000</f>
        <v>0</v>
      </c>
      <c r="R166" s="239">
        <f>K166*VLOOKUP('Tipo de Pilha_AP42'!$E$1,'Área - us ur_AP42'!$A$4:$H$7,3,FALSE)/1000</f>
        <v>0</v>
      </c>
      <c r="S166" s="239">
        <f>L166*VLOOKUP('Tipo de Pilha_AP42'!$E$1,'Área - us ur_AP42'!$A$4:$H$7,4,FALSE)/1000</f>
        <v>0</v>
      </c>
      <c r="T166" s="239">
        <f>M166*VLOOKUP('Tipo de Pilha_AP42'!$E$1,'Área - us ur_AP42'!$A$4:$H$7,5,FALSE)/1000</f>
        <v>4.4864949054111303E-3</v>
      </c>
      <c r="U166" s="239">
        <f>N166*VLOOKUP('Tipo de Pilha_AP42'!$E$1,'Área - us ur_AP42'!$A$4:$H$7,6,FALSE)/1000</f>
        <v>0</v>
      </c>
      <c r="V166" s="239">
        <f>O166*VLOOKUP('Tipo de Pilha_AP42'!$E$1,'Área - us ur_AP42'!$A$4:$H$7,7,FALSE)/1000</f>
        <v>4.0280443423462457E-3</v>
      </c>
      <c r="W166" s="240">
        <f>P166*VLOOKUP('Tipo de Pilha_AP42'!$E$1,'Área - us ur_AP42'!$A$4:$H$7,8,FALSE)/1000</f>
        <v>0</v>
      </c>
      <c r="X166" s="241">
        <f t="shared" si="25"/>
        <v>8.5145392477573752E-3</v>
      </c>
    </row>
    <row r="167" spans="1:24" ht="15" customHeight="1" x14ac:dyDescent="0.2">
      <c r="A167" s="90">
        <f>'Série Vento-1 dia'!D167</f>
        <v>42169</v>
      </c>
      <c r="B167" s="55">
        <f>'Série Vento-1 dia'!E167</f>
        <v>11.16857924</v>
      </c>
      <c r="C167" s="235">
        <f t="shared" si="27"/>
        <v>0.22337158480000005</v>
      </c>
      <c r="D167" s="235">
        <f t="shared" si="27"/>
        <v>0.22337158480000005</v>
      </c>
      <c r="E167" s="235">
        <f t="shared" si="27"/>
        <v>0.22337158480000005</v>
      </c>
      <c r="F167" s="235">
        <f t="shared" si="26"/>
        <v>0.6701147543999999</v>
      </c>
      <c r="G167" s="235">
        <f t="shared" si="26"/>
        <v>0.6701147543999999</v>
      </c>
      <c r="H167" s="235">
        <f t="shared" si="28"/>
        <v>1.0051721316000002</v>
      </c>
      <c r="I167" s="236">
        <f t="shared" si="29"/>
        <v>1.2285437164000002</v>
      </c>
      <c r="J167" s="237">
        <f t="shared" si="18"/>
        <v>0</v>
      </c>
      <c r="K167" s="235">
        <f t="shared" si="19"/>
        <v>0</v>
      </c>
      <c r="L167" s="235">
        <f t="shared" si="20"/>
        <v>0</v>
      </c>
      <c r="M167" s="235">
        <f t="shared" si="21"/>
        <v>9.3468643862731895</v>
      </c>
      <c r="N167" s="235">
        <f t="shared" si="22"/>
        <v>9.3468643862731895</v>
      </c>
      <c r="O167" s="235">
        <f t="shared" si="23"/>
        <v>33.567036186218715</v>
      </c>
      <c r="P167" s="235">
        <f t="shared" si="24"/>
        <v>56.948572796111605</v>
      </c>
      <c r="Q167" s="238">
        <f>J167*VLOOKUP('Tipo de Pilha_AP42'!$E$1,'Área - us ur_AP42'!$A$4:$H$7,2,FALSE)/1000</f>
        <v>0</v>
      </c>
      <c r="R167" s="239">
        <f>K167*VLOOKUP('Tipo de Pilha_AP42'!$E$1,'Área - us ur_AP42'!$A$4:$H$7,3,FALSE)/1000</f>
        <v>0</v>
      </c>
      <c r="S167" s="239">
        <f>L167*VLOOKUP('Tipo de Pilha_AP42'!$E$1,'Área - us ur_AP42'!$A$4:$H$7,4,FALSE)/1000</f>
        <v>0</v>
      </c>
      <c r="T167" s="239">
        <f>M167*VLOOKUP('Tipo de Pilha_AP42'!$E$1,'Área - us ur_AP42'!$A$4:$H$7,5,FALSE)/1000</f>
        <v>4.4864949054111303E-3</v>
      </c>
      <c r="U167" s="239">
        <f>N167*VLOOKUP('Tipo de Pilha_AP42'!$E$1,'Área - us ur_AP42'!$A$4:$H$7,6,FALSE)/1000</f>
        <v>0</v>
      </c>
      <c r="V167" s="239">
        <f>O167*VLOOKUP('Tipo de Pilha_AP42'!$E$1,'Área - us ur_AP42'!$A$4:$H$7,7,FALSE)/1000</f>
        <v>4.0280443423462457E-3</v>
      </c>
      <c r="W167" s="240">
        <f>P167*VLOOKUP('Tipo de Pilha_AP42'!$E$1,'Área - us ur_AP42'!$A$4:$H$7,8,FALSE)/1000</f>
        <v>0</v>
      </c>
      <c r="X167" s="241">
        <f t="shared" si="25"/>
        <v>8.5145392477573752E-3</v>
      </c>
    </row>
    <row r="168" spans="1:24" ht="15" customHeight="1" x14ac:dyDescent="0.2">
      <c r="A168" s="90">
        <f>'Série Vento-1 dia'!D168</f>
        <v>42170</v>
      </c>
      <c r="B168" s="55">
        <f>'Série Vento-1 dia'!E168</f>
        <v>17.182429599999999</v>
      </c>
      <c r="C168" s="235">
        <f t="shared" si="27"/>
        <v>0.34364859200000003</v>
      </c>
      <c r="D168" s="235">
        <f t="shared" si="27"/>
        <v>0.34364859200000003</v>
      </c>
      <c r="E168" s="235">
        <f t="shared" si="27"/>
        <v>0.34364859200000003</v>
      </c>
      <c r="F168" s="235">
        <f t="shared" si="26"/>
        <v>1.0309457759999998</v>
      </c>
      <c r="G168" s="235">
        <f t="shared" si="26"/>
        <v>1.0309457759999998</v>
      </c>
      <c r="H168" s="235">
        <f t="shared" si="28"/>
        <v>1.5464186640000002</v>
      </c>
      <c r="I168" s="236">
        <f t="shared" si="29"/>
        <v>1.890067256</v>
      </c>
      <c r="J168" s="237">
        <f t="shared" si="18"/>
        <v>0</v>
      </c>
      <c r="K168" s="235">
        <f t="shared" si="19"/>
        <v>0</v>
      </c>
      <c r="L168" s="235">
        <f t="shared" si="20"/>
        <v>0</v>
      </c>
      <c r="M168" s="235">
        <f t="shared" si="21"/>
        <v>35.969522290150032</v>
      </c>
      <c r="N168" s="235">
        <f t="shared" si="22"/>
        <v>35.969522290150032</v>
      </c>
      <c r="O168" s="235">
        <f t="shared" si="23"/>
        <v>100.20112333299764</v>
      </c>
      <c r="P168" s="235">
        <f t="shared" si="24"/>
        <v>160.14587213851544</v>
      </c>
      <c r="Q168" s="238">
        <f>J168*VLOOKUP('Tipo de Pilha_AP42'!$E$1,'Área - us ur_AP42'!$A$4:$H$7,2,FALSE)/1000</f>
        <v>0</v>
      </c>
      <c r="R168" s="239">
        <f>K168*VLOOKUP('Tipo de Pilha_AP42'!$E$1,'Área - us ur_AP42'!$A$4:$H$7,3,FALSE)/1000</f>
        <v>0</v>
      </c>
      <c r="S168" s="239">
        <f>L168*VLOOKUP('Tipo de Pilha_AP42'!$E$1,'Área - us ur_AP42'!$A$4:$H$7,4,FALSE)/1000</f>
        <v>0</v>
      </c>
      <c r="T168" s="239">
        <f>M168*VLOOKUP('Tipo de Pilha_AP42'!$E$1,'Área - us ur_AP42'!$A$4:$H$7,5,FALSE)/1000</f>
        <v>1.7265370699272014E-2</v>
      </c>
      <c r="U168" s="239">
        <f>N168*VLOOKUP('Tipo de Pilha_AP42'!$E$1,'Área - us ur_AP42'!$A$4:$H$7,6,FALSE)/1000</f>
        <v>0</v>
      </c>
      <c r="V168" s="239">
        <f>O168*VLOOKUP('Tipo de Pilha_AP42'!$E$1,'Área - us ur_AP42'!$A$4:$H$7,7,FALSE)/1000</f>
        <v>1.2024134799959717E-2</v>
      </c>
      <c r="W168" s="240">
        <f>P168*VLOOKUP('Tipo de Pilha_AP42'!$E$1,'Área - us ur_AP42'!$A$4:$H$7,8,FALSE)/1000</f>
        <v>0</v>
      </c>
      <c r="X168" s="241">
        <f t="shared" si="25"/>
        <v>2.9289505499231733E-2</v>
      </c>
    </row>
    <row r="169" spans="1:24" ht="15" customHeight="1" x14ac:dyDescent="0.2">
      <c r="A169" s="90">
        <f>'Série Vento-1 dia'!D169</f>
        <v>42171</v>
      </c>
      <c r="B169" s="55">
        <f>'Série Vento-1 dia'!E169</f>
        <v>11.16857924</v>
      </c>
      <c r="C169" s="235">
        <f t="shared" si="27"/>
        <v>0.22337158480000005</v>
      </c>
      <c r="D169" s="235">
        <f t="shared" si="27"/>
        <v>0.22337158480000005</v>
      </c>
      <c r="E169" s="235">
        <f t="shared" si="27"/>
        <v>0.22337158480000005</v>
      </c>
      <c r="F169" s="235">
        <f t="shared" si="26"/>
        <v>0.6701147543999999</v>
      </c>
      <c r="G169" s="235">
        <f t="shared" si="26"/>
        <v>0.6701147543999999</v>
      </c>
      <c r="H169" s="235">
        <f t="shared" si="28"/>
        <v>1.0051721316000002</v>
      </c>
      <c r="I169" s="236">
        <f t="shared" si="29"/>
        <v>1.2285437164000002</v>
      </c>
      <c r="J169" s="237">
        <f t="shared" si="18"/>
        <v>0</v>
      </c>
      <c r="K169" s="235">
        <f t="shared" si="19"/>
        <v>0</v>
      </c>
      <c r="L169" s="235">
        <f t="shared" si="20"/>
        <v>0</v>
      </c>
      <c r="M169" s="235">
        <f t="shared" si="21"/>
        <v>9.3468643862731895</v>
      </c>
      <c r="N169" s="235">
        <f t="shared" si="22"/>
        <v>9.3468643862731895</v>
      </c>
      <c r="O169" s="235">
        <f t="shared" si="23"/>
        <v>33.567036186218715</v>
      </c>
      <c r="P169" s="235">
        <f t="shared" si="24"/>
        <v>56.948572796111605</v>
      </c>
      <c r="Q169" s="238">
        <f>J169*VLOOKUP('Tipo de Pilha_AP42'!$E$1,'Área - us ur_AP42'!$A$4:$H$7,2,FALSE)/1000</f>
        <v>0</v>
      </c>
      <c r="R169" s="239">
        <f>K169*VLOOKUP('Tipo de Pilha_AP42'!$E$1,'Área - us ur_AP42'!$A$4:$H$7,3,FALSE)/1000</f>
        <v>0</v>
      </c>
      <c r="S169" s="239">
        <f>L169*VLOOKUP('Tipo de Pilha_AP42'!$E$1,'Área - us ur_AP42'!$A$4:$H$7,4,FALSE)/1000</f>
        <v>0</v>
      </c>
      <c r="T169" s="239">
        <f>M169*VLOOKUP('Tipo de Pilha_AP42'!$E$1,'Área - us ur_AP42'!$A$4:$H$7,5,FALSE)/1000</f>
        <v>4.4864949054111303E-3</v>
      </c>
      <c r="U169" s="239">
        <f>N169*VLOOKUP('Tipo de Pilha_AP42'!$E$1,'Área - us ur_AP42'!$A$4:$H$7,6,FALSE)/1000</f>
        <v>0</v>
      </c>
      <c r="V169" s="239">
        <f>O169*VLOOKUP('Tipo de Pilha_AP42'!$E$1,'Área - us ur_AP42'!$A$4:$H$7,7,FALSE)/1000</f>
        <v>4.0280443423462457E-3</v>
      </c>
      <c r="W169" s="240">
        <f>P169*VLOOKUP('Tipo de Pilha_AP42'!$E$1,'Área - us ur_AP42'!$A$4:$H$7,8,FALSE)/1000</f>
        <v>0</v>
      </c>
      <c r="X169" s="241">
        <f t="shared" si="25"/>
        <v>8.5145392477573752E-3</v>
      </c>
    </row>
    <row r="170" spans="1:24" ht="15" customHeight="1" x14ac:dyDescent="0.2">
      <c r="A170" s="90">
        <f>'Série Vento-1 dia'!D170</f>
        <v>42172</v>
      </c>
      <c r="B170" s="55">
        <f>'Série Vento-1 dia'!E170</f>
        <v>3.43648592</v>
      </c>
      <c r="C170" s="235">
        <f t="shared" si="27"/>
        <v>6.8729718400000014E-2</v>
      </c>
      <c r="D170" s="235">
        <f t="shared" si="27"/>
        <v>6.8729718400000014E-2</v>
      </c>
      <c r="E170" s="235">
        <f t="shared" si="27"/>
        <v>6.8729718400000014E-2</v>
      </c>
      <c r="F170" s="235">
        <f t="shared" si="26"/>
        <v>0.2061891552</v>
      </c>
      <c r="G170" s="235">
        <f t="shared" si="26"/>
        <v>0.2061891552</v>
      </c>
      <c r="H170" s="235">
        <f t="shared" si="28"/>
        <v>0.30928373280000004</v>
      </c>
      <c r="I170" s="236">
        <f t="shared" si="29"/>
        <v>0.37801345120000007</v>
      </c>
      <c r="J170" s="237">
        <f t="shared" si="18"/>
        <v>0</v>
      </c>
      <c r="K170" s="235">
        <f t="shared" si="19"/>
        <v>0</v>
      </c>
      <c r="L170" s="235">
        <f t="shared" si="20"/>
        <v>0</v>
      </c>
      <c r="M170" s="235">
        <f t="shared" si="21"/>
        <v>0</v>
      </c>
      <c r="N170" s="235">
        <f t="shared" si="22"/>
        <v>0</v>
      </c>
      <c r="O170" s="235">
        <f t="shared" si="23"/>
        <v>0</v>
      </c>
      <c r="P170" s="235">
        <f t="shared" si="24"/>
        <v>0</v>
      </c>
      <c r="Q170" s="238">
        <f>J170*VLOOKUP('Tipo de Pilha_AP42'!$E$1,'Área - us ur_AP42'!$A$4:$H$7,2,FALSE)/1000</f>
        <v>0</v>
      </c>
      <c r="R170" s="239">
        <f>K170*VLOOKUP('Tipo de Pilha_AP42'!$E$1,'Área - us ur_AP42'!$A$4:$H$7,3,FALSE)/1000</f>
        <v>0</v>
      </c>
      <c r="S170" s="239">
        <f>L170*VLOOKUP('Tipo de Pilha_AP42'!$E$1,'Área - us ur_AP42'!$A$4:$H$7,4,FALSE)/1000</f>
        <v>0</v>
      </c>
      <c r="T170" s="239">
        <f>M170*VLOOKUP('Tipo de Pilha_AP42'!$E$1,'Área - us ur_AP42'!$A$4:$H$7,5,FALSE)/1000</f>
        <v>0</v>
      </c>
      <c r="U170" s="239">
        <f>N170*VLOOKUP('Tipo de Pilha_AP42'!$E$1,'Área - us ur_AP42'!$A$4:$H$7,6,FALSE)/1000</f>
        <v>0</v>
      </c>
      <c r="V170" s="239">
        <f>O170*VLOOKUP('Tipo de Pilha_AP42'!$E$1,'Área - us ur_AP42'!$A$4:$H$7,7,FALSE)/1000</f>
        <v>0</v>
      </c>
      <c r="W170" s="240">
        <f>P170*VLOOKUP('Tipo de Pilha_AP42'!$E$1,'Área - us ur_AP42'!$A$4:$H$7,8,FALSE)/1000</f>
        <v>0</v>
      </c>
      <c r="X170" s="241">
        <f t="shared" si="25"/>
        <v>0</v>
      </c>
    </row>
    <row r="171" spans="1:24" ht="15" customHeight="1" x14ac:dyDescent="0.2">
      <c r="A171" s="90">
        <f>'Série Vento-1 dia'!D171</f>
        <v>42173</v>
      </c>
      <c r="B171" s="55">
        <f>'Série Vento-1 dia'!E171</f>
        <v>10.309457759999999</v>
      </c>
      <c r="C171" s="235">
        <f t="shared" si="27"/>
        <v>0.20618915520000003</v>
      </c>
      <c r="D171" s="235">
        <f t="shared" si="27"/>
        <v>0.20618915520000003</v>
      </c>
      <c r="E171" s="235">
        <f t="shared" si="27"/>
        <v>0.20618915520000003</v>
      </c>
      <c r="F171" s="235">
        <f t="shared" si="26"/>
        <v>0.61856746559999987</v>
      </c>
      <c r="G171" s="235">
        <f t="shared" si="26"/>
        <v>0.61856746559999987</v>
      </c>
      <c r="H171" s="235">
        <f t="shared" si="28"/>
        <v>0.92785119839999997</v>
      </c>
      <c r="I171" s="236">
        <f t="shared" si="29"/>
        <v>1.1340403536000001</v>
      </c>
      <c r="J171" s="237">
        <f t="shared" si="18"/>
        <v>0</v>
      </c>
      <c r="K171" s="235">
        <f t="shared" si="19"/>
        <v>0</v>
      </c>
      <c r="L171" s="235">
        <f t="shared" si="20"/>
        <v>0</v>
      </c>
      <c r="M171" s="235">
        <f t="shared" si="21"/>
        <v>6.7765326068028102</v>
      </c>
      <c r="N171" s="235">
        <f t="shared" si="22"/>
        <v>6.7765326068028102</v>
      </c>
      <c r="O171" s="235">
        <f t="shared" si="23"/>
        <v>26.821917273402335</v>
      </c>
      <c r="P171" s="235">
        <f t="shared" si="24"/>
        <v>46.350032370838377</v>
      </c>
      <c r="Q171" s="238">
        <f>J171*VLOOKUP('Tipo de Pilha_AP42'!$E$1,'Área - us ur_AP42'!$A$4:$H$7,2,FALSE)/1000</f>
        <v>0</v>
      </c>
      <c r="R171" s="239">
        <f>K171*VLOOKUP('Tipo de Pilha_AP42'!$E$1,'Área - us ur_AP42'!$A$4:$H$7,3,FALSE)/1000</f>
        <v>0</v>
      </c>
      <c r="S171" s="239">
        <f>L171*VLOOKUP('Tipo de Pilha_AP42'!$E$1,'Área - us ur_AP42'!$A$4:$H$7,4,FALSE)/1000</f>
        <v>0</v>
      </c>
      <c r="T171" s="239">
        <f>M171*VLOOKUP('Tipo de Pilha_AP42'!$E$1,'Área - us ur_AP42'!$A$4:$H$7,5,FALSE)/1000</f>
        <v>3.2527356512653486E-3</v>
      </c>
      <c r="U171" s="239">
        <f>N171*VLOOKUP('Tipo de Pilha_AP42'!$E$1,'Área - us ur_AP42'!$A$4:$H$7,6,FALSE)/1000</f>
        <v>0</v>
      </c>
      <c r="V171" s="239">
        <f>O171*VLOOKUP('Tipo de Pilha_AP42'!$E$1,'Área - us ur_AP42'!$A$4:$H$7,7,FALSE)/1000</f>
        <v>3.2186300728082799E-3</v>
      </c>
      <c r="W171" s="240">
        <f>P171*VLOOKUP('Tipo de Pilha_AP42'!$E$1,'Área - us ur_AP42'!$A$4:$H$7,8,FALSE)/1000</f>
        <v>0</v>
      </c>
      <c r="X171" s="241">
        <f t="shared" si="25"/>
        <v>6.4713657240736289E-3</v>
      </c>
    </row>
    <row r="172" spans="1:24" ht="15" customHeight="1" x14ac:dyDescent="0.2">
      <c r="A172" s="90">
        <f>'Série Vento-1 dia'!D172</f>
        <v>42174</v>
      </c>
      <c r="B172" s="55">
        <f>'Série Vento-1 dia'!E172</f>
        <v>14.605065159999999</v>
      </c>
      <c r="C172" s="235">
        <f t="shared" si="27"/>
        <v>0.29210130320000005</v>
      </c>
      <c r="D172" s="235">
        <f t="shared" si="27"/>
        <v>0.29210130320000005</v>
      </c>
      <c r="E172" s="235">
        <f t="shared" si="27"/>
        <v>0.29210130320000005</v>
      </c>
      <c r="F172" s="235">
        <f t="shared" si="26"/>
        <v>0.87630390959999993</v>
      </c>
      <c r="G172" s="235">
        <f t="shared" si="26"/>
        <v>0.87630390959999993</v>
      </c>
      <c r="H172" s="235">
        <f t="shared" si="28"/>
        <v>1.3144558644</v>
      </c>
      <c r="I172" s="236">
        <f t="shared" si="29"/>
        <v>1.6065571676000001</v>
      </c>
      <c r="J172" s="237">
        <f t="shared" si="18"/>
        <v>0</v>
      </c>
      <c r="K172" s="235">
        <f t="shared" si="19"/>
        <v>0</v>
      </c>
      <c r="L172" s="235">
        <f t="shared" si="20"/>
        <v>0</v>
      </c>
      <c r="M172" s="235">
        <f t="shared" si="21"/>
        <v>22.710454164006201</v>
      </c>
      <c r="N172" s="235">
        <f t="shared" si="22"/>
        <v>22.710454164006201</v>
      </c>
      <c r="O172" s="235">
        <f t="shared" si="23"/>
        <v>67.482602822149971</v>
      </c>
      <c r="P172" s="235">
        <f t="shared" si="24"/>
        <v>109.70256177059423</v>
      </c>
      <c r="Q172" s="238">
        <f>J172*VLOOKUP('Tipo de Pilha_AP42'!$E$1,'Área - us ur_AP42'!$A$4:$H$7,2,FALSE)/1000</f>
        <v>0</v>
      </c>
      <c r="R172" s="239">
        <f>K172*VLOOKUP('Tipo de Pilha_AP42'!$E$1,'Área - us ur_AP42'!$A$4:$H$7,3,FALSE)/1000</f>
        <v>0</v>
      </c>
      <c r="S172" s="239">
        <f>L172*VLOOKUP('Tipo de Pilha_AP42'!$E$1,'Área - us ur_AP42'!$A$4:$H$7,4,FALSE)/1000</f>
        <v>0</v>
      </c>
      <c r="T172" s="239">
        <f>M172*VLOOKUP('Tipo de Pilha_AP42'!$E$1,'Área - us ur_AP42'!$A$4:$H$7,5,FALSE)/1000</f>
        <v>1.0901017998722977E-2</v>
      </c>
      <c r="U172" s="239">
        <f>N172*VLOOKUP('Tipo de Pilha_AP42'!$E$1,'Área - us ur_AP42'!$A$4:$H$7,6,FALSE)/1000</f>
        <v>0</v>
      </c>
      <c r="V172" s="239">
        <f>O172*VLOOKUP('Tipo de Pilha_AP42'!$E$1,'Área - us ur_AP42'!$A$4:$H$7,7,FALSE)/1000</f>
        <v>8.0979123386579963E-3</v>
      </c>
      <c r="W172" s="240">
        <f>P172*VLOOKUP('Tipo de Pilha_AP42'!$E$1,'Área - us ur_AP42'!$A$4:$H$7,8,FALSE)/1000</f>
        <v>0</v>
      </c>
      <c r="X172" s="241">
        <f t="shared" si="25"/>
        <v>1.8998930337380975E-2</v>
      </c>
    </row>
    <row r="173" spans="1:24" ht="15" customHeight="1" x14ac:dyDescent="0.2">
      <c r="A173" s="90">
        <f>'Série Vento-1 dia'!D173</f>
        <v>42175</v>
      </c>
      <c r="B173" s="55">
        <f>'Série Vento-1 dia'!E173</f>
        <v>16.32330812</v>
      </c>
      <c r="C173" s="235">
        <f t="shared" si="27"/>
        <v>0.32646616240000009</v>
      </c>
      <c r="D173" s="235">
        <f t="shared" si="27"/>
        <v>0.32646616240000009</v>
      </c>
      <c r="E173" s="235">
        <f t="shared" si="27"/>
        <v>0.32646616240000009</v>
      </c>
      <c r="F173" s="235">
        <f t="shared" si="26"/>
        <v>0.9793984872</v>
      </c>
      <c r="G173" s="235">
        <f t="shared" si="26"/>
        <v>0.9793984872</v>
      </c>
      <c r="H173" s="235">
        <f t="shared" si="28"/>
        <v>1.4690977308000002</v>
      </c>
      <c r="I173" s="236">
        <f t="shared" si="29"/>
        <v>1.7955638932000002</v>
      </c>
      <c r="J173" s="237">
        <f t="shared" si="18"/>
        <v>0</v>
      </c>
      <c r="K173" s="235">
        <f t="shared" si="19"/>
        <v>0</v>
      </c>
      <c r="L173" s="235">
        <f t="shared" si="20"/>
        <v>0</v>
      </c>
      <c r="M173" s="235">
        <f t="shared" si="21"/>
        <v>31.241606648783609</v>
      </c>
      <c r="N173" s="235">
        <f t="shared" si="22"/>
        <v>31.241606648783609</v>
      </c>
      <c r="O173" s="235">
        <f t="shared" si="23"/>
        <v>88.601440730915172</v>
      </c>
      <c r="P173" s="235">
        <f t="shared" si="24"/>
        <v>142.29545262186943</v>
      </c>
      <c r="Q173" s="238">
        <f>J173*VLOOKUP('Tipo de Pilha_AP42'!$E$1,'Área - us ur_AP42'!$A$4:$H$7,2,FALSE)/1000</f>
        <v>0</v>
      </c>
      <c r="R173" s="239">
        <f>K173*VLOOKUP('Tipo de Pilha_AP42'!$E$1,'Área - us ur_AP42'!$A$4:$H$7,3,FALSE)/1000</f>
        <v>0</v>
      </c>
      <c r="S173" s="239">
        <f>L173*VLOOKUP('Tipo de Pilha_AP42'!$E$1,'Área - us ur_AP42'!$A$4:$H$7,4,FALSE)/1000</f>
        <v>0</v>
      </c>
      <c r="T173" s="239">
        <f>M173*VLOOKUP('Tipo de Pilha_AP42'!$E$1,'Área - us ur_AP42'!$A$4:$H$7,5,FALSE)/1000</f>
        <v>1.4995971191416132E-2</v>
      </c>
      <c r="U173" s="239">
        <f>N173*VLOOKUP('Tipo de Pilha_AP42'!$E$1,'Área - us ur_AP42'!$A$4:$H$7,6,FALSE)/1000</f>
        <v>0</v>
      </c>
      <c r="V173" s="239">
        <f>O173*VLOOKUP('Tipo de Pilha_AP42'!$E$1,'Área - us ur_AP42'!$A$4:$H$7,7,FALSE)/1000</f>
        <v>1.0632172887709821E-2</v>
      </c>
      <c r="W173" s="240">
        <f>P173*VLOOKUP('Tipo de Pilha_AP42'!$E$1,'Área - us ur_AP42'!$A$4:$H$7,8,FALSE)/1000</f>
        <v>0</v>
      </c>
      <c r="X173" s="241">
        <f t="shared" si="25"/>
        <v>2.5628144079125954E-2</v>
      </c>
    </row>
    <row r="174" spans="1:24" ht="15" customHeight="1" x14ac:dyDescent="0.2">
      <c r="A174" s="90">
        <f>'Série Vento-1 dia'!D174</f>
        <v>42176</v>
      </c>
      <c r="B174" s="55">
        <f>'Série Vento-1 dia'!E174</f>
        <v>10.309457759999999</v>
      </c>
      <c r="C174" s="235">
        <f t="shared" si="27"/>
        <v>0.20618915520000003</v>
      </c>
      <c r="D174" s="235">
        <f t="shared" si="27"/>
        <v>0.20618915520000003</v>
      </c>
      <c r="E174" s="235">
        <f t="shared" si="27"/>
        <v>0.20618915520000003</v>
      </c>
      <c r="F174" s="235">
        <f t="shared" si="26"/>
        <v>0.61856746559999987</v>
      </c>
      <c r="G174" s="235">
        <f t="shared" si="26"/>
        <v>0.61856746559999987</v>
      </c>
      <c r="H174" s="235">
        <f t="shared" si="28"/>
        <v>0.92785119839999997</v>
      </c>
      <c r="I174" s="236">
        <f t="shared" si="29"/>
        <v>1.1340403536000001</v>
      </c>
      <c r="J174" s="237">
        <f t="shared" si="18"/>
        <v>0</v>
      </c>
      <c r="K174" s="235">
        <f t="shared" si="19"/>
        <v>0</v>
      </c>
      <c r="L174" s="235">
        <f t="shared" si="20"/>
        <v>0</v>
      </c>
      <c r="M174" s="235">
        <f t="shared" si="21"/>
        <v>6.7765326068028102</v>
      </c>
      <c r="N174" s="235">
        <f t="shared" si="22"/>
        <v>6.7765326068028102</v>
      </c>
      <c r="O174" s="235">
        <f t="shared" si="23"/>
        <v>26.821917273402335</v>
      </c>
      <c r="P174" s="235">
        <f t="shared" si="24"/>
        <v>46.350032370838377</v>
      </c>
      <c r="Q174" s="238">
        <f>J174*VLOOKUP('Tipo de Pilha_AP42'!$E$1,'Área - us ur_AP42'!$A$4:$H$7,2,FALSE)/1000</f>
        <v>0</v>
      </c>
      <c r="R174" s="239">
        <f>K174*VLOOKUP('Tipo de Pilha_AP42'!$E$1,'Área - us ur_AP42'!$A$4:$H$7,3,FALSE)/1000</f>
        <v>0</v>
      </c>
      <c r="S174" s="239">
        <f>L174*VLOOKUP('Tipo de Pilha_AP42'!$E$1,'Área - us ur_AP42'!$A$4:$H$7,4,FALSE)/1000</f>
        <v>0</v>
      </c>
      <c r="T174" s="239">
        <f>M174*VLOOKUP('Tipo de Pilha_AP42'!$E$1,'Área - us ur_AP42'!$A$4:$H$7,5,FALSE)/1000</f>
        <v>3.2527356512653486E-3</v>
      </c>
      <c r="U174" s="239">
        <f>N174*VLOOKUP('Tipo de Pilha_AP42'!$E$1,'Área - us ur_AP42'!$A$4:$H$7,6,FALSE)/1000</f>
        <v>0</v>
      </c>
      <c r="V174" s="239">
        <f>O174*VLOOKUP('Tipo de Pilha_AP42'!$E$1,'Área - us ur_AP42'!$A$4:$H$7,7,FALSE)/1000</f>
        <v>3.2186300728082799E-3</v>
      </c>
      <c r="W174" s="240">
        <f>P174*VLOOKUP('Tipo de Pilha_AP42'!$E$1,'Área - us ur_AP42'!$A$4:$H$7,8,FALSE)/1000</f>
        <v>0</v>
      </c>
      <c r="X174" s="241">
        <f t="shared" si="25"/>
        <v>6.4713657240736289E-3</v>
      </c>
    </row>
    <row r="175" spans="1:24" ht="15" customHeight="1" x14ac:dyDescent="0.2">
      <c r="A175" s="90">
        <f>'Série Vento-1 dia'!D175</f>
        <v>42177</v>
      </c>
      <c r="B175" s="55">
        <f>'Série Vento-1 dia'!E175</f>
        <v>8.5912147999999995</v>
      </c>
      <c r="C175" s="235">
        <f t="shared" si="27"/>
        <v>0.17182429600000002</v>
      </c>
      <c r="D175" s="235">
        <f t="shared" si="27"/>
        <v>0.17182429600000002</v>
      </c>
      <c r="E175" s="235">
        <f t="shared" si="27"/>
        <v>0.17182429600000002</v>
      </c>
      <c r="F175" s="235">
        <f t="shared" si="26"/>
        <v>0.51547288799999991</v>
      </c>
      <c r="G175" s="235">
        <f t="shared" si="26"/>
        <v>0.51547288799999991</v>
      </c>
      <c r="H175" s="235">
        <f t="shared" si="28"/>
        <v>0.77320933200000008</v>
      </c>
      <c r="I175" s="236">
        <f t="shared" si="29"/>
        <v>0.94503362800000001</v>
      </c>
      <c r="J175" s="237">
        <f t="shared" si="18"/>
        <v>0</v>
      </c>
      <c r="K175" s="235">
        <f t="shared" si="19"/>
        <v>0</v>
      </c>
      <c r="L175" s="235">
        <f t="shared" si="20"/>
        <v>0</v>
      </c>
      <c r="M175" s="235">
        <f t="shared" si="21"/>
        <v>2.5605478458175086</v>
      </c>
      <c r="N175" s="235">
        <f t="shared" si="22"/>
        <v>2.5605478458175086</v>
      </c>
      <c r="O175" s="235">
        <f t="shared" si="23"/>
        <v>15.412206743169406</v>
      </c>
      <c r="P175" s="235">
        <f t="shared" si="24"/>
        <v>28.260899702308862</v>
      </c>
      <c r="Q175" s="238">
        <f>J175*VLOOKUP('Tipo de Pilha_AP42'!$E$1,'Área - us ur_AP42'!$A$4:$H$7,2,FALSE)/1000</f>
        <v>0</v>
      </c>
      <c r="R175" s="239">
        <f>K175*VLOOKUP('Tipo de Pilha_AP42'!$E$1,'Área - us ur_AP42'!$A$4:$H$7,3,FALSE)/1000</f>
        <v>0</v>
      </c>
      <c r="S175" s="239">
        <f>L175*VLOOKUP('Tipo de Pilha_AP42'!$E$1,'Área - us ur_AP42'!$A$4:$H$7,4,FALSE)/1000</f>
        <v>0</v>
      </c>
      <c r="T175" s="239">
        <f>M175*VLOOKUP('Tipo de Pilha_AP42'!$E$1,'Área - us ur_AP42'!$A$4:$H$7,5,FALSE)/1000</f>
        <v>1.2290629659924041E-3</v>
      </c>
      <c r="U175" s="239">
        <f>N175*VLOOKUP('Tipo de Pilha_AP42'!$E$1,'Área - us ur_AP42'!$A$4:$H$7,6,FALSE)/1000</f>
        <v>0</v>
      </c>
      <c r="V175" s="239">
        <f>O175*VLOOKUP('Tipo de Pilha_AP42'!$E$1,'Área - us ur_AP42'!$A$4:$H$7,7,FALSE)/1000</f>
        <v>1.8494648091803287E-3</v>
      </c>
      <c r="W175" s="240">
        <f>P175*VLOOKUP('Tipo de Pilha_AP42'!$E$1,'Área - us ur_AP42'!$A$4:$H$7,8,FALSE)/1000</f>
        <v>0</v>
      </c>
      <c r="X175" s="241">
        <f t="shared" si="25"/>
        <v>3.0785277751727326E-3</v>
      </c>
    </row>
    <row r="176" spans="1:24" ht="15" customHeight="1" x14ac:dyDescent="0.2">
      <c r="A176" s="90">
        <f>'Série Vento-1 dia'!D176</f>
        <v>42178</v>
      </c>
      <c r="B176" s="55">
        <f>'Série Vento-1 dia'!E176</f>
        <v>8.5912147999999995</v>
      </c>
      <c r="C176" s="235">
        <f t="shared" si="27"/>
        <v>0.17182429600000002</v>
      </c>
      <c r="D176" s="235">
        <f t="shared" si="27"/>
        <v>0.17182429600000002</v>
      </c>
      <c r="E176" s="235">
        <f t="shared" si="27"/>
        <v>0.17182429600000002</v>
      </c>
      <c r="F176" s="235">
        <f t="shared" si="26"/>
        <v>0.51547288799999991</v>
      </c>
      <c r="G176" s="235">
        <f t="shared" si="26"/>
        <v>0.51547288799999991</v>
      </c>
      <c r="H176" s="235">
        <f t="shared" si="28"/>
        <v>0.77320933200000008</v>
      </c>
      <c r="I176" s="236">
        <f t="shared" si="29"/>
        <v>0.94503362800000001</v>
      </c>
      <c r="J176" s="237">
        <f t="shared" si="18"/>
        <v>0</v>
      </c>
      <c r="K176" s="235">
        <f t="shared" si="19"/>
        <v>0</v>
      </c>
      <c r="L176" s="235">
        <f t="shared" si="20"/>
        <v>0</v>
      </c>
      <c r="M176" s="235">
        <f t="shared" si="21"/>
        <v>2.5605478458175086</v>
      </c>
      <c r="N176" s="235">
        <f t="shared" si="22"/>
        <v>2.5605478458175086</v>
      </c>
      <c r="O176" s="235">
        <f t="shared" si="23"/>
        <v>15.412206743169406</v>
      </c>
      <c r="P176" s="235">
        <f t="shared" si="24"/>
        <v>28.260899702308862</v>
      </c>
      <c r="Q176" s="238">
        <f>J176*VLOOKUP('Tipo de Pilha_AP42'!$E$1,'Área - us ur_AP42'!$A$4:$H$7,2,FALSE)/1000</f>
        <v>0</v>
      </c>
      <c r="R176" s="239">
        <f>K176*VLOOKUP('Tipo de Pilha_AP42'!$E$1,'Área - us ur_AP42'!$A$4:$H$7,3,FALSE)/1000</f>
        <v>0</v>
      </c>
      <c r="S176" s="239">
        <f>L176*VLOOKUP('Tipo de Pilha_AP42'!$E$1,'Área - us ur_AP42'!$A$4:$H$7,4,FALSE)/1000</f>
        <v>0</v>
      </c>
      <c r="T176" s="239">
        <f>M176*VLOOKUP('Tipo de Pilha_AP42'!$E$1,'Área - us ur_AP42'!$A$4:$H$7,5,FALSE)/1000</f>
        <v>1.2290629659924041E-3</v>
      </c>
      <c r="U176" s="239">
        <f>N176*VLOOKUP('Tipo de Pilha_AP42'!$E$1,'Área - us ur_AP42'!$A$4:$H$7,6,FALSE)/1000</f>
        <v>0</v>
      </c>
      <c r="V176" s="239">
        <f>O176*VLOOKUP('Tipo de Pilha_AP42'!$E$1,'Área - us ur_AP42'!$A$4:$H$7,7,FALSE)/1000</f>
        <v>1.8494648091803287E-3</v>
      </c>
      <c r="W176" s="240">
        <f>P176*VLOOKUP('Tipo de Pilha_AP42'!$E$1,'Área - us ur_AP42'!$A$4:$H$7,8,FALSE)/1000</f>
        <v>0</v>
      </c>
      <c r="X176" s="241">
        <f t="shared" si="25"/>
        <v>3.0785277751727326E-3</v>
      </c>
    </row>
    <row r="177" spans="1:24" ht="15" customHeight="1" x14ac:dyDescent="0.2">
      <c r="A177" s="90">
        <f>'Série Vento-1 dia'!D177</f>
        <v>42179</v>
      </c>
      <c r="B177" s="55">
        <f>'Série Vento-1 dia'!E177</f>
        <v>14.605065159999999</v>
      </c>
      <c r="C177" s="235">
        <f t="shared" si="27"/>
        <v>0.29210130320000005</v>
      </c>
      <c r="D177" s="235">
        <f t="shared" si="27"/>
        <v>0.29210130320000005</v>
      </c>
      <c r="E177" s="235">
        <f t="shared" si="27"/>
        <v>0.29210130320000005</v>
      </c>
      <c r="F177" s="235">
        <f t="shared" si="26"/>
        <v>0.87630390959999993</v>
      </c>
      <c r="G177" s="235">
        <f t="shared" si="26"/>
        <v>0.87630390959999993</v>
      </c>
      <c r="H177" s="235">
        <f t="shared" si="28"/>
        <v>1.3144558644</v>
      </c>
      <c r="I177" s="236">
        <f t="shared" si="29"/>
        <v>1.6065571676000001</v>
      </c>
      <c r="J177" s="237">
        <f t="shared" si="18"/>
        <v>0</v>
      </c>
      <c r="K177" s="235">
        <f t="shared" si="19"/>
        <v>0</v>
      </c>
      <c r="L177" s="235">
        <f t="shared" si="20"/>
        <v>0</v>
      </c>
      <c r="M177" s="235">
        <f t="shared" si="21"/>
        <v>22.710454164006201</v>
      </c>
      <c r="N177" s="235">
        <f t="shared" si="22"/>
        <v>22.710454164006201</v>
      </c>
      <c r="O177" s="235">
        <f t="shared" si="23"/>
        <v>67.482602822149971</v>
      </c>
      <c r="P177" s="235">
        <f t="shared" si="24"/>
        <v>109.70256177059423</v>
      </c>
      <c r="Q177" s="238">
        <f>J177*VLOOKUP('Tipo de Pilha_AP42'!$E$1,'Área - us ur_AP42'!$A$4:$H$7,2,FALSE)/1000</f>
        <v>0</v>
      </c>
      <c r="R177" s="239">
        <f>K177*VLOOKUP('Tipo de Pilha_AP42'!$E$1,'Área - us ur_AP42'!$A$4:$H$7,3,FALSE)/1000</f>
        <v>0</v>
      </c>
      <c r="S177" s="239">
        <f>L177*VLOOKUP('Tipo de Pilha_AP42'!$E$1,'Área - us ur_AP42'!$A$4:$H$7,4,FALSE)/1000</f>
        <v>0</v>
      </c>
      <c r="T177" s="239">
        <f>M177*VLOOKUP('Tipo de Pilha_AP42'!$E$1,'Área - us ur_AP42'!$A$4:$H$7,5,FALSE)/1000</f>
        <v>1.0901017998722977E-2</v>
      </c>
      <c r="U177" s="239">
        <f>N177*VLOOKUP('Tipo de Pilha_AP42'!$E$1,'Área - us ur_AP42'!$A$4:$H$7,6,FALSE)/1000</f>
        <v>0</v>
      </c>
      <c r="V177" s="239">
        <f>O177*VLOOKUP('Tipo de Pilha_AP42'!$E$1,'Área - us ur_AP42'!$A$4:$H$7,7,FALSE)/1000</f>
        <v>8.0979123386579963E-3</v>
      </c>
      <c r="W177" s="240">
        <f>P177*VLOOKUP('Tipo de Pilha_AP42'!$E$1,'Área - us ur_AP42'!$A$4:$H$7,8,FALSE)/1000</f>
        <v>0</v>
      </c>
      <c r="X177" s="241">
        <f t="shared" si="25"/>
        <v>1.8998930337380975E-2</v>
      </c>
    </row>
    <row r="178" spans="1:24" ht="15" customHeight="1" x14ac:dyDescent="0.2">
      <c r="A178" s="90">
        <f>'Série Vento-1 dia'!D178</f>
        <v>42180</v>
      </c>
      <c r="B178" s="55">
        <f>'Série Vento-1 dia'!E178</f>
        <v>13.74594368</v>
      </c>
      <c r="C178" s="235">
        <f t="shared" si="27"/>
        <v>0.27491887360000006</v>
      </c>
      <c r="D178" s="235">
        <f t="shared" si="27"/>
        <v>0.27491887360000006</v>
      </c>
      <c r="E178" s="235">
        <f t="shared" si="27"/>
        <v>0.27491887360000006</v>
      </c>
      <c r="F178" s="235">
        <f t="shared" si="26"/>
        <v>0.82475662080000001</v>
      </c>
      <c r="G178" s="235">
        <f t="shared" si="26"/>
        <v>0.82475662080000001</v>
      </c>
      <c r="H178" s="235">
        <f t="shared" si="28"/>
        <v>1.2371349312000002</v>
      </c>
      <c r="I178" s="236">
        <f t="shared" si="29"/>
        <v>1.5120538048000003</v>
      </c>
      <c r="J178" s="237">
        <f t="shared" si="18"/>
        <v>0</v>
      </c>
      <c r="K178" s="235">
        <f t="shared" si="19"/>
        <v>0</v>
      </c>
      <c r="L178" s="235">
        <f t="shared" si="20"/>
        <v>0</v>
      </c>
      <c r="M178" s="235">
        <f t="shared" si="21"/>
        <v>18.90721732059523</v>
      </c>
      <c r="N178" s="235">
        <f t="shared" si="22"/>
        <v>18.90721732059523</v>
      </c>
      <c r="O178" s="235">
        <f t="shared" si="23"/>
        <v>57.963447515467294</v>
      </c>
      <c r="P178" s="235">
        <f t="shared" si="24"/>
        <v>94.960090435965128</v>
      </c>
      <c r="Q178" s="238">
        <f>J178*VLOOKUP('Tipo de Pilha_AP42'!$E$1,'Área - us ur_AP42'!$A$4:$H$7,2,FALSE)/1000</f>
        <v>0</v>
      </c>
      <c r="R178" s="239">
        <f>K178*VLOOKUP('Tipo de Pilha_AP42'!$E$1,'Área - us ur_AP42'!$A$4:$H$7,3,FALSE)/1000</f>
        <v>0</v>
      </c>
      <c r="S178" s="239">
        <f>L178*VLOOKUP('Tipo de Pilha_AP42'!$E$1,'Área - us ur_AP42'!$A$4:$H$7,4,FALSE)/1000</f>
        <v>0</v>
      </c>
      <c r="T178" s="239">
        <f>M178*VLOOKUP('Tipo de Pilha_AP42'!$E$1,'Área - us ur_AP42'!$A$4:$H$7,5,FALSE)/1000</f>
        <v>9.0754643138857109E-3</v>
      </c>
      <c r="U178" s="239">
        <f>N178*VLOOKUP('Tipo de Pilha_AP42'!$E$1,'Área - us ur_AP42'!$A$4:$H$7,6,FALSE)/1000</f>
        <v>0</v>
      </c>
      <c r="V178" s="239">
        <f>O178*VLOOKUP('Tipo de Pilha_AP42'!$E$1,'Área - us ur_AP42'!$A$4:$H$7,7,FALSE)/1000</f>
        <v>6.9556137018560752E-3</v>
      </c>
      <c r="W178" s="240">
        <f>P178*VLOOKUP('Tipo de Pilha_AP42'!$E$1,'Área - us ur_AP42'!$A$4:$H$7,8,FALSE)/1000</f>
        <v>0</v>
      </c>
      <c r="X178" s="241">
        <f t="shared" si="25"/>
        <v>1.6031078015741787E-2</v>
      </c>
    </row>
    <row r="179" spans="1:24" ht="15" customHeight="1" x14ac:dyDescent="0.2">
      <c r="A179" s="90">
        <f>'Série Vento-1 dia'!D179</f>
        <v>42181</v>
      </c>
      <c r="B179" s="55">
        <f>'Série Vento-1 dia'!E179</f>
        <v>12.027700719999999</v>
      </c>
      <c r="C179" s="235">
        <f t="shared" si="27"/>
        <v>0.24055401440000002</v>
      </c>
      <c r="D179" s="235">
        <f t="shared" si="27"/>
        <v>0.24055401440000002</v>
      </c>
      <c r="E179" s="235">
        <f t="shared" si="27"/>
        <v>0.24055401440000002</v>
      </c>
      <c r="F179" s="235">
        <f t="shared" si="26"/>
        <v>0.72166204319999994</v>
      </c>
      <c r="G179" s="235">
        <f t="shared" si="26"/>
        <v>0.72166204319999994</v>
      </c>
      <c r="H179" s="235">
        <f t="shared" si="28"/>
        <v>1.0824930648</v>
      </c>
      <c r="I179" s="236">
        <f t="shared" si="29"/>
        <v>1.3230470792</v>
      </c>
      <c r="J179" s="237">
        <f t="shared" si="18"/>
        <v>0</v>
      </c>
      <c r="K179" s="235">
        <f t="shared" si="19"/>
        <v>0</v>
      </c>
      <c r="L179" s="235">
        <f t="shared" si="20"/>
        <v>0</v>
      </c>
      <c r="M179" s="235">
        <f t="shared" si="21"/>
        <v>12.22542243172872</v>
      </c>
      <c r="N179" s="235">
        <f t="shared" si="22"/>
        <v>12.22542243172872</v>
      </c>
      <c r="O179" s="235">
        <f t="shared" si="23"/>
        <v>41.00566419750163</v>
      </c>
      <c r="P179" s="235">
        <f t="shared" si="24"/>
        <v>68.583095948723766</v>
      </c>
      <c r="Q179" s="238">
        <f>J179*VLOOKUP('Tipo de Pilha_AP42'!$E$1,'Área - us ur_AP42'!$A$4:$H$7,2,FALSE)/1000</f>
        <v>0</v>
      </c>
      <c r="R179" s="239">
        <f>K179*VLOOKUP('Tipo de Pilha_AP42'!$E$1,'Área - us ur_AP42'!$A$4:$H$7,3,FALSE)/1000</f>
        <v>0</v>
      </c>
      <c r="S179" s="239">
        <f>L179*VLOOKUP('Tipo de Pilha_AP42'!$E$1,'Área - us ur_AP42'!$A$4:$H$7,4,FALSE)/1000</f>
        <v>0</v>
      </c>
      <c r="T179" s="239">
        <f>M179*VLOOKUP('Tipo de Pilha_AP42'!$E$1,'Área - us ur_AP42'!$A$4:$H$7,5,FALSE)/1000</f>
        <v>5.8682027672297852E-3</v>
      </c>
      <c r="U179" s="239">
        <f>N179*VLOOKUP('Tipo de Pilha_AP42'!$E$1,'Área - us ur_AP42'!$A$4:$H$7,6,FALSE)/1000</f>
        <v>0</v>
      </c>
      <c r="V179" s="239">
        <f>O179*VLOOKUP('Tipo de Pilha_AP42'!$E$1,'Área - us ur_AP42'!$A$4:$H$7,7,FALSE)/1000</f>
        <v>4.9206797037001961E-3</v>
      </c>
      <c r="W179" s="240">
        <f>P179*VLOOKUP('Tipo de Pilha_AP42'!$E$1,'Área - us ur_AP42'!$A$4:$H$7,8,FALSE)/1000</f>
        <v>0</v>
      </c>
      <c r="X179" s="241">
        <f t="shared" si="25"/>
        <v>1.0788882470929982E-2</v>
      </c>
    </row>
    <row r="180" spans="1:24" ht="15" customHeight="1" x14ac:dyDescent="0.2">
      <c r="A180" s="90">
        <f>'Série Vento-1 dia'!D180</f>
        <v>42182</v>
      </c>
      <c r="B180" s="55">
        <f>'Série Vento-1 dia'!E180</f>
        <v>11.16857924</v>
      </c>
      <c r="C180" s="235">
        <f t="shared" si="27"/>
        <v>0.22337158480000005</v>
      </c>
      <c r="D180" s="235">
        <f t="shared" si="27"/>
        <v>0.22337158480000005</v>
      </c>
      <c r="E180" s="235">
        <f t="shared" si="27"/>
        <v>0.22337158480000005</v>
      </c>
      <c r="F180" s="235">
        <f t="shared" si="26"/>
        <v>0.6701147543999999</v>
      </c>
      <c r="G180" s="235">
        <f t="shared" si="26"/>
        <v>0.6701147543999999</v>
      </c>
      <c r="H180" s="235">
        <f t="shared" si="28"/>
        <v>1.0051721316000002</v>
      </c>
      <c r="I180" s="236">
        <f t="shared" si="29"/>
        <v>1.2285437164000002</v>
      </c>
      <c r="J180" s="237">
        <f t="shared" si="18"/>
        <v>0</v>
      </c>
      <c r="K180" s="235">
        <f t="shared" si="19"/>
        <v>0</v>
      </c>
      <c r="L180" s="235">
        <f t="shared" si="20"/>
        <v>0</v>
      </c>
      <c r="M180" s="235">
        <f t="shared" si="21"/>
        <v>9.3468643862731895</v>
      </c>
      <c r="N180" s="235">
        <f t="shared" si="22"/>
        <v>9.3468643862731895</v>
      </c>
      <c r="O180" s="235">
        <f t="shared" si="23"/>
        <v>33.567036186218715</v>
      </c>
      <c r="P180" s="235">
        <f t="shared" si="24"/>
        <v>56.948572796111605</v>
      </c>
      <c r="Q180" s="238">
        <f>J180*VLOOKUP('Tipo de Pilha_AP42'!$E$1,'Área - us ur_AP42'!$A$4:$H$7,2,FALSE)/1000</f>
        <v>0</v>
      </c>
      <c r="R180" s="239">
        <f>K180*VLOOKUP('Tipo de Pilha_AP42'!$E$1,'Área - us ur_AP42'!$A$4:$H$7,3,FALSE)/1000</f>
        <v>0</v>
      </c>
      <c r="S180" s="239">
        <f>L180*VLOOKUP('Tipo de Pilha_AP42'!$E$1,'Área - us ur_AP42'!$A$4:$H$7,4,FALSE)/1000</f>
        <v>0</v>
      </c>
      <c r="T180" s="239">
        <f>M180*VLOOKUP('Tipo de Pilha_AP42'!$E$1,'Área - us ur_AP42'!$A$4:$H$7,5,FALSE)/1000</f>
        <v>4.4864949054111303E-3</v>
      </c>
      <c r="U180" s="239">
        <f>N180*VLOOKUP('Tipo de Pilha_AP42'!$E$1,'Área - us ur_AP42'!$A$4:$H$7,6,FALSE)/1000</f>
        <v>0</v>
      </c>
      <c r="V180" s="239">
        <f>O180*VLOOKUP('Tipo de Pilha_AP42'!$E$1,'Área - us ur_AP42'!$A$4:$H$7,7,FALSE)/1000</f>
        <v>4.0280443423462457E-3</v>
      </c>
      <c r="W180" s="240">
        <f>P180*VLOOKUP('Tipo de Pilha_AP42'!$E$1,'Área - us ur_AP42'!$A$4:$H$7,8,FALSE)/1000</f>
        <v>0</v>
      </c>
      <c r="X180" s="241">
        <f t="shared" si="25"/>
        <v>8.5145392477573752E-3</v>
      </c>
    </row>
    <row r="181" spans="1:24" ht="15" customHeight="1" x14ac:dyDescent="0.2">
      <c r="A181" s="90">
        <f>'Série Vento-1 dia'!D181</f>
        <v>42183</v>
      </c>
      <c r="B181" s="55">
        <f>'Série Vento-1 dia'!E181</f>
        <v>8.5912147999999995</v>
      </c>
      <c r="C181" s="235">
        <f t="shared" si="27"/>
        <v>0.17182429600000002</v>
      </c>
      <c r="D181" s="235">
        <f t="shared" si="27"/>
        <v>0.17182429600000002</v>
      </c>
      <c r="E181" s="235">
        <f t="shared" si="27"/>
        <v>0.17182429600000002</v>
      </c>
      <c r="F181" s="235">
        <f t="shared" si="26"/>
        <v>0.51547288799999991</v>
      </c>
      <c r="G181" s="235">
        <f t="shared" si="26"/>
        <v>0.51547288799999991</v>
      </c>
      <c r="H181" s="235">
        <f t="shared" si="28"/>
        <v>0.77320933200000008</v>
      </c>
      <c r="I181" s="236">
        <f t="shared" si="29"/>
        <v>0.94503362800000001</v>
      </c>
      <c r="J181" s="237">
        <f t="shared" si="18"/>
        <v>0</v>
      </c>
      <c r="K181" s="235">
        <f t="shared" si="19"/>
        <v>0</v>
      </c>
      <c r="L181" s="235">
        <f t="shared" si="20"/>
        <v>0</v>
      </c>
      <c r="M181" s="235">
        <f t="shared" si="21"/>
        <v>2.5605478458175086</v>
      </c>
      <c r="N181" s="235">
        <f t="shared" si="22"/>
        <v>2.5605478458175086</v>
      </c>
      <c r="O181" s="235">
        <f t="shared" si="23"/>
        <v>15.412206743169406</v>
      </c>
      <c r="P181" s="235">
        <f t="shared" si="24"/>
        <v>28.260899702308862</v>
      </c>
      <c r="Q181" s="238">
        <f>J181*VLOOKUP('Tipo de Pilha_AP42'!$E$1,'Área - us ur_AP42'!$A$4:$H$7,2,FALSE)/1000</f>
        <v>0</v>
      </c>
      <c r="R181" s="239">
        <f>K181*VLOOKUP('Tipo de Pilha_AP42'!$E$1,'Área - us ur_AP42'!$A$4:$H$7,3,FALSE)/1000</f>
        <v>0</v>
      </c>
      <c r="S181" s="239">
        <f>L181*VLOOKUP('Tipo de Pilha_AP42'!$E$1,'Área - us ur_AP42'!$A$4:$H$7,4,FALSE)/1000</f>
        <v>0</v>
      </c>
      <c r="T181" s="239">
        <f>M181*VLOOKUP('Tipo de Pilha_AP42'!$E$1,'Área - us ur_AP42'!$A$4:$H$7,5,FALSE)/1000</f>
        <v>1.2290629659924041E-3</v>
      </c>
      <c r="U181" s="239">
        <f>N181*VLOOKUP('Tipo de Pilha_AP42'!$E$1,'Área - us ur_AP42'!$A$4:$H$7,6,FALSE)/1000</f>
        <v>0</v>
      </c>
      <c r="V181" s="239">
        <f>O181*VLOOKUP('Tipo de Pilha_AP42'!$E$1,'Área - us ur_AP42'!$A$4:$H$7,7,FALSE)/1000</f>
        <v>1.8494648091803287E-3</v>
      </c>
      <c r="W181" s="240">
        <f>P181*VLOOKUP('Tipo de Pilha_AP42'!$E$1,'Área - us ur_AP42'!$A$4:$H$7,8,FALSE)/1000</f>
        <v>0</v>
      </c>
      <c r="X181" s="241">
        <f t="shared" si="25"/>
        <v>3.0785277751727326E-3</v>
      </c>
    </row>
    <row r="182" spans="1:24" ht="15" customHeight="1" x14ac:dyDescent="0.2">
      <c r="A182" s="90">
        <f>'Série Vento-1 dia'!D182</f>
        <v>42184</v>
      </c>
      <c r="B182" s="55">
        <f>'Série Vento-1 dia'!E182</f>
        <v>8.5912147999999995</v>
      </c>
      <c r="C182" s="235">
        <f t="shared" si="27"/>
        <v>0.17182429600000002</v>
      </c>
      <c r="D182" s="235">
        <f t="shared" si="27"/>
        <v>0.17182429600000002</v>
      </c>
      <c r="E182" s="235">
        <f t="shared" si="27"/>
        <v>0.17182429600000002</v>
      </c>
      <c r="F182" s="235">
        <f t="shared" si="26"/>
        <v>0.51547288799999991</v>
      </c>
      <c r="G182" s="235">
        <f t="shared" si="26"/>
        <v>0.51547288799999991</v>
      </c>
      <c r="H182" s="235">
        <f t="shared" si="28"/>
        <v>0.77320933200000008</v>
      </c>
      <c r="I182" s="236">
        <f t="shared" si="29"/>
        <v>0.94503362800000001</v>
      </c>
      <c r="J182" s="237">
        <f t="shared" si="18"/>
        <v>0</v>
      </c>
      <c r="K182" s="235">
        <f t="shared" si="19"/>
        <v>0</v>
      </c>
      <c r="L182" s="235">
        <f t="shared" si="20"/>
        <v>0</v>
      </c>
      <c r="M182" s="235">
        <f t="shared" si="21"/>
        <v>2.5605478458175086</v>
      </c>
      <c r="N182" s="235">
        <f t="shared" si="22"/>
        <v>2.5605478458175086</v>
      </c>
      <c r="O182" s="235">
        <f t="shared" si="23"/>
        <v>15.412206743169406</v>
      </c>
      <c r="P182" s="235">
        <f t="shared" si="24"/>
        <v>28.260899702308862</v>
      </c>
      <c r="Q182" s="238">
        <f>J182*VLOOKUP('Tipo de Pilha_AP42'!$E$1,'Área - us ur_AP42'!$A$4:$H$7,2,FALSE)/1000</f>
        <v>0</v>
      </c>
      <c r="R182" s="239">
        <f>K182*VLOOKUP('Tipo de Pilha_AP42'!$E$1,'Área - us ur_AP42'!$A$4:$H$7,3,FALSE)/1000</f>
        <v>0</v>
      </c>
      <c r="S182" s="239">
        <f>L182*VLOOKUP('Tipo de Pilha_AP42'!$E$1,'Área - us ur_AP42'!$A$4:$H$7,4,FALSE)/1000</f>
        <v>0</v>
      </c>
      <c r="T182" s="239">
        <f>M182*VLOOKUP('Tipo de Pilha_AP42'!$E$1,'Área - us ur_AP42'!$A$4:$H$7,5,FALSE)/1000</f>
        <v>1.2290629659924041E-3</v>
      </c>
      <c r="U182" s="239">
        <f>N182*VLOOKUP('Tipo de Pilha_AP42'!$E$1,'Área - us ur_AP42'!$A$4:$H$7,6,FALSE)/1000</f>
        <v>0</v>
      </c>
      <c r="V182" s="239">
        <f>O182*VLOOKUP('Tipo de Pilha_AP42'!$E$1,'Área - us ur_AP42'!$A$4:$H$7,7,FALSE)/1000</f>
        <v>1.8494648091803287E-3</v>
      </c>
      <c r="W182" s="240">
        <f>P182*VLOOKUP('Tipo de Pilha_AP42'!$E$1,'Área - us ur_AP42'!$A$4:$H$7,8,FALSE)/1000</f>
        <v>0</v>
      </c>
      <c r="X182" s="241">
        <f t="shared" si="25"/>
        <v>3.0785277751727326E-3</v>
      </c>
    </row>
    <row r="183" spans="1:24" ht="15" customHeight="1" x14ac:dyDescent="0.2">
      <c r="A183" s="90">
        <f>'Série Vento-1 dia'!D183</f>
        <v>42185</v>
      </c>
      <c r="B183" s="55">
        <f>'Série Vento-1 dia'!E183</f>
        <v>10.309457759999999</v>
      </c>
      <c r="C183" s="235">
        <f t="shared" si="27"/>
        <v>0.20618915520000003</v>
      </c>
      <c r="D183" s="235">
        <f t="shared" si="27"/>
        <v>0.20618915520000003</v>
      </c>
      <c r="E183" s="235">
        <f t="shared" si="27"/>
        <v>0.20618915520000003</v>
      </c>
      <c r="F183" s="235">
        <f t="shared" si="26"/>
        <v>0.61856746559999987</v>
      </c>
      <c r="G183" s="235">
        <f t="shared" si="26"/>
        <v>0.61856746559999987</v>
      </c>
      <c r="H183" s="235">
        <f t="shared" si="28"/>
        <v>0.92785119839999997</v>
      </c>
      <c r="I183" s="236">
        <f t="shared" si="29"/>
        <v>1.1340403536000001</v>
      </c>
      <c r="J183" s="237">
        <f t="shared" si="18"/>
        <v>0</v>
      </c>
      <c r="K183" s="235">
        <f t="shared" si="19"/>
        <v>0</v>
      </c>
      <c r="L183" s="235">
        <f t="shared" si="20"/>
        <v>0</v>
      </c>
      <c r="M183" s="235">
        <f t="shared" si="21"/>
        <v>6.7765326068028102</v>
      </c>
      <c r="N183" s="235">
        <f t="shared" si="22"/>
        <v>6.7765326068028102</v>
      </c>
      <c r="O183" s="235">
        <f t="shared" si="23"/>
        <v>26.821917273402335</v>
      </c>
      <c r="P183" s="235">
        <f t="shared" si="24"/>
        <v>46.350032370838377</v>
      </c>
      <c r="Q183" s="238">
        <f>J183*VLOOKUP('Tipo de Pilha_AP42'!$E$1,'Área - us ur_AP42'!$A$4:$H$7,2,FALSE)/1000</f>
        <v>0</v>
      </c>
      <c r="R183" s="239">
        <f>K183*VLOOKUP('Tipo de Pilha_AP42'!$E$1,'Área - us ur_AP42'!$A$4:$H$7,3,FALSE)/1000</f>
        <v>0</v>
      </c>
      <c r="S183" s="239">
        <f>L183*VLOOKUP('Tipo de Pilha_AP42'!$E$1,'Área - us ur_AP42'!$A$4:$H$7,4,FALSE)/1000</f>
        <v>0</v>
      </c>
      <c r="T183" s="239">
        <f>M183*VLOOKUP('Tipo de Pilha_AP42'!$E$1,'Área - us ur_AP42'!$A$4:$H$7,5,FALSE)/1000</f>
        <v>3.2527356512653486E-3</v>
      </c>
      <c r="U183" s="239">
        <f>N183*VLOOKUP('Tipo de Pilha_AP42'!$E$1,'Área - us ur_AP42'!$A$4:$H$7,6,FALSE)/1000</f>
        <v>0</v>
      </c>
      <c r="V183" s="239">
        <f>O183*VLOOKUP('Tipo de Pilha_AP42'!$E$1,'Área - us ur_AP42'!$A$4:$H$7,7,FALSE)/1000</f>
        <v>3.2186300728082799E-3</v>
      </c>
      <c r="W183" s="240">
        <f>P183*VLOOKUP('Tipo de Pilha_AP42'!$E$1,'Área - us ur_AP42'!$A$4:$H$7,8,FALSE)/1000</f>
        <v>0</v>
      </c>
      <c r="X183" s="241">
        <f t="shared" si="25"/>
        <v>6.4713657240736289E-3</v>
      </c>
    </row>
    <row r="184" spans="1:24" ht="15" customHeight="1" x14ac:dyDescent="0.2">
      <c r="A184" s="90">
        <f>'Série Vento-1 dia'!D184</f>
        <v>42186</v>
      </c>
      <c r="B184" s="55">
        <f>'Série Vento-1 dia'!E184</f>
        <v>11.16857924</v>
      </c>
      <c r="C184" s="235">
        <f t="shared" si="27"/>
        <v>0.22337158480000005</v>
      </c>
      <c r="D184" s="235">
        <f t="shared" si="27"/>
        <v>0.22337158480000005</v>
      </c>
      <c r="E184" s="235">
        <f t="shared" si="27"/>
        <v>0.22337158480000005</v>
      </c>
      <c r="F184" s="235">
        <f t="shared" si="26"/>
        <v>0.6701147543999999</v>
      </c>
      <c r="G184" s="235">
        <f t="shared" si="26"/>
        <v>0.6701147543999999</v>
      </c>
      <c r="H184" s="235">
        <f t="shared" si="28"/>
        <v>1.0051721316000002</v>
      </c>
      <c r="I184" s="236">
        <f t="shared" si="29"/>
        <v>1.2285437164000002</v>
      </c>
      <c r="J184" s="237">
        <f t="shared" si="18"/>
        <v>0</v>
      </c>
      <c r="K184" s="235">
        <f t="shared" si="19"/>
        <v>0</v>
      </c>
      <c r="L184" s="235">
        <f t="shared" si="20"/>
        <v>0</v>
      </c>
      <c r="M184" s="235">
        <f t="shared" si="21"/>
        <v>9.3468643862731895</v>
      </c>
      <c r="N184" s="235">
        <f t="shared" si="22"/>
        <v>9.3468643862731895</v>
      </c>
      <c r="O184" s="235">
        <f t="shared" si="23"/>
        <v>33.567036186218715</v>
      </c>
      <c r="P184" s="235">
        <f t="shared" si="24"/>
        <v>56.948572796111605</v>
      </c>
      <c r="Q184" s="238">
        <f>J184*VLOOKUP('Tipo de Pilha_AP42'!$E$1,'Área - us ur_AP42'!$A$4:$H$7,2,FALSE)/1000</f>
        <v>0</v>
      </c>
      <c r="R184" s="239">
        <f>K184*VLOOKUP('Tipo de Pilha_AP42'!$E$1,'Área - us ur_AP42'!$A$4:$H$7,3,FALSE)/1000</f>
        <v>0</v>
      </c>
      <c r="S184" s="239">
        <f>L184*VLOOKUP('Tipo de Pilha_AP42'!$E$1,'Área - us ur_AP42'!$A$4:$H$7,4,FALSE)/1000</f>
        <v>0</v>
      </c>
      <c r="T184" s="239">
        <f>M184*VLOOKUP('Tipo de Pilha_AP42'!$E$1,'Área - us ur_AP42'!$A$4:$H$7,5,FALSE)/1000</f>
        <v>4.4864949054111303E-3</v>
      </c>
      <c r="U184" s="239">
        <f>N184*VLOOKUP('Tipo de Pilha_AP42'!$E$1,'Área - us ur_AP42'!$A$4:$H$7,6,FALSE)/1000</f>
        <v>0</v>
      </c>
      <c r="V184" s="239">
        <f>O184*VLOOKUP('Tipo de Pilha_AP42'!$E$1,'Área - us ur_AP42'!$A$4:$H$7,7,FALSE)/1000</f>
        <v>4.0280443423462457E-3</v>
      </c>
      <c r="W184" s="240">
        <f>P184*VLOOKUP('Tipo de Pilha_AP42'!$E$1,'Área - us ur_AP42'!$A$4:$H$7,8,FALSE)/1000</f>
        <v>0</v>
      </c>
      <c r="X184" s="241">
        <f t="shared" si="25"/>
        <v>8.5145392477573752E-3</v>
      </c>
    </row>
    <row r="185" spans="1:24" ht="15" customHeight="1" x14ac:dyDescent="0.2">
      <c r="A185" s="90">
        <f>'Série Vento-1 dia'!D185</f>
        <v>42187</v>
      </c>
      <c r="B185" s="55">
        <f>'Série Vento-1 dia'!E185</f>
        <v>8.5912147999999995</v>
      </c>
      <c r="C185" s="235">
        <f t="shared" si="27"/>
        <v>0.17182429600000002</v>
      </c>
      <c r="D185" s="235">
        <f t="shared" si="27"/>
        <v>0.17182429600000002</v>
      </c>
      <c r="E185" s="235">
        <f t="shared" si="27"/>
        <v>0.17182429600000002</v>
      </c>
      <c r="F185" s="235">
        <f t="shared" si="26"/>
        <v>0.51547288799999991</v>
      </c>
      <c r="G185" s="235">
        <f t="shared" si="26"/>
        <v>0.51547288799999991</v>
      </c>
      <c r="H185" s="235">
        <f t="shared" si="28"/>
        <v>0.77320933200000008</v>
      </c>
      <c r="I185" s="236">
        <f t="shared" si="29"/>
        <v>0.94503362800000001</v>
      </c>
      <c r="J185" s="237">
        <f t="shared" si="18"/>
        <v>0</v>
      </c>
      <c r="K185" s="235">
        <f t="shared" si="19"/>
        <v>0</v>
      </c>
      <c r="L185" s="235">
        <f t="shared" si="20"/>
        <v>0</v>
      </c>
      <c r="M185" s="235">
        <f t="shared" si="21"/>
        <v>2.5605478458175086</v>
      </c>
      <c r="N185" s="235">
        <f t="shared" si="22"/>
        <v>2.5605478458175086</v>
      </c>
      <c r="O185" s="235">
        <f t="shared" si="23"/>
        <v>15.412206743169406</v>
      </c>
      <c r="P185" s="235">
        <f t="shared" si="24"/>
        <v>28.260899702308862</v>
      </c>
      <c r="Q185" s="238">
        <f>J185*VLOOKUP('Tipo de Pilha_AP42'!$E$1,'Área - us ur_AP42'!$A$4:$H$7,2,FALSE)/1000</f>
        <v>0</v>
      </c>
      <c r="R185" s="239">
        <f>K185*VLOOKUP('Tipo de Pilha_AP42'!$E$1,'Área - us ur_AP42'!$A$4:$H$7,3,FALSE)/1000</f>
        <v>0</v>
      </c>
      <c r="S185" s="239">
        <f>L185*VLOOKUP('Tipo de Pilha_AP42'!$E$1,'Área - us ur_AP42'!$A$4:$H$7,4,FALSE)/1000</f>
        <v>0</v>
      </c>
      <c r="T185" s="239">
        <f>M185*VLOOKUP('Tipo de Pilha_AP42'!$E$1,'Área - us ur_AP42'!$A$4:$H$7,5,FALSE)/1000</f>
        <v>1.2290629659924041E-3</v>
      </c>
      <c r="U185" s="239">
        <f>N185*VLOOKUP('Tipo de Pilha_AP42'!$E$1,'Área - us ur_AP42'!$A$4:$H$7,6,FALSE)/1000</f>
        <v>0</v>
      </c>
      <c r="V185" s="239">
        <f>O185*VLOOKUP('Tipo de Pilha_AP42'!$E$1,'Área - us ur_AP42'!$A$4:$H$7,7,FALSE)/1000</f>
        <v>1.8494648091803287E-3</v>
      </c>
      <c r="W185" s="240">
        <f>P185*VLOOKUP('Tipo de Pilha_AP42'!$E$1,'Área - us ur_AP42'!$A$4:$H$7,8,FALSE)/1000</f>
        <v>0</v>
      </c>
      <c r="X185" s="241">
        <f t="shared" si="25"/>
        <v>3.0785277751727326E-3</v>
      </c>
    </row>
    <row r="186" spans="1:24" ht="15" customHeight="1" x14ac:dyDescent="0.2">
      <c r="A186" s="90">
        <f>'Série Vento-1 dia'!D186</f>
        <v>42188</v>
      </c>
      <c r="B186" s="55">
        <f>'Série Vento-1 dia'!E186</f>
        <v>9.4503362800000001</v>
      </c>
      <c r="C186" s="235">
        <f t="shared" si="27"/>
        <v>0.18900672560000004</v>
      </c>
      <c r="D186" s="235">
        <f t="shared" si="27"/>
        <v>0.18900672560000004</v>
      </c>
      <c r="E186" s="235">
        <f t="shared" si="27"/>
        <v>0.18900672560000004</v>
      </c>
      <c r="F186" s="235">
        <f t="shared" si="26"/>
        <v>0.56702017679999994</v>
      </c>
      <c r="G186" s="235">
        <f t="shared" si="26"/>
        <v>0.56702017679999994</v>
      </c>
      <c r="H186" s="235">
        <f t="shared" si="28"/>
        <v>0.85053026520000008</v>
      </c>
      <c r="I186" s="236">
        <f t="shared" si="29"/>
        <v>1.0395369908000001</v>
      </c>
      <c r="J186" s="237">
        <f t="shared" si="18"/>
        <v>0</v>
      </c>
      <c r="K186" s="235">
        <f t="shared" si="19"/>
        <v>0</v>
      </c>
      <c r="L186" s="235">
        <f t="shared" si="20"/>
        <v>0</v>
      </c>
      <c r="M186" s="235">
        <f t="shared" si="21"/>
        <v>4.514427093317587</v>
      </c>
      <c r="N186" s="235">
        <f t="shared" si="22"/>
        <v>4.514427093317587</v>
      </c>
      <c r="O186" s="235">
        <f t="shared" si="23"/>
        <v>20.770307459052582</v>
      </c>
      <c r="P186" s="235">
        <f t="shared" si="24"/>
        <v>36.787474672904132</v>
      </c>
      <c r="Q186" s="238">
        <f>J186*VLOOKUP('Tipo de Pilha_AP42'!$E$1,'Área - us ur_AP42'!$A$4:$H$7,2,FALSE)/1000</f>
        <v>0</v>
      </c>
      <c r="R186" s="239">
        <f>K186*VLOOKUP('Tipo de Pilha_AP42'!$E$1,'Área - us ur_AP42'!$A$4:$H$7,3,FALSE)/1000</f>
        <v>0</v>
      </c>
      <c r="S186" s="239">
        <f>L186*VLOOKUP('Tipo de Pilha_AP42'!$E$1,'Área - us ur_AP42'!$A$4:$H$7,4,FALSE)/1000</f>
        <v>0</v>
      </c>
      <c r="T186" s="239">
        <f>M186*VLOOKUP('Tipo de Pilha_AP42'!$E$1,'Área - us ur_AP42'!$A$4:$H$7,5,FALSE)/1000</f>
        <v>2.1669250047924417E-3</v>
      </c>
      <c r="U186" s="239">
        <f>N186*VLOOKUP('Tipo de Pilha_AP42'!$E$1,'Área - us ur_AP42'!$A$4:$H$7,6,FALSE)/1000</f>
        <v>0</v>
      </c>
      <c r="V186" s="239">
        <f>O186*VLOOKUP('Tipo de Pilha_AP42'!$E$1,'Área - us ur_AP42'!$A$4:$H$7,7,FALSE)/1000</f>
        <v>2.4924368950863095E-3</v>
      </c>
      <c r="W186" s="240">
        <f>P186*VLOOKUP('Tipo de Pilha_AP42'!$E$1,'Área - us ur_AP42'!$A$4:$H$7,8,FALSE)/1000</f>
        <v>0</v>
      </c>
      <c r="X186" s="241">
        <f t="shared" si="25"/>
        <v>4.6593618998787513E-3</v>
      </c>
    </row>
    <row r="187" spans="1:24" ht="15" customHeight="1" x14ac:dyDescent="0.2">
      <c r="A187" s="90">
        <f>'Série Vento-1 dia'!D187</f>
        <v>42189</v>
      </c>
      <c r="B187" s="55">
        <f>'Série Vento-1 dia'!E187</f>
        <v>9.4503362800000001</v>
      </c>
      <c r="C187" s="235">
        <f t="shared" si="27"/>
        <v>0.18900672560000004</v>
      </c>
      <c r="D187" s="235">
        <f t="shared" si="27"/>
        <v>0.18900672560000004</v>
      </c>
      <c r="E187" s="235">
        <f t="shared" si="27"/>
        <v>0.18900672560000004</v>
      </c>
      <c r="F187" s="235">
        <f t="shared" si="26"/>
        <v>0.56702017679999994</v>
      </c>
      <c r="G187" s="235">
        <f t="shared" si="26"/>
        <v>0.56702017679999994</v>
      </c>
      <c r="H187" s="235">
        <f t="shared" si="28"/>
        <v>0.85053026520000008</v>
      </c>
      <c r="I187" s="236">
        <f t="shared" si="29"/>
        <v>1.0395369908000001</v>
      </c>
      <c r="J187" s="237">
        <f t="shared" ref="J187:J250" si="30">IF(C187&gt;$AB$1,58*(C187-$AB$1)^2+25*(C187-$AB$1),0)</f>
        <v>0</v>
      </c>
      <c r="K187" s="235">
        <f t="shared" ref="K187:K250" si="31">IF(D187&gt;$AB$1,58*(D187-$AB$1)^2+25*(D187-$AB$1),0)</f>
        <v>0</v>
      </c>
      <c r="L187" s="235">
        <f t="shared" ref="L187:L250" si="32">IF(E187&gt;$AB$1,58*(E187-$AB$1)^2+25*(E187-$AB$1),0)</f>
        <v>0</v>
      </c>
      <c r="M187" s="235">
        <f t="shared" ref="M187:M250" si="33">IF(F187&gt;$AB$1,58*(F187-$AB$1)^2+25*(F187-$AB$1),0)</f>
        <v>4.514427093317587</v>
      </c>
      <c r="N187" s="235">
        <f t="shared" ref="N187:N250" si="34">IF(G187&gt;$AB$1,58*(G187-$AB$1)^2+25*(G187-$AB$1),0)</f>
        <v>4.514427093317587</v>
      </c>
      <c r="O187" s="235">
        <f t="shared" ref="O187:O250" si="35">IF(H187&gt;$AB$1,58*(H187-$AB$1)^2+25*(H187-$AB$1),0)</f>
        <v>20.770307459052582</v>
      </c>
      <c r="P187" s="235">
        <f t="shared" ref="P187:P250" si="36">IF(I187&gt;$AB$1,58*(I187-$AB$1)^2+25*(I187-$AB$1),0)</f>
        <v>36.787474672904132</v>
      </c>
      <c r="Q187" s="238">
        <f>J187*VLOOKUP('Tipo de Pilha_AP42'!$E$1,'Área - us ur_AP42'!$A$4:$H$7,2,FALSE)/1000</f>
        <v>0</v>
      </c>
      <c r="R187" s="239">
        <f>K187*VLOOKUP('Tipo de Pilha_AP42'!$E$1,'Área - us ur_AP42'!$A$4:$H$7,3,FALSE)/1000</f>
        <v>0</v>
      </c>
      <c r="S187" s="239">
        <f>L187*VLOOKUP('Tipo de Pilha_AP42'!$E$1,'Área - us ur_AP42'!$A$4:$H$7,4,FALSE)/1000</f>
        <v>0</v>
      </c>
      <c r="T187" s="239">
        <f>M187*VLOOKUP('Tipo de Pilha_AP42'!$E$1,'Área - us ur_AP42'!$A$4:$H$7,5,FALSE)/1000</f>
        <v>2.1669250047924417E-3</v>
      </c>
      <c r="U187" s="239">
        <f>N187*VLOOKUP('Tipo de Pilha_AP42'!$E$1,'Área - us ur_AP42'!$A$4:$H$7,6,FALSE)/1000</f>
        <v>0</v>
      </c>
      <c r="V187" s="239">
        <f>O187*VLOOKUP('Tipo de Pilha_AP42'!$E$1,'Área - us ur_AP42'!$A$4:$H$7,7,FALSE)/1000</f>
        <v>2.4924368950863095E-3</v>
      </c>
      <c r="W187" s="240">
        <f>P187*VLOOKUP('Tipo de Pilha_AP42'!$E$1,'Área - us ur_AP42'!$A$4:$H$7,8,FALSE)/1000</f>
        <v>0</v>
      </c>
      <c r="X187" s="241">
        <f t="shared" ref="X187:X250" si="37">SUM(Q187:W187)</f>
        <v>4.6593618998787513E-3</v>
      </c>
    </row>
    <row r="188" spans="1:24" ht="15" customHeight="1" x14ac:dyDescent="0.2">
      <c r="A188" s="90">
        <f>'Série Vento-1 dia'!D188</f>
        <v>42190</v>
      </c>
      <c r="B188" s="55">
        <f>'Série Vento-1 dia'!E188</f>
        <v>15.464186639999999</v>
      </c>
      <c r="C188" s="235">
        <f t="shared" si="27"/>
        <v>0.30928373280000004</v>
      </c>
      <c r="D188" s="235">
        <f t="shared" si="27"/>
        <v>0.30928373280000004</v>
      </c>
      <c r="E188" s="235">
        <f t="shared" si="27"/>
        <v>0.30928373280000004</v>
      </c>
      <c r="F188" s="235">
        <f t="shared" ref="F188:G251" si="38">0.1*0.6*$B188</f>
        <v>0.92785119839999997</v>
      </c>
      <c r="G188" s="235">
        <f t="shared" si="38"/>
        <v>0.92785119839999997</v>
      </c>
      <c r="H188" s="235">
        <f t="shared" si="28"/>
        <v>1.3917767976000002</v>
      </c>
      <c r="I188" s="236">
        <f t="shared" si="29"/>
        <v>1.7010605304000002</v>
      </c>
      <c r="J188" s="237">
        <f t="shared" si="30"/>
        <v>0</v>
      </c>
      <c r="K188" s="235">
        <f t="shared" si="31"/>
        <v>0</v>
      </c>
      <c r="L188" s="235">
        <f t="shared" si="32"/>
        <v>0</v>
      </c>
      <c r="M188" s="235">
        <f t="shared" si="33"/>
        <v>26.821917273402335</v>
      </c>
      <c r="N188" s="235">
        <f t="shared" si="34"/>
        <v>26.821917273402335</v>
      </c>
      <c r="O188" s="235">
        <f t="shared" si="35"/>
        <v>77.695267227299297</v>
      </c>
      <c r="P188" s="235">
        <f t="shared" si="36"/>
        <v>125.48101583256233</v>
      </c>
      <c r="Q188" s="238">
        <f>J188*VLOOKUP('Tipo de Pilha_AP42'!$E$1,'Área - us ur_AP42'!$A$4:$H$7,2,FALSE)/1000</f>
        <v>0</v>
      </c>
      <c r="R188" s="239">
        <f>K188*VLOOKUP('Tipo de Pilha_AP42'!$E$1,'Área - us ur_AP42'!$A$4:$H$7,3,FALSE)/1000</f>
        <v>0</v>
      </c>
      <c r="S188" s="239">
        <f>L188*VLOOKUP('Tipo de Pilha_AP42'!$E$1,'Área - us ur_AP42'!$A$4:$H$7,4,FALSE)/1000</f>
        <v>0</v>
      </c>
      <c r="T188" s="239">
        <f>M188*VLOOKUP('Tipo de Pilha_AP42'!$E$1,'Área - us ur_AP42'!$A$4:$H$7,5,FALSE)/1000</f>
        <v>1.287452029123312E-2</v>
      </c>
      <c r="U188" s="239">
        <f>N188*VLOOKUP('Tipo de Pilha_AP42'!$E$1,'Área - us ur_AP42'!$A$4:$H$7,6,FALSE)/1000</f>
        <v>0</v>
      </c>
      <c r="V188" s="239">
        <f>O188*VLOOKUP('Tipo de Pilha_AP42'!$E$1,'Área - us ur_AP42'!$A$4:$H$7,7,FALSE)/1000</f>
        <v>9.3234320672759153E-3</v>
      </c>
      <c r="W188" s="240">
        <f>P188*VLOOKUP('Tipo de Pilha_AP42'!$E$1,'Área - us ur_AP42'!$A$4:$H$7,8,FALSE)/1000</f>
        <v>0</v>
      </c>
      <c r="X188" s="241">
        <f t="shared" si="37"/>
        <v>2.2197952358509035E-2</v>
      </c>
    </row>
    <row r="189" spans="1:24" ht="15" customHeight="1" x14ac:dyDescent="0.2">
      <c r="A189" s="90">
        <f>'Série Vento-1 dia'!D189</f>
        <v>42191</v>
      </c>
      <c r="B189" s="55">
        <f>'Série Vento-1 dia'!E189</f>
        <v>10.309457759999999</v>
      </c>
      <c r="C189" s="235">
        <f t="shared" si="27"/>
        <v>0.20618915520000003</v>
      </c>
      <c r="D189" s="235">
        <f t="shared" si="27"/>
        <v>0.20618915520000003</v>
      </c>
      <c r="E189" s="235">
        <f t="shared" si="27"/>
        <v>0.20618915520000003</v>
      </c>
      <c r="F189" s="235">
        <f t="shared" si="38"/>
        <v>0.61856746559999987</v>
      </c>
      <c r="G189" s="235">
        <f t="shared" si="38"/>
        <v>0.61856746559999987</v>
      </c>
      <c r="H189" s="235">
        <f t="shared" si="28"/>
        <v>0.92785119839999997</v>
      </c>
      <c r="I189" s="236">
        <f t="shared" si="29"/>
        <v>1.1340403536000001</v>
      </c>
      <c r="J189" s="237">
        <f t="shared" si="30"/>
        <v>0</v>
      </c>
      <c r="K189" s="235">
        <f t="shared" si="31"/>
        <v>0</v>
      </c>
      <c r="L189" s="235">
        <f t="shared" si="32"/>
        <v>0</v>
      </c>
      <c r="M189" s="235">
        <f t="shared" si="33"/>
        <v>6.7765326068028102</v>
      </c>
      <c r="N189" s="235">
        <f t="shared" si="34"/>
        <v>6.7765326068028102</v>
      </c>
      <c r="O189" s="235">
        <f t="shared" si="35"/>
        <v>26.821917273402335</v>
      </c>
      <c r="P189" s="235">
        <f t="shared" si="36"/>
        <v>46.350032370838377</v>
      </c>
      <c r="Q189" s="238">
        <f>J189*VLOOKUP('Tipo de Pilha_AP42'!$E$1,'Área - us ur_AP42'!$A$4:$H$7,2,FALSE)/1000</f>
        <v>0</v>
      </c>
      <c r="R189" s="239">
        <f>K189*VLOOKUP('Tipo de Pilha_AP42'!$E$1,'Área - us ur_AP42'!$A$4:$H$7,3,FALSE)/1000</f>
        <v>0</v>
      </c>
      <c r="S189" s="239">
        <f>L189*VLOOKUP('Tipo de Pilha_AP42'!$E$1,'Área - us ur_AP42'!$A$4:$H$7,4,FALSE)/1000</f>
        <v>0</v>
      </c>
      <c r="T189" s="239">
        <f>M189*VLOOKUP('Tipo de Pilha_AP42'!$E$1,'Área - us ur_AP42'!$A$4:$H$7,5,FALSE)/1000</f>
        <v>3.2527356512653486E-3</v>
      </c>
      <c r="U189" s="239">
        <f>N189*VLOOKUP('Tipo de Pilha_AP42'!$E$1,'Área - us ur_AP42'!$A$4:$H$7,6,FALSE)/1000</f>
        <v>0</v>
      </c>
      <c r="V189" s="239">
        <f>O189*VLOOKUP('Tipo de Pilha_AP42'!$E$1,'Área - us ur_AP42'!$A$4:$H$7,7,FALSE)/1000</f>
        <v>3.2186300728082799E-3</v>
      </c>
      <c r="W189" s="240">
        <f>P189*VLOOKUP('Tipo de Pilha_AP42'!$E$1,'Área - us ur_AP42'!$A$4:$H$7,8,FALSE)/1000</f>
        <v>0</v>
      </c>
      <c r="X189" s="241">
        <f t="shared" si="37"/>
        <v>6.4713657240736289E-3</v>
      </c>
    </row>
    <row r="190" spans="1:24" ht="15" customHeight="1" x14ac:dyDescent="0.2">
      <c r="A190" s="90">
        <f>'Série Vento-1 dia'!D190</f>
        <v>42192</v>
      </c>
      <c r="B190" s="55">
        <f>'Série Vento-1 dia'!E190</f>
        <v>5.1547288799999995</v>
      </c>
      <c r="C190" s="235">
        <f t="shared" si="27"/>
        <v>0.10309457760000001</v>
      </c>
      <c r="D190" s="235">
        <f t="shared" si="27"/>
        <v>0.10309457760000001</v>
      </c>
      <c r="E190" s="235">
        <f t="shared" si="27"/>
        <v>0.10309457760000001</v>
      </c>
      <c r="F190" s="235">
        <f t="shared" si="38"/>
        <v>0.30928373279999993</v>
      </c>
      <c r="G190" s="235">
        <f t="shared" si="38"/>
        <v>0.30928373279999993</v>
      </c>
      <c r="H190" s="235">
        <f t="shared" si="28"/>
        <v>0.46392559919999998</v>
      </c>
      <c r="I190" s="236">
        <f t="shared" si="29"/>
        <v>0.56702017680000005</v>
      </c>
      <c r="J190" s="237">
        <f t="shared" si="30"/>
        <v>0</v>
      </c>
      <c r="K190" s="235">
        <f t="shared" si="31"/>
        <v>0</v>
      </c>
      <c r="L190" s="235">
        <f t="shared" si="32"/>
        <v>0</v>
      </c>
      <c r="M190" s="235">
        <f t="shared" si="33"/>
        <v>0</v>
      </c>
      <c r="N190" s="235">
        <f t="shared" si="34"/>
        <v>0</v>
      </c>
      <c r="O190" s="235">
        <f t="shared" si="35"/>
        <v>0.91489486430258415</v>
      </c>
      <c r="P190" s="235">
        <f t="shared" si="36"/>
        <v>4.5144270933175914</v>
      </c>
      <c r="Q190" s="238">
        <f>J190*VLOOKUP('Tipo de Pilha_AP42'!$E$1,'Área - us ur_AP42'!$A$4:$H$7,2,FALSE)/1000</f>
        <v>0</v>
      </c>
      <c r="R190" s="239">
        <f>K190*VLOOKUP('Tipo de Pilha_AP42'!$E$1,'Área - us ur_AP42'!$A$4:$H$7,3,FALSE)/1000</f>
        <v>0</v>
      </c>
      <c r="S190" s="239">
        <f>L190*VLOOKUP('Tipo de Pilha_AP42'!$E$1,'Área - us ur_AP42'!$A$4:$H$7,4,FALSE)/1000</f>
        <v>0</v>
      </c>
      <c r="T190" s="239">
        <f>M190*VLOOKUP('Tipo de Pilha_AP42'!$E$1,'Área - us ur_AP42'!$A$4:$H$7,5,FALSE)/1000</f>
        <v>0</v>
      </c>
      <c r="U190" s="239">
        <f>N190*VLOOKUP('Tipo de Pilha_AP42'!$E$1,'Área - us ur_AP42'!$A$4:$H$7,6,FALSE)/1000</f>
        <v>0</v>
      </c>
      <c r="V190" s="239">
        <f>O190*VLOOKUP('Tipo de Pilha_AP42'!$E$1,'Área - us ur_AP42'!$A$4:$H$7,7,FALSE)/1000</f>
        <v>1.0978738371631009E-4</v>
      </c>
      <c r="W190" s="240">
        <f>P190*VLOOKUP('Tipo de Pilha_AP42'!$E$1,'Área - us ur_AP42'!$A$4:$H$7,8,FALSE)/1000</f>
        <v>0</v>
      </c>
      <c r="X190" s="241">
        <f t="shared" si="37"/>
        <v>1.0978738371631009E-4</v>
      </c>
    </row>
    <row r="191" spans="1:24" ht="15" customHeight="1" x14ac:dyDescent="0.2">
      <c r="A191" s="90">
        <f>'Série Vento-1 dia'!D191</f>
        <v>42193</v>
      </c>
      <c r="B191" s="55">
        <f>'Série Vento-1 dia'!E191</f>
        <v>8.5912147999999995</v>
      </c>
      <c r="C191" s="235">
        <f t="shared" ref="C191:E254" si="39">0.1*0.2*$B191</f>
        <v>0.17182429600000002</v>
      </c>
      <c r="D191" s="235">
        <f t="shared" si="39"/>
        <v>0.17182429600000002</v>
      </c>
      <c r="E191" s="235">
        <f t="shared" si="39"/>
        <v>0.17182429600000002</v>
      </c>
      <c r="F191" s="235">
        <f t="shared" si="38"/>
        <v>0.51547288799999991</v>
      </c>
      <c r="G191" s="235">
        <f t="shared" si="38"/>
        <v>0.51547288799999991</v>
      </c>
      <c r="H191" s="235">
        <f t="shared" si="28"/>
        <v>0.77320933200000008</v>
      </c>
      <c r="I191" s="236">
        <f t="shared" si="29"/>
        <v>0.94503362800000001</v>
      </c>
      <c r="J191" s="237">
        <f t="shared" si="30"/>
        <v>0</v>
      </c>
      <c r="K191" s="235">
        <f t="shared" si="31"/>
        <v>0</v>
      </c>
      <c r="L191" s="235">
        <f t="shared" si="32"/>
        <v>0</v>
      </c>
      <c r="M191" s="235">
        <f t="shared" si="33"/>
        <v>2.5605478458175086</v>
      </c>
      <c r="N191" s="235">
        <f t="shared" si="34"/>
        <v>2.5605478458175086</v>
      </c>
      <c r="O191" s="235">
        <f t="shared" si="35"/>
        <v>15.412206743169406</v>
      </c>
      <c r="P191" s="235">
        <f t="shared" si="36"/>
        <v>28.260899702308862</v>
      </c>
      <c r="Q191" s="238">
        <f>J191*VLOOKUP('Tipo de Pilha_AP42'!$E$1,'Área - us ur_AP42'!$A$4:$H$7,2,FALSE)/1000</f>
        <v>0</v>
      </c>
      <c r="R191" s="239">
        <f>K191*VLOOKUP('Tipo de Pilha_AP42'!$E$1,'Área - us ur_AP42'!$A$4:$H$7,3,FALSE)/1000</f>
        <v>0</v>
      </c>
      <c r="S191" s="239">
        <f>L191*VLOOKUP('Tipo de Pilha_AP42'!$E$1,'Área - us ur_AP42'!$A$4:$H$7,4,FALSE)/1000</f>
        <v>0</v>
      </c>
      <c r="T191" s="239">
        <f>M191*VLOOKUP('Tipo de Pilha_AP42'!$E$1,'Área - us ur_AP42'!$A$4:$H$7,5,FALSE)/1000</f>
        <v>1.2290629659924041E-3</v>
      </c>
      <c r="U191" s="239">
        <f>N191*VLOOKUP('Tipo de Pilha_AP42'!$E$1,'Área - us ur_AP42'!$A$4:$H$7,6,FALSE)/1000</f>
        <v>0</v>
      </c>
      <c r="V191" s="239">
        <f>O191*VLOOKUP('Tipo de Pilha_AP42'!$E$1,'Área - us ur_AP42'!$A$4:$H$7,7,FALSE)/1000</f>
        <v>1.8494648091803287E-3</v>
      </c>
      <c r="W191" s="240">
        <f>P191*VLOOKUP('Tipo de Pilha_AP42'!$E$1,'Área - us ur_AP42'!$A$4:$H$7,8,FALSE)/1000</f>
        <v>0</v>
      </c>
      <c r="X191" s="241">
        <f t="shared" si="37"/>
        <v>3.0785277751727326E-3</v>
      </c>
    </row>
    <row r="192" spans="1:24" ht="15" customHeight="1" x14ac:dyDescent="0.2">
      <c r="A192" s="90">
        <f>'Série Vento-1 dia'!D192</f>
        <v>42194</v>
      </c>
      <c r="B192" s="55">
        <f>'Série Vento-1 dia'!E192</f>
        <v>7.7320933199999997</v>
      </c>
      <c r="C192" s="235">
        <f t="shared" si="39"/>
        <v>0.15464186640000002</v>
      </c>
      <c r="D192" s="235">
        <f t="shared" si="39"/>
        <v>0.15464186640000002</v>
      </c>
      <c r="E192" s="235">
        <f t="shared" si="39"/>
        <v>0.15464186640000002</v>
      </c>
      <c r="F192" s="235">
        <f t="shared" si="38"/>
        <v>0.46392559919999998</v>
      </c>
      <c r="G192" s="235">
        <f t="shared" si="38"/>
        <v>0.46392559919999998</v>
      </c>
      <c r="H192" s="235">
        <f t="shared" si="28"/>
        <v>0.69588839880000009</v>
      </c>
      <c r="I192" s="236">
        <f t="shared" si="29"/>
        <v>0.85053026520000008</v>
      </c>
      <c r="J192" s="237">
        <f t="shared" si="30"/>
        <v>0</v>
      </c>
      <c r="K192" s="235">
        <f t="shared" si="31"/>
        <v>0</v>
      </c>
      <c r="L192" s="235">
        <f t="shared" si="32"/>
        <v>0</v>
      </c>
      <c r="M192" s="235">
        <f t="shared" si="33"/>
        <v>0.91489486430258415</v>
      </c>
      <c r="N192" s="235">
        <f t="shared" si="34"/>
        <v>0.91489486430258415</v>
      </c>
      <c r="O192" s="235">
        <f t="shared" si="35"/>
        <v>10.747615125752819</v>
      </c>
      <c r="P192" s="235">
        <f t="shared" si="36"/>
        <v>20.770307459052582</v>
      </c>
      <c r="Q192" s="238">
        <f>J192*VLOOKUP('Tipo de Pilha_AP42'!$E$1,'Área - us ur_AP42'!$A$4:$H$7,2,FALSE)/1000</f>
        <v>0</v>
      </c>
      <c r="R192" s="239">
        <f>K192*VLOOKUP('Tipo de Pilha_AP42'!$E$1,'Área - us ur_AP42'!$A$4:$H$7,3,FALSE)/1000</f>
        <v>0</v>
      </c>
      <c r="S192" s="239">
        <f>L192*VLOOKUP('Tipo de Pilha_AP42'!$E$1,'Área - us ur_AP42'!$A$4:$H$7,4,FALSE)/1000</f>
        <v>0</v>
      </c>
      <c r="T192" s="239">
        <f>M192*VLOOKUP('Tipo de Pilha_AP42'!$E$1,'Área - us ur_AP42'!$A$4:$H$7,5,FALSE)/1000</f>
        <v>4.3914953486524037E-4</v>
      </c>
      <c r="U192" s="239">
        <f>N192*VLOOKUP('Tipo de Pilha_AP42'!$E$1,'Área - us ur_AP42'!$A$4:$H$7,6,FALSE)/1000</f>
        <v>0</v>
      </c>
      <c r="V192" s="239">
        <f>O192*VLOOKUP('Tipo de Pilha_AP42'!$E$1,'Área - us ur_AP42'!$A$4:$H$7,7,FALSE)/1000</f>
        <v>1.2897138150903382E-3</v>
      </c>
      <c r="W192" s="240">
        <f>P192*VLOOKUP('Tipo de Pilha_AP42'!$E$1,'Área - us ur_AP42'!$A$4:$H$7,8,FALSE)/1000</f>
        <v>0</v>
      </c>
      <c r="X192" s="241">
        <f t="shared" si="37"/>
        <v>1.7288633499555786E-3</v>
      </c>
    </row>
    <row r="193" spans="1:24" ht="15" customHeight="1" x14ac:dyDescent="0.2">
      <c r="A193" s="90">
        <f>'Série Vento-1 dia'!D193</f>
        <v>42195</v>
      </c>
      <c r="B193" s="55">
        <f>'Série Vento-1 dia'!E193</f>
        <v>10.309457759999999</v>
      </c>
      <c r="C193" s="235">
        <f t="shared" si="39"/>
        <v>0.20618915520000003</v>
      </c>
      <c r="D193" s="235">
        <f t="shared" si="39"/>
        <v>0.20618915520000003</v>
      </c>
      <c r="E193" s="235">
        <f t="shared" si="39"/>
        <v>0.20618915520000003</v>
      </c>
      <c r="F193" s="235">
        <f t="shared" si="38"/>
        <v>0.61856746559999987</v>
      </c>
      <c r="G193" s="235">
        <f t="shared" si="38"/>
        <v>0.61856746559999987</v>
      </c>
      <c r="H193" s="235">
        <f t="shared" si="28"/>
        <v>0.92785119839999997</v>
      </c>
      <c r="I193" s="236">
        <f t="shared" si="29"/>
        <v>1.1340403536000001</v>
      </c>
      <c r="J193" s="237">
        <f t="shared" si="30"/>
        <v>0</v>
      </c>
      <c r="K193" s="235">
        <f t="shared" si="31"/>
        <v>0</v>
      </c>
      <c r="L193" s="235">
        <f t="shared" si="32"/>
        <v>0</v>
      </c>
      <c r="M193" s="235">
        <f t="shared" si="33"/>
        <v>6.7765326068028102</v>
      </c>
      <c r="N193" s="235">
        <f t="shared" si="34"/>
        <v>6.7765326068028102</v>
      </c>
      <c r="O193" s="235">
        <f t="shared" si="35"/>
        <v>26.821917273402335</v>
      </c>
      <c r="P193" s="235">
        <f t="shared" si="36"/>
        <v>46.350032370838377</v>
      </c>
      <c r="Q193" s="238">
        <f>J193*VLOOKUP('Tipo de Pilha_AP42'!$E$1,'Área - us ur_AP42'!$A$4:$H$7,2,FALSE)/1000</f>
        <v>0</v>
      </c>
      <c r="R193" s="239">
        <f>K193*VLOOKUP('Tipo de Pilha_AP42'!$E$1,'Área - us ur_AP42'!$A$4:$H$7,3,FALSE)/1000</f>
        <v>0</v>
      </c>
      <c r="S193" s="239">
        <f>L193*VLOOKUP('Tipo de Pilha_AP42'!$E$1,'Área - us ur_AP42'!$A$4:$H$7,4,FALSE)/1000</f>
        <v>0</v>
      </c>
      <c r="T193" s="239">
        <f>M193*VLOOKUP('Tipo de Pilha_AP42'!$E$1,'Área - us ur_AP42'!$A$4:$H$7,5,FALSE)/1000</f>
        <v>3.2527356512653486E-3</v>
      </c>
      <c r="U193" s="239">
        <f>N193*VLOOKUP('Tipo de Pilha_AP42'!$E$1,'Área - us ur_AP42'!$A$4:$H$7,6,FALSE)/1000</f>
        <v>0</v>
      </c>
      <c r="V193" s="239">
        <f>O193*VLOOKUP('Tipo de Pilha_AP42'!$E$1,'Área - us ur_AP42'!$A$4:$H$7,7,FALSE)/1000</f>
        <v>3.2186300728082799E-3</v>
      </c>
      <c r="W193" s="240">
        <f>P193*VLOOKUP('Tipo de Pilha_AP42'!$E$1,'Área - us ur_AP42'!$A$4:$H$7,8,FALSE)/1000</f>
        <v>0</v>
      </c>
      <c r="X193" s="241">
        <f t="shared" si="37"/>
        <v>6.4713657240736289E-3</v>
      </c>
    </row>
    <row r="194" spans="1:24" ht="15" customHeight="1" x14ac:dyDescent="0.2">
      <c r="A194" s="90">
        <f>'Série Vento-1 dia'!D194</f>
        <v>42196</v>
      </c>
      <c r="B194" s="55">
        <f>'Série Vento-1 dia'!E194</f>
        <v>12.027700719999999</v>
      </c>
      <c r="C194" s="235">
        <f t="shared" si="39"/>
        <v>0.24055401440000002</v>
      </c>
      <c r="D194" s="235">
        <f t="shared" si="39"/>
        <v>0.24055401440000002</v>
      </c>
      <c r="E194" s="235">
        <f t="shared" si="39"/>
        <v>0.24055401440000002</v>
      </c>
      <c r="F194" s="235">
        <f t="shared" si="38"/>
        <v>0.72166204319999994</v>
      </c>
      <c r="G194" s="235">
        <f t="shared" si="38"/>
        <v>0.72166204319999994</v>
      </c>
      <c r="H194" s="235">
        <f t="shared" si="28"/>
        <v>1.0824930648</v>
      </c>
      <c r="I194" s="236">
        <f t="shared" si="29"/>
        <v>1.3230470792</v>
      </c>
      <c r="J194" s="237">
        <f t="shared" si="30"/>
        <v>0</v>
      </c>
      <c r="K194" s="235">
        <f t="shared" si="31"/>
        <v>0</v>
      </c>
      <c r="L194" s="235">
        <f t="shared" si="32"/>
        <v>0</v>
      </c>
      <c r="M194" s="235">
        <f t="shared" si="33"/>
        <v>12.22542243172872</v>
      </c>
      <c r="N194" s="235">
        <f t="shared" si="34"/>
        <v>12.22542243172872</v>
      </c>
      <c r="O194" s="235">
        <f t="shared" si="35"/>
        <v>41.00566419750163</v>
      </c>
      <c r="P194" s="235">
        <f t="shared" si="36"/>
        <v>68.583095948723766</v>
      </c>
      <c r="Q194" s="238">
        <f>J194*VLOOKUP('Tipo de Pilha_AP42'!$E$1,'Área - us ur_AP42'!$A$4:$H$7,2,FALSE)/1000</f>
        <v>0</v>
      </c>
      <c r="R194" s="239">
        <f>K194*VLOOKUP('Tipo de Pilha_AP42'!$E$1,'Área - us ur_AP42'!$A$4:$H$7,3,FALSE)/1000</f>
        <v>0</v>
      </c>
      <c r="S194" s="239">
        <f>L194*VLOOKUP('Tipo de Pilha_AP42'!$E$1,'Área - us ur_AP42'!$A$4:$H$7,4,FALSE)/1000</f>
        <v>0</v>
      </c>
      <c r="T194" s="239">
        <f>M194*VLOOKUP('Tipo de Pilha_AP42'!$E$1,'Área - us ur_AP42'!$A$4:$H$7,5,FALSE)/1000</f>
        <v>5.8682027672297852E-3</v>
      </c>
      <c r="U194" s="239">
        <f>N194*VLOOKUP('Tipo de Pilha_AP42'!$E$1,'Área - us ur_AP42'!$A$4:$H$7,6,FALSE)/1000</f>
        <v>0</v>
      </c>
      <c r="V194" s="239">
        <f>O194*VLOOKUP('Tipo de Pilha_AP42'!$E$1,'Área - us ur_AP42'!$A$4:$H$7,7,FALSE)/1000</f>
        <v>4.9206797037001961E-3</v>
      </c>
      <c r="W194" s="240">
        <f>P194*VLOOKUP('Tipo de Pilha_AP42'!$E$1,'Área - us ur_AP42'!$A$4:$H$7,8,FALSE)/1000</f>
        <v>0</v>
      </c>
      <c r="X194" s="241">
        <f t="shared" si="37"/>
        <v>1.0788882470929982E-2</v>
      </c>
    </row>
    <row r="195" spans="1:24" ht="15" customHeight="1" x14ac:dyDescent="0.2">
      <c r="A195" s="90">
        <f>'Série Vento-1 dia'!D195</f>
        <v>42197</v>
      </c>
      <c r="B195" s="55">
        <f>'Série Vento-1 dia'!E195</f>
        <v>9.4503362800000001</v>
      </c>
      <c r="C195" s="235">
        <f t="shared" si="39"/>
        <v>0.18900672560000004</v>
      </c>
      <c r="D195" s="235">
        <f t="shared" si="39"/>
        <v>0.18900672560000004</v>
      </c>
      <c r="E195" s="235">
        <f t="shared" si="39"/>
        <v>0.18900672560000004</v>
      </c>
      <c r="F195" s="235">
        <f t="shared" si="38"/>
        <v>0.56702017679999994</v>
      </c>
      <c r="G195" s="235">
        <f t="shared" si="38"/>
        <v>0.56702017679999994</v>
      </c>
      <c r="H195" s="235">
        <f t="shared" si="28"/>
        <v>0.85053026520000008</v>
      </c>
      <c r="I195" s="236">
        <f t="shared" si="29"/>
        <v>1.0395369908000001</v>
      </c>
      <c r="J195" s="237">
        <f t="shared" si="30"/>
        <v>0</v>
      </c>
      <c r="K195" s="235">
        <f t="shared" si="31"/>
        <v>0</v>
      </c>
      <c r="L195" s="235">
        <f t="shared" si="32"/>
        <v>0</v>
      </c>
      <c r="M195" s="235">
        <f t="shared" si="33"/>
        <v>4.514427093317587</v>
      </c>
      <c r="N195" s="235">
        <f t="shared" si="34"/>
        <v>4.514427093317587</v>
      </c>
      <c r="O195" s="235">
        <f t="shared" si="35"/>
        <v>20.770307459052582</v>
      </c>
      <c r="P195" s="235">
        <f t="shared" si="36"/>
        <v>36.787474672904132</v>
      </c>
      <c r="Q195" s="238">
        <f>J195*VLOOKUP('Tipo de Pilha_AP42'!$E$1,'Área - us ur_AP42'!$A$4:$H$7,2,FALSE)/1000</f>
        <v>0</v>
      </c>
      <c r="R195" s="239">
        <f>K195*VLOOKUP('Tipo de Pilha_AP42'!$E$1,'Área - us ur_AP42'!$A$4:$H$7,3,FALSE)/1000</f>
        <v>0</v>
      </c>
      <c r="S195" s="239">
        <f>L195*VLOOKUP('Tipo de Pilha_AP42'!$E$1,'Área - us ur_AP42'!$A$4:$H$7,4,FALSE)/1000</f>
        <v>0</v>
      </c>
      <c r="T195" s="239">
        <f>M195*VLOOKUP('Tipo de Pilha_AP42'!$E$1,'Área - us ur_AP42'!$A$4:$H$7,5,FALSE)/1000</f>
        <v>2.1669250047924417E-3</v>
      </c>
      <c r="U195" s="239">
        <f>N195*VLOOKUP('Tipo de Pilha_AP42'!$E$1,'Área - us ur_AP42'!$A$4:$H$7,6,FALSE)/1000</f>
        <v>0</v>
      </c>
      <c r="V195" s="239">
        <f>O195*VLOOKUP('Tipo de Pilha_AP42'!$E$1,'Área - us ur_AP42'!$A$4:$H$7,7,FALSE)/1000</f>
        <v>2.4924368950863095E-3</v>
      </c>
      <c r="W195" s="240">
        <f>P195*VLOOKUP('Tipo de Pilha_AP42'!$E$1,'Área - us ur_AP42'!$A$4:$H$7,8,FALSE)/1000</f>
        <v>0</v>
      </c>
      <c r="X195" s="241">
        <f t="shared" si="37"/>
        <v>4.6593618998787513E-3</v>
      </c>
    </row>
    <row r="196" spans="1:24" ht="15" customHeight="1" x14ac:dyDescent="0.2">
      <c r="A196" s="90">
        <f>'Série Vento-1 dia'!D196</f>
        <v>42198</v>
      </c>
      <c r="B196" s="55">
        <f>'Série Vento-1 dia'!E196</f>
        <v>10.309457759999999</v>
      </c>
      <c r="C196" s="235">
        <f t="shared" si="39"/>
        <v>0.20618915520000003</v>
      </c>
      <c r="D196" s="235">
        <f t="shared" si="39"/>
        <v>0.20618915520000003</v>
      </c>
      <c r="E196" s="235">
        <f t="shared" si="39"/>
        <v>0.20618915520000003</v>
      </c>
      <c r="F196" s="235">
        <f t="shared" si="38"/>
        <v>0.61856746559999987</v>
      </c>
      <c r="G196" s="235">
        <f t="shared" si="38"/>
        <v>0.61856746559999987</v>
      </c>
      <c r="H196" s="235">
        <f t="shared" ref="H196:H259" si="40">0.1*0.9*$B196</f>
        <v>0.92785119839999997</v>
      </c>
      <c r="I196" s="236">
        <f t="shared" ref="I196:I259" si="41">0.1*1.1*$B196</f>
        <v>1.1340403536000001</v>
      </c>
      <c r="J196" s="237">
        <f t="shared" si="30"/>
        <v>0</v>
      </c>
      <c r="K196" s="235">
        <f t="shared" si="31"/>
        <v>0</v>
      </c>
      <c r="L196" s="235">
        <f t="shared" si="32"/>
        <v>0</v>
      </c>
      <c r="M196" s="235">
        <f t="shared" si="33"/>
        <v>6.7765326068028102</v>
      </c>
      <c r="N196" s="235">
        <f t="shared" si="34"/>
        <v>6.7765326068028102</v>
      </c>
      <c r="O196" s="235">
        <f t="shared" si="35"/>
        <v>26.821917273402335</v>
      </c>
      <c r="P196" s="235">
        <f t="shared" si="36"/>
        <v>46.350032370838377</v>
      </c>
      <c r="Q196" s="238">
        <f>J196*VLOOKUP('Tipo de Pilha_AP42'!$E$1,'Área - us ur_AP42'!$A$4:$H$7,2,FALSE)/1000</f>
        <v>0</v>
      </c>
      <c r="R196" s="239">
        <f>K196*VLOOKUP('Tipo de Pilha_AP42'!$E$1,'Área - us ur_AP42'!$A$4:$H$7,3,FALSE)/1000</f>
        <v>0</v>
      </c>
      <c r="S196" s="239">
        <f>L196*VLOOKUP('Tipo de Pilha_AP42'!$E$1,'Área - us ur_AP42'!$A$4:$H$7,4,FALSE)/1000</f>
        <v>0</v>
      </c>
      <c r="T196" s="239">
        <f>M196*VLOOKUP('Tipo de Pilha_AP42'!$E$1,'Área - us ur_AP42'!$A$4:$H$7,5,FALSE)/1000</f>
        <v>3.2527356512653486E-3</v>
      </c>
      <c r="U196" s="239">
        <f>N196*VLOOKUP('Tipo de Pilha_AP42'!$E$1,'Área - us ur_AP42'!$A$4:$H$7,6,FALSE)/1000</f>
        <v>0</v>
      </c>
      <c r="V196" s="239">
        <f>O196*VLOOKUP('Tipo de Pilha_AP42'!$E$1,'Área - us ur_AP42'!$A$4:$H$7,7,FALSE)/1000</f>
        <v>3.2186300728082799E-3</v>
      </c>
      <c r="W196" s="240">
        <f>P196*VLOOKUP('Tipo de Pilha_AP42'!$E$1,'Área - us ur_AP42'!$A$4:$H$7,8,FALSE)/1000</f>
        <v>0</v>
      </c>
      <c r="X196" s="241">
        <f t="shared" si="37"/>
        <v>6.4713657240736289E-3</v>
      </c>
    </row>
    <row r="197" spans="1:24" ht="15" customHeight="1" x14ac:dyDescent="0.2">
      <c r="A197" s="90">
        <f>'Série Vento-1 dia'!D197</f>
        <v>42199</v>
      </c>
      <c r="B197" s="55">
        <f>'Série Vento-1 dia'!E197</f>
        <v>12.027700719999999</v>
      </c>
      <c r="C197" s="235">
        <f t="shared" si="39"/>
        <v>0.24055401440000002</v>
      </c>
      <c r="D197" s="235">
        <f t="shared" si="39"/>
        <v>0.24055401440000002</v>
      </c>
      <c r="E197" s="235">
        <f t="shared" si="39"/>
        <v>0.24055401440000002</v>
      </c>
      <c r="F197" s="235">
        <f t="shared" si="38"/>
        <v>0.72166204319999994</v>
      </c>
      <c r="G197" s="235">
        <f t="shared" si="38"/>
        <v>0.72166204319999994</v>
      </c>
      <c r="H197" s="235">
        <f t="shared" si="40"/>
        <v>1.0824930648</v>
      </c>
      <c r="I197" s="236">
        <f t="shared" si="41"/>
        <v>1.3230470792</v>
      </c>
      <c r="J197" s="237">
        <f t="shared" si="30"/>
        <v>0</v>
      </c>
      <c r="K197" s="235">
        <f t="shared" si="31"/>
        <v>0</v>
      </c>
      <c r="L197" s="235">
        <f t="shared" si="32"/>
        <v>0</v>
      </c>
      <c r="M197" s="235">
        <f t="shared" si="33"/>
        <v>12.22542243172872</v>
      </c>
      <c r="N197" s="235">
        <f t="shared" si="34"/>
        <v>12.22542243172872</v>
      </c>
      <c r="O197" s="235">
        <f t="shared" si="35"/>
        <v>41.00566419750163</v>
      </c>
      <c r="P197" s="235">
        <f t="shared" si="36"/>
        <v>68.583095948723766</v>
      </c>
      <c r="Q197" s="238">
        <f>J197*VLOOKUP('Tipo de Pilha_AP42'!$E$1,'Área - us ur_AP42'!$A$4:$H$7,2,FALSE)/1000</f>
        <v>0</v>
      </c>
      <c r="R197" s="239">
        <f>K197*VLOOKUP('Tipo de Pilha_AP42'!$E$1,'Área - us ur_AP42'!$A$4:$H$7,3,FALSE)/1000</f>
        <v>0</v>
      </c>
      <c r="S197" s="239">
        <f>L197*VLOOKUP('Tipo de Pilha_AP42'!$E$1,'Área - us ur_AP42'!$A$4:$H$7,4,FALSE)/1000</f>
        <v>0</v>
      </c>
      <c r="T197" s="239">
        <f>M197*VLOOKUP('Tipo de Pilha_AP42'!$E$1,'Área - us ur_AP42'!$A$4:$H$7,5,FALSE)/1000</f>
        <v>5.8682027672297852E-3</v>
      </c>
      <c r="U197" s="239">
        <f>N197*VLOOKUP('Tipo de Pilha_AP42'!$E$1,'Área - us ur_AP42'!$A$4:$H$7,6,FALSE)/1000</f>
        <v>0</v>
      </c>
      <c r="V197" s="239">
        <f>O197*VLOOKUP('Tipo de Pilha_AP42'!$E$1,'Área - us ur_AP42'!$A$4:$H$7,7,FALSE)/1000</f>
        <v>4.9206797037001961E-3</v>
      </c>
      <c r="W197" s="240">
        <f>P197*VLOOKUP('Tipo de Pilha_AP42'!$E$1,'Área - us ur_AP42'!$A$4:$H$7,8,FALSE)/1000</f>
        <v>0</v>
      </c>
      <c r="X197" s="241">
        <f t="shared" si="37"/>
        <v>1.0788882470929982E-2</v>
      </c>
    </row>
    <row r="198" spans="1:24" ht="15" customHeight="1" x14ac:dyDescent="0.2">
      <c r="A198" s="90">
        <f>'Série Vento-1 dia'!D198</f>
        <v>42200</v>
      </c>
      <c r="B198" s="55">
        <f>'Série Vento-1 dia'!E198</f>
        <v>11.16857924</v>
      </c>
      <c r="C198" s="235">
        <f t="shared" si="39"/>
        <v>0.22337158480000005</v>
      </c>
      <c r="D198" s="235">
        <f t="shared" si="39"/>
        <v>0.22337158480000005</v>
      </c>
      <c r="E198" s="235">
        <f t="shared" si="39"/>
        <v>0.22337158480000005</v>
      </c>
      <c r="F198" s="235">
        <f t="shared" si="38"/>
        <v>0.6701147543999999</v>
      </c>
      <c r="G198" s="235">
        <f t="shared" si="38"/>
        <v>0.6701147543999999</v>
      </c>
      <c r="H198" s="235">
        <f t="shared" si="40"/>
        <v>1.0051721316000002</v>
      </c>
      <c r="I198" s="236">
        <f t="shared" si="41"/>
        <v>1.2285437164000002</v>
      </c>
      <c r="J198" s="237">
        <f t="shared" si="30"/>
        <v>0</v>
      </c>
      <c r="K198" s="235">
        <f t="shared" si="31"/>
        <v>0</v>
      </c>
      <c r="L198" s="235">
        <f t="shared" si="32"/>
        <v>0</v>
      </c>
      <c r="M198" s="235">
        <f t="shared" si="33"/>
        <v>9.3468643862731895</v>
      </c>
      <c r="N198" s="235">
        <f t="shared" si="34"/>
        <v>9.3468643862731895</v>
      </c>
      <c r="O198" s="235">
        <f t="shared" si="35"/>
        <v>33.567036186218715</v>
      </c>
      <c r="P198" s="235">
        <f t="shared" si="36"/>
        <v>56.948572796111605</v>
      </c>
      <c r="Q198" s="238">
        <f>J198*VLOOKUP('Tipo de Pilha_AP42'!$E$1,'Área - us ur_AP42'!$A$4:$H$7,2,FALSE)/1000</f>
        <v>0</v>
      </c>
      <c r="R198" s="239">
        <f>K198*VLOOKUP('Tipo de Pilha_AP42'!$E$1,'Área - us ur_AP42'!$A$4:$H$7,3,FALSE)/1000</f>
        <v>0</v>
      </c>
      <c r="S198" s="239">
        <f>L198*VLOOKUP('Tipo de Pilha_AP42'!$E$1,'Área - us ur_AP42'!$A$4:$H$7,4,FALSE)/1000</f>
        <v>0</v>
      </c>
      <c r="T198" s="239">
        <f>M198*VLOOKUP('Tipo de Pilha_AP42'!$E$1,'Área - us ur_AP42'!$A$4:$H$7,5,FALSE)/1000</f>
        <v>4.4864949054111303E-3</v>
      </c>
      <c r="U198" s="239">
        <f>N198*VLOOKUP('Tipo de Pilha_AP42'!$E$1,'Área - us ur_AP42'!$A$4:$H$7,6,FALSE)/1000</f>
        <v>0</v>
      </c>
      <c r="V198" s="239">
        <f>O198*VLOOKUP('Tipo de Pilha_AP42'!$E$1,'Área - us ur_AP42'!$A$4:$H$7,7,FALSE)/1000</f>
        <v>4.0280443423462457E-3</v>
      </c>
      <c r="W198" s="240">
        <f>P198*VLOOKUP('Tipo de Pilha_AP42'!$E$1,'Área - us ur_AP42'!$A$4:$H$7,8,FALSE)/1000</f>
        <v>0</v>
      </c>
      <c r="X198" s="241">
        <f t="shared" si="37"/>
        <v>8.5145392477573752E-3</v>
      </c>
    </row>
    <row r="199" spans="1:24" ht="15" customHeight="1" x14ac:dyDescent="0.2">
      <c r="A199" s="90">
        <f>'Série Vento-1 dia'!D199</f>
        <v>42201</v>
      </c>
      <c r="B199" s="55">
        <f>'Série Vento-1 dia'!E199</f>
        <v>12.027700719999999</v>
      </c>
      <c r="C199" s="235">
        <f t="shared" si="39"/>
        <v>0.24055401440000002</v>
      </c>
      <c r="D199" s="235">
        <f t="shared" si="39"/>
        <v>0.24055401440000002</v>
      </c>
      <c r="E199" s="235">
        <f t="shared" si="39"/>
        <v>0.24055401440000002</v>
      </c>
      <c r="F199" s="235">
        <f t="shared" si="38"/>
        <v>0.72166204319999994</v>
      </c>
      <c r="G199" s="235">
        <f t="shared" si="38"/>
        <v>0.72166204319999994</v>
      </c>
      <c r="H199" s="235">
        <f t="shared" si="40"/>
        <v>1.0824930648</v>
      </c>
      <c r="I199" s="236">
        <f t="shared" si="41"/>
        <v>1.3230470792</v>
      </c>
      <c r="J199" s="237">
        <f t="shared" si="30"/>
        <v>0</v>
      </c>
      <c r="K199" s="235">
        <f t="shared" si="31"/>
        <v>0</v>
      </c>
      <c r="L199" s="235">
        <f t="shared" si="32"/>
        <v>0</v>
      </c>
      <c r="M199" s="235">
        <f t="shared" si="33"/>
        <v>12.22542243172872</v>
      </c>
      <c r="N199" s="235">
        <f t="shared" si="34"/>
        <v>12.22542243172872</v>
      </c>
      <c r="O199" s="235">
        <f t="shared" si="35"/>
        <v>41.00566419750163</v>
      </c>
      <c r="P199" s="235">
        <f t="shared" si="36"/>
        <v>68.583095948723766</v>
      </c>
      <c r="Q199" s="238">
        <f>J199*VLOOKUP('Tipo de Pilha_AP42'!$E$1,'Área - us ur_AP42'!$A$4:$H$7,2,FALSE)/1000</f>
        <v>0</v>
      </c>
      <c r="R199" s="239">
        <f>K199*VLOOKUP('Tipo de Pilha_AP42'!$E$1,'Área - us ur_AP42'!$A$4:$H$7,3,FALSE)/1000</f>
        <v>0</v>
      </c>
      <c r="S199" s="239">
        <f>L199*VLOOKUP('Tipo de Pilha_AP42'!$E$1,'Área - us ur_AP42'!$A$4:$H$7,4,FALSE)/1000</f>
        <v>0</v>
      </c>
      <c r="T199" s="239">
        <f>M199*VLOOKUP('Tipo de Pilha_AP42'!$E$1,'Área - us ur_AP42'!$A$4:$H$7,5,FALSE)/1000</f>
        <v>5.8682027672297852E-3</v>
      </c>
      <c r="U199" s="239">
        <f>N199*VLOOKUP('Tipo de Pilha_AP42'!$E$1,'Área - us ur_AP42'!$A$4:$H$7,6,FALSE)/1000</f>
        <v>0</v>
      </c>
      <c r="V199" s="239">
        <f>O199*VLOOKUP('Tipo de Pilha_AP42'!$E$1,'Área - us ur_AP42'!$A$4:$H$7,7,FALSE)/1000</f>
        <v>4.9206797037001961E-3</v>
      </c>
      <c r="W199" s="240">
        <f>P199*VLOOKUP('Tipo de Pilha_AP42'!$E$1,'Área - us ur_AP42'!$A$4:$H$7,8,FALSE)/1000</f>
        <v>0</v>
      </c>
      <c r="X199" s="241">
        <f t="shared" si="37"/>
        <v>1.0788882470929982E-2</v>
      </c>
    </row>
    <row r="200" spans="1:24" ht="15" customHeight="1" x14ac:dyDescent="0.2">
      <c r="A200" s="90">
        <f>'Série Vento-1 dia'!D200</f>
        <v>42202</v>
      </c>
      <c r="B200" s="55">
        <f>'Série Vento-1 dia'!E200</f>
        <v>9.4503362800000001</v>
      </c>
      <c r="C200" s="235">
        <f t="shared" si="39"/>
        <v>0.18900672560000004</v>
      </c>
      <c r="D200" s="235">
        <f t="shared" si="39"/>
        <v>0.18900672560000004</v>
      </c>
      <c r="E200" s="235">
        <f t="shared" si="39"/>
        <v>0.18900672560000004</v>
      </c>
      <c r="F200" s="235">
        <f t="shared" si="38"/>
        <v>0.56702017679999994</v>
      </c>
      <c r="G200" s="235">
        <f t="shared" si="38"/>
        <v>0.56702017679999994</v>
      </c>
      <c r="H200" s="235">
        <f t="shared" si="40"/>
        <v>0.85053026520000008</v>
      </c>
      <c r="I200" s="236">
        <f t="shared" si="41"/>
        <v>1.0395369908000001</v>
      </c>
      <c r="J200" s="237">
        <f t="shared" si="30"/>
        <v>0</v>
      </c>
      <c r="K200" s="235">
        <f t="shared" si="31"/>
        <v>0</v>
      </c>
      <c r="L200" s="235">
        <f t="shared" si="32"/>
        <v>0</v>
      </c>
      <c r="M200" s="235">
        <f t="shared" si="33"/>
        <v>4.514427093317587</v>
      </c>
      <c r="N200" s="235">
        <f t="shared" si="34"/>
        <v>4.514427093317587</v>
      </c>
      <c r="O200" s="235">
        <f t="shared" si="35"/>
        <v>20.770307459052582</v>
      </c>
      <c r="P200" s="235">
        <f t="shared" si="36"/>
        <v>36.787474672904132</v>
      </c>
      <c r="Q200" s="238">
        <f>J200*VLOOKUP('Tipo de Pilha_AP42'!$E$1,'Área - us ur_AP42'!$A$4:$H$7,2,FALSE)/1000</f>
        <v>0</v>
      </c>
      <c r="R200" s="239">
        <f>K200*VLOOKUP('Tipo de Pilha_AP42'!$E$1,'Área - us ur_AP42'!$A$4:$H$7,3,FALSE)/1000</f>
        <v>0</v>
      </c>
      <c r="S200" s="239">
        <f>L200*VLOOKUP('Tipo de Pilha_AP42'!$E$1,'Área - us ur_AP42'!$A$4:$H$7,4,FALSE)/1000</f>
        <v>0</v>
      </c>
      <c r="T200" s="239">
        <f>M200*VLOOKUP('Tipo de Pilha_AP42'!$E$1,'Área - us ur_AP42'!$A$4:$H$7,5,FALSE)/1000</f>
        <v>2.1669250047924417E-3</v>
      </c>
      <c r="U200" s="239">
        <f>N200*VLOOKUP('Tipo de Pilha_AP42'!$E$1,'Área - us ur_AP42'!$A$4:$H$7,6,FALSE)/1000</f>
        <v>0</v>
      </c>
      <c r="V200" s="239">
        <f>O200*VLOOKUP('Tipo de Pilha_AP42'!$E$1,'Área - us ur_AP42'!$A$4:$H$7,7,FALSE)/1000</f>
        <v>2.4924368950863095E-3</v>
      </c>
      <c r="W200" s="240">
        <f>P200*VLOOKUP('Tipo de Pilha_AP42'!$E$1,'Área - us ur_AP42'!$A$4:$H$7,8,FALSE)/1000</f>
        <v>0</v>
      </c>
      <c r="X200" s="241">
        <f t="shared" si="37"/>
        <v>4.6593618998787513E-3</v>
      </c>
    </row>
    <row r="201" spans="1:24" ht="15" customHeight="1" x14ac:dyDescent="0.2">
      <c r="A201" s="90">
        <f>'Série Vento-1 dia'!D201</f>
        <v>42203</v>
      </c>
      <c r="B201" s="55">
        <f>'Série Vento-1 dia'!E201</f>
        <v>8.5912147999999995</v>
      </c>
      <c r="C201" s="235">
        <f t="shared" si="39"/>
        <v>0.17182429600000002</v>
      </c>
      <c r="D201" s="235">
        <f t="shared" si="39"/>
        <v>0.17182429600000002</v>
      </c>
      <c r="E201" s="235">
        <f t="shared" si="39"/>
        <v>0.17182429600000002</v>
      </c>
      <c r="F201" s="235">
        <f t="shared" si="38"/>
        <v>0.51547288799999991</v>
      </c>
      <c r="G201" s="235">
        <f t="shared" si="38"/>
        <v>0.51547288799999991</v>
      </c>
      <c r="H201" s="235">
        <f t="shared" si="40"/>
        <v>0.77320933200000008</v>
      </c>
      <c r="I201" s="236">
        <f t="shared" si="41"/>
        <v>0.94503362800000001</v>
      </c>
      <c r="J201" s="237">
        <f t="shared" si="30"/>
        <v>0</v>
      </c>
      <c r="K201" s="235">
        <f t="shared" si="31"/>
        <v>0</v>
      </c>
      <c r="L201" s="235">
        <f t="shared" si="32"/>
        <v>0</v>
      </c>
      <c r="M201" s="235">
        <f t="shared" si="33"/>
        <v>2.5605478458175086</v>
      </c>
      <c r="N201" s="235">
        <f t="shared" si="34"/>
        <v>2.5605478458175086</v>
      </c>
      <c r="O201" s="235">
        <f t="shared" si="35"/>
        <v>15.412206743169406</v>
      </c>
      <c r="P201" s="235">
        <f t="shared" si="36"/>
        <v>28.260899702308862</v>
      </c>
      <c r="Q201" s="238">
        <f>J201*VLOOKUP('Tipo de Pilha_AP42'!$E$1,'Área - us ur_AP42'!$A$4:$H$7,2,FALSE)/1000</f>
        <v>0</v>
      </c>
      <c r="R201" s="239">
        <f>K201*VLOOKUP('Tipo de Pilha_AP42'!$E$1,'Área - us ur_AP42'!$A$4:$H$7,3,FALSE)/1000</f>
        <v>0</v>
      </c>
      <c r="S201" s="239">
        <f>L201*VLOOKUP('Tipo de Pilha_AP42'!$E$1,'Área - us ur_AP42'!$A$4:$H$7,4,FALSE)/1000</f>
        <v>0</v>
      </c>
      <c r="T201" s="239">
        <f>M201*VLOOKUP('Tipo de Pilha_AP42'!$E$1,'Área - us ur_AP42'!$A$4:$H$7,5,FALSE)/1000</f>
        <v>1.2290629659924041E-3</v>
      </c>
      <c r="U201" s="239">
        <f>N201*VLOOKUP('Tipo de Pilha_AP42'!$E$1,'Área - us ur_AP42'!$A$4:$H$7,6,FALSE)/1000</f>
        <v>0</v>
      </c>
      <c r="V201" s="239">
        <f>O201*VLOOKUP('Tipo de Pilha_AP42'!$E$1,'Área - us ur_AP42'!$A$4:$H$7,7,FALSE)/1000</f>
        <v>1.8494648091803287E-3</v>
      </c>
      <c r="W201" s="240">
        <f>P201*VLOOKUP('Tipo de Pilha_AP42'!$E$1,'Área - us ur_AP42'!$A$4:$H$7,8,FALSE)/1000</f>
        <v>0</v>
      </c>
      <c r="X201" s="241">
        <f t="shared" si="37"/>
        <v>3.0785277751727326E-3</v>
      </c>
    </row>
    <row r="202" spans="1:24" ht="15" customHeight="1" x14ac:dyDescent="0.2">
      <c r="A202" s="90">
        <f>'Série Vento-1 dia'!D202</f>
        <v>42204</v>
      </c>
      <c r="B202" s="55">
        <f>'Série Vento-1 dia'!E202</f>
        <v>9.4503362800000001</v>
      </c>
      <c r="C202" s="235">
        <f t="shared" si="39"/>
        <v>0.18900672560000004</v>
      </c>
      <c r="D202" s="235">
        <f t="shared" si="39"/>
        <v>0.18900672560000004</v>
      </c>
      <c r="E202" s="235">
        <f t="shared" si="39"/>
        <v>0.18900672560000004</v>
      </c>
      <c r="F202" s="235">
        <f t="shared" si="38"/>
        <v>0.56702017679999994</v>
      </c>
      <c r="G202" s="235">
        <f t="shared" si="38"/>
        <v>0.56702017679999994</v>
      </c>
      <c r="H202" s="235">
        <f t="shared" si="40"/>
        <v>0.85053026520000008</v>
      </c>
      <c r="I202" s="236">
        <f t="shared" si="41"/>
        <v>1.0395369908000001</v>
      </c>
      <c r="J202" s="237">
        <f t="shared" si="30"/>
        <v>0</v>
      </c>
      <c r="K202" s="235">
        <f t="shared" si="31"/>
        <v>0</v>
      </c>
      <c r="L202" s="235">
        <f t="shared" si="32"/>
        <v>0</v>
      </c>
      <c r="M202" s="235">
        <f t="shared" si="33"/>
        <v>4.514427093317587</v>
      </c>
      <c r="N202" s="235">
        <f t="shared" si="34"/>
        <v>4.514427093317587</v>
      </c>
      <c r="O202" s="235">
        <f t="shared" si="35"/>
        <v>20.770307459052582</v>
      </c>
      <c r="P202" s="235">
        <f t="shared" si="36"/>
        <v>36.787474672904132</v>
      </c>
      <c r="Q202" s="238">
        <f>J202*VLOOKUP('Tipo de Pilha_AP42'!$E$1,'Área - us ur_AP42'!$A$4:$H$7,2,FALSE)/1000</f>
        <v>0</v>
      </c>
      <c r="R202" s="239">
        <f>K202*VLOOKUP('Tipo de Pilha_AP42'!$E$1,'Área - us ur_AP42'!$A$4:$H$7,3,FALSE)/1000</f>
        <v>0</v>
      </c>
      <c r="S202" s="239">
        <f>L202*VLOOKUP('Tipo de Pilha_AP42'!$E$1,'Área - us ur_AP42'!$A$4:$H$7,4,FALSE)/1000</f>
        <v>0</v>
      </c>
      <c r="T202" s="239">
        <f>M202*VLOOKUP('Tipo de Pilha_AP42'!$E$1,'Área - us ur_AP42'!$A$4:$H$7,5,FALSE)/1000</f>
        <v>2.1669250047924417E-3</v>
      </c>
      <c r="U202" s="239">
        <f>N202*VLOOKUP('Tipo de Pilha_AP42'!$E$1,'Área - us ur_AP42'!$A$4:$H$7,6,FALSE)/1000</f>
        <v>0</v>
      </c>
      <c r="V202" s="239">
        <f>O202*VLOOKUP('Tipo de Pilha_AP42'!$E$1,'Área - us ur_AP42'!$A$4:$H$7,7,FALSE)/1000</f>
        <v>2.4924368950863095E-3</v>
      </c>
      <c r="W202" s="240">
        <f>P202*VLOOKUP('Tipo de Pilha_AP42'!$E$1,'Área - us ur_AP42'!$A$4:$H$7,8,FALSE)/1000</f>
        <v>0</v>
      </c>
      <c r="X202" s="241">
        <f t="shared" si="37"/>
        <v>4.6593618998787513E-3</v>
      </c>
    </row>
    <row r="203" spans="1:24" ht="15" customHeight="1" x14ac:dyDescent="0.2">
      <c r="A203" s="90">
        <f>'Série Vento-1 dia'!D203</f>
        <v>42205</v>
      </c>
      <c r="B203" s="55">
        <f>'Série Vento-1 dia'!E203</f>
        <v>6.8729718399999999</v>
      </c>
      <c r="C203" s="235">
        <f t="shared" si="39"/>
        <v>0.13745943680000003</v>
      </c>
      <c r="D203" s="235">
        <f t="shared" si="39"/>
        <v>0.13745943680000003</v>
      </c>
      <c r="E203" s="235">
        <f t="shared" si="39"/>
        <v>0.13745943680000003</v>
      </c>
      <c r="F203" s="235">
        <f t="shared" si="38"/>
        <v>0.4123783104</v>
      </c>
      <c r="G203" s="235">
        <f t="shared" si="38"/>
        <v>0.4123783104</v>
      </c>
      <c r="H203" s="235">
        <f t="shared" si="40"/>
        <v>0.61856746560000009</v>
      </c>
      <c r="I203" s="236">
        <f t="shared" si="41"/>
        <v>0.75602690240000014</v>
      </c>
      <c r="J203" s="237">
        <f t="shared" si="30"/>
        <v>0</v>
      </c>
      <c r="K203" s="235">
        <f t="shared" si="31"/>
        <v>0</v>
      </c>
      <c r="L203" s="235">
        <f t="shared" si="32"/>
        <v>0</v>
      </c>
      <c r="M203" s="235">
        <f t="shared" si="33"/>
        <v>0</v>
      </c>
      <c r="N203" s="235">
        <f t="shared" si="34"/>
        <v>0</v>
      </c>
      <c r="O203" s="235">
        <f t="shared" si="35"/>
        <v>6.7765326068028209</v>
      </c>
      <c r="P203" s="235">
        <f t="shared" si="36"/>
        <v>14.315697943135278</v>
      </c>
      <c r="Q203" s="238">
        <f>J203*VLOOKUP('Tipo de Pilha_AP42'!$E$1,'Área - us ur_AP42'!$A$4:$H$7,2,FALSE)/1000</f>
        <v>0</v>
      </c>
      <c r="R203" s="239">
        <f>K203*VLOOKUP('Tipo de Pilha_AP42'!$E$1,'Área - us ur_AP42'!$A$4:$H$7,3,FALSE)/1000</f>
        <v>0</v>
      </c>
      <c r="S203" s="239">
        <f>L203*VLOOKUP('Tipo de Pilha_AP42'!$E$1,'Área - us ur_AP42'!$A$4:$H$7,4,FALSE)/1000</f>
        <v>0</v>
      </c>
      <c r="T203" s="239">
        <f>M203*VLOOKUP('Tipo de Pilha_AP42'!$E$1,'Área - us ur_AP42'!$A$4:$H$7,5,FALSE)/1000</f>
        <v>0</v>
      </c>
      <c r="U203" s="239">
        <f>N203*VLOOKUP('Tipo de Pilha_AP42'!$E$1,'Área - us ur_AP42'!$A$4:$H$7,6,FALSE)/1000</f>
        <v>0</v>
      </c>
      <c r="V203" s="239">
        <f>O203*VLOOKUP('Tipo de Pilha_AP42'!$E$1,'Área - us ur_AP42'!$A$4:$H$7,7,FALSE)/1000</f>
        <v>8.1318391281633856E-4</v>
      </c>
      <c r="W203" s="240">
        <f>P203*VLOOKUP('Tipo de Pilha_AP42'!$E$1,'Área - us ur_AP42'!$A$4:$H$7,8,FALSE)/1000</f>
        <v>0</v>
      </c>
      <c r="X203" s="241">
        <f t="shared" si="37"/>
        <v>8.1318391281633856E-4</v>
      </c>
    </row>
    <row r="204" spans="1:24" ht="15" customHeight="1" x14ac:dyDescent="0.2">
      <c r="A204" s="90">
        <f>'Série Vento-1 dia'!D204</f>
        <v>42206</v>
      </c>
      <c r="B204" s="55">
        <f>'Série Vento-1 dia'!E204</f>
        <v>12.027700719999999</v>
      </c>
      <c r="C204" s="235">
        <f t="shared" si="39"/>
        <v>0.24055401440000002</v>
      </c>
      <c r="D204" s="235">
        <f t="shared" si="39"/>
        <v>0.24055401440000002</v>
      </c>
      <c r="E204" s="235">
        <f t="shared" si="39"/>
        <v>0.24055401440000002</v>
      </c>
      <c r="F204" s="235">
        <f t="shared" si="38"/>
        <v>0.72166204319999994</v>
      </c>
      <c r="G204" s="235">
        <f t="shared" si="38"/>
        <v>0.72166204319999994</v>
      </c>
      <c r="H204" s="235">
        <f t="shared" si="40"/>
        <v>1.0824930648</v>
      </c>
      <c r="I204" s="236">
        <f t="shared" si="41"/>
        <v>1.3230470792</v>
      </c>
      <c r="J204" s="237">
        <f t="shared" si="30"/>
        <v>0</v>
      </c>
      <c r="K204" s="235">
        <f t="shared" si="31"/>
        <v>0</v>
      </c>
      <c r="L204" s="235">
        <f t="shared" si="32"/>
        <v>0</v>
      </c>
      <c r="M204" s="235">
        <f t="shared" si="33"/>
        <v>12.22542243172872</v>
      </c>
      <c r="N204" s="235">
        <f t="shared" si="34"/>
        <v>12.22542243172872</v>
      </c>
      <c r="O204" s="235">
        <f t="shared" si="35"/>
        <v>41.00566419750163</v>
      </c>
      <c r="P204" s="235">
        <f t="shared" si="36"/>
        <v>68.583095948723766</v>
      </c>
      <c r="Q204" s="238">
        <f>J204*VLOOKUP('Tipo de Pilha_AP42'!$E$1,'Área - us ur_AP42'!$A$4:$H$7,2,FALSE)/1000</f>
        <v>0</v>
      </c>
      <c r="R204" s="239">
        <f>K204*VLOOKUP('Tipo de Pilha_AP42'!$E$1,'Área - us ur_AP42'!$A$4:$H$7,3,FALSE)/1000</f>
        <v>0</v>
      </c>
      <c r="S204" s="239">
        <f>L204*VLOOKUP('Tipo de Pilha_AP42'!$E$1,'Área - us ur_AP42'!$A$4:$H$7,4,FALSE)/1000</f>
        <v>0</v>
      </c>
      <c r="T204" s="239">
        <f>M204*VLOOKUP('Tipo de Pilha_AP42'!$E$1,'Área - us ur_AP42'!$A$4:$H$7,5,FALSE)/1000</f>
        <v>5.8682027672297852E-3</v>
      </c>
      <c r="U204" s="239">
        <f>N204*VLOOKUP('Tipo de Pilha_AP42'!$E$1,'Área - us ur_AP42'!$A$4:$H$7,6,FALSE)/1000</f>
        <v>0</v>
      </c>
      <c r="V204" s="239">
        <f>O204*VLOOKUP('Tipo de Pilha_AP42'!$E$1,'Área - us ur_AP42'!$A$4:$H$7,7,FALSE)/1000</f>
        <v>4.9206797037001961E-3</v>
      </c>
      <c r="W204" s="240">
        <f>P204*VLOOKUP('Tipo de Pilha_AP42'!$E$1,'Área - us ur_AP42'!$A$4:$H$7,8,FALSE)/1000</f>
        <v>0</v>
      </c>
      <c r="X204" s="241">
        <f t="shared" si="37"/>
        <v>1.0788882470929982E-2</v>
      </c>
    </row>
    <row r="205" spans="1:24" ht="15" customHeight="1" x14ac:dyDescent="0.2">
      <c r="A205" s="90">
        <f>'Série Vento-1 dia'!D205</f>
        <v>42207</v>
      </c>
      <c r="B205" s="55">
        <f>'Série Vento-1 dia'!E205</f>
        <v>14.605065159999999</v>
      </c>
      <c r="C205" s="235">
        <f t="shared" si="39"/>
        <v>0.29210130320000005</v>
      </c>
      <c r="D205" s="235">
        <f t="shared" si="39"/>
        <v>0.29210130320000005</v>
      </c>
      <c r="E205" s="235">
        <f t="shared" si="39"/>
        <v>0.29210130320000005</v>
      </c>
      <c r="F205" s="235">
        <f t="shared" si="38"/>
        <v>0.87630390959999993</v>
      </c>
      <c r="G205" s="235">
        <f t="shared" si="38"/>
        <v>0.87630390959999993</v>
      </c>
      <c r="H205" s="235">
        <f t="shared" si="40"/>
        <v>1.3144558644</v>
      </c>
      <c r="I205" s="236">
        <f t="shared" si="41"/>
        <v>1.6065571676000001</v>
      </c>
      <c r="J205" s="237">
        <f t="shared" si="30"/>
        <v>0</v>
      </c>
      <c r="K205" s="235">
        <f t="shared" si="31"/>
        <v>0</v>
      </c>
      <c r="L205" s="235">
        <f t="shared" si="32"/>
        <v>0</v>
      </c>
      <c r="M205" s="235">
        <f t="shared" si="33"/>
        <v>22.710454164006201</v>
      </c>
      <c r="N205" s="235">
        <f t="shared" si="34"/>
        <v>22.710454164006201</v>
      </c>
      <c r="O205" s="235">
        <f t="shared" si="35"/>
        <v>67.482602822149971</v>
      </c>
      <c r="P205" s="235">
        <f t="shared" si="36"/>
        <v>109.70256177059423</v>
      </c>
      <c r="Q205" s="238">
        <f>J205*VLOOKUP('Tipo de Pilha_AP42'!$E$1,'Área - us ur_AP42'!$A$4:$H$7,2,FALSE)/1000</f>
        <v>0</v>
      </c>
      <c r="R205" s="239">
        <f>K205*VLOOKUP('Tipo de Pilha_AP42'!$E$1,'Área - us ur_AP42'!$A$4:$H$7,3,FALSE)/1000</f>
        <v>0</v>
      </c>
      <c r="S205" s="239">
        <f>L205*VLOOKUP('Tipo de Pilha_AP42'!$E$1,'Área - us ur_AP42'!$A$4:$H$7,4,FALSE)/1000</f>
        <v>0</v>
      </c>
      <c r="T205" s="239">
        <f>M205*VLOOKUP('Tipo de Pilha_AP42'!$E$1,'Área - us ur_AP42'!$A$4:$H$7,5,FALSE)/1000</f>
        <v>1.0901017998722977E-2</v>
      </c>
      <c r="U205" s="239">
        <f>N205*VLOOKUP('Tipo de Pilha_AP42'!$E$1,'Área - us ur_AP42'!$A$4:$H$7,6,FALSE)/1000</f>
        <v>0</v>
      </c>
      <c r="V205" s="239">
        <f>O205*VLOOKUP('Tipo de Pilha_AP42'!$E$1,'Área - us ur_AP42'!$A$4:$H$7,7,FALSE)/1000</f>
        <v>8.0979123386579963E-3</v>
      </c>
      <c r="W205" s="240">
        <f>P205*VLOOKUP('Tipo de Pilha_AP42'!$E$1,'Área - us ur_AP42'!$A$4:$H$7,8,FALSE)/1000</f>
        <v>0</v>
      </c>
      <c r="X205" s="241">
        <f t="shared" si="37"/>
        <v>1.8998930337380975E-2</v>
      </c>
    </row>
    <row r="206" spans="1:24" ht="15" customHeight="1" x14ac:dyDescent="0.2">
      <c r="A206" s="90">
        <f>'Série Vento-1 dia'!D206</f>
        <v>42208</v>
      </c>
      <c r="B206" s="55">
        <f>'Série Vento-1 dia'!E206</f>
        <v>11.16857924</v>
      </c>
      <c r="C206" s="235">
        <f t="shared" si="39"/>
        <v>0.22337158480000005</v>
      </c>
      <c r="D206" s="235">
        <f t="shared" si="39"/>
        <v>0.22337158480000005</v>
      </c>
      <c r="E206" s="235">
        <f t="shared" si="39"/>
        <v>0.22337158480000005</v>
      </c>
      <c r="F206" s="235">
        <f t="shared" si="38"/>
        <v>0.6701147543999999</v>
      </c>
      <c r="G206" s="235">
        <f t="shared" si="38"/>
        <v>0.6701147543999999</v>
      </c>
      <c r="H206" s="235">
        <f t="shared" si="40"/>
        <v>1.0051721316000002</v>
      </c>
      <c r="I206" s="236">
        <f t="shared" si="41"/>
        <v>1.2285437164000002</v>
      </c>
      <c r="J206" s="237">
        <f t="shared" si="30"/>
        <v>0</v>
      </c>
      <c r="K206" s="235">
        <f t="shared" si="31"/>
        <v>0</v>
      </c>
      <c r="L206" s="235">
        <f t="shared" si="32"/>
        <v>0</v>
      </c>
      <c r="M206" s="235">
        <f t="shared" si="33"/>
        <v>9.3468643862731895</v>
      </c>
      <c r="N206" s="235">
        <f t="shared" si="34"/>
        <v>9.3468643862731895</v>
      </c>
      <c r="O206" s="235">
        <f t="shared" si="35"/>
        <v>33.567036186218715</v>
      </c>
      <c r="P206" s="235">
        <f t="shared" si="36"/>
        <v>56.948572796111605</v>
      </c>
      <c r="Q206" s="238">
        <f>J206*VLOOKUP('Tipo de Pilha_AP42'!$E$1,'Área - us ur_AP42'!$A$4:$H$7,2,FALSE)/1000</f>
        <v>0</v>
      </c>
      <c r="R206" s="239">
        <f>K206*VLOOKUP('Tipo de Pilha_AP42'!$E$1,'Área - us ur_AP42'!$A$4:$H$7,3,FALSE)/1000</f>
        <v>0</v>
      </c>
      <c r="S206" s="239">
        <f>L206*VLOOKUP('Tipo de Pilha_AP42'!$E$1,'Área - us ur_AP42'!$A$4:$H$7,4,FALSE)/1000</f>
        <v>0</v>
      </c>
      <c r="T206" s="239">
        <f>M206*VLOOKUP('Tipo de Pilha_AP42'!$E$1,'Área - us ur_AP42'!$A$4:$H$7,5,FALSE)/1000</f>
        <v>4.4864949054111303E-3</v>
      </c>
      <c r="U206" s="239">
        <f>N206*VLOOKUP('Tipo de Pilha_AP42'!$E$1,'Área - us ur_AP42'!$A$4:$H$7,6,FALSE)/1000</f>
        <v>0</v>
      </c>
      <c r="V206" s="239">
        <f>O206*VLOOKUP('Tipo de Pilha_AP42'!$E$1,'Área - us ur_AP42'!$A$4:$H$7,7,FALSE)/1000</f>
        <v>4.0280443423462457E-3</v>
      </c>
      <c r="W206" s="240">
        <f>P206*VLOOKUP('Tipo de Pilha_AP42'!$E$1,'Área - us ur_AP42'!$A$4:$H$7,8,FALSE)/1000</f>
        <v>0</v>
      </c>
      <c r="X206" s="241">
        <f t="shared" si="37"/>
        <v>8.5145392477573752E-3</v>
      </c>
    </row>
    <row r="207" spans="1:24" ht="15" customHeight="1" x14ac:dyDescent="0.2">
      <c r="A207" s="90">
        <f>'Série Vento-1 dia'!D207</f>
        <v>42209</v>
      </c>
      <c r="B207" s="55">
        <f>'Série Vento-1 dia'!E207</f>
        <v>7.7320933199999997</v>
      </c>
      <c r="C207" s="235">
        <f t="shared" si="39"/>
        <v>0.15464186640000002</v>
      </c>
      <c r="D207" s="235">
        <f t="shared" si="39"/>
        <v>0.15464186640000002</v>
      </c>
      <c r="E207" s="235">
        <f t="shared" si="39"/>
        <v>0.15464186640000002</v>
      </c>
      <c r="F207" s="235">
        <f t="shared" si="38"/>
        <v>0.46392559919999998</v>
      </c>
      <c r="G207" s="235">
        <f t="shared" si="38"/>
        <v>0.46392559919999998</v>
      </c>
      <c r="H207" s="235">
        <f t="shared" si="40"/>
        <v>0.69588839880000009</v>
      </c>
      <c r="I207" s="236">
        <f t="shared" si="41"/>
        <v>0.85053026520000008</v>
      </c>
      <c r="J207" s="237">
        <f t="shared" si="30"/>
        <v>0</v>
      </c>
      <c r="K207" s="235">
        <f t="shared" si="31"/>
        <v>0</v>
      </c>
      <c r="L207" s="235">
        <f t="shared" si="32"/>
        <v>0</v>
      </c>
      <c r="M207" s="235">
        <f t="shared" si="33"/>
        <v>0.91489486430258415</v>
      </c>
      <c r="N207" s="235">
        <f t="shared" si="34"/>
        <v>0.91489486430258415</v>
      </c>
      <c r="O207" s="235">
        <f t="shared" si="35"/>
        <v>10.747615125752819</v>
      </c>
      <c r="P207" s="235">
        <f t="shared" si="36"/>
        <v>20.770307459052582</v>
      </c>
      <c r="Q207" s="238">
        <f>J207*VLOOKUP('Tipo de Pilha_AP42'!$E$1,'Área - us ur_AP42'!$A$4:$H$7,2,FALSE)/1000</f>
        <v>0</v>
      </c>
      <c r="R207" s="239">
        <f>K207*VLOOKUP('Tipo de Pilha_AP42'!$E$1,'Área - us ur_AP42'!$A$4:$H$7,3,FALSE)/1000</f>
        <v>0</v>
      </c>
      <c r="S207" s="239">
        <f>L207*VLOOKUP('Tipo de Pilha_AP42'!$E$1,'Área - us ur_AP42'!$A$4:$H$7,4,FALSE)/1000</f>
        <v>0</v>
      </c>
      <c r="T207" s="239">
        <f>M207*VLOOKUP('Tipo de Pilha_AP42'!$E$1,'Área - us ur_AP42'!$A$4:$H$7,5,FALSE)/1000</f>
        <v>4.3914953486524037E-4</v>
      </c>
      <c r="U207" s="239">
        <f>N207*VLOOKUP('Tipo de Pilha_AP42'!$E$1,'Área - us ur_AP42'!$A$4:$H$7,6,FALSE)/1000</f>
        <v>0</v>
      </c>
      <c r="V207" s="239">
        <f>O207*VLOOKUP('Tipo de Pilha_AP42'!$E$1,'Área - us ur_AP42'!$A$4:$H$7,7,FALSE)/1000</f>
        <v>1.2897138150903382E-3</v>
      </c>
      <c r="W207" s="240">
        <f>P207*VLOOKUP('Tipo de Pilha_AP42'!$E$1,'Área - us ur_AP42'!$A$4:$H$7,8,FALSE)/1000</f>
        <v>0</v>
      </c>
      <c r="X207" s="241">
        <f t="shared" si="37"/>
        <v>1.7288633499555786E-3</v>
      </c>
    </row>
    <row r="208" spans="1:24" ht="15" customHeight="1" x14ac:dyDescent="0.2">
      <c r="A208" s="90">
        <f>'Série Vento-1 dia'!D208</f>
        <v>42210</v>
      </c>
      <c r="B208" s="55">
        <f>'Série Vento-1 dia'!E208</f>
        <v>13.74594368</v>
      </c>
      <c r="C208" s="235">
        <f t="shared" si="39"/>
        <v>0.27491887360000006</v>
      </c>
      <c r="D208" s="235">
        <f t="shared" si="39"/>
        <v>0.27491887360000006</v>
      </c>
      <c r="E208" s="235">
        <f t="shared" si="39"/>
        <v>0.27491887360000006</v>
      </c>
      <c r="F208" s="235">
        <f t="shared" si="38"/>
        <v>0.82475662080000001</v>
      </c>
      <c r="G208" s="235">
        <f t="shared" si="38"/>
        <v>0.82475662080000001</v>
      </c>
      <c r="H208" s="235">
        <f t="shared" si="40"/>
        <v>1.2371349312000002</v>
      </c>
      <c r="I208" s="236">
        <f t="shared" si="41"/>
        <v>1.5120538048000003</v>
      </c>
      <c r="J208" s="237">
        <f t="shared" si="30"/>
        <v>0</v>
      </c>
      <c r="K208" s="235">
        <f t="shared" si="31"/>
        <v>0</v>
      </c>
      <c r="L208" s="235">
        <f t="shared" si="32"/>
        <v>0</v>
      </c>
      <c r="M208" s="235">
        <f t="shared" si="33"/>
        <v>18.90721732059523</v>
      </c>
      <c r="N208" s="235">
        <f t="shared" si="34"/>
        <v>18.90721732059523</v>
      </c>
      <c r="O208" s="235">
        <f t="shared" si="35"/>
        <v>57.963447515467294</v>
      </c>
      <c r="P208" s="235">
        <f t="shared" si="36"/>
        <v>94.960090435965128</v>
      </c>
      <c r="Q208" s="238">
        <f>J208*VLOOKUP('Tipo de Pilha_AP42'!$E$1,'Área - us ur_AP42'!$A$4:$H$7,2,FALSE)/1000</f>
        <v>0</v>
      </c>
      <c r="R208" s="239">
        <f>K208*VLOOKUP('Tipo de Pilha_AP42'!$E$1,'Área - us ur_AP42'!$A$4:$H$7,3,FALSE)/1000</f>
        <v>0</v>
      </c>
      <c r="S208" s="239">
        <f>L208*VLOOKUP('Tipo de Pilha_AP42'!$E$1,'Área - us ur_AP42'!$A$4:$H$7,4,FALSE)/1000</f>
        <v>0</v>
      </c>
      <c r="T208" s="239">
        <f>M208*VLOOKUP('Tipo de Pilha_AP42'!$E$1,'Área - us ur_AP42'!$A$4:$H$7,5,FALSE)/1000</f>
        <v>9.0754643138857109E-3</v>
      </c>
      <c r="U208" s="239">
        <f>N208*VLOOKUP('Tipo de Pilha_AP42'!$E$1,'Área - us ur_AP42'!$A$4:$H$7,6,FALSE)/1000</f>
        <v>0</v>
      </c>
      <c r="V208" s="239">
        <f>O208*VLOOKUP('Tipo de Pilha_AP42'!$E$1,'Área - us ur_AP42'!$A$4:$H$7,7,FALSE)/1000</f>
        <v>6.9556137018560752E-3</v>
      </c>
      <c r="W208" s="240">
        <f>P208*VLOOKUP('Tipo de Pilha_AP42'!$E$1,'Área - us ur_AP42'!$A$4:$H$7,8,FALSE)/1000</f>
        <v>0</v>
      </c>
      <c r="X208" s="241">
        <f t="shared" si="37"/>
        <v>1.6031078015741787E-2</v>
      </c>
    </row>
    <row r="209" spans="1:24" ht="15" customHeight="1" x14ac:dyDescent="0.2">
      <c r="A209" s="90">
        <f>'Série Vento-1 dia'!D209</f>
        <v>42211</v>
      </c>
      <c r="B209" s="55">
        <f>'Série Vento-1 dia'!E209</f>
        <v>12.027700719999999</v>
      </c>
      <c r="C209" s="235">
        <f t="shared" si="39"/>
        <v>0.24055401440000002</v>
      </c>
      <c r="D209" s="235">
        <f t="shared" si="39"/>
        <v>0.24055401440000002</v>
      </c>
      <c r="E209" s="235">
        <f t="shared" si="39"/>
        <v>0.24055401440000002</v>
      </c>
      <c r="F209" s="235">
        <f t="shared" si="38"/>
        <v>0.72166204319999994</v>
      </c>
      <c r="G209" s="235">
        <f t="shared" si="38"/>
        <v>0.72166204319999994</v>
      </c>
      <c r="H209" s="235">
        <f t="shared" si="40"/>
        <v>1.0824930648</v>
      </c>
      <c r="I209" s="236">
        <f t="shared" si="41"/>
        <v>1.3230470792</v>
      </c>
      <c r="J209" s="237">
        <f t="shared" si="30"/>
        <v>0</v>
      </c>
      <c r="K209" s="235">
        <f t="shared" si="31"/>
        <v>0</v>
      </c>
      <c r="L209" s="235">
        <f t="shared" si="32"/>
        <v>0</v>
      </c>
      <c r="M209" s="235">
        <f t="shared" si="33"/>
        <v>12.22542243172872</v>
      </c>
      <c r="N209" s="235">
        <f t="shared" si="34"/>
        <v>12.22542243172872</v>
      </c>
      <c r="O209" s="235">
        <f t="shared" si="35"/>
        <v>41.00566419750163</v>
      </c>
      <c r="P209" s="235">
        <f t="shared" si="36"/>
        <v>68.583095948723766</v>
      </c>
      <c r="Q209" s="238">
        <f>J209*VLOOKUP('Tipo de Pilha_AP42'!$E$1,'Área - us ur_AP42'!$A$4:$H$7,2,FALSE)/1000</f>
        <v>0</v>
      </c>
      <c r="R209" s="239">
        <f>K209*VLOOKUP('Tipo de Pilha_AP42'!$E$1,'Área - us ur_AP42'!$A$4:$H$7,3,FALSE)/1000</f>
        <v>0</v>
      </c>
      <c r="S209" s="239">
        <f>L209*VLOOKUP('Tipo de Pilha_AP42'!$E$1,'Área - us ur_AP42'!$A$4:$H$7,4,FALSE)/1000</f>
        <v>0</v>
      </c>
      <c r="T209" s="239">
        <f>M209*VLOOKUP('Tipo de Pilha_AP42'!$E$1,'Área - us ur_AP42'!$A$4:$H$7,5,FALSE)/1000</f>
        <v>5.8682027672297852E-3</v>
      </c>
      <c r="U209" s="239">
        <f>N209*VLOOKUP('Tipo de Pilha_AP42'!$E$1,'Área - us ur_AP42'!$A$4:$H$7,6,FALSE)/1000</f>
        <v>0</v>
      </c>
      <c r="V209" s="239">
        <f>O209*VLOOKUP('Tipo de Pilha_AP42'!$E$1,'Área - us ur_AP42'!$A$4:$H$7,7,FALSE)/1000</f>
        <v>4.9206797037001961E-3</v>
      </c>
      <c r="W209" s="240">
        <f>P209*VLOOKUP('Tipo de Pilha_AP42'!$E$1,'Área - us ur_AP42'!$A$4:$H$7,8,FALSE)/1000</f>
        <v>0</v>
      </c>
      <c r="X209" s="241">
        <f t="shared" si="37"/>
        <v>1.0788882470929982E-2</v>
      </c>
    </row>
    <row r="210" spans="1:24" ht="15" customHeight="1" x14ac:dyDescent="0.2">
      <c r="A210" s="90">
        <f>'Série Vento-1 dia'!D210</f>
        <v>42212</v>
      </c>
      <c r="B210" s="55">
        <f>'Série Vento-1 dia'!E210</f>
        <v>12.027700719999999</v>
      </c>
      <c r="C210" s="235">
        <f t="shared" si="39"/>
        <v>0.24055401440000002</v>
      </c>
      <c r="D210" s="235">
        <f t="shared" si="39"/>
        <v>0.24055401440000002</v>
      </c>
      <c r="E210" s="235">
        <f t="shared" si="39"/>
        <v>0.24055401440000002</v>
      </c>
      <c r="F210" s="235">
        <f t="shared" si="38"/>
        <v>0.72166204319999994</v>
      </c>
      <c r="G210" s="235">
        <f t="shared" si="38"/>
        <v>0.72166204319999994</v>
      </c>
      <c r="H210" s="235">
        <f t="shared" si="40"/>
        <v>1.0824930648</v>
      </c>
      <c r="I210" s="236">
        <f t="shared" si="41"/>
        <v>1.3230470792</v>
      </c>
      <c r="J210" s="237">
        <f t="shared" si="30"/>
        <v>0</v>
      </c>
      <c r="K210" s="235">
        <f t="shared" si="31"/>
        <v>0</v>
      </c>
      <c r="L210" s="235">
        <f t="shared" si="32"/>
        <v>0</v>
      </c>
      <c r="M210" s="235">
        <f t="shared" si="33"/>
        <v>12.22542243172872</v>
      </c>
      <c r="N210" s="235">
        <f t="shared" si="34"/>
        <v>12.22542243172872</v>
      </c>
      <c r="O210" s="235">
        <f t="shared" si="35"/>
        <v>41.00566419750163</v>
      </c>
      <c r="P210" s="235">
        <f t="shared" si="36"/>
        <v>68.583095948723766</v>
      </c>
      <c r="Q210" s="238">
        <f>J210*VLOOKUP('Tipo de Pilha_AP42'!$E$1,'Área - us ur_AP42'!$A$4:$H$7,2,FALSE)/1000</f>
        <v>0</v>
      </c>
      <c r="R210" s="239">
        <f>K210*VLOOKUP('Tipo de Pilha_AP42'!$E$1,'Área - us ur_AP42'!$A$4:$H$7,3,FALSE)/1000</f>
        <v>0</v>
      </c>
      <c r="S210" s="239">
        <f>L210*VLOOKUP('Tipo de Pilha_AP42'!$E$1,'Área - us ur_AP42'!$A$4:$H$7,4,FALSE)/1000</f>
        <v>0</v>
      </c>
      <c r="T210" s="239">
        <f>M210*VLOOKUP('Tipo de Pilha_AP42'!$E$1,'Área - us ur_AP42'!$A$4:$H$7,5,FALSE)/1000</f>
        <v>5.8682027672297852E-3</v>
      </c>
      <c r="U210" s="239">
        <f>N210*VLOOKUP('Tipo de Pilha_AP42'!$E$1,'Área - us ur_AP42'!$A$4:$H$7,6,FALSE)/1000</f>
        <v>0</v>
      </c>
      <c r="V210" s="239">
        <f>O210*VLOOKUP('Tipo de Pilha_AP42'!$E$1,'Área - us ur_AP42'!$A$4:$H$7,7,FALSE)/1000</f>
        <v>4.9206797037001961E-3</v>
      </c>
      <c r="W210" s="240">
        <f>P210*VLOOKUP('Tipo de Pilha_AP42'!$E$1,'Área - us ur_AP42'!$A$4:$H$7,8,FALSE)/1000</f>
        <v>0</v>
      </c>
      <c r="X210" s="241">
        <f t="shared" si="37"/>
        <v>1.0788882470929982E-2</v>
      </c>
    </row>
    <row r="211" spans="1:24" ht="15" customHeight="1" x14ac:dyDescent="0.2">
      <c r="A211" s="90">
        <f>'Série Vento-1 dia'!D211</f>
        <v>42213</v>
      </c>
      <c r="B211" s="55">
        <f>'Série Vento-1 dia'!E211</f>
        <v>12.886822199999999</v>
      </c>
      <c r="C211" s="235">
        <f t="shared" si="39"/>
        <v>0.25773644400000001</v>
      </c>
      <c r="D211" s="235">
        <f t="shared" si="39"/>
        <v>0.25773644400000001</v>
      </c>
      <c r="E211" s="235">
        <f t="shared" si="39"/>
        <v>0.25773644400000001</v>
      </c>
      <c r="F211" s="235">
        <f t="shared" si="38"/>
        <v>0.77320933199999997</v>
      </c>
      <c r="G211" s="235">
        <f t="shared" si="38"/>
        <v>0.77320933199999997</v>
      </c>
      <c r="H211" s="235">
        <f t="shared" si="40"/>
        <v>1.159813998</v>
      </c>
      <c r="I211" s="236">
        <f t="shared" si="41"/>
        <v>1.417550442</v>
      </c>
      <c r="J211" s="237">
        <f t="shared" si="30"/>
        <v>0</v>
      </c>
      <c r="K211" s="235">
        <f t="shared" si="31"/>
        <v>0</v>
      </c>
      <c r="L211" s="235">
        <f t="shared" si="32"/>
        <v>0</v>
      </c>
      <c r="M211" s="235">
        <f t="shared" si="33"/>
        <v>15.412206743169399</v>
      </c>
      <c r="N211" s="235">
        <f t="shared" si="34"/>
        <v>15.412206743169399</v>
      </c>
      <c r="O211" s="235">
        <f t="shared" si="35"/>
        <v>49.137801307251152</v>
      </c>
      <c r="P211" s="235">
        <f t="shared" si="36"/>
        <v>81.253601828674945</v>
      </c>
      <c r="Q211" s="238">
        <f>J211*VLOOKUP('Tipo de Pilha_AP42'!$E$1,'Área - us ur_AP42'!$A$4:$H$7,2,FALSE)/1000</f>
        <v>0</v>
      </c>
      <c r="R211" s="239">
        <f>K211*VLOOKUP('Tipo de Pilha_AP42'!$E$1,'Área - us ur_AP42'!$A$4:$H$7,3,FALSE)/1000</f>
        <v>0</v>
      </c>
      <c r="S211" s="239">
        <f>L211*VLOOKUP('Tipo de Pilha_AP42'!$E$1,'Área - us ur_AP42'!$A$4:$H$7,4,FALSE)/1000</f>
        <v>0</v>
      </c>
      <c r="T211" s="239">
        <f>M211*VLOOKUP('Tipo de Pilha_AP42'!$E$1,'Área - us ur_AP42'!$A$4:$H$7,5,FALSE)/1000</f>
        <v>7.3978592367213115E-3</v>
      </c>
      <c r="U211" s="239">
        <f>N211*VLOOKUP('Tipo de Pilha_AP42'!$E$1,'Área - us ur_AP42'!$A$4:$H$7,6,FALSE)/1000</f>
        <v>0</v>
      </c>
      <c r="V211" s="239">
        <f>O211*VLOOKUP('Tipo de Pilha_AP42'!$E$1,'Área - us ur_AP42'!$A$4:$H$7,7,FALSE)/1000</f>
        <v>5.8965361568701384E-3</v>
      </c>
      <c r="W211" s="240">
        <f>P211*VLOOKUP('Tipo de Pilha_AP42'!$E$1,'Área - us ur_AP42'!$A$4:$H$7,8,FALSE)/1000</f>
        <v>0</v>
      </c>
      <c r="X211" s="241">
        <f t="shared" si="37"/>
        <v>1.329439539359145E-2</v>
      </c>
    </row>
    <row r="212" spans="1:24" ht="15" customHeight="1" x14ac:dyDescent="0.2">
      <c r="A212" s="90">
        <f>'Série Vento-1 dia'!D212</f>
        <v>42214</v>
      </c>
      <c r="B212" s="55">
        <f>'Série Vento-1 dia'!E212</f>
        <v>11.16857924</v>
      </c>
      <c r="C212" s="235">
        <f t="shared" si="39"/>
        <v>0.22337158480000005</v>
      </c>
      <c r="D212" s="235">
        <f t="shared" si="39"/>
        <v>0.22337158480000005</v>
      </c>
      <c r="E212" s="235">
        <f t="shared" si="39"/>
        <v>0.22337158480000005</v>
      </c>
      <c r="F212" s="235">
        <f t="shared" si="38"/>
        <v>0.6701147543999999</v>
      </c>
      <c r="G212" s="235">
        <f t="shared" si="38"/>
        <v>0.6701147543999999</v>
      </c>
      <c r="H212" s="235">
        <f t="shared" si="40"/>
        <v>1.0051721316000002</v>
      </c>
      <c r="I212" s="236">
        <f t="shared" si="41"/>
        <v>1.2285437164000002</v>
      </c>
      <c r="J212" s="237">
        <f t="shared" si="30"/>
        <v>0</v>
      </c>
      <c r="K212" s="235">
        <f t="shared" si="31"/>
        <v>0</v>
      </c>
      <c r="L212" s="235">
        <f t="shared" si="32"/>
        <v>0</v>
      </c>
      <c r="M212" s="235">
        <f t="shared" si="33"/>
        <v>9.3468643862731895</v>
      </c>
      <c r="N212" s="235">
        <f t="shared" si="34"/>
        <v>9.3468643862731895</v>
      </c>
      <c r="O212" s="235">
        <f t="shared" si="35"/>
        <v>33.567036186218715</v>
      </c>
      <c r="P212" s="235">
        <f t="shared" si="36"/>
        <v>56.948572796111605</v>
      </c>
      <c r="Q212" s="238">
        <f>J212*VLOOKUP('Tipo de Pilha_AP42'!$E$1,'Área - us ur_AP42'!$A$4:$H$7,2,FALSE)/1000</f>
        <v>0</v>
      </c>
      <c r="R212" s="239">
        <f>K212*VLOOKUP('Tipo de Pilha_AP42'!$E$1,'Área - us ur_AP42'!$A$4:$H$7,3,FALSE)/1000</f>
        <v>0</v>
      </c>
      <c r="S212" s="239">
        <f>L212*VLOOKUP('Tipo de Pilha_AP42'!$E$1,'Área - us ur_AP42'!$A$4:$H$7,4,FALSE)/1000</f>
        <v>0</v>
      </c>
      <c r="T212" s="239">
        <f>M212*VLOOKUP('Tipo de Pilha_AP42'!$E$1,'Área - us ur_AP42'!$A$4:$H$7,5,FALSE)/1000</f>
        <v>4.4864949054111303E-3</v>
      </c>
      <c r="U212" s="239">
        <f>N212*VLOOKUP('Tipo de Pilha_AP42'!$E$1,'Área - us ur_AP42'!$A$4:$H$7,6,FALSE)/1000</f>
        <v>0</v>
      </c>
      <c r="V212" s="239">
        <f>O212*VLOOKUP('Tipo de Pilha_AP42'!$E$1,'Área - us ur_AP42'!$A$4:$H$7,7,FALSE)/1000</f>
        <v>4.0280443423462457E-3</v>
      </c>
      <c r="W212" s="240">
        <f>P212*VLOOKUP('Tipo de Pilha_AP42'!$E$1,'Área - us ur_AP42'!$A$4:$H$7,8,FALSE)/1000</f>
        <v>0</v>
      </c>
      <c r="X212" s="241">
        <f t="shared" si="37"/>
        <v>8.5145392477573752E-3</v>
      </c>
    </row>
    <row r="213" spans="1:24" ht="15" customHeight="1" x14ac:dyDescent="0.2">
      <c r="A213" s="90">
        <f>'Série Vento-1 dia'!D213</f>
        <v>42215</v>
      </c>
      <c r="B213" s="55">
        <f>'Série Vento-1 dia'!E213</f>
        <v>10.309457759999999</v>
      </c>
      <c r="C213" s="235">
        <f t="shared" si="39"/>
        <v>0.20618915520000003</v>
      </c>
      <c r="D213" s="235">
        <f t="shared" si="39"/>
        <v>0.20618915520000003</v>
      </c>
      <c r="E213" s="235">
        <f t="shared" si="39"/>
        <v>0.20618915520000003</v>
      </c>
      <c r="F213" s="235">
        <f t="shared" si="38"/>
        <v>0.61856746559999987</v>
      </c>
      <c r="G213" s="235">
        <f t="shared" si="38"/>
        <v>0.61856746559999987</v>
      </c>
      <c r="H213" s="235">
        <f t="shared" si="40"/>
        <v>0.92785119839999997</v>
      </c>
      <c r="I213" s="236">
        <f t="shared" si="41"/>
        <v>1.1340403536000001</v>
      </c>
      <c r="J213" s="237">
        <f t="shared" si="30"/>
        <v>0</v>
      </c>
      <c r="K213" s="235">
        <f t="shared" si="31"/>
        <v>0</v>
      </c>
      <c r="L213" s="235">
        <f t="shared" si="32"/>
        <v>0</v>
      </c>
      <c r="M213" s="235">
        <f t="shared" si="33"/>
        <v>6.7765326068028102</v>
      </c>
      <c r="N213" s="235">
        <f t="shared" si="34"/>
        <v>6.7765326068028102</v>
      </c>
      <c r="O213" s="235">
        <f t="shared" si="35"/>
        <v>26.821917273402335</v>
      </c>
      <c r="P213" s="235">
        <f t="shared" si="36"/>
        <v>46.350032370838377</v>
      </c>
      <c r="Q213" s="238">
        <f>J213*VLOOKUP('Tipo de Pilha_AP42'!$E$1,'Área - us ur_AP42'!$A$4:$H$7,2,FALSE)/1000</f>
        <v>0</v>
      </c>
      <c r="R213" s="239">
        <f>K213*VLOOKUP('Tipo de Pilha_AP42'!$E$1,'Área - us ur_AP42'!$A$4:$H$7,3,FALSE)/1000</f>
        <v>0</v>
      </c>
      <c r="S213" s="239">
        <f>L213*VLOOKUP('Tipo de Pilha_AP42'!$E$1,'Área - us ur_AP42'!$A$4:$H$7,4,FALSE)/1000</f>
        <v>0</v>
      </c>
      <c r="T213" s="239">
        <f>M213*VLOOKUP('Tipo de Pilha_AP42'!$E$1,'Área - us ur_AP42'!$A$4:$H$7,5,FALSE)/1000</f>
        <v>3.2527356512653486E-3</v>
      </c>
      <c r="U213" s="239">
        <f>N213*VLOOKUP('Tipo de Pilha_AP42'!$E$1,'Área - us ur_AP42'!$A$4:$H$7,6,FALSE)/1000</f>
        <v>0</v>
      </c>
      <c r="V213" s="239">
        <f>O213*VLOOKUP('Tipo de Pilha_AP42'!$E$1,'Área - us ur_AP42'!$A$4:$H$7,7,FALSE)/1000</f>
        <v>3.2186300728082799E-3</v>
      </c>
      <c r="W213" s="240">
        <f>P213*VLOOKUP('Tipo de Pilha_AP42'!$E$1,'Área - us ur_AP42'!$A$4:$H$7,8,FALSE)/1000</f>
        <v>0</v>
      </c>
      <c r="X213" s="241">
        <f t="shared" si="37"/>
        <v>6.4713657240736289E-3</v>
      </c>
    </row>
    <row r="214" spans="1:24" ht="15" customHeight="1" x14ac:dyDescent="0.2">
      <c r="A214" s="90">
        <f>'Série Vento-1 dia'!D214</f>
        <v>42216</v>
      </c>
      <c r="B214" s="55">
        <f>'Série Vento-1 dia'!E214</f>
        <v>10.309457759999999</v>
      </c>
      <c r="C214" s="235">
        <f t="shared" si="39"/>
        <v>0.20618915520000003</v>
      </c>
      <c r="D214" s="235">
        <f t="shared" si="39"/>
        <v>0.20618915520000003</v>
      </c>
      <c r="E214" s="235">
        <f t="shared" si="39"/>
        <v>0.20618915520000003</v>
      </c>
      <c r="F214" s="235">
        <f t="shared" si="38"/>
        <v>0.61856746559999987</v>
      </c>
      <c r="G214" s="235">
        <f t="shared" si="38"/>
        <v>0.61856746559999987</v>
      </c>
      <c r="H214" s="235">
        <f t="shared" si="40"/>
        <v>0.92785119839999997</v>
      </c>
      <c r="I214" s="236">
        <f t="shared" si="41"/>
        <v>1.1340403536000001</v>
      </c>
      <c r="J214" s="237">
        <f t="shared" si="30"/>
        <v>0</v>
      </c>
      <c r="K214" s="235">
        <f t="shared" si="31"/>
        <v>0</v>
      </c>
      <c r="L214" s="235">
        <f t="shared" si="32"/>
        <v>0</v>
      </c>
      <c r="M214" s="235">
        <f t="shared" si="33"/>
        <v>6.7765326068028102</v>
      </c>
      <c r="N214" s="235">
        <f t="shared" si="34"/>
        <v>6.7765326068028102</v>
      </c>
      <c r="O214" s="235">
        <f t="shared" si="35"/>
        <v>26.821917273402335</v>
      </c>
      <c r="P214" s="235">
        <f t="shared" si="36"/>
        <v>46.350032370838377</v>
      </c>
      <c r="Q214" s="238">
        <f>J214*VLOOKUP('Tipo de Pilha_AP42'!$E$1,'Área - us ur_AP42'!$A$4:$H$7,2,FALSE)/1000</f>
        <v>0</v>
      </c>
      <c r="R214" s="239">
        <f>K214*VLOOKUP('Tipo de Pilha_AP42'!$E$1,'Área - us ur_AP42'!$A$4:$H$7,3,FALSE)/1000</f>
        <v>0</v>
      </c>
      <c r="S214" s="239">
        <f>L214*VLOOKUP('Tipo de Pilha_AP42'!$E$1,'Área - us ur_AP42'!$A$4:$H$7,4,FALSE)/1000</f>
        <v>0</v>
      </c>
      <c r="T214" s="239">
        <f>M214*VLOOKUP('Tipo de Pilha_AP42'!$E$1,'Área - us ur_AP42'!$A$4:$H$7,5,FALSE)/1000</f>
        <v>3.2527356512653486E-3</v>
      </c>
      <c r="U214" s="239">
        <f>N214*VLOOKUP('Tipo de Pilha_AP42'!$E$1,'Área - us ur_AP42'!$A$4:$H$7,6,FALSE)/1000</f>
        <v>0</v>
      </c>
      <c r="V214" s="239">
        <f>O214*VLOOKUP('Tipo de Pilha_AP42'!$E$1,'Área - us ur_AP42'!$A$4:$H$7,7,FALSE)/1000</f>
        <v>3.2186300728082799E-3</v>
      </c>
      <c r="W214" s="240">
        <f>P214*VLOOKUP('Tipo de Pilha_AP42'!$E$1,'Área - us ur_AP42'!$A$4:$H$7,8,FALSE)/1000</f>
        <v>0</v>
      </c>
      <c r="X214" s="241">
        <f t="shared" si="37"/>
        <v>6.4713657240736289E-3</v>
      </c>
    </row>
    <row r="215" spans="1:24" ht="15" customHeight="1" x14ac:dyDescent="0.2">
      <c r="A215" s="90">
        <f>'Série Vento-1 dia'!D215</f>
        <v>42217</v>
      </c>
      <c r="B215" s="55">
        <f>'Série Vento-1 dia'!E215</f>
        <v>10.309457759999999</v>
      </c>
      <c r="C215" s="235">
        <f t="shared" si="39"/>
        <v>0.20618915520000003</v>
      </c>
      <c r="D215" s="235">
        <f t="shared" si="39"/>
        <v>0.20618915520000003</v>
      </c>
      <c r="E215" s="235">
        <f t="shared" si="39"/>
        <v>0.20618915520000003</v>
      </c>
      <c r="F215" s="235">
        <f t="shared" si="38"/>
        <v>0.61856746559999987</v>
      </c>
      <c r="G215" s="235">
        <f t="shared" si="38"/>
        <v>0.61856746559999987</v>
      </c>
      <c r="H215" s="235">
        <f t="shared" si="40"/>
        <v>0.92785119839999997</v>
      </c>
      <c r="I215" s="236">
        <f t="shared" si="41"/>
        <v>1.1340403536000001</v>
      </c>
      <c r="J215" s="237">
        <f t="shared" si="30"/>
        <v>0</v>
      </c>
      <c r="K215" s="235">
        <f t="shared" si="31"/>
        <v>0</v>
      </c>
      <c r="L215" s="235">
        <f t="shared" si="32"/>
        <v>0</v>
      </c>
      <c r="M215" s="235">
        <f t="shared" si="33"/>
        <v>6.7765326068028102</v>
      </c>
      <c r="N215" s="235">
        <f t="shared" si="34"/>
        <v>6.7765326068028102</v>
      </c>
      <c r="O215" s="235">
        <f t="shared" si="35"/>
        <v>26.821917273402335</v>
      </c>
      <c r="P215" s="235">
        <f t="shared" si="36"/>
        <v>46.350032370838377</v>
      </c>
      <c r="Q215" s="238">
        <f>J215*VLOOKUP('Tipo de Pilha_AP42'!$E$1,'Área - us ur_AP42'!$A$4:$H$7,2,FALSE)/1000</f>
        <v>0</v>
      </c>
      <c r="R215" s="239">
        <f>K215*VLOOKUP('Tipo de Pilha_AP42'!$E$1,'Área - us ur_AP42'!$A$4:$H$7,3,FALSE)/1000</f>
        <v>0</v>
      </c>
      <c r="S215" s="239">
        <f>L215*VLOOKUP('Tipo de Pilha_AP42'!$E$1,'Área - us ur_AP42'!$A$4:$H$7,4,FALSE)/1000</f>
        <v>0</v>
      </c>
      <c r="T215" s="239">
        <f>M215*VLOOKUP('Tipo de Pilha_AP42'!$E$1,'Área - us ur_AP42'!$A$4:$H$7,5,FALSE)/1000</f>
        <v>3.2527356512653486E-3</v>
      </c>
      <c r="U215" s="239">
        <f>N215*VLOOKUP('Tipo de Pilha_AP42'!$E$1,'Área - us ur_AP42'!$A$4:$H$7,6,FALSE)/1000</f>
        <v>0</v>
      </c>
      <c r="V215" s="239">
        <f>O215*VLOOKUP('Tipo de Pilha_AP42'!$E$1,'Área - us ur_AP42'!$A$4:$H$7,7,FALSE)/1000</f>
        <v>3.2186300728082799E-3</v>
      </c>
      <c r="W215" s="240">
        <f>P215*VLOOKUP('Tipo de Pilha_AP42'!$E$1,'Área - us ur_AP42'!$A$4:$H$7,8,FALSE)/1000</f>
        <v>0</v>
      </c>
      <c r="X215" s="241">
        <f t="shared" si="37"/>
        <v>6.4713657240736289E-3</v>
      </c>
    </row>
    <row r="216" spans="1:24" ht="15" customHeight="1" x14ac:dyDescent="0.2">
      <c r="A216" s="90">
        <f>'Série Vento-1 dia'!D216</f>
        <v>42218</v>
      </c>
      <c r="B216" s="55">
        <f>'Série Vento-1 dia'!E216</f>
        <v>12.886822199999999</v>
      </c>
      <c r="C216" s="235">
        <f t="shared" si="39"/>
        <v>0.25773644400000001</v>
      </c>
      <c r="D216" s="235">
        <f t="shared" si="39"/>
        <v>0.25773644400000001</v>
      </c>
      <c r="E216" s="235">
        <f t="shared" si="39"/>
        <v>0.25773644400000001</v>
      </c>
      <c r="F216" s="235">
        <f t="shared" si="38"/>
        <v>0.77320933199999997</v>
      </c>
      <c r="G216" s="235">
        <f t="shared" si="38"/>
        <v>0.77320933199999997</v>
      </c>
      <c r="H216" s="235">
        <f t="shared" si="40"/>
        <v>1.159813998</v>
      </c>
      <c r="I216" s="236">
        <f t="shared" si="41"/>
        <v>1.417550442</v>
      </c>
      <c r="J216" s="237">
        <f t="shared" si="30"/>
        <v>0</v>
      </c>
      <c r="K216" s="235">
        <f t="shared" si="31"/>
        <v>0</v>
      </c>
      <c r="L216" s="235">
        <f t="shared" si="32"/>
        <v>0</v>
      </c>
      <c r="M216" s="235">
        <f t="shared" si="33"/>
        <v>15.412206743169399</v>
      </c>
      <c r="N216" s="235">
        <f t="shared" si="34"/>
        <v>15.412206743169399</v>
      </c>
      <c r="O216" s="235">
        <f t="shared" si="35"/>
        <v>49.137801307251152</v>
      </c>
      <c r="P216" s="235">
        <f t="shared" si="36"/>
        <v>81.253601828674945</v>
      </c>
      <c r="Q216" s="238">
        <f>J216*VLOOKUP('Tipo de Pilha_AP42'!$E$1,'Área - us ur_AP42'!$A$4:$H$7,2,FALSE)/1000</f>
        <v>0</v>
      </c>
      <c r="R216" s="239">
        <f>K216*VLOOKUP('Tipo de Pilha_AP42'!$E$1,'Área - us ur_AP42'!$A$4:$H$7,3,FALSE)/1000</f>
        <v>0</v>
      </c>
      <c r="S216" s="239">
        <f>L216*VLOOKUP('Tipo de Pilha_AP42'!$E$1,'Área - us ur_AP42'!$A$4:$H$7,4,FALSE)/1000</f>
        <v>0</v>
      </c>
      <c r="T216" s="239">
        <f>M216*VLOOKUP('Tipo de Pilha_AP42'!$E$1,'Área - us ur_AP42'!$A$4:$H$7,5,FALSE)/1000</f>
        <v>7.3978592367213115E-3</v>
      </c>
      <c r="U216" s="239">
        <f>N216*VLOOKUP('Tipo de Pilha_AP42'!$E$1,'Área - us ur_AP42'!$A$4:$H$7,6,FALSE)/1000</f>
        <v>0</v>
      </c>
      <c r="V216" s="239">
        <f>O216*VLOOKUP('Tipo de Pilha_AP42'!$E$1,'Área - us ur_AP42'!$A$4:$H$7,7,FALSE)/1000</f>
        <v>5.8965361568701384E-3</v>
      </c>
      <c r="W216" s="240">
        <f>P216*VLOOKUP('Tipo de Pilha_AP42'!$E$1,'Área - us ur_AP42'!$A$4:$H$7,8,FALSE)/1000</f>
        <v>0</v>
      </c>
      <c r="X216" s="241">
        <f t="shared" si="37"/>
        <v>1.329439539359145E-2</v>
      </c>
    </row>
    <row r="217" spans="1:24" ht="15" customHeight="1" x14ac:dyDescent="0.2">
      <c r="A217" s="90">
        <f>'Série Vento-1 dia'!D217</f>
        <v>42219</v>
      </c>
      <c r="B217" s="55">
        <f>'Série Vento-1 dia'!E217</f>
        <v>12.027700719999999</v>
      </c>
      <c r="C217" s="235">
        <f t="shared" si="39"/>
        <v>0.24055401440000002</v>
      </c>
      <c r="D217" s="235">
        <f t="shared" si="39"/>
        <v>0.24055401440000002</v>
      </c>
      <c r="E217" s="235">
        <f t="shared" si="39"/>
        <v>0.24055401440000002</v>
      </c>
      <c r="F217" s="235">
        <f t="shared" si="38"/>
        <v>0.72166204319999994</v>
      </c>
      <c r="G217" s="235">
        <f t="shared" si="38"/>
        <v>0.72166204319999994</v>
      </c>
      <c r="H217" s="235">
        <f t="shared" si="40"/>
        <v>1.0824930648</v>
      </c>
      <c r="I217" s="236">
        <f t="shared" si="41"/>
        <v>1.3230470792</v>
      </c>
      <c r="J217" s="237">
        <f t="shared" si="30"/>
        <v>0</v>
      </c>
      <c r="K217" s="235">
        <f t="shared" si="31"/>
        <v>0</v>
      </c>
      <c r="L217" s="235">
        <f t="shared" si="32"/>
        <v>0</v>
      </c>
      <c r="M217" s="235">
        <f t="shared" si="33"/>
        <v>12.22542243172872</v>
      </c>
      <c r="N217" s="235">
        <f t="shared" si="34"/>
        <v>12.22542243172872</v>
      </c>
      <c r="O217" s="235">
        <f t="shared" si="35"/>
        <v>41.00566419750163</v>
      </c>
      <c r="P217" s="235">
        <f t="shared" si="36"/>
        <v>68.583095948723766</v>
      </c>
      <c r="Q217" s="238">
        <f>J217*VLOOKUP('Tipo de Pilha_AP42'!$E$1,'Área - us ur_AP42'!$A$4:$H$7,2,FALSE)/1000</f>
        <v>0</v>
      </c>
      <c r="R217" s="239">
        <f>K217*VLOOKUP('Tipo de Pilha_AP42'!$E$1,'Área - us ur_AP42'!$A$4:$H$7,3,FALSE)/1000</f>
        <v>0</v>
      </c>
      <c r="S217" s="239">
        <f>L217*VLOOKUP('Tipo de Pilha_AP42'!$E$1,'Área - us ur_AP42'!$A$4:$H$7,4,FALSE)/1000</f>
        <v>0</v>
      </c>
      <c r="T217" s="239">
        <f>M217*VLOOKUP('Tipo de Pilha_AP42'!$E$1,'Área - us ur_AP42'!$A$4:$H$7,5,FALSE)/1000</f>
        <v>5.8682027672297852E-3</v>
      </c>
      <c r="U217" s="239">
        <f>N217*VLOOKUP('Tipo de Pilha_AP42'!$E$1,'Área - us ur_AP42'!$A$4:$H$7,6,FALSE)/1000</f>
        <v>0</v>
      </c>
      <c r="V217" s="239">
        <f>O217*VLOOKUP('Tipo de Pilha_AP42'!$E$1,'Área - us ur_AP42'!$A$4:$H$7,7,FALSE)/1000</f>
        <v>4.9206797037001961E-3</v>
      </c>
      <c r="W217" s="240">
        <f>P217*VLOOKUP('Tipo de Pilha_AP42'!$E$1,'Área - us ur_AP42'!$A$4:$H$7,8,FALSE)/1000</f>
        <v>0</v>
      </c>
      <c r="X217" s="241">
        <f t="shared" si="37"/>
        <v>1.0788882470929982E-2</v>
      </c>
    </row>
    <row r="218" spans="1:24" ht="15" customHeight="1" x14ac:dyDescent="0.2">
      <c r="A218" s="90">
        <f>'Série Vento-1 dia'!D218</f>
        <v>42220</v>
      </c>
      <c r="B218" s="55">
        <f>'Série Vento-1 dia'!E218</f>
        <v>7.7320933199999997</v>
      </c>
      <c r="C218" s="235">
        <f t="shared" si="39"/>
        <v>0.15464186640000002</v>
      </c>
      <c r="D218" s="235">
        <f t="shared" si="39"/>
        <v>0.15464186640000002</v>
      </c>
      <c r="E218" s="235">
        <f t="shared" si="39"/>
        <v>0.15464186640000002</v>
      </c>
      <c r="F218" s="235">
        <f t="shared" si="38"/>
        <v>0.46392559919999998</v>
      </c>
      <c r="G218" s="235">
        <f t="shared" si="38"/>
        <v>0.46392559919999998</v>
      </c>
      <c r="H218" s="235">
        <f t="shared" si="40"/>
        <v>0.69588839880000009</v>
      </c>
      <c r="I218" s="236">
        <f t="shared" si="41"/>
        <v>0.85053026520000008</v>
      </c>
      <c r="J218" s="237">
        <f t="shared" si="30"/>
        <v>0</v>
      </c>
      <c r="K218" s="235">
        <f t="shared" si="31"/>
        <v>0</v>
      </c>
      <c r="L218" s="235">
        <f t="shared" si="32"/>
        <v>0</v>
      </c>
      <c r="M218" s="235">
        <f t="shared" si="33"/>
        <v>0.91489486430258415</v>
      </c>
      <c r="N218" s="235">
        <f t="shared" si="34"/>
        <v>0.91489486430258415</v>
      </c>
      <c r="O218" s="235">
        <f t="shared" si="35"/>
        <v>10.747615125752819</v>
      </c>
      <c r="P218" s="235">
        <f t="shared" si="36"/>
        <v>20.770307459052582</v>
      </c>
      <c r="Q218" s="238">
        <f>J218*VLOOKUP('Tipo de Pilha_AP42'!$E$1,'Área - us ur_AP42'!$A$4:$H$7,2,FALSE)/1000</f>
        <v>0</v>
      </c>
      <c r="R218" s="239">
        <f>K218*VLOOKUP('Tipo de Pilha_AP42'!$E$1,'Área - us ur_AP42'!$A$4:$H$7,3,FALSE)/1000</f>
        <v>0</v>
      </c>
      <c r="S218" s="239">
        <f>L218*VLOOKUP('Tipo de Pilha_AP42'!$E$1,'Área - us ur_AP42'!$A$4:$H$7,4,FALSE)/1000</f>
        <v>0</v>
      </c>
      <c r="T218" s="239">
        <f>M218*VLOOKUP('Tipo de Pilha_AP42'!$E$1,'Área - us ur_AP42'!$A$4:$H$7,5,FALSE)/1000</f>
        <v>4.3914953486524037E-4</v>
      </c>
      <c r="U218" s="239">
        <f>N218*VLOOKUP('Tipo de Pilha_AP42'!$E$1,'Área - us ur_AP42'!$A$4:$H$7,6,FALSE)/1000</f>
        <v>0</v>
      </c>
      <c r="V218" s="239">
        <f>O218*VLOOKUP('Tipo de Pilha_AP42'!$E$1,'Área - us ur_AP42'!$A$4:$H$7,7,FALSE)/1000</f>
        <v>1.2897138150903382E-3</v>
      </c>
      <c r="W218" s="240">
        <f>P218*VLOOKUP('Tipo de Pilha_AP42'!$E$1,'Área - us ur_AP42'!$A$4:$H$7,8,FALSE)/1000</f>
        <v>0</v>
      </c>
      <c r="X218" s="241">
        <f t="shared" si="37"/>
        <v>1.7288633499555786E-3</v>
      </c>
    </row>
    <row r="219" spans="1:24" ht="15" customHeight="1" x14ac:dyDescent="0.2">
      <c r="A219" s="90">
        <f>'Série Vento-1 dia'!D219</f>
        <v>42221</v>
      </c>
      <c r="B219" s="55">
        <f>'Série Vento-1 dia'!E219</f>
        <v>12.027700719999999</v>
      </c>
      <c r="C219" s="235">
        <f t="shared" si="39"/>
        <v>0.24055401440000002</v>
      </c>
      <c r="D219" s="235">
        <f t="shared" si="39"/>
        <v>0.24055401440000002</v>
      </c>
      <c r="E219" s="235">
        <f t="shared" si="39"/>
        <v>0.24055401440000002</v>
      </c>
      <c r="F219" s="235">
        <f t="shared" si="38"/>
        <v>0.72166204319999994</v>
      </c>
      <c r="G219" s="235">
        <f t="shared" si="38"/>
        <v>0.72166204319999994</v>
      </c>
      <c r="H219" s="235">
        <f t="shared" si="40"/>
        <v>1.0824930648</v>
      </c>
      <c r="I219" s="236">
        <f t="shared" si="41"/>
        <v>1.3230470792</v>
      </c>
      <c r="J219" s="237">
        <f t="shared" si="30"/>
        <v>0</v>
      </c>
      <c r="K219" s="235">
        <f t="shared" si="31"/>
        <v>0</v>
      </c>
      <c r="L219" s="235">
        <f t="shared" si="32"/>
        <v>0</v>
      </c>
      <c r="M219" s="235">
        <f t="shared" si="33"/>
        <v>12.22542243172872</v>
      </c>
      <c r="N219" s="235">
        <f t="shared" si="34"/>
        <v>12.22542243172872</v>
      </c>
      <c r="O219" s="235">
        <f t="shared" si="35"/>
        <v>41.00566419750163</v>
      </c>
      <c r="P219" s="235">
        <f t="shared" si="36"/>
        <v>68.583095948723766</v>
      </c>
      <c r="Q219" s="238">
        <f>J219*VLOOKUP('Tipo de Pilha_AP42'!$E$1,'Área - us ur_AP42'!$A$4:$H$7,2,FALSE)/1000</f>
        <v>0</v>
      </c>
      <c r="R219" s="239">
        <f>K219*VLOOKUP('Tipo de Pilha_AP42'!$E$1,'Área - us ur_AP42'!$A$4:$H$7,3,FALSE)/1000</f>
        <v>0</v>
      </c>
      <c r="S219" s="239">
        <f>L219*VLOOKUP('Tipo de Pilha_AP42'!$E$1,'Área - us ur_AP42'!$A$4:$H$7,4,FALSE)/1000</f>
        <v>0</v>
      </c>
      <c r="T219" s="239">
        <f>M219*VLOOKUP('Tipo de Pilha_AP42'!$E$1,'Área - us ur_AP42'!$A$4:$H$7,5,FALSE)/1000</f>
        <v>5.8682027672297852E-3</v>
      </c>
      <c r="U219" s="239">
        <f>N219*VLOOKUP('Tipo de Pilha_AP42'!$E$1,'Área - us ur_AP42'!$A$4:$H$7,6,FALSE)/1000</f>
        <v>0</v>
      </c>
      <c r="V219" s="239">
        <f>O219*VLOOKUP('Tipo de Pilha_AP42'!$E$1,'Área - us ur_AP42'!$A$4:$H$7,7,FALSE)/1000</f>
        <v>4.9206797037001961E-3</v>
      </c>
      <c r="W219" s="240">
        <f>P219*VLOOKUP('Tipo de Pilha_AP42'!$E$1,'Área - us ur_AP42'!$A$4:$H$7,8,FALSE)/1000</f>
        <v>0</v>
      </c>
      <c r="X219" s="241">
        <f t="shared" si="37"/>
        <v>1.0788882470929982E-2</v>
      </c>
    </row>
    <row r="220" spans="1:24" ht="15" customHeight="1" x14ac:dyDescent="0.2">
      <c r="A220" s="90">
        <f>'Série Vento-1 dia'!D220</f>
        <v>42222</v>
      </c>
      <c r="B220" s="55">
        <f>'Série Vento-1 dia'!E220</f>
        <v>14.605065159999999</v>
      </c>
      <c r="C220" s="235">
        <f t="shared" si="39"/>
        <v>0.29210130320000005</v>
      </c>
      <c r="D220" s="235">
        <f t="shared" si="39"/>
        <v>0.29210130320000005</v>
      </c>
      <c r="E220" s="235">
        <f t="shared" si="39"/>
        <v>0.29210130320000005</v>
      </c>
      <c r="F220" s="235">
        <f t="shared" si="38"/>
        <v>0.87630390959999993</v>
      </c>
      <c r="G220" s="235">
        <f t="shared" si="38"/>
        <v>0.87630390959999993</v>
      </c>
      <c r="H220" s="235">
        <f t="shared" si="40"/>
        <v>1.3144558644</v>
      </c>
      <c r="I220" s="236">
        <f t="shared" si="41"/>
        <v>1.6065571676000001</v>
      </c>
      <c r="J220" s="237">
        <f t="shared" si="30"/>
        <v>0</v>
      </c>
      <c r="K220" s="235">
        <f t="shared" si="31"/>
        <v>0</v>
      </c>
      <c r="L220" s="235">
        <f t="shared" si="32"/>
        <v>0</v>
      </c>
      <c r="M220" s="235">
        <f t="shared" si="33"/>
        <v>22.710454164006201</v>
      </c>
      <c r="N220" s="235">
        <f t="shared" si="34"/>
        <v>22.710454164006201</v>
      </c>
      <c r="O220" s="235">
        <f t="shared" si="35"/>
        <v>67.482602822149971</v>
      </c>
      <c r="P220" s="235">
        <f t="shared" si="36"/>
        <v>109.70256177059423</v>
      </c>
      <c r="Q220" s="238">
        <f>J220*VLOOKUP('Tipo de Pilha_AP42'!$E$1,'Área - us ur_AP42'!$A$4:$H$7,2,FALSE)/1000</f>
        <v>0</v>
      </c>
      <c r="R220" s="239">
        <f>K220*VLOOKUP('Tipo de Pilha_AP42'!$E$1,'Área - us ur_AP42'!$A$4:$H$7,3,FALSE)/1000</f>
        <v>0</v>
      </c>
      <c r="S220" s="239">
        <f>L220*VLOOKUP('Tipo de Pilha_AP42'!$E$1,'Área - us ur_AP42'!$A$4:$H$7,4,FALSE)/1000</f>
        <v>0</v>
      </c>
      <c r="T220" s="239">
        <f>M220*VLOOKUP('Tipo de Pilha_AP42'!$E$1,'Área - us ur_AP42'!$A$4:$H$7,5,FALSE)/1000</f>
        <v>1.0901017998722977E-2</v>
      </c>
      <c r="U220" s="239">
        <f>N220*VLOOKUP('Tipo de Pilha_AP42'!$E$1,'Área - us ur_AP42'!$A$4:$H$7,6,FALSE)/1000</f>
        <v>0</v>
      </c>
      <c r="V220" s="239">
        <f>O220*VLOOKUP('Tipo de Pilha_AP42'!$E$1,'Área - us ur_AP42'!$A$4:$H$7,7,FALSE)/1000</f>
        <v>8.0979123386579963E-3</v>
      </c>
      <c r="W220" s="240">
        <f>P220*VLOOKUP('Tipo de Pilha_AP42'!$E$1,'Área - us ur_AP42'!$A$4:$H$7,8,FALSE)/1000</f>
        <v>0</v>
      </c>
      <c r="X220" s="241">
        <f t="shared" si="37"/>
        <v>1.8998930337380975E-2</v>
      </c>
    </row>
    <row r="221" spans="1:24" ht="15" customHeight="1" x14ac:dyDescent="0.2">
      <c r="A221" s="90">
        <f>'Série Vento-1 dia'!D221</f>
        <v>42223</v>
      </c>
      <c r="B221" s="55">
        <f>'Série Vento-1 dia'!E221</f>
        <v>12.886822199999999</v>
      </c>
      <c r="C221" s="235">
        <f t="shared" si="39"/>
        <v>0.25773644400000001</v>
      </c>
      <c r="D221" s="235">
        <f t="shared" si="39"/>
        <v>0.25773644400000001</v>
      </c>
      <c r="E221" s="235">
        <f t="shared" si="39"/>
        <v>0.25773644400000001</v>
      </c>
      <c r="F221" s="235">
        <f t="shared" si="38"/>
        <v>0.77320933199999997</v>
      </c>
      <c r="G221" s="235">
        <f t="shared" si="38"/>
        <v>0.77320933199999997</v>
      </c>
      <c r="H221" s="235">
        <f t="shared" si="40"/>
        <v>1.159813998</v>
      </c>
      <c r="I221" s="236">
        <f t="shared" si="41"/>
        <v>1.417550442</v>
      </c>
      <c r="J221" s="237">
        <f t="shared" si="30"/>
        <v>0</v>
      </c>
      <c r="K221" s="235">
        <f t="shared" si="31"/>
        <v>0</v>
      </c>
      <c r="L221" s="235">
        <f t="shared" si="32"/>
        <v>0</v>
      </c>
      <c r="M221" s="235">
        <f t="shared" si="33"/>
        <v>15.412206743169399</v>
      </c>
      <c r="N221" s="235">
        <f t="shared" si="34"/>
        <v>15.412206743169399</v>
      </c>
      <c r="O221" s="235">
        <f t="shared" si="35"/>
        <v>49.137801307251152</v>
      </c>
      <c r="P221" s="235">
        <f t="shared" si="36"/>
        <v>81.253601828674945</v>
      </c>
      <c r="Q221" s="238">
        <f>J221*VLOOKUP('Tipo de Pilha_AP42'!$E$1,'Área - us ur_AP42'!$A$4:$H$7,2,FALSE)/1000</f>
        <v>0</v>
      </c>
      <c r="R221" s="239">
        <f>K221*VLOOKUP('Tipo de Pilha_AP42'!$E$1,'Área - us ur_AP42'!$A$4:$H$7,3,FALSE)/1000</f>
        <v>0</v>
      </c>
      <c r="S221" s="239">
        <f>L221*VLOOKUP('Tipo de Pilha_AP42'!$E$1,'Área - us ur_AP42'!$A$4:$H$7,4,FALSE)/1000</f>
        <v>0</v>
      </c>
      <c r="T221" s="239">
        <f>M221*VLOOKUP('Tipo de Pilha_AP42'!$E$1,'Área - us ur_AP42'!$A$4:$H$7,5,FALSE)/1000</f>
        <v>7.3978592367213115E-3</v>
      </c>
      <c r="U221" s="239">
        <f>N221*VLOOKUP('Tipo de Pilha_AP42'!$E$1,'Área - us ur_AP42'!$A$4:$H$7,6,FALSE)/1000</f>
        <v>0</v>
      </c>
      <c r="V221" s="239">
        <f>O221*VLOOKUP('Tipo de Pilha_AP42'!$E$1,'Área - us ur_AP42'!$A$4:$H$7,7,FALSE)/1000</f>
        <v>5.8965361568701384E-3</v>
      </c>
      <c r="W221" s="240">
        <f>P221*VLOOKUP('Tipo de Pilha_AP42'!$E$1,'Área - us ur_AP42'!$A$4:$H$7,8,FALSE)/1000</f>
        <v>0</v>
      </c>
      <c r="X221" s="241">
        <f t="shared" si="37"/>
        <v>1.329439539359145E-2</v>
      </c>
    </row>
    <row r="222" spans="1:24" ht="15" customHeight="1" x14ac:dyDescent="0.2">
      <c r="A222" s="90">
        <f>'Série Vento-1 dia'!D222</f>
        <v>42224</v>
      </c>
      <c r="B222" s="55">
        <f>'Série Vento-1 dia'!E222</f>
        <v>9.4503362800000001</v>
      </c>
      <c r="C222" s="235">
        <f t="shared" si="39"/>
        <v>0.18900672560000004</v>
      </c>
      <c r="D222" s="235">
        <f t="shared" si="39"/>
        <v>0.18900672560000004</v>
      </c>
      <c r="E222" s="235">
        <f t="shared" si="39"/>
        <v>0.18900672560000004</v>
      </c>
      <c r="F222" s="235">
        <f t="shared" si="38"/>
        <v>0.56702017679999994</v>
      </c>
      <c r="G222" s="235">
        <f t="shared" si="38"/>
        <v>0.56702017679999994</v>
      </c>
      <c r="H222" s="235">
        <f t="shared" si="40"/>
        <v>0.85053026520000008</v>
      </c>
      <c r="I222" s="236">
        <f t="shared" si="41"/>
        <v>1.0395369908000001</v>
      </c>
      <c r="J222" s="237">
        <f t="shared" si="30"/>
        <v>0</v>
      </c>
      <c r="K222" s="235">
        <f t="shared" si="31"/>
        <v>0</v>
      </c>
      <c r="L222" s="235">
        <f t="shared" si="32"/>
        <v>0</v>
      </c>
      <c r="M222" s="235">
        <f t="shared" si="33"/>
        <v>4.514427093317587</v>
      </c>
      <c r="N222" s="235">
        <f t="shared" si="34"/>
        <v>4.514427093317587</v>
      </c>
      <c r="O222" s="235">
        <f t="shared" si="35"/>
        <v>20.770307459052582</v>
      </c>
      <c r="P222" s="235">
        <f t="shared" si="36"/>
        <v>36.787474672904132</v>
      </c>
      <c r="Q222" s="238">
        <f>J222*VLOOKUP('Tipo de Pilha_AP42'!$E$1,'Área - us ur_AP42'!$A$4:$H$7,2,FALSE)/1000</f>
        <v>0</v>
      </c>
      <c r="R222" s="239">
        <f>K222*VLOOKUP('Tipo de Pilha_AP42'!$E$1,'Área - us ur_AP42'!$A$4:$H$7,3,FALSE)/1000</f>
        <v>0</v>
      </c>
      <c r="S222" s="239">
        <f>L222*VLOOKUP('Tipo de Pilha_AP42'!$E$1,'Área - us ur_AP42'!$A$4:$H$7,4,FALSE)/1000</f>
        <v>0</v>
      </c>
      <c r="T222" s="239">
        <f>M222*VLOOKUP('Tipo de Pilha_AP42'!$E$1,'Área - us ur_AP42'!$A$4:$H$7,5,FALSE)/1000</f>
        <v>2.1669250047924417E-3</v>
      </c>
      <c r="U222" s="239">
        <f>N222*VLOOKUP('Tipo de Pilha_AP42'!$E$1,'Área - us ur_AP42'!$A$4:$H$7,6,FALSE)/1000</f>
        <v>0</v>
      </c>
      <c r="V222" s="239">
        <f>O222*VLOOKUP('Tipo de Pilha_AP42'!$E$1,'Área - us ur_AP42'!$A$4:$H$7,7,FALSE)/1000</f>
        <v>2.4924368950863095E-3</v>
      </c>
      <c r="W222" s="240">
        <f>P222*VLOOKUP('Tipo de Pilha_AP42'!$E$1,'Área - us ur_AP42'!$A$4:$H$7,8,FALSE)/1000</f>
        <v>0</v>
      </c>
      <c r="X222" s="241">
        <f t="shared" si="37"/>
        <v>4.6593618998787513E-3</v>
      </c>
    </row>
    <row r="223" spans="1:24" ht="15" customHeight="1" x14ac:dyDescent="0.2">
      <c r="A223" s="90">
        <f>'Série Vento-1 dia'!D223</f>
        <v>42225</v>
      </c>
      <c r="B223" s="55">
        <f>'Série Vento-1 dia'!E223</f>
        <v>9.4503362800000001</v>
      </c>
      <c r="C223" s="235">
        <f t="shared" si="39"/>
        <v>0.18900672560000004</v>
      </c>
      <c r="D223" s="235">
        <f t="shared" si="39"/>
        <v>0.18900672560000004</v>
      </c>
      <c r="E223" s="235">
        <f t="shared" si="39"/>
        <v>0.18900672560000004</v>
      </c>
      <c r="F223" s="235">
        <f t="shared" si="38"/>
        <v>0.56702017679999994</v>
      </c>
      <c r="G223" s="235">
        <f t="shared" si="38"/>
        <v>0.56702017679999994</v>
      </c>
      <c r="H223" s="235">
        <f t="shared" si="40"/>
        <v>0.85053026520000008</v>
      </c>
      <c r="I223" s="236">
        <f t="shared" si="41"/>
        <v>1.0395369908000001</v>
      </c>
      <c r="J223" s="237">
        <f t="shared" si="30"/>
        <v>0</v>
      </c>
      <c r="K223" s="235">
        <f t="shared" si="31"/>
        <v>0</v>
      </c>
      <c r="L223" s="235">
        <f t="shared" si="32"/>
        <v>0</v>
      </c>
      <c r="M223" s="235">
        <f t="shared" si="33"/>
        <v>4.514427093317587</v>
      </c>
      <c r="N223" s="235">
        <f t="shared" si="34"/>
        <v>4.514427093317587</v>
      </c>
      <c r="O223" s="235">
        <f t="shared" si="35"/>
        <v>20.770307459052582</v>
      </c>
      <c r="P223" s="235">
        <f t="shared" si="36"/>
        <v>36.787474672904132</v>
      </c>
      <c r="Q223" s="238">
        <f>J223*VLOOKUP('Tipo de Pilha_AP42'!$E$1,'Área - us ur_AP42'!$A$4:$H$7,2,FALSE)/1000</f>
        <v>0</v>
      </c>
      <c r="R223" s="239">
        <f>K223*VLOOKUP('Tipo de Pilha_AP42'!$E$1,'Área - us ur_AP42'!$A$4:$H$7,3,FALSE)/1000</f>
        <v>0</v>
      </c>
      <c r="S223" s="239">
        <f>L223*VLOOKUP('Tipo de Pilha_AP42'!$E$1,'Área - us ur_AP42'!$A$4:$H$7,4,FALSE)/1000</f>
        <v>0</v>
      </c>
      <c r="T223" s="239">
        <f>M223*VLOOKUP('Tipo de Pilha_AP42'!$E$1,'Área - us ur_AP42'!$A$4:$H$7,5,FALSE)/1000</f>
        <v>2.1669250047924417E-3</v>
      </c>
      <c r="U223" s="239">
        <f>N223*VLOOKUP('Tipo de Pilha_AP42'!$E$1,'Área - us ur_AP42'!$A$4:$H$7,6,FALSE)/1000</f>
        <v>0</v>
      </c>
      <c r="V223" s="239">
        <f>O223*VLOOKUP('Tipo de Pilha_AP42'!$E$1,'Área - us ur_AP42'!$A$4:$H$7,7,FALSE)/1000</f>
        <v>2.4924368950863095E-3</v>
      </c>
      <c r="W223" s="240">
        <f>P223*VLOOKUP('Tipo de Pilha_AP42'!$E$1,'Área - us ur_AP42'!$A$4:$H$7,8,FALSE)/1000</f>
        <v>0</v>
      </c>
      <c r="X223" s="241">
        <f t="shared" si="37"/>
        <v>4.6593618998787513E-3</v>
      </c>
    </row>
    <row r="224" spans="1:24" ht="15" customHeight="1" x14ac:dyDescent="0.2">
      <c r="A224" s="90">
        <f>'Série Vento-1 dia'!D224</f>
        <v>42226</v>
      </c>
      <c r="B224" s="55">
        <f>'Série Vento-1 dia'!E224</f>
        <v>10.309457759999999</v>
      </c>
      <c r="C224" s="235">
        <f t="shared" si="39"/>
        <v>0.20618915520000003</v>
      </c>
      <c r="D224" s="235">
        <f t="shared" si="39"/>
        <v>0.20618915520000003</v>
      </c>
      <c r="E224" s="235">
        <f t="shared" si="39"/>
        <v>0.20618915520000003</v>
      </c>
      <c r="F224" s="235">
        <f t="shared" si="38"/>
        <v>0.61856746559999987</v>
      </c>
      <c r="G224" s="235">
        <f t="shared" si="38"/>
        <v>0.61856746559999987</v>
      </c>
      <c r="H224" s="235">
        <f t="shared" si="40"/>
        <v>0.92785119839999997</v>
      </c>
      <c r="I224" s="236">
        <f t="shared" si="41"/>
        <v>1.1340403536000001</v>
      </c>
      <c r="J224" s="237">
        <f t="shared" si="30"/>
        <v>0</v>
      </c>
      <c r="K224" s="235">
        <f t="shared" si="31"/>
        <v>0</v>
      </c>
      <c r="L224" s="235">
        <f t="shared" si="32"/>
        <v>0</v>
      </c>
      <c r="M224" s="235">
        <f t="shared" si="33"/>
        <v>6.7765326068028102</v>
      </c>
      <c r="N224" s="235">
        <f t="shared" si="34"/>
        <v>6.7765326068028102</v>
      </c>
      <c r="O224" s="235">
        <f t="shared" si="35"/>
        <v>26.821917273402335</v>
      </c>
      <c r="P224" s="235">
        <f t="shared" si="36"/>
        <v>46.350032370838377</v>
      </c>
      <c r="Q224" s="238">
        <f>J224*VLOOKUP('Tipo de Pilha_AP42'!$E$1,'Área - us ur_AP42'!$A$4:$H$7,2,FALSE)/1000</f>
        <v>0</v>
      </c>
      <c r="R224" s="239">
        <f>K224*VLOOKUP('Tipo de Pilha_AP42'!$E$1,'Área - us ur_AP42'!$A$4:$H$7,3,FALSE)/1000</f>
        <v>0</v>
      </c>
      <c r="S224" s="239">
        <f>L224*VLOOKUP('Tipo de Pilha_AP42'!$E$1,'Área - us ur_AP42'!$A$4:$H$7,4,FALSE)/1000</f>
        <v>0</v>
      </c>
      <c r="T224" s="239">
        <f>M224*VLOOKUP('Tipo de Pilha_AP42'!$E$1,'Área - us ur_AP42'!$A$4:$H$7,5,FALSE)/1000</f>
        <v>3.2527356512653486E-3</v>
      </c>
      <c r="U224" s="239">
        <f>N224*VLOOKUP('Tipo de Pilha_AP42'!$E$1,'Área - us ur_AP42'!$A$4:$H$7,6,FALSE)/1000</f>
        <v>0</v>
      </c>
      <c r="V224" s="239">
        <f>O224*VLOOKUP('Tipo de Pilha_AP42'!$E$1,'Área - us ur_AP42'!$A$4:$H$7,7,FALSE)/1000</f>
        <v>3.2186300728082799E-3</v>
      </c>
      <c r="W224" s="240">
        <f>P224*VLOOKUP('Tipo de Pilha_AP42'!$E$1,'Área - us ur_AP42'!$A$4:$H$7,8,FALSE)/1000</f>
        <v>0</v>
      </c>
      <c r="X224" s="241">
        <f t="shared" si="37"/>
        <v>6.4713657240736289E-3</v>
      </c>
    </row>
    <row r="225" spans="1:24" ht="15" customHeight="1" x14ac:dyDescent="0.2">
      <c r="A225" s="90">
        <f>'Série Vento-1 dia'!D225</f>
        <v>42227</v>
      </c>
      <c r="B225" s="55">
        <f>'Série Vento-1 dia'!E225</f>
        <v>7.7320933199999997</v>
      </c>
      <c r="C225" s="235">
        <f t="shared" si="39"/>
        <v>0.15464186640000002</v>
      </c>
      <c r="D225" s="235">
        <f t="shared" si="39"/>
        <v>0.15464186640000002</v>
      </c>
      <c r="E225" s="235">
        <f t="shared" si="39"/>
        <v>0.15464186640000002</v>
      </c>
      <c r="F225" s="235">
        <f t="shared" si="38"/>
        <v>0.46392559919999998</v>
      </c>
      <c r="G225" s="235">
        <f t="shared" si="38"/>
        <v>0.46392559919999998</v>
      </c>
      <c r="H225" s="235">
        <f t="shared" si="40"/>
        <v>0.69588839880000009</v>
      </c>
      <c r="I225" s="236">
        <f t="shared" si="41"/>
        <v>0.85053026520000008</v>
      </c>
      <c r="J225" s="237">
        <f t="shared" si="30"/>
        <v>0</v>
      </c>
      <c r="K225" s="235">
        <f t="shared" si="31"/>
        <v>0</v>
      </c>
      <c r="L225" s="235">
        <f t="shared" si="32"/>
        <v>0</v>
      </c>
      <c r="M225" s="235">
        <f t="shared" si="33"/>
        <v>0.91489486430258415</v>
      </c>
      <c r="N225" s="235">
        <f t="shared" si="34"/>
        <v>0.91489486430258415</v>
      </c>
      <c r="O225" s="235">
        <f t="shared" si="35"/>
        <v>10.747615125752819</v>
      </c>
      <c r="P225" s="235">
        <f t="shared" si="36"/>
        <v>20.770307459052582</v>
      </c>
      <c r="Q225" s="238">
        <f>J225*VLOOKUP('Tipo de Pilha_AP42'!$E$1,'Área - us ur_AP42'!$A$4:$H$7,2,FALSE)/1000</f>
        <v>0</v>
      </c>
      <c r="R225" s="239">
        <f>K225*VLOOKUP('Tipo de Pilha_AP42'!$E$1,'Área - us ur_AP42'!$A$4:$H$7,3,FALSE)/1000</f>
        <v>0</v>
      </c>
      <c r="S225" s="239">
        <f>L225*VLOOKUP('Tipo de Pilha_AP42'!$E$1,'Área - us ur_AP42'!$A$4:$H$7,4,FALSE)/1000</f>
        <v>0</v>
      </c>
      <c r="T225" s="239">
        <f>M225*VLOOKUP('Tipo de Pilha_AP42'!$E$1,'Área - us ur_AP42'!$A$4:$H$7,5,FALSE)/1000</f>
        <v>4.3914953486524037E-4</v>
      </c>
      <c r="U225" s="239">
        <f>N225*VLOOKUP('Tipo de Pilha_AP42'!$E$1,'Área - us ur_AP42'!$A$4:$H$7,6,FALSE)/1000</f>
        <v>0</v>
      </c>
      <c r="V225" s="239">
        <f>O225*VLOOKUP('Tipo de Pilha_AP42'!$E$1,'Área - us ur_AP42'!$A$4:$H$7,7,FALSE)/1000</f>
        <v>1.2897138150903382E-3</v>
      </c>
      <c r="W225" s="240">
        <f>P225*VLOOKUP('Tipo de Pilha_AP42'!$E$1,'Área - us ur_AP42'!$A$4:$H$7,8,FALSE)/1000</f>
        <v>0</v>
      </c>
      <c r="X225" s="241">
        <f t="shared" si="37"/>
        <v>1.7288633499555786E-3</v>
      </c>
    </row>
    <row r="226" spans="1:24" ht="15" customHeight="1" x14ac:dyDescent="0.2">
      <c r="A226" s="90">
        <f>'Série Vento-1 dia'!D226</f>
        <v>42228</v>
      </c>
      <c r="B226" s="55">
        <f>'Série Vento-1 dia'!E226</f>
        <v>8.5912147999999995</v>
      </c>
      <c r="C226" s="235">
        <f t="shared" si="39"/>
        <v>0.17182429600000002</v>
      </c>
      <c r="D226" s="235">
        <f t="shared" si="39"/>
        <v>0.17182429600000002</v>
      </c>
      <c r="E226" s="235">
        <f t="shared" si="39"/>
        <v>0.17182429600000002</v>
      </c>
      <c r="F226" s="235">
        <f t="shared" si="38"/>
        <v>0.51547288799999991</v>
      </c>
      <c r="G226" s="235">
        <f t="shared" si="38"/>
        <v>0.51547288799999991</v>
      </c>
      <c r="H226" s="235">
        <f t="shared" si="40"/>
        <v>0.77320933200000008</v>
      </c>
      <c r="I226" s="236">
        <f t="shared" si="41"/>
        <v>0.94503362800000001</v>
      </c>
      <c r="J226" s="237">
        <f t="shared" si="30"/>
        <v>0</v>
      </c>
      <c r="K226" s="235">
        <f t="shared" si="31"/>
        <v>0</v>
      </c>
      <c r="L226" s="235">
        <f t="shared" si="32"/>
        <v>0</v>
      </c>
      <c r="M226" s="235">
        <f t="shared" si="33"/>
        <v>2.5605478458175086</v>
      </c>
      <c r="N226" s="235">
        <f t="shared" si="34"/>
        <v>2.5605478458175086</v>
      </c>
      <c r="O226" s="235">
        <f t="shared" si="35"/>
        <v>15.412206743169406</v>
      </c>
      <c r="P226" s="235">
        <f t="shared" si="36"/>
        <v>28.260899702308862</v>
      </c>
      <c r="Q226" s="238">
        <f>J226*VLOOKUP('Tipo de Pilha_AP42'!$E$1,'Área - us ur_AP42'!$A$4:$H$7,2,FALSE)/1000</f>
        <v>0</v>
      </c>
      <c r="R226" s="239">
        <f>K226*VLOOKUP('Tipo de Pilha_AP42'!$E$1,'Área - us ur_AP42'!$A$4:$H$7,3,FALSE)/1000</f>
        <v>0</v>
      </c>
      <c r="S226" s="239">
        <f>L226*VLOOKUP('Tipo de Pilha_AP42'!$E$1,'Área - us ur_AP42'!$A$4:$H$7,4,FALSE)/1000</f>
        <v>0</v>
      </c>
      <c r="T226" s="239">
        <f>M226*VLOOKUP('Tipo de Pilha_AP42'!$E$1,'Área - us ur_AP42'!$A$4:$H$7,5,FALSE)/1000</f>
        <v>1.2290629659924041E-3</v>
      </c>
      <c r="U226" s="239">
        <f>N226*VLOOKUP('Tipo de Pilha_AP42'!$E$1,'Área - us ur_AP42'!$A$4:$H$7,6,FALSE)/1000</f>
        <v>0</v>
      </c>
      <c r="V226" s="239">
        <f>O226*VLOOKUP('Tipo de Pilha_AP42'!$E$1,'Área - us ur_AP42'!$A$4:$H$7,7,FALSE)/1000</f>
        <v>1.8494648091803287E-3</v>
      </c>
      <c r="W226" s="240">
        <f>P226*VLOOKUP('Tipo de Pilha_AP42'!$E$1,'Área - us ur_AP42'!$A$4:$H$7,8,FALSE)/1000</f>
        <v>0</v>
      </c>
      <c r="X226" s="241">
        <f t="shared" si="37"/>
        <v>3.0785277751727326E-3</v>
      </c>
    </row>
    <row r="227" spans="1:24" ht="15" customHeight="1" x14ac:dyDescent="0.2">
      <c r="A227" s="90">
        <f>'Série Vento-1 dia'!D227</f>
        <v>42229</v>
      </c>
      <c r="B227" s="55">
        <f>'Série Vento-1 dia'!E227</f>
        <v>5.1547288799999995</v>
      </c>
      <c r="C227" s="235">
        <f t="shared" si="39"/>
        <v>0.10309457760000001</v>
      </c>
      <c r="D227" s="235">
        <f t="shared" si="39"/>
        <v>0.10309457760000001</v>
      </c>
      <c r="E227" s="235">
        <f t="shared" si="39"/>
        <v>0.10309457760000001</v>
      </c>
      <c r="F227" s="235">
        <f t="shared" si="38"/>
        <v>0.30928373279999993</v>
      </c>
      <c r="G227" s="235">
        <f t="shared" si="38"/>
        <v>0.30928373279999993</v>
      </c>
      <c r="H227" s="235">
        <f t="shared" si="40"/>
        <v>0.46392559919999998</v>
      </c>
      <c r="I227" s="236">
        <f t="shared" si="41"/>
        <v>0.56702017680000005</v>
      </c>
      <c r="J227" s="237">
        <f t="shared" si="30"/>
        <v>0</v>
      </c>
      <c r="K227" s="235">
        <f t="shared" si="31"/>
        <v>0</v>
      </c>
      <c r="L227" s="235">
        <f t="shared" si="32"/>
        <v>0</v>
      </c>
      <c r="M227" s="235">
        <f t="shared" si="33"/>
        <v>0</v>
      </c>
      <c r="N227" s="235">
        <f t="shared" si="34"/>
        <v>0</v>
      </c>
      <c r="O227" s="235">
        <f t="shared" si="35"/>
        <v>0.91489486430258415</v>
      </c>
      <c r="P227" s="235">
        <f t="shared" si="36"/>
        <v>4.5144270933175914</v>
      </c>
      <c r="Q227" s="238">
        <f>J227*VLOOKUP('Tipo de Pilha_AP42'!$E$1,'Área - us ur_AP42'!$A$4:$H$7,2,FALSE)/1000</f>
        <v>0</v>
      </c>
      <c r="R227" s="239">
        <f>K227*VLOOKUP('Tipo de Pilha_AP42'!$E$1,'Área - us ur_AP42'!$A$4:$H$7,3,FALSE)/1000</f>
        <v>0</v>
      </c>
      <c r="S227" s="239">
        <f>L227*VLOOKUP('Tipo de Pilha_AP42'!$E$1,'Área - us ur_AP42'!$A$4:$H$7,4,FALSE)/1000</f>
        <v>0</v>
      </c>
      <c r="T227" s="239">
        <f>M227*VLOOKUP('Tipo de Pilha_AP42'!$E$1,'Área - us ur_AP42'!$A$4:$H$7,5,FALSE)/1000</f>
        <v>0</v>
      </c>
      <c r="U227" s="239">
        <f>N227*VLOOKUP('Tipo de Pilha_AP42'!$E$1,'Área - us ur_AP42'!$A$4:$H$7,6,FALSE)/1000</f>
        <v>0</v>
      </c>
      <c r="V227" s="239">
        <f>O227*VLOOKUP('Tipo de Pilha_AP42'!$E$1,'Área - us ur_AP42'!$A$4:$H$7,7,FALSE)/1000</f>
        <v>1.0978738371631009E-4</v>
      </c>
      <c r="W227" s="240">
        <f>P227*VLOOKUP('Tipo de Pilha_AP42'!$E$1,'Área - us ur_AP42'!$A$4:$H$7,8,FALSE)/1000</f>
        <v>0</v>
      </c>
      <c r="X227" s="241">
        <f t="shared" si="37"/>
        <v>1.0978738371631009E-4</v>
      </c>
    </row>
    <row r="228" spans="1:24" ht="15" customHeight="1" x14ac:dyDescent="0.2">
      <c r="A228" s="90">
        <f>'Série Vento-1 dia'!D228</f>
        <v>42230</v>
      </c>
      <c r="B228" s="55">
        <f>'Série Vento-1 dia'!E228</f>
        <v>10.309457759999999</v>
      </c>
      <c r="C228" s="235">
        <f t="shared" si="39"/>
        <v>0.20618915520000003</v>
      </c>
      <c r="D228" s="235">
        <f t="shared" si="39"/>
        <v>0.20618915520000003</v>
      </c>
      <c r="E228" s="235">
        <f t="shared" si="39"/>
        <v>0.20618915520000003</v>
      </c>
      <c r="F228" s="235">
        <f t="shared" si="38"/>
        <v>0.61856746559999987</v>
      </c>
      <c r="G228" s="235">
        <f t="shared" si="38"/>
        <v>0.61856746559999987</v>
      </c>
      <c r="H228" s="235">
        <f t="shared" si="40"/>
        <v>0.92785119839999997</v>
      </c>
      <c r="I228" s="236">
        <f t="shared" si="41"/>
        <v>1.1340403536000001</v>
      </c>
      <c r="J228" s="237">
        <f t="shared" si="30"/>
        <v>0</v>
      </c>
      <c r="K228" s="235">
        <f t="shared" si="31"/>
        <v>0</v>
      </c>
      <c r="L228" s="235">
        <f t="shared" si="32"/>
        <v>0</v>
      </c>
      <c r="M228" s="235">
        <f t="shared" si="33"/>
        <v>6.7765326068028102</v>
      </c>
      <c r="N228" s="235">
        <f t="shared" si="34"/>
        <v>6.7765326068028102</v>
      </c>
      <c r="O228" s="235">
        <f t="shared" si="35"/>
        <v>26.821917273402335</v>
      </c>
      <c r="P228" s="235">
        <f t="shared" si="36"/>
        <v>46.350032370838377</v>
      </c>
      <c r="Q228" s="238">
        <f>J228*VLOOKUP('Tipo de Pilha_AP42'!$E$1,'Área - us ur_AP42'!$A$4:$H$7,2,FALSE)/1000</f>
        <v>0</v>
      </c>
      <c r="R228" s="239">
        <f>K228*VLOOKUP('Tipo de Pilha_AP42'!$E$1,'Área - us ur_AP42'!$A$4:$H$7,3,FALSE)/1000</f>
        <v>0</v>
      </c>
      <c r="S228" s="239">
        <f>L228*VLOOKUP('Tipo de Pilha_AP42'!$E$1,'Área - us ur_AP42'!$A$4:$H$7,4,FALSE)/1000</f>
        <v>0</v>
      </c>
      <c r="T228" s="239">
        <f>M228*VLOOKUP('Tipo de Pilha_AP42'!$E$1,'Área - us ur_AP42'!$A$4:$H$7,5,FALSE)/1000</f>
        <v>3.2527356512653486E-3</v>
      </c>
      <c r="U228" s="239">
        <f>N228*VLOOKUP('Tipo de Pilha_AP42'!$E$1,'Área - us ur_AP42'!$A$4:$H$7,6,FALSE)/1000</f>
        <v>0</v>
      </c>
      <c r="V228" s="239">
        <f>O228*VLOOKUP('Tipo de Pilha_AP42'!$E$1,'Área - us ur_AP42'!$A$4:$H$7,7,FALSE)/1000</f>
        <v>3.2186300728082799E-3</v>
      </c>
      <c r="W228" s="240">
        <f>P228*VLOOKUP('Tipo de Pilha_AP42'!$E$1,'Área - us ur_AP42'!$A$4:$H$7,8,FALSE)/1000</f>
        <v>0</v>
      </c>
      <c r="X228" s="241">
        <f t="shared" si="37"/>
        <v>6.4713657240736289E-3</v>
      </c>
    </row>
    <row r="229" spans="1:24" ht="15" customHeight="1" x14ac:dyDescent="0.2">
      <c r="A229" s="90">
        <f>'Série Vento-1 dia'!D229</f>
        <v>42231</v>
      </c>
      <c r="B229" s="55">
        <f>'Série Vento-1 dia'!E229</f>
        <v>8.5912147999999995</v>
      </c>
      <c r="C229" s="235">
        <f t="shared" si="39"/>
        <v>0.17182429600000002</v>
      </c>
      <c r="D229" s="235">
        <f t="shared" si="39"/>
        <v>0.17182429600000002</v>
      </c>
      <c r="E229" s="235">
        <f t="shared" si="39"/>
        <v>0.17182429600000002</v>
      </c>
      <c r="F229" s="235">
        <f t="shared" si="38"/>
        <v>0.51547288799999991</v>
      </c>
      <c r="G229" s="235">
        <f t="shared" si="38"/>
        <v>0.51547288799999991</v>
      </c>
      <c r="H229" s="235">
        <f t="shared" si="40"/>
        <v>0.77320933200000008</v>
      </c>
      <c r="I229" s="236">
        <f t="shared" si="41"/>
        <v>0.94503362800000001</v>
      </c>
      <c r="J229" s="237">
        <f t="shared" si="30"/>
        <v>0</v>
      </c>
      <c r="K229" s="235">
        <f t="shared" si="31"/>
        <v>0</v>
      </c>
      <c r="L229" s="235">
        <f t="shared" si="32"/>
        <v>0</v>
      </c>
      <c r="M229" s="235">
        <f t="shared" si="33"/>
        <v>2.5605478458175086</v>
      </c>
      <c r="N229" s="235">
        <f t="shared" si="34"/>
        <v>2.5605478458175086</v>
      </c>
      <c r="O229" s="235">
        <f t="shared" si="35"/>
        <v>15.412206743169406</v>
      </c>
      <c r="P229" s="235">
        <f t="shared" si="36"/>
        <v>28.260899702308862</v>
      </c>
      <c r="Q229" s="238">
        <f>J229*VLOOKUP('Tipo de Pilha_AP42'!$E$1,'Área - us ur_AP42'!$A$4:$H$7,2,FALSE)/1000</f>
        <v>0</v>
      </c>
      <c r="R229" s="239">
        <f>K229*VLOOKUP('Tipo de Pilha_AP42'!$E$1,'Área - us ur_AP42'!$A$4:$H$7,3,FALSE)/1000</f>
        <v>0</v>
      </c>
      <c r="S229" s="239">
        <f>L229*VLOOKUP('Tipo de Pilha_AP42'!$E$1,'Área - us ur_AP42'!$A$4:$H$7,4,FALSE)/1000</f>
        <v>0</v>
      </c>
      <c r="T229" s="239">
        <f>M229*VLOOKUP('Tipo de Pilha_AP42'!$E$1,'Área - us ur_AP42'!$A$4:$H$7,5,FALSE)/1000</f>
        <v>1.2290629659924041E-3</v>
      </c>
      <c r="U229" s="239">
        <f>N229*VLOOKUP('Tipo de Pilha_AP42'!$E$1,'Área - us ur_AP42'!$A$4:$H$7,6,FALSE)/1000</f>
        <v>0</v>
      </c>
      <c r="V229" s="239">
        <f>O229*VLOOKUP('Tipo de Pilha_AP42'!$E$1,'Área - us ur_AP42'!$A$4:$H$7,7,FALSE)/1000</f>
        <v>1.8494648091803287E-3</v>
      </c>
      <c r="W229" s="240">
        <f>P229*VLOOKUP('Tipo de Pilha_AP42'!$E$1,'Área - us ur_AP42'!$A$4:$H$7,8,FALSE)/1000</f>
        <v>0</v>
      </c>
      <c r="X229" s="241">
        <f t="shared" si="37"/>
        <v>3.0785277751727326E-3</v>
      </c>
    </row>
    <row r="230" spans="1:24" ht="15" customHeight="1" x14ac:dyDescent="0.2">
      <c r="A230" s="90">
        <f>'Série Vento-1 dia'!D230</f>
        <v>42232</v>
      </c>
      <c r="B230" s="55">
        <f>'Série Vento-1 dia'!E230</f>
        <v>11.16857924</v>
      </c>
      <c r="C230" s="235">
        <f t="shared" si="39"/>
        <v>0.22337158480000005</v>
      </c>
      <c r="D230" s="235">
        <f t="shared" si="39"/>
        <v>0.22337158480000005</v>
      </c>
      <c r="E230" s="235">
        <f t="shared" si="39"/>
        <v>0.22337158480000005</v>
      </c>
      <c r="F230" s="235">
        <f t="shared" si="38"/>
        <v>0.6701147543999999</v>
      </c>
      <c r="G230" s="235">
        <f t="shared" si="38"/>
        <v>0.6701147543999999</v>
      </c>
      <c r="H230" s="235">
        <f t="shared" si="40"/>
        <v>1.0051721316000002</v>
      </c>
      <c r="I230" s="236">
        <f t="shared" si="41"/>
        <v>1.2285437164000002</v>
      </c>
      <c r="J230" s="237">
        <f t="shared" si="30"/>
        <v>0</v>
      </c>
      <c r="K230" s="235">
        <f t="shared" si="31"/>
        <v>0</v>
      </c>
      <c r="L230" s="235">
        <f t="shared" si="32"/>
        <v>0</v>
      </c>
      <c r="M230" s="235">
        <f t="shared" si="33"/>
        <v>9.3468643862731895</v>
      </c>
      <c r="N230" s="235">
        <f t="shared" si="34"/>
        <v>9.3468643862731895</v>
      </c>
      <c r="O230" s="235">
        <f t="shared" si="35"/>
        <v>33.567036186218715</v>
      </c>
      <c r="P230" s="235">
        <f t="shared" si="36"/>
        <v>56.948572796111605</v>
      </c>
      <c r="Q230" s="238">
        <f>J230*VLOOKUP('Tipo de Pilha_AP42'!$E$1,'Área - us ur_AP42'!$A$4:$H$7,2,FALSE)/1000</f>
        <v>0</v>
      </c>
      <c r="R230" s="239">
        <f>K230*VLOOKUP('Tipo de Pilha_AP42'!$E$1,'Área - us ur_AP42'!$A$4:$H$7,3,FALSE)/1000</f>
        <v>0</v>
      </c>
      <c r="S230" s="239">
        <f>L230*VLOOKUP('Tipo de Pilha_AP42'!$E$1,'Área - us ur_AP42'!$A$4:$H$7,4,FALSE)/1000</f>
        <v>0</v>
      </c>
      <c r="T230" s="239">
        <f>M230*VLOOKUP('Tipo de Pilha_AP42'!$E$1,'Área - us ur_AP42'!$A$4:$H$7,5,FALSE)/1000</f>
        <v>4.4864949054111303E-3</v>
      </c>
      <c r="U230" s="239">
        <f>N230*VLOOKUP('Tipo de Pilha_AP42'!$E$1,'Área - us ur_AP42'!$A$4:$H$7,6,FALSE)/1000</f>
        <v>0</v>
      </c>
      <c r="V230" s="239">
        <f>O230*VLOOKUP('Tipo de Pilha_AP42'!$E$1,'Área - us ur_AP42'!$A$4:$H$7,7,FALSE)/1000</f>
        <v>4.0280443423462457E-3</v>
      </c>
      <c r="W230" s="240">
        <f>P230*VLOOKUP('Tipo de Pilha_AP42'!$E$1,'Área - us ur_AP42'!$A$4:$H$7,8,FALSE)/1000</f>
        <v>0</v>
      </c>
      <c r="X230" s="241">
        <f t="shared" si="37"/>
        <v>8.5145392477573752E-3</v>
      </c>
    </row>
    <row r="231" spans="1:24" ht="15" customHeight="1" x14ac:dyDescent="0.2">
      <c r="A231" s="90">
        <f>'Série Vento-1 dia'!D231</f>
        <v>42233</v>
      </c>
      <c r="B231" s="55">
        <f>'Série Vento-1 dia'!E231</f>
        <v>9.4503362800000001</v>
      </c>
      <c r="C231" s="235">
        <f t="shared" si="39"/>
        <v>0.18900672560000004</v>
      </c>
      <c r="D231" s="235">
        <f t="shared" si="39"/>
        <v>0.18900672560000004</v>
      </c>
      <c r="E231" s="235">
        <f t="shared" si="39"/>
        <v>0.18900672560000004</v>
      </c>
      <c r="F231" s="235">
        <f t="shared" si="38"/>
        <v>0.56702017679999994</v>
      </c>
      <c r="G231" s="235">
        <f t="shared" si="38"/>
        <v>0.56702017679999994</v>
      </c>
      <c r="H231" s="235">
        <f t="shared" si="40"/>
        <v>0.85053026520000008</v>
      </c>
      <c r="I231" s="236">
        <f t="shared" si="41"/>
        <v>1.0395369908000001</v>
      </c>
      <c r="J231" s="237">
        <f t="shared" si="30"/>
        <v>0</v>
      </c>
      <c r="K231" s="235">
        <f t="shared" si="31"/>
        <v>0</v>
      </c>
      <c r="L231" s="235">
        <f t="shared" si="32"/>
        <v>0</v>
      </c>
      <c r="M231" s="235">
        <f t="shared" si="33"/>
        <v>4.514427093317587</v>
      </c>
      <c r="N231" s="235">
        <f t="shared" si="34"/>
        <v>4.514427093317587</v>
      </c>
      <c r="O231" s="235">
        <f t="shared" si="35"/>
        <v>20.770307459052582</v>
      </c>
      <c r="P231" s="235">
        <f t="shared" si="36"/>
        <v>36.787474672904132</v>
      </c>
      <c r="Q231" s="238">
        <f>J231*VLOOKUP('Tipo de Pilha_AP42'!$E$1,'Área - us ur_AP42'!$A$4:$H$7,2,FALSE)/1000</f>
        <v>0</v>
      </c>
      <c r="R231" s="239">
        <f>K231*VLOOKUP('Tipo de Pilha_AP42'!$E$1,'Área - us ur_AP42'!$A$4:$H$7,3,FALSE)/1000</f>
        <v>0</v>
      </c>
      <c r="S231" s="239">
        <f>L231*VLOOKUP('Tipo de Pilha_AP42'!$E$1,'Área - us ur_AP42'!$A$4:$H$7,4,FALSE)/1000</f>
        <v>0</v>
      </c>
      <c r="T231" s="239">
        <f>M231*VLOOKUP('Tipo de Pilha_AP42'!$E$1,'Área - us ur_AP42'!$A$4:$H$7,5,FALSE)/1000</f>
        <v>2.1669250047924417E-3</v>
      </c>
      <c r="U231" s="239">
        <f>N231*VLOOKUP('Tipo de Pilha_AP42'!$E$1,'Área - us ur_AP42'!$A$4:$H$7,6,FALSE)/1000</f>
        <v>0</v>
      </c>
      <c r="V231" s="239">
        <f>O231*VLOOKUP('Tipo de Pilha_AP42'!$E$1,'Área - us ur_AP42'!$A$4:$H$7,7,FALSE)/1000</f>
        <v>2.4924368950863095E-3</v>
      </c>
      <c r="W231" s="240">
        <f>P231*VLOOKUP('Tipo de Pilha_AP42'!$E$1,'Área - us ur_AP42'!$A$4:$H$7,8,FALSE)/1000</f>
        <v>0</v>
      </c>
      <c r="X231" s="241">
        <f t="shared" si="37"/>
        <v>4.6593618998787513E-3</v>
      </c>
    </row>
    <row r="232" spans="1:24" ht="15" customHeight="1" x14ac:dyDescent="0.2">
      <c r="A232" s="90">
        <f>'Série Vento-1 dia'!D232</f>
        <v>42234</v>
      </c>
      <c r="B232" s="55">
        <f>'Série Vento-1 dia'!E232</f>
        <v>8.5912147999999995</v>
      </c>
      <c r="C232" s="235">
        <f t="shared" si="39"/>
        <v>0.17182429600000002</v>
      </c>
      <c r="D232" s="235">
        <f t="shared" si="39"/>
        <v>0.17182429600000002</v>
      </c>
      <c r="E232" s="235">
        <f t="shared" si="39"/>
        <v>0.17182429600000002</v>
      </c>
      <c r="F232" s="235">
        <f t="shared" si="38"/>
        <v>0.51547288799999991</v>
      </c>
      <c r="G232" s="235">
        <f t="shared" si="38"/>
        <v>0.51547288799999991</v>
      </c>
      <c r="H232" s="235">
        <f t="shared" si="40"/>
        <v>0.77320933200000008</v>
      </c>
      <c r="I232" s="236">
        <f t="shared" si="41"/>
        <v>0.94503362800000001</v>
      </c>
      <c r="J232" s="237">
        <f t="shared" si="30"/>
        <v>0</v>
      </c>
      <c r="K232" s="235">
        <f t="shared" si="31"/>
        <v>0</v>
      </c>
      <c r="L232" s="235">
        <f t="shared" si="32"/>
        <v>0</v>
      </c>
      <c r="M232" s="235">
        <f t="shared" si="33"/>
        <v>2.5605478458175086</v>
      </c>
      <c r="N232" s="235">
        <f t="shared" si="34"/>
        <v>2.5605478458175086</v>
      </c>
      <c r="O232" s="235">
        <f t="shared" si="35"/>
        <v>15.412206743169406</v>
      </c>
      <c r="P232" s="235">
        <f t="shared" si="36"/>
        <v>28.260899702308862</v>
      </c>
      <c r="Q232" s="238">
        <f>J232*VLOOKUP('Tipo de Pilha_AP42'!$E$1,'Área - us ur_AP42'!$A$4:$H$7,2,FALSE)/1000</f>
        <v>0</v>
      </c>
      <c r="R232" s="239">
        <f>K232*VLOOKUP('Tipo de Pilha_AP42'!$E$1,'Área - us ur_AP42'!$A$4:$H$7,3,FALSE)/1000</f>
        <v>0</v>
      </c>
      <c r="S232" s="239">
        <f>L232*VLOOKUP('Tipo de Pilha_AP42'!$E$1,'Área - us ur_AP42'!$A$4:$H$7,4,FALSE)/1000</f>
        <v>0</v>
      </c>
      <c r="T232" s="239">
        <f>M232*VLOOKUP('Tipo de Pilha_AP42'!$E$1,'Área - us ur_AP42'!$A$4:$H$7,5,FALSE)/1000</f>
        <v>1.2290629659924041E-3</v>
      </c>
      <c r="U232" s="239">
        <f>N232*VLOOKUP('Tipo de Pilha_AP42'!$E$1,'Área - us ur_AP42'!$A$4:$H$7,6,FALSE)/1000</f>
        <v>0</v>
      </c>
      <c r="V232" s="239">
        <f>O232*VLOOKUP('Tipo de Pilha_AP42'!$E$1,'Área - us ur_AP42'!$A$4:$H$7,7,FALSE)/1000</f>
        <v>1.8494648091803287E-3</v>
      </c>
      <c r="W232" s="240">
        <f>P232*VLOOKUP('Tipo de Pilha_AP42'!$E$1,'Área - us ur_AP42'!$A$4:$H$7,8,FALSE)/1000</f>
        <v>0</v>
      </c>
      <c r="X232" s="241">
        <f t="shared" si="37"/>
        <v>3.0785277751727326E-3</v>
      </c>
    </row>
    <row r="233" spans="1:24" ht="15" customHeight="1" x14ac:dyDescent="0.2">
      <c r="A233" s="90">
        <f>'Série Vento-1 dia'!D233</f>
        <v>42235</v>
      </c>
      <c r="B233" s="55">
        <f>'Série Vento-1 dia'!E233</f>
        <v>12.027700719999999</v>
      </c>
      <c r="C233" s="235">
        <f t="shared" si="39"/>
        <v>0.24055401440000002</v>
      </c>
      <c r="D233" s="235">
        <f t="shared" si="39"/>
        <v>0.24055401440000002</v>
      </c>
      <c r="E233" s="235">
        <f t="shared" si="39"/>
        <v>0.24055401440000002</v>
      </c>
      <c r="F233" s="235">
        <f t="shared" si="38"/>
        <v>0.72166204319999994</v>
      </c>
      <c r="G233" s="235">
        <f t="shared" si="38"/>
        <v>0.72166204319999994</v>
      </c>
      <c r="H233" s="235">
        <f t="shared" si="40"/>
        <v>1.0824930648</v>
      </c>
      <c r="I233" s="236">
        <f t="shared" si="41"/>
        <v>1.3230470792</v>
      </c>
      <c r="J233" s="237">
        <f t="shared" si="30"/>
        <v>0</v>
      </c>
      <c r="K233" s="235">
        <f t="shared" si="31"/>
        <v>0</v>
      </c>
      <c r="L233" s="235">
        <f t="shared" si="32"/>
        <v>0</v>
      </c>
      <c r="M233" s="235">
        <f t="shared" si="33"/>
        <v>12.22542243172872</v>
      </c>
      <c r="N233" s="235">
        <f t="shared" si="34"/>
        <v>12.22542243172872</v>
      </c>
      <c r="O233" s="235">
        <f t="shared" si="35"/>
        <v>41.00566419750163</v>
      </c>
      <c r="P233" s="235">
        <f t="shared" si="36"/>
        <v>68.583095948723766</v>
      </c>
      <c r="Q233" s="238">
        <f>J233*VLOOKUP('Tipo de Pilha_AP42'!$E$1,'Área - us ur_AP42'!$A$4:$H$7,2,FALSE)/1000</f>
        <v>0</v>
      </c>
      <c r="R233" s="239">
        <f>K233*VLOOKUP('Tipo de Pilha_AP42'!$E$1,'Área - us ur_AP42'!$A$4:$H$7,3,FALSE)/1000</f>
        <v>0</v>
      </c>
      <c r="S233" s="239">
        <f>L233*VLOOKUP('Tipo de Pilha_AP42'!$E$1,'Área - us ur_AP42'!$A$4:$H$7,4,FALSE)/1000</f>
        <v>0</v>
      </c>
      <c r="T233" s="239">
        <f>M233*VLOOKUP('Tipo de Pilha_AP42'!$E$1,'Área - us ur_AP42'!$A$4:$H$7,5,FALSE)/1000</f>
        <v>5.8682027672297852E-3</v>
      </c>
      <c r="U233" s="239">
        <f>N233*VLOOKUP('Tipo de Pilha_AP42'!$E$1,'Área - us ur_AP42'!$A$4:$H$7,6,FALSE)/1000</f>
        <v>0</v>
      </c>
      <c r="V233" s="239">
        <f>O233*VLOOKUP('Tipo de Pilha_AP42'!$E$1,'Área - us ur_AP42'!$A$4:$H$7,7,FALSE)/1000</f>
        <v>4.9206797037001961E-3</v>
      </c>
      <c r="W233" s="240">
        <f>P233*VLOOKUP('Tipo de Pilha_AP42'!$E$1,'Área - us ur_AP42'!$A$4:$H$7,8,FALSE)/1000</f>
        <v>0</v>
      </c>
      <c r="X233" s="241">
        <f t="shared" si="37"/>
        <v>1.0788882470929982E-2</v>
      </c>
    </row>
    <row r="234" spans="1:24" ht="15" customHeight="1" x14ac:dyDescent="0.2">
      <c r="A234" s="90">
        <f>'Série Vento-1 dia'!D234</f>
        <v>42236</v>
      </c>
      <c r="B234" s="55">
        <f>'Série Vento-1 dia'!E234</f>
        <v>12.027700719999999</v>
      </c>
      <c r="C234" s="235">
        <f t="shared" si="39"/>
        <v>0.24055401440000002</v>
      </c>
      <c r="D234" s="235">
        <f t="shared" si="39"/>
        <v>0.24055401440000002</v>
      </c>
      <c r="E234" s="235">
        <f t="shared" si="39"/>
        <v>0.24055401440000002</v>
      </c>
      <c r="F234" s="235">
        <f t="shared" si="38"/>
        <v>0.72166204319999994</v>
      </c>
      <c r="G234" s="235">
        <f t="shared" si="38"/>
        <v>0.72166204319999994</v>
      </c>
      <c r="H234" s="235">
        <f t="shared" si="40"/>
        <v>1.0824930648</v>
      </c>
      <c r="I234" s="236">
        <f t="shared" si="41"/>
        <v>1.3230470792</v>
      </c>
      <c r="J234" s="237">
        <f t="shared" si="30"/>
        <v>0</v>
      </c>
      <c r="K234" s="235">
        <f t="shared" si="31"/>
        <v>0</v>
      </c>
      <c r="L234" s="235">
        <f t="shared" si="32"/>
        <v>0</v>
      </c>
      <c r="M234" s="235">
        <f t="shared" si="33"/>
        <v>12.22542243172872</v>
      </c>
      <c r="N234" s="235">
        <f t="shared" si="34"/>
        <v>12.22542243172872</v>
      </c>
      <c r="O234" s="235">
        <f t="shared" si="35"/>
        <v>41.00566419750163</v>
      </c>
      <c r="P234" s="235">
        <f t="shared" si="36"/>
        <v>68.583095948723766</v>
      </c>
      <c r="Q234" s="238">
        <f>J234*VLOOKUP('Tipo de Pilha_AP42'!$E$1,'Área - us ur_AP42'!$A$4:$H$7,2,FALSE)/1000</f>
        <v>0</v>
      </c>
      <c r="R234" s="239">
        <f>K234*VLOOKUP('Tipo de Pilha_AP42'!$E$1,'Área - us ur_AP42'!$A$4:$H$7,3,FALSE)/1000</f>
        <v>0</v>
      </c>
      <c r="S234" s="239">
        <f>L234*VLOOKUP('Tipo de Pilha_AP42'!$E$1,'Área - us ur_AP42'!$A$4:$H$7,4,FALSE)/1000</f>
        <v>0</v>
      </c>
      <c r="T234" s="239">
        <f>M234*VLOOKUP('Tipo de Pilha_AP42'!$E$1,'Área - us ur_AP42'!$A$4:$H$7,5,FALSE)/1000</f>
        <v>5.8682027672297852E-3</v>
      </c>
      <c r="U234" s="239">
        <f>N234*VLOOKUP('Tipo de Pilha_AP42'!$E$1,'Área - us ur_AP42'!$A$4:$H$7,6,FALSE)/1000</f>
        <v>0</v>
      </c>
      <c r="V234" s="239">
        <f>O234*VLOOKUP('Tipo de Pilha_AP42'!$E$1,'Área - us ur_AP42'!$A$4:$H$7,7,FALSE)/1000</f>
        <v>4.9206797037001961E-3</v>
      </c>
      <c r="W234" s="240">
        <f>P234*VLOOKUP('Tipo de Pilha_AP42'!$E$1,'Área - us ur_AP42'!$A$4:$H$7,8,FALSE)/1000</f>
        <v>0</v>
      </c>
      <c r="X234" s="241">
        <f t="shared" si="37"/>
        <v>1.0788882470929982E-2</v>
      </c>
    </row>
    <row r="235" spans="1:24" ht="15" customHeight="1" x14ac:dyDescent="0.2">
      <c r="A235" s="90">
        <f>'Série Vento-1 dia'!D235</f>
        <v>42237</v>
      </c>
      <c r="B235" s="55">
        <f>'Série Vento-1 dia'!E235</f>
        <v>13.74594368</v>
      </c>
      <c r="C235" s="235">
        <f t="shared" si="39"/>
        <v>0.27491887360000006</v>
      </c>
      <c r="D235" s="235">
        <f t="shared" si="39"/>
        <v>0.27491887360000006</v>
      </c>
      <c r="E235" s="235">
        <f t="shared" si="39"/>
        <v>0.27491887360000006</v>
      </c>
      <c r="F235" s="235">
        <f t="shared" si="38"/>
        <v>0.82475662080000001</v>
      </c>
      <c r="G235" s="235">
        <f t="shared" si="38"/>
        <v>0.82475662080000001</v>
      </c>
      <c r="H235" s="235">
        <f t="shared" si="40"/>
        <v>1.2371349312000002</v>
      </c>
      <c r="I235" s="236">
        <f t="shared" si="41"/>
        <v>1.5120538048000003</v>
      </c>
      <c r="J235" s="237">
        <f t="shared" si="30"/>
        <v>0</v>
      </c>
      <c r="K235" s="235">
        <f t="shared" si="31"/>
        <v>0</v>
      </c>
      <c r="L235" s="235">
        <f t="shared" si="32"/>
        <v>0</v>
      </c>
      <c r="M235" s="235">
        <f t="shared" si="33"/>
        <v>18.90721732059523</v>
      </c>
      <c r="N235" s="235">
        <f t="shared" si="34"/>
        <v>18.90721732059523</v>
      </c>
      <c r="O235" s="235">
        <f t="shared" si="35"/>
        <v>57.963447515467294</v>
      </c>
      <c r="P235" s="235">
        <f t="shared" si="36"/>
        <v>94.960090435965128</v>
      </c>
      <c r="Q235" s="238">
        <f>J235*VLOOKUP('Tipo de Pilha_AP42'!$E$1,'Área - us ur_AP42'!$A$4:$H$7,2,FALSE)/1000</f>
        <v>0</v>
      </c>
      <c r="R235" s="239">
        <f>K235*VLOOKUP('Tipo de Pilha_AP42'!$E$1,'Área - us ur_AP42'!$A$4:$H$7,3,FALSE)/1000</f>
        <v>0</v>
      </c>
      <c r="S235" s="239">
        <f>L235*VLOOKUP('Tipo de Pilha_AP42'!$E$1,'Área - us ur_AP42'!$A$4:$H$7,4,FALSE)/1000</f>
        <v>0</v>
      </c>
      <c r="T235" s="239">
        <f>M235*VLOOKUP('Tipo de Pilha_AP42'!$E$1,'Área - us ur_AP42'!$A$4:$H$7,5,FALSE)/1000</f>
        <v>9.0754643138857109E-3</v>
      </c>
      <c r="U235" s="239">
        <f>N235*VLOOKUP('Tipo de Pilha_AP42'!$E$1,'Área - us ur_AP42'!$A$4:$H$7,6,FALSE)/1000</f>
        <v>0</v>
      </c>
      <c r="V235" s="239">
        <f>O235*VLOOKUP('Tipo de Pilha_AP42'!$E$1,'Área - us ur_AP42'!$A$4:$H$7,7,FALSE)/1000</f>
        <v>6.9556137018560752E-3</v>
      </c>
      <c r="W235" s="240">
        <f>P235*VLOOKUP('Tipo de Pilha_AP42'!$E$1,'Área - us ur_AP42'!$A$4:$H$7,8,FALSE)/1000</f>
        <v>0</v>
      </c>
      <c r="X235" s="241">
        <f t="shared" si="37"/>
        <v>1.6031078015741787E-2</v>
      </c>
    </row>
    <row r="236" spans="1:24" ht="15" customHeight="1" x14ac:dyDescent="0.2">
      <c r="A236" s="90">
        <f>'Série Vento-1 dia'!D236</f>
        <v>42238</v>
      </c>
      <c r="B236" s="55">
        <f>'Série Vento-1 dia'!E236</f>
        <v>6.0138503599999993</v>
      </c>
      <c r="C236" s="235">
        <f t="shared" si="39"/>
        <v>0.12027700720000001</v>
      </c>
      <c r="D236" s="235">
        <f t="shared" si="39"/>
        <v>0.12027700720000001</v>
      </c>
      <c r="E236" s="235">
        <f t="shared" si="39"/>
        <v>0.12027700720000001</v>
      </c>
      <c r="F236" s="235">
        <f t="shared" si="38"/>
        <v>0.36083102159999997</v>
      </c>
      <c r="G236" s="235">
        <f t="shared" si="38"/>
        <v>0.36083102159999997</v>
      </c>
      <c r="H236" s="235">
        <f t="shared" si="40"/>
        <v>0.54124653239999998</v>
      </c>
      <c r="I236" s="236">
        <f t="shared" si="41"/>
        <v>0.66152353959999999</v>
      </c>
      <c r="J236" s="237">
        <f t="shared" si="30"/>
        <v>0</v>
      </c>
      <c r="K236" s="235">
        <f t="shared" si="31"/>
        <v>0</v>
      </c>
      <c r="L236" s="235">
        <f t="shared" si="32"/>
        <v>0</v>
      </c>
      <c r="M236" s="235">
        <f t="shared" si="33"/>
        <v>0</v>
      </c>
      <c r="N236" s="235">
        <f t="shared" si="34"/>
        <v>0</v>
      </c>
      <c r="O236" s="235">
        <f t="shared" si="35"/>
        <v>3.4989591863194063</v>
      </c>
      <c r="P236" s="235">
        <f t="shared" si="36"/>
        <v>8.8970711545569401</v>
      </c>
      <c r="Q236" s="238">
        <f>J236*VLOOKUP('Tipo de Pilha_AP42'!$E$1,'Área - us ur_AP42'!$A$4:$H$7,2,FALSE)/1000</f>
        <v>0</v>
      </c>
      <c r="R236" s="239">
        <f>K236*VLOOKUP('Tipo de Pilha_AP42'!$E$1,'Área - us ur_AP42'!$A$4:$H$7,3,FALSE)/1000</f>
        <v>0</v>
      </c>
      <c r="S236" s="239">
        <f>L236*VLOOKUP('Tipo de Pilha_AP42'!$E$1,'Área - us ur_AP42'!$A$4:$H$7,4,FALSE)/1000</f>
        <v>0</v>
      </c>
      <c r="T236" s="239">
        <f>M236*VLOOKUP('Tipo de Pilha_AP42'!$E$1,'Área - us ur_AP42'!$A$4:$H$7,5,FALSE)/1000</f>
        <v>0</v>
      </c>
      <c r="U236" s="239">
        <f>N236*VLOOKUP('Tipo de Pilha_AP42'!$E$1,'Área - us ur_AP42'!$A$4:$H$7,6,FALSE)/1000</f>
        <v>0</v>
      </c>
      <c r="V236" s="239">
        <f>O236*VLOOKUP('Tipo de Pilha_AP42'!$E$1,'Área - us ur_AP42'!$A$4:$H$7,7,FALSE)/1000</f>
        <v>4.1987510235832874E-4</v>
      </c>
      <c r="W236" s="240">
        <f>P236*VLOOKUP('Tipo de Pilha_AP42'!$E$1,'Área - us ur_AP42'!$A$4:$H$7,8,FALSE)/1000</f>
        <v>0</v>
      </c>
      <c r="X236" s="241">
        <f t="shared" si="37"/>
        <v>4.1987510235832874E-4</v>
      </c>
    </row>
    <row r="237" spans="1:24" ht="15" customHeight="1" x14ac:dyDescent="0.2">
      <c r="A237" s="90">
        <f>'Série Vento-1 dia'!D237</f>
        <v>42239</v>
      </c>
      <c r="B237" s="55">
        <f>'Série Vento-1 dia'!E237</f>
        <v>10.309457759999999</v>
      </c>
      <c r="C237" s="235">
        <f t="shared" si="39"/>
        <v>0.20618915520000003</v>
      </c>
      <c r="D237" s="235">
        <f t="shared" si="39"/>
        <v>0.20618915520000003</v>
      </c>
      <c r="E237" s="235">
        <f t="shared" si="39"/>
        <v>0.20618915520000003</v>
      </c>
      <c r="F237" s="235">
        <f t="shared" si="38"/>
        <v>0.61856746559999987</v>
      </c>
      <c r="G237" s="235">
        <f t="shared" si="38"/>
        <v>0.61856746559999987</v>
      </c>
      <c r="H237" s="235">
        <f t="shared" si="40"/>
        <v>0.92785119839999997</v>
      </c>
      <c r="I237" s="236">
        <f t="shared" si="41"/>
        <v>1.1340403536000001</v>
      </c>
      <c r="J237" s="237">
        <f t="shared" si="30"/>
        <v>0</v>
      </c>
      <c r="K237" s="235">
        <f t="shared" si="31"/>
        <v>0</v>
      </c>
      <c r="L237" s="235">
        <f t="shared" si="32"/>
        <v>0</v>
      </c>
      <c r="M237" s="235">
        <f t="shared" si="33"/>
        <v>6.7765326068028102</v>
      </c>
      <c r="N237" s="235">
        <f t="shared" si="34"/>
        <v>6.7765326068028102</v>
      </c>
      <c r="O237" s="235">
        <f t="shared" si="35"/>
        <v>26.821917273402335</v>
      </c>
      <c r="P237" s="235">
        <f t="shared" si="36"/>
        <v>46.350032370838377</v>
      </c>
      <c r="Q237" s="238">
        <f>J237*VLOOKUP('Tipo de Pilha_AP42'!$E$1,'Área - us ur_AP42'!$A$4:$H$7,2,FALSE)/1000</f>
        <v>0</v>
      </c>
      <c r="R237" s="239">
        <f>K237*VLOOKUP('Tipo de Pilha_AP42'!$E$1,'Área - us ur_AP42'!$A$4:$H$7,3,FALSE)/1000</f>
        <v>0</v>
      </c>
      <c r="S237" s="239">
        <f>L237*VLOOKUP('Tipo de Pilha_AP42'!$E$1,'Área - us ur_AP42'!$A$4:$H$7,4,FALSE)/1000</f>
        <v>0</v>
      </c>
      <c r="T237" s="239">
        <f>M237*VLOOKUP('Tipo de Pilha_AP42'!$E$1,'Área - us ur_AP42'!$A$4:$H$7,5,FALSE)/1000</f>
        <v>3.2527356512653486E-3</v>
      </c>
      <c r="U237" s="239">
        <f>N237*VLOOKUP('Tipo de Pilha_AP42'!$E$1,'Área - us ur_AP42'!$A$4:$H$7,6,FALSE)/1000</f>
        <v>0</v>
      </c>
      <c r="V237" s="239">
        <f>O237*VLOOKUP('Tipo de Pilha_AP42'!$E$1,'Área - us ur_AP42'!$A$4:$H$7,7,FALSE)/1000</f>
        <v>3.2186300728082799E-3</v>
      </c>
      <c r="W237" s="240">
        <f>P237*VLOOKUP('Tipo de Pilha_AP42'!$E$1,'Área - us ur_AP42'!$A$4:$H$7,8,FALSE)/1000</f>
        <v>0</v>
      </c>
      <c r="X237" s="241">
        <f t="shared" si="37"/>
        <v>6.4713657240736289E-3</v>
      </c>
    </row>
    <row r="238" spans="1:24" ht="15" customHeight="1" x14ac:dyDescent="0.2">
      <c r="A238" s="90">
        <f>'Série Vento-1 dia'!D238</f>
        <v>42240</v>
      </c>
      <c r="B238" s="55">
        <f>'Série Vento-1 dia'!E238</f>
        <v>13.74594368</v>
      </c>
      <c r="C238" s="235">
        <f t="shared" si="39"/>
        <v>0.27491887360000006</v>
      </c>
      <c r="D238" s="235">
        <f t="shared" si="39"/>
        <v>0.27491887360000006</v>
      </c>
      <c r="E238" s="235">
        <f t="shared" si="39"/>
        <v>0.27491887360000006</v>
      </c>
      <c r="F238" s="235">
        <f t="shared" si="38"/>
        <v>0.82475662080000001</v>
      </c>
      <c r="G238" s="235">
        <f t="shared" si="38"/>
        <v>0.82475662080000001</v>
      </c>
      <c r="H238" s="235">
        <f t="shared" si="40"/>
        <v>1.2371349312000002</v>
      </c>
      <c r="I238" s="236">
        <f t="shared" si="41"/>
        <v>1.5120538048000003</v>
      </c>
      <c r="J238" s="237">
        <f t="shared" si="30"/>
        <v>0</v>
      </c>
      <c r="K238" s="235">
        <f t="shared" si="31"/>
        <v>0</v>
      </c>
      <c r="L238" s="235">
        <f t="shared" si="32"/>
        <v>0</v>
      </c>
      <c r="M238" s="235">
        <f t="shared" si="33"/>
        <v>18.90721732059523</v>
      </c>
      <c r="N238" s="235">
        <f t="shared" si="34"/>
        <v>18.90721732059523</v>
      </c>
      <c r="O238" s="235">
        <f t="shared" si="35"/>
        <v>57.963447515467294</v>
      </c>
      <c r="P238" s="235">
        <f t="shared" si="36"/>
        <v>94.960090435965128</v>
      </c>
      <c r="Q238" s="238">
        <f>J238*VLOOKUP('Tipo de Pilha_AP42'!$E$1,'Área - us ur_AP42'!$A$4:$H$7,2,FALSE)/1000</f>
        <v>0</v>
      </c>
      <c r="R238" s="239">
        <f>K238*VLOOKUP('Tipo de Pilha_AP42'!$E$1,'Área - us ur_AP42'!$A$4:$H$7,3,FALSE)/1000</f>
        <v>0</v>
      </c>
      <c r="S238" s="239">
        <f>L238*VLOOKUP('Tipo de Pilha_AP42'!$E$1,'Área - us ur_AP42'!$A$4:$H$7,4,FALSE)/1000</f>
        <v>0</v>
      </c>
      <c r="T238" s="239">
        <f>M238*VLOOKUP('Tipo de Pilha_AP42'!$E$1,'Área - us ur_AP42'!$A$4:$H$7,5,FALSE)/1000</f>
        <v>9.0754643138857109E-3</v>
      </c>
      <c r="U238" s="239">
        <f>N238*VLOOKUP('Tipo de Pilha_AP42'!$E$1,'Área - us ur_AP42'!$A$4:$H$7,6,FALSE)/1000</f>
        <v>0</v>
      </c>
      <c r="V238" s="239">
        <f>O238*VLOOKUP('Tipo de Pilha_AP42'!$E$1,'Área - us ur_AP42'!$A$4:$H$7,7,FALSE)/1000</f>
        <v>6.9556137018560752E-3</v>
      </c>
      <c r="W238" s="240">
        <f>P238*VLOOKUP('Tipo de Pilha_AP42'!$E$1,'Área - us ur_AP42'!$A$4:$H$7,8,FALSE)/1000</f>
        <v>0</v>
      </c>
      <c r="X238" s="241">
        <f t="shared" si="37"/>
        <v>1.6031078015741787E-2</v>
      </c>
    </row>
    <row r="239" spans="1:24" ht="15" customHeight="1" x14ac:dyDescent="0.2">
      <c r="A239" s="90">
        <f>'Série Vento-1 dia'!D239</f>
        <v>42241</v>
      </c>
      <c r="B239" s="55">
        <f>'Série Vento-1 dia'!E239</f>
        <v>10.309457759999999</v>
      </c>
      <c r="C239" s="235">
        <f t="shared" si="39"/>
        <v>0.20618915520000003</v>
      </c>
      <c r="D239" s="235">
        <f t="shared" si="39"/>
        <v>0.20618915520000003</v>
      </c>
      <c r="E239" s="235">
        <f t="shared" si="39"/>
        <v>0.20618915520000003</v>
      </c>
      <c r="F239" s="235">
        <f t="shared" si="38"/>
        <v>0.61856746559999987</v>
      </c>
      <c r="G239" s="235">
        <f t="shared" si="38"/>
        <v>0.61856746559999987</v>
      </c>
      <c r="H239" s="235">
        <f t="shared" si="40"/>
        <v>0.92785119839999997</v>
      </c>
      <c r="I239" s="236">
        <f t="shared" si="41"/>
        <v>1.1340403536000001</v>
      </c>
      <c r="J239" s="237">
        <f t="shared" si="30"/>
        <v>0</v>
      </c>
      <c r="K239" s="235">
        <f t="shared" si="31"/>
        <v>0</v>
      </c>
      <c r="L239" s="235">
        <f t="shared" si="32"/>
        <v>0</v>
      </c>
      <c r="M239" s="235">
        <f t="shared" si="33"/>
        <v>6.7765326068028102</v>
      </c>
      <c r="N239" s="235">
        <f t="shared" si="34"/>
        <v>6.7765326068028102</v>
      </c>
      <c r="O239" s="235">
        <f t="shared" si="35"/>
        <v>26.821917273402335</v>
      </c>
      <c r="P239" s="235">
        <f t="shared" si="36"/>
        <v>46.350032370838377</v>
      </c>
      <c r="Q239" s="238">
        <f>J239*VLOOKUP('Tipo de Pilha_AP42'!$E$1,'Área - us ur_AP42'!$A$4:$H$7,2,FALSE)/1000</f>
        <v>0</v>
      </c>
      <c r="R239" s="239">
        <f>K239*VLOOKUP('Tipo de Pilha_AP42'!$E$1,'Área - us ur_AP42'!$A$4:$H$7,3,FALSE)/1000</f>
        <v>0</v>
      </c>
      <c r="S239" s="239">
        <f>L239*VLOOKUP('Tipo de Pilha_AP42'!$E$1,'Área - us ur_AP42'!$A$4:$H$7,4,FALSE)/1000</f>
        <v>0</v>
      </c>
      <c r="T239" s="239">
        <f>M239*VLOOKUP('Tipo de Pilha_AP42'!$E$1,'Área - us ur_AP42'!$A$4:$H$7,5,FALSE)/1000</f>
        <v>3.2527356512653486E-3</v>
      </c>
      <c r="U239" s="239">
        <f>N239*VLOOKUP('Tipo de Pilha_AP42'!$E$1,'Área - us ur_AP42'!$A$4:$H$7,6,FALSE)/1000</f>
        <v>0</v>
      </c>
      <c r="V239" s="239">
        <f>O239*VLOOKUP('Tipo de Pilha_AP42'!$E$1,'Área - us ur_AP42'!$A$4:$H$7,7,FALSE)/1000</f>
        <v>3.2186300728082799E-3</v>
      </c>
      <c r="W239" s="240">
        <f>P239*VLOOKUP('Tipo de Pilha_AP42'!$E$1,'Área - us ur_AP42'!$A$4:$H$7,8,FALSE)/1000</f>
        <v>0</v>
      </c>
      <c r="X239" s="241">
        <f t="shared" si="37"/>
        <v>6.4713657240736289E-3</v>
      </c>
    </row>
    <row r="240" spans="1:24" ht="15" customHeight="1" x14ac:dyDescent="0.2">
      <c r="A240" s="90">
        <f>'Série Vento-1 dia'!D240</f>
        <v>42242</v>
      </c>
      <c r="B240" s="55">
        <f>'Série Vento-1 dia'!E240</f>
        <v>9.4503362800000001</v>
      </c>
      <c r="C240" s="235">
        <f t="shared" si="39"/>
        <v>0.18900672560000004</v>
      </c>
      <c r="D240" s="235">
        <f t="shared" si="39"/>
        <v>0.18900672560000004</v>
      </c>
      <c r="E240" s="235">
        <f t="shared" si="39"/>
        <v>0.18900672560000004</v>
      </c>
      <c r="F240" s="235">
        <f t="shared" si="38"/>
        <v>0.56702017679999994</v>
      </c>
      <c r="G240" s="235">
        <f t="shared" si="38"/>
        <v>0.56702017679999994</v>
      </c>
      <c r="H240" s="235">
        <f t="shared" si="40"/>
        <v>0.85053026520000008</v>
      </c>
      <c r="I240" s="236">
        <f t="shared" si="41"/>
        <v>1.0395369908000001</v>
      </c>
      <c r="J240" s="237">
        <f t="shared" si="30"/>
        <v>0</v>
      </c>
      <c r="K240" s="235">
        <f t="shared" si="31"/>
        <v>0</v>
      </c>
      <c r="L240" s="235">
        <f t="shared" si="32"/>
        <v>0</v>
      </c>
      <c r="M240" s="235">
        <f t="shared" si="33"/>
        <v>4.514427093317587</v>
      </c>
      <c r="N240" s="235">
        <f t="shared" si="34"/>
        <v>4.514427093317587</v>
      </c>
      <c r="O240" s="235">
        <f t="shared" si="35"/>
        <v>20.770307459052582</v>
      </c>
      <c r="P240" s="235">
        <f t="shared" si="36"/>
        <v>36.787474672904132</v>
      </c>
      <c r="Q240" s="238">
        <f>J240*VLOOKUP('Tipo de Pilha_AP42'!$E$1,'Área - us ur_AP42'!$A$4:$H$7,2,FALSE)/1000</f>
        <v>0</v>
      </c>
      <c r="R240" s="239">
        <f>K240*VLOOKUP('Tipo de Pilha_AP42'!$E$1,'Área - us ur_AP42'!$A$4:$H$7,3,FALSE)/1000</f>
        <v>0</v>
      </c>
      <c r="S240" s="239">
        <f>L240*VLOOKUP('Tipo de Pilha_AP42'!$E$1,'Área - us ur_AP42'!$A$4:$H$7,4,FALSE)/1000</f>
        <v>0</v>
      </c>
      <c r="T240" s="239">
        <f>M240*VLOOKUP('Tipo de Pilha_AP42'!$E$1,'Área - us ur_AP42'!$A$4:$H$7,5,FALSE)/1000</f>
        <v>2.1669250047924417E-3</v>
      </c>
      <c r="U240" s="239">
        <f>N240*VLOOKUP('Tipo de Pilha_AP42'!$E$1,'Área - us ur_AP42'!$A$4:$H$7,6,FALSE)/1000</f>
        <v>0</v>
      </c>
      <c r="V240" s="239">
        <f>O240*VLOOKUP('Tipo de Pilha_AP42'!$E$1,'Área - us ur_AP42'!$A$4:$H$7,7,FALSE)/1000</f>
        <v>2.4924368950863095E-3</v>
      </c>
      <c r="W240" s="240">
        <f>P240*VLOOKUP('Tipo de Pilha_AP42'!$E$1,'Área - us ur_AP42'!$A$4:$H$7,8,FALSE)/1000</f>
        <v>0</v>
      </c>
      <c r="X240" s="241">
        <f t="shared" si="37"/>
        <v>4.6593618998787513E-3</v>
      </c>
    </row>
    <row r="241" spans="1:24" ht="15" customHeight="1" x14ac:dyDescent="0.2">
      <c r="A241" s="90">
        <f>'Série Vento-1 dia'!D241</f>
        <v>42243</v>
      </c>
      <c r="B241" s="55">
        <f>'Série Vento-1 dia'!E241</f>
        <v>8.5912147999999995</v>
      </c>
      <c r="C241" s="235">
        <f t="shared" si="39"/>
        <v>0.17182429600000002</v>
      </c>
      <c r="D241" s="235">
        <f t="shared" si="39"/>
        <v>0.17182429600000002</v>
      </c>
      <c r="E241" s="235">
        <f t="shared" si="39"/>
        <v>0.17182429600000002</v>
      </c>
      <c r="F241" s="235">
        <f t="shared" si="38"/>
        <v>0.51547288799999991</v>
      </c>
      <c r="G241" s="235">
        <f t="shared" si="38"/>
        <v>0.51547288799999991</v>
      </c>
      <c r="H241" s="235">
        <f t="shared" si="40"/>
        <v>0.77320933200000008</v>
      </c>
      <c r="I241" s="236">
        <f t="shared" si="41"/>
        <v>0.94503362800000001</v>
      </c>
      <c r="J241" s="237">
        <f t="shared" si="30"/>
        <v>0</v>
      </c>
      <c r="K241" s="235">
        <f t="shared" si="31"/>
        <v>0</v>
      </c>
      <c r="L241" s="235">
        <f t="shared" si="32"/>
        <v>0</v>
      </c>
      <c r="M241" s="235">
        <f t="shared" si="33"/>
        <v>2.5605478458175086</v>
      </c>
      <c r="N241" s="235">
        <f t="shared" si="34"/>
        <v>2.5605478458175086</v>
      </c>
      <c r="O241" s="235">
        <f t="shared" si="35"/>
        <v>15.412206743169406</v>
      </c>
      <c r="P241" s="235">
        <f t="shared" si="36"/>
        <v>28.260899702308862</v>
      </c>
      <c r="Q241" s="238">
        <f>J241*VLOOKUP('Tipo de Pilha_AP42'!$E$1,'Área - us ur_AP42'!$A$4:$H$7,2,FALSE)/1000</f>
        <v>0</v>
      </c>
      <c r="R241" s="239">
        <f>K241*VLOOKUP('Tipo de Pilha_AP42'!$E$1,'Área - us ur_AP42'!$A$4:$H$7,3,FALSE)/1000</f>
        <v>0</v>
      </c>
      <c r="S241" s="239">
        <f>L241*VLOOKUP('Tipo de Pilha_AP42'!$E$1,'Área - us ur_AP42'!$A$4:$H$7,4,FALSE)/1000</f>
        <v>0</v>
      </c>
      <c r="T241" s="239">
        <f>M241*VLOOKUP('Tipo de Pilha_AP42'!$E$1,'Área - us ur_AP42'!$A$4:$H$7,5,FALSE)/1000</f>
        <v>1.2290629659924041E-3</v>
      </c>
      <c r="U241" s="239">
        <f>N241*VLOOKUP('Tipo de Pilha_AP42'!$E$1,'Área - us ur_AP42'!$A$4:$H$7,6,FALSE)/1000</f>
        <v>0</v>
      </c>
      <c r="V241" s="239">
        <f>O241*VLOOKUP('Tipo de Pilha_AP42'!$E$1,'Área - us ur_AP42'!$A$4:$H$7,7,FALSE)/1000</f>
        <v>1.8494648091803287E-3</v>
      </c>
      <c r="W241" s="240">
        <f>P241*VLOOKUP('Tipo de Pilha_AP42'!$E$1,'Área - us ur_AP42'!$A$4:$H$7,8,FALSE)/1000</f>
        <v>0</v>
      </c>
      <c r="X241" s="241">
        <f t="shared" si="37"/>
        <v>3.0785277751727326E-3</v>
      </c>
    </row>
    <row r="242" spans="1:24" ht="15" customHeight="1" x14ac:dyDescent="0.2">
      <c r="A242" s="90">
        <f>'Série Vento-1 dia'!D242</f>
        <v>42244</v>
      </c>
      <c r="B242" s="55">
        <f>'Série Vento-1 dia'!E242</f>
        <v>12.886822199999999</v>
      </c>
      <c r="C242" s="235">
        <f t="shared" si="39"/>
        <v>0.25773644400000001</v>
      </c>
      <c r="D242" s="235">
        <f t="shared" si="39"/>
        <v>0.25773644400000001</v>
      </c>
      <c r="E242" s="235">
        <f t="shared" si="39"/>
        <v>0.25773644400000001</v>
      </c>
      <c r="F242" s="235">
        <f t="shared" si="38"/>
        <v>0.77320933199999997</v>
      </c>
      <c r="G242" s="235">
        <f t="shared" si="38"/>
        <v>0.77320933199999997</v>
      </c>
      <c r="H242" s="235">
        <f t="shared" si="40"/>
        <v>1.159813998</v>
      </c>
      <c r="I242" s="236">
        <f t="shared" si="41"/>
        <v>1.417550442</v>
      </c>
      <c r="J242" s="237">
        <f t="shared" si="30"/>
        <v>0</v>
      </c>
      <c r="K242" s="235">
        <f t="shared" si="31"/>
        <v>0</v>
      </c>
      <c r="L242" s="235">
        <f t="shared" si="32"/>
        <v>0</v>
      </c>
      <c r="M242" s="235">
        <f t="shared" si="33"/>
        <v>15.412206743169399</v>
      </c>
      <c r="N242" s="235">
        <f t="shared" si="34"/>
        <v>15.412206743169399</v>
      </c>
      <c r="O242" s="235">
        <f t="shared" si="35"/>
        <v>49.137801307251152</v>
      </c>
      <c r="P242" s="235">
        <f t="shared" si="36"/>
        <v>81.253601828674945</v>
      </c>
      <c r="Q242" s="238">
        <f>J242*VLOOKUP('Tipo de Pilha_AP42'!$E$1,'Área - us ur_AP42'!$A$4:$H$7,2,FALSE)/1000</f>
        <v>0</v>
      </c>
      <c r="R242" s="239">
        <f>K242*VLOOKUP('Tipo de Pilha_AP42'!$E$1,'Área - us ur_AP42'!$A$4:$H$7,3,FALSE)/1000</f>
        <v>0</v>
      </c>
      <c r="S242" s="239">
        <f>L242*VLOOKUP('Tipo de Pilha_AP42'!$E$1,'Área - us ur_AP42'!$A$4:$H$7,4,FALSE)/1000</f>
        <v>0</v>
      </c>
      <c r="T242" s="239">
        <f>M242*VLOOKUP('Tipo de Pilha_AP42'!$E$1,'Área - us ur_AP42'!$A$4:$H$7,5,FALSE)/1000</f>
        <v>7.3978592367213115E-3</v>
      </c>
      <c r="U242" s="239">
        <f>N242*VLOOKUP('Tipo de Pilha_AP42'!$E$1,'Área - us ur_AP42'!$A$4:$H$7,6,FALSE)/1000</f>
        <v>0</v>
      </c>
      <c r="V242" s="239">
        <f>O242*VLOOKUP('Tipo de Pilha_AP42'!$E$1,'Área - us ur_AP42'!$A$4:$H$7,7,FALSE)/1000</f>
        <v>5.8965361568701384E-3</v>
      </c>
      <c r="W242" s="240">
        <f>P242*VLOOKUP('Tipo de Pilha_AP42'!$E$1,'Área - us ur_AP42'!$A$4:$H$7,8,FALSE)/1000</f>
        <v>0</v>
      </c>
      <c r="X242" s="241">
        <f t="shared" si="37"/>
        <v>1.329439539359145E-2</v>
      </c>
    </row>
    <row r="243" spans="1:24" ht="15" customHeight="1" x14ac:dyDescent="0.2">
      <c r="A243" s="90">
        <f>'Série Vento-1 dia'!D243</f>
        <v>42245</v>
      </c>
      <c r="B243" s="55">
        <f>'Série Vento-1 dia'!E243</f>
        <v>12.027700719999999</v>
      </c>
      <c r="C243" s="235">
        <f t="shared" si="39"/>
        <v>0.24055401440000002</v>
      </c>
      <c r="D243" s="235">
        <f t="shared" si="39"/>
        <v>0.24055401440000002</v>
      </c>
      <c r="E243" s="235">
        <f t="shared" si="39"/>
        <v>0.24055401440000002</v>
      </c>
      <c r="F243" s="235">
        <f t="shared" si="38"/>
        <v>0.72166204319999994</v>
      </c>
      <c r="G243" s="235">
        <f t="shared" si="38"/>
        <v>0.72166204319999994</v>
      </c>
      <c r="H243" s="235">
        <f t="shared" si="40"/>
        <v>1.0824930648</v>
      </c>
      <c r="I243" s="236">
        <f t="shared" si="41"/>
        <v>1.3230470792</v>
      </c>
      <c r="J243" s="237">
        <f t="shared" si="30"/>
        <v>0</v>
      </c>
      <c r="K243" s="235">
        <f t="shared" si="31"/>
        <v>0</v>
      </c>
      <c r="L243" s="235">
        <f t="shared" si="32"/>
        <v>0</v>
      </c>
      <c r="M243" s="235">
        <f t="shared" si="33"/>
        <v>12.22542243172872</v>
      </c>
      <c r="N243" s="235">
        <f t="shared" si="34"/>
        <v>12.22542243172872</v>
      </c>
      <c r="O243" s="235">
        <f t="shared" si="35"/>
        <v>41.00566419750163</v>
      </c>
      <c r="P243" s="235">
        <f t="shared" si="36"/>
        <v>68.583095948723766</v>
      </c>
      <c r="Q243" s="238">
        <f>J243*VLOOKUP('Tipo de Pilha_AP42'!$E$1,'Área - us ur_AP42'!$A$4:$H$7,2,FALSE)/1000</f>
        <v>0</v>
      </c>
      <c r="R243" s="239">
        <f>K243*VLOOKUP('Tipo de Pilha_AP42'!$E$1,'Área - us ur_AP42'!$A$4:$H$7,3,FALSE)/1000</f>
        <v>0</v>
      </c>
      <c r="S243" s="239">
        <f>L243*VLOOKUP('Tipo de Pilha_AP42'!$E$1,'Área - us ur_AP42'!$A$4:$H$7,4,FALSE)/1000</f>
        <v>0</v>
      </c>
      <c r="T243" s="239">
        <f>M243*VLOOKUP('Tipo de Pilha_AP42'!$E$1,'Área - us ur_AP42'!$A$4:$H$7,5,FALSE)/1000</f>
        <v>5.8682027672297852E-3</v>
      </c>
      <c r="U243" s="239">
        <f>N243*VLOOKUP('Tipo de Pilha_AP42'!$E$1,'Área - us ur_AP42'!$A$4:$H$7,6,FALSE)/1000</f>
        <v>0</v>
      </c>
      <c r="V243" s="239">
        <f>O243*VLOOKUP('Tipo de Pilha_AP42'!$E$1,'Área - us ur_AP42'!$A$4:$H$7,7,FALSE)/1000</f>
        <v>4.9206797037001961E-3</v>
      </c>
      <c r="W243" s="240">
        <f>P243*VLOOKUP('Tipo de Pilha_AP42'!$E$1,'Área - us ur_AP42'!$A$4:$H$7,8,FALSE)/1000</f>
        <v>0</v>
      </c>
      <c r="X243" s="241">
        <f t="shared" si="37"/>
        <v>1.0788882470929982E-2</v>
      </c>
    </row>
    <row r="244" spans="1:24" ht="15" customHeight="1" x14ac:dyDescent="0.2">
      <c r="A244" s="90">
        <f>'Série Vento-1 dia'!D244</f>
        <v>42246</v>
      </c>
      <c r="B244" s="55">
        <f>'Série Vento-1 dia'!E244</f>
        <v>10.309457759999999</v>
      </c>
      <c r="C244" s="235">
        <f t="shared" si="39"/>
        <v>0.20618915520000003</v>
      </c>
      <c r="D244" s="235">
        <f t="shared" si="39"/>
        <v>0.20618915520000003</v>
      </c>
      <c r="E244" s="235">
        <f t="shared" si="39"/>
        <v>0.20618915520000003</v>
      </c>
      <c r="F244" s="235">
        <f t="shared" si="38"/>
        <v>0.61856746559999987</v>
      </c>
      <c r="G244" s="235">
        <f t="shared" si="38"/>
        <v>0.61856746559999987</v>
      </c>
      <c r="H244" s="235">
        <f t="shared" si="40"/>
        <v>0.92785119839999997</v>
      </c>
      <c r="I244" s="236">
        <f t="shared" si="41"/>
        <v>1.1340403536000001</v>
      </c>
      <c r="J244" s="237">
        <f t="shared" si="30"/>
        <v>0</v>
      </c>
      <c r="K244" s="235">
        <f t="shared" si="31"/>
        <v>0</v>
      </c>
      <c r="L244" s="235">
        <f t="shared" si="32"/>
        <v>0</v>
      </c>
      <c r="M244" s="235">
        <f t="shared" si="33"/>
        <v>6.7765326068028102</v>
      </c>
      <c r="N244" s="235">
        <f t="shared" si="34"/>
        <v>6.7765326068028102</v>
      </c>
      <c r="O244" s="235">
        <f t="shared" si="35"/>
        <v>26.821917273402335</v>
      </c>
      <c r="P244" s="235">
        <f t="shared" si="36"/>
        <v>46.350032370838377</v>
      </c>
      <c r="Q244" s="238">
        <f>J244*VLOOKUP('Tipo de Pilha_AP42'!$E$1,'Área - us ur_AP42'!$A$4:$H$7,2,FALSE)/1000</f>
        <v>0</v>
      </c>
      <c r="R244" s="239">
        <f>K244*VLOOKUP('Tipo de Pilha_AP42'!$E$1,'Área - us ur_AP42'!$A$4:$H$7,3,FALSE)/1000</f>
        <v>0</v>
      </c>
      <c r="S244" s="239">
        <f>L244*VLOOKUP('Tipo de Pilha_AP42'!$E$1,'Área - us ur_AP42'!$A$4:$H$7,4,FALSE)/1000</f>
        <v>0</v>
      </c>
      <c r="T244" s="239">
        <f>M244*VLOOKUP('Tipo de Pilha_AP42'!$E$1,'Área - us ur_AP42'!$A$4:$H$7,5,FALSE)/1000</f>
        <v>3.2527356512653486E-3</v>
      </c>
      <c r="U244" s="239">
        <f>N244*VLOOKUP('Tipo de Pilha_AP42'!$E$1,'Área - us ur_AP42'!$A$4:$H$7,6,FALSE)/1000</f>
        <v>0</v>
      </c>
      <c r="V244" s="239">
        <f>O244*VLOOKUP('Tipo de Pilha_AP42'!$E$1,'Área - us ur_AP42'!$A$4:$H$7,7,FALSE)/1000</f>
        <v>3.2186300728082799E-3</v>
      </c>
      <c r="W244" s="240">
        <f>P244*VLOOKUP('Tipo de Pilha_AP42'!$E$1,'Área - us ur_AP42'!$A$4:$H$7,8,FALSE)/1000</f>
        <v>0</v>
      </c>
      <c r="X244" s="241">
        <f t="shared" si="37"/>
        <v>6.4713657240736289E-3</v>
      </c>
    </row>
    <row r="245" spans="1:24" ht="15" customHeight="1" x14ac:dyDescent="0.2">
      <c r="A245" s="90">
        <f>'Série Vento-1 dia'!D245</f>
        <v>42247</v>
      </c>
      <c r="B245" s="55">
        <f>'Série Vento-1 dia'!E245</f>
        <v>15.464186639999999</v>
      </c>
      <c r="C245" s="235">
        <f t="shared" si="39"/>
        <v>0.30928373280000004</v>
      </c>
      <c r="D245" s="235">
        <f t="shared" si="39"/>
        <v>0.30928373280000004</v>
      </c>
      <c r="E245" s="235">
        <f t="shared" si="39"/>
        <v>0.30928373280000004</v>
      </c>
      <c r="F245" s="235">
        <f t="shared" si="38"/>
        <v>0.92785119839999997</v>
      </c>
      <c r="G245" s="235">
        <f t="shared" si="38"/>
        <v>0.92785119839999997</v>
      </c>
      <c r="H245" s="235">
        <f t="shared" si="40"/>
        <v>1.3917767976000002</v>
      </c>
      <c r="I245" s="236">
        <f t="shared" si="41"/>
        <v>1.7010605304000002</v>
      </c>
      <c r="J245" s="237">
        <f t="shared" si="30"/>
        <v>0</v>
      </c>
      <c r="K245" s="235">
        <f t="shared" si="31"/>
        <v>0</v>
      </c>
      <c r="L245" s="235">
        <f t="shared" si="32"/>
        <v>0</v>
      </c>
      <c r="M245" s="235">
        <f t="shared" si="33"/>
        <v>26.821917273402335</v>
      </c>
      <c r="N245" s="235">
        <f t="shared" si="34"/>
        <v>26.821917273402335</v>
      </c>
      <c r="O245" s="235">
        <f t="shared" si="35"/>
        <v>77.695267227299297</v>
      </c>
      <c r="P245" s="235">
        <f t="shared" si="36"/>
        <v>125.48101583256233</v>
      </c>
      <c r="Q245" s="238">
        <f>J245*VLOOKUP('Tipo de Pilha_AP42'!$E$1,'Área - us ur_AP42'!$A$4:$H$7,2,FALSE)/1000</f>
        <v>0</v>
      </c>
      <c r="R245" s="239">
        <f>K245*VLOOKUP('Tipo de Pilha_AP42'!$E$1,'Área - us ur_AP42'!$A$4:$H$7,3,FALSE)/1000</f>
        <v>0</v>
      </c>
      <c r="S245" s="239">
        <f>L245*VLOOKUP('Tipo de Pilha_AP42'!$E$1,'Área - us ur_AP42'!$A$4:$H$7,4,FALSE)/1000</f>
        <v>0</v>
      </c>
      <c r="T245" s="239">
        <f>M245*VLOOKUP('Tipo de Pilha_AP42'!$E$1,'Área - us ur_AP42'!$A$4:$H$7,5,FALSE)/1000</f>
        <v>1.287452029123312E-2</v>
      </c>
      <c r="U245" s="239">
        <f>N245*VLOOKUP('Tipo de Pilha_AP42'!$E$1,'Área - us ur_AP42'!$A$4:$H$7,6,FALSE)/1000</f>
        <v>0</v>
      </c>
      <c r="V245" s="239">
        <f>O245*VLOOKUP('Tipo de Pilha_AP42'!$E$1,'Área - us ur_AP42'!$A$4:$H$7,7,FALSE)/1000</f>
        <v>9.3234320672759153E-3</v>
      </c>
      <c r="W245" s="240">
        <f>P245*VLOOKUP('Tipo de Pilha_AP42'!$E$1,'Área - us ur_AP42'!$A$4:$H$7,8,FALSE)/1000</f>
        <v>0</v>
      </c>
      <c r="X245" s="241">
        <f t="shared" si="37"/>
        <v>2.2197952358509035E-2</v>
      </c>
    </row>
    <row r="246" spans="1:24" ht="15" customHeight="1" x14ac:dyDescent="0.2">
      <c r="A246" s="90">
        <f>'Série Vento-1 dia'!D246</f>
        <v>42248</v>
      </c>
      <c r="B246" s="55">
        <f>'Série Vento-1 dia'!E246</f>
        <v>9.4503362800000001</v>
      </c>
      <c r="C246" s="235">
        <f t="shared" si="39"/>
        <v>0.18900672560000004</v>
      </c>
      <c r="D246" s="235">
        <f t="shared" si="39"/>
        <v>0.18900672560000004</v>
      </c>
      <c r="E246" s="235">
        <f t="shared" si="39"/>
        <v>0.18900672560000004</v>
      </c>
      <c r="F246" s="235">
        <f t="shared" si="38"/>
        <v>0.56702017679999994</v>
      </c>
      <c r="G246" s="235">
        <f t="shared" si="38"/>
        <v>0.56702017679999994</v>
      </c>
      <c r="H246" s="235">
        <f t="shared" si="40"/>
        <v>0.85053026520000008</v>
      </c>
      <c r="I246" s="236">
        <f t="shared" si="41"/>
        <v>1.0395369908000001</v>
      </c>
      <c r="J246" s="237">
        <f t="shared" si="30"/>
        <v>0</v>
      </c>
      <c r="K246" s="235">
        <f t="shared" si="31"/>
        <v>0</v>
      </c>
      <c r="L246" s="235">
        <f t="shared" si="32"/>
        <v>0</v>
      </c>
      <c r="M246" s="235">
        <f t="shared" si="33"/>
        <v>4.514427093317587</v>
      </c>
      <c r="N246" s="235">
        <f t="shared" si="34"/>
        <v>4.514427093317587</v>
      </c>
      <c r="O246" s="235">
        <f t="shared" si="35"/>
        <v>20.770307459052582</v>
      </c>
      <c r="P246" s="235">
        <f t="shared" si="36"/>
        <v>36.787474672904132</v>
      </c>
      <c r="Q246" s="238">
        <f>J246*VLOOKUP('Tipo de Pilha_AP42'!$E$1,'Área - us ur_AP42'!$A$4:$H$7,2,FALSE)/1000</f>
        <v>0</v>
      </c>
      <c r="R246" s="239">
        <f>K246*VLOOKUP('Tipo de Pilha_AP42'!$E$1,'Área - us ur_AP42'!$A$4:$H$7,3,FALSE)/1000</f>
        <v>0</v>
      </c>
      <c r="S246" s="239">
        <f>L246*VLOOKUP('Tipo de Pilha_AP42'!$E$1,'Área - us ur_AP42'!$A$4:$H$7,4,FALSE)/1000</f>
        <v>0</v>
      </c>
      <c r="T246" s="239">
        <f>M246*VLOOKUP('Tipo de Pilha_AP42'!$E$1,'Área - us ur_AP42'!$A$4:$H$7,5,FALSE)/1000</f>
        <v>2.1669250047924417E-3</v>
      </c>
      <c r="U246" s="239">
        <f>N246*VLOOKUP('Tipo de Pilha_AP42'!$E$1,'Área - us ur_AP42'!$A$4:$H$7,6,FALSE)/1000</f>
        <v>0</v>
      </c>
      <c r="V246" s="239">
        <f>O246*VLOOKUP('Tipo de Pilha_AP42'!$E$1,'Área - us ur_AP42'!$A$4:$H$7,7,FALSE)/1000</f>
        <v>2.4924368950863095E-3</v>
      </c>
      <c r="W246" s="240">
        <f>P246*VLOOKUP('Tipo de Pilha_AP42'!$E$1,'Área - us ur_AP42'!$A$4:$H$7,8,FALSE)/1000</f>
        <v>0</v>
      </c>
      <c r="X246" s="241">
        <f t="shared" si="37"/>
        <v>4.6593618998787513E-3</v>
      </c>
    </row>
    <row r="247" spans="1:24" ht="15" customHeight="1" x14ac:dyDescent="0.2">
      <c r="A247" s="90">
        <f>'Série Vento-1 dia'!D247</f>
        <v>42249</v>
      </c>
      <c r="B247" s="55">
        <f>'Série Vento-1 dia'!E247</f>
        <v>17.182429599999999</v>
      </c>
      <c r="C247" s="235">
        <f t="shared" si="39"/>
        <v>0.34364859200000003</v>
      </c>
      <c r="D247" s="235">
        <f t="shared" si="39"/>
        <v>0.34364859200000003</v>
      </c>
      <c r="E247" s="235">
        <f t="shared" si="39"/>
        <v>0.34364859200000003</v>
      </c>
      <c r="F247" s="235">
        <f t="shared" si="38"/>
        <v>1.0309457759999998</v>
      </c>
      <c r="G247" s="235">
        <f t="shared" si="38"/>
        <v>1.0309457759999998</v>
      </c>
      <c r="H247" s="235">
        <f t="shared" si="40"/>
        <v>1.5464186640000002</v>
      </c>
      <c r="I247" s="236">
        <f t="shared" si="41"/>
        <v>1.890067256</v>
      </c>
      <c r="J247" s="237">
        <f t="shared" si="30"/>
        <v>0</v>
      </c>
      <c r="K247" s="235">
        <f t="shared" si="31"/>
        <v>0</v>
      </c>
      <c r="L247" s="235">
        <f t="shared" si="32"/>
        <v>0</v>
      </c>
      <c r="M247" s="235">
        <f t="shared" si="33"/>
        <v>35.969522290150032</v>
      </c>
      <c r="N247" s="235">
        <f t="shared" si="34"/>
        <v>35.969522290150032</v>
      </c>
      <c r="O247" s="235">
        <f t="shared" si="35"/>
        <v>100.20112333299764</v>
      </c>
      <c r="P247" s="235">
        <f t="shared" si="36"/>
        <v>160.14587213851544</v>
      </c>
      <c r="Q247" s="238">
        <f>J247*VLOOKUP('Tipo de Pilha_AP42'!$E$1,'Área - us ur_AP42'!$A$4:$H$7,2,FALSE)/1000</f>
        <v>0</v>
      </c>
      <c r="R247" s="239">
        <f>K247*VLOOKUP('Tipo de Pilha_AP42'!$E$1,'Área - us ur_AP42'!$A$4:$H$7,3,FALSE)/1000</f>
        <v>0</v>
      </c>
      <c r="S247" s="239">
        <f>L247*VLOOKUP('Tipo de Pilha_AP42'!$E$1,'Área - us ur_AP42'!$A$4:$H$7,4,FALSE)/1000</f>
        <v>0</v>
      </c>
      <c r="T247" s="239">
        <f>M247*VLOOKUP('Tipo de Pilha_AP42'!$E$1,'Área - us ur_AP42'!$A$4:$H$7,5,FALSE)/1000</f>
        <v>1.7265370699272014E-2</v>
      </c>
      <c r="U247" s="239">
        <f>N247*VLOOKUP('Tipo de Pilha_AP42'!$E$1,'Área - us ur_AP42'!$A$4:$H$7,6,FALSE)/1000</f>
        <v>0</v>
      </c>
      <c r="V247" s="239">
        <f>O247*VLOOKUP('Tipo de Pilha_AP42'!$E$1,'Área - us ur_AP42'!$A$4:$H$7,7,FALSE)/1000</f>
        <v>1.2024134799959717E-2</v>
      </c>
      <c r="W247" s="240">
        <f>P247*VLOOKUP('Tipo de Pilha_AP42'!$E$1,'Área - us ur_AP42'!$A$4:$H$7,8,FALSE)/1000</f>
        <v>0</v>
      </c>
      <c r="X247" s="241">
        <f t="shared" si="37"/>
        <v>2.9289505499231733E-2</v>
      </c>
    </row>
    <row r="248" spans="1:24" ht="15" customHeight="1" x14ac:dyDescent="0.2">
      <c r="A248" s="90">
        <f>'Série Vento-1 dia'!D248</f>
        <v>42250</v>
      </c>
      <c r="B248" s="55">
        <f>'Série Vento-1 dia'!E248</f>
        <v>13.74594368</v>
      </c>
      <c r="C248" s="235">
        <f t="shared" si="39"/>
        <v>0.27491887360000006</v>
      </c>
      <c r="D248" s="235">
        <f t="shared" si="39"/>
        <v>0.27491887360000006</v>
      </c>
      <c r="E248" s="235">
        <f t="shared" si="39"/>
        <v>0.27491887360000006</v>
      </c>
      <c r="F248" s="235">
        <f t="shared" si="38"/>
        <v>0.82475662080000001</v>
      </c>
      <c r="G248" s="235">
        <f t="shared" si="38"/>
        <v>0.82475662080000001</v>
      </c>
      <c r="H248" s="235">
        <f t="shared" si="40"/>
        <v>1.2371349312000002</v>
      </c>
      <c r="I248" s="236">
        <f t="shared" si="41"/>
        <v>1.5120538048000003</v>
      </c>
      <c r="J248" s="237">
        <f t="shared" si="30"/>
        <v>0</v>
      </c>
      <c r="K248" s="235">
        <f t="shared" si="31"/>
        <v>0</v>
      </c>
      <c r="L248" s="235">
        <f t="shared" si="32"/>
        <v>0</v>
      </c>
      <c r="M248" s="235">
        <f t="shared" si="33"/>
        <v>18.90721732059523</v>
      </c>
      <c r="N248" s="235">
        <f t="shared" si="34"/>
        <v>18.90721732059523</v>
      </c>
      <c r="O248" s="235">
        <f t="shared" si="35"/>
        <v>57.963447515467294</v>
      </c>
      <c r="P248" s="235">
        <f t="shared" si="36"/>
        <v>94.960090435965128</v>
      </c>
      <c r="Q248" s="238">
        <f>J248*VLOOKUP('Tipo de Pilha_AP42'!$E$1,'Área - us ur_AP42'!$A$4:$H$7,2,FALSE)/1000</f>
        <v>0</v>
      </c>
      <c r="R248" s="239">
        <f>K248*VLOOKUP('Tipo de Pilha_AP42'!$E$1,'Área - us ur_AP42'!$A$4:$H$7,3,FALSE)/1000</f>
        <v>0</v>
      </c>
      <c r="S248" s="239">
        <f>L248*VLOOKUP('Tipo de Pilha_AP42'!$E$1,'Área - us ur_AP42'!$A$4:$H$7,4,FALSE)/1000</f>
        <v>0</v>
      </c>
      <c r="T248" s="239">
        <f>M248*VLOOKUP('Tipo de Pilha_AP42'!$E$1,'Área - us ur_AP42'!$A$4:$H$7,5,FALSE)/1000</f>
        <v>9.0754643138857109E-3</v>
      </c>
      <c r="U248" s="239">
        <f>N248*VLOOKUP('Tipo de Pilha_AP42'!$E$1,'Área - us ur_AP42'!$A$4:$H$7,6,FALSE)/1000</f>
        <v>0</v>
      </c>
      <c r="V248" s="239">
        <f>O248*VLOOKUP('Tipo de Pilha_AP42'!$E$1,'Área - us ur_AP42'!$A$4:$H$7,7,FALSE)/1000</f>
        <v>6.9556137018560752E-3</v>
      </c>
      <c r="W248" s="240">
        <f>P248*VLOOKUP('Tipo de Pilha_AP42'!$E$1,'Área - us ur_AP42'!$A$4:$H$7,8,FALSE)/1000</f>
        <v>0</v>
      </c>
      <c r="X248" s="241">
        <f t="shared" si="37"/>
        <v>1.6031078015741787E-2</v>
      </c>
    </row>
    <row r="249" spans="1:24" ht="15" customHeight="1" x14ac:dyDescent="0.2">
      <c r="A249" s="90">
        <f>'Série Vento-1 dia'!D249</f>
        <v>42251</v>
      </c>
      <c r="B249" s="55">
        <f>'Série Vento-1 dia'!E249</f>
        <v>15.464186639999999</v>
      </c>
      <c r="C249" s="235">
        <f t="shared" si="39"/>
        <v>0.30928373280000004</v>
      </c>
      <c r="D249" s="235">
        <f t="shared" si="39"/>
        <v>0.30928373280000004</v>
      </c>
      <c r="E249" s="235">
        <f t="shared" si="39"/>
        <v>0.30928373280000004</v>
      </c>
      <c r="F249" s="235">
        <f t="shared" si="38"/>
        <v>0.92785119839999997</v>
      </c>
      <c r="G249" s="235">
        <f t="shared" si="38"/>
        <v>0.92785119839999997</v>
      </c>
      <c r="H249" s="235">
        <f t="shared" si="40"/>
        <v>1.3917767976000002</v>
      </c>
      <c r="I249" s="236">
        <f t="shared" si="41"/>
        <v>1.7010605304000002</v>
      </c>
      <c r="J249" s="237">
        <f t="shared" si="30"/>
        <v>0</v>
      </c>
      <c r="K249" s="235">
        <f t="shared" si="31"/>
        <v>0</v>
      </c>
      <c r="L249" s="235">
        <f t="shared" si="32"/>
        <v>0</v>
      </c>
      <c r="M249" s="235">
        <f t="shared" si="33"/>
        <v>26.821917273402335</v>
      </c>
      <c r="N249" s="235">
        <f t="shared" si="34"/>
        <v>26.821917273402335</v>
      </c>
      <c r="O249" s="235">
        <f t="shared" si="35"/>
        <v>77.695267227299297</v>
      </c>
      <c r="P249" s="235">
        <f t="shared" si="36"/>
        <v>125.48101583256233</v>
      </c>
      <c r="Q249" s="238">
        <f>J249*VLOOKUP('Tipo de Pilha_AP42'!$E$1,'Área - us ur_AP42'!$A$4:$H$7,2,FALSE)/1000</f>
        <v>0</v>
      </c>
      <c r="R249" s="239">
        <f>K249*VLOOKUP('Tipo de Pilha_AP42'!$E$1,'Área - us ur_AP42'!$A$4:$H$7,3,FALSE)/1000</f>
        <v>0</v>
      </c>
      <c r="S249" s="239">
        <f>L249*VLOOKUP('Tipo de Pilha_AP42'!$E$1,'Área - us ur_AP42'!$A$4:$H$7,4,FALSE)/1000</f>
        <v>0</v>
      </c>
      <c r="T249" s="239">
        <f>M249*VLOOKUP('Tipo de Pilha_AP42'!$E$1,'Área - us ur_AP42'!$A$4:$H$7,5,FALSE)/1000</f>
        <v>1.287452029123312E-2</v>
      </c>
      <c r="U249" s="239">
        <f>N249*VLOOKUP('Tipo de Pilha_AP42'!$E$1,'Área - us ur_AP42'!$A$4:$H$7,6,FALSE)/1000</f>
        <v>0</v>
      </c>
      <c r="V249" s="239">
        <f>O249*VLOOKUP('Tipo de Pilha_AP42'!$E$1,'Área - us ur_AP42'!$A$4:$H$7,7,FALSE)/1000</f>
        <v>9.3234320672759153E-3</v>
      </c>
      <c r="W249" s="240">
        <f>P249*VLOOKUP('Tipo de Pilha_AP42'!$E$1,'Área - us ur_AP42'!$A$4:$H$7,8,FALSE)/1000</f>
        <v>0</v>
      </c>
      <c r="X249" s="241">
        <f t="shared" si="37"/>
        <v>2.2197952358509035E-2</v>
      </c>
    </row>
    <row r="250" spans="1:24" ht="15" customHeight="1" x14ac:dyDescent="0.2">
      <c r="A250" s="90">
        <f>'Série Vento-1 dia'!D250</f>
        <v>42252</v>
      </c>
      <c r="B250" s="55">
        <f>'Série Vento-1 dia'!E250</f>
        <v>13.74594368</v>
      </c>
      <c r="C250" s="235">
        <f t="shared" si="39"/>
        <v>0.27491887360000006</v>
      </c>
      <c r="D250" s="235">
        <f t="shared" si="39"/>
        <v>0.27491887360000006</v>
      </c>
      <c r="E250" s="235">
        <f t="shared" si="39"/>
        <v>0.27491887360000006</v>
      </c>
      <c r="F250" s="235">
        <f t="shared" si="38"/>
        <v>0.82475662080000001</v>
      </c>
      <c r="G250" s="235">
        <f t="shared" si="38"/>
        <v>0.82475662080000001</v>
      </c>
      <c r="H250" s="235">
        <f t="shared" si="40"/>
        <v>1.2371349312000002</v>
      </c>
      <c r="I250" s="236">
        <f t="shared" si="41"/>
        <v>1.5120538048000003</v>
      </c>
      <c r="J250" s="237">
        <f t="shared" si="30"/>
        <v>0</v>
      </c>
      <c r="K250" s="235">
        <f t="shared" si="31"/>
        <v>0</v>
      </c>
      <c r="L250" s="235">
        <f t="shared" si="32"/>
        <v>0</v>
      </c>
      <c r="M250" s="235">
        <f t="shared" si="33"/>
        <v>18.90721732059523</v>
      </c>
      <c r="N250" s="235">
        <f t="shared" si="34"/>
        <v>18.90721732059523</v>
      </c>
      <c r="O250" s="235">
        <f t="shared" si="35"/>
        <v>57.963447515467294</v>
      </c>
      <c r="P250" s="235">
        <f t="shared" si="36"/>
        <v>94.960090435965128</v>
      </c>
      <c r="Q250" s="238">
        <f>J250*VLOOKUP('Tipo de Pilha_AP42'!$E$1,'Área - us ur_AP42'!$A$4:$H$7,2,FALSE)/1000</f>
        <v>0</v>
      </c>
      <c r="R250" s="239">
        <f>K250*VLOOKUP('Tipo de Pilha_AP42'!$E$1,'Área - us ur_AP42'!$A$4:$H$7,3,FALSE)/1000</f>
        <v>0</v>
      </c>
      <c r="S250" s="239">
        <f>L250*VLOOKUP('Tipo de Pilha_AP42'!$E$1,'Área - us ur_AP42'!$A$4:$H$7,4,FALSE)/1000</f>
        <v>0</v>
      </c>
      <c r="T250" s="239">
        <f>M250*VLOOKUP('Tipo de Pilha_AP42'!$E$1,'Área - us ur_AP42'!$A$4:$H$7,5,FALSE)/1000</f>
        <v>9.0754643138857109E-3</v>
      </c>
      <c r="U250" s="239">
        <f>N250*VLOOKUP('Tipo de Pilha_AP42'!$E$1,'Área - us ur_AP42'!$A$4:$H$7,6,FALSE)/1000</f>
        <v>0</v>
      </c>
      <c r="V250" s="239">
        <f>O250*VLOOKUP('Tipo de Pilha_AP42'!$E$1,'Área - us ur_AP42'!$A$4:$H$7,7,FALSE)/1000</f>
        <v>6.9556137018560752E-3</v>
      </c>
      <c r="W250" s="240">
        <f>P250*VLOOKUP('Tipo de Pilha_AP42'!$E$1,'Área - us ur_AP42'!$A$4:$H$7,8,FALSE)/1000</f>
        <v>0</v>
      </c>
      <c r="X250" s="241">
        <f t="shared" si="37"/>
        <v>1.6031078015741787E-2</v>
      </c>
    </row>
    <row r="251" spans="1:24" ht="15" customHeight="1" x14ac:dyDescent="0.2">
      <c r="A251" s="90">
        <f>'Série Vento-1 dia'!D251</f>
        <v>42253</v>
      </c>
      <c r="B251" s="55">
        <f>'Série Vento-1 dia'!E251</f>
        <v>8.5912147999999995</v>
      </c>
      <c r="C251" s="235">
        <f t="shared" si="39"/>
        <v>0.17182429600000002</v>
      </c>
      <c r="D251" s="235">
        <f t="shared" si="39"/>
        <v>0.17182429600000002</v>
      </c>
      <c r="E251" s="235">
        <f t="shared" si="39"/>
        <v>0.17182429600000002</v>
      </c>
      <c r="F251" s="235">
        <f t="shared" si="38"/>
        <v>0.51547288799999991</v>
      </c>
      <c r="G251" s="235">
        <f t="shared" si="38"/>
        <v>0.51547288799999991</v>
      </c>
      <c r="H251" s="235">
        <f t="shared" si="40"/>
        <v>0.77320933200000008</v>
      </c>
      <c r="I251" s="236">
        <f t="shared" si="41"/>
        <v>0.94503362800000001</v>
      </c>
      <c r="J251" s="237">
        <f t="shared" ref="J251:J314" si="42">IF(C251&gt;$AB$1,58*(C251-$AB$1)^2+25*(C251-$AB$1),0)</f>
        <v>0</v>
      </c>
      <c r="K251" s="235">
        <f t="shared" ref="K251:K314" si="43">IF(D251&gt;$AB$1,58*(D251-$AB$1)^2+25*(D251-$AB$1),0)</f>
        <v>0</v>
      </c>
      <c r="L251" s="235">
        <f t="shared" ref="L251:L314" si="44">IF(E251&gt;$AB$1,58*(E251-$AB$1)^2+25*(E251-$AB$1),0)</f>
        <v>0</v>
      </c>
      <c r="M251" s="235">
        <f t="shared" ref="M251:M314" si="45">IF(F251&gt;$AB$1,58*(F251-$AB$1)^2+25*(F251-$AB$1),0)</f>
        <v>2.5605478458175086</v>
      </c>
      <c r="N251" s="235">
        <f t="shared" ref="N251:N314" si="46">IF(G251&gt;$AB$1,58*(G251-$AB$1)^2+25*(G251-$AB$1),0)</f>
        <v>2.5605478458175086</v>
      </c>
      <c r="O251" s="235">
        <f t="shared" ref="O251:O314" si="47">IF(H251&gt;$AB$1,58*(H251-$AB$1)^2+25*(H251-$AB$1),0)</f>
        <v>15.412206743169406</v>
      </c>
      <c r="P251" s="235">
        <f t="shared" ref="P251:P314" si="48">IF(I251&gt;$AB$1,58*(I251-$AB$1)^2+25*(I251-$AB$1),0)</f>
        <v>28.260899702308862</v>
      </c>
      <c r="Q251" s="238">
        <f>J251*VLOOKUP('Tipo de Pilha_AP42'!$E$1,'Área - us ur_AP42'!$A$4:$H$7,2,FALSE)/1000</f>
        <v>0</v>
      </c>
      <c r="R251" s="239">
        <f>K251*VLOOKUP('Tipo de Pilha_AP42'!$E$1,'Área - us ur_AP42'!$A$4:$H$7,3,FALSE)/1000</f>
        <v>0</v>
      </c>
      <c r="S251" s="239">
        <f>L251*VLOOKUP('Tipo de Pilha_AP42'!$E$1,'Área - us ur_AP42'!$A$4:$H$7,4,FALSE)/1000</f>
        <v>0</v>
      </c>
      <c r="T251" s="239">
        <f>M251*VLOOKUP('Tipo de Pilha_AP42'!$E$1,'Área - us ur_AP42'!$A$4:$H$7,5,FALSE)/1000</f>
        <v>1.2290629659924041E-3</v>
      </c>
      <c r="U251" s="239">
        <f>N251*VLOOKUP('Tipo de Pilha_AP42'!$E$1,'Área - us ur_AP42'!$A$4:$H$7,6,FALSE)/1000</f>
        <v>0</v>
      </c>
      <c r="V251" s="239">
        <f>O251*VLOOKUP('Tipo de Pilha_AP42'!$E$1,'Área - us ur_AP42'!$A$4:$H$7,7,FALSE)/1000</f>
        <v>1.8494648091803287E-3</v>
      </c>
      <c r="W251" s="240">
        <f>P251*VLOOKUP('Tipo de Pilha_AP42'!$E$1,'Área - us ur_AP42'!$A$4:$H$7,8,FALSE)/1000</f>
        <v>0</v>
      </c>
      <c r="X251" s="241">
        <f t="shared" ref="X251:X314" si="49">SUM(Q251:W251)</f>
        <v>3.0785277751727326E-3</v>
      </c>
    </row>
    <row r="252" spans="1:24" ht="15" customHeight="1" x14ac:dyDescent="0.2">
      <c r="A252" s="90">
        <f>'Série Vento-1 dia'!D252</f>
        <v>42254</v>
      </c>
      <c r="B252" s="55">
        <f>'Série Vento-1 dia'!E252</f>
        <v>17.182429599999999</v>
      </c>
      <c r="C252" s="235">
        <f t="shared" si="39"/>
        <v>0.34364859200000003</v>
      </c>
      <c r="D252" s="235">
        <f t="shared" si="39"/>
        <v>0.34364859200000003</v>
      </c>
      <c r="E252" s="235">
        <f t="shared" si="39"/>
        <v>0.34364859200000003</v>
      </c>
      <c r="F252" s="235">
        <f t="shared" ref="F252:G315" si="50">0.1*0.6*$B252</f>
        <v>1.0309457759999998</v>
      </c>
      <c r="G252" s="235">
        <f t="shared" si="50"/>
        <v>1.0309457759999998</v>
      </c>
      <c r="H252" s="235">
        <f t="shared" si="40"/>
        <v>1.5464186640000002</v>
      </c>
      <c r="I252" s="236">
        <f t="shared" si="41"/>
        <v>1.890067256</v>
      </c>
      <c r="J252" s="237">
        <f t="shared" si="42"/>
        <v>0</v>
      </c>
      <c r="K252" s="235">
        <f t="shared" si="43"/>
        <v>0</v>
      </c>
      <c r="L252" s="235">
        <f t="shared" si="44"/>
        <v>0</v>
      </c>
      <c r="M252" s="235">
        <f t="shared" si="45"/>
        <v>35.969522290150032</v>
      </c>
      <c r="N252" s="235">
        <f t="shared" si="46"/>
        <v>35.969522290150032</v>
      </c>
      <c r="O252" s="235">
        <f t="shared" si="47"/>
        <v>100.20112333299764</v>
      </c>
      <c r="P252" s="235">
        <f t="shared" si="48"/>
        <v>160.14587213851544</v>
      </c>
      <c r="Q252" s="238">
        <f>J252*VLOOKUP('Tipo de Pilha_AP42'!$E$1,'Área - us ur_AP42'!$A$4:$H$7,2,FALSE)/1000</f>
        <v>0</v>
      </c>
      <c r="R252" s="239">
        <f>K252*VLOOKUP('Tipo de Pilha_AP42'!$E$1,'Área - us ur_AP42'!$A$4:$H$7,3,FALSE)/1000</f>
        <v>0</v>
      </c>
      <c r="S252" s="239">
        <f>L252*VLOOKUP('Tipo de Pilha_AP42'!$E$1,'Área - us ur_AP42'!$A$4:$H$7,4,FALSE)/1000</f>
        <v>0</v>
      </c>
      <c r="T252" s="239">
        <f>M252*VLOOKUP('Tipo de Pilha_AP42'!$E$1,'Área - us ur_AP42'!$A$4:$H$7,5,FALSE)/1000</f>
        <v>1.7265370699272014E-2</v>
      </c>
      <c r="U252" s="239">
        <f>N252*VLOOKUP('Tipo de Pilha_AP42'!$E$1,'Área - us ur_AP42'!$A$4:$H$7,6,FALSE)/1000</f>
        <v>0</v>
      </c>
      <c r="V252" s="239">
        <f>O252*VLOOKUP('Tipo de Pilha_AP42'!$E$1,'Área - us ur_AP42'!$A$4:$H$7,7,FALSE)/1000</f>
        <v>1.2024134799959717E-2</v>
      </c>
      <c r="W252" s="240">
        <f>P252*VLOOKUP('Tipo de Pilha_AP42'!$E$1,'Área - us ur_AP42'!$A$4:$H$7,8,FALSE)/1000</f>
        <v>0</v>
      </c>
      <c r="X252" s="241">
        <f t="shared" si="49"/>
        <v>2.9289505499231733E-2</v>
      </c>
    </row>
    <row r="253" spans="1:24" ht="15" customHeight="1" x14ac:dyDescent="0.2">
      <c r="A253" s="90">
        <f>'Série Vento-1 dia'!D253</f>
        <v>42255</v>
      </c>
      <c r="B253" s="55">
        <f>'Série Vento-1 dia'!E253</f>
        <v>15.464186639999999</v>
      </c>
      <c r="C253" s="235">
        <f t="shared" si="39"/>
        <v>0.30928373280000004</v>
      </c>
      <c r="D253" s="235">
        <f t="shared" si="39"/>
        <v>0.30928373280000004</v>
      </c>
      <c r="E253" s="235">
        <f t="shared" si="39"/>
        <v>0.30928373280000004</v>
      </c>
      <c r="F253" s="235">
        <f t="shared" si="50"/>
        <v>0.92785119839999997</v>
      </c>
      <c r="G253" s="235">
        <f t="shared" si="50"/>
        <v>0.92785119839999997</v>
      </c>
      <c r="H253" s="235">
        <f t="shared" si="40"/>
        <v>1.3917767976000002</v>
      </c>
      <c r="I253" s="236">
        <f t="shared" si="41"/>
        <v>1.7010605304000002</v>
      </c>
      <c r="J253" s="237">
        <f t="shared" si="42"/>
        <v>0</v>
      </c>
      <c r="K253" s="235">
        <f t="shared" si="43"/>
        <v>0</v>
      </c>
      <c r="L253" s="235">
        <f t="shared" si="44"/>
        <v>0</v>
      </c>
      <c r="M253" s="235">
        <f t="shared" si="45"/>
        <v>26.821917273402335</v>
      </c>
      <c r="N253" s="235">
        <f t="shared" si="46"/>
        <v>26.821917273402335</v>
      </c>
      <c r="O253" s="235">
        <f t="shared" si="47"/>
        <v>77.695267227299297</v>
      </c>
      <c r="P253" s="235">
        <f t="shared" si="48"/>
        <v>125.48101583256233</v>
      </c>
      <c r="Q253" s="238">
        <f>J253*VLOOKUP('Tipo de Pilha_AP42'!$E$1,'Área - us ur_AP42'!$A$4:$H$7,2,FALSE)/1000</f>
        <v>0</v>
      </c>
      <c r="R253" s="239">
        <f>K253*VLOOKUP('Tipo de Pilha_AP42'!$E$1,'Área - us ur_AP42'!$A$4:$H$7,3,FALSE)/1000</f>
        <v>0</v>
      </c>
      <c r="S253" s="239">
        <f>L253*VLOOKUP('Tipo de Pilha_AP42'!$E$1,'Área - us ur_AP42'!$A$4:$H$7,4,FALSE)/1000</f>
        <v>0</v>
      </c>
      <c r="T253" s="239">
        <f>M253*VLOOKUP('Tipo de Pilha_AP42'!$E$1,'Área - us ur_AP42'!$A$4:$H$7,5,FALSE)/1000</f>
        <v>1.287452029123312E-2</v>
      </c>
      <c r="U253" s="239">
        <f>N253*VLOOKUP('Tipo de Pilha_AP42'!$E$1,'Área - us ur_AP42'!$A$4:$H$7,6,FALSE)/1000</f>
        <v>0</v>
      </c>
      <c r="V253" s="239">
        <f>O253*VLOOKUP('Tipo de Pilha_AP42'!$E$1,'Área - us ur_AP42'!$A$4:$H$7,7,FALSE)/1000</f>
        <v>9.3234320672759153E-3</v>
      </c>
      <c r="W253" s="240">
        <f>P253*VLOOKUP('Tipo de Pilha_AP42'!$E$1,'Área - us ur_AP42'!$A$4:$H$7,8,FALSE)/1000</f>
        <v>0</v>
      </c>
      <c r="X253" s="241">
        <f t="shared" si="49"/>
        <v>2.2197952358509035E-2</v>
      </c>
    </row>
    <row r="254" spans="1:24" ht="15" customHeight="1" x14ac:dyDescent="0.2">
      <c r="A254" s="90">
        <f>'Série Vento-1 dia'!D254</f>
        <v>42256</v>
      </c>
      <c r="B254" s="55">
        <f>'Série Vento-1 dia'!E254</f>
        <v>12.886822199999999</v>
      </c>
      <c r="C254" s="235">
        <f t="shared" si="39"/>
        <v>0.25773644400000001</v>
      </c>
      <c r="D254" s="235">
        <f t="shared" si="39"/>
        <v>0.25773644400000001</v>
      </c>
      <c r="E254" s="235">
        <f t="shared" si="39"/>
        <v>0.25773644400000001</v>
      </c>
      <c r="F254" s="235">
        <f t="shared" si="50"/>
        <v>0.77320933199999997</v>
      </c>
      <c r="G254" s="235">
        <f t="shared" si="50"/>
        <v>0.77320933199999997</v>
      </c>
      <c r="H254" s="235">
        <f t="shared" si="40"/>
        <v>1.159813998</v>
      </c>
      <c r="I254" s="236">
        <f t="shared" si="41"/>
        <v>1.417550442</v>
      </c>
      <c r="J254" s="237">
        <f t="shared" si="42"/>
        <v>0</v>
      </c>
      <c r="K254" s="235">
        <f t="shared" si="43"/>
        <v>0</v>
      </c>
      <c r="L254" s="235">
        <f t="shared" si="44"/>
        <v>0</v>
      </c>
      <c r="M254" s="235">
        <f t="shared" si="45"/>
        <v>15.412206743169399</v>
      </c>
      <c r="N254" s="235">
        <f t="shared" si="46"/>
        <v>15.412206743169399</v>
      </c>
      <c r="O254" s="235">
        <f t="shared" si="47"/>
        <v>49.137801307251152</v>
      </c>
      <c r="P254" s="235">
        <f t="shared" si="48"/>
        <v>81.253601828674945</v>
      </c>
      <c r="Q254" s="238">
        <f>J254*VLOOKUP('Tipo de Pilha_AP42'!$E$1,'Área - us ur_AP42'!$A$4:$H$7,2,FALSE)/1000</f>
        <v>0</v>
      </c>
      <c r="R254" s="239">
        <f>K254*VLOOKUP('Tipo de Pilha_AP42'!$E$1,'Área - us ur_AP42'!$A$4:$H$7,3,FALSE)/1000</f>
        <v>0</v>
      </c>
      <c r="S254" s="239">
        <f>L254*VLOOKUP('Tipo de Pilha_AP42'!$E$1,'Área - us ur_AP42'!$A$4:$H$7,4,FALSE)/1000</f>
        <v>0</v>
      </c>
      <c r="T254" s="239">
        <f>M254*VLOOKUP('Tipo de Pilha_AP42'!$E$1,'Área - us ur_AP42'!$A$4:$H$7,5,FALSE)/1000</f>
        <v>7.3978592367213115E-3</v>
      </c>
      <c r="U254" s="239">
        <f>N254*VLOOKUP('Tipo de Pilha_AP42'!$E$1,'Área - us ur_AP42'!$A$4:$H$7,6,FALSE)/1000</f>
        <v>0</v>
      </c>
      <c r="V254" s="239">
        <f>O254*VLOOKUP('Tipo de Pilha_AP42'!$E$1,'Área - us ur_AP42'!$A$4:$H$7,7,FALSE)/1000</f>
        <v>5.8965361568701384E-3</v>
      </c>
      <c r="W254" s="240">
        <f>P254*VLOOKUP('Tipo de Pilha_AP42'!$E$1,'Área - us ur_AP42'!$A$4:$H$7,8,FALSE)/1000</f>
        <v>0</v>
      </c>
      <c r="X254" s="241">
        <f t="shared" si="49"/>
        <v>1.329439539359145E-2</v>
      </c>
    </row>
    <row r="255" spans="1:24" ht="15" customHeight="1" x14ac:dyDescent="0.2">
      <c r="A255" s="90">
        <f>'Série Vento-1 dia'!D255</f>
        <v>42257</v>
      </c>
      <c r="B255" s="55">
        <f>'Série Vento-1 dia'!E255</f>
        <v>10.309457759999999</v>
      </c>
      <c r="C255" s="235">
        <f t="shared" ref="C255:E318" si="51">0.1*0.2*$B255</f>
        <v>0.20618915520000003</v>
      </c>
      <c r="D255" s="235">
        <f t="shared" si="51"/>
        <v>0.20618915520000003</v>
      </c>
      <c r="E255" s="235">
        <f t="shared" si="51"/>
        <v>0.20618915520000003</v>
      </c>
      <c r="F255" s="235">
        <f t="shared" si="50"/>
        <v>0.61856746559999987</v>
      </c>
      <c r="G255" s="235">
        <f t="shared" si="50"/>
        <v>0.61856746559999987</v>
      </c>
      <c r="H255" s="235">
        <f t="shared" si="40"/>
        <v>0.92785119839999997</v>
      </c>
      <c r="I255" s="236">
        <f t="shared" si="41"/>
        <v>1.1340403536000001</v>
      </c>
      <c r="J255" s="237">
        <f t="shared" si="42"/>
        <v>0</v>
      </c>
      <c r="K255" s="235">
        <f t="shared" si="43"/>
        <v>0</v>
      </c>
      <c r="L255" s="235">
        <f t="shared" si="44"/>
        <v>0</v>
      </c>
      <c r="M255" s="235">
        <f t="shared" si="45"/>
        <v>6.7765326068028102</v>
      </c>
      <c r="N255" s="235">
        <f t="shared" si="46"/>
        <v>6.7765326068028102</v>
      </c>
      <c r="O255" s="235">
        <f t="shared" si="47"/>
        <v>26.821917273402335</v>
      </c>
      <c r="P255" s="235">
        <f t="shared" si="48"/>
        <v>46.350032370838377</v>
      </c>
      <c r="Q255" s="238">
        <f>J255*VLOOKUP('Tipo de Pilha_AP42'!$E$1,'Área - us ur_AP42'!$A$4:$H$7,2,FALSE)/1000</f>
        <v>0</v>
      </c>
      <c r="R255" s="239">
        <f>K255*VLOOKUP('Tipo de Pilha_AP42'!$E$1,'Área - us ur_AP42'!$A$4:$H$7,3,FALSE)/1000</f>
        <v>0</v>
      </c>
      <c r="S255" s="239">
        <f>L255*VLOOKUP('Tipo de Pilha_AP42'!$E$1,'Área - us ur_AP42'!$A$4:$H$7,4,FALSE)/1000</f>
        <v>0</v>
      </c>
      <c r="T255" s="239">
        <f>M255*VLOOKUP('Tipo de Pilha_AP42'!$E$1,'Área - us ur_AP42'!$A$4:$H$7,5,FALSE)/1000</f>
        <v>3.2527356512653486E-3</v>
      </c>
      <c r="U255" s="239">
        <f>N255*VLOOKUP('Tipo de Pilha_AP42'!$E$1,'Área - us ur_AP42'!$A$4:$H$7,6,FALSE)/1000</f>
        <v>0</v>
      </c>
      <c r="V255" s="239">
        <f>O255*VLOOKUP('Tipo de Pilha_AP42'!$E$1,'Área - us ur_AP42'!$A$4:$H$7,7,FALSE)/1000</f>
        <v>3.2186300728082799E-3</v>
      </c>
      <c r="W255" s="240">
        <f>P255*VLOOKUP('Tipo de Pilha_AP42'!$E$1,'Área - us ur_AP42'!$A$4:$H$7,8,FALSE)/1000</f>
        <v>0</v>
      </c>
      <c r="X255" s="241">
        <f t="shared" si="49"/>
        <v>6.4713657240736289E-3</v>
      </c>
    </row>
    <row r="256" spans="1:24" ht="15" customHeight="1" x14ac:dyDescent="0.2">
      <c r="A256" s="90">
        <f>'Série Vento-1 dia'!D256</f>
        <v>42258</v>
      </c>
      <c r="B256" s="55">
        <f>'Série Vento-1 dia'!E256</f>
        <v>13.74594368</v>
      </c>
      <c r="C256" s="235">
        <f t="shared" si="51"/>
        <v>0.27491887360000006</v>
      </c>
      <c r="D256" s="235">
        <f t="shared" si="51"/>
        <v>0.27491887360000006</v>
      </c>
      <c r="E256" s="235">
        <f t="shared" si="51"/>
        <v>0.27491887360000006</v>
      </c>
      <c r="F256" s="235">
        <f t="shared" si="50"/>
        <v>0.82475662080000001</v>
      </c>
      <c r="G256" s="235">
        <f t="shared" si="50"/>
        <v>0.82475662080000001</v>
      </c>
      <c r="H256" s="235">
        <f t="shared" si="40"/>
        <v>1.2371349312000002</v>
      </c>
      <c r="I256" s="236">
        <f t="shared" si="41"/>
        <v>1.5120538048000003</v>
      </c>
      <c r="J256" s="237">
        <f t="shared" si="42"/>
        <v>0</v>
      </c>
      <c r="K256" s="235">
        <f t="shared" si="43"/>
        <v>0</v>
      </c>
      <c r="L256" s="235">
        <f t="shared" si="44"/>
        <v>0</v>
      </c>
      <c r="M256" s="235">
        <f t="shared" si="45"/>
        <v>18.90721732059523</v>
      </c>
      <c r="N256" s="235">
        <f t="shared" si="46"/>
        <v>18.90721732059523</v>
      </c>
      <c r="O256" s="235">
        <f t="shared" si="47"/>
        <v>57.963447515467294</v>
      </c>
      <c r="P256" s="235">
        <f t="shared" si="48"/>
        <v>94.960090435965128</v>
      </c>
      <c r="Q256" s="238">
        <f>J256*VLOOKUP('Tipo de Pilha_AP42'!$E$1,'Área - us ur_AP42'!$A$4:$H$7,2,FALSE)/1000</f>
        <v>0</v>
      </c>
      <c r="R256" s="239">
        <f>K256*VLOOKUP('Tipo de Pilha_AP42'!$E$1,'Área - us ur_AP42'!$A$4:$H$7,3,FALSE)/1000</f>
        <v>0</v>
      </c>
      <c r="S256" s="239">
        <f>L256*VLOOKUP('Tipo de Pilha_AP42'!$E$1,'Área - us ur_AP42'!$A$4:$H$7,4,FALSE)/1000</f>
        <v>0</v>
      </c>
      <c r="T256" s="239">
        <f>M256*VLOOKUP('Tipo de Pilha_AP42'!$E$1,'Área - us ur_AP42'!$A$4:$H$7,5,FALSE)/1000</f>
        <v>9.0754643138857109E-3</v>
      </c>
      <c r="U256" s="239">
        <f>N256*VLOOKUP('Tipo de Pilha_AP42'!$E$1,'Área - us ur_AP42'!$A$4:$H$7,6,FALSE)/1000</f>
        <v>0</v>
      </c>
      <c r="V256" s="239">
        <f>O256*VLOOKUP('Tipo de Pilha_AP42'!$E$1,'Área - us ur_AP42'!$A$4:$H$7,7,FALSE)/1000</f>
        <v>6.9556137018560752E-3</v>
      </c>
      <c r="W256" s="240">
        <f>P256*VLOOKUP('Tipo de Pilha_AP42'!$E$1,'Área - us ur_AP42'!$A$4:$H$7,8,FALSE)/1000</f>
        <v>0</v>
      </c>
      <c r="X256" s="241">
        <f t="shared" si="49"/>
        <v>1.6031078015741787E-2</v>
      </c>
    </row>
    <row r="257" spans="1:24" ht="15" customHeight="1" x14ac:dyDescent="0.2">
      <c r="A257" s="90">
        <f>'Série Vento-1 dia'!D257</f>
        <v>42259</v>
      </c>
      <c r="B257" s="55">
        <f>'Série Vento-1 dia'!E257</f>
        <v>12.027700719999999</v>
      </c>
      <c r="C257" s="235">
        <f t="shared" si="51"/>
        <v>0.24055401440000002</v>
      </c>
      <c r="D257" s="235">
        <f t="shared" si="51"/>
        <v>0.24055401440000002</v>
      </c>
      <c r="E257" s="235">
        <f t="shared" si="51"/>
        <v>0.24055401440000002</v>
      </c>
      <c r="F257" s="235">
        <f t="shared" si="50"/>
        <v>0.72166204319999994</v>
      </c>
      <c r="G257" s="235">
        <f t="shared" si="50"/>
        <v>0.72166204319999994</v>
      </c>
      <c r="H257" s="235">
        <f t="shared" si="40"/>
        <v>1.0824930648</v>
      </c>
      <c r="I257" s="236">
        <f t="shared" si="41"/>
        <v>1.3230470792</v>
      </c>
      <c r="J257" s="237">
        <f t="shared" si="42"/>
        <v>0</v>
      </c>
      <c r="K257" s="235">
        <f t="shared" si="43"/>
        <v>0</v>
      </c>
      <c r="L257" s="235">
        <f t="shared" si="44"/>
        <v>0</v>
      </c>
      <c r="M257" s="235">
        <f t="shared" si="45"/>
        <v>12.22542243172872</v>
      </c>
      <c r="N257" s="235">
        <f t="shared" si="46"/>
        <v>12.22542243172872</v>
      </c>
      <c r="O257" s="235">
        <f t="shared" si="47"/>
        <v>41.00566419750163</v>
      </c>
      <c r="P257" s="235">
        <f t="shared" si="48"/>
        <v>68.583095948723766</v>
      </c>
      <c r="Q257" s="238">
        <f>J257*VLOOKUP('Tipo de Pilha_AP42'!$E$1,'Área - us ur_AP42'!$A$4:$H$7,2,FALSE)/1000</f>
        <v>0</v>
      </c>
      <c r="R257" s="239">
        <f>K257*VLOOKUP('Tipo de Pilha_AP42'!$E$1,'Área - us ur_AP42'!$A$4:$H$7,3,FALSE)/1000</f>
        <v>0</v>
      </c>
      <c r="S257" s="239">
        <f>L257*VLOOKUP('Tipo de Pilha_AP42'!$E$1,'Área - us ur_AP42'!$A$4:$H$7,4,FALSE)/1000</f>
        <v>0</v>
      </c>
      <c r="T257" s="239">
        <f>M257*VLOOKUP('Tipo de Pilha_AP42'!$E$1,'Área - us ur_AP42'!$A$4:$H$7,5,FALSE)/1000</f>
        <v>5.8682027672297852E-3</v>
      </c>
      <c r="U257" s="239">
        <f>N257*VLOOKUP('Tipo de Pilha_AP42'!$E$1,'Área - us ur_AP42'!$A$4:$H$7,6,FALSE)/1000</f>
        <v>0</v>
      </c>
      <c r="V257" s="239">
        <f>O257*VLOOKUP('Tipo de Pilha_AP42'!$E$1,'Área - us ur_AP42'!$A$4:$H$7,7,FALSE)/1000</f>
        <v>4.9206797037001961E-3</v>
      </c>
      <c r="W257" s="240">
        <f>P257*VLOOKUP('Tipo de Pilha_AP42'!$E$1,'Área - us ur_AP42'!$A$4:$H$7,8,FALSE)/1000</f>
        <v>0</v>
      </c>
      <c r="X257" s="241">
        <f t="shared" si="49"/>
        <v>1.0788882470929982E-2</v>
      </c>
    </row>
    <row r="258" spans="1:24" ht="15" customHeight="1" x14ac:dyDescent="0.2">
      <c r="A258" s="90">
        <f>'Série Vento-1 dia'!D258</f>
        <v>42260</v>
      </c>
      <c r="B258" s="55">
        <f>'Série Vento-1 dia'!E258</f>
        <v>10.309457759999999</v>
      </c>
      <c r="C258" s="235">
        <f t="shared" si="51"/>
        <v>0.20618915520000003</v>
      </c>
      <c r="D258" s="235">
        <f t="shared" si="51"/>
        <v>0.20618915520000003</v>
      </c>
      <c r="E258" s="235">
        <f t="shared" si="51"/>
        <v>0.20618915520000003</v>
      </c>
      <c r="F258" s="235">
        <f t="shared" si="50"/>
        <v>0.61856746559999987</v>
      </c>
      <c r="G258" s="235">
        <f t="shared" si="50"/>
        <v>0.61856746559999987</v>
      </c>
      <c r="H258" s="235">
        <f t="shared" si="40"/>
        <v>0.92785119839999997</v>
      </c>
      <c r="I258" s="236">
        <f t="shared" si="41"/>
        <v>1.1340403536000001</v>
      </c>
      <c r="J258" s="237">
        <f t="shared" si="42"/>
        <v>0</v>
      </c>
      <c r="K258" s="235">
        <f t="shared" si="43"/>
        <v>0</v>
      </c>
      <c r="L258" s="235">
        <f t="shared" si="44"/>
        <v>0</v>
      </c>
      <c r="M258" s="235">
        <f t="shared" si="45"/>
        <v>6.7765326068028102</v>
      </c>
      <c r="N258" s="235">
        <f t="shared" si="46"/>
        <v>6.7765326068028102</v>
      </c>
      <c r="O258" s="235">
        <f t="shared" si="47"/>
        <v>26.821917273402335</v>
      </c>
      <c r="P258" s="235">
        <f t="shared" si="48"/>
        <v>46.350032370838377</v>
      </c>
      <c r="Q258" s="238">
        <f>J258*VLOOKUP('Tipo de Pilha_AP42'!$E$1,'Área - us ur_AP42'!$A$4:$H$7,2,FALSE)/1000</f>
        <v>0</v>
      </c>
      <c r="R258" s="239">
        <f>K258*VLOOKUP('Tipo de Pilha_AP42'!$E$1,'Área - us ur_AP42'!$A$4:$H$7,3,FALSE)/1000</f>
        <v>0</v>
      </c>
      <c r="S258" s="239">
        <f>L258*VLOOKUP('Tipo de Pilha_AP42'!$E$1,'Área - us ur_AP42'!$A$4:$H$7,4,FALSE)/1000</f>
        <v>0</v>
      </c>
      <c r="T258" s="239">
        <f>M258*VLOOKUP('Tipo de Pilha_AP42'!$E$1,'Área - us ur_AP42'!$A$4:$H$7,5,FALSE)/1000</f>
        <v>3.2527356512653486E-3</v>
      </c>
      <c r="U258" s="239">
        <f>N258*VLOOKUP('Tipo de Pilha_AP42'!$E$1,'Área - us ur_AP42'!$A$4:$H$7,6,FALSE)/1000</f>
        <v>0</v>
      </c>
      <c r="V258" s="239">
        <f>O258*VLOOKUP('Tipo de Pilha_AP42'!$E$1,'Área - us ur_AP42'!$A$4:$H$7,7,FALSE)/1000</f>
        <v>3.2186300728082799E-3</v>
      </c>
      <c r="W258" s="240">
        <f>P258*VLOOKUP('Tipo de Pilha_AP42'!$E$1,'Área - us ur_AP42'!$A$4:$H$7,8,FALSE)/1000</f>
        <v>0</v>
      </c>
      <c r="X258" s="241">
        <f t="shared" si="49"/>
        <v>6.4713657240736289E-3</v>
      </c>
    </row>
    <row r="259" spans="1:24" ht="15" customHeight="1" x14ac:dyDescent="0.2">
      <c r="A259" s="90">
        <f>'Série Vento-1 dia'!D259</f>
        <v>42261</v>
      </c>
      <c r="B259" s="55">
        <f>'Série Vento-1 dia'!E259</f>
        <v>8.5912147999999995</v>
      </c>
      <c r="C259" s="235">
        <f t="shared" si="51"/>
        <v>0.17182429600000002</v>
      </c>
      <c r="D259" s="235">
        <f t="shared" si="51"/>
        <v>0.17182429600000002</v>
      </c>
      <c r="E259" s="235">
        <f t="shared" si="51"/>
        <v>0.17182429600000002</v>
      </c>
      <c r="F259" s="235">
        <f t="shared" si="50"/>
        <v>0.51547288799999991</v>
      </c>
      <c r="G259" s="235">
        <f t="shared" si="50"/>
        <v>0.51547288799999991</v>
      </c>
      <c r="H259" s="235">
        <f t="shared" si="40"/>
        <v>0.77320933200000008</v>
      </c>
      <c r="I259" s="236">
        <f t="shared" si="41"/>
        <v>0.94503362800000001</v>
      </c>
      <c r="J259" s="237">
        <f t="shared" si="42"/>
        <v>0</v>
      </c>
      <c r="K259" s="235">
        <f t="shared" si="43"/>
        <v>0</v>
      </c>
      <c r="L259" s="235">
        <f t="shared" si="44"/>
        <v>0</v>
      </c>
      <c r="M259" s="235">
        <f t="shared" si="45"/>
        <v>2.5605478458175086</v>
      </c>
      <c r="N259" s="235">
        <f t="shared" si="46"/>
        <v>2.5605478458175086</v>
      </c>
      <c r="O259" s="235">
        <f t="shared" si="47"/>
        <v>15.412206743169406</v>
      </c>
      <c r="P259" s="235">
        <f t="shared" si="48"/>
        <v>28.260899702308862</v>
      </c>
      <c r="Q259" s="238">
        <f>J259*VLOOKUP('Tipo de Pilha_AP42'!$E$1,'Área - us ur_AP42'!$A$4:$H$7,2,FALSE)/1000</f>
        <v>0</v>
      </c>
      <c r="R259" s="239">
        <f>K259*VLOOKUP('Tipo de Pilha_AP42'!$E$1,'Área - us ur_AP42'!$A$4:$H$7,3,FALSE)/1000</f>
        <v>0</v>
      </c>
      <c r="S259" s="239">
        <f>L259*VLOOKUP('Tipo de Pilha_AP42'!$E$1,'Área - us ur_AP42'!$A$4:$H$7,4,FALSE)/1000</f>
        <v>0</v>
      </c>
      <c r="T259" s="239">
        <f>M259*VLOOKUP('Tipo de Pilha_AP42'!$E$1,'Área - us ur_AP42'!$A$4:$H$7,5,FALSE)/1000</f>
        <v>1.2290629659924041E-3</v>
      </c>
      <c r="U259" s="239">
        <f>N259*VLOOKUP('Tipo de Pilha_AP42'!$E$1,'Área - us ur_AP42'!$A$4:$H$7,6,FALSE)/1000</f>
        <v>0</v>
      </c>
      <c r="V259" s="239">
        <f>O259*VLOOKUP('Tipo de Pilha_AP42'!$E$1,'Área - us ur_AP42'!$A$4:$H$7,7,FALSE)/1000</f>
        <v>1.8494648091803287E-3</v>
      </c>
      <c r="W259" s="240">
        <f>P259*VLOOKUP('Tipo de Pilha_AP42'!$E$1,'Área - us ur_AP42'!$A$4:$H$7,8,FALSE)/1000</f>
        <v>0</v>
      </c>
      <c r="X259" s="241">
        <f t="shared" si="49"/>
        <v>3.0785277751727326E-3</v>
      </c>
    </row>
    <row r="260" spans="1:24" ht="15" customHeight="1" x14ac:dyDescent="0.2">
      <c r="A260" s="90">
        <f>'Série Vento-1 dia'!D260</f>
        <v>42262</v>
      </c>
      <c r="B260" s="55">
        <f>'Série Vento-1 dia'!E260</f>
        <v>14.605065159999999</v>
      </c>
      <c r="C260" s="235">
        <f t="shared" si="51"/>
        <v>0.29210130320000005</v>
      </c>
      <c r="D260" s="235">
        <f t="shared" si="51"/>
        <v>0.29210130320000005</v>
      </c>
      <c r="E260" s="235">
        <f t="shared" si="51"/>
        <v>0.29210130320000005</v>
      </c>
      <c r="F260" s="235">
        <f t="shared" si="50"/>
        <v>0.87630390959999993</v>
      </c>
      <c r="G260" s="235">
        <f t="shared" si="50"/>
        <v>0.87630390959999993</v>
      </c>
      <c r="H260" s="235">
        <f t="shared" ref="H260:H323" si="52">0.1*0.9*$B260</f>
        <v>1.3144558644</v>
      </c>
      <c r="I260" s="236">
        <f t="shared" ref="I260:I323" si="53">0.1*1.1*$B260</f>
        <v>1.6065571676000001</v>
      </c>
      <c r="J260" s="237">
        <f t="shared" si="42"/>
        <v>0</v>
      </c>
      <c r="K260" s="235">
        <f t="shared" si="43"/>
        <v>0</v>
      </c>
      <c r="L260" s="235">
        <f t="shared" si="44"/>
        <v>0</v>
      </c>
      <c r="M260" s="235">
        <f t="shared" si="45"/>
        <v>22.710454164006201</v>
      </c>
      <c r="N260" s="235">
        <f t="shared" si="46"/>
        <v>22.710454164006201</v>
      </c>
      <c r="O260" s="235">
        <f t="shared" si="47"/>
        <v>67.482602822149971</v>
      </c>
      <c r="P260" s="235">
        <f t="shared" si="48"/>
        <v>109.70256177059423</v>
      </c>
      <c r="Q260" s="238">
        <f>J260*VLOOKUP('Tipo de Pilha_AP42'!$E$1,'Área - us ur_AP42'!$A$4:$H$7,2,FALSE)/1000</f>
        <v>0</v>
      </c>
      <c r="R260" s="239">
        <f>K260*VLOOKUP('Tipo de Pilha_AP42'!$E$1,'Área - us ur_AP42'!$A$4:$H$7,3,FALSE)/1000</f>
        <v>0</v>
      </c>
      <c r="S260" s="239">
        <f>L260*VLOOKUP('Tipo de Pilha_AP42'!$E$1,'Área - us ur_AP42'!$A$4:$H$7,4,FALSE)/1000</f>
        <v>0</v>
      </c>
      <c r="T260" s="239">
        <f>M260*VLOOKUP('Tipo de Pilha_AP42'!$E$1,'Área - us ur_AP42'!$A$4:$H$7,5,FALSE)/1000</f>
        <v>1.0901017998722977E-2</v>
      </c>
      <c r="U260" s="239">
        <f>N260*VLOOKUP('Tipo de Pilha_AP42'!$E$1,'Área - us ur_AP42'!$A$4:$H$7,6,FALSE)/1000</f>
        <v>0</v>
      </c>
      <c r="V260" s="239">
        <f>O260*VLOOKUP('Tipo de Pilha_AP42'!$E$1,'Área - us ur_AP42'!$A$4:$H$7,7,FALSE)/1000</f>
        <v>8.0979123386579963E-3</v>
      </c>
      <c r="W260" s="240">
        <f>P260*VLOOKUP('Tipo de Pilha_AP42'!$E$1,'Área - us ur_AP42'!$A$4:$H$7,8,FALSE)/1000</f>
        <v>0</v>
      </c>
      <c r="X260" s="241">
        <f t="shared" si="49"/>
        <v>1.8998930337380975E-2</v>
      </c>
    </row>
    <row r="261" spans="1:24" ht="15" customHeight="1" x14ac:dyDescent="0.2">
      <c r="A261" s="90">
        <f>'Série Vento-1 dia'!D261</f>
        <v>42263</v>
      </c>
      <c r="B261" s="55">
        <f>'Série Vento-1 dia'!E261</f>
        <v>13.74594368</v>
      </c>
      <c r="C261" s="235">
        <f t="shared" si="51"/>
        <v>0.27491887360000006</v>
      </c>
      <c r="D261" s="235">
        <f t="shared" si="51"/>
        <v>0.27491887360000006</v>
      </c>
      <c r="E261" s="235">
        <f t="shared" si="51"/>
        <v>0.27491887360000006</v>
      </c>
      <c r="F261" s="235">
        <f t="shared" si="50"/>
        <v>0.82475662080000001</v>
      </c>
      <c r="G261" s="235">
        <f t="shared" si="50"/>
        <v>0.82475662080000001</v>
      </c>
      <c r="H261" s="235">
        <f t="shared" si="52"/>
        <v>1.2371349312000002</v>
      </c>
      <c r="I261" s="236">
        <f t="shared" si="53"/>
        <v>1.5120538048000003</v>
      </c>
      <c r="J261" s="237">
        <f t="shared" si="42"/>
        <v>0</v>
      </c>
      <c r="K261" s="235">
        <f t="shared" si="43"/>
        <v>0</v>
      </c>
      <c r="L261" s="235">
        <f t="shared" si="44"/>
        <v>0</v>
      </c>
      <c r="M261" s="235">
        <f t="shared" si="45"/>
        <v>18.90721732059523</v>
      </c>
      <c r="N261" s="235">
        <f t="shared" si="46"/>
        <v>18.90721732059523</v>
      </c>
      <c r="O261" s="235">
        <f t="shared" si="47"/>
        <v>57.963447515467294</v>
      </c>
      <c r="P261" s="235">
        <f t="shared" si="48"/>
        <v>94.960090435965128</v>
      </c>
      <c r="Q261" s="238">
        <f>J261*VLOOKUP('Tipo de Pilha_AP42'!$E$1,'Área - us ur_AP42'!$A$4:$H$7,2,FALSE)/1000</f>
        <v>0</v>
      </c>
      <c r="R261" s="239">
        <f>K261*VLOOKUP('Tipo de Pilha_AP42'!$E$1,'Área - us ur_AP42'!$A$4:$H$7,3,FALSE)/1000</f>
        <v>0</v>
      </c>
      <c r="S261" s="239">
        <f>L261*VLOOKUP('Tipo de Pilha_AP42'!$E$1,'Área - us ur_AP42'!$A$4:$H$7,4,FALSE)/1000</f>
        <v>0</v>
      </c>
      <c r="T261" s="239">
        <f>M261*VLOOKUP('Tipo de Pilha_AP42'!$E$1,'Área - us ur_AP42'!$A$4:$H$7,5,FALSE)/1000</f>
        <v>9.0754643138857109E-3</v>
      </c>
      <c r="U261" s="239">
        <f>N261*VLOOKUP('Tipo de Pilha_AP42'!$E$1,'Área - us ur_AP42'!$A$4:$H$7,6,FALSE)/1000</f>
        <v>0</v>
      </c>
      <c r="V261" s="239">
        <f>O261*VLOOKUP('Tipo de Pilha_AP42'!$E$1,'Área - us ur_AP42'!$A$4:$H$7,7,FALSE)/1000</f>
        <v>6.9556137018560752E-3</v>
      </c>
      <c r="W261" s="240">
        <f>P261*VLOOKUP('Tipo de Pilha_AP42'!$E$1,'Área - us ur_AP42'!$A$4:$H$7,8,FALSE)/1000</f>
        <v>0</v>
      </c>
      <c r="X261" s="241">
        <f t="shared" si="49"/>
        <v>1.6031078015741787E-2</v>
      </c>
    </row>
    <row r="262" spans="1:24" ht="15" customHeight="1" x14ac:dyDescent="0.2">
      <c r="A262" s="90">
        <f>'Série Vento-1 dia'!D262</f>
        <v>42264</v>
      </c>
      <c r="B262" s="55">
        <f>'Série Vento-1 dia'!E262</f>
        <v>17.182429599999999</v>
      </c>
      <c r="C262" s="235">
        <f t="shared" si="51"/>
        <v>0.34364859200000003</v>
      </c>
      <c r="D262" s="235">
        <f t="shared" si="51"/>
        <v>0.34364859200000003</v>
      </c>
      <c r="E262" s="235">
        <f t="shared" si="51"/>
        <v>0.34364859200000003</v>
      </c>
      <c r="F262" s="235">
        <f t="shared" si="50"/>
        <v>1.0309457759999998</v>
      </c>
      <c r="G262" s="235">
        <f t="shared" si="50"/>
        <v>1.0309457759999998</v>
      </c>
      <c r="H262" s="235">
        <f t="shared" si="52"/>
        <v>1.5464186640000002</v>
      </c>
      <c r="I262" s="236">
        <f t="shared" si="53"/>
        <v>1.890067256</v>
      </c>
      <c r="J262" s="237">
        <f t="shared" si="42"/>
        <v>0</v>
      </c>
      <c r="K262" s="235">
        <f t="shared" si="43"/>
        <v>0</v>
      </c>
      <c r="L262" s="235">
        <f t="shared" si="44"/>
        <v>0</v>
      </c>
      <c r="M262" s="235">
        <f t="shared" si="45"/>
        <v>35.969522290150032</v>
      </c>
      <c r="N262" s="235">
        <f t="shared" si="46"/>
        <v>35.969522290150032</v>
      </c>
      <c r="O262" s="235">
        <f t="shared" si="47"/>
        <v>100.20112333299764</v>
      </c>
      <c r="P262" s="235">
        <f t="shared" si="48"/>
        <v>160.14587213851544</v>
      </c>
      <c r="Q262" s="238">
        <f>J262*VLOOKUP('Tipo de Pilha_AP42'!$E$1,'Área - us ur_AP42'!$A$4:$H$7,2,FALSE)/1000</f>
        <v>0</v>
      </c>
      <c r="R262" s="239">
        <f>K262*VLOOKUP('Tipo de Pilha_AP42'!$E$1,'Área - us ur_AP42'!$A$4:$H$7,3,FALSE)/1000</f>
        <v>0</v>
      </c>
      <c r="S262" s="239">
        <f>L262*VLOOKUP('Tipo de Pilha_AP42'!$E$1,'Área - us ur_AP42'!$A$4:$H$7,4,FALSE)/1000</f>
        <v>0</v>
      </c>
      <c r="T262" s="239">
        <f>M262*VLOOKUP('Tipo de Pilha_AP42'!$E$1,'Área - us ur_AP42'!$A$4:$H$7,5,FALSE)/1000</f>
        <v>1.7265370699272014E-2</v>
      </c>
      <c r="U262" s="239">
        <f>N262*VLOOKUP('Tipo de Pilha_AP42'!$E$1,'Área - us ur_AP42'!$A$4:$H$7,6,FALSE)/1000</f>
        <v>0</v>
      </c>
      <c r="V262" s="239">
        <f>O262*VLOOKUP('Tipo de Pilha_AP42'!$E$1,'Área - us ur_AP42'!$A$4:$H$7,7,FALSE)/1000</f>
        <v>1.2024134799959717E-2</v>
      </c>
      <c r="W262" s="240">
        <f>P262*VLOOKUP('Tipo de Pilha_AP42'!$E$1,'Área - us ur_AP42'!$A$4:$H$7,8,FALSE)/1000</f>
        <v>0</v>
      </c>
      <c r="X262" s="241">
        <f t="shared" si="49"/>
        <v>2.9289505499231733E-2</v>
      </c>
    </row>
    <row r="263" spans="1:24" ht="15" customHeight="1" x14ac:dyDescent="0.2">
      <c r="A263" s="90">
        <f>'Série Vento-1 dia'!D263</f>
        <v>42265</v>
      </c>
      <c r="B263" s="55">
        <f>'Série Vento-1 dia'!E263</f>
        <v>18.041551079999998</v>
      </c>
      <c r="C263" s="235">
        <f t="shared" si="51"/>
        <v>0.36083102160000002</v>
      </c>
      <c r="D263" s="235">
        <f t="shared" si="51"/>
        <v>0.36083102160000002</v>
      </c>
      <c r="E263" s="235">
        <f t="shared" si="51"/>
        <v>0.36083102160000002</v>
      </c>
      <c r="F263" s="235">
        <f t="shared" si="50"/>
        <v>1.0824930647999997</v>
      </c>
      <c r="G263" s="235">
        <f t="shared" si="50"/>
        <v>1.0824930647999997</v>
      </c>
      <c r="H263" s="235">
        <f t="shared" si="52"/>
        <v>1.6237395971999999</v>
      </c>
      <c r="I263" s="236">
        <f t="shared" si="53"/>
        <v>1.9845706188000001</v>
      </c>
      <c r="J263" s="237">
        <f t="shared" si="42"/>
        <v>0</v>
      </c>
      <c r="K263" s="235">
        <f t="shared" si="43"/>
        <v>0</v>
      </c>
      <c r="L263" s="235">
        <f t="shared" si="44"/>
        <v>0</v>
      </c>
      <c r="M263" s="235">
        <f t="shared" si="45"/>
        <v>41.005664197501602</v>
      </c>
      <c r="N263" s="235">
        <f t="shared" si="46"/>
        <v>41.005664197501602</v>
      </c>
      <c r="O263" s="235">
        <f t="shared" si="47"/>
        <v>112.49431503354667</v>
      </c>
      <c r="P263" s="235">
        <f t="shared" si="48"/>
        <v>179.03227438250047</v>
      </c>
      <c r="Q263" s="238">
        <f>J263*VLOOKUP('Tipo de Pilha_AP42'!$E$1,'Área - us ur_AP42'!$A$4:$H$7,2,FALSE)/1000</f>
        <v>0</v>
      </c>
      <c r="R263" s="239">
        <f>K263*VLOOKUP('Tipo de Pilha_AP42'!$E$1,'Área - us ur_AP42'!$A$4:$H$7,3,FALSE)/1000</f>
        <v>0</v>
      </c>
      <c r="S263" s="239">
        <f>L263*VLOOKUP('Tipo de Pilha_AP42'!$E$1,'Área - us ur_AP42'!$A$4:$H$7,4,FALSE)/1000</f>
        <v>0</v>
      </c>
      <c r="T263" s="239">
        <f>M263*VLOOKUP('Tipo de Pilha_AP42'!$E$1,'Área - us ur_AP42'!$A$4:$H$7,5,FALSE)/1000</f>
        <v>1.9682718814800767E-2</v>
      </c>
      <c r="U263" s="239">
        <f>N263*VLOOKUP('Tipo de Pilha_AP42'!$E$1,'Área - us ur_AP42'!$A$4:$H$7,6,FALSE)/1000</f>
        <v>0</v>
      </c>
      <c r="V263" s="239">
        <f>O263*VLOOKUP('Tipo de Pilha_AP42'!$E$1,'Área - us ur_AP42'!$A$4:$H$7,7,FALSE)/1000</f>
        <v>1.34993178040256E-2</v>
      </c>
      <c r="W263" s="240">
        <f>P263*VLOOKUP('Tipo de Pilha_AP42'!$E$1,'Área - us ur_AP42'!$A$4:$H$7,8,FALSE)/1000</f>
        <v>0</v>
      </c>
      <c r="X263" s="241">
        <f t="shared" si="49"/>
        <v>3.3182036618826363E-2</v>
      </c>
    </row>
    <row r="264" spans="1:24" ht="15" customHeight="1" x14ac:dyDescent="0.2">
      <c r="A264" s="90">
        <f>'Série Vento-1 dia'!D264</f>
        <v>42266</v>
      </c>
      <c r="B264" s="55">
        <f>'Série Vento-1 dia'!E264</f>
        <v>18.041551079999998</v>
      </c>
      <c r="C264" s="235">
        <f t="shared" si="51"/>
        <v>0.36083102160000002</v>
      </c>
      <c r="D264" s="235">
        <f t="shared" si="51"/>
        <v>0.36083102160000002</v>
      </c>
      <c r="E264" s="235">
        <f t="shared" si="51"/>
        <v>0.36083102160000002</v>
      </c>
      <c r="F264" s="235">
        <f t="shared" si="50"/>
        <v>1.0824930647999997</v>
      </c>
      <c r="G264" s="235">
        <f t="shared" si="50"/>
        <v>1.0824930647999997</v>
      </c>
      <c r="H264" s="235">
        <f t="shared" si="52"/>
        <v>1.6237395971999999</v>
      </c>
      <c r="I264" s="236">
        <f t="shared" si="53"/>
        <v>1.9845706188000001</v>
      </c>
      <c r="J264" s="237">
        <f t="shared" si="42"/>
        <v>0</v>
      </c>
      <c r="K264" s="235">
        <f t="shared" si="43"/>
        <v>0</v>
      </c>
      <c r="L264" s="235">
        <f t="shared" si="44"/>
        <v>0</v>
      </c>
      <c r="M264" s="235">
        <f t="shared" si="45"/>
        <v>41.005664197501602</v>
      </c>
      <c r="N264" s="235">
        <f t="shared" si="46"/>
        <v>41.005664197501602</v>
      </c>
      <c r="O264" s="235">
        <f t="shared" si="47"/>
        <v>112.49431503354667</v>
      </c>
      <c r="P264" s="235">
        <f t="shared" si="48"/>
        <v>179.03227438250047</v>
      </c>
      <c r="Q264" s="238">
        <f>J264*VLOOKUP('Tipo de Pilha_AP42'!$E$1,'Área - us ur_AP42'!$A$4:$H$7,2,FALSE)/1000</f>
        <v>0</v>
      </c>
      <c r="R264" s="239">
        <f>K264*VLOOKUP('Tipo de Pilha_AP42'!$E$1,'Área - us ur_AP42'!$A$4:$H$7,3,FALSE)/1000</f>
        <v>0</v>
      </c>
      <c r="S264" s="239">
        <f>L264*VLOOKUP('Tipo de Pilha_AP42'!$E$1,'Área - us ur_AP42'!$A$4:$H$7,4,FALSE)/1000</f>
        <v>0</v>
      </c>
      <c r="T264" s="239">
        <f>M264*VLOOKUP('Tipo de Pilha_AP42'!$E$1,'Área - us ur_AP42'!$A$4:$H$7,5,FALSE)/1000</f>
        <v>1.9682718814800767E-2</v>
      </c>
      <c r="U264" s="239">
        <f>N264*VLOOKUP('Tipo de Pilha_AP42'!$E$1,'Área - us ur_AP42'!$A$4:$H$7,6,FALSE)/1000</f>
        <v>0</v>
      </c>
      <c r="V264" s="239">
        <f>O264*VLOOKUP('Tipo de Pilha_AP42'!$E$1,'Área - us ur_AP42'!$A$4:$H$7,7,FALSE)/1000</f>
        <v>1.34993178040256E-2</v>
      </c>
      <c r="W264" s="240">
        <f>P264*VLOOKUP('Tipo de Pilha_AP42'!$E$1,'Área - us ur_AP42'!$A$4:$H$7,8,FALSE)/1000</f>
        <v>0</v>
      </c>
      <c r="X264" s="241">
        <f t="shared" si="49"/>
        <v>3.3182036618826363E-2</v>
      </c>
    </row>
    <row r="265" spans="1:24" ht="15" customHeight="1" x14ac:dyDescent="0.2">
      <c r="A265" s="90">
        <f>'Série Vento-1 dia'!D265</f>
        <v>42267</v>
      </c>
      <c r="B265" s="55">
        <f>'Série Vento-1 dia'!E265</f>
        <v>16.32330812</v>
      </c>
      <c r="C265" s="235">
        <f t="shared" si="51"/>
        <v>0.32646616240000009</v>
      </c>
      <c r="D265" s="235">
        <f t="shared" si="51"/>
        <v>0.32646616240000009</v>
      </c>
      <c r="E265" s="235">
        <f t="shared" si="51"/>
        <v>0.32646616240000009</v>
      </c>
      <c r="F265" s="235">
        <f t="shared" si="50"/>
        <v>0.9793984872</v>
      </c>
      <c r="G265" s="235">
        <f t="shared" si="50"/>
        <v>0.9793984872</v>
      </c>
      <c r="H265" s="235">
        <f t="shared" si="52"/>
        <v>1.4690977308000002</v>
      </c>
      <c r="I265" s="236">
        <f t="shared" si="53"/>
        <v>1.7955638932000002</v>
      </c>
      <c r="J265" s="237">
        <f t="shared" si="42"/>
        <v>0</v>
      </c>
      <c r="K265" s="235">
        <f t="shared" si="43"/>
        <v>0</v>
      </c>
      <c r="L265" s="235">
        <f t="shared" si="44"/>
        <v>0</v>
      </c>
      <c r="M265" s="235">
        <f t="shared" si="45"/>
        <v>31.241606648783609</v>
      </c>
      <c r="N265" s="235">
        <f t="shared" si="46"/>
        <v>31.241606648783609</v>
      </c>
      <c r="O265" s="235">
        <f t="shared" si="47"/>
        <v>88.601440730915172</v>
      </c>
      <c r="P265" s="235">
        <f t="shared" si="48"/>
        <v>142.29545262186943</v>
      </c>
      <c r="Q265" s="238">
        <f>J265*VLOOKUP('Tipo de Pilha_AP42'!$E$1,'Área - us ur_AP42'!$A$4:$H$7,2,FALSE)/1000</f>
        <v>0</v>
      </c>
      <c r="R265" s="239">
        <f>K265*VLOOKUP('Tipo de Pilha_AP42'!$E$1,'Área - us ur_AP42'!$A$4:$H$7,3,FALSE)/1000</f>
        <v>0</v>
      </c>
      <c r="S265" s="239">
        <f>L265*VLOOKUP('Tipo de Pilha_AP42'!$E$1,'Área - us ur_AP42'!$A$4:$H$7,4,FALSE)/1000</f>
        <v>0</v>
      </c>
      <c r="T265" s="239">
        <f>M265*VLOOKUP('Tipo de Pilha_AP42'!$E$1,'Área - us ur_AP42'!$A$4:$H$7,5,FALSE)/1000</f>
        <v>1.4995971191416132E-2</v>
      </c>
      <c r="U265" s="239">
        <f>N265*VLOOKUP('Tipo de Pilha_AP42'!$E$1,'Área - us ur_AP42'!$A$4:$H$7,6,FALSE)/1000</f>
        <v>0</v>
      </c>
      <c r="V265" s="239">
        <f>O265*VLOOKUP('Tipo de Pilha_AP42'!$E$1,'Área - us ur_AP42'!$A$4:$H$7,7,FALSE)/1000</f>
        <v>1.0632172887709821E-2</v>
      </c>
      <c r="W265" s="240">
        <f>P265*VLOOKUP('Tipo de Pilha_AP42'!$E$1,'Área - us ur_AP42'!$A$4:$H$7,8,FALSE)/1000</f>
        <v>0</v>
      </c>
      <c r="X265" s="241">
        <f t="shared" si="49"/>
        <v>2.5628144079125954E-2</v>
      </c>
    </row>
    <row r="266" spans="1:24" ht="15" customHeight="1" x14ac:dyDescent="0.2">
      <c r="A266" s="90">
        <f>'Série Vento-1 dia'!D266</f>
        <v>42268</v>
      </c>
      <c r="B266" s="55">
        <f>'Série Vento-1 dia'!E266</f>
        <v>16.32330812</v>
      </c>
      <c r="C266" s="235">
        <f t="shared" si="51"/>
        <v>0.32646616240000009</v>
      </c>
      <c r="D266" s="235">
        <f t="shared" si="51"/>
        <v>0.32646616240000009</v>
      </c>
      <c r="E266" s="235">
        <f t="shared" si="51"/>
        <v>0.32646616240000009</v>
      </c>
      <c r="F266" s="235">
        <f t="shared" si="50"/>
        <v>0.9793984872</v>
      </c>
      <c r="G266" s="235">
        <f t="shared" si="50"/>
        <v>0.9793984872</v>
      </c>
      <c r="H266" s="235">
        <f t="shared" si="52"/>
        <v>1.4690977308000002</v>
      </c>
      <c r="I266" s="236">
        <f t="shared" si="53"/>
        <v>1.7955638932000002</v>
      </c>
      <c r="J266" s="237">
        <f t="shared" si="42"/>
        <v>0</v>
      </c>
      <c r="K266" s="235">
        <f t="shared" si="43"/>
        <v>0</v>
      </c>
      <c r="L266" s="235">
        <f t="shared" si="44"/>
        <v>0</v>
      </c>
      <c r="M266" s="235">
        <f t="shared" si="45"/>
        <v>31.241606648783609</v>
      </c>
      <c r="N266" s="235">
        <f t="shared" si="46"/>
        <v>31.241606648783609</v>
      </c>
      <c r="O266" s="235">
        <f t="shared" si="47"/>
        <v>88.601440730915172</v>
      </c>
      <c r="P266" s="235">
        <f t="shared" si="48"/>
        <v>142.29545262186943</v>
      </c>
      <c r="Q266" s="238">
        <f>J266*VLOOKUP('Tipo de Pilha_AP42'!$E$1,'Área - us ur_AP42'!$A$4:$H$7,2,FALSE)/1000</f>
        <v>0</v>
      </c>
      <c r="R266" s="239">
        <f>K266*VLOOKUP('Tipo de Pilha_AP42'!$E$1,'Área - us ur_AP42'!$A$4:$H$7,3,FALSE)/1000</f>
        <v>0</v>
      </c>
      <c r="S266" s="239">
        <f>L266*VLOOKUP('Tipo de Pilha_AP42'!$E$1,'Área - us ur_AP42'!$A$4:$H$7,4,FALSE)/1000</f>
        <v>0</v>
      </c>
      <c r="T266" s="239">
        <f>M266*VLOOKUP('Tipo de Pilha_AP42'!$E$1,'Área - us ur_AP42'!$A$4:$H$7,5,FALSE)/1000</f>
        <v>1.4995971191416132E-2</v>
      </c>
      <c r="U266" s="239">
        <f>N266*VLOOKUP('Tipo de Pilha_AP42'!$E$1,'Área - us ur_AP42'!$A$4:$H$7,6,FALSE)/1000</f>
        <v>0</v>
      </c>
      <c r="V266" s="239">
        <f>O266*VLOOKUP('Tipo de Pilha_AP42'!$E$1,'Área - us ur_AP42'!$A$4:$H$7,7,FALSE)/1000</f>
        <v>1.0632172887709821E-2</v>
      </c>
      <c r="W266" s="240">
        <f>P266*VLOOKUP('Tipo de Pilha_AP42'!$E$1,'Área - us ur_AP42'!$A$4:$H$7,8,FALSE)/1000</f>
        <v>0</v>
      </c>
      <c r="X266" s="241">
        <f t="shared" si="49"/>
        <v>2.5628144079125954E-2</v>
      </c>
    </row>
    <row r="267" spans="1:24" ht="15" customHeight="1" x14ac:dyDescent="0.2">
      <c r="A267" s="90">
        <f>'Série Vento-1 dia'!D267</f>
        <v>42269</v>
      </c>
      <c r="B267" s="55">
        <f>'Série Vento-1 dia'!E267</f>
        <v>16.32330812</v>
      </c>
      <c r="C267" s="235">
        <f t="shared" si="51"/>
        <v>0.32646616240000009</v>
      </c>
      <c r="D267" s="235">
        <f t="shared" si="51"/>
        <v>0.32646616240000009</v>
      </c>
      <c r="E267" s="235">
        <f t="shared" si="51"/>
        <v>0.32646616240000009</v>
      </c>
      <c r="F267" s="235">
        <f t="shared" si="50"/>
        <v>0.9793984872</v>
      </c>
      <c r="G267" s="235">
        <f t="shared" si="50"/>
        <v>0.9793984872</v>
      </c>
      <c r="H267" s="235">
        <f t="shared" si="52"/>
        <v>1.4690977308000002</v>
      </c>
      <c r="I267" s="236">
        <f t="shared" si="53"/>
        <v>1.7955638932000002</v>
      </c>
      <c r="J267" s="237">
        <f t="shared" si="42"/>
        <v>0</v>
      </c>
      <c r="K267" s="235">
        <f t="shared" si="43"/>
        <v>0</v>
      </c>
      <c r="L267" s="235">
        <f t="shared" si="44"/>
        <v>0</v>
      </c>
      <c r="M267" s="235">
        <f t="shared" si="45"/>
        <v>31.241606648783609</v>
      </c>
      <c r="N267" s="235">
        <f t="shared" si="46"/>
        <v>31.241606648783609</v>
      </c>
      <c r="O267" s="235">
        <f t="shared" si="47"/>
        <v>88.601440730915172</v>
      </c>
      <c r="P267" s="235">
        <f t="shared" si="48"/>
        <v>142.29545262186943</v>
      </c>
      <c r="Q267" s="238">
        <f>J267*VLOOKUP('Tipo de Pilha_AP42'!$E$1,'Área - us ur_AP42'!$A$4:$H$7,2,FALSE)/1000</f>
        <v>0</v>
      </c>
      <c r="R267" s="239">
        <f>K267*VLOOKUP('Tipo de Pilha_AP42'!$E$1,'Área - us ur_AP42'!$A$4:$H$7,3,FALSE)/1000</f>
        <v>0</v>
      </c>
      <c r="S267" s="239">
        <f>L267*VLOOKUP('Tipo de Pilha_AP42'!$E$1,'Área - us ur_AP42'!$A$4:$H$7,4,FALSE)/1000</f>
        <v>0</v>
      </c>
      <c r="T267" s="239">
        <f>M267*VLOOKUP('Tipo de Pilha_AP42'!$E$1,'Área - us ur_AP42'!$A$4:$H$7,5,FALSE)/1000</f>
        <v>1.4995971191416132E-2</v>
      </c>
      <c r="U267" s="239">
        <f>N267*VLOOKUP('Tipo de Pilha_AP42'!$E$1,'Área - us ur_AP42'!$A$4:$H$7,6,FALSE)/1000</f>
        <v>0</v>
      </c>
      <c r="V267" s="239">
        <f>O267*VLOOKUP('Tipo de Pilha_AP42'!$E$1,'Área - us ur_AP42'!$A$4:$H$7,7,FALSE)/1000</f>
        <v>1.0632172887709821E-2</v>
      </c>
      <c r="W267" s="240">
        <f>P267*VLOOKUP('Tipo de Pilha_AP42'!$E$1,'Área - us ur_AP42'!$A$4:$H$7,8,FALSE)/1000</f>
        <v>0</v>
      </c>
      <c r="X267" s="241">
        <f t="shared" si="49"/>
        <v>2.5628144079125954E-2</v>
      </c>
    </row>
    <row r="268" spans="1:24" ht="15" customHeight="1" x14ac:dyDescent="0.2">
      <c r="A268" s="90">
        <f>'Série Vento-1 dia'!D268</f>
        <v>42270</v>
      </c>
      <c r="B268" s="55">
        <f>'Série Vento-1 dia'!E268</f>
        <v>18.041551079999998</v>
      </c>
      <c r="C268" s="235">
        <f t="shared" si="51"/>
        <v>0.36083102160000002</v>
      </c>
      <c r="D268" s="235">
        <f t="shared" si="51"/>
        <v>0.36083102160000002</v>
      </c>
      <c r="E268" s="235">
        <f t="shared" si="51"/>
        <v>0.36083102160000002</v>
      </c>
      <c r="F268" s="235">
        <f t="shared" si="50"/>
        <v>1.0824930647999997</v>
      </c>
      <c r="G268" s="235">
        <f t="shared" si="50"/>
        <v>1.0824930647999997</v>
      </c>
      <c r="H268" s="235">
        <f t="shared" si="52"/>
        <v>1.6237395971999999</v>
      </c>
      <c r="I268" s="236">
        <f t="shared" si="53"/>
        <v>1.9845706188000001</v>
      </c>
      <c r="J268" s="237">
        <f t="shared" si="42"/>
        <v>0</v>
      </c>
      <c r="K268" s="235">
        <f t="shared" si="43"/>
        <v>0</v>
      </c>
      <c r="L268" s="235">
        <f t="shared" si="44"/>
        <v>0</v>
      </c>
      <c r="M268" s="235">
        <f t="shared" si="45"/>
        <v>41.005664197501602</v>
      </c>
      <c r="N268" s="235">
        <f t="shared" si="46"/>
        <v>41.005664197501602</v>
      </c>
      <c r="O268" s="235">
        <f t="shared" si="47"/>
        <v>112.49431503354667</v>
      </c>
      <c r="P268" s="235">
        <f t="shared" si="48"/>
        <v>179.03227438250047</v>
      </c>
      <c r="Q268" s="238">
        <f>J268*VLOOKUP('Tipo de Pilha_AP42'!$E$1,'Área - us ur_AP42'!$A$4:$H$7,2,FALSE)/1000</f>
        <v>0</v>
      </c>
      <c r="R268" s="239">
        <f>K268*VLOOKUP('Tipo de Pilha_AP42'!$E$1,'Área - us ur_AP42'!$A$4:$H$7,3,FALSE)/1000</f>
        <v>0</v>
      </c>
      <c r="S268" s="239">
        <f>L268*VLOOKUP('Tipo de Pilha_AP42'!$E$1,'Área - us ur_AP42'!$A$4:$H$7,4,FALSE)/1000</f>
        <v>0</v>
      </c>
      <c r="T268" s="239">
        <f>M268*VLOOKUP('Tipo de Pilha_AP42'!$E$1,'Área - us ur_AP42'!$A$4:$H$7,5,FALSE)/1000</f>
        <v>1.9682718814800767E-2</v>
      </c>
      <c r="U268" s="239">
        <f>N268*VLOOKUP('Tipo de Pilha_AP42'!$E$1,'Área - us ur_AP42'!$A$4:$H$7,6,FALSE)/1000</f>
        <v>0</v>
      </c>
      <c r="V268" s="239">
        <f>O268*VLOOKUP('Tipo de Pilha_AP42'!$E$1,'Área - us ur_AP42'!$A$4:$H$7,7,FALSE)/1000</f>
        <v>1.34993178040256E-2</v>
      </c>
      <c r="W268" s="240">
        <f>P268*VLOOKUP('Tipo de Pilha_AP42'!$E$1,'Área - us ur_AP42'!$A$4:$H$7,8,FALSE)/1000</f>
        <v>0</v>
      </c>
      <c r="X268" s="241">
        <f t="shared" si="49"/>
        <v>3.3182036618826363E-2</v>
      </c>
    </row>
    <row r="269" spans="1:24" ht="15" customHeight="1" x14ac:dyDescent="0.2">
      <c r="A269" s="90">
        <f>'Série Vento-1 dia'!D269</f>
        <v>42271</v>
      </c>
      <c r="B269" s="55">
        <f>'Série Vento-1 dia'!E269</f>
        <v>15.464186639999999</v>
      </c>
      <c r="C269" s="235">
        <f t="shared" si="51"/>
        <v>0.30928373280000004</v>
      </c>
      <c r="D269" s="235">
        <f t="shared" si="51"/>
        <v>0.30928373280000004</v>
      </c>
      <c r="E269" s="235">
        <f t="shared" si="51"/>
        <v>0.30928373280000004</v>
      </c>
      <c r="F269" s="235">
        <f t="shared" si="50"/>
        <v>0.92785119839999997</v>
      </c>
      <c r="G269" s="235">
        <f t="shared" si="50"/>
        <v>0.92785119839999997</v>
      </c>
      <c r="H269" s="235">
        <f t="shared" si="52"/>
        <v>1.3917767976000002</v>
      </c>
      <c r="I269" s="236">
        <f t="shared" si="53"/>
        <v>1.7010605304000002</v>
      </c>
      <c r="J269" s="237">
        <f t="shared" si="42"/>
        <v>0</v>
      </c>
      <c r="K269" s="235">
        <f t="shared" si="43"/>
        <v>0</v>
      </c>
      <c r="L269" s="235">
        <f t="shared" si="44"/>
        <v>0</v>
      </c>
      <c r="M269" s="235">
        <f t="shared" si="45"/>
        <v>26.821917273402335</v>
      </c>
      <c r="N269" s="235">
        <f t="shared" si="46"/>
        <v>26.821917273402335</v>
      </c>
      <c r="O269" s="235">
        <f t="shared" si="47"/>
        <v>77.695267227299297</v>
      </c>
      <c r="P269" s="235">
        <f t="shared" si="48"/>
        <v>125.48101583256233</v>
      </c>
      <c r="Q269" s="238">
        <f>J269*VLOOKUP('Tipo de Pilha_AP42'!$E$1,'Área - us ur_AP42'!$A$4:$H$7,2,FALSE)/1000</f>
        <v>0</v>
      </c>
      <c r="R269" s="239">
        <f>K269*VLOOKUP('Tipo de Pilha_AP42'!$E$1,'Área - us ur_AP42'!$A$4:$H$7,3,FALSE)/1000</f>
        <v>0</v>
      </c>
      <c r="S269" s="239">
        <f>L269*VLOOKUP('Tipo de Pilha_AP42'!$E$1,'Área - us ur_AP42'!$A$4:$H$7,4,FALSE)/1000</f>
        <v>0</v>
      </c>
      <c r="T269" s="239">
        <f>M269*VLOOKUP('Tipo de Pilha_AP42'!$E$1,'Área - us ur_AP42'!$A$4:$H$7,5,FALSE)/1000</f>
        <v>1.287452029123312E-2</v>
      </c>
      <c r="U269" s="239">
        <f>N269*VLOOKUP('Tipo de Pilha_AP42'!$E$1,'Área - us ur_AP42'!$A$4:$H$7,6,FALSE)/1000</f>
        <v>0</v>
      </c>
      <c r="V269" s="239">
        <f>O269*VLOOKUP('Tipo de Pilha_AP42'!$E$1,'Área - us ur_AP42'!$A$4:$H$7,7,FALSE)/1000</f>
        <v>9.3234320672759153E-3</v>
      </c>
      <c r="W269" s="240">
        <f>P269*VLOOKUP('Tipo de Pilha_AP42'!$E$1,'Área - us ur_AP42'!$A$4:$H$7,8,FALSE)/1000</f>
        <v>0</v>
      </c>
      <c r="X269" s="241">
        <f t="shared" si="49"/>
        <v>2.2197952358509035E-2</v>
      </c>
    </row>
    <row r="270" spans="1:24" ht="15" customHeight="1" x14ac:dyDescent="0.2">
      <c r="A270" s="90">
        <f>'Série Vento-1 dia'!D270</f>
        <v>42272</v>
      </c>
      <c r="B270" s="55">
        <f>'Série Vento-1 dia'!E270</f>
        <v>18.041551079999998</v>
      </c>
      <c r="C270" s="235">
        <f t="shared" si="51"/>
        <v>0.36083102160000002</v>
      </c>
      <c r="D270" s="235">
        <f t="shared" si="51"/>
        <v>0.36083102160000002</v>
      </c>
      <c r="E270" s="235">
        <f t="shared" si="51"/>
        <v>0.36083102160000002</v>
      </c>
      <c r="F270" s="235">
        <f t="shared" si="50"/>
        <v>1.0824930647999997</v>
      </c>
      <c r="G270" s="235">
        <f t="shared" si="50"/>
        <v>1.0824930647999997</v>
      </c>
      <c r="H270" s="235">
        <f t="shared" si="52"/>
        <v>1.6237395971999999</v>
      </c>
      <c r="I270" s="236">
        <f t="shared" si="53"/>
        <v>1.9845706188000001</v>
      </c>
      <c r="J270" s="237">
        <f t="shared" si="42"/>
        <v>0</v>
      </c>
      <c r="K270" s="235">
        <f t="shared" si="43"/>
        <v>0</v>
      </c>
      <c r="L270" s="235">
        <f t="shared" si="44"/>
        <v>0</v>
      </c>
      <c r="M270" s="235">
        <f t="shared" si="45"/>
        <v>41.005664197501602</v>
      </c>
      <c r="N270" s="235">
        <f t="shared" si="46"/>
        <v>41.005664197501602</v>
      </c>
      <c r="O270" s="235">
        <f t="shared" si="47"/>
        <v>112.49431503354667</v>
      </c>
      <c r="P270" s="235">
        <f t="shared" si="48"/>
        <v>179.03227438250047</v>
      </c>
      <c r="Q270" s="238">
        <f>J270*VLOOKUP('Tipo de Pilha_AP42'!$E$1,'Área - us ur_AP42'!$A$4:$H$7,2,FALSE)/1000</f>
        <v>0</v>
      </c>
      <c r="R270" s="239">
        <f>K270*VLOOKUP('Tipo de Pilha_AP42'!$E$1,'Área - us ur_AP42'!$A$4:$H$7,3,FALSE)/1000</f>
        <v>0</v>
      </c>
      <c r="S270" s="239">
        <f>L270*VLOOKUP('Tipo de Pilha_AP42'!$E$1,'Área - us ur_AP42'!$A$4:$H$7,4,FALSE)/1000</f>
        <v>0</v>
      </c>
      <c r="T270" s="239">
        <f>M270*VLOOKUP('Tipo de Pilha_AP42'!$E$1,'Área - us ur_AP42'!$A$4:$H$7,5,FALSE)/1000</f>
        <v>1.9682718814800767E-2</v>
      </c>
      <c r="U270" s="239">
        <f>N270*VLOOKUP('Tipo de Pilha_AP42'!$E$1,'Área - us ur_AP42'!$A$4:$H$7,6,FALSE)/1000</f>
        <v>0</v>
      </c>
      <c r="V270" s="239">
        <f>O270*VLOOKUP('Tipo de Pilha_AP42'!$E$1,'Área - us ur_AP42'!$A$4:$H$7,7,FALSE)/1000</f>
        <v>1.34993178040256E-2</v>
      </c>
      <c r="W270" s="240">
        <f>P270*VLOOKUP('Tipo de Pilha_AP42'!$E$1,'Área - us ur_AP42'!$A$4:$H$7,8,FALSE)/1000</f>
        <v>0</v>
      </c>
      <c r="X270" s="241">
        <f t="shared" si="49"/>
        <v>3.3182036618826363E-2</v>
      </c>
    </row>
    <row r="271" spans="1:24" ht="15" customHeight="1" x14ac:dyDescent="0.2">
      <c r="A271" s="90">
        <f>'Série Vento-1 dia'!D271</f>
        <v>42273</v>
      </c>
      <c r="B271" s="55">
        <f>'Série Vento-1 dia'!E271</f>
        <v>13.74594368</v>
      </c>
      <c r="C271" s="235">
        <f t="shared" si="51"/>
        <v>0.27491887360000006</v>
      </c>
      <c r="D271" s="235">
        <f t="shared" si="51"/>
        <v>0.27491887360000006</v>
      </c>
      <c r="E271" s="235">
        <f t="shared" si="51"/>
        <v>0.27491887360000006</v>
      </c>
      <c r="F271" s="235">
        <f t="shared" si="50"/>
        <v>0.82475662080000001</v>
      </c>
      <c r="G271" s="235">
        <f t="shared" si="50"/>
        <v>0.82475662080000001</v>
      </c>
      <c r="H271" s="235">
        <f t="shared" si="52"/>
        <v>1.2371349312000002</v>
      </c>
      <c r="I271" s="236">
        <f t="shared" si="53"/>
        <v>1.5120538048000003</v>
      </c>
      <c r="J271" s="237">
        <f t="shared" si="42"/>
        <v>0</v>
      </c>
      <c r="K271" s="235">
        <f t="shared" si="43"/>
        <v>0</v>
      </c>
      <c r="L271" s="235">
        <f t="shared" si="44"/>
        <v>0</v>
      </c>
      <c r="M271" s="235">
        <f t="shared" si="45"/>
        <v>18.90721732059523</v>
      </c>
      <c r="N271" s="235">
        <f t="shared" si="46"/>
        <v>18.90721732059523</v>
      </c>
      <c r="O271" s="235">
        <f t="shared" si="47"/>
        <v>57.963447515467294</v>
      </c>
      <c r="P271" s="235">
        <f t="shared" si="48"/>
        <v>94.960090435965128</v>
      </c>
      <c r="Q271" s="238">
        <f>J271*VLOOKUP('Tipo de Pilha_AP42'!$E$1,'Área - us ur_AP42'!$A$4:$H$7,2,FALSE)/1000</f>
        <v>0</v>
      </c>
      <c r="R271" s="239">
        <f>K271*VLOOKUP('Tipo de Pilha_AP42'!$E$1,'Área - us ur_AP42'!$A$4:$H$7,3,FALSE)/1000</f>
        <v>0</v>
      </c>
      <c r="S271" s="239">
        <f>L271*VLOOKUP('Tipo de Pilha_AP42'!$E$1,'Área - us ur_AP42'!$A$4:$H$7,4,FALSE)/1000</f>
        <v>0</v>
      </c>
      <c r="T271" s="239">
        <f>M271*VLOOKUP('Tipo de Pilha_AP42'!$E$1,'Área - us ur_AP42'!$A$4:$H$7,5,FALSE)/1000</f>
        <v>9.0754643138857109E-3</v>
      </c>
      <c r="U271" s="239">
        <f>N271*VLOOKUP('Tipo de Pilha_AP42'!$E$1,'Área - us ur_AP42'!$A$4:$H$7,6,FALSE)/1000</f>
        <v>0</v>
      </c>
      <c r="V271" s="239">
        <f>O271*VLOOKUP('Tipo de Pilha_AP42'!$E$1,'Área - us ur_AP42'!$A$4:$H$7,7,FALSE)/1000</f>
        <v>6.9556137018560752E-3</v>
      </c>
      <c r="W271" s="240">
        <f>P271*VLOOKUP('Tipo de Pilha_AP42'!$E$1,'Área - us ur_AP42'!$A$4:$H$7,8,FALSE)/1000</f>
        <v>0</v>
      </c>
      <c r="X271" s="241">
        <f t="shared" si="49"/>
        <v>1.6031078015741787E-2</v>
      </c>
    </row>
    <row r="272" spans="1:24" ht="15" customHeight="1" x14ac:dyDescent="0.2">
      <c r="A272" s="90">
        <f>'Série Vento-1 dia'!D272</f>
        <v>42274</v>
      </c>
      <c r="B272" s="55">
        <f>'Série Vento-1 dia'!E272</f>
        <v>18.90067256</v>
      </c>
      <c r="C272" s="235">
        <f t="shared" si="51"/>
        <v>0.37801345120000007</v>
      </c>
      <c r="D272" s="235">
        <f t="shared" si="51"/>
        <v>0.37801345120000007</v>
      </c>
      <c r="E272" s="235">
        <f t="shared" si="51"/>
        <v>0.37801345120000007</v>
      </c>
      <c r="F272" s="235">
        <f t="shared" si="50"/>
        <v>1.1340403535999999</v>
      </c>
      <c r="G272" s="235">
        <f t="shared" si="50"/>
        <v>1.1340403535999999</v>
      </c>
      <c r="H272" s="235">
        <f t="shared" si="52"/>
        <v>1.7010605304000002</v>
      </c>
      <c r="I272" s="236">
        <f t="shared" si="53"/>
        <v>2.0790739816000001</v>
      </c>
      <c r="J272" s="237">
        <f t="shared" si="42"/>
        <v>0</v>
      </c>
      <c r="K272" s="235">
        <f t="shared" si="43"/>
        <v>0</v>
      </c>
      <c r="L272" s="235">
        <f t="shared" si="44"/>
        <v>0</v>
      </c>
      <c r="M272" s="235">
        <f t="shared" si="45"/>
        <v>46.350032370838349</v>
      </c>
      <c r="N272" s="235">
        <f t="shared" si="46"/>
        <v>46.350032370838349</v>
      </c>
      <c r="O272" s="235">
        <f t="shared" si="47"/>
        <v>125.48101583256233</v>
      </c>
      <c r="P272" s="235">
        <f t="shared" si="48"/>
        <v>198.95465935382452</v>
      </c>
      <c r="Q272" s="238">
        <f>J272*VLOOKUP('Tipo de Pilha_AP42'!$E$1,'Área - us ur_AP42'!$A$4:$H$7,2,FALSE)/1000</f>
        <v>0</v>
      </c>
      <c r="R272" s="239">
        <f>K272*VLOOKUP('Tipo de Pilha_AP42'!$E$1,'Área - us ur_AP42'!$A$4:$H$7,3,FALSE)/1000</f>
        <v>0</v>
      </c>
      <c r="S272" s="239">
        <f>L272*VLOOKUP('Tipo de Pilha_AP42'!$E$1,'Área - us ur_AP42'!$A$4:$H$7,4,FALSE)/1000</f>
        <v>0</v>
      </c>
      <c r="T272" s="239">
        <f>M272*VLOOKUP('Tipo de Pilha_AP42'!$E$1,'Área - us ur_AP42'!$A$4:$H$7,5,FALSE)/1000</f>
        <v>2.2248015538002406E-2</v>
      </c>
      <c r="U272" s="239">
        <f>N272*VLOOKUP('Tipo de Pilha_AP42'!$E$1,'Área - us ur_AP42'!$A$4:$H$7,6,FALSE)/1000</f>
        <v>0</v>
      </c>
      <c r="V272" s="239">
        <f>O272*VLOOKUP('Tipo de Pilha_AP42'!$E$1,'Área - us ur_AP42'!$A$4:$H$7,7,FALSE)/1000</f>
        <v>1.505772189990748E-2</v>
      </c>
      <c r="W272" s="240">
        <f>P272*VLOOKUP('Tipo de Pilha_AP42'!$E$1,'Área - us ur_AP42'!$A$4:$H$7,8,FALSE)/1000</f>
        <v>0</v>
      </c>
      <c r="X272" s="241">
        <f t="shared" si="49"/>
        <v>3.7305737437909887E-2</v>
      </c>
    </row>
    <row r="273" spans="1:24" ht="15" customHeight="1" x14ac:dyDescent="0.2">
      <c r="A273" s="90">
        <f>'Série Vento-1 dia'!D273</f>
        <v>42275</v>
      </c>
      <c r="B273" s="55">
        <f>'Série Vento-1 dia'!E273</f>
        <v>17.182429599999999</v>
      </c>
      <c r="C273" s="235">
        <f t="shared" si="51"/>
        <v>0.34364859200000003</v>
      </c>
      <c r="D273" s="235">
        <f t="shared" si="51"/>
        <v>0.34364859200000003</v>
      </c>
      <c r="E273" s="235">
        <f t="shared" si="51"/>
        <v>0.34364859200000003</v>
      </c>
      <c r="F273" s="235">
        <f t="shared" si="50"/>
        <v>1.0309457759999998</v>
      </c>
      <c r="G273" s="235">
        <f t="shared" si="50"/>
        <v>1.0309457759999998</v>
      </c>
      <c r="H273" s="235">
        <f t="shared" si="52"/>
        <v>1.5464186640000002</v>
      </c>
      <c r="I273" s="236">
        <f t="shared" si="53"/>
        <v>1.890067256</v>
      </c>
      <c r="J273" s="237">
        <f t="shared" si="42"/>
        <v>0</v>
      </c>
      <c r="K273" s="235">
        <f t="shared" si="43"/>
        <v>0</v>
      </c>
      <c r="L273" s="235">
        <f t="shared" si="44"/>
        <v>0</v>
      </c>
      <c r="M273" s="235">
        <f t="shared" si="45"/>
        <v>35.969522290150032</v>
      </c>
      <c r="N273" s="235">
        <f t="shared" si="46"/>
        <v>35.969522290150032</v>
      </c>
      <c r="O273" s="235">
        <f t="shared" si="47"/>
        <v>100.20112333299764</v>
      </c>
      <c r="P273" s="235">
        <f t="shared" si="48"/>
        <v>160.14587213851544</v>
      </c>
      <c r="Q273" s="238">
        <f>J273*VLOOKUP('Tipo de Pilha_AP42'!$E$1,'Área - us ur_AP42'!$A$4:$H$7,2,FALSE)/1000</f>
        <v>0</v>
      </c>
      <c r="R273" s="239">
        <f>K273*VLOOKUP('Tipo de Pilha_AP42'!$E$1,'Área - us ur_AP42'!$A$4:$H$7,3,FALSE)/1000</f>
        <v>0</v>
      </c>
      <c r="S273" s="239">
        <f>L273*VLOOKUP('Tipo de Pilha_AP42'!$E$1,'Área - us ur_AP42'!$A$4:$H$7,4,FALSE)/1000</f>
        <v>0</v>
      </c>
      <c r="T273" s="239">
        <f>M273*VLOOKUP('Tipo de Pilha_AP42'!$E$1,'Área - us ur_AP42'!$A$4:$H$7,5,FALSE)/1000</f>
        <v>1.7265370699272014E-2</v>
      </c>
      <c r="U273" s="239">
        <f>N273*VLOOKUP('Tipo de Pilha_AP42'!$E$1,'Área - us ur_AP42'!$A$4:$H$7,6,FALSE)/1000</f>
        <v>0</v>
      </c>
      <c r="V273" s="239">
        <f>O273*VLOOKUP('Tipo de Pilha_AP42'!$E$1,'Área - us ur_AP42'!$A$4:$H$7,7,FALSE)/1000</f>
        <v>1.2024134799959717E-2</v>
      </c>
      <c r="W273" s="240">
        <f>P273*VLOOKUP('Tipo de Pilha_AP42'!$E$1,'Área - us ur_AP42'!$A$4:$H$7,8,FALSE)/1000</f>
        <v>0</v>
      </c>
      <c r="X273" s="241">
        <f t="shared" si="49"/>
        <v>2.9289505499231733E-2</v>
      </c>
    </row>
    <row r="274" spans="1:24" ht="15" customHeight="1" x14ac:dyDescent="0.2">
      <c r="A274" s="90">
        <f>'Série Vento-1 dia'!D274</f>
        <v>42276</v>
      </c>
      <c r="B274" s="55">
        <f>'Série Vento-1 dia'!E274</f>
        <v>13.74594368</v>
      </c>
      <c r="C274" s="235">
        <f t="shared" si="51"/>
        <v>0.27491887360000006</v>
      </c>
      <c r="D274" s="235">
        <f t="shared" si="51"/>
        <v>0.27491887360000006</v>
      </c>
      <c r="E274" s="235">
        <f t="shared" si="51"/>
        <v>0.27491887360000006</v>
      </c>
      <c r="F274" s="235">
        <f t="shared" si="50"/>
        <v>0.82475662080000001</v>
      </c>
      <c r="G274" s="235">
        <f t="shared" si="50"/>
        <v>0.82475662080000001</v>
      </c>
      <c r="H274" s="235">
        <f t="shared" si="52"/>
        <v>1.2371349312000002</v>
      </c>
      <c r="I274" s="236">
        <f t="shared" si="53"/>
        <v>1.5120538048000003</v>
      </c>
      <c r="J274" s="237">
        <f t="shared" si="42"/>
        <v>0</v>
      </c>
      <c r="K274" s="235">
        <f t="shared" si="43"/>
        <v>0</v>
      </c>
      <c r="L274" s="235">
        <f t="shared" si="44"/>
        <v>0</v>
      </c>
      <c r="M274" s="235">
        <f t="shared" si="45"/>
        <v>18.90721732059523</v>
      </c>
      <c r="N274" s="235">
        <f t="shared" si="46"/>
        <v>18.90721732059523</v>
      </c>
      <c r="O274" s="235">
        <f t="shared" si="47"/>
        <v>57.963447515467294</v>
      </c>
      <c r="P274" s="235">
        <f t="shared" si="48"/>
        <v>94.960090435965128</v>
      </c>
      <c r="Q274" s="238">
        <f>J274*VLOOKUP('Tipo de Pilha_AP42'!$E$1,'Área - us ur_AP42'!$A$4:$H$7,2,FALSE)/1000</f>
        <v>0</v>
      </c>
      <c r="R274" s="239">
        <f>K274*VLOOKUP('Tipo de Pilha_AP42'!$E$1,'Área - us ur_AP42'!$A$4:$H$7,3,FALSE)/1000</f>
        <v>0</v>
      </c>
      <c r="S274" s="239">
        <f>L274*VLOOKUP('Tipo de Pilha_AP42'!$E$1,'Área - us ur_AP42'!$A$4:$H$7,4,FALSE)/1000</f>
        <v>0</v>
      </c>
      <c r="T274" s="239">
        <f>M274*VLOOKUP('Tipo de Pilha_AP42'!$E$1,'Área - us ur_AP42'!$A$4:$H$7,5,FALSE)/1000</f>
        <v>9.0754643138857109E-3</v>
      </c>
      <c r="U274" s="239">
        <f>N274*VLOOKUP('Tipo de Pilha_AP42'!$E$1,'Área - us ur_AP42'!$A$4:$H$7,6,FALSE)/1000</f>
        <v>0</v>
      </c>
      <c r="V274" s="239">
        <f>O274*VLOOKUP('Tipo de Pilha_AP42'!$E$1,'Área - us ur_AP42'!$A$4:$H$7,7,FALSE)/1000</f>
        <v>6.9556137018560752E-3</v>
      </c>
      <c r="W274" s="240">
        <f>P274*VLOOKUP('Tipo de Pilha_AP42'!$E$1,'Área - us ur_AP42'!$A$4:$H$7,8,FALSE)/1000</f>
        <v>0</v>
      </c>
      <c r="X274" s="241">
        <f t="shared" si="49"/>
        <v>1.6031078015741787E-2</v>
      </c>
    </row>
    <row r="275" spans="1:24" ht="15" customHeight="1" x14ac:dyDescent="0.2">
      <c r="A275" s="90">
        <f>'Série Vento-1 dia'!D275</f>
        <v>42277</v>
      </c>
      <c r="B275" s="55">
        <f>'Série Vento-1 dia'!E275</f>
        <v>15.464186639999999</v>
      </c>
      <c r="C275" s="235">
        <f t="shared" si="51"/>
        <v>0.30928373280000004</v>
      </c>
      <c r="D275" s="235">
        <f t="shared" si="51"/>
        <v>0.30928373280000004</v>
      </c>
      <c r="E275" s="235">
        <f t="shared" si="51"/>
        <v>0.30928373280000004</v>
      </c>
      <c r="F275" s="235">
        <f t="shared" si="50"/>
        <v>0.92785119839999997</v>
      </c>
      <c r="G275" s="235">
        <f t="shared" si="50"/>
        <v>0.92785119839999997</v>
      </c>
      <c r="H275" s="235">
        <f t="shared" si="52"/>
        <v>1.3917767976000002</v>
      </c>
      <c r="I275" s="236">
        <f t="shared" si="53"/>
        <v>1.7010605304000002</v>
      </c>
      <c r="J275" s="237">
        <f t="shared" si="42"/>
        <v>0</v>
      </c>
      <c r="K275" s="235">
        <f t="shared" si="43"/>
        <v>0</v>
      </c>
      <c r="L275" s="235">
        <f t="shared" si="44"/>
        <v>0</v>
      </c>
      <c r="M275" s="235">
        <f t="shared" si="45"/>
        <v>26.821917273402335</v>
      </c>
      <c r="N275" s="235">
        <f t="shared" si="46"/>
        <v>26.821917273402335</v>
      </c>
      <c r="O275" s="235">
        <f t="shared" si="47"/>
        <v>77.695267227299297</v>
      </c>
      <c r="P275" s="235">
        <f t="shared" si="48"/>
        <v>125.48101583256233</v>
      </c>
      <c r="Q275" s="238">
        <f>J275*VLOOKUP('Tipo de Pilha_AP42'!$E$1,'Área - us ur_AP42'!$A$4:$H$7,2,FALSE)/1000</f>
        <v>0</v>
      </c>
      <c r="R275" s="239">
        <f>K275*VLOOKUP('Tipo de Pilha_AP42'!$E$1,'Área - us ur_AP42'!$A$4:$H$7,3,FALSE)/1000</f>
        <v>0</v>
      </c>
      <c r="S275" s="239">
        <f>L275*VLOOKUP('Tipo de Pilha_AP42'!$E$1,'Área - us ur_AP42'!$A$4:$H$7,4,FALSE)/1000</f>
        <v>0</v>
      </c>
      <c r="T275" s="239">
        <f>M275*VLOOKUP('Tipo de Pilha_AP42'!$E$1,'Área - us ur_AP42'!$A$4:$H$7,5,FALSE)/1000</f>
        <v>1.287452029123312E-2</v>
      </c>
      <c r="U275" s="239">
        <f>N275*VLOOKUP('Tipo de Pilha_AP42'!$E$1,'Área - us ur_AP42'!$A$4:$H$7,6,FALSE)/1000</f>
        <v>0</v>
      </c>
      <c r="V275" s="239">
        <f>O275*VLOOKUP('Tipo de Pilha_AP42'!$E$1,'Área - us ur_AP42'!$A$4:$H$7,7,FALSE)/1000</f>
        <v>9.3234320672759153E-3</v>
      </c>
      <c r="W275" s="240">
        <f>P275*VLOOKUP('Tipo de Pilha_AP42'!$E$1,'Área - us ur_AP42'!$A$4:$H$7,8,FALSE)/1000</f>
        <v>0</v>
      </c>
      <c r="X275" s="241">
        <f t="shared" si="49"/>
        <v>2.2197952358509035E-2</v>
      </c>
    </row>
    <row r="276" spans="1:24" ht="15" customHeight="1" x14ac:dyDescent="0.2">
      <c r="A276" s="90">
        <f>'Série Vento-1 dia'!D276</f>
        <v>42278</v>
      </c>
      <c r="B276" s="55">
        <f>'Série Vento-1 dia'!E276</f>
        <v>14.605065159999999</v>
      </c>
      <c r="C276" s="235">
        <f t="shared" si="51"/>
        <v>0.29210130320000005</v>
      </c>
      <c r="D276" s="235">
        <f t="shared" si="51"/>
        <v>0.29210130320000005</v>
      </c>
      <c r="E276" s="235">
        <f t="shared" si="51"/>
        <v>0.29210130320000005</v>
      </c>
      <c r="F276" s="235">
        <f t="shared" si="50"/>
        <v>0.87630390959999993</v>
      </c>
      <c r="G276" s="235">
        <f t="shared" si="50"/>
        <v>0.87630390959999993</v>
      </c>
      <c r="H276" s="235">
        <f t="shared" si="52"/>
        <v>1.3144558644</v>
      </c>
      <c r="I276" s="236">
        <f t="shared" si="53"/>
        <v>1.6065571676000001</v>
      </c>
      <c r="J276" s="237">
        <f t="shared" si="42"/>
        <v>0</v>
      </c>
      <c r="K276" s="235">
        <f t="shared" si="43"/>
        <v>0</v>
      </c>
      <c r="L276" s="235">
        <f t="shared" si="44"/>
        <v>0</v>
      </c>
      <c r="M276" s="235">
        <f t="shared" si="45"/>
        <v>22.710454164006201</v>
      </c>
      <c r="N276" s="235">
        <f t="shared" si="46"/>
        <v>22.710454164006201</v>
      </c>
      <c r="O276" s="235">
        <f t="shared" si="47"/>
        <v>67.482602822149971</v>
      </c>
      <c r="P276" s="235">
        <f t="shared" si="48"/>
        <v>109.70256177059423</v>
      </c>
      <c r="Q276" s="238">
        <f>J276*VLOOKUP('Tipo de Pilha_AP42'!$E$1,'Área - us ur_AP42'!$A$4:$H$7,2,FALSE)/1000</f>
        <v>0</v>
      </c>
      <c r="R276" s="239">
        <f>K276*VLOOKUP('Tipo de Pilha_AP42'!$E$1,'Área - us ur_AP42'!$A$4:$H$7,3,FALSE)/1000</f>
        <v>0</v>
      </c>
      <c r="S276" s="239">
        <f>L276*VLOOKUP('Tipo de Pilha_AP42'!$E$1,'Área - us ur_AP42'!$A$4:$H$7,4,FALSE)/1000</f>
        <v>0</v>
      </c>
      <c r="T276" s="239">
        <f>M276*VLOOKUP('Tipo de Pilha_AP42'!$E$1,'Área - us ur_AP42'!$A$4:$H$7,5,FALSE)/1000</f>
        <v>1.0901017998722977E-2</v>
      </c>
      <c r="U276" s="239">
        <f>N276*VLOOKUP('Tipo de Pilha_AP42'!$E$1,'Área - us ur_AP42'!$A$4:$H$7,6,FALSE)/1000</f>
        <v>0</v>
      </c>
      <c r="V276" s="239">
        <f>O276*VLOOKUP('Tipo de Pilha_AP42'!$E$1,'Área - us ur_AP42'!$A$4:$H$7,7,FALSE)/1000</f>
        <v>8.0979123386579963E-3</v>
      </c>
      <c r="W276" s="240">
        <f>P276*VLOOKUP('Tipo de Pilha_AP42'!$E$1,'Área - us ur_AP42'!$A$4:$H$7,8,FALSE)/1000</f>
        <v>0</v>
      </c>
      <c r="X276" s="241">
        <f t="shared" si="49"/>
        <v>1.8998930337380975E-2</v>
      </c>
    </row>
    <row r="277" spans="1:24" ht="15" customHeight="1" x14ac:dyDescent="0.2">
      <c r="A277" s="90">
        <f>'Série Vento-1 dia'!D277</f>
        <v>42279</v>
      </c>
      <c r="B277" s="55">
        <f>'Série Vento-1 dia'!E277</f>
        <v>17.182429599999999</v>
      </c>
      <c r="C277" s="235">
        <f t="shared" si="51"/>
        <v>0.34364859200000003</v>
      </c>
      <c r="D277" s="235">
        <f t="shared" si="51"/>
        <v>0.34364859200000003</v>
      </c>
      <c r="E277" s="235">
        <f t="shared" si="51"/>
        <v>0.34364859200000003</v>
      </c>
      <c r="F277" s="235">
        <f t="shared" si="50"/>
        <v>1.0309457759999998</v>
      </c>
      <c r="G277" s="235">
        <f t="shared" si="50"/>
        <v>1.0309457759999998</v>
      </c>
      <c r="H277" s="235">
        <f t="shared" si="52"/>
        <v>1.5464186640000002</v>
      </c>
      <c r="I277" s="236">
        <f t="shared" si="53"/>
        <v>1.890067256</v>
      </c>
      <c r="J277" s="237">
        <f t="shared" si="42"/>
        <v>0</v>
      </c>
      <c r="K277" s="235">
        <f t="shared" si="43"/>
        <v>0</v>
      </c>
      <c r="L277" s="235">
        <f t="shared" si="44"/>
        <v>0</v>
      </c>
      <c r="M277" s="235">
        <f t="shared" si="45"/>
        <v>35.969522290150032</v>
      </c>
      <c r="N277" s="235">
        <f t="shared" si="46"/>
        <v>35.969522290150032</v>
      </c>
      <c r="O277" s="235">
        <f t="shared" si="47"/>
        <v>100.20112333299764</v>
      </c>
      <c r="P277" s="235">
        <f t="shared" si="48"/>
        <v>160.14587213851544</v>
      </c>
      <c r="Q277" s="238">
        <f>J277*VLOOKUP('Tipo de Pilha_AP42'!$E$1,'Área - us ur_AP42'!$A$4:$H$7,2,FALSE)/1000</f>
        <v>0</v>
      </c>
      <c r="R277" s="239">
        <f>K277*VLOOKUP('Tipo de Pilha_AP42'!$E$1,'Área - us ur_AP42'!$A$4:$H$7,3,FALSE)/1000</f>
        <v>0</v>
      </c>
      <c r="S277" s="239">
        <f>L277*VLOOKUP('Tipo de Pilha_AP42'!$E$1,'Área - us ur_AP42'!$A$4:$H$7,4,FALSE)/1000</f>
        <v>0</v>
      </c>
      <c r="T277" s="239">
        <f>M277*VLOOKUP('Tipo de Pilha_AP42'!$E$1,'Área - us ur_AP42'!$A$4:$H$7,5,FALSE)/1000</f>
        <v>1.7265370699272014E-2</v>
      </c>
      <c r="U277" s="239">
        <f>N277*VLOOKUP('Tipo de Pilha_AP42'!$E$1,'Área - us ur_AP42'!$A$4:$H$7,6,FALSE)/1000</f>
        <v>0</v>
      </c>
      <c r="V277" s="239">
        <f>O277*VLOOKUP('Tipo de Pilha_AP42'!$E$1,'Área - us ur_AP42'!$A$4:$H$7,7,FALSE)/1000</f>
        <v>1.2024134799959717E-2</v>
      </c>
      <c r="W277" s="240">
        <f>P277*VLOOKUP('Tipo de Pilha_AP42'!$E$1,'Área - us ur_AP42'!$A$4:$H$7,8,FALSE)/1000</f>
        <v>0</v>
      </c>
      <c r="X277" s="241">
        <f t="shared" si="49"/>
        <v>2.9289505499231733E-2</v>
      </c>
    </row>
    <row r="278" spans="1:24" ht="15" customHeight="1" x14ac:dyDescent="0.2">
      <c r="A278" s="90">
        <f>'Série Vento-1 dia'!D278</f>
        <v>42280</v>
      </c>
      <c r="B278" s="55">
        <f>'Série Vento-1 dia'!E278</f>
        <v>17.182429599999999</v>
      </c>
      <c r="C278" s="235">
        <f t="shared" si="51"/>
        <v>0.34364859200000003</v>
      </c>
      <c r="D278" s="235">
        <f t="shared" si="51"/>
        <v>0.34364859200000003</v>
      </c>
      <c r="E278" s="235">
        <f t="shared" si="51"/>
        <v>0.34364859200000003</v>
      </c>
      <c r="F278" s="235">
        <f t="shared" si="50"/>
        <v>1.0309457759999998</v>
      </c>
      <c r="G278" s="235">
        <f t="shared" si="50"/>
        <v>1.0309457759999998</v>
      </c>
      <c r="H278" s="235">
        <f t="shared" si="52"/>
        <v>1.5464186640000002</v>
      </c>
      <c r="I278" s="236">
        <f t="shared" si="53"/>
        <v>1.890067256</v>
      </c>
      <c r="J278" s="237">
        <f t="shared" si="42"/>
        <v>0</v>
      </c>
      <c r="K278" s="235">
        <f t="shared" si="43"/>
        <v>0</v>
      </c>
      <c r="L278" s="235">
        <f t="shared" si="44"/>
        <v>0</v>
      </c>
      <c r="M278" s="235">
        <f t="shared" si="45"/>
        <v>35.969522290150032</v>
      </c>
      <c r="N278" s="235">
        <f t="shared" si="46"/>
        <v>35.969522290150032</v>
      </c>
      <c r="O278" s="235">
        <f t="shared" si="47"/>
        <v>100.20112333299764</v>
      </c>
      <c r="P278" s="235">
        <f t="shared" si="48"/>
        <v>160.14587213851544</v>
      </c>
      <c r="Q278" s="238">
        <f>J278*VLOOKUP('Tipo de Pilha_AP42'!$E$1,'Área - us ur_AP42'!$A$4:$H$7,2,FALSE)/1000</f>
        <v>0</v>
      </c>
      <c r="R278" s="239">
        <f>K278*VLOOKUP('Tipo de Pilha_AP42'!$E$1,'Área - us ur_AP42'!$A$4:$H$7,3,FALSE)/1000</f>
        <v>0</v>
      </c>
      <c r="S278" s="239">
        <f>L278*VLOOKUP('Tipo de Pilha_AP42'!$E$1,'Área - us ur_AP42'!$A$4:$H$7,4,FALSE)/1000</f>
        <v>0</v>
      </c>
      <c r="T278" s="239">
        <f>M278*VLOOKUP('Tipo de Pilha_AP42'!$E$1,'Área - us ur_AP42'!$A$4:$H$7,5,FALSE)/1000</f>
        <v>1.7265370699272014E-2</v>
      </c>
      <c r="U278" s="239">
        <f>N278*VLOOKUP('Tipo de Pilha_AP42'!$E$1,'Área - us ur_AP42'!$A$4:$H$7,6,FALSE)/1000</f>
        <v>0</v>
      </c>
      <c r="V278" s="239">
        <f>O278*VLOOKUP('Tipo de Pilha_AP42'!$E$1,'Área - us ur_AP42'!$A$4:$H$7,7,FALSE)/1000</f>
        <v>1.2024134799959717E-2</v>
      </c>
      <c r="W278" s="240">
        <f>P278*VLOOKUP('Tipo de Pilha_AP42'!$E$1,'Área - us ur_AP42'!$A$4:$H$7,8,FALSE)/1000</f>
        <v>0</v>
      </c>
      <c r="X278" s="241">
        <f t="shared" si="49"/>
        <v>2.9289505499231733E-2</v>
      </c>
    </row>
    <row r="279" spans="1:24" ht="15" customHeight="1" x14ac:dyDescent="0.2">
      <c r="A279" s="90">
        <f>'Série Vento-1 dia'!D279</f>
        <v>42281</v>
      </c>
      <c r="B279" s="55">
        <f>'Série Vento-1 dia'!E279</f>
        <v>12.027700719999999</v>
      </c>
      <c r="C279" s="235">
        <f t="shared" si="51"/>
        <v>0.24055401440000002</v>
      </c>
      <c r="D279" s="235">
        <f t="shared" si="51"/>
        <v>0.24055401440000002</v>
      </c>
      <c r="E279" s="235">
        <f t="shared" si="51"/>
        <v>0.24055401440000002</v>
      </c>
      <c r="F279" s="235">
        <f t="shared" si="50"/>
        <v>0.72166204319999994</v>
      </c>
      <c r="G279" s="235">
        <f t="shared" si="50"/>
        <v>0.72166204319999994</v>
      </c>
      <c r="H279" s="235">
        <f t="shared" si="52"/>
        <v>1.0824930648</v>
      </c>
      <c r="I279" s="236">
        <f t="shared" si="53"/>
        <v>1.3230470792</v>
      </c>
      <c r="J279" s="237">
        <f t="shared" si="42"/>
        <v>0</v>
      </c>
      <c r="K279" s="235">
        <f t="shared" si="43"/>
        <v>0</v>
      </c>
      <c r="L279" s="235">
        <f t="shared" si="44"/>
        <v>0</v>
      </c>
      <c r="M279" s="235">
        <f t="shared" si="45"/>
        <v>12.22542243172872</v>
      </c>
      <c r="N279" s="235">
        <f t="shared" si="46"/>
        <v>12.22542243172872</v>
      </c>
      <c r="O279" s="235">
        <f t="shared" si="47"/>
        <v>41.00566419750163</v>
      </c>
      <c r="P279" s="235">
        <f t="shared" si="48"/>
        <v>68.583095948723766</v>
      </c>
      <c r="Q279" s="238">
        <f>J279*VLOOKUP('Tipo de Pilha_AP42'!$E$1,'Área - us ur_AP42'!$A$4:$H$7,2,FALSE)/1000</f>
        <v>0</v>
      </c>
      <c r="R279" s="239">
        <f>K279*VLOOKUP('Tipo de Pilha_AP42'!$E$1,'Área - us ur_AP42'!$A$4:$H$7,3,FALSE)/1000</f>
        <v>0</v>
      </c>
      <c r="S279" s="239">
        <f>L279*VLOOKUP('Tipo de Pilha_AP42'!$E$1,'Área - us ur_AP42'!$A$4:$H$7,4,FALSE)/1000</f>
        <v>0</v>
      </c>
      <c r="T279" s="239">
        <f>M279*VLOOKUP('Tipo de Pilha_AP42'!$E$1,'Área - us ur_AP42'!$A$4:$H$7,5,FALSE)/1000</f>
        <v>5.8682027672297852E-3</v>
      </c>
      <c r="U279" s="239">
        <f>N279*VLOOKUP('Tipo de Pilha_AP42'!$E$1,'Área - us ur_AP42'!$A$4:$H$7,6,FALSE)/1000</f>
        <v>0</v>
      </c>
      <c r="V279" s="239">
        <f>O279*VLOOKUP('Tipo de Pilha_AP42'!$E$1,'Área - us ur_AP42'!$A$4:$H$7,7,FALSE)/1000</f>
        <v>4.9206797037001961E-3</v>
      </c>
      <c r="W279" s="240">
        <f>P279*VLOOKUP('Tipo de Pilha_AP42'!$E$1,'Área - us ur_AP42'!$A$4:$H$7,8,FALSE)/1000</f>
        <v>0</v>
      </c>
      <c r="X279" s="241">
        <f t="shared" si="49"/>
        <v>1.0788882470929982E-2</v>
      </c>
    </row>
    <row r="280" spans="1:24" ht="15" customHeight="1" x14ac:dyDescent="0.2">
      <c r="A280" s="90">
        <f>'Série Vento-1 dia'!D280</f>
        <v>42282</v>
      </c>
      <c r="B280" s="55">
        <f>'Série Vento-1 dia'!E280</f>
        <v>12.886822199999999</v>
      </c>
      <c r="C280" s="235">
        <f t="shared" si="51"/>
        <v>0.25773644400000001</v>
      </c>
      <c r="D280" s="235">
        <f t="shared" si="51"/>
        <v>0.25773644400000001</v>
      </c>
      <c r="E280" s="235">
        <f t="shared" si="51"/>
        <v>0.25773644400000001</v>
      </c>
      <c r="F280" s="235">
        <f t="shared" si="50"/>
        <v>0.77320933199999997</v>
      </c>
      <c r="G280" s="235">
        <f t="shared" si="50"/>
        <v>0.77320933199999997</v>
      </c>
      <c r="H280" s="235">
        <f t="shared" si="52"/>
        <v>1.159813998</v>
      </c>
      <c r="I280" s="236">
        <f t="shared" si="53"/>
        <v>1.417550442</v>
      </c>
      <c r="J280" s="237">
        <f t="shared" si="42"/>
        <v>0</v>
      </c>
      <c r="K280" s="235">
        <f t="shared" si="43"/>
        <v>0</v>
      </c>
      <c r="L280" s="235">
        <f t="shared" si="44"/>
        <v>0</v>
      </c>
      <c r="M280" s="235">
        <f t="shared" si="45"/>
        <v>15.412206743169399</v>
      </c>
      <c r="N280" s="235">
        <f t="shared" si="46"/>
        <v>15.412206743169399</v>
      </c>
      <c r="O280" s="235">
        <f t="shared" si="47"/>
        <v>49.137801307251152</v>
      </c>
      <c r="P280" s="235">
        <f t="shared" si="48"/>
        <v>81.253601828674945</v>
      </c>
      <c r="Q280" s="238">
        <f>J280*VLOOKUP('Tipo de Pilha_AP42'!$E$1,'Área - us ur_AP42'!$A$4:$H$7,2,FALSE)/1000</f>
        <v>0</v>
      </c>
      <c r="R280" s="239">
        <f>K280*VLOOKUP('Tipo de Pilha_AP42'!$E$1,'Área - us ur_AP42'!$A$4:$H$7,3,FALSE)/1000</f>
        <v>0</v>
      </c>
      <c r="S280" s="239">
        <f>L280*VLOOKUP('Tipo de Pilha_AP42'!$E$1,'Área - us ur_AP42'!$A$4:$H$7,4,FALSE)/1000</f>
        <v>0</v>
      </c>
      <c r="T280" s="239">
        <f>M280*VLOOKUP('Tipo de Pilha_AP42'!$E$1,'Área - us ur_AP42'!$A$4:$H$7,5,FALSE)/1000</f>
        <v>7.3978592367213115E-3</v>
      </c>
      <c r="U280" s="239">
        <f>N280*VLOOKUP('Tipo de Pilha_AP42'!$E$1,'Área - us ur_AP42'!$A$4:$H$7,6,FALSE)/1000</f>
        <v>0</v>
      </c>
      <c r="V280" s="239">
        <f>O280*VLOOKUP('Tipo de Pilha_AP42'!$E$1,'Área - us ur_AP42'!$A$4:$H$7,7,FALSE)/1000</f>
        <v>5.8965361568701384E-3</v>
      </c>
      <c r="W280" s="240">
        <f>P280*VLOOKUP('Tipo de Pilha_AP42'!$E$1,'Área - us ur_AP42'!$A$4:$H$7,8,FALSE)/1000</f>
        <v>0</v>
      </c>
      <c r="X280" s="241">
        <f t="shared" si="49"/>
        <v>1.329439539359145E-2</v>
      </c>
    </row>
    <row r="281" spans="1:24" ht="15" customHeight="1" x14ac:dyDescent="0.2">
      <c r="A281" s="90">
        <f>'Série Vento-1 dia'!D281</f>
        <v>42283</v>
      </c>
      <c r="B281" s="55">
        <f>'Série Vento-1 dia'!E281</f>
        <v>12.886822199999999</v>
      </c>
      <c r="C281" s="235">
        <f t="shared" si="51"/>
        <v>0.25773644400000001</v>
      </c>
      <c r="D281" s="235">
        <f t="shared" si="51"/>
        <v>0.25773644400000001</v>
      </c>
      <c r="E281" s="235">
        <f t="shared" si="51"/>
        <v>0.25773644400000001</v>
      </c>
      <c r="F281" s="235">
        <f t="shared" si="50"/>
        <v>0.77320933199999997</v>
      </c>
      <c r="G281" s="235">
        <f t="shared" si="50"/>
        <v>0.77320933199999997</v>
      </c>
      <c r="H281" s="235">
        <f t="shared" si="52"/>
        <v>1.159813998</v>
      </c>
      <c r="I281" s="236">
        <f t="shared" si="53"/>
        <v>1.417550442</v>
      </c>
      <c r="J281" s="237">
        <f t="shared" si="42"/>
        <v>0</v>
      </c>
      <c r="K281" s="235">
        <f t="shared" si="43"/>
        <v>0</v>
      </c>
      <c r="L281" s="235">
        <f t="shared" si="44"/>
        <v>0</v>
      </c>
      <c r="M281" s="235">
        <f t="shared" si="45"/>
        <v>15.412206743169399</v>
      </c>
      <c r="N281" s="235">
        <f t="shared" si="46"/>
        <v>15.412206743169399</v>
      </c>
      <c r="O281" s="235">
        <f t="shared" si="47"/>
        <v>49.137801307251152</v>
      </c>
      <c r="P281" s="235">
        <f t="shared" si="48"/>
        <v>81.253601828674945</v>
      </c>
      <c r="Q281" s="238">
        <f>J281*VLOOKUP('Tipo de Pilha_AP42'!$E$1,'Área - us ur_AP42'!$A$4:$H$7,2,FALSE)/1000</f>
        <v>0</v>
      </c>
      <c r="R281" s="239">
        <f>K281*VLOOKUP('Tipo de Pilha_AP42'!$E$1,'Área - us ur_AP42'!$A$4:$H$7,3,FALSE)/1000</f>
        <v>0</v>
      </c>
      <c r="S281" s="239">
        <f>L281*VLOOKUP('Tipo de Pilha_AP42'!$E$1,'Área - us ur_AP42'!$A$4:$H$7,4,FALSE)/1000</f>
        <v>0</v>
      </c>
      <c r="T281" s="239">
        <f>M281*VLOOKUP('Tipo de Pilha_AP42'!$E$1,'Área - us ur_AP42'!$A$4:$H$7,5,FALSE)/1000</f>
        <v>7.3978592367213115E-3</v>
      </c>
      <c r="U281" s="239">
        <f>N281*VLOOKUP('Tipo de Pilha_AP42'!$E$1,'Área - us ur_AP42'!$A$4:$H$7,6,FALSE)/1000</f>
        <v>0</v>
      </c>
      <c r="V281" s="239">
        <f>O281*VLOOKUP('Tipo de Pilha_AP42'!$E$1,'Área - us ur_AP42'!$A$4:$H$7,7,FALSE)/1000</f>
        <v>5.8965361568701384E-3</v>
      </c>
      <c r="W281" s="240">
        <f>P281*VLOOKUP('Tipo de Pilha_AP42'!$E$1,'Área - us ur_AP42'!$A$4:$H$7,8,FALSE)/1000</f>
        <v>0</v>
      </c>
      <c r="X281" s="241">
        <f t="shared" si="49"/>
        <v>1.329439539359145E-2</v>
      </c>
    </row>
    <row r="282" spans="1:24" ht="15" customHeight="1" x14ac:dyDescent="0.2">
      <c r="A282" s="90">
        <f>'Série Vento-1 dia'!D282</f>
        <v>42284</v>
      </c>
      <c r="B282" s="55">
        <f>'Série Vento-1 dia'!E282</f>
        <v>10.309457759999999</v>
      </c>
      <c r="C282" s="235">
        <f t="shared" si="51"/>
        <v>0.20618915520000003</v>
      </c>
      <c r="D282" s="235">
        <f t="shared" si="51"/>
        <v>0.20618915520000003</v>
      </c>
      <c r="E282" s="235">
        <f t="shared" si="51"/>
        <v>0.20618915520000003</v>
      </c>
      <c r="F282" s="235">
        <f t="shared" si="50"/>
        <v>0.61856746559999987</v>
      </c>
      <c r="G282" s="235">
        <f t="shared" si="50"/>
        <v>0.61856746559999987</v>
      </c>
      <c r="H282" s="235">
        <f t="shared" si="52"/>
        <v>0.92785119839999997</v>
      </c>
      <c r="I282" s="236">
        <f t="shared" si="53"/>
        <v>1.1340403536000001</v>
      </c>
      <c r="J282" s="237">
        <f t="shared" si="42"/>
        <v>0</v>
      </c>
      <c r="K282" s="235">
        <f t="shared" si="43"/>
        <v>0</v>
      </c>
      <c r="L282" s="235">
        <f t="shared" si="44"/>
        <v>0</v>
      </c>
      <c r="M282" s="235">
        <f t="shared" si="45"/>
        <v>6.7765326068028102</v>
      </c>
      <c r="N282" s="235">
        <f t="shared" si="46"/>
        <v>6.7765326068028102</v>
      </c>
      <c r="O282" s="235">
        <f t="shared" si="47"/>
        <v>26.821917273402335</v>
      </c>
      <c r="P282" s="235">
        <f t="shared" si="48"/>
        <v>46.350032370838377</v>
      </c>
      <c r="Q282" s="238">
        <f>J282*VLOOKUP('Tipo de Pilha_AP42'!$E$1,'Área - us ur_AP42'!$A$4:$H$7,2,FALSE)/1000</f>
        <v>0</v>
      </c>
      <c r="R282" s="239">
        <f>K282*VLOOKUP('Tipo de Pilha_AP42'!$E$1,'Área - us ur_AP42'!$A$4:$H$7,3,FALSE)/1000</f>
        <v>0</v>
      </c>
      <c r="S282" s="239">
        <f>L282*VLOOKUP('Tipo de Pilha_AP42'!$E$1,'Área - us ur_AP42'!$A$4:$H$7,4,FALSE)/1000</f>
        <v>0</v>
      </c>
      <c r="T282" s="239">
        <f>M282*VLOOKUP('Tipo de Pilha_AP42'!$E$1,'Área - us ur_AP42'!$A$4:$H$7,5,FALSE)/1000</f>
        <v>3.2527356512653486E-3</v>
      </c>
      <c r="U282" s="239">
        <f>N282*VLOOKUP('Tipo de Pilha_AP42'!$E$1,'Área - us ur_AP42'!$A$4:$H$7,6,FALSE)/1000</f>
        <v>0</v>
      </c>
      <c r="V282" s="239">
        <f>O282*VLOOKUP('Tipo de Pilha_AP42'!$E$1,'Área - us ur_AP42'!$A$4:$H$7,7,FALSE)/1000</f>
        <v>3.2186300728082799E-3</v>
      </c>
      <c r="W282" s="240">
        <f>P282*VLOOKUP('Tipo de Pilha_AP42'!$E$1,'Área - us ur_AP42'!$A$4:$H$7,8,FALSE)/1000</f>
        <v>0</v>
      </c>
      <c r="X282" s="241">
        <f t="shared" si="49"/>
        <v>6.4713657240736289E-3</v>
      </c>
    </row>
    <row r="283" spans="1:24" ht="15" customHeight="1" x14ac:dyDescent="0.2">
      <c r="A283" s="90">
        <f>'Série Vento-1 dia'!D283</f>
        <v>42285</v>
      </c>
      <c r="B283" s="55">
        <f>'Série Vento-1 dia'!E283</f>
        <v>17.182429599999999</v>
      </c>
      <c r="C283" s="235">
        <f t="shared" si="51"/>
        <v>0.34364859200000003</v>
      </c>
      <c r="D283" s="235">
        <f t="shared" si="51"/>
        <v>0.34364859200000003</v>
      </c>
      <c r="E283" s="235">
        <f t="shared" si="51"/>
        <v>0.34364859200000003</v>
      </c>
      <c r="F283" s="235">
        <f t="shared" si="50"/>
        <v>1.0309457759999998</v>
      </c>
      <c r="G283" s="235">
        <f t="shared" si="50"/>
        <v>1.0309457759999998</v>
      </c>
      <c r="H283" s="235">
        <f t="shared" si="52"/>
        <v>1.5464186640000002</v>
      </c>
      <c r="I283" s="236">
        <f t="shared" si="53"/>
        <v>1.890067256</v>
      </c>
      <c r="J283" s="237">
        <f t="shared" si="42"/>
        <v>0</v>
      </c>
      <c r="K283" s="235">
        <f t="shared" si="43"/>
        <v>0</v>
      </c>
      <c r="L283" s="235">
        <f t="shared" si="44"/>
        <v>0</v>
      </c>
      <c r="M283" s="235">
        <f t="shared" si="45"/>
        <v>35.969522290150032</v>
      </c>
      <c r="N283" s="235">
        <f t="shared" si="46"/>
        <v>35.969522290150032</v>
      </c>
      <c r="O283" s="235">
        <f t="shared" si="47"/>
        <v>100.20112333299764</v>
      </c>
      <c r="P283" s="235">
        <f t="shared" si="48"/>
        <v>160.14587213851544</v>
      </c>
      <c r="Q283" s="238">
        <f>J283*VLOOKUP('Tipo de Pilha_AP42'!$E$1,'Área - us ur_AP42'!$A$4:$H$7,2,FALSE)/1000</f>
        <v>0</v>
      </c>
      <c r="R283" s="239">
        <f>K283*VLOOKUP('Tipo de Pilha_AP42'!$E$1,'Área - us ur_AP42'!$A$4:$H$7,3,FALSE)/1000</f>
        <v>0</v>
      </c>
      <c r="S283" s="239">
        <f>L283*VLOOKUP('Tipo de Pilha_AP42'!$E$1,'Área - us ur_AP42'!$A$4:$H$7,4,FALSE)/1000</f>
        <v>0</v>
      </c>
      <c r="T283" s="239">
        <f>M283*VLOOKUP('Tipo de Pilha_AP42'!$E$1,'Área - us ur_AP42'!$A$4:$H$7,5,FALSE)/1000</f>
        <v>1.7265370699272014E-2</v>
      </c>
      <c r="U283" s="239">
        <f>N283*VLOOKUP('Tipo de Pilha_AP42'!$E$1,'Área - us ur_AP42'!$A$4:$H$7,6,FALSE)/1000</f>
        <v>0</v>
      </c>
      <c r="V283" s="239">
        <f>O283*VLOOKUP('Tipo de Pilha_AP42'!$E$1,'Área - us ur_AP42'!$A$4:$H$7,7,FALSE)/1000</f>
        <v>1.2024134799959717E-2</v>
      </c>
      <c r="W283" s="240">
        <f>P283*VLOOKUP('Tipo de Pilha_AP42'!$E$1,'Área - us ur_AP42'!$A$4:$H$7,8,FALSE)/1000</f>
        <v>0</v>
      </c>
      <c r="X283" s="241">
        <f t="shared" si="49"/>
        <v>2.9289505499231733E-2</v>
      </c>
    </row>
    <row r="284" spans="1:24" ht="15" customHeight="1" x14ac:dyDescent="0.2">
      <c r="A284" s="90">
        <f>'Série Vento-1 dia'!D284</f>
        <v>42286</v>
      </c>
      <c r="B284" s="55">
        <f>'Série Vento-1 dia'!E284</f>
        <v>18.90067256</v>
      </c>
      <c r="C284" s="235">
        <f t="shared" si="51"/>
        <v>0.37801345120000007</v>
      </c>
      <c r="D284" s="235">
        <f t="shared" si="51"/>
        <v>0.37801345120000007</v>
      </c>
      <c r="E284" s="235">
        <f t="shared" si="51"/>
        <v>0.37801345120000007</v>
      </c>
      <c r="F284" s="235">
        <f t="shared" si="50"/>
        <v>1.1340403535999999</v>
      </c>
      <c r="G284" s="235">
        <f t="shared" si="50"/>
        <v>1.1340403535999999</v>
      </c>
      <c r="H284" s="235">
        <f t="shared" si="52"/>
        <v>1.7010605304000002</v>
      </c>
      <c r="I284" s="236">
        <f t="shared" si="53"/>
        <v>2.0790739816000001</v>
      </c>
      <c r="J284" s="237">
        <f t="shared" si="42"/>
        <v>0</v>
      </c>
      <c r="K284" s="235">
        <f t="shared" si="43"/>
        <v>0</v>
      </c>
      <c r="L284" s="235">
        <f t="shared" si="44"/>
        <v>0</v>
      </c>
      <c r="M284" s="235">
        <f t="shared" si="45"/>
        <v>46.350032370838349</v>
      </c>
      <c r="N284" s="235">
        <f t="shared" si="46"/>
        <v>46.350032370838349</v>
      </c>
      <c r="O284" s="235">
        <f t="shared" si="47"/>
        <v>125.48101583256233</v>
      </c>
      <c r="P284" s="235">
        <f t="shared" si="48"/>
        <v>198.95465935382452</v>
      </c>
      <c r="Q284" s="238">
        <f>J284*VLOOKUP('Tipo de Pilha_AP42'!$E$1,'Área - us ur_AP42'!$A$4:$H$7,2,FALSE)/1000</f>
        <v>0</v>
      </c>
      <c r="R284" s="239">
        <f>K284*VLOOKUP('Tipo de Pilha_AP42'!$E$1,'Área - us ur_AP42'!$A$4:$H$7,3,FALSE)/1000</f>
        <v>0</v>
      </c>
      <c r="S284" s="239">
        <f>L284*VLOOKUP('Tipo de Pilha_AP42'!$E$1,'Área - us ur_AP42'!$A$4:$H$7,4,FALSE)/1000</f>
        <v>0</v>
      </c>
      <c r="T284" s="239">
        <f>M284*VLOOKUP('Tipo de Pilha_AP42'!$E$1,'Área - us ur_AP42'!$A$4:$H$7,5,FALSE)/1000</f>
        <v>2.2248015538002406E-2</v>
      </c>
      <c r="U284" s="239">
        <f>N284*VLOOKUP('Tipo de Pilha_AP42'!$E$1,'Área - us ur_AP42'!$A$4:$H$7,6,FALSE)/1000</f>
        <v>0</v>
      </c>
      <c r="V284" s="239">
        <f>O284*VLOOKUP('Tipo de Pilha_AP42'!$E$1,'Área - us ur_AP42'!$A$4:$H$7,7,FALSE)/1000</f>
        <v>1.505772189990748E-2</v>
      </c>
      <c r="W284" s="240">
        <f>P284*VLOOKUP('Tipo de Pilha_AP42'!$E$1,'Área - us ur_AP42'!$A$4:$H$7,8,FALSE)/1000</f>
        <v>0</v>
      </c>
      <c r="X284" s="241">
        <f t="shared" si="49"/>
        <v>3.7305737437909887E-2</v>
      </c>
    </row>
    <row r="285" spans="1:24" ht="15" customHeight="1" x14ac:dyDescent="0.2">
      <c r="A285" s="90">
        <f>'Série Vento-1 dia'!D285</f>
        <v>42287</v>
      </c>
      <c r="B285" s="55">
        <f>'Série Vento-1 dia'!E285</f>
        <v>16.32330812</v>
      </c>
      <c r="C285" s="235">
        <f t="shared" si="51"/>
        <v>0.32646616240000009</v>
      </c>
      <c r="D285" s="235">
        <f t="shared" si="51"/>
        <v>0.32646616240000009</v>
      </c>
      <c r="E285" s="235">
        <f t="shared" si="51"/>
        <v>0.32646616240000009</v>
      </c>
      <c r="F285" s="235">
        <f t="shared" si="50"/>
        <v>0.9793984872</v>
      </c>
      <c r="G285" s="235">
        <f t="shared" si="50"/>
        <v>0.9793984872</v>
      </c>
      <c r="H285" s="235">
        <f t="shared" si="52"/>
        <v>1.4690977308000002</v>
      </c>
      <c r="I285" s="236">
        <f t="shared" si="53"/>
        <v>1.7955638932000002</v>
      </c>
      <c r="J285" s="237">
        <f t="shared" si="42"/>
        <v>0</v>
      </c>
      <c r="K285" s="235">
        <f t="shared" si="43"/>
        <v>0</v>
      </c>
      <c r="L285" s="235">
        <f t="shared" si="44"/>
        <v>0</v>
      </c>
      <c r="M285" s="235">
        <f t="shared" si="45"/>
        <v>31.241606648783609</v>
      </c>
      <c r="N285" s="235">
        <f t="shared" si="46"/>
        <v>31.241606648783609</v>
      </c>
      <c r="O285" s="235">
        <f t="shared" si="47"/>
        <v>88.601440730915172</v>
      </c>
      <c r="P285" s="235">
        <f t="shared" si="48"/>
        <v>142.29545262186943</v>
      </c>
      <c r="Q285" s="238">
        <f>J285*VLOOKUP('Tipo de Pilha_AP42'!$E$1,'Área - us ur_AP42'!$A$4:$H$7,2,FALSE)/1000</f>
        <v>0</v>
      </c>
      <c r="R285" s="239">
        <f>K285*VLOOKUP('Tipo de Pilha_AP42'!$E$1,'Área - us ur_AP42'!$A$4:$H$7,3,FALSE)/1000</f>
        <v>0</v>
      </c>
      <c r="S285" s="239">
        <f>L285*VLOOKUP('Tipo de Pilha_AP42'!$E$1,'Área - us ur_AP42'!$A$4:$H$7,4,FALSE)/1000</f>
        <v>0</v>
      </c>
      <c r="T285" s="239">
        <f>M285*VLOOKUP('Tipo de Pilha_AP42'!$E$1,'Área - us ur_AP42'!$A$4:$H$7,5,FALSE)/1000</f>
        <v>1.4995971191416132E-2</v>
      </c>
      <c r="U285" s="239">
        <f>N285*VLOOKUP('Tipo de Pilha_AP42'!$E$1,'Área - us ur_AP42'!$A$4:$H$7,6,FALSE)/1000</f>
        <v>0</v>
      </c>
      <c r="V285" s="239">
        <f>O285*VLOOKUP('Tipo de Pilha_AP42'!$E$1,'Área - us ur_AP42'!$A$4:$H$7,7,FALSE)/1000</f>
        <v>1.0632172887709821E-2</v>
      </c>
      <c r="W285" s="240">
        <f>P285*VLOOKUP('Tipo de Pilha_AP42'!$E$1,'Área - us ur_AP42'!$A$4:$H$7,8,FALSE)/1000</f>
        <v>0</v>
      </c>
      <c r="X285" s="241">
        <f t="shared" si="49"/>
        <v>2.5628144079125954E-2</v>
      </c>
    </row>
    <row r="286" spans="1:24" ht="15" customHeight="1" x14ac:dyDescent="0.2">
      <c r="A286" s="90">
        <f>'Série Vento-1 dia'!D286</f>
        <v>42288</v>
      </c>
      <c r="B286" s="55">
        <f>'Série Vento-1 dia'!E286</f>
        <v>18.041551079999998</v>
      </c>
      <c r="C286" s="235">
        <f t="shared" si="51"/>
        <v>0.36083102160000002</v>
      </c>
      <c r="D286" s="235">
        <f t="shared" si="51"/>
        <v>0.36083102160000002</v>
      </c>
      <c r="E286" s="235">
        <f t="shared" si="51"/>
        <v>0.36083102160000002</v>
      </c>
      <c r="F286" s="235">
        <f t="shared" si="50"/>
        <v>1.0824930647999997</v>
      </c>
      <c r="G286" s="235">
        <f t="shared" si="50"/>
        <v>1.0824930647999997</v>
      </c>
      <c r="H286" s="235">
        <f t="shared" si="52"/>
        <v>1.6237395971999999</v>
      </c>
      <c r="I286" s="236">
        <f t="shared" si="53"/>
        <v>1.9845706188000001</v>
      </c>
      <c r="J286" s="237">
        <f t="shared" si="42"/>
        <v>0</v>
      </c>
      <c r="K286" s="235">
        <f t="shared" si="43"/>
        <v>0</v>
      </c>
      <c r="L286" s="235">
        <f t="shared" si="44"/>
        <v>0</v>
      </c>
      <c r="M286" s="235">
        <f t="shared" si="45"/>
        <v>41.005664197501602</v>
      </c>
      <c r="N286" s="235">
        <f t="shared" si="46"/>
        <v>41.005664197501602</v>
      </c>
      <c r="O286" s="235">
        <f t="shared" si="47"/>
        <v>112.49431503354667</v>
      </c>
      <c r="P286" s="235">
        <f t="shared" si="48"/>
        <v>179.03227438250047</v>
      </c>
      <c r="Q286" s="238">
        <f>J286*VLOOKUP('Tipo de Pilha_AP42'!$E$1,'Área - us ur_AP42'!$A$4:$H$7,2,FALSE)/1000</f>
        <v>0</v>
      </c>
      <c r="R286" s="239">
        <f>K286*VLOOKUP('Tipo de Pilha_AP42'!$E$1,'Área - us ur_AP42'!$A$4:$H$7,3,FALSE)/1000</f>
        <v>0</v>
      </c>
      <c r="S286" s="239">
        <f>L286*VLOOKUP('Tipo de Pilha_AP42'!$E$1,'Área - us ur_AP42'!$A$4:$H$7,4,FALSE)/1000</f>
        <v>0</v>
      </c>
      <c r="T286" s="239">
        <f>M286*VLOOKUP('Tipo de Pilha_AP42'!$E$1,'Área - us ur_AP42'!$A$4:$H$7,5,FALSE)/1000</f>
        <v>1.9682718814800767E-2</v>
      </c>
      <c r="U286" s="239">
        <f>N286*VLOOKUP('Tipo de Pilha_AP42'!$E$1,'Área - us ur_AP42'!$A$4:$H$7,6,FALSE)/1000</f>
        <v>0</v>
      </c>
      <c r="V286" s="239">
        <f>O286*VLOOKUP('Tipo de Pilha_AP42'!$E$1,'Área - us ur_AP42'!$A$4:$H$7,7,FALSE)/1000</f>
        <v>1.34993178040256E-2</v>
      </c>
      <c r="W286" s="240">
        <f>P286*VLOOKUP('Tipo de Pilha_AP42'!$E$1,'Área - us ur_AP42'!$A$4:$H$7,8,FALSE)/1000</f>
        <v>0</v>
      </c>
      <c r="X286" s="241">
        <f t="shared" si="49"/>
        <v>3.3182036618826363E-2</v>
      </c>
    </row>
    <row r="287" spans="1:24" ht="15" customHeight="1" x14ac:dyDescent="0.2">
      <c r="A287" s="90">
        <f>'Série Vento-1 dia'!D287</f>
        <v>42289</v>
      </c>
      <c r="B287" s="55">
        <f>'Série Vento-1 dia'!E287</f>
        <v>16.32330812</v>
      </c>
      <c r="C287" s="235">
        <f t="shared" si="51"/>
        <v>0.32646616240000009</v>
      </c>
      <c r="D287" s="235">
        <f t="shared" si="51"/>
        <v>0.32646616240000009</v>
      </c>
      <c r="E287" s="235">
        <f t="shared" si="51"/>
        <v>0.32646616240000009</v>
      </c>
      <c r="F287" s="235">
        <f t="shared" si="50"/>
        <v>0.9793984872</v>
      </c>
      <c r="G287" s="235">
        <f t="shared" si="50"/>
        <v>0.9793984872</v>
      </c>
      <c r="H287" s="235">
        <f t="shared" si="52"/>
        <v>1.4690977308000002</v>
      </c>
      <c r="I287" s="236">
        <f t="shared" si="53"/>
        <v>1.7955638932000002</v>
      </c>
      <c r="J287" s="237">
        <f t="shared" si="42"/>
        <v>0</v>
      </c>
      <c r="K287" s="235">
        <f t="shared" si="43"/>
        <v>0</v>
      </c>
      <c r="L287" s="235">
        <f t="shared" si="44"/>
        <v>0</v>
      </c>
      <c r="M287" s="235">
        <f t="shared" si="45"/>
        <v>31.241606648783609</v>
      </c>
      <c r="N287" s="235">
        <f t="shared" si="46"/>
        <v>31.241606648783609</v>
      </c>
      <c r="O287" s="235">
        <f t="shared" si="47"/>
        <v>88.601440730915172</v>
      </c>
      <c r="P287" s="235">
        <f t="shared" si="48"/>
        <v>142.29545262186943</v>
      </c>
      <c r="Q287" s="238">
        <f>J287*VLOOKUP('Tipo de Pilha_AP42'!$E$1,'Área - us ur_AP42'!$A$4:$H$7,2,FALSE)/1000</f>
        <v>0</v>
      </c>
      <c r="R287" s="239">
        <f>K287*VLOOKUP('Tipo de Pilha_AP42'!$E$1,'Área - us ur_AP42'!$A$4:$H$7,3,FALSE)/1000</f>
        <v>0</v>
      </c>
      <c r="S287" s="239">
        <f>L287*VLOOKUP('Tipo de Pilha_AP42'!$E$1,'Área - us ur_AP42'!$A$4:$H$7,4,FALSE)/1000</f>
        <v>0</v>
      </c>
      <c r="T287" s="239">
        <f>M287*VLOOKUP('Tipo de Pilha_AP42'!$E$1,'Área - us ur_AP42'!$A$4:$H$7,5,FALSE)/1000</f>
        <v>1.4995971191416132E-2</v>
      </c>
      <c r="U287" s="239">
        <f>N287*VLOOKUP('Tipo de Pilha_AP42'!$E$1,'Área - us ur_AP42'!$A$4:$H$7,6,FALSE)/1000</f>
        <v>0</v>
      </c>
      <c r="V287" s="239">
        <f>O287*VLOOKUP('Tipo de Pilha_AP42'!$E$1,'Área - us ur_AP42'!$A$4:$H$7,7,FALSE)/1000</f>
        <v>1.0632172887709821E-2</v>
      </c>
      <c r="W287" s="240">
        <f>P287*VLOOKUP('Tipo de Pilha_AP42'!$E$1,'Área - us ur_AP42'!$A$4:$H$7,8,FALSE)/1000</f>
        <v>0</v>
      </c>
      <c r="X287" s="241">
        <f t="shared" si="49"/>
        <v>2.5628144079125954E-2</v>
      </c>
    </row>
    <row r="288" spans="1:24" ht="15" customHeight="1" x14ac:dyDescent="0.2">
      <c r="A288" s="90">
        <f>'Série Vento-1 dia'!D288</f>
        <v>42290</v>
      </c>
      <c r="B288" s="55">
        <f>'Série Vento-1 dia'!E288</f>
        <v>19.759794039999999</v>
      </c>
      <c r="C288" s="235">
        <f t="shared" si="51"/>
        <v>0.39519588080000007</v>
      </c>
      <c r="D288" s="235">
        <f t="shared" si="51"/>
        <v>0.39519588080000007</v>
      </c>
      <c r="E288" s="235">
        <f t="shared" si="51"/>
        <v>0.39519588080000007</v>
      </c>
      <c r="F288" s="235">
        <f t="shared" si="50"/>
        <v>1.1855876423999998</v>
      </c>
      <c r="G288" s="235">
        <f t="shared" si="50"/>
        <v>1.1855876423999998</v>
      </c>
      <c r="H288" s="235">
        <f t="shared" si="52"/>
        <v>1.7783814636000002</v>
      </c>
      <c r="I288" s="236">
        <f t="shared" si="53"/>
        <v>2.1735773444000004</v>
      </c>
      <c r="J288" s="237">
        <f t="shared" si="42"/>
        <v>0</v>
      </c>
      <c r="K288" s="235">
        <f t="shared" si="43"/>
        <v>0</v>
      </c>
      <c r="L288" s="235">
        <f t="shared" si="44"/>
        <v>0</v>
      </c>
      <c r="M288" s="235">
        <f t="shared" si="45"/>
        <v>52.002626810160223</v>
      </c>
      <c r="N288" s="235">
        <f t="shared" si="46"/>
        <v>52.002626810160223</v>
      </c>
      <c r="O288" s="235">
        <f t="shared" si="47"/>
        <v>139.16122573004458</v>
      </c>
      <c r="P288" s="235">
        <f t="shared" si="48"/>
        <v>219.91302705248756</v>
      </c>
      <c r="Q288" s="238">
        <f>J288*VLOOKUP('Tipo de Pilha_AP42'!$E$1,'Área - us ur_AP42'!$A$4:$H$7,2,FALSE)/1000</f>
        <v>0</v>
      </c>
      <c r="R288" s="239">
        <f>K288*VLOOKUP('Tipo de Pilha_AP42'!$E$1,'Área - us ur_AP42'!$A$4:$H$7,3,FALSE)/1000</f>
        <v>0</v>
      </c>
      <c r="S288" s="239">
        <f>L288*VLOOKUP('Tipo de Pilha_AP42'!$E$1,'Área - us ur_AP42'!$A$4:$H$7,4,FALSE)/1000</f>
        <v>0</v>
      </c>
      <c r="T288" s="239">
        <f>M288*VLOOKUP('Tipo de Pilha_AP42'!$E$1,'Área - us ur_AP42'!$A$4:$H$7,5,FALSE)/1000</f>
        <v>2.4961260868876907E-2</v>
      </c>
      <c r="U288" s="239">
        <f>N288*VLOOKUP('Tipo de Pilha_AP42'!$E$1,'Área - us ur_AP42'!$A$4:$H$7,6,FALSE)/1000</f>
        <v>0</v>
      </c>
      <c r="V288" s="239">
        <f>O288*VLOOKUP('Tipo de Pilha_AP42'!$E$1,'Área - us ur_AP42'!$A$4:$H$7,7,FALSE)/1000</f>
        <v>1.669934708760535E-2</v>
      </c>
      <c r="W288" s="240">
        <f>P288*VLOOKUP('Tipo de Pilha_AP42'!$E$1,'Área - us ur_AP42'!$A$4:$H$7,8,FALSE)/1000</f>
        <v>0</v>
      </c>
      <c r="X288" s="241">
        <f t="shared" si="49"/>
        <v>4.1660607956482257E-2</v>
      </c>
    </row>
    <row r="289" spans="1:24" ht="15" customHeight="1" x14ac:dyDescent="0.2">
      <c r="A289" s="90">
        <f>'Série Vento-1 dia'!D289</f>
        <v>42291</v>
      </c>
      <c r="B289" s="55">
        <f>'Série Vento-1 dia'!E289</f>
        <v>17.182429599999999</v>
      </c>
      <c r="C289" s="235">
        <f t="shared" si="51"/>
        <v>0.34364859200000003</v>
      </c>
      <c r="D289" s="235">
        <f t="shared" si="51"/>
        <v>0.34364859200000003</v>
      </c>
      <c r="E289" s="235">
        <f t="shared" si="51"/>
        <v>0.34364859200000003</v>
      </c>
      <c r="F289" s="235">
        <f t="shared" si="50"/>
        <v>1.0309457759999998</v>
      </c>
      <c r="G289" s="235">
        <f t="shared" si="50"/>
        <v>1.0309457759999998</v>
      </c>
      <c r="H289" s="235">
        <f t="shared" si="52"/>
        <v>1.5464186640000002</v>
      </c>
      <c r="I289" s="236">
        <f t="shared" si="53"/>
        <v>1.890067256</v>
      </c>
      <c r="J289" s="237">
        <f t="shared" si="42"/>
        <v>0</v>
      </c>
      <c r="K289" s="235">
        <f t="shared" si="43"/>
        <v>0</v>
      </c>
      <c r="L289" s="235">
        <f t="shared" si="44"/>
        <v>0</v>
      </c>
      <c r="M289" s="235">
        <f t="shared" si="45"/>
        <v>35.969522290150032</v>
      </c>
      <c r="N289" s="235">
        <f t="shared" si="46"/>
        <v>35.969522290150032</v>
      </c>
      <c r="O289" s="235">
        <f t="shared" si="47"/>
        <v>100.20112333299764</v>
      </c>
      <c r="P289" s="235">
        <f t="shared" si="48"/>
        <v>160.14587213851544</v>
      </c>
      <c r="Q289" s="238">
        <f>J289*VLOOKUP('Tipo de Pilha_AP42'!$E$1,'Área - us ur_AP42'!$A$4:$H$7,2,FALSE)/1000</f>
        <v>0</v>
      </c>
      <c r="R289" s="239">
        <f>K289*VLOOKUP('Tipo de Pilha_AP42'!$E$1,'Área - us ur_AP42'!$A$4:$H$7,3,FALSE)/1000</f>
        <v>0</v>
      </c>
      <c r="S289" s="239">
        <f>L289*VLOOKUP('Tipo de Pilha_AP42'!$E$1,'Área - us ur_AP42'!$A$4:$H$7,4,FALSE)/1000</f>
        <v>0</v>
      </c>
      <c r="T289" s="239">
        <f>M289*VLOOKUP('Tipo de Pilha_AP42'!$E$1,'Área - us ur_AP42'!$A$4:$H$7,5,FALSE)/1000</f>
        <v>1.7265370699272014E-2</v>
      </c>
      <c r="U289" s="239">
        <f>N289*VLOOKUP('Tipo de Pilha_AP42'!$E$1,'Área - us ur_AP42'!$A$4:$H$7,6,FALSE)/1000</f>
        <v>0</v>
      </c>
      <c r="V289" s="239">
        <f>O289*VLOOKUP('Tipo de Pilha_AP42'!$E$1,'Área - us ur_AP42'!$A$4:$H$7,7,FALSE)/1000</f>
        <v>1.2024134799959717E-2</v>
      </c>
      <c r="W289" s="240">
        <f>P289*VLOOKUP('Tipo de Pilha_AP42'!$E$1,'Área - us ur_AP42'!$A$4:$H$7,8,FALSE)/1000</f>
        <v>0</v>
      </c>
      <c r="X289" s="241">
        <f t="shared" si="49"/>
        <v>2.9289505499231733E-2</v>
      </c>
    </row>
    <row r="290" spans="1:24" ht="15" customHeight="1" x14ac:dyDescent="0.2">
      <c r="A290" s="90">
        <f>'Série Vento-1 dia'!D290</f>
        <v>42292</v>
      </c>
      <c r="B290" s="55">
        <f>'Série Vento-1 dia'!E290</f>
        <v>18.90067256</v>
      </c>
      <c r="C290" s="235">
        <f t="shared" si="51"/>
        <v>0.37801345120000007</v>
      </c>
      <c r="D290" s="235">
        <f t="shared" si="51"/>
        <v>0.37801345120000007</v>
      </c>
      <c r="E290" s="235">
        <f t="shared" si="51"/>
        <v>0.37801345120000007</v>
      </c>
      <c r="F290" s="235">
        <f t="shared" si="50"/>
        <v>1.1340403535999999</v>
      </c>
      <c r="G290" s="235">
        <f t="shared" si="50"/>
        <v>1.1340403535999999</v>
      </c>
      <c r="H290" s="235">
        <f t="shared" si="52"/>
        <v>1.7010605304000002</v>
      </c>
      <c r="I290" s="236">
        <f t="shared" si="53"/>
        <v>2.0790739816000001</v>
      </c>
      <c r="J290" s="237">
        <f t="shared" si="42"/>
        <v>0</v>
      </c>
      <c r="K290" s="235">
        <f t="shared" si="43"/>
        <v>0</v>
      </c>
      <c r="L290" s="235">
        <f t="shared" si="44"/>
        <v>0</v>
      </c>
      <c r="M290" s="235">
        <f t="shared" si="45"/>
        <v>46.350032370838349</v>
      </c>
      <c r="N290" s="235">
        <f t="shared" si="46"/>
        <v>46.350032370838349</v>
      </c>
      <c r="O290" s="235">
        <f t="shared" si="47"/>
        <v>125.48101583256233</v>
      </c>
      <c r="P290" s="235">
        <f t="shared" si="48"/>
        <v>198.95465935382452</v>
      </c>
      <c r="Q290" s="238">
        <f>J290*VLOOKUP('Tipo de Pilha_AP42'!$E$1,'Área - us ur_AP42'!$A$4:$H$7,2,FALSE)/1000</f>
        <v>0</v>
      </c>
      <c r="R290" s="239">
        <f>K290*VLOOKUP('Tipo de Pilha_AP42'!$E$1,'Área - us ur_AP42'!$A$4:$H$7,3,FALSE)/1000</f>
        <v>0</v>
      </c>
      <c r="S290" s="239">
        <f>L290*VLOOKUP('Tipo de Pilha_AP42'!$E$1,'Área - us ur_AP42'!$A$4:$H$7,4,FALSE)/1000</f>
        <v>0</v>
      </c>
      <c r="T290" s="239">
        <f>M290*VLOOKUP('Tipo de Pilha_AP42'!$E$1,'Área - us ur_AP42'!$A$4:$H$7,5,FALSE)/1000</f>
        <v>2.2248015538002406E-2</v>
      </c>
      <c r="U290" s="239">
        <f>N290*VLOOKUP('Tipo de Pilha_AP42'!$E$1,'Área - us ur_AP42'!$A$4:$H$7,6,FALSE)/1000</f>
        <v>0</v>
      </c>
      <c r="V290" s="239">
        <f>O290*VLOOKUP('Tipo de Pilha_AP42'!$E$1,'Área - us ur_AP42'!$A$4:$H$7,7,FALSE)/1000</f>
        <v>1.505772189990748E-2</v>
      </c>
      <c r="W290" s="240">
        <f>P290*VLOOKUP('Tipo de Pilha_AP42'!$E$1,'Área - us ur_AP42'!$A$4:$H$7,8,FALSE)/1000</f>
        <v>0</v>
      </c>
      <c r="X290" s="241">
        <f t="shared" si="49"/>
        <v>3.7305737437909887E-2</v>
      </c>
    </row>
    <row r="291" spans="1:24" ht="15" customHeight="1" x14ac:dyDescent="0.2">
      <c r="A291" s="90">
        <f>'Série Vento-1 dia'!D291</f>
        <v>42293</v>
      </c>
      <c r="B291" s="55">
        <f>'Série Vento-1 dia'!E291</f>
        <v>19.759794039999999</v>
      </c>
      <c r="C291" s="235">
        <f t="shared" si="51"/>
        <v>0.39519588080000007</v>
      </c>
      <c r="D291" s="235">
        <f t="shared" si="51"/>
        <v>0.39519588080000007</v>
      </c>
      <c r="E291" s="235">
        <f t="shared" si="51"/>
        <v>0.39519588080000007</v>
      </c>
      <c r="F291" s="235">
        <f t="shared" si="50"/>
        <v>1.1855876423999998</v>
      </c>
      <c r="G291" s="235">
        <f t="shared" si="50"/>
        <v>1.1855876423999998</v>
      </c>
      <c r="H291" s="235">
        <f t="shared" si="52"/>
        <v>1.7783814636000002</v>
      </c>
      <c r="I291" s="236">
        <f t="shared" si="53"/>
        <v>2.1735773444000004</v>
      </c>
      <c r="J291" s="237">
        <f t="shared" si="42"/>
        <v>0</v>
      </c>
      <c r="K291" s="235">
        <f t="shared" si="43"/>
        <v>0</v>
      </c>
      <c r="L291" s="235">
        <f t="shared" si="44"/>
        <v>0</v>
      </c>
      <c r="M291" s="235">
        <f t="shared" si="45"/>
        <v>52.002626810160223</v>
      </c>
      <c r="N291" s="235">
        <f t="shared" si="46"/>
        <v>52.002626810160223</v>
      </c>
      <c r="O291" s="235">
        <f t="shared" si="47"/>
        <v>139.16122573004458</v>
      </c>
      <c r="P291" s="235">
        <f t="shared" si="48"/>
        <v>219.91302705248756</v>
      </c>
      <c r="Q291" s="238">
        <f>J291*VLOOKUP('Tipo de Pilha_AP42'!$E$1,'Área - us ur_AP42'!$A$4:$H$7,2,FALSE)/1000</f>
        <v>0</v>
      </c>
      <c r="R291" s="239">
        <f>K291*VLOOKUP('Tipo de Pilha_AP42'!$E$1,'Área - us ur_AP42'!$A$4:$H$7,3,FALSE)/1000</f>
        <v>0</v>
      </c>
      <c r="S291" s="239">
        <f>L291*VLOOKUP('Tipo de Pilha_AP42'!$E$1,'Área - us ur_AP42'!$A$4:$H$7,4,FALSE)/1000</f>
        <v>0</v>
      </c>
      <c r="T291" s="239">
        <f>M291*VLOOKUP('Tipo de Pilha_AP42'!$E$1,'Área - us ur_AP42'!$A$4:$H$7,5,FALSE)/1000</f>
        <v>2.4961260868876907E-2</v>
      </c>
      <c r="U291" s="239">
        <f>N291*VLOOKUP('Tipo de Pilha_AP42'!$E$1,'Área - us ur_AP42'!$A$4:$H$7,6,FALSE)/1000</f>
        <v>0</v>
      </c>
      <c r="V291" s="239">
        <f>O291*VLOOKUP('Tipo de Pilha_AP42'!$E$1,'Área - us ur_AP42'!$A$4:$H$7,7,FALSE)/1000</f>
        <v>1.669934708760535E-2</v>
      </c>
      <c r="W291" s="240">
        <f>P291*VLOOKUP('Tipo de Pilha_AP42'!$E$1,'Área - us ur_AP42'!$A$4:$H$7,8,FALSE)/1000</f>
        <v>0</v>
      </c>
      <c r="X291" s="241">
        <f t="shared" si="49"/>
        <v>4.1660607956482257E-2</v>
      </c>
    </row>
    <row r="292" spans="1:24" ht="15" customHeight="1" x14ac:dyDescent="0.2">
      <c r="A292" s="90">
        <f>'Série Vento-1 dia'!D292</f>
        <v>42294</v>
      </c>
      <c r="B292" s="55">
        <f>'Série Vento-1 dia'!E292</f>
        <v>13.74594368</v>
      </c>
      <c r="C292" s="235">
        <f t="shared" si="51"/>
        <v>0.27491887360000006</v>
      </c>
      <c r="D292" s="235">
        <f t="shared" si="51"/>
        <v>0.27491887360000006</v>
      </c>
      <c r="E292" s="235">
        <f t="shared" si="51"/>
        <v>0.27491887360000006</v>
      </c>
      <c r="F292" s="235">
        <f t="shared" si="50"/>
        <v>0.82475662080000001</v>
      </c>
      <c r="G292" s="235">
        <f t="shared" si="50"/>
        <v>0.82475662080000001</v>
      </c>
      <c r="H292" s="235">
        <f t="shared" si="52"/>
        <v>1.2371349312000002</v>
      </c>
      <c r="I292" s="236">
        <f t="shared" si="53"/>
        <v>1.5120538048000003</v>
      </c>
      <c r="J292" s="237">
        <f t="shared" si="42"/>
        <v>0</v>
      </c>
      <c r="K292" s="235">
        <f t="shared" si="43"/>
        <v>0</v>
      </c>
      <c r="L292" s="235">
        <f t="shared" si="44"/>
        <v>0</v>
      </c>
      <c r="M292" s="235">
        <f t="shared" si="45"/>
        <v>18.90721732059523</v>
      </c>
      <c r="N292" s="235">
        <f t="shared" si="46"/>
        <v>18.90721732059523</v>
      </c>
      <c r="O292" s="235">
        <f t="shared" si="47"/>
        <v>57.963447515467294</v>
      </c>
      <c r="P292" s="235">
        <f t="shared" si="48"/>
        <v>94.960090435965128</v>
      </c>
      <c r="Q292" s="238">
        <f>J292*VLOOKUP('Tipo de Pilha_AP42'!$E$1,'Área - us ur_AP42'!$A$4:$H$7,2,FALSE)/1000</f>
        <v>0</v>
      </c>
      <c r="R292" s="239">
        <f>K292*VLOOKUP('Tipo de Pilha_AP42'!$E$1,'Área - us ur_AP42'!$A$4:$H$7,3,FALSE)/1000</f>
        <v>0</v>
      </c>
      <c r="S292" s="239">
        <f>L292*VLOOKUP('Tipo de Pilha_AP42'!$E$1,'Área - us ur_AP42'!$A$4:$H$7,4,FALSE)/1000</f>
        <v>0</v>
      </c>
      <c r="T292" s="239">
        <f>M292*VLOOKUP('Tipo de Pilha_AP42'!$E$1,'Área - us ur_AP42'!$A$4:$H$7,5,FALSE)/1000</f>
        <v>9.0754643138857109E-3</v>
      </c>
      <c r="U292" s="239">
        <f>N292*VLOOKUP('Tipo de Pilha_AP42'!$E$1,'Área - us ur_AP42'!$A$4:$H$7,6,FALSE)/1000</f>
        <v>0</v>
      </c>
      <c r="V292" s="239">
        <f>O292*VLOOKUP('Tipo de Pilha_AP42'!$E$1,'Área - us ur_AP42'!$A$4:$H$7,7,FALSE)/1000</f>
        <v>6.9556137018560752E-3</v>
      </c>
      <c r="W292" s="240">
        <f>P292*VLOOKUP('Tipo de Pilha_AP42'!$E$1,'Área - us ur_AP42'!$A$4:$H$7,8,FALSE)/1000</f>
        <v>0</v>
      </c>
      <c r="X292" s="241">
        <f t="shared" si="49"/>
        <v>1.6031078015741787E-2</v>
      </c>
    </row>
    <row r="293" spans="1:24" ht="15" customHeight="1" x14ac:dyDescent="0.2">
      <c r="A293" s="90">
        <f>'Série Vento-1 dia'!D293</f>
        <v>42295</v>
      </c>
      <c r="B293" s="55">
        <f>'Série Vento-1 dia'!E293</f>
        <v>15.464186639999999</v>
      </c>
      <c r="C293" s="235">
        <f t="shared" si="51"/>
        <v>0.30928373280000004</v>
      </c>
      <c r="D293" s="235">
        <f t="shared" si="51"/>
        <v>0.30928373280000004</v>
      </c>
      <c r="E293" s="235">
        <f t="shared" si="51"/>
        <v>0.30928373280000004</v>
      </c>
      <c r="F293" s="235">
        <f t="shared" si="50"/>
        <v>0.92785119839999997</v>
      </c>
      <c r="G293" s="235">
        <f t="shared" si="50"/>
        <v>0.92785119839999997</v>
      </c>
      <c r="H293" s="235">
        <f t="shared" si="52"/>
        <v>1.3917767976000002</v>
      </c>
      <c r="I293" s="236">
        <f t="shared" si="53"/>
        <v>1.7010605304000002</v>
      </c>
      <c r="J293" s="237">
        <f t="shared" si="42"/>
        <v>0</v>
      </c>
      <c r="K293" s="235">
        <f t="shared" si="43"/>
        <v>0</v>
      </c>
      <c r="L293" s="235">
        <f t="shared" si="44"/>
        <v>0</v>
      </c>
      <c r="M293" s="235">
        <f t="shared" si="45"/>
        <v>26.821917273402335</v>
      </c>
      <c r="N293" s="235">
        <f t="shared" si="46"/>
        <v>26.821917273402335</v>
      </c>
      <c r="O293" s="235">
        <f t="shared" si="47"/>
        <v>77.695267227299297</v>
      </c>
      <c r="P293" s="235">
        <f t="shared" si="48"/>
        <v>125.48101583256233</v>
      </c>
      <c r="Q293" s="238">
        <f>J293*VLOOKUP('Tipo de Pilha_AP42'!$E$1,'Área - us ur_AP42'!$A$4:$H$7,2,FALSE)/1000</f>
        <v>0</v>
      </c>
      <c r="R293" s="239">
        <f>K293*VLOOKUP('Tipo de Pilha_AP42'!$E$1,'Área - us ur_AP42'!$A$4:$H$7,3,FALSE)/1000</f>
        <v>0</v>
      </c>
      <c r="S293" s="239">
        <f>L293*VLOOKUP('Tipo de Pilha_AP42'!$E$1,'Área - us ur_AP42'!$A$4:$H$7,4,FALSE)/1000</f>
        <v>0</v>
      </c>
      <c r="T293" s="239">
        <f>M293*VLOOKUP('Tipo de Pilha_AP42'!$E$1,'Área - us ur_AP42'!$A$4:$H$7,5,FALSE)/1000</f>
        <v>1.287452029123312E-2</v>
      </c>
      <c r="U293" s="239">
        <f>N293*VLOOKUP('Tipo de Pilha_AP42'!$E$1,'Área - us ur_AP42'!$A$4:$H$7,6,FALSE)/1000</f>
        <v>0</v>
      </c>
      <c r="V293" s="239">
        <f>O293*VLOOKUP('Tipo de Pilha_AP42'!$E$1,'Área - us ur_AP42'!$A$4:$H$7,7,FALSE)/1000</f>
        <v>9.3234320672759153E-3</v>
      </c>
      <c r="W293" s="240">
        <f>P293*VLOOKUP('Tipo de Pilha_AP42'!$E$1,'Área - us ur_AP42'!$A$4:$H$7,8,FALSE)/1000</f>
        <v>0</v>
      </c>
      <c r="X293" s="241">
        <f t="shared" si="49"/>
        <v>2.2197952358509035E-2</v>
      </c>
    </row>
    <row r="294" spans="1:24" ht="15" customHeight="1" x14ac:dyDescent="0.2">
      <c r="A294" s="90">
        <f>'Série Vento-1 dia'!D294</f>
        <v>42296</v>
      </c>
      <c r="B294" s="55">
        <f>'Série Vento-1 dia'!E294</f>
        <v>10.309457759999999</v>
      </c>
      <c r="C294" s="235">
        <f t="shared" si="51"/>
        <v>0.20618915520000003</v>
      </c>
      <c r="D294" s="235">
        <f t="shared" si="51"/>
        <v>0.20618915520000003</v>
      </c>
      <c r="E294" s="235">
        <f t="shared" si="51"/>
        <v>0.20618915520000003</v>
      </c>
      <c r="F294" s="235">
        <f t="shared" si="50"/>
        <v>0.61856746559999987</v>
      </c>
      <c r="G294" s="235">
        <f t="shared" si="50"/>
        <v>0.61856746559999987</v>
      </c>
      <c r="H294" s="235">
        <f t="shared" si="52"/>
        <v>0.92785119839999997</v>
      </c>
      <c r="I294" s="236">
        <f t="shared" si="53"/>
        <v>1.1340403536000001</v>
      </c>
      <c r="J294" s="237">
        <f t="shared" si="42"/>
        <v>0</v>
      </c>
      <c r="K294" s="235">
        <f t="shared" si="43"/>
        <v>0</v>
      </c>
      <c r="L294" s="235">
        <f t="shared" si="44"/>
        <v>0</v>
      </c>
      <c r="M294" s="235">
        <f t="shared" si="45"/>
        <v>6.7765326068028102</v>
      </c>
      <c r="N294" s="235">
        <f t="shared" si="46"/>
        <v>6.7765326068028102</v>
      </c>
      <c r="O294" s="235">
        <f t="shared" si="47"/>
        <v>26.821917273402335</v>
      </c>
      <c r="P294" s="235">
        <f t="shared" si="48"/>
        <v>46.350032370838377</v>
      </c>
      <c r="Q294" s="238">
        <f>J294*VLOOKUP('Tipo de Pilha_AP42'!$E$1,'Área - us ur_AP42'!$A$4:$H$7,2,FALSE)/1000</f>
        <v>0</v>
      </c>
      <c r="R294" s="239">
        <f>K294*VLOOKUP('Tipo de Pilha_AP42'!$E$1,'Área - us ur_AP42'!$A$4:$H$7,3,FALSE)/1000</f>
        <v>0</v>
      </c>
      <c r="S294" s="239">
        <f>L294*VLOOKUP('Tipo de Pilha_AP42'!$E$1,'Área - us ur_AP42'!$A$4:$H$7,4,FALSE)/1000</f>
        <v>0</v>
      </c>
      <c r="T294" s="239">
        <f>M294*VLOOKUP('Tipo de Pilha_AP42'!$E$1,'Área - us ur_AP42'!$A$4:$H$7,5,FALSE)/1000</f>
        <v>3.2527356512653486E-3</v>
      </c>
      <c r="U294" s="239">
        <f>N294*VLOOKUP('Tipo de Pilha_AP42'!$E$1,'Área - us ur_AP42'!$A$4:$H$7,6,FALSE)/1000</f>
        <v>0</v>
      </c>
      <c r="V294" s="239">
        <f>O294*VLOOKUP('Tipo de Pilha_AP42'!$E$1,'Área - us ur_AP42'!$A$4:$H$7,7,FALSE)/1000</f>
        <v>3.2186300728082799E-3</v>
      </c>
      <c r="W294" s="240">
        <f>P294*VLOOKUP('Tipo de Pilha_AP42'!$E$1,'Área - us ur_AP42'!$A$4:$H$7,8,FALSE)/1000</f>
        <v>0</v>
      </c>
      <c r="X294" s="241">
        <f t="shared" si="49"/>
        <v>6.4713657240736289E-3</v>
      </c>
    </row>
    <row r="295" spans="1:24" ht="15" customHeight="1" x14ac:dyDescent="0.2">
      <c r="A295" s="90">
        <f>'Série Vento-1 dia'!D295</f>
        <v>42297</v>
      </c>
      <c r="B295" s="55">
        <f>'Série Vento-1 dia'!E295</f>
        <v>12.886822199999999</v>
      </c>
      <c r="C295" s="235">
        <f t="shared" si="51"/>
        <v>0.25773644400000001</v>
      </c>
      <c r="D295" s="235">
        <f t="shared" si="51"/>
        <v>0.25773644400000001</v>
      </c>
      <c r="E295" s="235">
        <f t="shared" si="51"/>
        <v>0.25773644400000001</v>
      </c>
      <c r="F295" s="235">
        <f t="shared" si="50"/>
        <v>0.77320933199999997</v>
      </c>
      <c r="G295" s="235">
        <f t="shared" si="50"/>
        <v>0.77320933199999997</v>
      </c>
      <c r="H295" s="235">
        <f t="shared" si="52"/>
        <v>1.159813998</v>
      </c>
      <c r="I295" s="236">
        <f t="shared" si="53"/>
        <v>1.417550442</v>
      </c>
      <c r="J295" s="237">
        <f t="shared" si="42"/>
        <v>0</v>
      </c>
      <c r="K295" s="235">
        <f t="shared" si="43"/>
        <v>0</v>
      </c>
      <c r="L295" s="235">
        <f t="shared" si="44"/>
        <v>0</v>
      </c>
      <c r="M295" s="235">
        <f t="shared" si="45"/>
        <v>15.412206743169399</v>
      </c>
      <c r="N295" s="235">
        <f t="shared" si="46"/>
        <v>15.412206743169399</v>
      </c>
      <c r="O295" s="235">
        <f t="shared" si="47"/>
        <v>49.137801307251152</v>
      </c>
      <c r="P295" s="235">
        <f t="shared" si="48"/>
        <v>81.253601828674945</v>
      </c>
      <c r="Q295" s="238">
        <f>J295*VLOOKUP('Tipo de Pilha_AP42'!$E$1,'Área - us ur_AP42'!$A$4:$H$7,2,FALSE)/1000</f>
        <v>0</v>
      </c>
      <c r="R295" s="239">
        <f>K295*VLOOKUP('Tipo de Pilha_AP42'!$E$1,'Área - us ur_AP42'!$A$4:$H$7,3,FALSE)/1000</f>
        <v>0</v>
      </c>
      <c r="S295" s="239">
        <f>L295*VLOOKUP('Tipo de Pilha_AP42'!$E$1,'Área - us ur_AP42'!$A$4:$H$7,4,FALSE)/1000</f>
        <v>0</v>
      </c>
      <c r="T295" s="239">
        <f>M295*VLOOKUP('Tipo de Pilha_AP42'!$E$1,'Área - us ur_AP42'!$A$4:$H$7,5,FALSE)/1000</f>
        <v>7.3978592367213115E-3</v>
      </c>
      <c r="U295" s="239">
        <f>N295*VLOOKUP('Tipo de Pilha_AP42'!$E$1,'Área - us ur_AP42'!$A$4:$H$7,6,FALSE)/1000</f>
        <v>0</v>
      </c>
      <c r="V295" s="239">
        <f>O295*VLOOKUP('Tipo de Pilha_AP42'!$E$1,'Área - us ur_AP42'!$A$4:$H$7,7,FALSE)/1000</f>
        <v>5.8965361568701384E-3</v>
      </c>
      <c r="W295" s="240">
        <f>P295*VLOOKUP('Tipo de Pilha_AP42'!$E$1,'Área - us ur_AP42'!$A$4:$H$7,8,FALSE)/1000</f>
        <v>0</v>
      </c>
      <c r="X295" s="241">
        <f t="shared" si="49"/>
        <v>1.329439539359145E-2</v>
      </c>
    </row>
    <row r="296" spans="1:24" ht="15" customHeight="1" x14ac:dyDescent="0.2">
      <c r="A296" s="90">
        <f>'Série Vento-1 dia'!D296</f>
        <v>42298</v>
      </c>
      <c r="B296" s="55">
        <f>'Série Vento-1 dia'!E296</f>
        <v>17.182429599999999</v>
      </c>
      <c r="C296" s="235">
        <f t="shared" si="51"/>
        <v>0.34364859200000003</v>
      </c>
      <c r="D296" s="235">
        <f t="shared" si="51"/>
        <v>0.34364859200000003</v>
      </c>
      <c r="E296" s="235">
        <f t="shared" si="51"/>
        <v>0.34364859200000003</v>
      </c>
      <c r="F296" s="235">
        <f t="shared" si="50"/>
        <v>1.0309457759999998</v>
      </c>
      <c r="G296" s="235">
        <f t="shared" si="50"/>
        <v>1.0309457759999998</v>
      </c>
      <c r="H296" s="235">
        <f t="shared" si="52"/>
        <v>1.5464186640000002</v>
      </c>
      <c r="I296" s="236">
        <f t="shared" si="53"/>
        <v>1.890067256</v>
      </c>
      <c r="J296" s="237">
        <f t="shared" si="42"/>
        <v>0</v>
      </c>
      <c r="K296" s="235">
        <f t="shared" si="43"/>
        <v>0</v>
      </c>
      <c r="L296" s="235">
        <f t="shared" si="44"/>
        <v>0</v>
      </c>
      <c r="M296" s="235">
        <f t="shared" si="45"/>
        <v>35.969522290150032</v>
      </c>
      <c r="N296" s="235">
        <f t="shared" si="46"/>
        <v>35.969522290150032</v>
      </c>
      <c r="O296" s="235">
        <f t="shared" si="47"/>
        <v>100.20112333299764</v>
      </c>
      <c r="P296" s="235">
        <f t="shared" si="48"/>
        <v>160.14587213851544</v>
      </c>
      <c r="Q296" s="238">
        <f>J296*VLOOKUP('Tipo de Pilha_AP42'!$E$1,'Área - us ur_AP42'!$A$4:$H$7,2,FALSE)/1000</f>
        <v>0</v>
      </c>
      <c r="R296" s="239">
        <f>K296*VLOOKUP('Tipo de Pilha_AP42'!$E$1,'Área - us ur_AP42'!$A$4:$H$7,3,FALSE)/1000</f>
        <v>0</v>
      </c>
      <c r="S296" s="239">
        <f>L296*VLOOKUP('Tipo de Pilha_AP42'!$E$1,'Área - us ur_AP42'!$A$4:$H$7,4,FALSE)/1000</f>
        <v>0</v>
      </c>
      <c r="T296" s="239">
        <f>M296*VLOOKUP('Tipo de Pilha_AP42'!$E$1,'Área - us ur_AP42'!$A$4:$H$7,5,FALSE)/1000</f>
        <v>1.7265370699272014E-2</v>
      </c>
      <c r="U296" s="239">
        <f>N296*VLOOKUP('Tipo de Pilha_AP42'!$E$1,'Área - us ur_AP42'!$A$4:$H$7,6,FALSE)/1000</f>
        <v>0</v>
      </c>
      <c r="V296" s="239">
        <f>O296*VLOOKUP('Tipo de Pilha_AP42'!$E$1,'Área - us ur_AP42'!$A$4:$H$7,7,FALSE)/1000</f>
        <v>1.2024134799959717E-2</v>
      </c>
      <c r="W296" s="240">
        <f>P296*VLOOKUP('Tipo de Pilha_AP42'!$E$1,'Área - us ur_AP42'!$A$4:$H$7,8,FALSE)/1000</f>
        <v>0</v>
      </c>
      <c r="X296" s="241">
        <f t="shared" si="49"/>
        <v>2.9289505499231733E-2</v>
      </c>
    </row>
    <row r="297" spans="1:24" ht="15" customHeight="1" x14ac:dyDescent="0.2">
      <c r="A297" s="90">
        <f>'Série Vento-1 dia'!D297</f>
        <v>42299</v>
      </c>
      <c r="B297" s="55">
        <f>'Série Vento-1 dia'!E297</f>
        <v>17.182429599999999</v>
      </c>
      <c r="C297" s="235">
        <f t="shared" si="51"/>
        <v>0.34364859200000003</v>
      </c>
      <c r="D297" s="235">
        <f t="shared" si="51"/>
        <v>0.34364859200000003</v>
      </c>
      <c r="E297" s="235">
        <f t="shared" si="51"/>
        <v>0.34364859200000003</v>
      </c>
      <c r="F297" s="235">
        <f t="shared" si="50"/>
        <v>1.0309457759999998</v>
      </c>
      <c r="G297" s="235">
        <f t="shared" si="50"/>
        <v>1.0309457759999998</v>
      </c>
      <c r="H297" s="235">
        <f t="shared" si="52"/>
        <v>1.5464186640000002</v>
      </c>
      <c r="I297" s="236">
        <f t="shared" si="53"/>
        <v>1.890067256</v>
      </c>
      <c r="J297" s="237">
        <f t="shared" si="42"/>
        <v>0</v>
      </c>
      <c r="K297" s="235">
        <f t="shared" si="43"/>
        <v>0</v>
      </c>
      <c r="L297" s="235">
        <f t="shared" si="44"/>
        <v>0</v>
      </c>
      <c r="M297" s="235">
        <f t="shared" si="45"/>
        <v>35.969522290150032</v>
      </c>
      <c r="N297" s="235">
        <f t="shared" si="46"/>
        <v>35.969522290150032</v>
      </c>
      <c r="O297" s="235">
        <f t="shared" si="47"/>
        <v>100.20112333299764</v>
      </c>
      <c r="P297" s="235">
        <f t="shared" si="48"/>
        <v>160.14587213851544</v>
      </c>
      <c r="Q297" s="238">
        <f>J297*VLOOKUP('Tipo de Pilha_AP42'!$E$1,'Área - us ur_AP42'!$A$4:$H$7,2,FALSE)/1000</f>
        <v>0</v>
      </c>
      <c r="R297" s="239">
        <f>K297*VLOOKUP('Tipo de Pilha_AP42'!$E$1,'Área - us ur_AP42'!$A$4:$H$7,3,FALSE)/1000</f>
        <v>0</v>
      </c>
      <c r="S297" s="239">
        <f>L297*VLOOKUP('Tipo de Pilha_AP42'!$E$1,'Área - us ur_AP42'!$A$4:$H$7,4,FALSE)/1000</f>
        <v>0</v>
      </c>
      <c r="T297" s="239">
        <f>M297*VLOOKUP('Tipo de Pilha_AP42'!$E$1,'Área - us ur_AP42'!$A$4:$H$7,5,FALSE)/1000</f>
        <v>1.7265370699272014E-2</v>
      </c>
      <c r="U297" s="239">
        <f>N297*VLOOKUP('Tipo de Pilha_AP42'!$E$1,'Área - us ur_AP42'!$A$4:$H$7,6,FALSE)/1000</f>
        <v>0</v>
      </c>
      <c r="V297" s="239">
        <f>O297*VLOOKUP('Tipo de Pilha_AP42'!$E$1,'Área - us ur_AP42'!$A$4:$H$7,7,FALSE)/1000</f>
        <v>1.2024134799959717E-2</v>
      </c>
      <c r="W297" s="240">
        <f>P297*VLOOKUP('Tipo de Pilha_AP42'!$E$1,'Área - us ur_AP42'!$A$4:$H$7,8,FALSE)/1000</f>
        <v>0</v>
      </c>
      <c r="X297" s="241">
        <f t="shared" si="49"/>
        <v>2.9289505499231733E-2</v>
      </c>
    </row>
    <row r="298" spans="1:24" ht="15" customHeight="1" x14ac:dyDescent="0.2">
      <c r="A298" s="90">
        <f>'Série Vento-1 dia'!D298</f>
        <v>42300</v>
      </c>
      <c r="B298" s="55">
        <f>'Série Vento-1 dia'!E298</f>
        <v>13.74594368</v>
      </c>
      <c r="C298" s="235">
        <f t="shared" si="51"/>
        <v>0.27491887360000006</v>
      </c>
      <c r="D298" s="235">
        <f t="shared" si="51"/>
        <v>0.27491887360000006</v>
      </c>
      <c r="E298" s="235">
        <f t="shared" si="51"/>
        <v>0.27491887360000006</v>
      </c>
      <c r="F298" s="235">
        <f t="shared" si="50"/>
        <v>0.82475662080000001</v>
      </c>
      <c r="G298" s="235">
        <f t="shared" si="50"/>
        <v>0.82475662080000001</v>
      </c>
      <c r="H298" s="235">
        <f t="shared" si="52"/>
        <v>1.2371349312000002</v>
      </c>
      <c r="I298" s="236">
        <f t="shared" si="53"/>
        <v>1.5120538048000003</v>
      </c>
      <c r="J298" s="237">
        <f t="shared" si="42"/>
        <v>0</v>
      </c>
      <c r="K298" s="235">
        <f t="shared" si="43"/>
        <v>0</v>
      </c>
      <c r="L298" s="235">
        <f t="shared" si="44"/>
        <v>0</v>
      </c>
      <c r="M298" s="235">
        <f t="shared" si="45"/>
        <v>18.90721732059523</v>
      </c>
      <c r="N298" s="235">
        <f t="shared" si="46"/>
        <v>18.90721732059523</v>
      </c>
      <c r="O298" s="235">
        <f t="shared" si="47"/>
        <v>57.963447515467294</v>
      </c>
      <c r="P298" s="235">
        <f t="shared" si="48"/>
        <v>94.960090435965128</v>
      </c>
      <c r="Q298" s="238">
        <f>J298*VLOOKUP('Tipo de Pilha_AP42'!$E$1,'Área - us ur_AP42'!$A$4:$H$7,2,FALSE)/1000</f>
        <v>0</v>
      </c>
      <c r="R298" s="239">
        <f>K298*VLOOKUP('Tipo de Pilha_AP42'!$E$1,'Área - us ur_AP42'!$A$4:$H$7,3,FALSE)/1000</f>
        <v>0</v>
      </c>
      <c r="S298" s="239">
        <f>L298*VLOOKUP('Tipo de Pilha_AP42'!$E$1,'Área - us ur_AP42'!$A$4:$H$7,4,FALSE)/1000</f>
        <v>0</v>
      </c>
      <c r="T298" s="239">
        <f>M298*VLOOKUP('Tipo de Pilha_AP42'!$E$1,'Área - us ur_AP42'!$A$4:$H$7,5,FALSE)/1000</f>
        <v>9.0754643138857109E-3</v>
      </c>
      <c r="U298" s="239">
        <f>N298*VLOOKUP('Tipo de Pilha_AP42'!$E$1,'Área - us ur_AP42'!$A$4:$H$7,6,FALSE)/1000</f>
        <v>0</v>
      </c>
      <c r="V298" s="239">
        <f>O298*VLOOKUP('Tipo de Pilha_AP42'!$E$1,'Área - us ur_AP42'!$A$4:$H$7,7,FALSE)/1000</f>
        <v>6.9556137018560752E-3</v>
      </c>
      <c r="W298" s="240">
        <f>P298*VLOOKUP('Tipo de Pilha_AP42'!$E$1,'Área - us ur_AP42'!$A$4:$H$7,8,FALSE)/1000</f>
        <v>0</v>
      </c>
      <c r="X298" s="241">
        <f t="shared" si="49"/>
        <v>1.6031078015741787E-2</v>
      </c>
    </row>
    <row r="299" spans="1:24" ht="15" customHeight="1" x14ac:dyDescent="0.2">
      <c r="A299" s="90">
        <f>'Série Vento-1 dia'!D299</f>
        <v>42301</v>
      </c>
      <c r="B299" s="55">
        <f>'Série Vento-1 dia'!E299</f>
        <v>15.464186639999999</v>
      </c>
      <c r="C299" s="235">
        <f t="shared" si="51"/>
        <v>0.30928373280000004</v>
      </c>
      <c r="D299" s="235">
        <f t="shared" si="51"/>
        <v>0.30928373280000004</v>
      </c>
      <c r="E299" s="235">
        <f t="shared" si="51"/>
        <v>0.30928373280000004</v>
      </c>
      <c r="F299" s="235">
        <f t="shared" si="50"/>
        <v>0.92785119839999997</v>
      </c>
      <c r="G299" s="235">
        <f t="shared" si="50"/>
        <v>0.92785119839999997</v>
      </c>
      <c r="H299" s="235">
        <f t="shared" si="52"/>
        <v>1.3917767976000002</v>
      </c>
      <c r="I299" s="236">
        <f t="shared" si="53"/>
        <v>1.7010605304000002</v>
      </c>
      <c r="J299" s="237">
        <f t="shared" si="42"/>
        <v>0</v>
      </c>
      <c r="K299" s="235">
        <f t="shared" si="43"/>
        <v>0</v>
      </c>
      <c r="L299" s="235">
        <f t="shared" si="44"/>
        <v>0</v>
      </c>
      <c r="M299" s="235">
        <f t="shared" si="45"/>
        <v>26.821917273402335</v>
      </c>
      <c r="N299" s="235">
        <f t="shared" si="46"/>
        <v>26.821917273402335</v>
      </c>
      <c r="O299" s="235">
        <f t="shared" si="47"/>
        <v>77.695267227299297</v>
      </c>
      <c r="P299" s="235">
        <f t="shared" si="48"/>
        <v>125.48101583256233</v>
      </c>
      <c r="Q299" s="238">
        <f>J299*VLOOKUP('Tipo de Pilha_AP42'!$E$1,'Área - us ur_AP42'!$A$4:$H$7,2,FALSE)/1000</f>
        <v>0</v>
      </c>
      <c r="R299" s="239">
        <f>K299*VLOOKUP('Tipo de Pilha_AP42'!$E$1,'Área - us ur_AP42'!$A$4:$H$7,3,FALSE)/1000</f>
        <v>0</v>
      </c>
      <c r="S299" s="239">
        <f>L299*VLOOKUP('Tipo de Pilha_AP42'!$E$1,'Área - us ur_AP42'!$A$4:$H$7,4,FALSE)/1000</f>
        <v>0</v>
      </c>
      <c r="T299" s="239">
        <f>M299*VLOOKUP('Tipo de Pilha_AP42'!$E$1,'Área - us ur_AP42'!$A$4:$H$7,5,FALSE)/1000</f>
        <v>1.287452029123312E-2</v>
      </c>
      <c r="U299" s="239">
        <f>N299*VLOOKUP('Tipo de Pilha_AP42'!$E$1,'Área - us ur_AP42'!$A$4:$H$7,6,FALSE)/1000</f>
        <v>0</v>
      </c>
      <c r="V299" s="239">
        <f>O299*VLOOKUP('Tipo de Pilha_AP42'!$E$1,'Área - us ur_AP42'!$A$4:$H$7,7,FALSE)/1000</f>
        <v>9.3234320672759153E-3</v>
      </c>
      <c r="W299" s="240">
        <f>P299*VLOOKUP('Tipo de Pilha_AP42'!$E$1,'Área - us ur_AP42'!$A$4:$H$7,8,FALSE)/1000</f>
        <v>0</v>
      </c>
      <c r="X299" s="241">
        <f t="shared" si="49"/>
        <v>2.2197952358509035E-2</v>
      </c>
    </row>
    <row r="300" spans="1:24" ht="15" customHeight="1" x14ac:dyDescent="0.2">
      <c r="A300" s="90">
        <f>'Série Vento-1 dia'!D300</f>
        <v>42302</v>
      </c>
      <c r="B300" s="55">
        <f>'Série Vento-1 dia'!E300</f>
        <v>12.886822199999999</v>
      </c>
      <c r="C300" s="235">
        <f t="shared" si="51"/>
        <v>0.25773644400000001</v>
      </c>
      <c r="D300" s="235">
        <f t="shared" si="51"/>
        <v>0.25773644400000001</v>
      </c>
      <c r="E300" s="235">
        <f t="shared" si="51"/>
        <v>0.25773644400000001</v>
      </c>
      <c r="F300" s="235">
        <f t="shared" si="50"/>
        <v>0.77320933199999997</v>
      </c>
      <c r="G300" s="235">
        <f t="shared" si="50"/>
        <v>0.77320933199999997</v>
      </c>
      <c r="H300" s="235">
        <f t="shared" si="52"/>
        <v>1.159813998</v>
      </c>
      <c r="I300" s="236">
        <f t="shared" si="53"/>
        <v>1.417550442</v>
      </c>
      <c r="J300" s="237">
        <f t="shared" si="42"/>
        <v>0</v>
      </c>
      <c r="K300" s="235">
        <f t="shared" si="43"/>
        <v>0</v>
      </c>
      <c r="L300" s="235">
        <f t="shared" si="44"/>
        <v>0</v>
      </c>
      <c r="M300" s="235">
        <f t="shared" si="45"/>
        <v>15.412206743169399</v>
      </c>
      <c r="N300" s="235">
        <f t="shared" si="46"/>
        <v>15.412206743169399</v>
      </c>
      <c r="O300" s="235">
        <f t="shared" si="47"/>
        <v>49.137801307251152</v>
      </c>
      <c r="P300" s="235">
        <f t="shared" si="48"/>
        <v>81.253601828674945</v>
      </c>
      <c r="Q300" s="238">
        <f>J300*VLOOKUP('Tipo de Pilha_AP42'!$E$1,'Área - us ur_AP42'!$A$4:$H$7,2,FALSE)/1000</f>
        <v>0</v>
      </c>
      <c r="R300" s="239">
        <f>K300*VLOOKUP('Tipo de Pilha_AP42'!$E$1,'Área - us ur_AP42'!$A$4:$H$7,3,FALSE)/1000</f>
        <v>0</v>
      </c>
      <c r="S300" s="239">
        <f>L300*VLOOKUP('Tipo de Pilha_AP42'!$E$1,'Área - us ur_AP42'!$A$4:$H$7,4,FALSE)/1000</f>
        <v>0</v>
      </c>
      <c r="T300" s="239">
        <f>M300*VLOOKUP('Tipo de Pilha_AP42'!$E$1,'Área - us ur_AP42'!$A$4:$H$7,5,FALSE)/1000</f>
        <v>7.3978592367213115E-3</v>
      </c>
      <c r="U300" s="239">
        <f>N300*VLOOKUP('Tipo de Pilha_AP42'!$E$1,'Área - us ur_AP42'!$A$4:$H$7,6,FALSE)/1000</f>
        <v>0</v>
      </c>
      <c r="V300" s="239">
        <f>O300*VLOOKUP('Tipo de Pilha_AP42'!$E$1,'Área - us ur_AP42'!$A$4:$H$7,7,FALSE)/1000</f>
        <v>5.8965361568701384E-3</v>
      </c>
      <c r="W300" s="240">
        <f>P300*VLOOKUP('Tipo de Pilha_AP42'!$E$1,'Área - us ur_AP42'!$A$4:$H$7,8,FALSE)/1000</f>
        <v>0</v>
      </c>
      <c r="X300" s="241">
        <f t="shared" si="49"/>
        <v>1.329439539359145E-2</v>
      </c>
    </row>
    <row r="301" spans="1:24" ht="15" customHeight="1" x14ac:dyDescent="0.2">
      <c r="A301" s="90">
        <f>'Série Vento-1 dia'!D301</f>
        <v>42303</v>
      </c>
      <c r="B301" s="55">
        <f>'Série Vento-1 dia'!E301</f>
        <v>7.7320933199999997</v>
      </c>
      <c r="C301" s="235">
        <f t="shared" si="51"/>
        <v>0.15464186640000002</v>
      </c>
      <c r="D301" s="235">
        <f t="shared" si="51"/>
        <v>0.15464186640000002</v>
      </c>
      <c r="E301" s="235">
        <f t="shared" si="51"/>
        <v>0.15464186640000002</v>
      </c>
      <c r="F301" s="235">
        <f t="shared" si="50"/>
        <v>0.46392559919999998</v>
      </c>
      <c r="G301" s="235">
        <f t="shared" si="50"/>
        <v>0.46392559919999998</v>
      </c>
      <c r="H301" s="235">
        <f t="shared" si="52"/>
        <v>0.69588839880000009</v>
      </c>
      <c r="I301" s="236">
        <f t="shared" si="53"/>
        <v>0.85053026520000008</v>
      </c>
      <c r="J301" s="237">
        <f t="shared" si="42"/>
        <v>0</v>
      </c>
      <c r="K301" s="235">
        <f t="shared" si="43"/>
        <v>0</v>
      </c>
      <c r="L301" s="235">
        <f t="shared" si="44"/>
        <v>0</v>
      </c>
      <c r="M301" s="235">
        <f t="shared" si="45"/>
        <v>0.91489486430258415</v>
      </c>
      <c r="N301" s="235">
        <f t="shared" si="46"/>
        <v>0.91489486430258415</v>
      </c>
      <c r="O301" s="235">
        <f t="shared" si="47"/>
        <v>10.747615125752819</v>
      </c>
      <c r="P301" s="235">
        <f t="shared" si="48"/>
        <v>20.770307459052582</v>
      </c>
      <c r="Q301" s="238">
        <f>J301*VLOOKUP('Tipo de Pilha_AP42'!$E$1,'Área - us ur_AP42'!$A$4:$H$7,2,FALSE)/1000</f>
        <v>0</v>
      </c>
      <c r="R301" s="239">
        <f>K301*VLOOKUP('Tipo de Pilha_AP42'!$E$1,'Área - us ur_AP42'!$A$4:$H$7,3,FALSE)/1000</f>
        <v>0</v>
      </c>
      <c r="S301" s="239">
        <f>L301*VLOOKUP('Tipo de Pilha_AP42'!$E$1,'Área - us ur_AP42'!$A$4:$H$7,4,FALSE)/1000</f>
        <v>0</v>
      </c>
      <c r="T301" s="239">
        <f>M301*VLOOKUP('Tipo de Pilha_AP42'!$E$1,'Área - us ur_AP42'!$A$4:$H$7,5,FALSE)/1000</f>
        <v>4.3914953486524037E-4</v>
      </c>
      <c r="U301" s="239">
        <f>N301*VLOOKUP('Tipo de Pilha_AP42'!$E$1,'Área - us ur_AP42'!$A$4:$H$7,6,FALSE)/1000</f>
        <v>0</v>
      </c>
      <c r="V301" s="239">
        <f>O301*VLOOKUP('Tipo de Pilha_AP42'!$E$1,'Área - us ur_AP42'!$A$4:$H$7,7,FALSE)/1000</f>
        <v>1.2897138150903382E-3</v>
      </c>
      <c r="W301" s="240">
        <f>P301*VLOOKUP('Tipo de Pilha_AP42'!$E$1,'Área - us ur_AP42'!$A$4:$H$7,8,FALSE)/1000</f>
        <v>0</v>
      </c>
      <c r="X301" s="241">
        <f t="shared" si="49"/>
        <v>1.7288633499555786E-3</v>
      </c>
    </row>
    <row r="302" spans="1:24" ht="15" customHeight="1" x14ac:dyDescent="0.2">
      <c r="A302" s="90">
        <f>'Série Vento-1 dia'!D302</f>
        <v>42304</v>
      </c>
      <c r="B302" s="55">
        <f>'Série Vento-1 dia'!E302</f>
        <v>13.74594368</v>
      </c>
      <c r="C302" s="235">
        <f t="shared" si="51"/>
        <v>0.27491887360000006</v>
      </c>
      <c r="D302" s="235">
        <f t="shared" si="51"/>
        <v>0.27491887360000006</v>
      </c>
      <c r="E302" s="235">
        <f t="shared" si="51"/>
        <v>0.27491887360000006</v>
      </c>
      <c r="F302" s="235">
        <f t="shared" si="50"/>
        <v>0.82475662080000001</v>
      </c>
      <c r="G302" s="235">
        <f t="shared" si="50"/>
        <v>0.82475662080000001</v>
      </c>
      <c r="H302" s="235">
        <f t="shared" si="52"/>
        <v>1.2371349312000002</v>
      </c>
      <c r="I302" s="236">
        <f t="shared" si="53"/>
        <v>1.5120538048000003</v>
      </c>
      <c r="J302" s="237">
        <f t="shared" si="42"/>
        <v>0</v>
      </c>
      <c r="K302" s="235">
        <f t="shared" si="43"/>
        <v>0</v>
      </c>
      <c r="L302" s="235">
        <f t="shared" si="44"/>
        <v>0</v>
      </c>
      <c r="M302" s="235">
        <f t="shared" si="45"/>
        <v>18.90721732059523</v>
      </c>
      <c r="N302" s="235">
        <f t="shared" si="46"/>
        <v>18.90721732059523</v>
      </c>
      <c r="O302" s="235">
        <f t="shared" si="47"/>
        <v>57.963447515467294</v>
      </c>
      <c r="P302" s="235">
        <f t="shared" si="48"/>
        <v>94.960090435965128</v>
      </c>
      <c r="Q302" s="238">
        <f>J302*VLOOKUP('Tipo de Pilha_AP42'!$E$1,'Área - us ur_AP42'!$A$4:$H$7,2,FALSE)/1000</f>
        <v>0</v>
      </c>
      <c r="R302" s="239">
        <f>K302*VLOOKUP('Tipo de Pilha_AP42'!$E$1,'Área - us ur_AP42'!$A$4:$H$7,3,FALSE)/1000</f>
        <v>0</v>
      </c>
      <c r="S302" s="239">
        <f>L302*VLOOKUP('Tipo de Pilha_AP42'!$E$1,'Área - us ur_AP42'!$A$4:$H$7,4,FALSE)/1000</f>
        <v>0</v>
      </c>
      <c r="T302" s="239">
        <f>M302*VLOOKUP('Tipo de Pilha_AP42'!$E$1,'Área - us ur_AP42'!$A$4:$H$7,5,FALSE)/1000</f>
        <v>9.0754643138857109E-3</v>
      </c>
      <c r="U302" s="239">
        <f>N302*VLOOKUP('Tipo de Pilha_AP42'!$E$1,'Área - us ur_AP42'!$A$4:$H$7,6,FALSE)/1000</f>
        <v>0</v>
      </c>
      <c r="V302" s="239">
        <f>O302*VLOOKUP('Tipo de Pilha_AP42'!$E$1,'Área - us ur_AP42'!$A$4:$H$7,7,FALSE)/1000</f>
        <v>6.9556137018560752E-3</v>
      </c>
      <c r="W302" s="240">
        <f>P302*VLOOKUP('Tipo de Pilha_AP42'!$E$1,'Área - us ur_AP42'!$A$4:$H$7,8,FALSE)/1000</f>
        <v>0</v>
      </c>
      <c r="X302" s="241">
        <f t="shared" si="49"/>
        <v>1.6031078015741787E-2</v>
      </c>
    </row>
    <row r="303" spans="1:24" ht="15" customHeight="1" x14ac:dyDescent="0.2">
      <c r="A303" s="90">
        <f>'Série Vento-1 dia'!D303</f>
        <v>42305</v>
      </c>
      <c r="B303" s="55">
        <f>'Série Vento-1 dia'!E303</f>
        <v>13.74594368</v>
      </c>
      <c r="C303" s="235">
        <f t="shared" si="51"/>
        <v>0.27491887360000006</v>
      </c>
      <c r="D303" s="235">
        <f t="shared" si="51"/>
        <v>0.27491887360000006</v>
      </c>
      <c r="E303" s="235">
        <f t="shared" si="51"/>
        <v>0.27491887360000006</v>
      </c>
      <c r="F303" s="235">
        <f t="shared" si="50"/>
        <v>0.82475662080000001</v>
      </c>
      <c r="G303" s="235">
        <f t="shared" si="50"/>
        <v>0.82475662080000001</v>
      </c>
      <c r="H303" s="235">
        <f t="shared" si="52"/>
        <v>1.2371349312000002</v>
      </c>
      <c r="I303" s="236">
        <f t="shared" si="53"/>
        <v>1.5120538048000003</v>
      </c>
      <c r="J303" s="237">
        <f t="shared" si="42"/>
        <v>0</v>
      </c>
      <c r="K303" s="235">
        <f t="shared" si="43"/>
        <v>0</v>
      </c>
      <c r="L303" s="235">
        <f t="shared" si="44"/>
        <v>0</v>
      </c>
      <c r="M303" s="235">
        <f t="shared" si="45"/>
        <v>18.90721732059523</v>
      </c>
      <c r="N303" s="235">
        <f t="shared" si="46"/>
        <v>18.90721732059523</v>
      </c>
      <c r="O303" s="235">
        <f t="shared" si="47"/>
        <v>57.963447515467294</v>
      </c>
      <c r="P303" s="235">
        <f t="shared" si="48"/>
        <v>94.960090435965128</v>
      </c>
      <c r="Q303" s="238">
        <f>J303*VLOOKUP('Tipo de Pilha_AP42'!$E$1,'Área - us ur_AP42'!$A$4:$H$7,2,FALSE)/1000</f>
        <v>0</v>
      </c>
      <c r="R303" s="239">
        <f>K303*VLOOKUP('Tipo de Pilha_AP42'!$E$1,'Área - us ur_AP42'!$A$4:$H$7,3,FALSE)/1000</f>
        <v>0</v>
      </c>
      <c r="S303" s="239">
        <f>L303*VLOOKUP('Tipo de Pilha_AP42'!$E$1,'Área - us ur_AP42'!$A$4:$H$7,4,FALSE)/1000</f>
        <v>0</v>
      </c>
      <c r="T303" s="239">
        <f>M303*VLOOKUP('Tipo de Pilha_AP42'!$E$1,'Área - us ur_AP42'!$A$4:$H$7,5,FALSE)/1000</f>
        <v>9.0754643138857109E-3</v>
      </c>
      <c r="U303" s="239">
        <f>N303*VLOOKUP('Tipo de Pilha_AP42'!$E$1,'Área - us ur_AP42'!$A$4:$H$7,6,FALSE)/1000</f>
        <v>0</v>
      </c>
      <c r="V303" s="239">
        <f>O303*VLOOKUP('Tipo de Pilha_AP42'!$E$1,'Área - us ur_AP42'!$A$4:$H$7,7,FALSE)/1000</f>
        <v>6.9556137018560752E-3</v>
      </c>
      <c r="W303" s="240">
        <f>P303*VLOOKUP('Tipo de Pilha_AP42'!$E$1,'Área - us ur_AP42'!$A$4:$H$7,8,FALSE)/1000</f>
        <v>0</v>
      </c>
      <c r="X303" s="241">
        <f t="shared" si="49"/>
        <v>1.6031078015741787E-2</v>
      </c>
    </row>
    <row r="304" spans="1:24" ht="15" customHeight="1" x14ac:dyDescent="0.2">
      <c r="A304" s="90">
        <f>'Série Vento-1 dia'!D304</f>
        <v>42306</v>
      </c>
      <c r="B304" s="55">
        <f>'Série Vento-1 dia'!E304</f>
        <v>18.041551079999998</v>
      </c>
      <c r="C304" s="235">
        <f t="shared" si="51"/>
        <v>0.36083102160000002</v>
      </c>
      <c r="D304" s="235">
        <f t="shared" si="51"/>
        <v>0.36083102160000002</v>
      </c>
      <c r="E304" s="235">
        <f t="shared" si="51"/>
        <v>0.36083102160000002</v>
      </c>
      <c r="F304" s="235">
        <f t="shared" si="50"/>
        <v>1.0824930647999997</v>
      </c>
      <c r="G304" s="235">
        <f t="shared" si="50"/>
        <v>1.0824930647999997</v>
      </c>
      <c r="H304" s="235">
        <f t="shared" si="52"/>
        <v>1.6237395971999999</v>
      </c>
      <c r="I304" s="236">
        <f t="shared" si="53"/>
        <v>1.9845706188000001</v>
      </c>
      <c r="J304" s="237">
        <f t="shared" si="42"/>
        <v>0</v>
      </c>
      <c r="K304" s="235">
        <f t="shared" si="43"/>
        <v>0</v>
      </c>
      <c r="L304" s="235">
        <f t="shared" si="44"/>
        <v>0</v>
      </c>
      <c r="M304" s="235">
        <f t="shared" si="45"/>
        <v>41.005664197501602</v>
      </c>
      <c r="N304" s="235">
        <f t="shared" si="46"/>
        <v>41.005664197501602</v>
      </c>
      <c r="O304" s="235">
        <f t="shared" si="47"/>
        <v>112.49431503354667</v>
      </c>
      <c r="P304" s="235">
        <f t="shared" si="48"/>
        <v>179.03227438250047</v>
      </c>
      <c r="Q304" s="238">
        <f>J304*VLOOKUP('Tipo de Pilha_AP42'!$E$1,'Área - us ur_AP42'!$A$4:$H$7,2,FALSE)/1000</f>
        <v>0</v>
      </c>
      <c r="R304" s="239">
        <f>K304*VLOOKUP('Tipo de Pilha_AP42'!$E$1,'Área - us ur_AP42'!$A$4:$H$7,3,FALSE)/1000</f>
        <v>0</v>
      </c>
      <c r="S304" s="239">
        <f>L304*VLOOKUP('Tipo de Pilha_AP42'!$E$1,'Área - us ur_AP42'!$A$4:$H$7,4,FALSE)/1000</f>
        <v>0</v>
      </c>
      <c r="T304" s="239">
        <f>M304*VLOOKUP('Tipo de Pilha_AP42'!$E$1,'Área - us ur_AP42'!$A$4:$H$7,5,FALSE)/1000</f>
        <v>1.9682718814800767E-2</v>
      </c>
      <c r="U304" s="239">
        <f>N304*VLOOKUP('Tipo de Pilha_AP42'!$E$1,'Área - us ur_AP42'!$A$4:$H$7,6,FALSE)/1000</f>
        <v>0</v>
      </c>
      <c r="V304" s="239">
        <f>O304*VLOOKUP('Tipo de Pilha_AP42'!$E$1,'Área - us ur_AP42'!$A$4:$H$7,7,FALSE)/1000</f>
        <v>1.34993178040256E-2</v>
      </c>
      <c r="W304" s="240">
        <f>P304*VLOOKUP('Tipo de Pilha_AP42'!$E$1,'Área - us ur_AP42'!$A$4:$H$7,8,FALSE)/1000</f>
        <v>0</v>
      </c>
      <c r="X304" s="241">
        <f t="shared" si="49"/>
        <v>3.3182036618826363E-2</v>
      </c>
    </row>
    <row r="305" spans="1:24" ht="15" customHeight="1" x14ac:dyDescent="0.2">
      <c r="A305" s="90">
        <f>'Série Vento-1 dia'!D305</f>
        <v>42307</v>
      </c>
      <c r="B305" s="55">
        <f>'Série Vento-1 dia'!E305</f>
        <v>13.74594368</v>
      </c>
      <c r="C305" s="235">
        <f t="shared" si="51"/>
        <v>0.27491887360000006</v>
      </c>
      <c r="D305" s="235">
        <f t="shared" si="51"/>
        <v>0.27491887360000006</v>
      </c>
      <c r="E305" s="235">
        <f t="shared" si="51"/>
        <v>0.27491887360000006</v>
      </c>
      <c r="F305" s="235">
        <f t="shared" si="50"/>
        <v>0.82475662080000001</v>
      </c>
      <c r="G305" s="235">
        <f t="shared" si="50"/>
        <v>0.82475662080000001</v>
      </c>
      <c r="H305" s="235">
        <f t="shared" si="52"/>
        <v>1.2371349312000002</v>
      </c>
      <c r="I305" s="236">
        <f t="shared" si="53"/>
        <v>1.5120538048000003</v>
      </c>
      <c r="J305" s="237">
        <f t="shared" si="42"/>
        <v>0</v>
      </c>
      <c r="K305" s="235">
        <f t="shared" si="43"/>
        <v>0</v>
      </c>
      <c r="L305" s="235">
        <f t="shared" si="44"/>
        <v>0</v>
      </c>
      <c r="M305" s="235">
        <f t="shared" si="45"/>
        <v>18.90721732059523</v>
      </c>
      <c r="N305" s="235">
        <f t="shared" si="46"/>
        <v>18.90721732059523</v>
      </c>
      <c r="O305" s="235">
        <f t="shared" si="47"/>
        <v>57.963447515467294</v>
      </c>
      <c r="P305" s="235">
        <f t="shared" si="48"/>
        <v>94.960090435965128</v>
      </c>
      <c r="Q305" s="238">
        <f>J305*VLOOKUP('Tipo de Pilha_AP42'!$E$1,'Área - us ur_AP42'!$A$4:$H$7,2,FALSE)/1000</f>
        <v>0</v>
      </c>
      <c r="R305" s="239">
        <f>K305*VLOOKUP('Tipo de Pilha_AP42'!$E$1,'Área - us ur_AP42'!$A$4:$H$7,3,FALSE)/1000</f>
        <v>0</v>
      </c>
      <c r="S305" s="239">
        <f>L305*VLOOKUP('Tipo de Pilha_AP42'!$E$1,'Área - us ur_AP42'!$A$4:$H$7,4,FALSE)/1000</f>
        <v>0</v>
      </c>
      <c r="T305" s="239">
        <f>M305*VLOOKUP('Tipo de Pilha_AP42'!$E$1,'Área - us ur_AP42'!$A$4:$H$7,5,FALSE)/1000</f>
        <v>9.0754643138857109E-3</v>
      </c>
      <c r="U305" s="239">
        <f>N305*VLOOKUP('Tipo de Pilha_AP42'!$E$1,'Área - us ur_AP42'!$A$4:$H$7,6,FALSE)/1000</f>
        <v>0</v>
      </c>
      <c r="V305" s="239">
        <f>O305*VLOOKUP('Tipo de Pilha_AP42'!$E$1,'Área - us ur_AP42'!$A$4:$H$7,7,FALSE)/1000</f>
        <v>6.9556137018560752E-3</v>
      </c>
      <c r="W305" s="240">
        <f>P305*VLOOKUP('Tipo de Pilha_AP42'!$E$1,'Área - us ur_AP42'!$A$4:$H$7,8,FALSE)/1000</f>
        <v>0</v>
      </c>
      <c r="X305" s="241">
        <f t="shared" si="49"/>
        <v>1.6031078015741787E-2</v>
      </c>
    </row>
    <row r="306" spans="1:24" ht="15" customHeight="1" x14ac:dyDescent="0.2">
      <c r="A306" s="90">
        <f>'Série Vento-1 dia'!D306</f>
        <v>42308</v>
      </c>
      <c r="B306" s="55">
        <f>'Série Vento-1 dia'!E306</f>
        <v>12.027700719999999</v>
      </c>
      <c r="C306" s="235">
        <f t="shared" si="51"/>
        <v>0.24055401440000002</v>
      </c>
      <c r="D306" s="235">
        <f t="shared" si="51"/>
        <v>0.24055401440000002</v>
      </c>
      <c r="E306" s="235">
        <f t="shared" si="51"/>
        <v>0.24055401440000002</v>
      </c>
      <c r="F306" s="235">
        <f t="shared" si="50"/>
        <v>0.72166204319999994</v>
      </c>
      <c r="G306" s="235">
        <f t="shared" si="50"/>
        <v>0.72166204319999994</v>
      </c>
      <c r="H306" s="235">
        <f t="shared" si="52"/>
        <v>1.0824930648</v>
      </c>
      <c r="I306" s="236">
        <f t="shared" si="53"/>
        <v>1.3230470792</v>
      </c>
      <c r="J306" s="237">
        <f t="shared" si="42"/>
        <v>0</v>
      </c>
      <c r="K306" s="235">
        <f t="shared" si="43"/>
        <v>0</v>
      </c>
      <c r="L306" s="235">
        <f t="shared" si="44"/>
        <v>0</v>
      </c>
      <c r="M306" s="235">
        <f t="shared" si="45"/>
        <v>12.22542243172872</v>
      </c>
      <c r="N306" s="235">
        <f t="shared" si="46"/>
        <v>12.22542243172872</v>
      </c>
      <c r="O306" s="235">
        <f t="shared" si="47"/>
        <v>41.00566419750163</v>
      </c>
      <c r="P306" s="235">
        <f t="shared" si="48"/>
        <v>68.583095948723766</v>
      </c>
      <c r="Q306" s="238">
        <f>J306*VLOOKUP('Tipo de Pilha_AP42'!$E$1,'Área - us ur_AP42'!$A$4:$H$7,2,FALSE)/1000</f>
        <v>0</v>
      </c>
      <c r="R306" s="239">
        <f>K306*VLOOKUP('Tipo de Pilha_AP42'!$E$1,'Área - us ur_AP42'!$A$4:$H$7,3,FALSE)/1000</f>
        <v>0</v>
      </c>
      <c r="S306" s="239">
        <f>L306*VLOOKUP('Tipo de Pilha_AP42'!$E$1,'Área - us ur_AP42'!$A$4:$H$7,4,FALSE)/1000</f>
        <v>0</v>
      </c>
      <c r="T306" s="239">
        <f>M306*VLOOKUP('Tipo de Pilha_AP42'!$E$1,'Área - us ur_AP42'!$A$4:$H$7,5,FALSE)/1000</f>
        <v>5.8682027672297852E-3</v>
      </c>
      <c r="U306" s="239">
        <f>N306*VLOOKUP('Tipo de Pilha_AP42'!$E$1,'Área - us ur_AP42'!$A$4:$H$7,6,FALSE)/1000</f>
        <v>0</v>
      </c>
      <c r="V306" s="239">
        <f>O306*VLOOKUP('Tipo de Pilha_AP42'!$E$1,'Área - us ur_AP42'!$A$4:$H$7,7,FALSE)/1000</f>
        <v>4.9206797037001961E-3</v>
      </c>
      <c r="W306" s="240">
        <f>P306*VLOOKUP('Tipo de Pilha_AP42'!$E$1,'Área - us ur_AP42'!$A$4:$H$7,8,FALSE)/1000</f>
        <v>0</v>
      </c>
      <c r="X306" s="241">
        <f t="shared" si="49"/>
        <v>1.0788882470929982E-2</v>
      </c>
    </row>
    <row r="307" spans="1:24" ht="15" customHeight="1" x14ac:dyDescent="0.2">
      <c r="A307" s="90">
        <f>'Série Vento-1 dia'!D307</f>
        <v>42309</v>
      </c>
      <c r="B307" s="55">
        <f>'Série Vento-1 dia'!E307</f>
        <v>16.32330812</v>
      </c>
      <c r="C307" s="235">
        <f t="shared" si="51"/>
        <v>0.32646616240000009</v>
      </c>
      <c r="D307" s="235">
        <f t="shared" si="51"/>
        <v>0.32646616240000009</v>
      </c>
      <c r="E307" s="235">
        <f t="shared" si="51"/>
        <v>0.32646616240000009</v>
      </c>
      <c r="F307" s="235">
        <f t="shared" si="50"/>
        <v>0.9793984872</v>
      </c>
      <c r="G307" s="235">
        <f t="shared" si="50"/>
        <v>0.9793984872</v>
      </c>
      <c r="H307" s="235">
        <f t="shared" si="52"/>
        <v>1.4690977308000002</v>
      </c>
      <c r="I307" s="236">
        <f t="shared" si="53"/>
        <v>1.7955638932000002</v>
      </c>
      <c r="J307" s="237">
        <f t="shared" si="42"/>
        <v>0</v>
      </c>
      <c r="K307" s="235">
        <f t="shared" si="43"/>
        <v>0</v>
      </c>
      <c r="L307" s="235">
        <f t="shared" si="44"/>
        <v>0</v>
      </c>
      <c r="M307" s="235">
        <f t="shared" si="45"/>
        <v>31.241606648783609</v>
      </c>
      <c r="N307" s="235">
        <f t="shared" si="46"/>
        <v>31.241606648783609</v>
      </c>
      <c r="O307" s="235">
        <f t="shared" si="47"/>
        <v>88.601440730915172</v>
      </c>
      <c r="P307" s="235">
        <f t="shared" si="48"/>
        <v>142.29545262186943</v>
      </c>
      <c r="Q307" s="238">
        <f>J307*VLOOKUP('Tipo de Pilha_AP42'!$E$1,'Área - us ur_AP42'!$A$4:$H$7,2,FALSE)/1000</f>
        <v>0</v>
      </c>
      <c r="R307" s="239">
        <f>K307*VLOOKUP('Tipo de Pilha_AP42'!$E$1,'Área - us ur_AP42'!$A$4:$H$7,3,FALSE)/1000</f>
        <v>0</v>
      </c>
      <c r="S307" s="239">
        <f>L307*VLOOKUP('Tipo de Pilha_AP42'!$E$1,'Área - us ur_AP42'!$A$4:$H$7,4,FALSE)/1000</f>
        <v>0</v>
      </c>
      <c r="T307" s="239">
        <f>M307*VLOOKUP('Tipo de Pilha_AP42'!$E$1,'Área - us ur_AP42'!$A$4:$H$7,5,FALSE)/1000</f>
        <v>1.4995971191416132E-2</v>
      </c>
      <c r="U307" s="239">
        <f>N307*VLOOKUP('Tipo de Pilha_AP42'!$E$1,'Área - us ur_AP42'!$A$4:$H$7,6,FALSE)/1000</f>
        <v>0</v>
      </c>
      <c r="V307" s="239">
        <f>O307*VLOOKUP('Tipo de Pilha_AP42'!$E$1,'Área - us ur_AP42'!$A$4:$H$7,7,FALSE)/1000</f>
        <v>1.0632172887709821E-2</v>
      </c>
      <c r="W307" s="240">
        <f>P307*VLOOKUP('Tipo de Pilha_AP42'!$E$1,'Área - us ur_AP42'!$A$4:$H$7,8,FALSE)/1000</f>
        <v>0</v>
      </c>
      <c r="X307" s="241">
        <f t="shared" si="49"/>
        <v>2.5628144079125954E-2</v>
      </c>
    </row>
    <row r="308" spans="1:24" ht="15" customHeight="1" x14ac:dyDescent="0.2">
      <c r="A308" s="90">
        <f>'Série Vento-1 dia'!D308</f>
        <v>42310</v>
      </c>
      <c r="B308" s="55">
        <f>'Série Vento-1 dia'!E308</f>
        <v>18.90067256</v>
      </c>
      <c r="C308" s="235">
        <f t="shared" si="51"/>
        <v>0.37801345120000007</v>
      </c>
      <c r="D308" s="235">
        <f t="shared" si="51"/>
        <v>0.37801345120000007</v>
      </c>
      <c r="E308" s="235">
        <f t="shared" si="51"/>
        <v>0.37801345120000007</v>
      </c>
      <c r="F308" s="235">
        <f t="shared" si="50"/>
        <v>1.1340403535999999</v>
      </c>
      <c r="G308" s="235">
        <f t="shared" si="50"/>
        <v>1.1340403535999999</v>
      </c>
      <c r="H308" s="235">
        <f t="shared" si="52"/>
        <v>1.7010605304000002</v>
      </c>
      <c r="I308" s="236">
        <f t="shared" si="53"/>
        <v>2.0790739816000001</v>
      </c>
      <c r="J308" s="237">
        <f t="shared" si="42"/>
        <v>0</v>
      </c>
      <c r="K308" s="235">
        <f t="shared" si="43"/>
        <v>0</v>
      </c>
      <c r="L308" s="235">
        <f t="shared" si="44"/>
        <v>0</v>
      </c>
      <c r="M308" s="235">
        <f t="shared" si="45"/>
        <v>46.350032370838349</v>
      </c>
      <c r="N308" s="235">
        <f t="shared" si="46"/>
        <v>46.350032370838349</v>
      </c>
      <c r="O308" s="235">
        <f t="shared" si="47"/>
        <v>125.48101583256233</v>
      </c>
      <c r="P308" s="235">
        <f t="shared" si="48"/>
        <v>198.95465935382452</v>
      </c>
      <c r="Q308" s="238">
        <f>J308*VLOOKUP('Tipo de Pilha_AP42'!$E$1,'Área - us ur_AP42'!$A$4:$H$7,2,FALSE)/1000</f>
        <v>0</v>
      </c>
      <c r="R308" s="239">
        <f>K308*VLOOKUP('Tipo de Pilha_AP42'!$E$1,'Área - us ur_AP42'!$A$4:$H$7,3,FALSE)/1000</f>
        <v>0</v>
      </c>
      <c r="S308" s="239">
        <f>L308*VLOOKUP('Tipo de Pilha_AP42'!$E$1,'Área - us ur_AP42'!$A$4:$H$7,4,FALSE)/1000</f>
        <v>0</v>
      </c>
      <c r="T308" s="239">
        <f>M308*VLOOKUP('Tipo de Pilha_AP42'!$E$1,'Área - us ur_AP42'!$A$4:$H$7,5,FALSE)/1000</f>
        <v>2.2248015538002406E-2</v>
      </c>
      <c r="U308" s="239">
        <f>N308*VLOOKUP('Tipo de Pilha_AP42'!$E$1,'Área - us ur_AP42'!$A$4:$H$7,6,FALSE)/1000</f>
        <v>0</v>
      </c>
      <c r="V308" s="239">
        <f>O308*VLOOKUP('Tipo de Pilha_AP42'!$E$1,'Área - us ur_AP42'!$A$4:$H$7,7,FALSE)/1000</f>
        <v>1.505772189990748E-2</v>
      </c>
      <c r="W308" s="240">
        <f>P308*VLOOKUP('Tipo de Pilha_AP42'!$E$1,'Área - us ur_AP42'!$A$4:$H$7,8,FALSE)/1000</f>
        <v>0</v>
      </c>
      <c r="X308" s="241">
        <f t="shared" si="49"/>
        <v>3.7305737437909887E-2</v>
      </c>
    </row>
    <row r="309" spans="1:24" ht="15" customHeight="1" x14ac:dyDescent="0.2">
      <c r="A309" s="90">
        <f>'Série Vento-1 dia'!D309</f>
        <v>42311</v>
      </c>
      <c r="B309" s="55">
        <f>'Série Vento-1 dia'!E309</f>
        <v>17.182429599999999</v>
      </c>
      <c r="C309" s="235">
        <f t="shared" si="51"/>
        <v>0.34364859200000003</v>
      </c>
      <c r="D309" s="235">
        <f t="shared" si="51"/>
        <v>0.34364859200000003</v>
      </c>
      <c r="E309" s="235">
        <f t="shared" si="51"/>
        <v>0.34364859200000003</v>
      </c>
      <c r="F309" s="235">
        <f t="shared" si="50"/>
        <v>1.0309457759999998</v>
      </c>
      <c r="G309" s="235">
        <f t="shared" si="50"/>
        <v>1.0309457759999998</v>
      </c>
      <c r="H309" s="235">
        <f t="shared" si="52"/>
        <v>1.5464186640000002</v>
      </c>
      <c r="I309" s="236">
        <f t="shared" si="53"/>
        <v>1.890067256</v>
      </c>
      <c r="J309" s="237">
        <f t="shared" si="42"/>
        <v>0</v>
      </c>
      <c r="K309" s="235">
        <f t="shared" si="43"/>
        <v>0</v>
      </c>
      <c r="L309" s="235">
        <f t="shared" si="44"/>
        <v>0</v>
      </c>
      <c r="M309" s="235">
        <f t="shared" si="45"/>
        <v>35.969522290150032</v>
      </c>
      <c r="N309" s="235">
        <f t="shared" si="46"/>
        <v>35.969522290150032</v>
      </c>
      <c r="O309" s="235">
        <f t="shared" si="47"/>
        <v>100.20112333299764</v>
      </c>
      <c r="P309" s="235">
        <f t="shared" si="48"/>
        <v>160.14587213851544</v>
      </c>
      <c r="Q309" s="238">
        <f>J309*VLOOKUP('Tipo de Pilha_AP42'!$E$1,'Área - us ur_AP42'!$A$4:$H$7,2,FALSE)/1000</f>
        <v>0</v>
      </c>
      <c r="R309" s="239">
        <f>K309*VLOOKUP('Tipo de Pilha_AP42'!$E$1,'Área - us ur_AP42'!$A$4:$H$7,3,FALSE)/1000</f>
        <v>0</v>
      </c>
      <c r="S309" s="239">
        <f>L309*VLOOKUP('Tipo de Pilha_AP42'!$E$1,'Área - us ur_AP42'!$A$4:$H$7,4,FALSE)/1000</f>
        <v>0</v>
      </c>
      <c r="T309" s="239">
        <f>M309*VLOOKUP('Tipo de Pilha_AP42'!$E$1,'Área - us ur_AP42'!$A$4:$H$7,5,FALSE)/1000</f>
        <v>1.7265370699272014E-2</v>
      </c>
      <c r="U309" s="239">
        <f>N309*VLOOKUP('Tipo de Pilha_AP42'!$E$1,'Área - us ur_AP42'!$A$4:$H$7,6,FALSE)/1000</f>
        <v>0</v>
      </c>
      <c r="V309" s="239">
        <f>O309*VLOOKUP('Tipo de Pilha_AP42'!$E$1,'Área - us ur_AP42'!$A$4:$H$7,7,FALSE)/1000</f>
        <v>1.2024134799959717E-2</v>
      </c>
      <c r="W309" s="240">
        <f>P309*VLOOKUP('Tipo de Pilha_AP42'!$E$1,'Área - us ur_AP42'!$A$4:$H$7,8,FALSE)/1000</f>
        <v>0</v>
      </c>
      <c r="X309" s="241">
        <f t="shared" si="49"/>
        <v>2.9289505499231733E-2</v>
      </c>
    </row>
    <row r="310" spans="1:24" ht="15" customHeight="1" x14ac:dyDescent="0.2">
      <c r="A310" s="90">
        <f>'Série Vento-1 dia'!D310</f>
        <v>42312</v>
      </c>
      <c r="B310" s="55">
        <f>'Série Vento-1 dia'!E310</f>
        <v>15.464186639999999</v>
      </c>
      <c r="C310" s="235">
        <f t="shared" si="51"/>
        <v>0.30928373280000004</v>
      </c>
      <c r="D310" s="235">
        <f t="shared" si="51"/>
        <v>0.30928373280000004</v>
      </c>
      <c r="E310" s="235">
        <f t="shared" si="51"/>
        <v>0.30928373280000004</v>
      </c>
      <c r="F310" s="235">
        <f t="shared" si="50"/>
        <v>0.92785119839999997</v>
      </c>
      <c r="G310" s="235">
        <f t="shared" si="50"/>
        <v>0.92785119839999997</v>
      </c>
      <c r="H310" s="235">
        <f t="shared" si="52"/>
        <v>1.3917767976000002</v>
      </c>
      <c r="I310" s="236">
        <f t="shared" si="53"/>
        <v>1.7010605304000002</v>
      </c>
      <c r="J310" s="237">
        <f t="shared" si="42"/>
        <v>0</v>
      </c>
      <c r="K310" s="235">
        <f t="shared" si="43"/>
        <v>0</v>
      </c>
      <c r="L310" s="235">
        <f t="shared" si="44"/>
        <v>0</v>
      </c>
      <c r="M310" s="235">
        <f t="shared" si="45"/>
        <v>26.821917273402335</v>
      </c>
      <c r="N310" s="235">
        <f t="shared" si="46"/>
        <v>26.821917273402335</v>
      </c>
      <c r="O310" s="235">
        <f t="shared" si="47"/>
        <v>77.695267227299297</v>
      </c>
      <c r="P310" s="235">
        <f t="shared" si="48"/>
        <v>125.48101583256233</v>
      </c>
      <c r="Q310" s="238">
        <f>J310*VLOOKUP('Tipo de Pilha_AP42'!$E$1,'Área - us ur_AP42'!$A$4:$H$7,2,FALSE)/1000</f>
        <v>0</v>
      </c>
      <c r="R310" s="239">
        <f>K310*VLOOKUP('Tipo de Pilha_AP42'!$E$1,'Área - us ur_AP42'!$A$4:$H$7,3,FALSE)/1000</f>
        <v>0</v>
      </c>
      <c r="S310" s="239">
        <f>L310*VLOOKUP('Tipo de Pilha_AP42'!$E$1,'Área - us ur_AP42'!$A$4:$H$7,4,FALSE)/1000</f>
        <v>0</v>
      </c>
      <c r="T310" s="239">
        <f>M310*VLOOKUP('Tipo de Pilha_AP42'!$E$1,'Área - us ur_AP42'!$A$4:$H$7,5,FALSE)/1000</f>
        <v>1.287452029123312E-2</v>
      </c>
      <c r="U310" s="239">
        <f>N310*VLOOKUP('Tipo de Pilha_AP42'!$E$1,'Área - us ur_AP42'!$A$4:$H$7,6,FALSE)/1000</f>
        <v>0</v>
      </c>
      <c r="V310" s="239">
        <f>O310*VLOOKUP('Tipo de Pilha_AP42'!$E$1,'Área - us ur_AP42'!$A$4:$H$7,7,FALSE)/1000</f>
        <v>9.3234320672759153E-3</v>
      </c>
      <c r="W310" s="240">
        <f>P310*VLOOKUP('Tipo de Pilha_AP42'!$E$1,'Área - us ur_AP42'!$A$4:$H$7,8,FALSE)/1000</f>
        <v>0</v>
      </c>
      <c r="X310" s="241">
        <f t="shared" si="49"/>
        <v>2.2197952358509035E-2</v>
      </c>
    </row>
    <row r="311" spans="1:24" ht="15" customHeight="1" x14ac:dyDescent="0.2">
      <c r="A311" s="90">
        <f>'Série Vento-1 dia'!D311</f>
        <v>42313</v>
      </c>
      <c r="B311" s="55">
        <f>'Série Vento-1 dia'!E311</f>
        <v>12.027700719999999</v>
      </c>
      <c r="C311" s="235">
        <f t="shared" si="51"/>
        <v>0.24055401440000002</v>
      </c>
      <c r="D311" s="235">
        <f t="shared" si="51"/>
        <v>0.24055401440000002</v>
      </c>
      <c r="E311" s="235">
        <f t="shared" si="51"/>
        <v>0.24055401440000002</v>
      </c>
      <c r="F311" s="235">
        <f t="shared" si="50"/>
        <v>0.72166204319999994</v>
      </c>
      <c r="G311" s="235">
        <f t="shared" si="50"/>
        <v>0.72166204319999994</v>
      </c>
      <c r="H311" s="235">
        <f t="shared" si="52"/>
        <v>1.0824930648</v>
      </c>
      <c r="I311" s="236">
        <f t="shared" si="53"/>
        <v>1.3230470792</v>
      </c>
      <c r="J311" s="237">
        <f t="shared" si="42"/>
        <v>0</v>
      </c>
      <c r="K311" s="235">
        <f t="shared" si="43"/>
        <v>0</v>
      </c>
      <c r="L311" s="235">
        <f t="shared" si="44"/>
        <v>0</v>
      </c>
      <c r="M311" s="235">
        <f t="shared" si="45"/>
        <v>12.22542243172872</v>
      </c>
      <c r="N311" s="235">
        <f t="shared" si="46"/>
        <v>12.22542243172872</v>
      </c>
      <c r="O311" s="235">
        <f t="shared" si="47"/>
        <v>41.00566419750163</v>
      </c>
      <c r="P311" s="235">
        <f t="shared" si="48"/>
        <v>68.583095948723766</v>
      </c>
      <c r="Q311" s="238">
        <f>J311*VLOOKUP('Tipo de Pilha_AP42'!$E$1,'Área - us ur_AP42'!$A$4:$H$7,2,FALSE)/1000</f>
        <v>0</v>
      </c>
      <c r="R311" s="239">
        <f>K311*VLOOKUP('Tipo de Pilha_AP42'!$E$1,'Área - us ur_AP42'!$A$4:$H$7,3,FALSE)/1000</f>
        <v>0</v>
      </c>
      <c r="S311" s="239">
        <f>L311*VLOOKUP('Tipo de Pilha_AP42'!$E$1,'Área - us ur_AP42'!$A$4:$H$7,4,FALSE)/1000</f>
        <v>0</v>
      </c>
      <c r="T311" s="239">
        <f>M311*VLOOKUP('Tipo de Pilha_AP42'!$E$1,'Área - us ur_AP42'!$A$4:$H$7,5,FALSE)/1000</f>
        <v>5.8682027672297852E-3</v>
      </c>
      <c r="U311" s="239">
        <f>N311*VLOOKUP('Tipo de Pilha_AP42'!$E$1,'Área - us ur_AP42'!$A$4:$H$7,6,FALSE)/1000</f>
        <v>0</v>
      </c>
      <c r="V311" s="239">
        <f>O311*VLOOKUP('Tipo de Pilha_AP42'!$E$1,'Área - us ur_AP42'!$A$4:$H$7,7,FALSE)/1000</f>
        <v>4.9206797037001961E-3</v>
      </c>
      <c r="W311" s="240">
        <f>P311*VLOOKUP('Tipo de Pilha_AP42'!$E$1,'Área - us ur_AP42'!$A$4:$H$7,8,FALSE)/1000</f>
        <v>0</v>
      </c>
      <c r="X311" s="241">
        <f t="shared" si="49"/>
        <v>1.0788882470929982E-2</v>
      </c>
    </row>
    <row r="312" spans="1:24" ht="15" customHeight="1" x14ac:dyDescent="0.2">
      <c r="A312" s="90">
        <f>'Série Vento-1 dia'!D312</f>
        <v>42314</v>
      </c>
      <c r="B312" s="55">
        <f>'Série Vento-1 dia'!E312</f>
        <v>9.4503362800000001</v>
      </c>
      <c r="C312" s="235">
        <f t="shared" si="51"/>
        <v>0.18900672560000004</v>
      </c>
      <c r="D312" s="235">
        <f t="shared" si="51"/>
        <v>0.18900672560000004</v>
      </c>
      <c r="E312" s="235">
        <f t="shared" si="51"/>
        <v>0.18900672560000004</v>
      </c>
      <c r="F312" s="235">
        <f t="shared" si="50"/>
        <v>0.56702017679999994</v>
      </c>
      <c r="G312" s="235">
        <f t="shared" si="50"/>
        <v>0.56702017679999994</v>
      </c>
      <c r="H312" s="235">
        <f t="shared" si="52"/>
        <v>0.85053026520000008</v>
      </c>
      <c r="I312" s="236">
        <f t="shared" si="53"/>
        <v>1.0395369908000001</v>
      </c>
      <c r="J312" s="237">
        <f t="shared" si="42"/>
        <v>0</v>
      </c>
      <c r="K312" s="235">
        <f t="shared" si="43"/>
        <v>0</v>
      </c>
      <c r="L312" s="235">
        <f t="shared" si="44"/>
        <v>0</v>
      </c>
      <c r="M312" s="235">
        <f t="shared" si="45"/>
        <v>4.514427093317587</v>
      </c>
      <c r="N312" s="235">
        <f t="shared" si="46"/>
        <v>4.514427093317587</v>
      </c>
      <c r="O312" s="235">
        <f t="shared" si="47"/>
        <v>20.770307459052582</v>
      </c>
      <c r="P312" s="235">
        <f t="shared" si="48"/>
        <v>36.787474672904132</v>
      </c>
      <c r="Q312" s="238">
        <f>J312*VLOOKUP('Tipo de Pilha_AP42'!$E$1,'Área - us ur_AP42'!$A$4:$H$7,2,FALSE)/1000</f>
        <v>0</v>
      </c>
      <c r="R312" s="239">
        <f>K312*VLOOKUP('Tipo de Pilha_AP42'!$E$1,'Área - us ur_AP42'!$A$4:$H$7,3,FALSE)/1000</f>
        <v>0</v>
      </c>
      <c r="S312" s="239">
        <f>L312*VLOOKUP('Tipo de Pilha_AP42'!$E$1,'Área - us ur_AP42'!$A$4:$H$7,4,FALSE)/1000</f>
        <v>0</v>
      </c>
      <c r="T312" s="239">
        <f>M312*VLOOKUP('Tipo de Pilha_AP42'!$E$1,'Área - us ur_AP42'!$A$4:$H$7,5,FALSE)/1000</f>
        <v>2.1669250047924417E-3</v>
      </c>
      <c r="U312" s="239">
        <f>N312*VLOOKUP('Tipo de Pilha_AP42'!$E$1,'Área - us ur_AP42'!$A$4:$H$7,6,FALSE)/1000</f>
        <v>0</v>
      </c>
      <c r="V312" s="239">
        <f>O312*VLOOKUP('Tipo de Pilha_AP42'!$E$1,'Área - us ur_AP42'!$A$4:$H$7,7,FALSE)/1000</f>
        <v>2.4924368950863095E-3</v>
      </c>
      <c r="W312" s="240">
        <f>P312*VLOOKUP('Tipo de Pilha_AP42'!$E$1,'Área - us ur_AP42'!$A$4:$H$7,8,FALSE)/1000</f>
        <v>0</v>
      </c>
      <c r="X312" s="241">
        <f t="shared" si="49"/>
        <v>4.6593618998787513E-3</v>
      </c>
    </row>
    <row r="313" spans="1:24" ht="15" customHeight="1" x14ac:dyDescent="0.2">
      <c r="A313" s="90">
        <f>'Série Vento-1 dia'!D313</f>
        <v>42315</v>
      </c>
      <c r="B313" s="55">
        <f>'Série Vento-1 dia'!E313</f>
        <v>13.74594368</v>
      </c>
      <c r="C313" s="235">
        <f t="shared" si="51"/>
        <v>0.27491887360000006</v>
      </c>
      <c r="D313" s="235">
        <f t="shared" si="51"/>
        <v>0.27491887360000006</v>
      </c>
      <c r="E313" s="235">
        <f t="shared" si="51"/>
        <v>0.27491887360000006</v>
      </c>
      <c r="F313" s="235">
        <f t="shared" si="50"/>
        <v>0.82475662080000001</v>
      </c>
      <c r="G313" s="235">
        <f t="shared" si="50"/>
        <v>0.82475662080000001</v>
      </c>
      <c r="H313" s="235">
        <f t="shared" si="52"/>
        <v>1.2371349312000002</v>
      </c>
      <c r="I313" s="236">
        <f t="shared" si="53"/>
        <v>1.5120538048000003</v>
      </c>
      <c r="J313" s="237">
        <f t="shared" si="42"/>
        <v>0</v>
      </c>
      <c r="K313" s="235">
        <f t="shared" si="43"/>
        <v>0</v>
      </c>
      <c r="L313" s="235">
        <f t="shared" si="44"/>
        <v>0</v>
      </c>
      <c r="M313" s="235">
        <f t="shared" si="45"/>
        <v>18.90721732059523</v>
      </c>
      <c r="N313" s="235">
        <f t="shared" si="46"/>
        <v>18.90721732059523</v>
      </c>
      <c r="O313" s="235">
        <f t="shared" si="47"/>
        <v>57.963447515467294</v>
      </c>
      <c r="P313" s="235">
        <f t="shared" si="48"/>
        <v>94.960090435965128</v>
      </c>
      <c r="Q313" s="238">
        <f>J313*VLOOKUP('Tipo de Pilha_AP42'!$E$1,'Área - us ur_AP42'!$A$4:$H$7,2,FALSE)/1000</f>
        <v>0</v>
      </c>
      <c r="R313" s="239">
        <f>K313*VLOOKUP('Tipo de Pilha_AP42'!$E$1,'Área - us ur_AP42'!$A$4:$H$7,3,FALSE)/1000</f>
        <v>0</v>
      </c>
      <c r="S313" s="239">
        <f>L313*VLOOKUP('Tipo de Pilha_AP42'!$E$1,'Área - us ur_AP42'!$A$4:$H$7,4,FALSE)/1000</f>
        <v>0</v>
      </c>
      <c r="T313" s="239">
        <f>M313*VLOOKUP('Tipo de Pilha_AP42'!$E$1,'Área - us ur_AP42'!$A$4:$H$7,5,FALSE)/1000</f>
        <v>9.0754643138857109E-3</v>
      </c>
      <c r="U313" s="239">
        <f>N313*VLOOKUP('Tipo de Pilha_AP42'!$E$1,'Área - us ur_AP42'!$A$4:$H$7,6,FALSE)/1000</f>
        <v>0</v>
      </c>
      <c r="V313" s="239">
        <f>O313*VLOOKUP('Tipo de Pilha_AP42'!$E$1,'Área - us ur_AP42'!$A$4:$H$7,7,FALSE)/1000</f>
        <v>6.9556137018560752E-3</v>
      </c>
      <c r="W313" s="240">
        <f>P313*VLOOKUP('Tipo de Pilha_AP42'!$E$1,'Área - us ur_AP42'!$A$4:$H$7,8,FALSE)/1000</f>
        <v>0</v>
      </c>
      <c r="X313" s="241">
        <f t="shared" si="49"/>
        <v>1.6031078015741787E-2</v>
      </c>
    </row>
    <row r="314" spans="1:24" ht="15" customHeight="1" x14ac:dyDescent="0.2">
      <c r="A314" s="90">
        <f>'Série Vento-1 dia'!D314</f>
        <v>42316</v>
      </c>
      <c r="B314" s="55">
        <f>'Série Vento-1 dia'!E314</f>
        <v>17.182429599999999</v>
      </c>
      <c r="C314" s="235">
        <f t="shared" si="51"/>
        <v>0.34364859200000003</v>
      </c>
      <c r="D314" s="235">
        <f t="shared" si="51"/>
        <v>0.34364859200000003</v>
      </c>
      <c r="E314" s="235">
        <f t="shared" si="51"/>
        <v>0.34364859200000003</v>
      </c>
      <c r="F314" s="235">
        <f t="shared" si="50"/>
        <v>1.0309457759999998</v>
      </c>
      <c r="G314" s="235">
        <f t="shared" si="50"/>
        <v>1.0309457759999998</v>
      </c>
      <c r="H314" s="235">
        <f t="shared" si="52"/>
        <v>1.5464186640000002</v>
      </c>
      <c r="I314" s="236">
        <f t="shared" si="53"/>
        <v>1.890067256</v>
      </c>
      <c r="J314" s="237">
        <f t="shared" si="42"/>
        <v>0</v>
      </c>
      <c r="K314" s="235">
        <f t="shared" si="43"/>
        <v>0</v>
      </c>
      <c r="L314" s="235">
        <f t="shared" si="44"/>
        <v>0</v>
      </c>
      <c r="M314" s="235">
        <f t="shared" si="45"/>
        <v>35.969522290150032</v>
      </c>
      <c r="N314" s="235">
        <f t="shared" si="46"/>
        <v>35.969522290150032</v>
      </c>
      <c r="O314" s="235">
        <f t="shared" si="47"/>
        <v>100.20112333299764</v>
      </c>
      <c r="P314" s="235">
        <f t="shared" si="48"/>
        <v>160.14587213851544</v>
      </c>
      <c r="Q314" s="238">
        <f>J314*VLOOKUP('Tipo de Pilha_AP42'!$E$1,'Área - us ur_AP42'!$A$4:$H$7,2,FALSE)/1000</f>
        <v>0</v>
      </c>
      <c r="R314" s="239">
        <f>K314*VLOOKUP('Tipo de Pilha_AP42'!$E$1,'Área - us ur_AP42'!$A$4:$H$7,3,FALSE)/1000</f>
        <v>0</v>
      </c>
      <c r="S314" s="239">
        <f>L314*VLOOKUP('Tipo de Pilha_AP42'!$E$1,'Área - us ur_AP42'!$A$4:$H$7,4,FALSE)/1000</f>
        <v>0</v>
      </c>
      <c r="T314" s="239">
        <f>M314*VLOOKUP('Tipo de Pilha_AP42'!$E$1,'Área - us ur_AP42'!$A$4:$H$7,5,FALSE)/1000</f>
        <v>1.7265370699272014E-2</v>
      </c>
      <c r="U314" s="239">
        <f>N314*VLOOKUP('Tipo de Pilha_AP42'!$E$1,'Área - us ur_AP42'!$A$4:$H$7,6,FALSE)/1000</f>
        <v>0</v>
      </c>
      <c r="V314" s="239">
        <f>O314*VLOOKUP('Tipo de Pilha_AP42'!$E$1,'Área - us ur_AP42'!$A$4:$H$7,7,FALSE)/1000</f>
        <v>1.2024134799959717E-2</v>
      </c>
      <c r="W314" s="240">
        <f>P314*VLOOKUP('Tipo de Pilha_AP42'!$E$1,'Área - us ur_AP42'!$A$4:$H$7,8,FALSE)/1000</f>
        <v>0</v>
      </c>
      <c r="X314" s="241">
        <f t="shared" si="49"/>
        <v>2.9289505499231733E-2</v>
      </c>
    </row>
    <row r="315" spans="1:24" ht="15" customHeight="1" x14ac:dyDescent="0.2">
      <c r="A315" s="90">
        <f>'Série Vento-1 dia'!D315</f>
        <v>42317</v>
      </c>
      <c r="B315" s="55">
        <f>'Série Vento-1 dia'!E315</f>
        <v>16.32330812</v>
      </c>
      <c r="C315" s="235">
        <f t="shared" si="51"/>
        <v>0.32646616240000009</v>
      </c>
      <c r="D315" s="235">
        <f t="shared" si="51"/>
        <v>0.32646616240000009</v>
      </c>
      <c r="E315" s="235">
        <f t="shared" si="51"/>
        <v>0.32646616240000009</v>
      </c>
      <c r="F315" s="235">
        <f t="shared" si="50"/>
        <v>0.9793984872</v>
      </c>
      <c r="G315" s="235">
        <f t="shared" si="50"/>
        <v>0.9793984872</v>
      </c>
      <c r="H315" s="235">
        <f t="shared" si="52"/>
        <v>1.4690977308000002</v>
      </c>
      <c r="I315" s="236">
        <f t="shared" si="53"/>
        <v>1.7955638932000002</v>
      </c>
      <c r="J315" s="237">
        <f t="shared" ref="J315:J367" si="54">IF(C315&gt;$AB$1,58*(C315-$AB$1)^2+25*(C315-$AB$1),0)</f>
        <v>0</v>
      </c>
      <c r="K315" s="235">
        <f t="shared" ref="K315:K367" si="55">IF(D315&gt;$AB$1,58*(D315-$AB$1)^2+25*(D315-$AB$1),0)</f>
        <v>0</v>
      </c>
      <c r="L315" s="235">
        <f t="shared" ref="L315:L367" si="56">IF(E315&gt;$AB$1,58*(E315-$AB$1)^2+25*(E315-$AB$1),0)</f>
        <v>0</v>
      </c>
      <c r="M315" s="235">
        <f t="shared" ref="M315:M367" si="57">IF(F315&gt;$AB$1,58*(F315-$AB$1)^2+25*(F315-$AB$1),0)</f>
        <v>31.241606648783609</v>
      </c>
      <c r="N315" s="235">
        <f t="shared" ref="N315:N367" si="58">IF(G315&gt;$AB$1,58*(G315-$AB$1)^2+25*(G315-$AB$1),0)</f>
        <v>31.241606648783609</v>
      </c>
      <c r="O315" s="235">
        <f t="shared" ref="O315:O367" si="59">IF(H315&gt;$AB$1,58*(H315-$AB$1)^2+25*(H315-$AB$1),0)</f>
        <v>88.601440730915172</v>
      </c>
      <c r="P315" s="235">
        <f t="shared" ref="P315:P367" si="60">IF(I315&gt;$AB$1,58*(I315-$AB$1)^2+25*(I315-$AB$1),0)</f>
        <v>142.29545262186943</v>
      </c>
      <c r="Q315" s="238">
        <f>J315*VLOOKUP('Tipo de Pilha_AP42'!$E$1,'Área - us ur_AP42'!$A$4:$H$7,2,FALSE)/1000</f>
        <v>0</v>
      </c>
      <c r="R315" s="239">
        <f>K315*VLOOKUP('Tipo de Pilha_AP42'!$E$1,'Área - us ur_AP42'!$A$4:$H$7,3,FALSE)/1000</f>
        <v>0</v>
      </c>
      <c r="S315" s="239">
        <f>L315*VLOOKUP('Tipo de Pilha_AP42'!$E$1,'Área - us ur_AP42'!$A$4:$H$7,4,FALSE)/1000</f>
        <v>0</v>
      </c>
      <c r="T315" s="239">
        <f>M315*VLOOKUP('Tipo de Pilha_AP42'!$E$1,'Área - us ur_AP42'!$A$4:$H$7,5,FALSE)/1000</f>
        <v>1.4995971191416132E-2</v>
      </c>
      <c r="U315" s="239">
        <f>N315*VLOOKUP('Tipo de Pilha_AP42'!$E$1,'Área - us ur_AP42'!$A$4:$H$7,6,FALSE)/1000</f>
        <v>0</v>
      </c>
      <c r="V315" s="239">
        <f>O315*VLOOKUP('Tipo de Pilha_AP42'!$E$1,'Área - us ur_AP42'!$A$4:$H$7,7,FALSE)/1000</f>
        <v>1.0632172887709821E-2</v>
      </c>
      <c r="W315" s="240">
        <f>P315*VLOOKUP('Tipo de Pilha_AP42'!$E$1,'Área - us ur_AP42'!$A$4:$H$7,8,FALSE)/1000</f>
        <v>0</v>
      </c>
      <c r="X315" s="241">
        <f t="shared" ref="X315:X367" si="61">SUM(Q315:W315)</f>
        <v>2.5628144079125954E-2</v>
      </c>
    </row>
    <row r="316" spans="1:24" ht="15" customHeight="1" x14ac:dyDescent="0.2">
      <c r="A316" s="90">
        <f>'Série Vento-1 dia'!D316</f>
        <v>42318</v>
      </c>
      <c r="B316" s="55">
        <f>'Série Vento-1 dia'!E316</f>
        <v>15.464186639999999</v>
      </c>
      <c r="C316" s="235">
        <f t="shared" si="51"/>
        <v>0.30928373280000004</v>
      </c>
      <c r="D316" s="235">
        <f t="shared" si="51"/>
        <v>0.30928373280000004</v>
      </c>
      <c r="E316" s="235">
        <f t="shared" si="51"/>
        <v>0.30928373280000004</v>
      </c>
      <c r="F316" s="235">
        <f t="shared" ref="F316:G367" si="62">0.1*0.6*$B316</f>
        <v>0.92785119839999997</v>
      </c>
      <c r="G316" s="235">
        <f t="shared" si="62"/>
        <v>0.92785119839999997</v>
      </c>
      <c r="H316" s="235">
        <f t="shared" si="52"/>
        <v>1.3917767976000002</v>
      </c>
      <c r="I316" s="236">
        <f t="shared" si="53"/>
        <v>1.7010605304000002</v>
      </c>
      <c r="J316" s="237">
        <f t="shared" si="54"/>
        <v>0</v>
      </c>
      <c r="K316" s="235">
        <f t="shared" si="55"/>
        <v>0</v>
      </c>
      <c r="L316" s="235">
        <f t="shared" si="56"/>
        <v>0</v>
      </c>
      <c r="M316" s="235">
        <f t="shared" si="57"/>
        <v>26.821917273402335</v>
      </c>
      <c r="N316" s="235">
        <f t="shared" si="58"/>
        <v>26.821917273402335</v>
      </c>
      <c r="O316" s="235">
        <f t="shared" si="59"/>
        <v>77.695267227299297</v>
      </c>
      <c r="P316" s="235">
        <f t="shared" si="60"/>
        <v>125.48101583256233</v>
      </c>
      <c r="Q316" s="238">
        <f>J316*VLOOKUP('Tipo de Pilha_AP42'!$E$1,'Área - us ur_AP42'!$A$4:$H$7,2,FALSE)/1000</f>
        <v>0</v>
      </c>
      <c r="R316" s="239">
        <f>K316*VLOOKUP('Tipo de Pilha_AP42'!$E$1,'Área - us ur_AP42'!$A$4:$H$7,3,FALSE)/1000</f>
        <v>0</v>
      </c>
      <c r="S316" s="239">
        <f>L316*VLOOKUP('Tipo de Pilha_AP42'!$E$1,'Área - us ur_AP42'!$A$4:$H$7,4,FALSE)/1000</f>
        <v>0</v>
      </c>
      <c r="T316" s="239">
        <f>M316*VLOOKUP('Tipo de Pilha_AP42'!$E$1,'Área - us ur_AP42'!$A$4:$H$7,5,FALSE)/1000</f>
        <v>1.287452029123312E-2</v>
      </c>
      <c r="U316" s="239">
        <f>N316*VLOOKUP('Tipo de Pilha_AP42'!$E$1,'Área - us ur_AP42'!$A$4:$H$7,6,FALSE)/1000</f>
        <v>0</v>
      </c>
      <c r="V316" s="239">
        <f>O316*VLOOKUP('Tipo de Pilha_AP42'!$E$1,'Área - us ur_AP42'!$A$4:$H$7,7,FALSE)/1000</f>
        <v>9.3234320672759153E-3</v>
      </c>
      <c r="W316" s="240">
        <f>P316*VLOOKUP('Tipo de Pilha_AP42'!$E$1,'Área - us ur_AP42'!$A$4:$H$7,8,FALSE)/1000</f>
        <v>0</v>
      </c>
      <c r="X316" s="241">
        <f t="shared" si="61"/>
        <v>2.2197952358509035E-2</v>
      </c>
    </row>
    <row r="317" spans="1:24" ht="15" customHeight="1" x14ac:dyDescent="0.2">
      <c r="A317" s="90">
        <f>'Série Vento-1 dia'!D317</f>
        <v>42319</v>
      </c>
      <c r="B317" s="55">
        <f>'Série Vento-1 dia'!E317</f>
        <v>16.32330812</v>
      </c>
      <c r="C317" s="235">
        <f t="shared" si="51"/>
        <v>0.32646616240000009</v>
      </c>
      <c r="D317" s="235">
        <f t="shared" si="51"/>
        <v>0.32646616240000009</v>
      </c>
      <c r="E317" s="235">
        <f t="shared" si="51"/>
        <v>0.32646616240000009</v>
      </c>
      <c r="F317" s="235">
        <f t="shared" si="62"/>
        <v>0.9793984872</v>
      </c>
      <c r="G317" s="235">
        <f t="shared" si="62"/>
        <v>0.9793984872</v>
      </c>
      <c r="H317" s="235">
        <f t="shared" si="52"/>
        <v>1.4690977308000002</v>
      </c>
      <c r="I317" s="236">
        <f t="shared" si="53"/>
        <v>1.7955638932000002</v>
      </c>
      <c r="J317" s="237">
        <f t="shared" si="54"/>
        <v>0</v>
      </c>
      <c r="K317" s="235">
        <f t="shared" si="55"/>
        <v>0</v>
      </c>
      <c r="L317" s="235">
        <f t="shared" si="56"/>
        <v>0</v>
      </c>
      <c r="M317" s="235">
        <f t="shared" si="57"/>
        <v>31.241606648783609</v>
      </c>
      <c r="N317" s="235">
        <f t="shared" si="58"/>
        <v>31.241606648783609</v>
      </c>
      <c r="O317" s="235">
        <f t="shared" si="59"/>
        <v>88.601440730915172</v>
      </c>
      <c r="P317" s="235">
        <f t="shared" si="60"/>
        <v>142.29545262186943</v>
      </c>
      <c r="Q317" s="238">
        <f>J317*VLOOKUP('Tipo de Pilha_AP42'!$E$1,'Área - us ur_AP42'!$A$4:$H$7,2,FALSE)/1000</f>
        <v>0</v>
      </c>
      <c r="R317" s="239">
        <f>K317*VLOOKUP('Tipo de Pilha_AP42'!$E$1,'Área - us ur_AP42'!$A$4:$H$7,3,FALSE)/1000</f>
        <v>0</v>
      </c>
      <c r="S317" s="239">
        <f>L317*VLOOKUP('Tipo de Pilha_AP42'!$E$1,'Área - us ur_AP42'!$A$4:$H$7,4,FALSE)/1000</f>
        <v>0</v>
      </c>
      <c r="T317" s="239">
        <f>M317*VLOOKUP('Tipo de Pilha_AP42'!$E$1,'Área - us ur_AP42'!$A$4:$H$7,5,FALSE)/1000</f>
        <v>1.4995971191416132E-2</v>
      </c>
      <c r="U317" s="239">
        <f>N317*VLOOKUP('Tipo de Pilha_AP42'!$E$1,'Área - us ur_AP42'!$A$4:$H$7,6,FALSE)/1000</f>
        <v>0</v>
      </c>
      <c r="V317" s="239">
        <f>O317*VLOOKUP('Tipo de Pilha_AP42'!$E$1,'Área - us ur_AP42'!$A$4:$H$7,7,FALSE)/1000</f>
        <v>1.0632172887709821E-2</v>
      </c>
      <c r="W317" s="240">
        <f>P317*VLOOKUP('Tipo de Pilha_AP42'!$E$1,'Área - us ur_AP42'!$A$4:$H$7,8,FALSE)/1000</f>
        <v>0</v>
      </c>
      <c r="X317" s="241">
        <f t="shared" si="61"/>
        <v>2.5628144079125954E-2</v>
      </c>
    </row>
    <row r="318" spans="1:24" ht="15" customHeight="1" x14ac:dyDescent="0.2">
      <c r="A318" s="90">
        <f>'Série Vento-1 dia'!D318</f>
        <v>42320</v>
      </c>
      <c r="B318" s="55">
        <f>'Série Vento-1 dia'!E318</f>
        <v>11.16857924</v>
      </c>
      <c r="C318" s="235">
        <f t="shared" si="51"/>
        <v>0.22337158480000005</v>
      </c>
      <c r="D318" s="235">
        <f t="shared" si="51"/>
        <v>0.22337158480000005</v>
      </c>
      <c r="E318" s="235">
        <f t="shared" si="51"/>
        <v>0.22337158480000005</v>
      </c>
      <c r="F318" s="235">
        <f t="shared" si="62"/>
        <v>0.6701147543999999</v>
      </c>
      <c r="G318" s="235">
        <f t="shared" si="62"/>
        <v>0.6701147543999999</v>
      </c>
      <c r="H318" s="235">
        <f t="shared" si="52"/>
        <v>1.0051721316000002</v>
      </c>
      <c r="I318" s="236">
        <f t="shared" si="53"/>
        <v>1.2285437164000002</v>
      </c>
      <c r="J318" s="237">
        <f t="shared" si="54"/>
        <v>0</v>
      </c>
      <c r="K318" s="235">
        <f t="shared" si="55"/>
        <v>0</v>
      </c>
      <c r="L318" s="235">
        <f t="shared" si="56"/>
        <v>0</v>
      </c>
      <c r="M318" s="235">
        <f t="shared" si="57"/>
        <v>9.3468643862731895</v>
      </c>
      <c r="N318" s="235">
        <f t="shared" si="58"/>
        <v>9.3468643862731895</v>
      </c>
      <c r="O318" s="235">
        <f t="shared" si="59"/>
        <v>33.567036186218715</v>
      </c>
      <c r="P318" s="235">
        <f t="shared" si="60"/>
        <v>56.948572796111605</v>
      </c>
      <c r="Q318" s="238">
        <f>J318*VLOOKUP('Tipo de Pilha_AP42'!$E$1,'Área - us ur_AP42'!$A$4:$H$7,2,FALSE)/1000</f>
        <v>0</v>
      </c>
      <c r="R318" s="239">
        <f>K318*VLOOKUP('Tipo de Pilha_AP42'!$E$1,'Área - us ur_AP42'!$A$4:$H$7,3,FALSE)/1000</f>
        <v>0</v>
      </c>
      <c r="S318" s="239">
        <f>L318*VLOOKUP('Tipo de Pilha_AP42'!$E$1,'Área - us ur_AP42'!$A$4:$H$7,4,FALSE)/1000</f>
        <v>0</v>
      </c>
      <c r="T318" s="239">
        <f>M318*VLOOKUP('Tipo de Pilha_AP42'!$E$1,'Área - us ur_AP42'!$A$4:$H$7,5,FALSE)/1000</f>
        <v>4.4864949054111303E-3</v>
      </c>
      <c r="U318" s="239">
        <f>N318*VLOOKUP('Tipo de Pilha_AP42'!$E$1,'Área - us ur_AP42'!$A$4:$H$7,6,FALSE)/1000</f>
        <v>0</v>
      </c>
      <c r="V318" s="239">
        <f>O318*VLOOKUP('Tipo de Pilha_AP42'!$E$1,'Área - us ur_AP42'!$A$4:$H$7,7,FALSE)/1000</f>
        <v>4.0280443423462457E-3</v>
      </c>
      <c r="W318" s="240">
        <f>P318*VLOOKUP('Tipo de Pilha_AP42'!$E$1,'Área - us ur_AP42'!$A$4:$H$7,8,FALSE)/1000</f>
        <v>0</v>
      </c>
      <c r="X318" s="241">
        <f t="shared" si="61"/>
        <v>8.5145392477573752E-3</v>
      </c>
    </row>
    <row r="319" spans="1:24" ht="15" customHeight="1" x14ac:dyDescent="0.2">
      <c r="A319" s="90">
        <f>'Série Vento-1 dia'!D319</f>
        <v>42321</v>
      </c>
      <c r="B319" s="55">
        <f>'Série Vento-1 dia'!E319</f>
        <v>10.309457759999999</v>
      </c>
      <c r="C319" s="235">
        <f t="shared" ref="C319:E367" si="63">0.1*0.2*$B319</f>
        <v>0.20618915520000003</v>
      </c>
      <c r="D319" s="235">
        <f t="shared" si="63"/>
        <v>0.20618915520000003</v>
      </c>
      <c r="E319" s="235">
        <f t="shared" si="63"/>
        <v>0.20618915520000003</v>
      </c>
      <c r="F319" s="235">
        <f t="shared" si="62"/>
        <v>0.61856746559999987</v>
      </c>
      <c r="G319" s="235">
        <f t="shared" si="62"/>
        <v>0.61856746559999987</v>
      </c>
      <c r="H319" s="235">
        <f t="shared" si="52"/>
        <v>0.92785119839999997</v>
      </c>
      <c r="I319" s="236">
        <f t="shared" si="53"/>
        <v>1.1340403536000001</v>
      </c>
      <c r="J319" s="237">
        <f t="shared" si="54"/>
        <v>0</v>
      </c>
      <c r="K319" s="235">
        <f t="shared" si="55"/>
        <v>0</v>
      </c>
      <c r="L319" s="235">
        <f t="shared" si="56"/>
        <v>0</v>
      </c>
      <c r="M319" s="235">
        <f t="shared" si="57"/>
        <v>6.7765326068028102</v>
      </c>
      <c r="N319" s="235">
        <f t="shared" si="58"/>
        <v>6.7765326068028102</v>
      </c>
      <c r="O319" s="235">
        <f t="shared" si="59"/>
        <v>26.821917273402335</v>
      </c>
      <c r="P319" s="235">
        <f t="shared" si="60"/>
        <v>46.350032370838377</v>
      </c>
      <c r="Q319" s="238">
        <f>J319*VLOOKUP('Tipo de Pilha_AP42'!$E$1,'Área - us ur_AP42'!$A$4:$H$7,2,FALSE)/1000</f>
        <v>0</v>
      </c>
      <c r="R319" s="239">
        <f>K319*VLOOKUP('Tipo de Pilha_AP42'!$E$1,'Área - us ur_AP42'!$A$4:$H$7,3,FALSE)/1000</f>
        <v>0</v>
      </c>
      <c r="S319" s="239">
        <f>L319*VLOOKUP('Tipo de Pilha_AP42'!$E$1,'Área - us ur_AP42'!$A$4:$H$7,4,FALSE)/1000</f>
        <v>0</v>
      </c>
      <c r="T319" s="239">
        <f>M319*VLOOKUP('Tipo de Pilha_AP42'!$E$1,'Área - us ur_AP42'!$A$4:$H$7,5,FALSE)/1000</f>
        <v>3.2527356512653486E-3</v>
      </c>
      <c r="U319" s="239">
        <f>N319*VLOOKUP('Tipo de Pilha_AP42'!$E$1,'Área - us ur_AP42'!$A$4:$H$7,6,FALSE)/1000</f>
        <v>0</v>
      </c>
      <c r="V319" s="239">
        <f>O319*VLOOKUP('Tipo de Pilha_AP42'!$E$1,'Área - us ur_AP42'!$A$4:$H$7,7,FALSE)/1000</f>
        <v>3.2186300728082799E-3</v>
      </c>
      <c r="W319" s="240">
        <f>P319*VLOOKUP('Tipo de Pilha_AP42'!$E$1,'Área - us ur_AP42'!$A$4:$H$7,8,FALSE)/1000</f>
        <v>0</v>
      </c>
      <c r="X319" s="241">
        <f t="shared" si="61"/>
        <v>6.4713657240736289E-3</v>
      </c>
    </row>
    <row r="320" spans="1:24" ht="15" customHeight="1" x14ac:dyDescent="0.2">
      <c r="A320" s="90">
        <f>'Série Vento-1 dia'!D320</f>
        <v>42322</v>
      </c>
      <c r="B320" s="55">
        <f>'Série Vento-1 dia'!E320</f>
        <v>14.605065159999999</v>
      </c>
      <c r="C320" s="235">
        <f t="shared" si="63"/>
        <v>0.29210130320000005</v>
      </c>
      <c r="D320" s="235">
        <f t="shared" si="63"/>
        <v>0.29210130320000005</v>
      </c>
      <c r="E320" s="235">
        <f t="shared" si="63"/>
        <v>0.29210130320000005</v>
      </c>
      <c r="F320" s="235">
        <f t="shared" si="62"/>
        <v>0.87630390959999993</v>
      </c>
      <c r="G320" s="235">
        <f t="shared" si="62"/>
        <v>0.87630390959999993</v>
      </c>
      <c r="H320" s="235">
        <f t="shared" si="52"/>
        <v>1.3144558644</v>
      </c>
      <c r="I320" s="236">
        <f t="shared" si="53"/>
        <v>1.6065571676000001</v>
      </c>
      <c r="J320" s="237">
        <f t="shared" si="54"/>
        <v>0</v>
      </c>
      <c r="K320" s="235">
        <f t="shared" si="55"/>
        <v>0</v>
      </c>
      <c r="L320" s="235">
        <f t="shared" si="56"/>
        <v>0</v>
      </c>
      <c r="M320" s="235">
        <f t="shared" si="57"/>
        <v>22.710454164006201</v>
      </c>
      <c r="N320" s="235">
        <f t="shared" si="58"/>
        <v>22.710454164006201</v>
      </c>
      <c r="O320" s="235">
        <f t="shared" si="59"/>
        <v>67.482602822149971</v>
      </c>
      <c r="P320" s="235">
        <f t="shared" si="60"/>
        <v>109.70256177059423</v>
      </c>
      <c r="Q320" s="238">
        <f>J320*VLOOKUP('Tipo de Pilha_AP42'!$E$1,'Área - us ur_AP42'!$A$4:$H$7,2,FALSE)/1000</f>
        <v>0</v>
      </c>
      <c r="R320" s="239">
        <f>K320*VLOOKUP('Tipo de Pilha_AP42'!$E$1,'Área - us ur_AP42'!$A$4:$H$7,3,FALSE)/1000</f>
        <v>0</v>
      </c>
      <c r="S320" s="239">
        <f>L320*VLOOKUP('Tipo de Pilha_AP42'!$E$1,'Área - us ur_AP42'!$A$4:$H$7,4,FALSE)/1000</f>
        <v>0</v>
      </c>
      <c r="T320" s="239">
        <f>M320*VLOOKUP('Tipo de Pilha_AP42'!$E$1,'Área - us ur_AP42'!$A$4:$H$7,5,FALSE)/1000</f>
        <v>1.0901017998722977E-2</v>
      </c>
      <c r="U320" s="239">
        <f>N320*VLOOKUP('Tipo de Pilha_AP42'!$E$1,'Área - us ur_AP42'!$A$4:$H$7,6,FALSE)/1000</f>
        <v>0</v>
      </c>
      <c r="V320" s="239">
        <f>O320*VLOOKUP('Tipo de Pilha_AP42'!$E$1,'Área - us ur_AP42'!$A$4:$H$7,7,FALSE)/1000</f>
        <v>8.0979123386579963E-3</v>
      </c>
      <c r="W320" s="240">
        <f>P320*VLOOKUP('Tipo de Pilha_AP42'!$E$1,'Área - us ur_AP42'!$A$4:$H$7,8,FALSE)/1000</f>
        <v>0</v>
      </c>
      <c r="X320" s="241">
        <f t="shared" si="61"/>
        <v>1.8998930337380975E-2</v>
      </c>
    </row>
    <row r="321" spans="1:24" ht="15" customHeight="1" x14ac:dyDescent="0.2">
      <c r="A321" s="90">
        <f>'Série Vento-1 dia'!D321</f>
        <v>42323</v>
      </c>
      <c r="B321" s="55">
        <f>'Série Vento-1 dia'!E321</f>
        <v>12.886822199999999</v>
      </c>
      <c r="C321" s="235">
        <f t="shared" si="63"/>
        <v>0.25773644400000001</v>
      </c>
      <c r="D321" s="235">
        <f t="shared" si="63"/>
        <v>0.25773644400000001</v>
      </c>
      <c r="E321" s="235">
        <f t="shared" si="63"/>
        <v>0.25773644400000001</v>
      </c>
      <c r="F321" s="235">
        <f t="shared" si="62"/>
        <v>0.77320933199999997</v>
      </c>
      <c r="G321" s="235">
        <f t="shared" si="62"/>
        <v>0.77320933199999997</v>
      </c>
      <c r="H321" s="235">
        <f t="shared" si="52"/>
        <v>1.159813998</v>
      </c>
      <c r="I321" s="236">
        <f t="shared" si="53"/>
        <v>1.417550442</v>
      </c>
      <c r="J321" s="237">
        <f t="shared" si="54"/>
        <v>0</v>
      </c>
      <c r="K321" s="235">
        <f t="shared" si="55"/>
        <v>0</v>
      </c>
      <c r="L321" s="235">
        <f t="shared" si="56"/>
        <v>0</v>
      </c>
      <c r="M321" s="235">
        <f t="shared" si="57"/>
        <v>15.412206743169399</v>
      </c>
      <c r="N321" s="235">
        <f t="shared" si="58"/>
        <v>15.412206743169399</v>
      </c>
      <c r="O321" s="235">
        <f t="shared" si="59"/>
        <v>49.137801307251152</v>
      </c>
      <c r="P321" s="235">
        <f t="shared" si="60"/>
        <v>81.253601828674945</v>
      </c>
      <c r="Q321" s="238">
        <f>J321*VLOOKUP('Tipo de Pilha_AP42'!$E$1,'Área - us ur_AP42'!$A$4:$H$7,2,FALSE)/1000</f>
        <v>0</v>
      </c>
      <c r="R321" s="239">
        <f>K321*VLOOKUP('Tipo de Pilha_AP42'!$E$1,'Área - us ur_AP42'!$A$4:$H$7,3,FALSE)/1000</f>
        <v>0</v>
      </c>
      <c r="S321" s="239">
        <f>L321*VLOOKUP('Tipo de Pilha_AP42'!$E$1,'Área - us ur_AP42'!$A$4:$H$7,4,FALSE)/1000</f>
        <v>0</v>
      </c>
      <c r="T321" s="239">
        <f>M321*VLOOKUP('Tipo de Pilha_AP42'!$E$1,'Área - us ur_AP42'!$A$4:$H$7,5,FALSE)/1000</f>
        <v>7.3978592367213115E-3</v>
      </c>
      <c r="U321" s="239">
        <f>N321*VLOOKUP('Tipo de Pilha_AP42'!$E$1,'Área - us ur_AP42'!$A$4:$H$7,6,FALSE)/1000</f>
        <v>0</v>
      </c>
      <c r="V321" s="239">
        <f>O321*VLOOKUP('Tipo de Pilha_AP42'!$E$1,'Área - us ur_AP42'!$A$4:$H$7,7,FALSE)/1000</f>
        <v>5.8965361568701384E-3</v>
      </c>
      <c r="W321" s="240">
        <f>P321*VLOOKUP('Tipo de Pilha_AP42'!$E$1,'Área - us ur_AP42'!$A$4:$H$7,8,FALSE)/1000</f>
        <v>0</v>
      </c>
      <c r="X321" s="241">
        <f t="shared" si="61"/>
        <v>1.329439539359145E-2</v>
      </c>
    </row>
    <row r="322" spans="1:24" ht="15" customHeight="1" x14ac:dyDescent="0.2">
      <c r="A322" s="90">
        <f>'Série Vento-1 dia'!D322</f>
        <v>42324</v>
      </c>
      <c r="B322" s="55">
        <f>'Série Vento-1 dia'!E322</f>
        <v>9.4503362800000001</v>
      </c>
      <c r="C322" s="235">
        <f t="shared" si="63"/>
        <v>0.18900672560000004</v>
      </c>
      <c r="D322" s="235">
        <f t="shared" si="63"/>
        <v>0.18900672560000004</v>
      </c>
      <c r="E322" s="235">
        <f t="shared" si="63"/>
        <v>0.18900672560000004</v>
      </c>
      <c r="F322" s="235">
        <f t="shared" si="62"/>
        <v>0.56702017679999994</v>
      </c>
      <c r="G322" s="235">
        <f t="shared" si="62"/>
        <v>0.56702017679999994</v>
      </c>
      <c r="H322" s="235">
        <f t="shared" si="52"/>
        <v>0.85053026520000008</v>
      </c>
      <c r="I322" s="236">
        <f t="shared" si="53"/>
        <v>1.0395369908000001</v>
      </c>
      <c r="J322" s="237">
        <f t="shared" si="54"/>
        <v>0</v>
      </c>
      <c r="K322" s="235">
        <f t="shared" si="55"/>
        <v>0</v>
      </c>
      <c r="L322" s="235">
        <f t="shared" si="56"/>
        <v>0</v>
      </c>
      <c r="M322" s="235">
        <f t="shared" si="57"/>
        <v>4.514427093317587</v>
      </c>
      <c r="N322" s="235">
        <f t="shared" si="58"/>
        <v>4.514427093317587</v>
      </c>
      <c r="O322" s="235">
        <f t="shared" si="59"/>
        <v>20.770307459052582</v>
      </c>
      <c r="P322" s="235">
        <f t="shared" si="60"/>
        <v>36.787474672904132</v>
      </c>
      <c r="Q322" s="238">
        <f>J322*VLOOKUP('Tipo de Pilha_AP42'!$E$1,'Área - us ur_AP42'!$A$4:$H$7,2,FALSE)/1000</f>
        <v>0</v>
      </c>
      <c r="R322" s="239">
        <f>K322*VLOOKUP('Tipo de Pilha_AP42'!$E$1,'Área - us ur_AP42'!$A$4:$H$7,3,FALSE)/1000</f>
        <v>0</v>
      </c>
      <c r="S322" s="239">
        <f>L322*VLOOKUP('Tipo de Pilha_AP42'!$E$1,'Área - us ur_AP42'!$A$4:$H$7,4,FALSE)/1000</f>
        <v>0</v>
      </c>
      <c r="T322" s="239">
        <f>M322*VLOOKUP('Tipo de Pilha_AP42'!$E$1,'Área - us ur_AP42'!$A$4:$H$7,5,FALSE)/1000</f>
        <v>2.1669250047924417E-3</v>
      </c>
      <c r="U322" s="239">
        <f>N322*VLOOKUP('Tipo de Pilha_AP42'!$E$1,'Área - us ur_AP42'!$A$4:$H$7,6,FALSE)/1000</f>
        <v>0</v>
      </c>
      <c r="V322" s="239">
        <f>O322*VLOOKUP('Tipo de Pilha_AP42'!$E$1,'Área - us ur_AP42'!$A$4:$H$7,7,FALSE)/1000</f>
        <v>2.4924368950863095E-3</v>
      </c>
      <c r="W322" s="240">
        <f>P322*VLOOKUP('Tipo de Pilha_AP42'!$E$1,'Área - us ur_AP42'!$A$4:$H$7,8,FALSE)/1000</f>
        <v>0</v>
      </c>
      <c r="X322" s="241">
        <f t="shared" si="61"/>
        <v>4.6593618998787513E-3</v>
      </c>
    </row>
    <row r="323" spans="1:24" ht="15" customHeight="1" x14ac:dyDescent="0.2">
      <c r="A323" s="90">
        <f>'Série Vento-1 dia'!D323</f>
        <v>42325</v>
      </c>
      <c r="B323" s="55">
        <f>'Série Vento-1 dia'!E323</f>
        <v>8.5912147999999995</v>
      </c>
      <c r="C323" s="235">
        <f t="shared" si="63"/>
        <v>0.17182429600000002</v>
      </c>
      <c r="D323" s="235">
        <f t="shared" si="63"/>
        <v>0.17182429600000002</v>
      </c>
      <c r="E323" s="235">
        <f t="shared" si="63"/>
        <v>0.17182429600000002</v>
      </c>
      <c r="F323" s="235">
        <f t="shared" si="62"/>
        <v>0.51547288799999991</v>
      </c>
      <c r="G323" s="235">
        <f t="shared" si="62"/>
        <v>0.51547288799999991</v>
      </c>
      <c r="H323" s="235">
        <f t="shared" si="52"/>
        <v>0.77320933200000008</v>
      </c>
      <c r="I323" s="236">
        <f t="shared" si="53"/>
        <v>0.94503362800000001</v>
      </c>
      <c r="J323" s="237">
        <f t="shared" si="54"/>
        <v>0</v>
      </c>
      <c r="K323" s="235">
        <f t="shared" si="55"/>
        <v>0</v>
      </c>
      <c r="L323" s="235">
        <f t="shared" si="56"/>
        <v>0</v>
      </c>
      <c r="M323" s="235">
        <f t="shared" si="57"/>
        <v>2.5605478458175086</v>
      </c>
      <c r="N323" s="235">
        <f t="shared" si="58"/>
        <v>2.5605478458175086</v>
      </c>
      <c r="O323" s="235">
        <f t="shared" si="59"/>
        <v>15.412206743169406</v>
      </c>
      <c r="P323" s="235">
        <f t="shared" si="60"/>
        <v>28.260899702308862</v>
      </c>
      <c r="Q323" s="238">
        <f>J323*VLOOKUP('Tipo de Pilha_AP42'!$E$1,'Área - us ur_AP42'!$A$4:$H$7,2,FALSE)/1000</f>
        <v>0</v>
      </c>
      <c r="R323" s="239">
        <f>K323*VLOOKUP('Tipo de Pilha_AP42'!$E$1,'Área - us ur_AP42'!$A$4:$H$7,3,FALSE)/1000</f>
        <v>0</v>
      </c>
      <c r="S323" s="239">
        <f>L323*VLOOKUP('Tipo de Pilha_AP42'!$E$1,'Área - us ur_AP42'!$A$4:$H$7,4,FALSE)/1000</f>
        <v>0</v>
      </c>
      <c r="T323" s="239">
        <f>M323*VLOOKUP('Tipo de Pilha_AP42'!$E$1,'Área - us ur_AP42'!$A$4:$H$7,5,FALSE)/1000</f>
        <v>1.2290629659924041E-3</v>
      </c>
      <c r="U323" s="239">
        <f>N323*VLOOKUP('Tipo de Pilha_AP42'!$E$1,'Área - us ur_AP42'!$A$4:$H$7,6,FALSE)/1000</f>
        <v>0</v>
      </c>
      <c r="V323" s="239">
        <f>O323*VLOOKUP('Tipo de Pilha_AP42'!$E$1,'Área - us ur_AP42'!$A$4:$H$7,7,FALSE)/1000</f>
        <v>1.8494648091803287E-3</v>
      </c>
      <c r="W323" s="240">
        <f>P323*VLOOKUP('Tipo de Pilha_AP42'!$E$1,'Área - us ur_AP42'!$A$4:$H$7,8,FALSE)/1000</f>
        <v>0</v>
      </c>
      <c r="X323" s="241">
        <f t="shared" si="61"/>
        <v>3.0785277751727326E-3</v>
      </c>
    </row>
    <row r="324" spans="1:24" ht="15" customHeight="1" x14ac:dyDescent="0.2">
      <c r="A324" s="90">
        <f>'Série Vento-1 dia'!D324</f>
        <v>42326</v>
      </c>
      <c r="B324" s="55">
        <f>'Série Vento-1 dia'!E324</f>
        <v>14.605065159999999</v>
      </c>
      <c r="C324" s="235">
        <f t="shared" si="63"/>
        <v>0.29210130320000005</v>
      </c>
      <c r="D324" s="235">
        <f t="shared" si="63"/>
        <v>0.29210130320000005</v>
      </c>
      <c r="E324" s="235">
        <f t="shared" si="63"/>
        <v>0.29210130320000005</v>
      </c>
      <c r="F324" s="235">
        <f t="shared" si="62"/>
        <v>0.87630390959999993</v>
      </c>
      <c r="G324" s="235">
        <f t="shared" si="62"/>
        <v>0.87630390959999993</v>
      </c>
      <c r="H324" s="235">
        <f t="shared" ref="H324:H367" si="64">0.1*0.9*$B324</f>
        <v>1.3144558644</v>
      </c>
      <c r="I324" s="236">
        <f t="shared" ref="I324:I367" si="65">0.1*1.1*$B324</f>
        <v>1.6065571676000001</v>
      </c>
      <c r="J324" s="237">
        <f t="shared" si="54"/>
        <v>0</v>
      </c>
      <c r="K324" s="235">
        <f t="shared" si="55"/>
        <v>0</v>
      </c>
      <c r="L324" s="235">
        <f t="shared" si="56"/>
        <v>0</v>
      </c>
      <c r="M324" s="235">
        <f t="shared" si="57"/>
        <v>22.710454164006201</v>
      </c>
      <c r="N324" s="235">
        <f t="shared" si="58"/>
        <v>22.710454164006201</v>
      </c>
      <c r="O324" s="235">
        <f t="shared" si="59"/>
        <v>67.482602822149971</v>
      </c>
      <c r="P324" s="235">
        <f t="shared" si="60"/>
        <v>109.70256177059423</v>
      </c>
      <c r="Q324" s="238">
        <f>J324*VLOOKUP('Tipo de Pilha_AP42'!$E$1,'Área - us ur_AP42'!$A$4:$H$7,2,FALSE)/1000</f>
        <v>0</v>
      </c>
      <c r="R324" s="239">
        <f>K324*VLOOKUP('Tipo de Pilha_AP42'!$E$1,'Área - us ur_AP42'!$A$4:$H$7,3,FALSE)/1000</f>
        <v>0</v>
      </c>
      <c r="S324" s="239">
        <f>L324*VLOOKUP('Tipo de Pilha_AP42'!$E$1,'Área - us ur_AP42'!$A$4:$H$7,4,FALSE)/1000</f>
        <v>0</v>
      </c>
      <c r="T324" s="239">
        <f>M324*VLOOKUP('Tipo de Pilha_AP42'!$E$1,'Área - us ur_AP42'!$A$4:$H$7,5,FALSE)/1000</f>
        <v>1.0901017998722977E-2</v>
      </c>
      <c r="U324" s="239">
        <f>N324*VLOOKUP('Tipo de Pilha_AP42'!$E$1,'Área - us ur_AP42'!$A$4:$H$7,6,FALSE)/1000</f>
        <v>0</v>
      </c>
      <c r="V324" s="239">
        <f>O324*VLOOKUP('Tipo de Pilha_AP42'!$E$1,'Área - us ur_AP42'!$A$4:$H$7,7,FALSE)/1000</f>
        <v>8.0979123386579963E-3</v>
      </c>
      <c r="W324" s="240">
        <f>P324*VLOOKUP('Tipo de Pilha_AP42'!$E$1,'Área - us ur_AP42'!$A$4:$H$7,8,FALSE)/1000</f>
        <v>0</v>
      </c>
      <c r="X324" s="241">
        <f t="shared" si="61"/>
        <v>1.8998930337380975E-2</v>
      </c>
    </row>
    <row r="325" spans="1:24" ht="15" customHeight="1" x14ac:dyDescent="0.2">
      <c r="A325" s="90">
        <f>'Série Vento-1 dia'!D325</f>
        <v>42327</v>
      </c>
      <c r="B325" s="55">
        <f>'Série Vento-1 dia'!E325</f>
        <v>15.464186639999999</v>
      </c>
      <c r="C325" s="235">
        <f t="shared" si="63"/>
        <v>0.30928373280000004</v>
      </c>
      <c r="D325" s="235">
        <f t="shared" si="63"/>
        <v>0.30928373280000004</v>
      </c>
      <c r="E325" s="235">
        <f t="shared" si="63"/>
        <v>0.30928373280000004</v>
      </c>
      <c r="F325" s="235">
        <f t="shared" si="62"/>
        <v>0.92785119839999997</v>
      </c>
      <c r="G325" s="235">
        <f t="shared" si="62"/>
        <v>0.92785119839999997</v>
      </c>
      <c r="H325" s="235">
        <f t="shared" si="64"/>
        <v>1.3917767976000002</v>
      </c>
      <c r="I325" s="236">
        <f t="shared" si="65"/>
        <v>1.7010605304000002</v>
      </c>
      <c r="J325" s="237">
        <f t="shared" si="54"/>
        <v>0</v>
      </c>
      <c r="K325" s="235">
        <f t="shared" si="55"/>
        <v>0</v>
      </c>
      <c r="L325" s="235">
        <f t="shared" si="56"/>
        <v>0</v>
      </c>
      <c r="M325" s="235">
        <f t="shared" si="57"/>
        <v>26.821917273402335</v>
      </c>
      <c r="N325" s="235">
        <f t="shared" si="58"/>
        <v>26.821917273402335</v>
      </c>
      <c r="O325" s="235">
        <f t="shared" si="59"/>
        <v>77.695267227299297</v>
      </c>
      <c r="P325" s="235">
        <f t="shared" si="60"/>
        <v>125.48101583256233</v>
      </c>
      <c r="Q325" s="238">
        <f>J325*VLOOKUP('Tipo de Pilha_AP42'!$E$1,'Área - us ur_AP42'!$A$4:$H$7,2,FALSE)/1000</f>
        <v>0</v>
      </c>
      <c r="R325" s="239">
        <f>K325*VLOOKUP('Tipo de Pilha_AP42'!$E$1,'Área - us ur_AP42'!$A$4:$H$7,3,FALSE)/1000</f>
        <v>0</v>
      </c>
      <c r="S325" s="239">
        <f>L325*VLOOKUP('Tipo de Pilha_AP42'!$E$1,'Área - us ur_AP42'!$A$4:$H$7,4,FALSE)/1000</f>
        <v>0</v>
      </c>
      <c r="T325" s="239">
        <f>M325*VLOOKUP('Tipo de Pilha_AP42'!$E$1,'Área - us ur_AP42'!$A$4:$H$7,5,FALSE)/1000</f>
        <v>1.287452029123312E-2</v>
      </c>
      <c r="U325" s="239">
        <f>N325*VLOOKUP('Tipo de Pilha_AP42'!$E$1,'Área - us ur_AP42'!$A$4:$H$7,6,FALSE)/1000</f>
        <v>0</v>
      </c>
      <c r="V325" s="239">
        <f>O325*VLOOKUP('Tipo de Pilha_AP42'!$E$1,'Área - us ur_AP42'!$A$4:$H$7,7,FALSE)/1000</f>
        <v>9.3234320672759153E-3</v>
      </c>
      <c r="W325" s="240">
        <f>P325*VLOOKUP('Tipo de Pilha_AP42'!$E$1,'Área - us ur_AP42'!$A$4:$H$7,8,FALSE)/1000</f>
        <v>0</v>
      </c>
      <c r="X325" s="241">
        <f t="shared" si="61"/>
        <v>2.2197952358509035E-2</v>
      </c>
    </row>
    <row r="326" spans="1:24" ht="15" customHeight="1" x14ac:dyDescent="0.2">
      <c r="A326" s="90">
        <f>'Série Vento-1 dia'!D326</f>
        <v>42328</v>
      </c>
      <c r="B326" s="55">
        <f>'Série Vento-1 dia'!E326</f>
        <v>13.74594368</v>
      </c>
      <c r="C326" s="235">
        <f t="shared" si="63"/>
        <v>0.27491887360000006</v>
      </c>
      <c r="D326" s="235">
        <f t="shared" si="63"/>
        <v>0.27491887360000006</v>
      </c>
      <c r="E326" s="235">
        <f t="shared" si="63"/>
        <v>0.27491887360000006</v>
      </c>
      <c r="F326" s="235">
        <f t="shared" si="62"/>
        <v>0.82475662080000001</v>
      </c>
      <c r="G326" s="235">
        <f t="shared" si="62"/>
        <v>0.82475662080000001</v>
      </c>
      <c r="H326" s="235">
        <f t="shared" si="64"/>
        <v>1.2371349312000002</v>
      </c>
      <c r="I326" s="236">
        <f t="shared" si="65"/>
        <v>1.5120538048000003</v>
      </c>
      <c r="J326" s="237">
        <f t="shared" si="54"/>
        <v>0</v>
      </c>
      <c r="K326" s="235">
        <f t="shared" si="55"/>
        <v>0</v>
      </c>
      <c r="L326" s="235">
        <f t="shared" si="56"/>
        <v>0</v>
      </c>
      <c r="M326" s="235">
        <f t="shared" si="57"/>
        <v>18.90721732059523</v>
      </c>
      <c r="N326" s="235">
        <f t="shared" si="58"/>
        <v>18.90721732059523</v>
      </c>
      <c r="O326" s="235">
        <f t="shared" si="59"/>
        <v>57.963447515467294</v>
      </c>
      <c r="P326" s="235">
        <f t="shared" si="60"/>
        <v>94.960090435965128</v>
      </c>
      <c r="Q326" s="238">
        <f>J326*VLOOKUP('Tipo de Pilha_AP42'!$E$1,'Área - us ur_AP42'!$A$4:$H$7,2,FALSE)/1000</f>
        <v>0</v>
      </c>
      <c r="R326" s="239">
        <f>K326*VLOOKUP('Tipo de Pilha_AP42'!$E$1,'Área - us ur_AP42'!$A$4:$H$7,3,FALSE)/1000</f>
        <v>0</v>
      </c>
      <c r="S326" s="239">
        <f>L326*VLOOKUP('Tipo de Pilha_AP42'!$E$1,'Área - us ur_AP42'!$A$4:$H$7,4,FALSE)/1000</f>
        <v>0</v>
      </c>
      <c r="T326" s="239">
        <f>M326*VLOOKUP('Tipo de Pilha_AP42'!$E$1,'Área - us ur_AP42'!$A$4:$H$7,5,FALSE)/1000</f>
        <v>9.0754643138857109E-3</v>
      </c>
      <c r="U326" s="239">
        <f>N326*VLOOKUP('Tipo de Pilha_AP42'!$E$1,'Área - us ur_AP42'!$A$4:$H$7,6,FALSE)/1000</f>
        <v>0</v>
      </c>
      <c r="V326" s="239">
        <f>O326*VLOOKUP('Tipo de Pilha_AP42'!$E$1,'Área - us ur_AP42'!$A$4:$H$7,7,FALSE)/1000</f>
        <v>6.9556137018560752E-3</v>
      </c>
      <c r="W326" s="240">
        <f>P326*VLOOKUP('Tipo de Pilha_AP42'!$E$1,'Área - us ur_AP42'!$A$4:$H$7,8,FALSE)/1000</f>
        <v>0</v>
      </c>
      <c r="X326" s="241">
        <f t="shared" si="61"/>
        <v>1.6031078015741787E-2</v>
      </c>
    </row>
    <row r="327" spans="1:24" ht="15" customHeight="1" x14ac:dyDescent="0.2">
      <c r="A327" s="90">
        <f>'Série Vento-1 dia'!D327</f>
        <v>42329</v>
      </c>
      <c r="B327" s="55">
        <f>'Série Vento-1 dia'!E327</f>
        <v>19.759794039999999</v>
      </c>
      <c r="C327" s="235">
        <f t="shared" si="63"/>
        <v>0.39519588080000007</v>
      </c>
      <c r="D327" s="235">
        <f t="shared" si="63"/>
        <v>0.39519588080000007</v>
      </c>
      <c r="E327" s="235">
        <f t="shared" si="63"/>
        <v>0.39519588080000007</v>
      </c>
      <c r="F327" s="235">
        <f t="shared" si="62"/>
        <v>1.1855876423999998</v>
      </c>
      <c r="G327" s="235">
        <f t="shared" si="62"/>
        <v>1.1855876423999998</v>
      </c>
      <c r="H327" s="235">
        <f t="shared" si="64"/>
        <v>1.7783814636000002</v>
      </c>
      <c r="I327" s="236">
        <f t="shared" si="65"/>
        <v>2.1735773444000004</v>
      </c>
      <c r="J327" s="237">
        <f t="shared" si="54"/>
        <v>0</v>
      </c>
      <c r="K327" s="235">
        <f t="shared" si="55"/>
        <v>0</v>
      </c>
      <c r="L327" s="235">
        <f t="shared" si="56"/>
        <v>0</v>
      </c>
      <c r="M327" s="235">
        <f t="shared" si="57"/>
        <v>52.002626810160223</v>
      </c>
      <c r="N327" s="235">
        <f t="shared" si="58"/>
        <v>52.002626810160223</v>
      </c>
      <c r="O327" s="235">
        <f t="shared" si="59"/>
        <v>139.16122573004458</v>
      </c>
      <c r="P327" s="235">
        <f t="shared" si="60"/>
        <v>219.91302705248756</v>
      </c>
      <c r="Q327" s="238">
        <f>J327*VLOOKUP('Tipo de Pilha_AP42'!$E$1,'Área - us ur_AP42'!$A$4:$H$7,2,FALSE)/1000</f>
        <v>0</v>
      </c>
      <c r="R327" s="239">
        <f>K327*VLOOKUP('Tipo de Pilha_AP42'!$E$1,'Área - us ur_AP42'!$A$4:$H$7,3,FALSE)/1000</f>
        <v>0</v>
      </c>
      <c r="S327" s="239">
        <f>L327*VLOOKUP('Tipo de Pilha_AP42'!$E$1,'Área - us ur_AP42'!$A$4:$H$7,4,FALSE)/1000</f>
        <v>0</v>
      </c>
      <c r="T327" s="239">
        <f>M327*VLOOKUP('Tipo de Pilha_AP42'!$E$1,'Área - us ur_AP42'!$A$4:$H$7,5,FALSE)/1000</f>
        <v>2.4961260868876907E-2</v>
      </c>
      <c r="U327" s="239">
        <f>N327*VLOOKUP('Tipo de Pilha_AP42'!$E$1,'Área - us ur_AP42'!$A$4:$H$7,6,FALSE)/1000</f>
        <v>0</v>
      </c>
      <c r="V327" s="239">
        <f>O327*VLOOKUP('Tipo de Pilha_AP42'!$E$1,'Área - us ur_AP42'!$A$4:$H$7,7,FALSE)/1000</f>
        <v>1.669934708760535E-2</v>
      </c>
      <c r="W327" s="240">
        <f>P327*VLOOKUP('Tipo de Pilha_AP42'!$E$1,'Área - us ur_AP42'!$A$4:$H$7,8,FALSE)/1000</f>
        <v>0</v>
      </c>
      <c r="X327" s="241">
        <f t="shared" si="61"/>
        <v>4.1660607956482257E-2</v>
      </c>
    </row>
    <row r="328" spans="1:24" ht="15" customHeight="1" x14ac:dyDescent="0.2">
      <c r="A328" s="90">
        <f>'Série Vento-1 dia'!D328</f>
        <v>42330</v>
      </c>
      <c r="B328" s="55">
        <f>'Série Vento-1 dia'!E328</f>
        <v>11.16857924</v>
      </c>
      <c r="C328" s="235">
        <f t="shared" si="63"/>
        <v>0.22337158480000005</v>
      </c>
      <c r="D328" s="235">
        <f t="shared" si="63"/>
        <v>0.22337158480000005</v>
      </c>
      <c r="E328" s="235">
        <f t="shared" si="63"/>
        <v>0.22337158480000005</v>
      </c>
      <c r="F328" s="235">
        <f t="shared" si="62"/>
        <v>0.6701147543999999</v>
      </c>
      <c r="G328" s="235">
        <f t="shared" si="62"/>
        <v>0.6701147543999999</v>
      </c>
      <c r="H328" s="235">
        <f t="shared" si="64"/>
        <v>1.0051721316000002</v>
      </c>
      <c r="I328" s="236">
        <f t="shared" si="65"/>
        <v>1.2285437164000002</v>
      </c>
      <c r="J328" s="237">
        <f t="shared" si="54"/>
        <v>0</v>
      </c>
      <c r="K328" s="235">
        <f t="shared" si="55"/>
        <v>0</v>
      </c>
      <c r="L328" s="235">
        <f t="shared" si="56"/>
        <v>0</v>
      </c>
      <c r="M328" s="235">
        <f t="shared" si="57"/>
        <v>9.3468643862731895</v>
      </c>
      <c r="N328" s="235">
        <f t="shared" si="58"/>
        <v>9.3468643862731895</v>
      </c>
      <c r="O328" s="235">
        <f t="shared" si="59"/>
        <v>33.567036186218715</v>
      </c>
      <c r="P328" s="235">
        <f t="shared" si="60"/>
        <v>56.948572796111605</v>
      </c>
      <c r="Q328" s="238">
        <f>J328*VLOOKUP('Tipo de Pilha_AP42'!$E$1,'Área - us ur_AP42'!$A$4:$H$7,2,FALSE)/1000</f>
        <v>0</v>
      </c>
      <c r="R328" s="239">
        <f>K328*VLOOKUP('Tipo de Pilha_AP42'!$E$1,'Área - us ur_AP42'!$A$4:$H$7,3,FALSE)/1000</f>
        <v>0</v>
      </c>
      <c r="S328" s="239">
        <f>L328*VLOOKUP('Tipo de Pilha_AP42'!$E$1,'Área - us ur_AP42'!$A$4:$H$7,4,FALSE)/1000</f>
        <v>0</v>
      </c>
      <c r="T328" s="239">
        <f>M328*VLOOKUP('Tipo de Pilha_AP42'!$E$1,'Área - us ur_AP42'!$A$4:$H$7,5,FALSE)/1000</f>
        <v>4.4864949054111303E-3</v>
      </c>
      <c r="U328" s="239">
        <f>N328*VLOOKUP('Tipo de Pilha_AP42'!$E$1,'Área - us ur_AP42'!$A$4:$H$7,6,FALSE)/1000</f>
        <v>0</v>
      </c>
      <c r="V328" s="239">
        <f>O328*VLOOKUP('Tipo de Pilha_AP42'!$E$1,'Área - us ur_AP42'!$A$4:$H$7,7,FALSE)/1000</f>
        <v>4.0280443423462457E-3</v>
      </c>
      <c r="W328" s="240">
        <f>P328*VLOOKUP('Tipo de Pilha_AP42'!$E$1,'Área - us ur_AP42'!$A$4:$H$7,8,FALSE)/1000</f>
        <v>0</v>
      </c>
      <c r="X328" s="241">
        <f t="shared" si="61"/>
        <v>8.5145392477573752E-3</v>
      </c>
    </row>
    <row r="329" spans="1:24" ht="15" customHeight="1" x14ac:dyDescent="0.2">
      <c r="A329" s="90">
        <f>'Série Vento-1 dia'!D329</f>
        <v>42331</v>
      </c>
      <c r="B329" s="55">
        <f>'Série Vento-1 dia'!E329</f>
        <v>10.309457759999999</v>
      </c>
      <c r="C329" s="235">
        <f t="shared" si="63"/>
        <v>0.20618915520000003</v>
      </c>
      <c r="D329" s="235">
        <f t="shared" si="63"/>
        <v>0.20618915520000003</v>
      </c>
      <c r="E329" s="235">
        <f t="shared" si="63"/>
        <v>0.20618915520000003</v>
      </c>
      <c r="F329" s="235">
        <f t="shared" si="62"/>
        <v>0.61856746559999987</v>
      </c>
      <c r="G329" s="235">
        <f t="shared" si="62"/>
        <v>0.61856746559999987</v>
      </c>
      <c r="H329" s="235">
        <f t="shared" si="64"/>
        <v>0.92785119839999997</v>
      </c>
      <c r="I329" s="236">
        <f t="shared" si="65"/>
        <v>1.1340403536000001</v>
      </c>
      <c r="J329" s="237">
        <f t="shared" si="54"/>
        <v>0</v>
      </c>
      <c r="K329" s="235">
        <f t="shared" si="55"/>
        <v>0</v>
      </c>
      <c r="L329" s="235">
        <f t="shared" si="56"/>
        <v>0</v>
      </c>
      <c r="M329" s="235">
        <f t="shared" si="57"/>
        <v>6.7765326068028102</v>
      </c>
      <c r="N329" s="235">
        <f t="shared" si="58"/>
        <v>6.7765326068028102</v>
      </c>
      <c r="O329" s="235">
        <f t="shared" si="59"/>
        <v>26.821917273402335</v>
      </c>
      <c r="P329" s="235">
        <f t="shared" si="60"/>
        <v>46.350032370838377</v>
      </c>
      <c r="Q329" s="238">
        <f>J329*VLOOKUP('Tipo de Pilha_AP42'!$E$1,'Área - us ur_AP42'!$A$4:$H$7,2,FALSE)/1000</f>
        <v>0</v>
      </c>
      <c r="R329" s="239">
        <f>K329*VLOOKUP('Tipo de Pilha_AP42'!$E$1,'Área - us ur_AP42'!$A$4:$H$7,3,FALSE)/1000</f>
        <v>0</v>
      </c>
      <c r="S329" s="239">
        <f>L329*VLOOKUP('Tipo de Pilha_AP42'!$E$1,'Área - us ur_AP42'!$A$4:$H$7,4,FALSE)/1000</f>
        <v>0</v>
      </c>
      <c r="T329" s="239">
        <f>M329*VLOOKUP('Tipo de Pilha_AP42'!$E$1,'Área - us ur_AP42'!$A$4:$H$7,5,FALSE)/1000</f>
        <v>3.2527356512653486E-3</v>
      </c>
      <c r="U329" s="239">
        <f>N329*VLOOKUP('Tipo de Pilha_AP42'!$E$1,'Área - us ur_AP42'!$A$4:$H$7,6,FALSE)/1000</f>
        <v>0</v>
      </c>
      <c r="V329" s="239">
        <f>O329*VLOOKUP('Tipo de Pilha_AP42'!$E$1,'Área - us ur_AP42'!$A$4:$H$7,7,FALSE)/1000</f>
        <v>3.2186300728082799E-3</v>
      </c>
      <c r="W329" s="240">
        <f>P329*VLOOKUP('Tipo de Pilha_AP42'!$E$1,'Área - us ur_AP42'!$A$4:$H$7,8,FALSE)/1000</f>
        <v>0</v>
      </c>
      <c r="X329" s="241">
        <f t="shared" si="61"/>
        <v>6.4713657240736289E-3</v>
      </c>
    </row>
    <row r="330" spans="1:24" ht="15" customHeight="1" x14ac:dyDescent="0.2">
      <c r="A330" s="90">
        <f>'Série Vento-1 dia'!D330</f>
        <v>42332</v>
      </c>
      <c r="B330" s="55">
        <f>'Série Vento-1 dia'!E330</f>
        <v>12.886822199999999</v>
      </c>
      <c r="C330" s="235">
        <f t="shared" si="63"/>
        <v>0.25773644400000001</v>
      </c>
      <c r="D330" s="235">
        <f t="shared" si="63"/>
        <v>0.25773644400000001</v>
      </c>
      <c r="E330" s="235">
        <f t="shared" si="63"/>
        <v>0.25773644400000001</v>
      </c>
      <c r="F330" s="235">
        <f t="shared" si="62"/>
        <v>0.77320933199999997</v>
      </c>
      <c r="G330" s="235">
        <f t="shared" si="62"/>
        <v>0.77320933199999997</v>
      </c>
      <c r="H330" s="235">
        <f t="shared" si="64"/>
        <v>1.159813998</v>
      </c>
      <c r="I330" s="236">
        <f t="shared" si="65"/>
        <v>1.417550442</v>
      </c>
      <c r="J330" s="237">
        <f t="shared" si="54"/>
        <v>0</v>
      </c>
      <c r="K330" s="235">
        <f t="shared" si="55"/>
        <v>0</v>
      </c>
      <c r="L330" s="235">
        <f t="shared" si="56"/>
        <v>0</v>
      </c>
      <c r="M330" s="235">
        <f t="shared" si="57"/>
        <v>15.412206743169399</v>
      </c>
      <c r="N330" s="235">
        <f t="shared" si="58"/>
        <v>15.412206743169399</v>
      </c>
      <c r="O330" s="235">
        <f t="shared" si="59"/>
        <v>49.137801307251152</v>
      </c>
      <c r="P330" s="235">
        <f t="shared" si="60"/>
        <v>81.253601828674945</v>
      </c>
      <c r="Q330" s="238">
        <f>J330*VLOOKUP('Tipo de Pilha_AP42'!$E$1,'Área - us ur_AP42'!$A$4:$H$7,2,FALSE)/1000</f>
        <v>0</v>
      </c>
      <c r="R330" s="239">
        <f>K330*VLOOKUP('Tipo de Pilha_AP42'!$E$1,'Área - us ur_AP42'!$A$4:$H$7,3,FALSE)/1000</f>
        <v>0</v>
      </c>
      <c r="S330" s="239">
        <f>L330*VLOOKUP('Tipo de Pilha_AP42'!$E$1,'Área - us ur_AP42'!$A$4:$H$7,4,FALSE)/1000</f>
        <v>0</v>
      </c>
      <c r="T330" s="239">
        <f>M330*VLOOKUP('Tipo de Pilha_AP42'!$E$1,'Área - us ur_AP42'!$A$4:$H$7,5,FALSE)/1000</f>
        <v>7.3978592367213115E-3</v>
      </c>
      <c r="U330" s="239">
        <f>N330*VLOOKUP('Tipo de Pilha_AP42'!$E$1,'Área - us ur_AP42'!$A$4:$H$7,6,FALSE)/1000</f>
        <v>0</v>
      </c>
      <c r="V330" s="239">
        <f>O330*VLOOKUP('Tipo de Pilha_AP42'!$E$1,'Área - us ur_AP42'!$A$4:$H$7,7,FALSE)/1000</f>
        <v>5.8965361568701384E-3</v>
      </c>
      <c r="W330" s="240">
        <f>P330*VLOOKUP('Tipo de Pilha_AP42'!$E$1,'Área - us ur_AP42'!$A$4:$H$7,8,FALSE)/1000</f>
        <v>0</v>
      </c>
      <c r="X330" s="241">
        <f t="shared" si="61"/>
        <v>1.329439539359145E-2</v>
      </c>
    </row>
    <row r="331" spans="1:24" ht="15" customHeight="1" x14ac:dyDescent="0.2">
      <c r="A331" s="90">
        <f>'Série Vento-1 dia'!D331</f>
        <v>42333</v>
      </c>
      <c r="B331" s="55">
        <f>'Série Vento-1 dia'!E331</f>
        <v>12.027700719999999</v>
      </c>
      <c r="C331" s="235">
        <f t="shared" si="63"/>
        <v>0.24055401440000002</v>
      </c>
      <c r="D331" s="235">
        <f t="shared" si="63"/>
        <v>0.24055401440000002</v>
      </c>
      <c r="E331" s="235">
        <f t="shared" si="63"/>
        <v>0.24055401440000002</v>
      </c>
      <c r="F331" s="235">
        <f t="shared" si="62"/>
        <v>0.72166204319999994</v>
      </c>
      <c r="G331" s="235">
        <f t="shared" si="62"/>
        <v>0.72166204319999994</v>
      </c>
      <c r="H331" s="235">
        <f t="shared" si="64"/>
        <v>1.0824930648</v>
      </c>
      <c r="I331" s="236">
        <f t="shared" si="65"/>
        <v>1.3230470792</v>
      </c>
      <c r="J331" s="237">
        <f t="shared" si="54"/>
        <v>0</v>
      </c>
      <c r="K331" s="235">
        <f t="shared" si="55"/>
        <v>0</v>
      </c>
      <c r="L331" s="235">
        <f t="shared" si="56"/>
        <v>0</v>
      </c>
      <c r="M331" s="235">
        <f t="shared" si="57"/>
        <v>12.22542243172872</v>
      </c>
      <c r="N331" s="235">
        <f t="shared" si="58"/>
        <v>12.22542243172872</v>
      </c>
      <c r="O331" s="235">
        <f t="shared" si="59"/>
        <v>41.00566419750163</v>
      </c>
      <c r="P331" s="235">
        <f t="shared" si="60"/>
        <v>68.583095948723766</v>
      </c>
      <c r="Q331" s="238">
        <f>J331*VLOOKUP('Tipo de Pilha_AP42'!$E$1,'Área - us ur_AP42'!$A$4:$H$7,2,FALSE)/1000</f>
        <v>0</v>
      </c>
      <c r="R331" s="239">
        <f>K331*VLOOKUP('Tipo de Pilha_AP42'!$E$1,'Área - us ur_AP42'!$A$4:$H$7,3,FALSE)/1000</f>
        <v>0</v>
      </c>
      <c r="S331" s="239">
        <f>L331*VLOOKUP('Tipo de Pilha_AP42'!$E$1,'Área - us ur_AP42'!$A$4:$H$7,4,FALSE)/1000</f>
        <v>0</v>
      </c>
      <c r="T331" s="239">
        <f>M331*VLOOKUP('Tipo de Pilha_AP42'!$E$1,'Área - us ur_AP42'!$A$4:$H$7,5,FALSE)/1000</f>
        <v>5.8682027672297852E-3</v>
      </c>
      <c r="U331" s="239">
        <f>N331*VLOOKUP('Tipo de Pilha_AP42'!$E$1,'Área - us ur_AP42'!$A$4:$H$7,6,FALSE)/1000</f>
        <v>0</v>
      </c>
      <c r="V331" s="239">
        <f>O331*VLOOKUP('Tipo de Pilha_AP42'!$E$1,'Área - us ur_AP42'!$A$4:$H$7,7,FALSE)/1000</f>
        <v>4.9206797037001961E-3</v>
      </c>
      <c r="W331" s="240">
        <f>P331*VLOOKUP('Tipo de Pilha_AP42'!$E$1,'Área - us ur_AP42'!$A$4:$H$7,8,FALSE)/1000</f>
        <v>0</v>
      </c>
      <c r="X331" s="241">
        <f t="shared" si="61"/>
        <v>1.0788882470929982E-2</v>
      </c>
    </row>
    <row r="332" spans="1:24" ht="15" customHeight="1" x14ac:dyDescent="0.2">
      <c r="A332" s="90">
        <f>'Série Vento-1 dia'!D332</f>
        <v>42334</v>
      </c>
      <c r="B332" s="55">
        <f>'Série Vento-1 dia'!E332</f>
        <v>9.4503362800000001</v>
      </c>
      <c r="C332" s="235">
        <f t="shared" si="63"/>
        <v>0.18900672560000004</v>
      </c>
      <c r="D332" s="235">
        <f t="shared" si="63"/>
        <v>0.18900672560000004</v>
      </c>
      <c r="E332" s="235">
        <f t="shared" si="63"/>
        <v>0.18900672560000004</v>
      </c>
      <c r="F332" s="235">
        <f t="shared" si="62"/>
        <v>0.56702017679999994</v>
      </c>
      <c r="G332" s="235">
        <f t="shared" si="62"/>
        <v>0.56702017679999994</v>
      </c>
      <c r="H332" s="235">
        <f t="shared" si="64"/>
        <v>0.85053026520000008</v>
      </c>
      <c r="I332" s="236">
        <f t="shared" si="65"/>
        <v>1.0395369908000001</v>
      </c>
      <c r="J332" s="237">
        <f t="shared" si="54"/>
        <v>0</v>
      </c>
      <c r="K332" s="235">
        <f t="shared" si="55"/>
        <v>0</v>
      </c>
      <c r="L332" s="235">
        <f t="shared" si="56"/>
        <v>0</v>
      </c>
      <c r="M332" s="235">
        <f t="shared" si="57"/>
        <v>4.514427093317587</v>
      </c>
      <c r="N332" s="235">
        <f t="shared" si="58"/>
        <v>4.514427093317587</v>
      </c>
      <c r="O332" s="235">
        <f t="shared" si="59"/>
        <v>20.770307459052582</v>
      </c>
      <c r="P332" s="235">
        <f t="shared" si="60"/>
        <v>36.787474672904132</v>
      </c>
      <c r="Q332" s="238">
        <f>J332*VLOOKUP('Tipo de Pilha_AP42'!$E$1,'Área - us ur_AP42'!$A$4:$H$7,2,FALSE)/1000</f>
        <v>0</v>
      </c>
      <c r="R332" s="239">
        <f>K332*VLOOKUP('Tipo de Pilha_AP42'!$E$1,'Área - us ur_AP42'!$A$4:$H$7,3,FALSE)/1000</f>
        <v>0</v>
      </c>
      <c r="S332" s="239">
        <f>L332*VLOOKUP('Tipo de Pilha_AP42'!$E$1,'Área - us ur_AP42'!$A$4:$H$7,4,FALSE)/1000</f>
        <v>0</v>
      </c>
      <c r="T332" s="239">
        <f>M332*VLOOKUP('Tipo de Pilha_AP42'!$E$1,'Área - us ur_AP42'!$A$4:$H$7,5,FALSE)/1000</f>
        <v>2.1669250047924417E-3</v>
      </c>
      <c r="U332" s="239">
        <f>N332*VLOOKUP('Tipo de Pilha_AP42'!$E$1,'Área - us ur_AP42'!$A$4:$H$7,6,FALSE)/1000</f>
        <v>0</v>
      </c>
      <c r="V332" s="239">
        <f>O332*VLOOKUP('Tipo de Pilha_AP42'!$E$1,'Área - us ur_AP42'!$A$4:$H$7,7,FALSE)/1000</f>
        <v>2.4924368950863095E-3</v>
      </c>
      <c r="W332" s="240">
        <f>P332*VLOOKUP('Tipo de Pilha_AP42'!$E$1,'Área - us ur_AP42'!$A$4:$H$7,8,FALSE)/1000</f>
        <v>0</v>
      </c>
      <c r="X332" s="241">
        <f t="shared" si="61"/>
        <v>4.6593618998787513E-3</v>
      </c>
    </row>
    <row r="333" spans="1:24" ht="15" customHeight="1" x14ac:dyDescent="0.2">
      <c r="A333" s="90">
        <f>'Série Vento-1 dia'!D333</f>
        <v>42335</v>
      </c>
      <c r="B333" s="55">
        <f>'Série Vento-1 dia'!E333</f>
        <v>9.4503362800000001</v>
      </c>
      <c r="C333" s="235">
        <f t="shared" si="63"/>
        <v>0.18900672560000004</v>
      </c>
      <c r="D333" s="235">
        <f t="shared" si="63"/>
        <v>0.18900672560000004</v>
      </c>
      <c r="E333" s="235">
        <f t="shared" si="63"/>
        <v>0.18900672560000004</v>
      </c>
      <c r="F333" s="235">
        <f t="shared" si="62"/>
        <v>0.56702017679999994</v>
      </c>
      <c r="G333" s="235">
        <f t="shared" si="62"/>
        <v>0.56702017679999994</v>
      </c>
      <c r="H333" s="235">
        <f t="shared" si="64"/>
        <v>0.85053026520000008</v>
      </c>
      <c r="I333" s="236">
        <f t="shared" si="65"/>
        <v>1.0395369908000001</v>
      </c>
      <c r="J333" s="237">
        <f t="shared" si="54"/>
        <v>0</v>
      </c>
      <c r="K333" s="235">
        <f t="shared" si="55"/>
        <v>0</v>
      </c>
      <c r="L333" s="235">
        <f t="shared" si="56"/>
        <v>0</v>
      </c>
      <c r="M333" s="235">
        <f t="shared" si="57"/>
        <v>4.514427093317587</v>
      </c>
      <c r="N333" s="235">
        <f t="shared" si="58"/>
        <v>4.514427093317587</v>
      </c>
      <c r="O333" s="235">
        <f t="shared" si="59"/>
        <v>20.770307459052582</v>
      </c>
      <c r="P333" s="235">
        <f t="shared" si="60"/>
        <v>36.787474672904132</v>
      </c>
      <c r="Q333" s="238">
        <f>J333*VLOOKUP('Tipo de Pilha_AP42'!$E$1,'Área - us ur_AP42'!$A$4:$H$7,2,FALSE)/1000</f>
        <v>0</v>
      </c>
      <c r="R333" s="239">
        <f>K333*VLOOKUP('Tipo de Pilha_AP42'!$E$1,'Área - us ur_AP42'!$A$4:$H$7,3,FALSE)/1000</f>
        <v>0</v>
      </c>
      <c r="S333" s="239">
        <f>L333*VLOOKUP('Tipo de Pilha_AP42'!$E$1,'Área - us ur_AP42'!$A$4:$H$7,4,FALSE)/1000</f>
        <v>0</v>
      </c>
      <c r="T333" s="239">
        <f>M333*VLOOKUP('Tipo de Pilha_AP42'!$E$1,'Área - us ur_AP42'!$A$4:$H$7,5,FALSE)/1000</f>
        <v>2.1669250047924417E-3</v>
      </c>
      <c r="U333" s="239">
        <f>N333*VLOOKUP('Tipo de Pilha_AP42'!$E$1,'Área - us ur_AP42'!$A$4:$H$7,6,FALSE)/1000</f>
        <v>0</v>
      </c>
      <c r="V333" s="239">
        <f>O333*VLOOKUP('Tipo de Pilha_AP42'!$E$1,'Área - us ur_AP42'!$A$4:$H$7,7,FALSE)/1000</f>
        <v>2.4924368950863095E-3</v>
      </c>
      <c r="W333" s="240">
        <f>P333*VLOOKUP('Tipo de Pilha_AP42'!$E$1,'Área - us ur_AP42'!$A$4:$H$7,8,FALSE)/1000</f>
        <v>0</v>
      </c>
      <c r="X333" s="241">
        <f t="shared" si="61"/>
        <v>4.6593618998787513E-3</v>
      </c>
    </row>
    <row r="334" spans="1:24" ht="15" customHeight="1" x14ac:dyDescent="0.2">
      <c r="A334" s="90">
        <f>'Série Vento-1 dia'!D334</f>
        <v>42336</v>
      </c>
      <c r="B334" s="55">
        <f>'Série Vento-1 dia'!E334</f>
        <v>14.605065159999999</v>
      </c>
      <c r="C334" s="235">
        <f t="shared" si="63"/>
        <v>0.29210130320000005</v>
      </c>
      <c r="D334" s="235">
        <f t="shared" si="63"/>
        <v>0.29210130320000005</v>
      </c>
      <c r="E334" s="235">
        <f t="shared" si="63"/>
        <v>0.29210130320000005</v>
      </c>
      <c r="F334" s="235">
        <f t="shared" si="62"/>
        <v>0.87630390959999993</v>
      </c>
      <c r="G334" s="235">
        <f t="shared" si="62"/>
        <v>0.87630390959999993</v>
      </c>
      <c r="H334" s="235">
        <f t="shared" si="64"/>
        <v>1.3144558644</v>
      </c>
      <c r="I334" s="236">
        <f t="shared" si="65"/>
        <v>1.6065571676000001</v>
      </c>
      <c r="J334" s="237">
        <f t="shared" si="54"/>
        <v>0</v>
      </c>
      <c r="K334" s="235">
        <f t="shared" si="55"/>
        <v>0</v>
      </c>
      <c r="L334" s="235">
        <f t="shared" si="56"/>
        <v>0</v>
      </c>
      <c r="M334" s="235">
        <f t="shared" si="57"/>
        <v>22.710454164006201</v>
      </c>
      <c r="N334" s="235">
        <f t="shared" si="58"/>
        <v>22.710454164006201</v>
      </c>
      <c r="O334" s="235">
        <f t="shared" si="59"/>
        <v>67.482602822149971</v>
      </c>
      <c r="P334" s="235">
        <f t="shared" si="60"/>
        <v>109.70256177059423</v>
      </c>
      <c r="Q334" s="238">
        <f>J334*VLOOKUP('Tipo de Pilha_AP42'!$E$1,'Área - us ur_AP42'!$A$4:$H$7,2,FALSE)/1000</f>
        <v>0</v>
      </c>
      <c r="R334" s="239">
        <f>K334*VLOOKUP('Tipo de Pilha_AP42'!$E$1,'Área - us ur_AP42'!$A$4:$H$7,3,FALSE)/1000</f>
        <v>0</v>
      </c>
      <c r="S334" s="239">
        <f>L334*VLOOKUP('Tipo de Pilha_AP42'!$E$1,'Área - us ur_AP42'!$A$4:$H$7,4,FALSE)/1000</f>
        <v>0</v>
      </c>
      <c r="T334" s="239">
        <f>M334*VLOOKUP('Tipo de Pilha_AP42'!$E$1,'Área - us ur_AP42'!$A$4:$H$7,5,FALSE)/1000</f>
        <v>1.0901017998722977E-2</v>
      </c>
      <c r="U334" s="239">
        <f>N334*VLOOKUP('Tipo de Pilha_AP42'!$E$1,'Área - us ur_AP42'!$A$4:$H$7,6,FALSE)/1000</f>
        <v>0</v>
      </c>
      <c r="V334" s="239">
        <f>O334*VLOOKUP('Tipo de Pilha_AP42'!$E$1,'Área - us ur_AP42'!$A$4:$H$7,7,FALSE)/1000</f>
        <v>8.0979123386579963E-3</v>
      </c>
      <c r="W334" s="240">
        <f>P334*VLOOKUP('Tipo de Pilha_AP42'!$E$1,'Área - us ur_AP42'!$A$4:$H$7,8,FALSE)/1000</f>
        <v>0</v>
      </c>
      <c r="X334" s="241">
        <f t="shared" si="61"/>
        <v>1.8998930337380975E-2</v>
      </c>
    </row>
    <row r="335" spans="1:24" ht="15" customHeight="1" x14ac:dyDescent="0.2">
      <c r="A335" s="90">
        <f>'Série Vento-1 dia'!D335</f>
        <v>42337</v>
      </c>
      <c r="B335" s="55">
        <f>'Série Vento-1 dia'!E335</f>
        <v>16.32330812</v>
      </c>
      <c r="C335" s="235">
        <f t="shared" si="63"/>
        <v>0.32646616240000009</v>
      </c>
      <c r="D335" s="235">
        <f t="shared" si="63"/>
        <v>0.32646616240000009</v>
      </c>
      <c r="E335" s="235">
        <f t="shared" si="63"/>
        <v>0.32646616240000009</v>
      </c>
      <c r="F335" s="235">
        <f t="shared" si="62"/>
        <v>0.9793984872</v>
      </c>
      <c r="G335" s="235">
        <f t="shared" si="62"/>
        <v>0.9793984872</v>
      </c>
      <c r="H335" s="235">
        <f t="shared" si="64"/>
        <v>1.4690977308000002</v>
      </c>
      <c r="I335" s="236">
        <f t="shared" si="65"/>
        <v>1.7955638932000002</v>
      </c>
      <c r="J335" s="237">
        <f t="shared" si="54"/>
        <v>0</v>
      </c>
      <c r="K335" s="235">
        <f t="shared" si="55"/>
        <v>0</v>
      </c>
      <c r="L335" s="235">
        <f t="shared" si="56"/>
        <v>0</v>
      </c>
      <c r="M335" s="235">
        <f t="shared" si="57"/>
        <v>31.241606648783609</v>
      </c>
      <c r="N335" s="235">
        <f t="shared" si="58"/>
        <v>31.241606648783609</v>
      </c>
      <c r="O335" s="235">
        <f t="shared" si="59"/>
        <v>88.601440730915172</v>
      </c>
      <c r="P335" s="235">
        <f t="shared" si="60"/>
        <v>142.29545262186943</v>
      </c>
      <c r="Q335" s="238">
        <f>J335*VLOOKUP('Tipo de Pilha_AP42'!$E$1,'Área - us ur_AP42'!$A$4:$H$7,2,FALSE)/1000</f>
        <v>0</v>
      </c>
      <c r="R335" s="239">
        <f>K335*VLOOKUP('Tipo de Pilha_AP42'!$E$1,'Área - us ur_AP42'!$A$4:$H$7,3,FALSE)/1000</f>
        <v>0</v>
      </c>
      <c r="S335" s="239">
        <f>L335*VLOOKUP('Tipo de Pilha_AP42'!$E$1,'Área - us ur_AP42'!$A$4:$H$7,4,FALSE)/1000</f>
        <v>0</v>
      </c>
      <c r="T335" s="239">
        <f>M335*VLOOKUP('Tipo de Pilha_AP42'!$E$1,'Área - us ur_AP42'!$A$4:$H$7,5,FALSE)/1000</f>
        <v>1.4995971191416132E-2</v>
      </c>
      <c r="U335" s="239">
        <f>N335*VLOOKUP('Tipo de Pilha_AP42'!$E$1,'Área - us ur_AP42'!$A$4:$H$7,6,FALSE)/1000</f>
        <v>0</v>
      </c>
      <c r="V335" s="239">
        <f>O335*VLOOKUP('Tipo de Pilha_AP42'!$E$1,'Área - us ur_AP42'!$A$4:$H$7,7,FALSE)/1000</f>
        <v>1.0632172887709821E-2</v>
      </c>
      <c r="W335" s="240">
        <f>P335*VLOOKUP('Tipo de Pilha_AP42'!$E$1,'Área - us ur_AP42'!$A$4:$H$7,8,FALSE)/1000</f>
        <v>0</v>
      </c>
      <c r="X335" s="241">
        <f t="shared" si="61"/>
        <v>2.5628144079125954E-2</v>
      </c>
    </row>
    <row r="336" spans="1:24" ht="15" customHeight="1" x14ac:dyDescent="0.2">
      <c r="A336" s="90">
        <f>'Série Vento-1 dia'!D336</f>
        <v>42338</v>
      </c>
      <c r="B336" s="55">
        <f>'Série Vento-1 dia'!E336</f>
        <v>15.464186639999999</v>
      </c>
      <c r="C336" s="235">
        <f t="shared" si="63"/>
        <v>0.30928373280000004</v>
      </c>
      <c r="D336" s="235">
        <f t="shared" si="63"/>
        <v>0.30928373280000004</v>
      </c>
      <c r="E336" s="235">
        <f t="shared" si="63"/>
        <v>0.30928373280000004</v>
      </c>
      <c r="F336" s="235">
        <f t="shared" si="62"/>
        <v>0.92785119839999997</v>
      </c>
      <c r="G336" s="235">
        <f t="shared" si="62"/>
        <v>0.92785119839999997</v>
      </c>
      <c r="H336" s="235">
        <f t="shared" si="64"/>
        <v>1.3917767976000002</v>
      </c>
      <c r="I336" s="236">
        <f t="shared" si="65"/>
        <v>1.7010605304000002</v>
      </c>
      <c r="J336" s="237">
        <f t="shared" si="54"/>
        <v>0</v>
      </c>
      <c r="K336" s="235">
        <f t="shared" si="55"/>
        <v>0</v>
      </c>
      <c r="L336" s="235">
        <f t="shared" si="56"/>
        <v>0</v>
      </c>
      <c r="M336" s="235">
        <f t="shared" si="57"/>
        <v>26.821917273402335</v>
      </c>
      <c r="N336" s="235">
        <f t="shared" si="58"/>
        <v>26.821917273402335</v>
      </c>
      <c r="O336" s="235">
        <f t="shared" si="59"/>
        <v>77.695267227299297</v>
      </c>
      <c r="P336" s="235">
        <f t="shared" si="60"/>
        <v>125.48101583256233</v>
      </c>
      <c r="Q336" s="238">
        <f>J336*VLOOKUP('Tipo de Pilha_AP42'!$E$1,'Área - us ur_AP42'!$A$4:$H$7,2,FALSE)/1000</f>
        <v>0</v>
      </c>
      <c r="R336" s="239">
        <f>K336*VLOOKUP('Tipo de Pilha_AP42'!$E$1,'Área - us ur_AP42'!$A$4:$H$7,3,FALSE)/1000</f>
        <v>0</v>
      </c>
      <c r="S336" s="239">
        <f>L336*VLOOKUP('Tipo de Pilha_AP42'!$E$1,'Área - us ur_AP42'!$A$4:$H$7,4,FALSE)/1000</f>
        <v>0</v>
      </c>
      <c r="T336" s="239">
        <f>M336*VLOOKUP('Tipo de Pilha_AP42'!$E$1,'Área - us ur_AP42'!$A$4:$H$7,5,FALSE)/1000</f>
        <v>1.287452029123312E-2</v>
      </c>
      <c r="U336" s="239">
        <f>N336*VLOOKUP('Tipo de Pilha_AP42'!$E$1,'Área - us ur_AP42'!$A$4:$H$7,6,FALSE)/1000</f>
        <v>0</v>
      </c>
      <c r="V336" s="239">
        <f>O336*VLOOKUP('Tipo de Pilha_AP42'!$E$1,'Área - us ur_AP42'!$A$4:$H$7,7,FALSE)/1000</f>
        <v>9.3234320672759153E-3</v>
      </c>
      <c r="W336" s="240">
        <f>P336*VLOOKUP('Tipo de Pilha_AP42'!$E$1,'Área - us ur_AP42'!$A$4:$H$7,8,FALSE)/1000</f>
        <v>0</v>
      </c>
      <c r="X336" s="241">
        <f t="shared" si="61"/>
        <v>2.2197952358509035E-2</v>
      </c>
    </row>
    <row r="337" spans="1:24" ht="15" customHeight="1" x14ac:dyDescent="0.2">
      <c r="A337" s="90">
        <f>'Série Vento-1 dia'!D337</f>
        <v>42339</v>
      </c>
      <c r="B337" s="55">
        <f>'Série Vento-1 dia'!E337</f>
        <v>12.027700719999999</v>
      </c>
      <c r="C337" s="235">
        <f t="shared" si="63"/>
        <v>0.24055401440000002</v>
      </c>
      <c r="D337" s="235">
        <f t="shared" si="63"/>
        <v>0.24055401440000002</v>
      </c>
      <c r="E337" s="235">
        <f t="shared" si="63"/>
        <v>0.24055401440000002</v>
      </c>
      <c r="F337" s="235">
        <f t="shared" si="62"/>
        <v>0.72166204319999994</v>
      </c>
      <c r="G337" s="235">
        <f t="shared" si="62"/>
        <v>0.72166204319999994</v>
      </c>
      <c r="H337" s="235">
        <f t="shared" si="64"/>
        <v>1.0824930648</v>
      </c>
      <c r="I337" s="236">
        <f t="shared" si="65"/>
        <v>1.3230470792</v>
      </c>
      <c r="J337" s="237">
        <f t="shared" si="54"/>
        <v>0</v>
      </c>
      <c r="K337" s="235">
        <f t="shared" si="55"/>
        <v>0</v>
      </c>
      <c r="L337" s="235">
        <f t="shared" si="56"/>
        <v>0</v>
      </c>
      <c r="M337" s="235">
        <f t="shared" si="57"/>
        <v>12.22542243172872</v>
      </c>
      <c r="N337" s="235">
        <f t="shared" si="58"/>
        <v>12.22542243172872</v>
      </c>
      <c r="O337" s="235">
        <f t="shared" si="59"/>
        <v>41.00566419750163</v>
      </c>
      <c r="P337" s="235">
        <f t="shared" si="60"/>
        <v>68.583095948723766</v>
      </c>
      <c r="Q337" s="238">
        <f>J337*VLOOKUP('Tipo de Pilha_AP42'!$E$1,'Área - us ur_AP42'!$A$4:$H$7,2,FALSE)/1000</f>
        <v>0</v>
      </c>
      <c r="R337" s="239">
        <f>K337*VLOOKUP('Tipo de Pilha_AP42'!$E$1,'Área - us ur_AP42'!$A$4:$H$7,3,FALSE)/1000</f>
        <v>0</v>
      </c>
      <c r="S337" s="239">
        <f>L337*VLOOKUP('Tipo de Pilha_AP42'!$E$1,'Área - us ur_AP42'!$A$4:$H$7,4,FALSE)/1000</f>
        <v>0</v>
      </c>
      <c r="T337" s="239">
        <f>M337*VLOOKUP('Tipo de Pilha_AP42'!$E$1,'Área - us ur_AP42'!$A$4:$H$7,5,FALSE)/1000</f>
        <v>5.8682027672297852E-3</v>
      </c>
      <c r="U337" s="239">
        <f>N337*VLOOKUP('Tipo de Pilha_AP42'!$E$1,'Área - us ur_AP42'!$A$4:$H$7,6,FALSE)/1000</f>
        <v>0</v>
      </c>
      <c r="V337" s="239">
        <f>O337*VLOOKUP('Tipo de Pilha_AP42'!$E$1,'Área - us ur_AP42'!$A$4:$H$7,7,FALSE)/1000</f>
        <v>4.9206797037001961E-3</v>
      </c>
      <c r="W337" s="240">
        <f>P337*VLOOKUP('Tipo de Pilha_AP42'!$E$1,'Área - us ur_AP42'!$A$4:$H$7,8,FALSE)/1000</f>
        <v>0</v>
      </c>
      <c r="X337" s="241">
        <f t="shared" si="61"/>
        <v>1.0788882470929982E-2</v>
      </c>
    </row>
    <row r="338" spans="1:24" ht="15" customHeight="1" x14ac:dyDescent="0.2">
      <c r="A338" s="90">
        <f>'Série Vento-1 dia'!D338</f>
        <v>42340</v>
      </c>
      <c r="B338" s="55">
        <f>'Série Vento-1 dia'!E338</f>
        <v>12.886822199999999</v>
      </c>
      <c r="C338" s="235">
        <f t="shared" si="63"/>
        <v>0.25773644400000001</v>
      </c>
      <c r="D338" s="235">
        <f t="shared" si="63"/>
        <v>0.25773644400000001</v>
      </c>
      <c r="E338" s="235">
        <f t="shared" si="63"/>
        <v>0.25773644400000001</v>
      </c>
      <c r="F338" s="235">
        <f t="shared" si="62"/>
        <v>0.77320933199999997</v>
      </c>
      <c r="G338" s="235">
        <f t="shared" si="62"/>
        <v>0.77320933199999997</v>
      </c>
      <c r="H338" s="235">
        <f t="shared" si="64"/>
        <v>1.159813998</v>
      </c>
      <c r="I338" s="236">
        <f t="shared" si="65"/>
        <v>1.417550442</v>
      </c>
      <c r="J338" s="237">
        <f t="shared" si="54"/>
        <v>0</v>
      </c>
      <c r="K338" s="235">
        <f t="shared" si="55"/>
        <v>0</v>
      </c>
      <c r="L338" s="235">
        <f t="shared" si="56"/>
        <v>0</v>
      </c>
      <c r="M338" s="235">
        <f t="shared" si="57"/>
        <v>15.412206743169399</v>
      </c>
      <c r="N338" s="235">
        <f t="shared" si="58"/>
        <v>15.412206743169399</v>
      </c>
      <c r="O338" s="235">
        <f t="shared" si="59"/>
        <v>49.137801307251152</v>
      </c>
      <c r="P338" s="235">
        <f t="shared" si="60"/>
        <v>81.253601828674945</v>
      </c>
      <c r="Q338" s="238">
        <f>J338*VLOOKUP('Tipo de Pilha_AP42'!$E$1,'Área - us ur_AP42'!$A$4:$H$7,2,FALSE)/1000</f>
        <v>0</v>
      </c>
      <c r="R338" s="239">
        <f>K338*VLOOKUP('Tipo de Pilha_AP42'!$E$1,'Área - us ur_AP42'!$A$4:$H$7,3,FALSE)/1000</f>
        <v>0</v>
      </c>
      <c r="S338" s="239">
        <f>L338*VLOOKUP('Tipo de Pilha_AP42'!$E$1,'Área - us ur_AP42'!$A$4:$H$7,4,FALSE)/1000</f>
        <v>0</v>
      </c>
      <c r="T338" s="239">
        <f>M338*VLOOKUP('Tipo de Pilha_AP42'!$E$1,'Área - us ur_AP42'!$A$4:$H$7,5,FALSE)/1000</f>
        <v>7.3978592367213115E-3</v>
      </c>
      <c r="U338" s="239">
        <f>N338*VLOOKUP('Tipo de Pilha_AP42'!$E$1,'Área - us ur_AP42'!$A$4:$H$7,6,FALSE)/1000</f>
        <v>0</v>
      </c>
      <c r="V338" s="239">
        <f>O338*VLOOKUP('Tipo de Pilha_AP42'!$E$1,'Área - us ur_AP42'!$A$4:$H$7,7,FALSE)/1000</f>
        <v>5.8965361568701384E-3</v>
      </c>
      <c r="W338" s="240">
        <f>P338*VLOOKUP('Tipo de Pilha_AP42'!$E$1,'Área - us ur_AP42'!$A$4:$H$7,8,FALSE)/1000</f>
        <v>0</v>
      </c>
      <c r="X338" s="241">
        <f t="shared" si="61"/>
        <v>1.329439539359145E-2</v>
      </c>
    </row>
    <row r="339" spans="1:24" ht="15" customHeight="1" x14ac:dyDescent="0.2">
      <c r="A339" s="90">
        <f>'Série Vento-1 dia'!D339</f>
        <v>42341</v>
      </c>
      <c r="B339" s="55">
        <f>'Série Vento-1 dia'!E339</f>
        <v>11.16857924</v>
      </c>
      <c r="C339" s="235">
        <f t="shared" si="63"/>
        <v>0.22337158480000005</v>
      </c>
      <c r="D339" s="235">
        <f t="shared" si="63"/>
        <v>0.22337158480000005</v>
      </c>
      <c r="E339" s="235">
        <f t="shared" si="63"/>
        <v>0.22337158480000005</v>
      </c>
      <c r="F339" s="235">
        <f t="shared" si="62"/>
        <v>0.6701147543999999</v>
      </c>
      <c r="G339" s="235">
        <f t="shared" si="62"/>
        <v>0.6701147543999999</v>
      </c>
      <c r="H339" s="235">
        <f t="shared" si="64"/>
        <v>1.0051721316000002</v>
      </c>
      <c r="I339" s="236">
        <f t="shared" si="65"/>
        <v>1.2285437164000002</v>
      </c>
      <c r="J339" s="237">
        <f t="shared" si="54"/>
        <v>0</v>
      </c>
      <c r="K339" s="235">
        <f t="shared" si="55"/>
        <v>0</v>
      </c>
      <c r="L339" s="235">
        <f t="shared" si="56"/>
        <v>0</v>
      </c>
      <c r="M339" s="235">
        <f t="shared" si="57"/>
        <v>9.3468643862731895</v>
      </c>
      <c r="N339" s="235">
        <f t="shared" si="58"/>
        <v>9.3468643862731895</v>
      </c>
      <c r="O339" s="235">
        <f t="shared" si="59"/>
        <v>33.567036186218715</v>
      </c>
      <c r="P339" s="235">
        <f t="shared" si="60"/>
        <v>56.948572796111605</v>
      </c>
      <c r="Q339" s="238">
        <f>J339*VLOOKUP('Tipo de Pilha_AP42'!$E$1,'Área - us ur_AP42'!$A$4:$H$7,2,FALSE)/1000</f>
        <v>0</v>
      </c>
      <c r="R339" s="239">
        <f>K339*VLOOKUP('Tipo de Pilha_AP42'!$E$1,'Área - us ur_AP42'!$A$4:$H$7,3,FALSE)/1000</f>
        <v>0</v>
      </c>
      <c r="S339" s="239">
        <f>L339*VLOOKUP('Tipo de Pilha_AP42'!$E$1,'Área - us ur_AP42'!$A$4:$H$7,4,FALSE)/1000</f>
        <v>0</v>
      </c>
      <c r="T339" s="239">
        <f>M339*VLOOKUP('Tipo de Pilha_AP42'!$E$1,'Área - us ur_AP42'!$A$4:$H$7,5,FALSE)/1000</f>
        <v>4.4864949054111303E-3</v>
      </c>
      <c r="U339" s="239">
        <f>N339*VLOOKUP('Tipo de Pilha_AP42'!$E$1,'Área - us ur_AP42'!$A$4:$H$7,6,FALSE)/1000</f>
        <v>0</v>
      </c>
      <c r="V339" s="239">
        <f>O339*VLOOKUP('Tipo de Pilha_AP42'!$E$1,'Área - us ur_AP42'!$A$4:$H$7,7,FALSE)/1000</f>
        <v>4.0280443423462457E-3</v>
      </c>
      <c r="W339" s="240">
        <f>P339*VLOOKUP('Tipo de Pilha_AP42'!$E$1,'Área - us ur_AP42'!$A$4:$H$7,8,FALSE)/1000</f>
        <v>0</v>
      </c>
      <c r="X339" s="241">
        <f t="shared" si="61"/>
        <v>8.5145392477573752E-3</v>
      </c>
    </row>
    <row r="340" spans="1:24" ht="15" customHeight="1" x14ac:dyDescent="0.2">
      <c r="A340" s="90">
        <f>'Série Vento-1 dia'!D340</f>
        <v>42342</v>
      </c>
      <c r="B340" s="55">
        <f>'Série Vento-1 dia'!E340</f>
        <v>12.027700719999999</v>
      </c>
      <c r="C340" s="235">
        <f t="shared" si="63"/>
        <v>0.24055401440000002</v>
      </c>
      <c r="D340" s="235">
        <f t="shared" si="63"/>
        <v>0.24055401440000002</v>
      </c>
      <c r="E340" s="235">
        <f t="shared" si="63"/>
        <v>0.24055401440000002</v>
      </c>
      <c r="F340" s="235">
        <f t="shared" si="62"/>
        <v>0.72166204319999994</v>
      </c>
      <c r="G340" s="235">
        <f t="shared" si="62"/>
        <v>0.72166204319999994</v>
      </c>
      <c r="H340" s="235">
        <f t="shared" si="64"/>
        <v>1.0824930648</v>
      </c>
      <c r="I340" s="236">
        <f t="shared" si="65"/>
        <v>1.3230470792</v>
      </c>
      <c r="J340" s="237">
        <f t="shared" si="54"/>
        <v>0</v>
      </c>
      <c r="K340" s="235">
        <f t="shared" si="55"/>
        <v>0</v>
      </c>
      <c r="L340" s="235">
        <f t="shared" si="56"/>
        <v>0</v>
      </c>
      <c r="M340" s="235">
        <f t="shared" si="57"/>
        <v>12.22542243172872</v>
      </c>
      <c r="N340" s="235">
        <f t="shared" si="58"/>
        <v>12.22542243172872</v>
      </c>
      <c r="O340" s="235">
        <f t="shared" si="59"/>
        <v>41.00566419750163</v>
      </c>
      <c r="P340" s="235">
        <f t="shared" si="60"/>
        <v>68.583095948723766</v>
      </c>
      <c r="Q340" s="238">
        <f>J340*VLOOKUP('Tipo de Pilha_AP42'!$E$1,'Área - us ur_AP42'!$A$4:$H$7,2,FALSE)/1000</f>
        <v>0</v>
      </c>
      <c r="R340" s="239">
        <f>K340*VLOOKUP('Tipo de Pilha_AP42'!$E$1,'Área - us ur_AP42'!$A$4:$H$7,3,FALSE)/1000</f>
        <v>0</v>
      </c>
      <c r="S340" s="239">
        <f>L340*VLOOKUP('Tipo de Pilha_AP42'!$E$1,'Área - us ur_AP42'!$A$4:$H$7,4,FALSE)/1000</f>
        <v>0</v>
      </c>
      <c r="T340" s="239">
        <f>M340*VLOOKUP('Tipo de Pilha_AP42'!$E$1,'Área - us ur_AP42'!$A$4:$H$7,5,FALSE)/1000</f>
        <v>5.8682027672297852E-3</v>
      </c>
      <c r="U340" s="239">
        <f>N340*VLOOKUP('Tipo de Pilha_AP42'!$E$1,'Área - us ur_AP42'!$A$4:$H$7,6,FALSE)/1000</f>
        <v>0</v>
      </c>
      <c r="V340" s="239">
        <f>O340*VLOOKUP('Tipo de Pilha_AP42'!$E$1,'Área - us ur_AP42'!$A$4:$H$7,7,FALSE)/1000</f>
        <v>4.9206797037001961E-3</v>
      </c>
      <c r="W340" s="240">
        <f>P340*VLOOKUP('Tipo de Pilha_AP42'!$E$1,'Área - us ur_AP42'!$A$4:$H$7,8,FALSE)/1000</f>
        <v>0</v>
      </c>
      <c r="X340" s="241">
        <f t="shared" si="61"/>
        <v>1.0788882470929982E-2</v>
      </c>
    </row>
    <row r="341" spans="1:24" ht="15" customHeight="1" x14ac:dyDescent="0.2">
      <c r="A341" s="90">
        <f>'Série Vento-1 dia'!D341</f>
        <v>42343</v>
      </c>
      <c r="B341" s="55">
        <f>'Série Vento-1 dia'!E341</f>
        <v>17.182429599999999</v>
      </c>
      <c r="C341" s="235">
        <f t="shared" si="63"/>
        <v>0.34364859200000003</v>
      </c>
      <c r="D341" s="235">
        <f t="shared" si="63"/>
        <v>0.34364859200000003</v>
      </c>
      <c r="E341" s="235">
        <f t="shared" si="63"/>
        <v>0.34364859200000003</v>
      </c>
      <c r="F341" s="235">
        <f t="shared" si="62"/>
        <v>1.0309457759999998</v>
      </c>
      <c r="G341" s="235">
        <f t="shared" si="62"/>
        <v>1.0309457759999998</v>
      </c>
      <c r="H341" s="235">
        <f t="shared" si="64"/>
        <v>1.5464186640000002</v>
      </c>
      <c r="I341" s="236">
        <f t="shared" si="65"/>
        <v>1.890067256</v>
      </c>
      <c r="J341" s="237">
        <f t="shared" si="54"/>
        <v>0</v>
      </c>
      <c r="K341" s="235">
        <f t="shared" si="55"/>
        <v>0</v>
      </c>
      <c r="L341" s="235">
        <f t="shared" si="56"/>
        <v>0</v>
      </c>
      <c r="M341" s="235">
        <f t="shared" si="57"/>
        <v>35.969522290150032</v>
      </c>
      <c r="N341" s="235">
        <f t="shared" si="58"/>
        <v>35.969522290150032</v>
      </c>
      <c r="O341" s="235">
        <f t="shared" si="59"/>
        <v>100.20112333299764</v>
      </c>
      <c r="P341" s="235">
        <f t="shared" si="60"/>
        <v>160.14587213851544</v>
      </c>
      <c r="Q341" s="238">
        <f>J341*VLOOKUP('Tipo de Pilha_AP42'!$E$1,'Área - us ur_AP42'!$A$4:$H$7,2,FALSE)/1000</f>
        <v>0</v>
      </c>
      <c r="R341" s="239">
        <f>K341*VLOOKUP('Tipo de Pilha_AP42'!$E$1,'Área - us ur_AP42'!$A$4:$H$7,3,FALSE)/1000</f>
        <v>0</v>
      </c>
      <c r="S341" s="239">
        <f>L341*VLOOKUP('Tipo de Pilha_AP42'!$E$1,'Área - us ur_AP42'!$A$4:$H$7,4,FALSE)/1000</f>
        <v>0</v>
      </c>
      <c r="T341" s="239">
        <f>M341*VLOOKUP('Tipo de Pilha_AP42'!$E$1,'Área - us ur_AP42'!$A$4:$H$7,5,FALSE)/1000</f>
        <v>1.7265370699272014E-2</v>
      </c>
      <c r="U341" s="239">
        <f>N341*VLOOKUP('Tipo de Pilha_AP42'!$E$1,'Área - us ur_AP42'!$A$4:$H$7,6,FALSE)/1000</f>
        <v>0</v>
      </c>
      <c r="V341" s="239">
        <f>O341*VLOOKUP('Tipo de Pilha_AP42'!$E$1,'Área - us ur_AP42'!$A$4:$H$7,7,FALSE)/1000</f>
        <v>1.2024134799959717E-2</v>
      </c>
      <c r="W341" s="240">
        <f>P341*VLOOKUP('Tipo de Pilha_AP42'!$E$1,'Área - us ur_AP42'!$A$4:$H$7,8,FALSE)/1000</f>
        <v>0</v>
      </c>
      <c r="X341" s="241">
        <f t="shared" si="61"/>
        <v>2.9289505499231733E-2</v>
      </c>
    </row>
    <row r="342" spans="1:24" ht="15" customHeight="1" x14ac:dyDescent="0.2">
      <c r="A342" s="90">
        <f>'Série Vento-1 dia'!D342</f>
        <v>42344</v>
      </c>
      <c r="B342" s="55">
        <f>'Série Vento-1 dia'!E342</f>
        <v>13.74594368</v>
      </c>
      <c r="C342" s="235">
        <f t="shared" si="63"/>
        <v>0.27491887360000006</v>
      </c>
      <c r="D342" s="235">
        <f t="shared" si="63"/>
        <v>0.27491887360000006</v>
      </c>
      <c r="E342" s="235">
        <f t="shared" si="63"/>
        <v>0.27491887360000006</v>
      </c>
      <c r="F342" s="235">
        <f t="shared" si="62"/>
        <v>0.82475662080000001</v>
      </c>
      <c r="G342" s="235">
        <f t="shared" si="62"/>
        <v>0.82475662080000001</v>
      </c>
      <c r="H342" s="235">
        <f t="shared" si="64"/>
        <v>1.2371349312000002</v>
      </c>
      <c r="I342" s="236">
        <f t="shared" si="65"/>
        <v>1.5120538048000003</v>
      </c>
      <c r="J342" s="237">
        <f t="shared" si="54"/>
        <v>0</v>
      </c>
      <c r="K342" s="235">
        <f t="shared" si="55"/>
        <v>0</v>
      </c>
      <c r="L342" s="235">
        <f t="shared" si="56"/>
        <v>0</v>
      </c>
      <c r="M342" s="235">
        <f t="shared" si="57"/>
        <v>18.90721732059523</v>
      </c>
      <c r="N342" s="235">
        <f t="shared" si="58"/>
        <v>18.90721732059523</v>
      </c>
      <c r="O342" s="235">
        <f t="shared" si="59"/>
        <v>57.963447515467294</v>
      </c>
      <c r="P342" s="235">
        <f t="shared" si="60"/>
        <v>94.960090435965128</v>
      </c>
      <c r="Q342" s="238">
        <f>J342*VLOOKUP('Tipo de Pilha_AP42'!$E$1,'Área - us ur_AP42'!$A$4:$H$7,2,FALSE)/1000</f>
        <v>0</v>
      </c>
      <c r="R342" s="239">
        <f>K342*VLOOKUP('Tipo de Pilha_AP42'!$E$1,'Área - us ur_AP42'!$A$4:$H$7,3,FALSE)/1000</f>
        <v>0</v>
      </c>
      <c r="S342" s="239">
        <f>L342*VLOOKUP('Tipo de Pilha_AP42'!$E$1,'Área - us ur_AP42'!$A$4:$H$7,4,FALSE)/1000</f>
        <v>0</v>
      </c>
      <c r="T342" s="239">
        <f>M342*VLOOKUP('Tipo de Pilha_AP42'!$E$1,'Área - us ur_AP42'!$A$4:$H$7,5,FALSE)/1000</f>
        <v>9.0754643138857109E-3</v>
      </c>
      <c r="U342" s="239">
        <f>N342*VLOOKUP('Tipo de Pilha_AP42'!$E$1,'Área - us ur_AP42'!$A$4:$H$7,6,FALSE)/1000</f>
        <v>0</v>
      </c>
      <c r="V342" s="239">
        <f>O342*VLOOKUP('Tipo de Pilha_AP42'!$E$1,'Área - us ur_AP42'!$A$4:$H$7,7,FALSE)/1000</f>
        <v>6.9556137018560752E-3</v>
      </c>
      <c r="W342" s="240">
        <f>P342*VLOOKUP('Tipo de Pilha_AP42'!$E$1,'Área - us ur_AP42'!$A$4:$H$7,8,FALSE)/1000</f>
        <v>0</v>
      </c>
      <c r="X342" s="241">
        <f t="shared" si="61"/>
        <v>1.6031078015741787E-2</v>
      </c>
    </row>
    <row r="343" spans="1:24" ht="15" customHeight="1" x14ac:dyDescent="0.2">
      <c r="A343" s="90">
        <f>'Série Vento-1 dia'!D343</f>
        <v>42345</v>
      </c>
      <c r="B343" s="55">
        <f>'Série Vento-1 dia'!E343</f>
        <v>17.182429599999999</v>
      </c>
      <c r="C343" s="235">
        <f t="shared" si="63"/>
        <v>0.34364859200000003</v>
      </c>
      <c r="D343" s="235">
        <f t="shared" si="63"/>
        <v>0.34364859200000003</v>
      </c>
      <c r="E343" s="235">
        <f t="shared" si="63"/>
        <v>0.34364859200000003</v>
      </c>
      <c r="F343" s="235">
        <f t="shared" si="62"/>
        <v>1.0309457759999998</v>
      </c>
      <c r="G343" s="235">
        <f t="shared" si="62"/>
        <v>1.0309457759999998</v>
      </c>
      <c r="H343" s="235">
        <f t="shared" si="64"/>
        <v>1.5464186640000002</v>
      </c>
      <c r="I343" s="236">
        <f t="shared" si="65"/>
        <v>1.890067256</v>
      </c>
      <c r="J343" s="237">
        <f t="shared" si="54"/>
        <v>0</v>
      </c>
      <c r="K343" s="235">
        <f t="shared" si="55"/>
        <v>0</v>
      </c>
      <c r="L343" s="235">
        <f t="shared" si="56"/>
        <v>0</v>
      </c>
      <c r="M343" s="235">
        <f t="shared" si="57"/>
        <v>35.969522290150032</v>
      </c>
      <c r="N343" s="235">
        <f t="shared" si="58"/>
        <v>35.969522290150032</v>
      </c>
      <c r="O343" s="235">
        <f t="shared" si="59"/>
        <v>100.20112333299764</v>
      </c>
      <c r="P343" s="235">
        <f t="shared" si="60"/>
        <v>160.14587213851544</v>
      </c>
      <c r="Q343" s="238">
        <f>J343*VLOOKUP('Tipo de Pilha_AP42'!$E$1,'Área - us ur_AP42'!$A$4:$H$7,2,FALSE)/1000</f>
        <v>0</v>
      </c>
      <c r="R343" s="239">
        <f>K343*VLOOKUP('Tipo de Pilha_AP42'!$E$1,'Área - us ur_AP42'!$A$4:$H$7,3,FALSE)/1000</f>
        <v>0</v>
      </c>
      <c r="S343" s="239">
        <f>L343*VLOOKUP('Tipo de Pilha_AP42'!$E$1,'Área - us ur_AP42'!$A$4:$H$7,4,FALSE)/1000</f>
        <v>0</v>
      </c>
      <c r="T343" s="239">
        <f>M343*VLOOKUP('Tipo de Pilha_AP42'!$E$1,'Área - us ur_AP42'!$A$4:$H$7,5,FALSE)/1000</f>
        <v>1.7265370699272014E-2</v>
      </c>
      <c r="U343" s="239">
        <f>N343*VLOOKUP('Tipo de Pilha_AP42'!$E$1,'Área - us ur_AP42'!$A$4:$H$7,6,FALSE)/1000</f>
        <v>0</v>
      </c>
      <c r="V343" s="239">
        <f>O343*VLOOKUP('Tipo de Pilha_AP42'!$E$1,'Área - us ur_AP42'!$A$4:$H$7,7,FALSE)/1000</f>
        <v>1.2024134799959717E-2</v>
      </c>
      <c r="W343" s="240">
        <f>P343*VLOOKUP('Tipo de Pilha_AP42'!$E$1,'Área - us ur_AP42'!$A$4:$H$7,8,FALSE)/1000</f>
        <v>0</v>
      </c>
      <c r="X343" s="241">
        <f t="shared" si="61"/>
        <v>2.9289505499231733E-2</v>
      </c>
    </row>
    <row r="344" spans="1:24" ht="15" customHeight="1" x14ac:dyDescent="0.2">
      <c r="A344" s="90">
        <f>'Série Vento-1 dia'!D344</f>
        <v>42346</v>
      </c>
      <c r="B344" s="55">
        <f>'Série Vento-1 dia'!E344</f>
        <v>8.5912147999999995</v>
      </c>
      <c r="C344" s="235">
        <f t="shared" si="63"/>
        <v>0.17182429600000002</v>
      </c>
      <c r="D344" s="235">
        <f t="shared" si="63"/>
        <v>0.17182429600000002</v>
      </c>
      <c r="E344" s="235">
        <f t="shared" si="63"/>
        <v>0.17182429600000002</v>
      </c>
      <c r="F344" s="235">
        <f t="shared" si="62"/>
        <v>0.51547288799999991</v>
      </c>
      <c r="G344" s="235">
        <f t="shared" si="62"/>
        <v>0.51547288799999991</v>
      </c>
      <c r="H344" s="235">
        <f t="shared" si="64"/>
        <v>0.77320933200000008</v>
      </c>
      <c r="I344" s="236">
        <f t="shared" si="65"/>
        <v>0.94503362800000001</v>
      </c>
      <c r="J344" s="237">
        <f t="shared" si="54"/>
        <v>0</v>
      </c>
      <c r="K344" s="235">
        <f t="shared" si="55"/>
        <v>0</v>
      </c>
      <c r="L344" s="235">
        <f t="shared" si="56"/>
        <v>0</v>
      </c>
      <c r="M344" s="235">
        <f t="shared" si="57"/>
        <v>2.5605478458175086</v>
      </c>
      <c r="N344" s="235">
        <f t="shared" si="58"/>
        <v>2.5605478458175086</v>
      </c>
      <c r="O344" s="235">
        <f t="shared" si="59"/>
        <v>15.412206743169406</v>
      </c>
      <c r="P344" s="235">
        <f t="shared" si="60"/>
        <v>28.260899702308862</v>
      </c>
      <c r="Q344" s="238">
        <f>J344*VLOOKUP('Tipo de Pilha_AP42'!$E$1,'Área - us ur_AP42'!$A$4:$H$7,2,FALSE)/1000</f>
        <v>0</v>
      </c>
      <c r="R344" s="239">
        <f>K344*VLOOKUP('Tipo de Pilha_AP42'!$E$1,'Área - us ur_AP42'!$A$4:$H$7,3,FALSE)/1000</f>
        <v>0</v>
      </c>
      <c r="S344" s="239">
        <f>L344*VLOOKUP('Tipo de Pilha_AP42'!$E$1,'Área - us ur_AP42'!$A$4:$H$7,4,FALSE)/1000</f>
        <v>0</v>
      </c>
      <c r="T344" s="239">
        <f>M344*VLOOKUP('Tipo de Pilha_AP42'!$E$1,'Área - us ur_AP42'!$A$4:$H$7,5,FALSE)/1000</f>
        <v>1.2290629659924041E-3</v>
      </c>
      <c r="U344" s="239">
        <f>N344*VLOOKUP('Tipo de Pilha_AP42'!$E$1,'Área - us ur_AP42'!$A$4:$H$7,6,FALSE)/1000</f>
        <v>0</v>
      </c>
      <c r="V344" s="239">
        <f>O344*VLOOKUP('Tipo de Pilha_AP42'!$E$1,'Área - us ur_AP42'!$A$4:$H$7,7,FALSE)/1000</f>
        <v>1.8494648091803287E-3</v>
      </c>
      <c r="W344" s="240">
        <f>P344*VLOOKUP('Tipo de Pilha_AP42'!$E$1,'Área - us ur_AP42'!$A$4:$H$7,8,FALSE)/1000</f>
        <v>0</v>
      </c>
      <c r="X344" s="241">
        <f t="shared" si="61"/>
        <v>3.0785277751727326E-3</v>
      </c>
    </row>
    <row r="345" spans="1:24" ht="15" customHeight="1" x14ac:dyDescent="0.2">
      <c r="A345" s="90">
        <f>'Série Vento-1 dia'!D345</f>
        <v>42347</v>
      </c>
      <c r="B345" s="55">
        <f>'Série Vento-1 dia'!E345</f>
        <v>12.027700719999999</v>
      </c>
      <c r="C345" s="235">
        <f t="shared" si="63"/>
        <v>0.24055401440000002</v>
      </c>
      <c r="D345" s="235">
        <f t="shared" si="63"/>
        <v>0.24055401440000002</v>
      </c>
      <c r="E345" s="235">
        <f t="shared" si="63"/>
        <v>0.24055401440000002</v>
      </c>
      <c r="F345" s="235">
        <f t="shared" si="62"/>
        <v>0.72166204319999994</v>
      </c>
      <c r="G345" s="235">
        <f t="shared" si="62"/>
        <v>0.72166204319999994</v>
      </c>
      <c r="H345" s="235">
        <f t="shared" si="64"/>
        <v>1.0824930648</v>
      </c>
      <c r="I345" s="236">
        <f t="shared" si="65"/>
        <v>1.3230470792</v>
      </c>
      <c r="J345" s="237">
        <f t="shared" si="54"/>
        <v>0</v>
      </c>
      <c r="K345" s="235">
        <f t="shared" si="55"/>
        <v>0</v>
      </c>
      <c r="L345" s="235">
        <f t="shared" si="56"/>
        <v>0</v>
      </c>
      <c r="M345" s="235">
        <f t="shared" si="57"/>
        <v>12.22542243172872</v>
      </c>
      <c r="N345" s="235">
        <f t="shared" si="58"/>
        <v>12.22542243172872</v>
      </c>
      <c r="O345" s="235">
        <f t="shared" si="59"/>
        <v>41.00566419750163</v>
      </c>
      <c r="P345" s="235">
        <f t="shared" si="60"/>
        <v>68.583095948723766</v>
      </c>
      <c r="Q345" s="238">
        <f>J345*VLOOKUP('Tipo de Pilha_AP42'!$E$1,'Área - us ur_AP42'!$A$4:$H$7,2,FALSE)/1000</f>
        <v>0</v>
      </c>
      <c r="R345" s="239">
        <f>K345*VLOOKUP('Tipo de Pilha_AP42'!$E$1,'Área - us ur_AP42'!$A$4:$H$7,3,FALSE)/1000</f>
        <v>0</v>
      </c>
      <c r="S345" s="239">
        <f>L345*VLOOKUP('Tipo de Pilha_AP42'!$E$1,'Área - us ur_AP42'!$A$4:$H$7,4,FALSE)/1000</f>
        <v>0</v>
      </c>
      <c r="T345" s="239">
        <f>M345*VLOOKUP('Tipo de Pilha_AP42'!$E$1,'Área - us ur_AP42'!$A$4:$H$7,5,FALSE)/1000</f>
        <v>5.8682027672297852E-3</v>
      </c>
      <c r="U345" s="239">
        <f>N345*VLOOKUP('Tipo de Pilha_AP42'!$E$1,'Área - us ur_AP42'!$A$4:$H$7,6,FALSE)/1000</f>
        <v>0</v>
      </c>
      <c r="V345" s="239">
        <f>O345*VLOOKUP('Tipo de Pilha_AP42'!$E$1,'Área - us ur_AP42'!$A$4:$H$7,7,FALSE)/1000</f>
        <v>4.9206797037001961E-3</v>
      </c>
      <c r="W345" s="240">
        <f>P345*VLOOKUP('Tipo de Pilha_AP42'!$E$1,'Área - us ur_AP42'!$A$4:$H$7,8,FALSE)/1000</f>
        <v>0</v>
      </c>
      <c r="X345" s="241">
        <f t="shared" si="61"/>
        <v>1.0788882470929982E-2</v>
      </c>
    </row>
    <row r="346" spans="1:24" ht="15" customHeight="1" x14ac:dyDescent="0.2">
      <c r="A346" s="90">
        <f>'Série Vento-1 dia'!D346</f>
        <v>42348</v>
      </c>
      <c r="B346" s="55">
        <f>'Série Vento-1 dia'!E346</f>
        <v>16.32330812</v>
      </c>
      <c r="C346" s="235">
        <f t="shared" si="63"/>
        <v>0.32646616240000009</v>
      </c>
      <c r="D346" s="235">
        <f t="shared" si="63"/>
        <v>0.32646616240000009</v>
      </c>
      <c r="E346" s="235">
        <f t="shared" si="63"/>
        <v>0.32646616240000009</v>
      </c>
      <c r="F346" s="235">
        <f t="shared" si="62"/>
        <v>0.9793984872</v>
      </c>
      <c r="G346" s="235">
        <f t="shared" si="62"/>
        <v>0.9793984872</v>
      </c>
      <c r="H346" s="235">
        <f t="shared" si="64"/>
        <v>1.4690977308000002</v>
      </c>
      <c r="I346" s="236">
        <f t="shared" si="65"/>
        <v>1.7955638932000002</v>
      </c>
      <c r="J346" s="237">
        <f t="shared" si="54"/>
        <v>0</v>
      </c>
      <c r="K346" s="235">
        <f t="shared" si="55"/>
        <v>0</v>
      </c>
      <c r="L346" s="235">
        <f t="shared" si="56"/>
        <v>0</v>
      </c>
      <c r="M346" s="235">
        <f t="shared" si="57"/>
        <v>31.241606648783609</v>
      </c>
      <c r="N346" s="235">
        <f t="shared" si="58"/>
        <v>31.241606648783609</v>
      </c>
      <c r="O346" s="235">
        <f t="shared" si="59"/>
        <v>88.601440730915172</v>
      </c>
      <c r="P346" s="235">
        <f t="shared" si="60"/>
        <v>142.29545262186943</v>
      </c>
      <c r="Q346" s="238">
        <f>J346*VLOOKUP('Tipo de Pilha_AP42'!$E$1,'Área - us ur_AP42'!$A$4:$H$7,2,FALSE)/1000</f>
        <v>0</v>
      </c>
      <c r="R346" s="239">
        <f>K346*VLOOKUP('Tipo de Pilha_AP42'!$E$1,'Área - us ur_AP42'!$A$4:$H$7,3,FALSE)/1000</f>
        <v>0</v>
      </c>
      <c r="S346" s="239">
        <f>L346*VLOOKUP('Tipo de Pilha_AP42'!$E$1,'Área - us ur_AP42'!$A$4:$H$7,4,FALSE)/1000</f>
        <v>0</v>
      </c>
      <c r="T346" s="239">
        <f>M346*VLOOKUP('Tipo de Pilha_AP42'!$E$1,'Área - us ur_AP42'!$A$4:$H$7,5,FALSE)/1000</f>
        <v>1.4995971191416132E-2</v>
      </c>
      <c r="U346" s="239">
        <f>N346*VLOOKUP('Tipo de Pilha_AP42'!$E$1,'Área - us ur_AP42'!$A$4:$H$7,6,FALSE)/1000</f>
        <v>0</v>
      </c>
      <c r="V346" s="239">
        <f>O346*VLOOKUP('Tipo de Pilha_AP42'!$E$1,'Área - us ur_AP42'!$A$4:$H$7,7,FALSE)/1000</f>
        <v>1.0632172887709821E-2</v>
      </c>
      <c r="W346" s="240">
        <f>P346*VLOOKUP('Tipo de Pilha_AP42'!$E$1,'Área - us ur_AP42'!$A$4:$H$7,8,FALSE)/1000</f>
        <v>0</v>
      </c>
      <c r="X346" s="241">
        <f t="shared" si="61"/>
        <v>2.5628144079125954E-2</v>
      </c>
    </row>
    <row r="347" spans="1:24" ht="15" customHeight="1" x14ac:dyDescent="0.2">
      <c r="A347" s="90">
        <f>'Série Vento-1 dia'!D347</f>
        <v>42349</v>
      </c>
      <c r="B347" s="55">
        <f>'Série Vento-1 dia'!E347</f>
        <v>9.4503362800000001</v>
      </c>
      <c r="C347" s="235">
        <f t="shared" si="63"/>
        <v>0.18900672560000004</v>
      </c>
      <c r="D347" s="235">
        <f t="shared" si="63"/>
        <v>0.18900672560000004</v>
      </c>
      <c r="E347" s="235">
        <f t="shared" si="63"/>
        <v>0.18900672560000004</v>
      </c>
      <c r="F347" s="235">
        <f t="shared" si="62"/>
        <v>0.56702017679999994</v>
      </c>
      <c r="G347" s="235">
        <f t="shared" si="62"/>
        <v>0.56702017679999994</v>
      </c>
      <c r="H347" s="235">
        <f t="shared" si="64"/>
        <v>0.85053026520000008</v>
      </c>
      <c r="I347" s="236">
        <f t="shared" si="65"/>
        <v>1.0395369908000001</v>
      </c>
      <c r="J347" s="237">
        <f t="shared" si="54"/>
        <v>0</v>
      </c>
      <c r="K347" s="235">
        <f t="shared" si="55"/>
        <v>0</v>
      </c>
      <c r="L347" s="235">
        <f t="shared" si="56"/>
        <v>0</v>
      </c>
      <c r="M347" s="235">
        <f t="shared" si="57"/>
        <v>4.514427093317587</v>
      </c>
      <c r="N347" s="235">
        <f t="shared" si="58"/>
        <v>4.514427093317587</v>
      </c>
      <c r="O347" s="235">
        <f t="shared" si="59"/>
        <v>20.770307459052582</v>
      </c>
      <c r="P347" s="235">
        <f t="shared" si="60"/>
        <v>36.787474672904132</v>
      </c>
      <c r="Q347" s="238">
        <f>J347*VLOOKUP('Tipo de Pilha_AP42'!$E$1,'Área - us ur_AP42'!$A$4:$H$7,2,FALSE)/1000</f>
        <v>0</v>
      </c>
      <c r="R347" s="239">
        <f>K347*VLOOKUP('Tipo de Pilha_AP42'!$E$1,'Área - us ur_AP42'!$A$4:$H$7,3,FALSE)/1000</f>
        <v>0</v>
      </c>
      <c r="S347" s="239">
        <f>L347*VLOOKUP('Tipo de Pilha_AP42'!$E$1,'Área - us ur_AP42'!$A$4:$H$7,4,FALSE)/1000</f>
        <v>0</v>
      </c>
      <c r="T347" s="239">
        <f>M347*VLOOKUP('Tipo de Pilha_AP42'!$E$1,'Área - us ur_AP42'!$A$4:$H$7,5,FALSE)/1000</f>
        <v>2.1669250047924417E-3</v>
      </c>
      <c r="U347" s="239">
        <f>N347*VLOOKUP('Tipo de Pilha_AP42'!$E$1,'Área - us ur_AP42'!$A$4:$H$7,6,FALSE)/1000</f>
        <v>0</v>
      </c>
      <c r="V347" s="239">
        <f>O347*VLOOKUP('Tipo de Pilha_AP42'!$E$1,'Área - us ur_AP42'!$A$4:$H$7,7,FALSE)/1000</f>
        <v>2.4924368950863095E-3</v>
      </c>
      <c r="W347" s="240">
        <f>P347*VLOOKUP('Tipo de Pilha_AP42'!$E$1,'Área - us ur_AP42'!$A$4:$H$7,8,FALSE)/1000</f>
        <v>0</v>
      </c>
      <c r="X347" s="241">
        <f t="shared" si="61"/>
        <v>4.6593618998787513E-3</v>
      </c>
    </row>
    <row r="348" spans="1:24" ht="15" customHeight="1" x14ac:dyDescent="0.2">
      <c r="A348" s="90">
        <f>'Série Vento-1 dia'!D348</f>
        <v>42350</v>
      </c>
      <c r="B348" s="55">
        <f>'Série Vento-1 dia'!E348</f>
        <v>15.464186639999999</v>
      </c>
      <c r="C348" s="235">
        <f t="shared" si="63"/>
        <v>0.30928373280000004</v>
      </c>
      <c r="D348" s="235">
        <f t="shared" si="63"/>
        <v>0.30928373280000004</v>
      </c>
      <c r="E348" s="235">
        <f t="shared" si="63"/>
        <v>0.30928373280000004</v>
      </c>
      <c r="F348" s="235">
        <f t="shared" si="62"/>
        <v>0.92785119839999997</v>
      </c>
      <c r="G348" s="235">
        <f t="shared" si="62"/>
        <v>0.92785119839999997</v>
      </c>
      <c r="H348" s="235">
        <f t="shared" si="64"/>
        <v>1.3917767976000002</v>
      </c>
      <c r="I348" s="236">
        <f t="shared" si="65"/>
        <v>1.7010605304000002</v>
      </c>
      <c r="J348" s="237">
        <f t="shared" si="54"/>
        <v>0</v>
      </c>
      <c r="K348" s="235">
        <f t="shared" si="55"/>
        <v>0</v>
      </c>
      <c r="L348" s="235">
        <f t="shared" si="56"/>
        <v>0</v>
      </c>
      <c r="M348" s="235">
        <f t="shared" si="57"/>
        <v>26.821917273402335</v>
      </c>
      <c r="N348" s="235">
        <f t="shared" si="58"/>
        <v>26.821917273402335</v>
      </c>
      <c r="O348" s="235">
        <f t="shared" si="59"/>
        <v>77.695267227299297</v>
      </c>
      <c r="P348" s="235">
        <f t="shared" si="60"/>
        <v>125.48101583256233</v>
      </c>
      <c r="Q348" s="238">
        <f>J348*VLOOKUP('Tipo de Pilha_AP42'!$E$1,'Área - us ur_AP42'!$A$4:$H$7,2,FALSE)/1000</f>
        <v>0</v>
      </c>
      <c r="R348" s="239">
        <f>K348*VLOOKUP('Tipo de Pilha_AP42'!$E$1,'Área - us ur_AP42'!$A$4:$H$7,3,FALSE)/1000</f>
        <v>0</v>
      </c>
      <c r="S348" s="239">
        <f>L348*VLOOKUP('Tipo de Pilha_AP42'!$E$1,'Área - us ur_AP42'!$A$4:$H$7,4,FALSE)/1000</f>
        <v>0</v>
      </c>
      <c r="T348" s="239">
        <f>M348*VLOOKUP('Tipo de Pilha_AP42'!$E$1,'Área - us ur_AP42'!$A$4:$H$7,5,FALSE)/1000</f>
        <v>1.287452029123312E-2</v>
      </c>
      <c r="U348" s="239">
        <f>N348*VLOOKUP('Tipo de Pilha_AP42'!$E$1,'Área - us ur_AP42'!$A$4:$H$7,6,FALSE)/1000</f>
        <v>0</v>
      </c>
      <c r="V348" s="239">
        <f>O348*VLOOKUP('Tipo de Pilha_AP42'!$E$1,'Área - us ur_AP42'!$A$4:$H$7,7,FALSE)/1000</f>
        <v>9.3234320672759153E-3</v>
      </c>
      <c r="W348" s="240">
        <f>P348*VLOOKUP('Tipo de Pilha_AP42'!$E$1,'Área - us ur_AP42'!$A$4:$H$7,8,FALSE)/1000</f>
        <v>0</v>
      </c>
      <c r="X348" s="241">
        <f t="shared" si="61"/>
        <v>2.2197952358509035E-2</v>
      </c>
    </row>
    <row r="349" spans="1:24" ht="15" customHeight="1" x14ac:dyDescent="0.2">
      <c r="A349" s="90">
        <f>'Série Vento-1 dia'!D349</f>
        <v>42351</v>
      </c>
      <c r="B349" s="55">
        <f>'Série Vento-1 dia'!E349</f>
        <v>17.182429599999999</v>
      </c>
      <c r="C349" s="235">
        <f t="shared" si="63"/>
        <v>0.34364859200000003</v>
      </c>
      <c r="D349" s="235">
        <f t="shared" si="63"/>
        <v>0.34364859200000003</v>
      </c>
      <c r="E349" s="235">
        <f t="shared" si="63"/>
        <v>0.34364859200000003</v>
      </c>
      <c r="F349" s="235">
        <f t="shared" si="62"/>
        <v>1.0309457759999998</v>
      </c>
      <c r="G349" s="235">
        <f t="shared" si="62"/>
        <v>1.0309457759999998</v>
      </c>
      <c r="H349" s="235">
        <f t="shared" si="64"/>
        <v>1.5464186640000002</v>
      </c>
      <c r="I349" s="236">
        <f t="shared" si="65"/>
        <v>1.890067256</v>
      </c>
      <c r="J349" s="237">
        <f t="shared" si="54"/>
        <v>0</v>
      </c>
      <c r="K349" s="235">
        <f t="shared" si="55"/>
        <v>0</v>
      </c>
      <c r="L349" s="235">
        <f t="shared" si="56"/>
        <v>0</v>
      </c>
      <c r="M349" s="235">
        <f t="shared" si="57"/>
        <v>35.969522290150032</v>
      </c>
      <c r="N349" s="235">
        <f t="shared" si="58"/>
        <v>35.969522290150032</v>
      </c>
      <c r="O349" s="235">
        <f t="shared" si="59"/>
        <v>100.20112333299764</v>
      </c>
      <c r="P349" s="235">
        <f t="shared" si="60"/>
        <v>160.14587213851544</v>
      </c>
      <c r="Q349" s="238">
        <f>J349*VLOOKUP('Tipo de Pilha_AP42'!$E$1,'Área - us ur_AP42'!$A$4:$H$7,2,FALSE)/1000</f>
        <v>0</v>
      </c>
      <c r="R349" s="239">
        <f>K349*VLOOKUP('Tipo de Pilha_AP42'!$E$1,'Área - us ur_AP42'!$A$4:$H$7,3,FALSE)/1000</f>
        <v>0</v>
      </c>
      <c r="S349" s="239">
        <f>L349*VLOOKUP('Tipo de Pilha_AP42'!$E$1,'Área - us ur_AP42'!$A$4:$H$7,4,FALSE)/1000</f>
        <v>0</v>
      </c>
      <c r="T349" s="239">
        <f>M349*VLOOKUP('Tipo de Pilha_AP42'!$E$1,'Área - us ur_AP42'!$A$4:$H$7,5,FALSE)/1000</f>
        <v>1.7265370699272014E-2</v>
      </c>
      <c r="U349" s="239">
        <f>N349*VLOOKUP('Tipo de Pilha_AP42'!$E$1,'Área - us ur_AP42'!$A$4:$H$7,6,FALSE)/1000</f>
        <v>0</v>
      </c>
      <c r="V349" s="239">
        <f>O349*VLOOKUP('Tipo de Pilha_AP42'!$E$1,'Área - us ur_AP42'!$A$4:$H$7,7,FALSE)/1000</f>
        <v>1.2024134799959717E-2</v>
      </c>
      <c r="W349" s="240">
        <f>P349*VLOOKUP('Tipo de Pilha_AP42'!$E$1,'Área - us ur_AP42'!$A$4:$H$7,8,FALSE)/1000</f>
        <v>0</v>
      </c>
      <c r="X349" s="241">
        <f t="shared" si="61"/>
        <v>2.9289505499231733E-2</v>
      </c>
    </row>
    <row r="350" spans="1:24" ht="15" customHeight="1" x14ac:dyDescent="0.2">
      <c r="A350" s="90">
        <f>'Série Vento-1 dia'!D350</f>
        <v>42352</v>
      </c>
      <c r="B350" s="55">
        <f>'Série Vento-1 dia'!E350</f>
        <v>15.464186639999999</v>
      </c>
      <c r="C350" s="235">
        <f t="shared" si="63"/>
        <v>0.30928373280000004</v>
      </c>
      <c r="D350" s="235">
        <f t="shared" si="63"/>
        <v>0.30928373280000004</v>
      </c>
      <c r="E350" s="235">
        <f t="shared" si="63"/>
        <v>0.30928373280000004</v>
      </c>
      <c r="F350" s="235">
        <f t="shared" si="62"/>
        <v>0.92785119839999997</v>
      </c>
      <c r="G350" s="235">
        <f t="shared" si="62"/>
        <v>0.92785119839999997</v>
      </c>
      <c r="H350" s="235">
        <f t="shared" si="64"/>
        <v>1.3917767976000002</v>
      </c>
      <c r="I350" s="236">
        <f t="shared" si="65"/>
        <v>1.7010605304000002</v>
      </c>
      <c r="J350" s="237">
        <f t="shared" si="54"/>
        <v>0</v>
      </c>
      <c r="K350" s="235">
        <f t="shared" si="55"/>
        <v>0</v>
      </c>
      <c r="L350" s="235">
        <f t="shared" si="56"/>
        <v>0</v>
      </c>
      <c r="M350" s="235">
        <f t="shared" si="57"/>
        <v>26.821917273402335</v>
      </c>
      <c r="N350" s="235">
        <f t="shared" si="58"/>
        <v>26.821917273402335</v>
      </c>
      <c r="O350" s="235">
        <f t="shared" si="59"/>
        <v>77.695267227299297</v>
      </c>
      <c r="P350" s="235">
        <f t="shared" si="60"/>
        <v>125.48101583256233</v>
      </c>
      <c r="Q350" s="238">
        <f>J350*VLOOKUP('Tipo de Pilha_AP42'!$E$1,'Área - us ur_AP42'!$A$4:$H$7,2,FALSE)/1000</f>
        <v>0</v>
      </c>
      <c r="R350" s="239">
        <f>K350*VLOOKUP('Tipo de Pilha_AP42'!$E$1,'Área - us ur_AP42'!$A$4:$H$7,3,FALSE)/1000</f>
        <v>0</v>
      </c>
      <c r="S350" s="239">
        <f>L350*VLOOKUP('Tipo de Pilha_AP42'!$E$1,'Área - us ur_AP42'!$A$4:$H$7,4,FALSE)/1000</f>
        <v>0</v>
      </c>
      <c r="T350" s="239">
        <f>M350*VLOOKUP('Tipo de Pilha_AP42'!$E$1,'Área - us ur_AP42'!$A$4:$H$7,5,FALSE)/1000</f>
        <v>1.287452029123312E-2</v>
      </c>
      <c r="U350" s="239">
        <f>N350*VLOOKUP('Tipo de Pilha_AP42'!$E$1,'Área - us ur_AP42'!$A$4:$H$7,6,FALSE)/1000</f>
        <v>0</v>
      </c>
      <c r="V350" s="239">
        <f>O350*VLOOKUP('Tipo de Pilha_AP42'!$E$1,'Área - us ur_AP42'!$A$4:$H$7,7,FALSE)/1000</f>
        <v>9.3234320672759153E-3</v>
      </c>
      <c r="W350" s="240">
        <f>P350*VLOOKUP('Tipo de Pilha_AP42'!$E$1,'Área - us ur_AP42'!$A$4:$H$7,8,FALSE)/1000</f>
        <v>0</v>
      </c>
      <c r="X350" s="241">
        <f t="shared" si="61"/>
        <v>2.2197952358509035E-2</v>
      </c>
    </row>
    <row r="351" spans="1:24" ht="15" customHeight="1" x14ac:dyDescent="0.2">
      <c r="A351" s="90">
        <f>'Série Vento-1 dia'!D351</f>
        <v>42353</v>
      </c>
      <c r="B351" s="55">
        <f>'Série Vento-1 dia'!E351</f>
        <v>16.32330812</v>
      </c>
      <c r="C351" s="235">
        <f t="shared" si="63"/>
        <v>0.32646616240000009</v>
      </c>
      <c r="D351" s="235">
        <f t="shared" si="63"/>
        <v>0.32646616240000009</v>
      </c>
      <c r="E351" s="235">
        <f t="shared" si="63"/>
        <v>0.32646616240000009</v>
      </c>
      <c r="F351" s="235">
        <f t="shared" si="62"/>
        <v>0.9793984872</v>
      </c>
      <c r="G351" s="235">
        <f t="shared" si="62"/>
        <v>0.9793984872</v>
      </c>
      <c r="H351" s="235">
        <f t="shared" si="64"/>
        <v>1.4690977308000002</v>
      </c>
      <c r="I351" s="236">
        <f t="shared" si="65"/>
        <v>1.7955638932000002</v>
      </c>
      <c r="J351" s="237">
        <f t="shared" si="54"/>
        <v>0</v>
      </c>
      <c r="K351" s="235">
        <f t="shared" si="55"/>
        <v>0</v>
      </c>
      <c r="L351" s="235">
        <f t="shared" si="56"/>
        <v>0</v>
      </c>
      <c r="M351" s="235">
        <f t="shared" si="57"/>
        <v>31.241606648783609</v>
      </c>
      <c r="N351" s="235">
        <f t="shared" si="58"/>
        <v>31.241606648783609</v>
      </c>
      <c r="O351" s="235">
        <f t="shared" si="59"/>
        <v>88.601440730915172</v>
      </c>
      <c r="P351" s="235">
        <f t="shared" si="60"/>
        <v>142.29545262186943</v>
      </c>
      <c r="Q351" s="238">
        <f>J351*VLOOKUP('Tipo de Pilha_AP42'!$E$1,'Área - us ur_AP42'!$A$4:$H$7,2,FALSE)/1000</f>
        <v>0</v>
      </c>
      <c r="R351" s="239">
        <f>K351*VLOOKUP('Tipo de Pilha_AP42'!$E$1,'Área - us ur_AP42'!$A$4:$H$7,3,FALSE)/1000</f>
        <v>0</v>
      </c>
      <c r="S351" s="239">
        <f>L351*VLOOKUP('Tipo de Pilha_AP42'!$E$1,'Área - us ur_AP42'!$A$4:$H$7,4,FALSE)/1000</f>
        <v>0</v>
      </c>
      <c r="T351" s="239">
        <f>M351*VLOOKUP('Tipo de Pilha_AP42'!$E$1,'Área - us ur_AP42'!$A$4:$H$7,5,FALSE)/1000</f>
        <v>1.4995971191416132E-2</v>
      </c>
      <c r="U351" s="239">
        <f>N351*VLOOKUP('Tipo de Pilha_AP42'!$E$1,'Área - us ur_AP42'!$A$4:$H$7,6,FALSE)/1000</f>
        <v>0</v>
      </c>
      <c r="V351" s="239">
        <f>O351*VLOOKUP('Tipo de Pilha_AP42'!$E$1,'Área - us ur_AP42'!$A$4:$H$7,7,FALSE)/1000</f>
        <v>1.0632172887709821E-2</v>
      </c>
      <c r="W351" s="240">
        <f>P351*VLOOKUP('Tipo de Pilha_AP42'!$E$1,'Área - us ur_AP42'!$A$4:$H$7,8,FALSE)/1000</f>
        <v>0</v>
      </c>
      <c r="X351" s="241">
        <f t="shared" si="61"/>
        <v>2.5628144079125954E-2</v>
      </c>
    </row>
    <row r="352" spans="1:24" ht="15" customHeight="1" x14ac:dyDescent="0.2">
      <c r="A352" s="90">
        <f>'Série Vento-1 dia'!D352</f>
        <v>42354</v>
      </c>
      <c r="B352" s="55">
        <f>'Série Vento-1 dia'!E352</f>
        <v>15.464186639999999</v>
      </c>
      <c r="C352" s="235">
        <f t="shared" si="63"/>
        <v>0.30928373280000004</v>
      </c>
      <c r="D352" s="235">
        <f t="shared" si="63"/>
        <v>0.30928373280000004</v>
      </c>
      <c r="E352" s="235">
        <f t="shared" si="63"/>
        <v>0.30928373280000004</v>
      </c>
      <c r="F352" s="235">
        <f t="shared" si="62"/>
        <v>0.92785119839999997</v>
      </c>
      <c r="G352" s="235">
        <f t="shared" si="62"/>
        <v>0.92785119839999997</v>
      </c>
      <c r="H352" s="235">
        <f t="shared" si="64"/>
        <v>1.3917767976000002</v>
      </c>
      <c r="I352" s="236">
        <f t="shared" si="65"/>
        <v>1.7010605304000002</v>
      </c>
      <c r="J352" s="237">
        <f t="shared" si="54"/>
        <v>0</v>
      </c>
      <c r="K352" s="235">
        <f t="shared" si="55"/>
        <v>0</v>
      </c>
      <c r="L352" s="235">
        <f t="shared" si="56"/>
        <v>0</v>
      </c>
      <c r="M352" s="235">
        <f t="shared" si="57"/>
        <v>26.821917273402335</v>
      </c>
      <c r="N352" s="235">
        <f t="shared" si="58"/>
        <v>26.821917273402335</v>
      </c>
      <c r="O352" s="235">
        <f t="shared" si="59"/>
        <v>77.695267227299297</v>
      </c>
      <c r="P352" s="235">
        <f t="shared" si="60"/>
        <v>125.48101583256233</v>
      </c>
      <c r="Q352" s="238">
        <f>J352*VLOOKUP('Tipo de Pilha_AP42'!$E$1,'Área - us ur_AP42'!$A$4:$H$7,2,FALSE)/1000</f>
        <v>0</v>
      </c>
      <c r="R352" s="239">
        <f>K352*VLOOKUP('Tipo de Pilha_AP42'!$E$1,'Área - us ur_AP42'!$A$4:$H$7,3,FALSE)/1000</f>
        <v>0</v>
      </c>
      <c r="S352" s="239">
        <f>L352*VLOOKUP('Tipo de Pilha_AP42'!$E$1,'Área - us ur_AP42'!$A$4:$H$7,4,FALSE)/1000</f>
        <v>0</v>
      </c>
      <c r="T352" s="239">
        <f>M352*VLOOKUP('Tipo de Pilha_AP42'!$E$1,'Área - us ur_AP42'!$A$4:$H$7,5,FALSE)/1000</f>
        <v>1.287452029123312E-2</v>
      </c>
      <c r="U352" s="239">
        <f>N352*VLOOKUP('Tipo de Pilha_AP42'!$E$1,'Área - us ur_AP42'!$A$4:$H$7,6,FALSE)/1000</f>
        <v>0</v>
      </c>
      <c r="V352" s="239">
        <f>O352*VLOOKUP('Tipo de Pilha_AP42'!$E$1,'Área - us ur_AP42'!$A$4:$H$7,7,FALSE)/1000</f>
        <v>9.3234320672759153E-3</v>
      </c>
      <c r="W352" s="240">
        <f>P352*VLOOKUP('Tipo de Pilha_AP42'!$E$1,'Área - us ur_AP42'!$A$4:$H$7,8,FALSE)/1000</f>
        <v>0</v>
      </c>
      <c r="X352" s="241">
        <f t="shared" si="61"/>
        <v>2.2197952358509035E-2</v>
      </c>
    </row>
    <row r="353" spans="1:24" ht="15" customHeight="1" x14ac:dyDescent="0.2">
      <c r="A353" s="90">
        <f>'Série Vento-1 dia'!D353</f>
        <v>42355</v>
      </c>
      <c r="B353" s="55">
        <f>'Série Vento-1 dia'!E353</f>
        <v>17.182429599999999</v>
      </c>
      <c r="C353" s="235">
        <f t="shared" si="63"/>
        <v>0.34364859200000003</v>
      </c>
      <c r="D353" s="235">
        <f t="shared" si="63"/>
        <v>0.34364859200000003</v>
      </c>
      <c r="E353" s="235">
        <f t="shared" si="63"/>
        <v>0.34364859200000003</v>
      </c>
      <c r="F353" s="235">
        <f t="shared" si="62"/>
        <v>1.0309457759999998</v>
      </c>
      <c r="G353" s="235">
        <f t="shared" si="62"/>
        <v>1.0309457759999998</v>
      </c>
      <c r="H353" s="235">
        <f t="shared" si="64"/>
        <v>1.5464186640000002</v>
      </c>
      <c r="I353" s="236">
        <f t="shared" si="65"/>
        <v>1.890067256</v>
      </c>
      <c r="J353" s="237">
        <f t="shared" si="54"/>
        <v>0</v>
      </c>
      <c r="K353" s="235">
        <f t="shared" si="55"/>
        <v>0</v>
      </c>
      <c r="L353" s="235">
        <f t="shared" si="56"/>
        <v>0</v>
      </c>
      <c r="M353" s="235">
        <f t="shared" si="57"/>
        <v>35.969522290150032</v>
      </c>
      <c r="N353" s="235">
        <f t="shared" si="58"/>
        <v>35.969522290150032</v>
      </c>
      <c r="O353" s="235">
        <f t="shared" si="59"/>
        <v>100.20112333299764</v>
      </c>
      <c r="P353" s="235">
        <f t="shared" si="60"/>
        <v>160.14587213851544</v>
      </c>
      <c r="Q353" s="238">
        <f>J353*VLOOKUP('Tipo de Pilha_AP42'!$E$1,'Área - us ur_AP42'!$A$4:$H$7,2,FALSE)/1000</f>
        <v>0</v>
      </c>
      <c r="R353" s="239">
        <f>K353*VLOOKUP('Tipo de Pilha_AP42'!$E$1,'Área - us ur_AP42'!$A$4:$H$7,3,FALSE)/1000</f>
        <v>0</v>
      </c>
      <c r="S353" s="239">
        <f>L353*VLOOKUP('Tipo de Pilha_AP42'!$E$1,'Área - us ur_AP42'!$A$4:$H$7,4,FALSE)/1000</f>
        <v>0</v>
      </c>
      <c r="T353" s="239">
        <f>M353*VLOOKUP('Tipo de Pilha_AP42'!$E$1,'Área - us ur_AP42'!$A$4:$H$7,5,FALSE)/1000</f>
        <v>1.7265370699272014E-2</v>
      </c>
      <c r="U353" s="239">
        <f>N353*VLOOKUP('Tipo de Pilha_AP42'!$E$1,'Área - us ur_AP42'!$A$4:$H$7,6,FALSE)/1000</f>
        <v>0</v>
      </c>
      <c r="V353" s="239">
        <f>O353*VLOOKUP('Tipo de Pilha_AP42'!$E$1,'Área - us ur_AP42'!$A$4:$H$7,7,FALSE)/1000</f>
        <v>1.2024134799959717E-2</v>
      </c>
      <c r="W353" s="240">
        <f>P353*VLOOKUP('Tipo de Pilha_AP42'!$E$1,'Área - us ur_AP42'!$A$4:$H$7,8,FALSE)/1000</f>
        <v>0</v>
      </c>
      <c r="X353" s="241">
        <f t="shared" si="61"/>
        <v>2.9289505499231733E-2</v>
      </c>
    </row>
    <row r="354" spans="1:24" ht="15" customHeight="1" x14ac:dyDescent="0.2">
      <c r="A354" s="90">
        <f>'Série Vento-1 dia'!D354</f>
        <v>42356</v>
      </c>
      <c r="B354" s="55">
        <f>'Série Vento-1 dia'!E354</f>
        <v>18.90067256</v>
      </c>
      <c r="C354" s="235">
        <f t="shared" si="63"/>
        <v>0.37801345120000007</v>
      </c>
      <c r="D354" s="235">
        <f t="shared" si="63"/>
        <v>0.37801345120000007</v>
      </c>
      <c r="E354" s="235">
        <f t="shared" si="63"/>
        <v>0.37801345120000007</v>
      </c>
      <c r="F354" s="235">
        <f t="shared" si="62"/>
        <v>1.1340403535999999</v>
      </c>
      <c r="G354" s="235">
        <f t="shared" si="62"/>
        <v>1.1340403535999999</v>
      </c>
      <c r="H354" s="235">
        <f t="shared" si="64"/>
        <v>1.7010605304000002</v>
      </c>
      <c r="I354" s="236">
        <f t="shared" si="65"/>
        <v>2.0790739816000001</v>
      </c>
      <c r="J354" s="237">
        <f t="shared" si="54"/>
        <v>0</v>
      </c>
      <c r="K354" s="235">
        <f t="shared" si="55"/>
        <v>0</v>
      </c>
      <c r="L354" s="235">
        <f t="shared" si="56"/>
        <v>0</v>
      </c>
      <c r="M354" s="235">
        <f t="shared" si="57"/>
        <v>46.350032370838349</v>
      </c>
      <c r="N354" s="235">
        <f t="shared" si="58"/>
        <v>46.350032370838349</v>
      </c>
      <c r="O354" s="235">
        <f t="shared" si="59"/>
        <v>125.48101583256233</v>
      </c>
      <c r="P354" s="235">
        <f t="shared" si="60"/>
        <v>198.95465935382452</v>
      </c>
      <c r="Q354" s="238">
        <f>J354*VLOOKUP('Tipo de Pilha_AP42'!$E$1,'Área - us ur_AP42'!$A$4:$H$7,2,FALSE)/1000</f>
        <v>0</v>
      </c>
      <c r="R354" s="239">
        <f>K354*VLOOKUP('Tipo de Pilha_AP42'!$E$1,'Área - us ur_AP42'!$A$4:$H$7,3,FALSE)/1000</f>
        <v>0</v>
      </c>
      <c r="S354" s="239">
        <f>L354*VLOOKUP('Tipo de Pilha_AP42'!$E$1,'Área - us ur_AP42'!$A$4:$H$7,4,FALSE)/1000</f>
        <v>0</v>
      </c>
      <c r="T354" s="239">
        <f>M354*VLOOKUP('Tipo de Pilha_AP42'!$E$1,'Área - us ur_AP42'!$A$4:$H$7,5,FALSE)/1000</f>
        <v>2.2248015538002406E-2</v>
      </c>
      <c r="U354" s="239">
        <f>N354*VLOOKUP('Tipo de Pilha_AP42'!$E$1,'Área - us ur_AP42'!$A$4:$H$7,6,FALSE)/1000</f>
        <v>0</v>
      </c>
      <c r="V354" s="239">
        <f>O354*VLOOKUP('Tipo de Pilha_AP42'!$E$1,'Área - us ur_AP42'!$A$4:$H$7,7,FALSE)/1000</f>
        <v>1.505772189990748E-2</v>
      </c>
      <c r="W354" s="240">
        <f>P354*VLOOKUP('Tipo de Pilha_AP42'!$E$1,'Área - us ur_AP42'!$A$4:$H$7,8,FALSE)/1000</f>
        <v>0</v>
      </c>
      <c r="X354" s="241">
        <f t="shared" si="61"/>
        <v>3.7305737437909887E-2</v>
      </c>
    </row>
    <row r="355" spans="1:24" ht="15" customHeight="1" x14ac:dyDescent="0.2">
      <c r="A355" s="90">
        <f>'Série Vento-1 dia'!D355</f>
        <v>42357</v>
      </c>
      <c r="B355" s="55">
        <f>'Série Vento-1 dia'!E355</f>
        <v>18.041551079999998</v>
      </c>
      <c r="C355" s="235">
        <f t="shared" si="63"/>
        <v>0.36083102160000002</v>
      </c>
      <c r="D355" s="235">
        <f t="shared" si="63"/>
        <v>0.36083102160000002</v>
      </c>
      <c r="E355" s="235">
        <f t="shared" si="63"/>
        <v>0.36083102160000002</v>
      </c>
      <c r="F355" s="235">
        <f t="shared" si="62"/>
        <v>1.0824930647999997</v>
      </c>
      <c r="G355" s="235">
        <f t="shared" si="62"/>
        <v>1.0824930647999997</v>
      </c>
      <c r="H355" s="235">
        <f t="shared" si="64"/>
        <v>1.6237395971999999</v>
      </c>
      <c r="I355" s="236">
        <f t="shared" si="65"/>
        <v>1.9845706188000001</v>
      </c>
      <c r="J355" s="237">
        <f t="shared" si="54"/>
        <v>0</v>
      </c>
      <c r="K355" s="235">
        <f t="shared" si="55"/>
        <v>0</v>
      </c>
      <c r="L355" s="235">
        <f t="shared" si="56"/>
        <v>0</v>
      </c>
      <c r="M355" s="235">
        <f t="shared" si="57"/>
        <v>41.005664197501602</v>
      </c>
      <c r="N355" s="235">
        <f t="shared" si="58"/>
        <v>41.005664197501602</v>
      </c>
      <c r="O355" s="235">
        <f t="shared" si="59"/>
        <v>112.49431503354667</v>
      </c>
      <c r="P355" s="235">
        <f t="shared" si="60"/>
        <v>179.03227438250047</v>
      </c>
      <c r="Q355" s="238">
        <f>J355*VLOOKUP('Tipo de Pilha_AP42'!$E$1,'Área - us ur_AP42'!$A$4:$H$7,2,FALSE)/1000</f>
        <v>0</v>
      </c>
      <c r="R355" s="239">
        <f>K355*VLOOKUP('Tipo de Pilha_AP42'!$E$1,'Área - us ur_AP42'!$A$4:$H$7,3,FALSE)/1000</f>
        <v>0</v>
      </c>
      <c r="S355" s="239">
        <f>L355*VLOOKUP('Tipo de Pilha_AP42'!$E$1,'Área - us ur_AP42'!$A$4:$H$7,4,FALSE)/1000</f>
        <v>0</v>
      </c>
      <c r="T355" s="239">
        <f>M355*VLOOKUP('Tipo de Pilha_AP42'!$E$1,'Área - us ur_AP42'!$A$4:$H$7,5,FALSE)/1000</f>
        <v>1.9682718814800767E-2</v>
      </c>
      <c r="U355" s="239">
        <f>N355*VLOOKUP('Tipo de Pilha_AP42'!$E$1,'Área - us ur_AP42'!$A$4:$H$7,6,FALSE)/1000</f>
        <v>0</v>
      </c>
      <c r="V355" s="239">
        <f>O355*VLOOKUP('Tipo de Pilha_AP42'!$E$1,'Área - us ur_AP42'!$A$4:$H$7,7,FALSE)/1000</f>
        <v>1.34993178040256E-2</v>
      </c>
      <c r="W355" s="240">
        <f>P355*VLOOKUP('Tipo de Pilha_AP42'!$E$1,'Área - us ur_AP42'!$A$4:$H$7,8,FALSE)/1000</f>
        <v>0</v>
      </c>
      <c r="X355" s="241">
        <f t="shared" si="61"/>
        <v>3.3182036618826363E-2</v>
      </c>
    </row>
    <row r="356" spans="1:24" ht="15" customHeight="1" x14ac:dyDescent="0.2">
      <c r="A356" s="90">
        <f>'Série Vento-1 dia'!D356</f>
        <v>42358</v>
      </c>
      <c r="B356" s="55">
        <f>'Série Vento-1 dia'!E356</f>
        <v>17.182429599999999</v>
      </c>
      <c r="C356" s="235">
        <f t="shared" si="63"/>
        <v>0.34364859200000003</v>
      </c>
      <c r="D356" s="235">
        <f t="shared" si="63"/>
        <v>0.34364859200000003</v>
      </c>
      <c r="E356" s="235">
        <f t="shared" si="63"/>
        <v>0.34364859200000003</v>
      </c>
      <c r="F356" s="235">
        <f t="shared" si="62"/>
        <v>1.0309457759999998</v>
      </c>
      <c r="G356" s="235">
        <f t="shared" si="62"/>
        <v>1.0309457759999998</v>
      </c>
      <c r="H356" s="235">
        <f t="shared" si="64"/>
        <v>1.5464186640000002</v>
      </c>
      <c r="I356" s="236">
        <f t="shared" si="65"/>
        <v>1.890067256</v>
      </c>
      <c r="J356" s="237">
        <f t="shared" si="54"/>
        <v>0</v>
      </c>
      <c r="K356" s="235">
        <f t="shared" si="55"/>
        <v>0</v>
      </c>
      <c r="L356" s="235">
        <f t="shared" si="56"/>
        <v>0</v>
      </c>
      <c r="M356" s="235">
        <f t="shared" si="57"/>
        <v>35.969522290150032</v>
      </c>
      <c r="N356" s="235">
        <f t="shared" si="58"/>
        <v>35.969522290150032</v>
      </c>
      <c r="O356" s="235">
        <f t="shared" si="59"/>
        <v>100.20112333299764</v>
      </c>
      <c r="P356" s="235">
        <f t="shared" si="60"/>
        <v>160.14587213851544</v>
      </c>
      <c r="Q356" s="238">
        <f>J356*VLOOKUP('Tipo de Pilha_AP42'!$E$1,'Área - us ur_AP42'!$A$4:$H$7,2,FALSE)/1000</f>
        <v>0</v>
      </c>
      <c r="R356" s="239">
        <f>K356*VLOOKUP('Tipo de Pilha_AP42'!$E$1,'Área - us ur_AP42'!$A$4:$H$7,3,FALSE)/1000</f>
        <v>0</v>
      </c>
      <c r="S356" s="239">
        <f>L356*VLOOKUP('Tipo de Pilha_AP42'!$E$1,'Área - us ur_AP42'!$A$4:$H$7,4,FALSE)/1000</f>
        <v>0</v>
      </c>
      <c r="T356" s="239">
        <f>M356*VLOOKUP('Tipo de Pilha_AP42'!$E$1,'Área - us ur_AP42'!$A$4:$H$7,5,FALSE)/1000</f>
        <v>1.7265370699272014E-2</v>
      </c>
      <c r="U356" s="239">
        <f>N356*VLOOKUP('Tipo de Pilha_AP42'!$E$1,'Área - us ur_AP42'!$A$4:$H$7,6,FALSE)/1000</f>
        <v>0</v>
      </c>
      <c r="V356" s="239">
        <f>O356*VLOOKUP('Tipo de Pilha_AP42'!$E$1,'Área - us ur_AP42'!$A$4:$H$7,7,FALSE)/1000</f>
        <v>1.2024134799959717E-2</v>
      </c>
      <c r="W356" s="240">
        <f>P356*VLOOKUP('Tipo de Pilha_AP42'!$E$1,'Área - us ur_AP42'!$A$4:$H$7,8,FALSE)/1000</f>
        <v>0</v>
      </c>
      <c r="X356" s="241">
        <f t="shared" si="61"/>
        <v>2.9289505499231733E-2</v>
      </c>
    </row>
    <row r="357" spans="1:24" ht="15" customHeight="1" x14ac:dyDescent="0.2">
      <c r="A357" s="90">
        <f>'Série Vento-1 dia'!D357</f>
        <v>42359</v>
      </c>
      <c r="B357" s="55">
        <f>'Série Vento-1 dia'!E357</f>
        <v>16.32330812</v>
      </c>
      <c r="C357" s="235">
        <f t="shared" si="63"/>
        <v>0.32646616240000009</v>
      </c>
      <c r="D357" s="235">
        <f t="shared" si="63"/>
        <v>0.32646616240000009</v>
      </c>
      <c r="E357" s="235">
        <f t="shared" si="63"/>
        <v>0.32646616240000009</v>
      </c>
      <c r="F357" s="235">
        <f t="shared" si="62"/>
        <v>0.9793984872</v>
      </c>
      <c r="G357" s="235">
        <f t="shared" si="62"/>
        <v>0.9793984872</v>
      </c>
      <c r="H357" s="235">
        <f t="shared" si="64"/>
        <v>1.4690977308000002</v>
      </c>
      <c r="I357" s="236">
        <f t="shared" si="65"/>
        <v>1.7955638932000002</v>
      </c>
      <c r="J357" s="237">
        <f t="shared" si="54"/>
        <v>0</v>
      </c>
      <c r="K357" s="235">
        <f t="shared" si="55"/>
        <v>0</v>
      </c>
      <c r="L357" s="235">
        <f t="shared" si="56"/>
        <v>0</v>
      </c>
      <c r="M357" s="235">
        <f t="shared" si="57"/>
        <v>31.241606648783609</v>
      </c>
      <c r="N357" s="235">
        <f t="shared" si="58"/>
        <v>31.241606648783609</v>
      </c>
      <c r="O357" s="235">
        <f t="shared" si="59"/>
        <v>88.601440730915172</v>
      </c>
      <c r="P357" s="235">
        <f t="shared" si="60"/>
        <v>142.29545262186943</v>
      </c>
      <c r="Q357" s="238">
        <f>J357*VLOOKUP('Tipo de Pilha_AP42'!$E$1,'Área - us ur_AP42'!$A$4:$H$7,2,FALSE)/1000</f>
        <v>0</v>
      </c>
      <c r="R357" s="239">
        <f>K357*VLOOKUP('Tipo de Pilha_AP42'!$E$1,'Área - us ur_AP42'!$A$4:$H$7,3,FALSE)/1000</f>
        <v>0</v>
      </c>
      <c r="S357" s="239">
        <f>L357*VLOOKUP('Tipo de Pilha_AP42'!$E$1,'Área - us ur_AP42'!$A$4:$H$7,4,FALSE)/1000</f>
        <v>0</v>
      </c>
      <c r="T357" s="239">
        <f>M357*VLOOKUP('Tipo de Pilha_AP42'!$E$1,'Área - us ur_AP42'!$A$4:$H$7,5,FALSE)/1000</f>
        <v>1.4995971191416132E-2</v>
      </c>
      <c r="U357" s="239">
        <f>N357*VLOOKUP('Tipo de Pilha_AP42'!$E$1,'Área - us ur_AP42'!$A$4:$H$7,6,FALSE)/1000</f>
        <v>0</v>
      </c>
      <c r="V357" s="239">
        <f>O357*VLOOKUP('Tipo de Pilha_AP42'!$E$1,'Área - us ur_AP42'!$A$4:$H$7,7,FALSE)/1000</f>
        <v>1.0632172887709821E-2</v>
      </c>
      <c r="W357" s="240">
        <f>P357*VLOOKUP('Tipo de Pilha_AP42'!$E$1,'Área - us ur_AP42'!$A$4:$H$7,8,FALSE)/1000</f>
        <v>0</v>
      </c>
      <c r="X357" s="241">
        <f t="shared" si="61"/>
        <v>2.5628144079125954E-2</v>
      </c>
    </row>
    <row r="358" spans="1:24" ht="15" customHeight="1" x14ac:dyDescent="0.2">
      <c r="A358" s="90">
        <f>'Série Vento-1 dia'!D358</f>
        <v>42360</v>
      </c>
      <c r="B358" s="55">
        <f>'Série Vento-1 dia'!E358</f>
        <v>16.32330812</v>
      </c>
      <c r="C358" s="235">
        <f t="shared" si="63"/>
        <v>0.32646616240000009</v>
      </c>
      <c r="D358" s="235">
        <f t="shared" si="63"/>
        <v>0.32646616240000009</v>
      </c>
      <c r="E358" s="235">
        <f t="shared" si="63"/>
        <v>0.32646616240000009</v>
      </c>
      <c r="F358" s="235">
        <f t="shared" si="62"/>
        <v>0.9793984872</v>
      </c>
      <c r="G358" s="235">
        <f t="shared" si="62"/>
        <v>0.9793984872</v>
      </c>
      <c r="H358" s="235">
        <f t="shared" si="64"/>
        <v>1.4690977308000002</v>
      </c>
      <c r="I358" s="236">
        <f t="shared" si="65"/>
        <v>1.7955638932000002</v>
      </c>
      <c r="J358" s="237">
        <f t="shared" si="54"/>
        <v>0</v>
      </c>
      <c r="K358" s="235">
        <f t="shared" si="55"/>
        <v>0</v>
      </c>
      <c r="L358" s="235">
        <f t="shared" si="56"/>
        <v>0</v>
      </c>
      <c r="M358" s="235">
        <f t="shared" si="57"/>
        <v>31.241606648783609</v>
      </c>
      <c r="N358" s="235">
        <f t="shared" si="58"/>
        <v>31.241606648783609</v>
      </c>
      <c r="O358" s="235">
        <f t="shared" si="59"/>
        <v>88.601440730915172</v>
      </c>
      <c r="P358" s="235">
        <f t="shared" si="60"/>
        <v>142.29545262186943</v>
      </c>
      <c r="Q358" s="238">
        <f>J358*VLOOKUP('Tipo de Pilha_AP42'!$E$1,'Área - us ur_AP42'!$A$4:$H$7,2,FALSE)/1000</f>
        <v>0</v>
      </c>
      <c r="R358" s="239">
        <f>K358*VLOOKUP('Tipo de Pilha_AP42'!$E$1,'Área - us ur_AP42'!$A$4:$H$7,3,FALSE)/1000</f>
        <v>0</v>
      </c>
      <c r="S358" s="239">
        <f>L358*VLOOKUP('Tipo de Pilha_AP42'!$E$1,'Área - us ur_AP42'!$A$4:$H$7,4,FALSE)/1000</f>
        <v>0</v>
      </c>
      <c r="T358" s="239">
        <f>M358*VLOOKUP('Tipo de Pilha_AP42'!$E$1,'Área - us ur_AP42'!$A$4:$H$7,5,FALSE)/1000</f>
        <v>1.4995971191416132E-2</v>
      </c>
      <c r="U358" s="239">
        <f>N358*VLOOKUP('Tipo de Pilha_AP42'!$E$1,'Área - us ur_AP42'!$A$4:$H$7,6,FALSE)/1000</f>
        <v>0</v>
      </c>
      <c r="V358" s="239">
        <f>O358*VLOOKUP('Tipo de Pilha_AP42'!$E$1,'Área - us ur_AP42'!$A$4:$H$7,7,FALSE)/1000</f>
        <v>1.0632172887709821E-2</v>
      </c>
      <c r="W358" s="240">
        <f>P358*VLOOKUP('Tipo de Pilha_AP42'!$E$1,'Área - us ur_AP42'!$A$4:$H$7,8,FALSE)/1000</f>
        <v>0</v>
      </c>
      <c r="X358" s="241">
        <f t="shared" si="61"/>
        <v>2.5628144079125954E-2</v>
      </c>
    </row>
    <row r="359" spans="1:24" ht="15" customHeight="1" x14ac:dyDescent="0.2">
      <c r="A359" s="90">
        <f>'Série Vento-1 dia'!D359</f>
        <v>42361</v>
      </c>
      <c r="B359" s="55">
        <f>'Série Vento-1 dia'!E359</f>
        <v>16.32330812</v>
      </c>
      <c r="C359" s="235">
        <f t="shared" si="63"/>
        <v>0.32646616240000009</v>
      </c>
      <c r="D359" s="235">
        <f t="shared" si="63"/>
        <v>0.32646616240000009</v>
      </c>
      <c r="E359" s="235">
        <f t="shared" si="63"/>
        <v>0.32646616240000009</v>
      </c>
      <c r="F359" s="235">
        <f t="shared" si="62"/>
        <v>0.9793984872</v>
      </c>
      <c r="G359" s="235">
        <f t="shared" si="62"/>
        <v>0.9793984872</v>
      </c>
      <c r="H359" s="235">
        <f t="shared" si="64"/>
        <v>1.4690977308000002</v>
      </c>
      <c r="I359" s="236">
        <f t="shared" si="65"/>
        <v>1.7955638932000002</v>
      </c>
      <c r="J359" s="237">
        <f t="shared" si="54"/>
        <v>0</v>
      </c>
      <c r="K359" s="235">
        <f t="shared" si="55"/>
        <v>0</v>
      </c>
      <c r="L359" s="235">
        <f t="shared" si="56"/>
        <v>0</v>
      </c>
      <c r="M359" s="235">
        <f t="shared" si="57"/>
        <v>31.241606648783609</v>
      </c>
      <c r="N359" s="235">
        <f t="shared" si="58"/>
        <v>31.241606648783609</v>
      </c>
      <c r="O359" s="235">
        <f t="shared" si="59"/>
        <v>88.601440730915172</v>
      </c>
      <c r="P359" s="235">
        <f t="shared" si="60"/>
        <v>142.29545262186943</v>
      </c>
      <c r="Q359" s="238">
        <f>J359*VLOOKUP('Tipo de Pilha_AP42'!$E$1,'Área - us ur_AP42'!$A$4:$H$7,2,FALSE)/1000</f>
        <v>0</v>
      </c>
      <c r="R359" s="239">
        <f>K359*VLOOKUP('Tipo de Pilha_AP42'!$E$1,'Área - us ur_AP42'!$A$4:$H$7,3,FALSE)/1000</f>
        <v>0</v>
      </c>
      <c r="S359" s="239">
        <f>L359*VLOOKUP('Tipo de Pilha_AP42'!$E$1,'Área - us ur_AP42'!$A$4:$H$7,4,FALSE)/1000</f>
        <v>0</v>
      </c>
      <c r="T359" s="239">
        <f>M359*VLOOKUP('Tipo de Pilha_AP42'!$E$1,'Área - us ur_AP42'!$A$4:$H$7,5,FALSE)/1000</f>
        <v>1.4995971191416132E-2</v>
      </c>
      <c r="U359" s="239">
        <f>N359*VLOOKUP('Tipo de Pilha_AP42'!$E$1,'Área - us ur_AP42'!$A$4:$H$7,6,FALSE)/1000</f>
        <v>0</v>
      </c>
      <c r="V359" s="239">
        <f>O359*VLOOKUP('Tipo de Pilha_AP42'!$E$1,'Área - us ur_AP42'!$A$4:$H$7,7,FALSE)/1000</f>
        <v>1.0632172887709821E-2</v>
      </c>
      <c r="W359" s="240">
        <f>P359*VLOOKUP('Tipo de Pilha_AP42'!$E$1,'Área - us ur_AP42'!$A$4:$H$7,8,FALSE)/1000</f>
        <v>0</v>
      </c>
      <c r="X359" s="241">
        <f t="shared" si="61"/>
        <v>2.5628144079125954E-2</v>
      </c>
    </row>
    <row r="360" spans="1:24" ht="15" customHeight="1" x14ac:dyDescent="0.2">
      <c r="A360" s="90">
        <f>'Série Vento-1 dia'!D360</f>
        <v>42362</v>
      </c>
      <c r="B360" s="55">
        <f>'Série Vento-1 dia'!E360</f>
        <v>18.90067256</v>
      </c>
      <c r="C360" s="235">
        <f t="shared" si="63"/>
        <v>0.37801345120000007</v>
      </c>
      <c r="D360" s="235">
        <f t="shared" si="63"/>
        <v>0.37801345120000007</v>
      </c>
      <c r="E360" s="235">
        <f t="shared" si="63"/>
        <v>0.37801345120000007</v>
      </c>
      <c r="F360" s="235">
        <f t="shared" si="62"/>
        <v>1.1340403535999999</v>
      </c>
      <c r="G360" s="235">
        <f t="shared" si="62"/>
        <v>1.1340403535999999</v>
      </c>
      <c r="H360" s="235">
        <f t="shared" si="64"/>
        <v>1.7010605304000002</v>
      </c>
      <c r="I360" s="236">
        <f t="shared" si="65"/>
        <v>2.0790739816000001</v>
      </c>
      <c r="J360" s="237">
        <f t="shared" si="54"/>
        <v>0</v>
      </c>
      <c r="K360" s="235">
        <f t="shared" si="55"/>
        <v>0</v>
      </c>
      <c r="L360" s="235">
        <f t="shared" si="56"/>
        <v>0</v>
      </c>
      <c r="M360" s="235">
        <f t="shared" si="57"/>
        <v>46.350032370838349</v>
      </c>
      <c r="N360" s="235">
        <f t="shared" si="58"/>
        <v>46.350032370838349</v>
      </c>
      <c r="O360" s="235">
        <f t="shared" si="59"/>
        <v>125.48101583256233</v>
      </c>
      <c r="P360" s="235">
        <f t="shared" si="60"/>
        <v>198.95465935382452</v>
      </c>
      <c r="Q360" s="238">
        <f>J360*VLOOKUP('Tipo de Pilha_AP42'!$E$1,'Área - us ur_AP42'!$A$4:$H$7,2,FALSE)/1000</f>
        <v>0</v>
      </c>
      <c r="R360" s="239">
        <f>K360*VLOOKUP('Tipo de Pilha_AP42'!$E$1,'Área - us ur_AP42'!$A$4:$H$7,3,FALSE)/1000</f>
        <v>0</v>
      </c>
      <c r="S360" s="239">
        <f>L360*VLOOKUP('Tipo de Pilha_AP42'!$E$1,'Área - us ur_AP42'!$A$4:$H$7,4,FALSE)/1000</f>
        <v>0</v>
      </c>
      <c r="T360" s="239">
        <f>M360*VLOOKUP('Tipo de Pilha_AP42'!$E$1,'Área - us ur_AP42'!$A$4:$H$7,5,FALSE)/1000</f>
        <v>2.2248015538002406E-2</v>
      </c>
      <c r="U360" s="239">
        <f>N360*VLOOKUP('Tipo de Pilha_AP42'!$E$1,'Área - us ur_AP42'!$A$4:$H$7,6,FALSE)/1000</f>
        <v>0</v>
      </c>
      <c r="V360" s="239">
        <f>O360*VLOOKUP('Tipo de Pilha_AP42'!$E$1,'Área - us ur_AP42'!$A$4:$H$7,7,FALSE)/1000</f>
        <v>1.505772189990748E-2</v>
      </c>
      <c r="W360" s="240">
        <f>P360*VLOOKUP('Tipo de Pilha_AP42'!$E$1,'Área - us ur_AP42'!$A$4:$H$7,8,FALSE)/1000</f>
        <v>0</v>
      </c>
      <c r="X360" s="241">
        <f t="shared" si="61"/>
        <v>3.7305737437909887E-2</v>
      </c>
    </row>
    <row r="361" spans="1:24" ht="15" customHeight="1" x14ac:dyDescent="0.2">
      <c r="A361" s="90">
        <f>'Série Vento-1 dia'!D361</f>
        <v>42363</v>
      </c>
      <c r="B361" s="55">
        <f>'Série Vento-1 dia'!E361</f>
        <v>16.32330812</v>
      </c>
      <c r="C361" s="235">
        <f t="shared" si="63"/>
        <v>0.32646616240000009</v>
      </c>
      <c r="D361" s="235">
        <f t="shared" si="63"/>
        <v>0.32646616240000009</v>
      </c>
      <c r="E361" s="235">
        <f t="shared" si="63"/>
        <v>0.32646616240000009</v>
      </c>
      <c r="F361" s="235">
        <f t="shared" si="62"/>
        <v>0.9793984872</v>
      </c>
      <c r="G361" s="235">
        <f t="shared" si="62"/>
        <v>0.9793984872</v>
      </c>
      <c r="H361" s="235">
        <f t="shared" si="64"/>
        <v>1.4690977308000002</v>
      </c>
      <c r="I361" s="236">
        <f t="shared" si="65"/>
        <v>1.7955638932000002</v>
      </c>
      <c r="J361" s="237">
        <f t="shared" si="54"/>
        <v>0</v>
      </c>
      <c r="K361" s="235">
        <f t="shared" si="55"/>
        <v>0</v>
      </c>
      <c r="L361" s="235">
        <f t="shared" si="56"/>
        <v>0</v>
      </c>
      <c r="M361" s="235">
        <f t="shared" si="57"/>
        <v>31.241606648783609</v>
      </c>
      <c r="N361" s="235">
        <f t="shared" si="58"/>
        <v>31.241606648783609</v>
      </c>
      <c r="O361" s="235">
        <f t="shared" si="59"/>
        <v>88.601440730915172</v>
      </c>
      <c r="P361" s="235">
        <f t="shared" si="60"/>
        <v>142.29545262186943</v>
      </c>
      <c r="Q361" s="238">
        <f>J361*VLOOKUP('Tipo de Pilha_AP42'!$E$1,'Área - us ur_AP42'!$A$4:$H$7,2,FALSE)/1000</f>
        <v>0</v>
      </c>
      <c r="R361" s="239">
        <f>K361*VLOOKUP('Tipo de Pilha_AP42'!$E$1,'Área - us ur_AP42'!$A$4:$H$7,3,FALSE)/1000</f>
        <v>0</v>
      </c>
      <c r="S361" s="239">
        <f>L361*VLOOKUP('Tipo de Pilha_AP42'!$E$1,'Área - us ur_AP42'!$A$4:$H$7,4,FALSE)/1000</f>
        <v>0</v>
      </c>
      <c r="T361" s="239">
        <f>M361*VLOOKUP('Tipo de Pilha_AP42'!$E$1,'Área - us ur_AP42'!$A$4:$H$7,5,FALSE)/1000</f>
        <v>1.4995971191416132E-2</v>
      </c>
      <c r="U361" s="239">
        <f>N361*VLOOKUP('Tipo de Pilha_AP42'!$E$1,'Área - us ur_AP42'!$A$4:$H$7,6,FALSE)/1000</f>
        <v>0</v>
      </c>
      <c r="V361" s="239">
        <f>O361*VLOOKUP('Tipo de Pilha_AP42'!$E$1,'Área - us ur_AP42'!$A$4:$H$7,7,FALSE)/1000</f>
        <v>1.0632172887709821E-2</v>
      </c>
      <c r="W361" s="240">
        <f>P361*VLOOKUP('Tipo de Pilha_AP42'!$E$1,'Área - us ur_AP42'!$A$4:$H$7,8,FALSE)/1000</f>
        <v>0</v>
      </c>
      <c r="X361" s="241">
        <f t="shared" si="61"/>
        <v>2.5628144079125954E-2</v>
      </c>
    </row>
    <row r="362" spans="1:24" ht="15" customHeight="1" x14ac:dyDescent="0.2">
      <c r="A362" s="90">
        <f>'Série Vento-1 dia'!D362</f>
        <v>42364</v>
      </c>
      <c r="B362" s="55">
        <f>'Série Vento-1 dia'!E362</f>
        <v>17.182429599999999</v>
      </c>
      <c r="C362" s="235">
        <f t="shared" si="63"/>
        <v>0.34364859200000003</v>
      </c>
      <c r="D362" s="235">
        <f t="shared" si="63"/>
        <v>0.34364859200000003</v>
      </c>
      <c r="E362" s="235">
        <f t="shared" si="63"/>
        <v>0.34364859200000003</v>
      </c>
      <c r="F362" s="235">
        <f t="shared" si="62"/>
        <v>1.0309457759999998</v>
      </c>
      <c r="G362" s="235">
        <f t="shared" si="62"/>
        <v>1.0309457759999998</v>
      </c>
      <c r="H362" s="235">
        <f t="shared" si="64"/>
        <v>1.5464186640000002</v>
      </c>
      <c r="I362" s="236">
        <f t="shared" si="65"/>
        <v>1.890067256</v>
      </c>
      <c r="J362" s="237">
        <f t="shared" si="54"/>
        <v>0</v>
      </c>
      <c r="K362" s="235">
        <f t="shared" si="55"/>
        <v>0</v>
      </c>
      <c r="L362" s="235">
        <f t="shared" si="56"/>
        <v>0</v>
      </c>
      <c r="M362" s="235">
        <f t="shared" si="57"/>
        <v>35.969522290150032</v>
      </c>
      <c r="N362" s="235">
        <f t="shared" si="58"/>
        <v>35.969522290150032</v>
      </c>
      <c r="O362" s="235">
        <f t="shared" si="59"/>
        <v>100.20112333299764</v>
      </c>
      <c r="P362" s="235">
        <f t="shared" si="60"/>
        <v>160.14587213851544</v>
      </c>
      <c r="Q362" s="238">
        <f>J362*VLOOKUP('Tipo de Pilha_AP42'!$E$1,'Área - us ur_AP42'!$A$4:$H$7,2,FALSE)/1000</f>
        <v>0</v>
      </c>
      <c r="R362" s="239">
        <f>K362*VLOOKUP('Tipo de Pilha_AP42'!$E$1,'Área - us ur_AP42'!$A$4:$H$7,3,FALSE)/1000</f>
        <v>0</v>
      </c>
      <c r="S362" s="239">
        <f>L362*VLOOKUP('Tipo de Pilha_AP42'!$E$1,'Área - us ur_AP42'!$A$4:$H$7,4,FALSE)/1000</f>
        <v>0</v>
      </c>
      <c r="T362" s="239">
        <f>M362*VLOOKUP('Tipo de Pilha_AP42'!$E$1,'Área - us ur_AP42'!$A$4:$H$7,5,FALSE)/1000</f>
        <v>1.7265370699272014E-2</v>
      </c>
      <c r="U362" s="239">
        <f>N362*VLOOKUP('Tipo de Pilha_AP42'!$E$1,'Área - us ur_AP42'!$A$4:$H$7,6,FALSE)/1000</f>
        <v>0</v>
      </c>
      <c r="V362" s="239">
        <f>O362*VLOOKUP('Tipo de Pilha_AP42'!$E$1,'Área - us ur_AP42'!$A$4:$H$7,7,FALSE)/1000</f>
        <v>1.2024134799959717E-2</v>
      </c>
      <c r="W362" s="240">
        <f>P362*VLOOKUP('Tipo de Pilha_AP42'!$E$1,'Área - us ur_AP42'!$A$4:$H$7,8,FALSE)/1000</f>
        <v>0</v>
      </c>
      <c r="X362" s="241">
        <f t="shared" si="61"/>
        <v>2.9289505499231733E-2</v>
      </c>
    </row>
    <row r="363" spans="1:24" ht="15" customHeight="1" x14ac:dyDescent="0.2">
      <c r="A363" s="90">
        <f>'Série Vento-1 dia'!D363</f>
        <v>42365</v>
      </c>
      <c r="B363" s="55">
        <f>'Série Vento-1 dia'!E363</f>
        <v>18.041551079999998</v>
      </c>
      <c r="C363" s="235">
        <f t="shared" si="63"/>
        <v>0.36083102160000002</v>
      </c>
      <c r="D363" s="235">
        <f t="shared" si="63"/>
        <v>0.36083102160000002</v>
      </c>
      <c r="E363" s="235">
        <f t="shared" si="63"/>
        <v>0.36083102160000002</v>
      </c>
      <c r="F363" s="235">
        <f t="shared" si="62"/>
        <v>1.0824930647999997</v>
      </c>
      <c r="G363" s="235">
        <f t="shared" si="62"/>
        <v>1.0824930647999997</v>
      </c>
      <c r="H363" s="235">
        <f t="shared" si="64"/>
        <v>1.6237395971999999</v>
      </c>
      <c r="I363" s="236">
        <f t="shared" si="65"/>
        <v>1.9845706188000001</v>
      </c>
      <c r="J363" s="237">
        <f t="shared" si="54"/>
        <v>0</v>
      </c>
      <c r="K363" s="235">
        <f t="shared" si="55"/>
        <v>0</v>
      </c>
      <c r="L363" s="235">
        <f t="shared" si="56"/>
        <v>0</v>
      </c>
      <c r="M363" s="235">
        <f t="shared" si="57"/>
        <v>41.005664197501602</v>
      </c>
      <c r="N363" s="235">
        <f t="shared" si="58"/>
        <v>41.005664197501602</v>
      </c>
      <c r="O363" s="235">
        <f t="shared" si="59"/>
        <v>112.49431503354667</v>
      </c>
      <c r="P363" s="235">
        <f t="shared" si="60"/>
        <v>179.03227438250047</v>
      </c>
      <c r="Q363" s="238">
        <f>J363*VLOOKUP('Tipo de Pilha_AP42'!$E$1,'Área - us ur_AP42'!$A$4:$H$7,2,FALSE)/1000</f>
        <v>0</v>
      </c>
      <c r="R363" s="239">
        <f>K363*VLOOKUP('Tipo de Pilha_AP42'!$E$1,'Área - us ur_AP42'!$A$4:$H$7,3,FALSE)/1000</f>
        <v>0</v>
      </c>
      <c r="S363" s="239">
        <f>L363*VLOOKUP('Tipo de Pilha_AP42'!$E$1,'Área - us ur_AP42'!$A$4:$H$7,4,FALSE)/1000</f>
        <v>0</v>
      </c>
      <c r="T363" s="239">
        <f>M363*VLOOKUP('Tipo de Pilha_AP42'!$E$1,'Área - us ur_AP42'!$A$4:$H$7,5,FALSE)/1000</f>
        <v>1.9682718814800767E-2</v>
      </c>
      <c r="U363" s="239">
        <f>N363*VLOOKUP('Tipo de Pilha_AP42'!$E$1,'Área - us ur_AP42'!$A$4:$H$7,6,FALSE)/1000</f>
        <v>0</v>
      </c>
      <c r="V363" s="239">
        <f>O363*VLOOKUP('Tipo de Pilha_AP42'!$E$1,'Área - us ur_AP42'!$A$4:$H$7,7,FALSE)/1000</f>
        <v>1.34993178040256E-2</v>
      </c>
      <c r="W363" s="240">
        <f>P363*VLOOKUP('Tipo de Pilha_AP42'!$E$1,'Área - us ur_AP42'!$A$4:$H$7,8,FALSE)/1000</f>
        <v>0</v>
      </c>
      <c r="X363" s="241">
        <f t="shared" si="61"/>
        <v>3.3182036618826363E-2</v>
      </c>
    </row>
    <row r="364" spans="1:24" ht="15" customHeight="1" x14ac:dyDescent="0.2">
      <c r="A364" s="90">
        <f>'Série Vento-1 dia'!D364</f>
        <v>42366</v>
      </c>
      <c r="B364" s="55">
        <f>'Série Vento-1 dia'!E364</f>
        <v>18.041551079999998</v>
      </c>
      <c r="C364" s="235">
        <f t="shared" si="63"/>
        <v>0.36083102160000002</v>
      </c>
      <c r="D364" s="235">
        <f t="shared" si="63"/>
        <v>0.36083102160000002</v>
      </c>
      <c r="E364" s="235">
        <f t="shared" si="63"/>
        <v>0.36083102160000002</v>
      </c>
      <c r="F364" s="235">
        <f t="shared" si="62"/>
        <v>1.0824930647999997</v>
      </c>
      <c r="G364" s="235">
        <f t="shared" si="62"/>
        <v>1.0824930647999997</v>
      </c>
      <c r="H364" s="235">
        <f t="shared" si="64"/>
        <v>1.6237395971999999</v>
      </c>
      <c r="I364" s="236">
        <f t="shared" si="65"/>
        <v>1.9845706188000001</v>
      </c>
      <c r="J364" s="237">
        <f t="shared" si="54"/>
        <v>0</v>
      </c>
      <c r="K364" s="235">
        <f t="shared" si="55"/>
        <v>0</v>
      </c>
      <c r="L364" s="235">
        <f t="shared" si="56"/>
        <v>0</v>
      </c>
      <c r="M364" s="235">
        <f t="shared" si="57"/>
        <v>41.005664197501602</v>
      </c>
      <c r="N364" s="235">
        <f t="shared" si="58"/>
        <v>41.005664197501602</v>
      </c>
      <c r="O364" s="235">
        <f t="shared" si="59"/>
        <v>112.49431503354667</v>
      </c>
      <c r="P364" s="235">
        <f t="shared" si="60"/>
        <v>179.03227438250047</v>
      </c>
      <c r="Q364" s="238">
        <f>J364*VLOOKUP('Tipo de Pilha_AP42'!$E$1,'Área - us ur_AP42'!$A$4:$H$7,2,FALSE)/1000</f>
        <v>0</v>
      </c>
      <c r="R364" s="239">
        <f>K364*VLOOKUP('Tipo de Pilha_AP42'!$E$1,'Área - us ur_AP42'!$A$4:$H$7,3,FALSE)/1000</f>
        <v>0</v>
      </c>
      <c r="S364" s="239">
        <f>L364*VLOOKUP('Tipo de Pilha_AP42'!$E$1,'Área - us ur_AP42'!$A$4:$H$7,4,FALSE)/1000</f>
        <v>0</v>
      </c>
      <c r="T364" s="239">
        <f>M364*VLOOKUP('Tipo de Pilha_AP42'!$E$1,'Área - us ur_AP42'!$A$4:$H$7,5,FALSE)/1000</f>
        <v>1.9682718814800767E-2</v>
      </c>
      <c r="U364" s="239">
        <f>N364*VLOOKUP('Tipo de Pilha_AP42'!$E$1,'Área - us ur_AP42'!$A$4:$H$7,6,FALSE)/1000</f>
        <v>0</v>
      </c>
      <c r="V364" s="239">
        <f>O364*VLOOKUP('Tipo de Pilha_AP42'!$E$1,'Área - us ur_AP42'!$A$4:$H$7,7,FALSE)/1000</f>
        <v>1.34993178040256E-2</v>
      </c>
      <c r="W364" s="240">
        <f>P364*VLOOKUP('Tipo de Pilha_AP42'!$E$1,'Área - us ur_AP42'!$A$4:$H$7,8,FALSE)/1000</f>
        <v>0</v>
      </c>
      <c r="X364" s="241">
        <f t="shared" si="61"/>
        <v>3.3182036618826363E-2</v>
      </c>
    </row>
    <row r="365" spans="1:24" ht="15" customHeight="1" x14ac:dyDescent="0.2">
      <c r="A365" s="90">
        <f>'Série Vento-1 dia'!D365</f>
        <v>42367</v>
      </c>
      <c r="B365" s="55">
        <f>'Série Vento-1 dia'!E365</f>
        <v>15.464186639999999</v>
      </c>
      <c r="C365" s="235">
        <f t="shared" si="63"/>
        <v>0.30928373280000004</v>
      </c>
      <c r="D365" s="235">
        <f t="shared" si="63"/>
        <v>0.30928373280000004</v>
      </c>
      <c r="E365" s="235">
        <f t="shared" si="63"/>
        <v>0.30928373280000004</v>
      </c>
      <c r="F365" s="235">
        <f t="shared" si="62"/>
        <v>0.92785119839999997</v>
      </c>
      <c r="G365" s="235">
        <f t="shared" si="62"/>
        <v>0.92785119839999997</v>
      </c>
      <c r="H365" s="235">
        <f t="shared" si="64"/>
        <v>1.3917767976000002</v>
      </c>
      <c r="I365" s="236">
        <f t="shared" si="65"/>
        <v>1.7010605304000002</v>
      </c>
      <c r="J365" s="237">
        <f t="shared" si="54"/>
        <v>0</v>
      </c>
      <c r="K365" s="235">
        <f t="shared" si="55"/>
        <v>0</v>
      </c>
      <c r="L365" s="235">
        <f t="shared" si="56"/>
        <v>0</v>
      </c>
      <c r="M365" s="235">
        <f t="shared" si="57"/>
        <v>26.821917273402335</v>
      </c>
      <c r="N365" s="235">
        <f t="shared" si="58"/>
        <v>26.821917273402335</v>
      </c>
      <c r="O365" s="235">
        <f t="shared" si="59"/>
        <v>77.695267227299297</v>
      </c>
      <c r="P365" s="235">
        <f t="shared" si="60"/>
        <v>125.48101583256233</v>
      </c>
      <c r="Q365" s="238">
        <f>J365*VLOOKUP('Tipo de Pilha_AP42'!$E$1,'Área - us ur_AP42'!$A$4:$H$7,2,FALSE)/1000</f>
        <v>0</v>
      </c>
      <c r="R365" s="239">
        <f>K365*VLOOKUP('Tipo de Pilha_AP42'!$E$1,'Área - us ur_AP42'!$A$4:$H$7,3,FALSE)/1000</f>
        <v>0</v>
      </c>
      <c r="S365" s="239">
        <f>L365*VLOOKUP('Tipo de Pilha_AP42'!$E$1,'Área - us ur_AP42'!$A$4:$H$7,4,FALSE)/1000</f>
        <v>0</v>
      </c>
      <c r="T365" s="239">
        <f>M365*VLOOKUP('Tipo de Pilha_AP42'!$E$1,'Área - us ur_AP42'!$A$4:$H$7,5,FALSE)/1000</f>
        <v>1.287452029123312E-2</v>
      </c>
      <c r="U365" s="239">
        <f>N365*VLOOKUP('Tipo de Pilha_AP42'!$E$1,'Área - us ur_AP42'!$A$4:$H$7,6,FALSE)/1000</f>
        <v>0</v>
      </c>
      <c r="V365" s="239">
        <f>O365*VLOOKUP('Tipo de Pilha_AP42'!$E$1,'Área - us ur_AP42'!$A$4:$H$7,7,FALSE)/1000</f>
        <v>9.3234320672759153E-3</v>
      </c>
      <c r="W365" s="240">
        <f>P365*VLOOKUP('Tipo de Pilha_AP42'!$E$1,'Área - us ur_AP42'!$A$4:$H$7,8,FALSE)/1000</f>
        <v>0</v>
      </c>
      <c r="X365" s="241">
        <f t="shared" si="61"/>
        <v>2.2197952358509035E-2</v>
      </c>
    </row>
    <row r="366" spans="1:24" ht="15" customHeight="1" x14ac:dyDescent="0.2">
      <c r="A366" s="90">
        <f>'Série Vento-1 dia'!D366</f>
        <v>42368</v>
      </c>
      <c r="B366" s="55">
        <f>'Série Vento-1 dia'!E366</f>
        <v>17.182429599999999</v>
      </c>
      <c r="C366" s="235">
        <f t="shared" si="63"/>
        <v>0.34364859200000003</v>
      </c>
      <c r="D366" s="235">
        <f t="shared" si="63"/>
        <v>0.34364859200000003</v>
      </c>
      <c r="E366" s="235">
        <f t="shared" si="63"/>
        <v>0.34364859200000003</v>
      </c>
      <c r="F366" s="235">
        <f t="shared" si="62"/>
        <v>1.0309457759999998</v>
      </c>
      <c r="G366" s="235">
        <f t="shared" si="62"/>
        <v>1.0309457759999998</v>
      </c>
      <c r="H366" s="235">
        <f t="shared" si="64"/>
        <v>1.5464186640000002</v>
      </c>
      <c r="I366" s="236">
        <f t="shared" si="65"/>
        <v>1.890067256</v>
      </c>
      <c r="J366" s="237">
        <f t="shared" si="54"/>
        <v>0</v>
      </c>
      <c r="K366" s="235">
        <f t="shared" si="55"/>
        <v>0</v>
      </c>
      <c r="L366" s="235">
        <f t="shared" si="56"/>
        <v>0</v>
      </c>
      <c r="M366" s="235">
        <f t="shared" si="57"/>
        <v>35.969522290150032</v>
      </c>
      <c r="N366" s="235">
        <f t="shared" si="58"/>
        <v>35.969522290150032</v>
      </c>
      <c r="O366" s="235">
        <f t="shared" si="59"/>
        <v>100.20112333299764</v>
      </c>
      <c r="P366" s="235">
        <f t="shared" si="60"/>
        <v>160.14587213851544</v>
      </c>
      <c r="Q366" s="238">
        <f>J366*VLOOKUP('Tipo de Pilha_AP42'!$E$1,'Área - us ur_AP42'!$A$4:$H$7,2,FALSE)/1000</f>
        <v>0</v>
      </c>
      <c r="R366" s="239">
        <f>K366*VLOOKUP('Tipo de Pilha_AP42'!$E$1,'Área - us ur_AP42'!$A$4:$H$7,3,FALSE)/1000</f>
        <v>0</v>
      </c>
      <c r="S366" s="239">
        <f>L366*VLOOKUP('Tipo de Pilha_AP42'!$E$1,'Área - us ur_AP42'!$A$4:$H$7,4,FALSE)/1000</f>
        <v>0</v>
      </c>
      <c r="T366" s="239">
        <f>M366*VLOOKUP('Tipo de Pilha_AP42'!$E$1,'Área - us ur_AP42'!$A$4:$H$7,5,FALSE)/1000</f>
        <v>1.7265370699272014E-2</v>
      </c>
      <c r="U366" s="239">
        <f>N366*VLOOKUP('Tipo de Pilha_AP42'!$E$1,'Área - us ur_AP42'!$A$4:$H$7,6,FALSE)/1000</f>
        <v>0</v>
      </c>
      <c r="V366" s="239">
        <f>O366*VLOOKUP('Tipo de Pilha_AP42'!$E$1,'Área - us ur_AP42'!$A$4:$H$7,7,FALSE)/1000</f>
        <v>1.2024134799959717E-2</v>
      </c>
      <c r="W366" s="240">
        <f>P366*VLOOKUP('Tipo de Pilha_AP42'!$E$1,'Área - us ur_AP42'!$A$4:$H$7,8,FALSE)/1000</f>
        <v>0</v>
      </c>
      <c r="X366" s="241">
        <f t="shared" si="61"/>
        <v>2.9289505499231733E-2</v>
      </c>
    </row>
    <row r="367" spans="1:24" ht="15" customHeight="1" thickBot="1" x14ac:dyDescent="0.25">
      <c r="A367" s="91">
        <f>'Série Vento-1 dia'!D367</f>
        <v>42369</v>
      </c>
      <c r="B367" s="56">
        <f>'Série Vento-1 dia'!E367</f>
        <v>18.041551079999998</v>
      </c>
      <c r="C367" s="243">
        <f t="shared" si="63"/>
        <v>0.36083102160000002</v>
      </c>
      <c r="D367" s="244">
        <f t="shared" si="63"/>
        <v>0.36083102160000002</v>
      </c>
      <c r="E367" s="244">
        <f t="shared" si="63"/>
        <v>0.36083102160000002</v>
      </c>
      <c r="F367" s="244">
        <f t="shared" si="62"/>
        <v>1.0824930647999997</v>
      </c>
      <c r="G367" s="244">
        <f t="shared" si="62"/>
        <v>1.0824930647999997</v>
      </c>
      <c r="H367" s="244">
        <f t="shared" si="64"/>
        <v>1.6237395971999999</v>
      </c>
      <c r="I367" s="245">
        <f t="shared" si="65"/>
        <v>1.9845706188000001</v>
      </c>
      <c r="J367" s="243">
        <f t="shared" si="54"/>
        <v>0</v>
      </c>
      <c r="K367" s="244">
        <f t="shared" si="55"/>
        <v>0</v>
      </c>
      <c r="L367" s="244">
        <f t="shared" si="56"/>
        <v>0</v>
      </c>
      <c r="M367" s="244">
        <f t="shared" si="57"/>
        <v>41.005664197501602</v>
      </c>
      <c r="N367" s="244">
        <f t="shared" si="58"/>
        <v>41.005664197501602</v>
      </c>
      <c r="O367" s="244">
        <f t="shared" si="59"/>
        <v>112.49431503354667</v>
      </c>
      <c r="P367" s="244">
        <f t="shared" si="60"/>
        <v>179.03227438250047</v>
      </c>
      <c r="Q367" s="246">
        <f>J367*VLOOKUP('Tipo de Pilha_AP42'!$E$1,'Área - us ur_AP42'!$A$4:$H$7,2,FALSE)/1000</f>
        <v>0</v>
      </c>
      <c r="R367" s="247">
        <f>K367*VLOOKUP('Tipo de Pilha_AP42'!$E$1,'Área - us ur_AP42'!$A$4:$H$7,3,FALSE)/1000</f>
        <v>0</v>
      </c>
      <c r="S367" s="247">
        <f>L367*VLOOKUP('Tipo de Pilha_AP42'!$E$1,'Área - us ur_AP42'!$A$4:$H$7,4,FALSE)/1000</f>
        <v>0</v>
      </c>
      <c r="T367" s="247">
        <f>M367*VLOOKUP('Tipo de Pilha_AP42'!$E$1,'Área - us ur_AP42'!$A$4:$H$7,5,FALSE)/1000</f>
        <v>1.9682718814800767E-2</v>
      </c>
      <c r="U367" s="247">
        <f>N367*VLOOKUP('Tipo de Pilha_AP42'!$E$1,'Área - us ur_AP42'!$A$4:$H$7,6,FALSE)/1000</f>
        <v>0</v>
      </c>
      <c r="V367" s="247">
        <f>O367*VLOOKUP('Tipo de Pilha_AP42'!$E$1,'Área - us ur_AP42'!$A$4:$H$7,7,FALSE)/1000</f>
        <v>1.34993178040256E-2</v>
      </c>
      <c r="W367" s="248">
        <f>P367*VLOOKUP('Tipo de Pilha_AP42'!$E$1,'Área - us ur_AP42'!$A$4:$H$7,8,FALSE)/1000</f>
        <v>0</v>
      </c>
      <c r="X367" s="249">
        <f t="shared" si="61"/>
        <v>3.3182036618826363E-2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84"/>
  <sheetViews>
    <sheetView topLeftCell="AM1" workbookViewId="0">
      <selection activeCell="BI14" sqref="BI14"/>
    </sheetView>
  </sheetViews>
  <sheetFormatPr defaultColWidth="9.33203125" defaultRowHeight="15" customHeight="1" x14ac:dyDescent="0.2"/>
  <cols>
    <col min="1" max="1" width="17.5" style="21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24.33203125" style="3" bestFit="1" customWidth="1"/>
    <col min="62" max="16384" width="9.33203125" style="3"/>
  </cols>
  <sheetData>
    <row r="1" spans="1:64" ht="15" customHeight="1" thickBot="1" x14ac:dyDescent="0.25">
      <c r="A1" s="356" t="s">
        <v>7</v>
      </c>
      <c r="B1" s="357"/>
      <c r="C1" s="358" t="s">
        <v>3</v>
      </c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60"/>
      <c r="T1" s="358" t="s">
        <v>1</v>
      </c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60"/>
      <c r="AK1" s="359" t="s">
        <v>55</v>
      </c>
      <c r="AL1" s="359"/>
      <c r="AM1" s="359"/>
      <c r="AN1" s="359"/>
      <c r="AO1" s="359"/>
      <c r="AP1" s="359"/>
      <c r="AQ1" s="359"/>
      <c r="AR1" s="359"/>
      <c r="AS1" s="359"/>
      <c r="AT1" s="359"/>
      <c r="AU1" s="359"/>
      <c r="AV1" s="359"/>
      <c r="AW1" s="359"/>
      <c r="AX1" s="359"/>
      <c r="AY1" s="359"/>
      <c r="AZ1" s="359"/>
      <c r="BA1" s="359"/>
      <c r="BB1" s="164"/>
      <c r="BE1" s="5" t="s">
        <v>163</v>
      </c>
      <c r="BF1" s="162">
        <f>Material!E8</f>
        <v>0.43</v>
      </c>
      <c r="BH1" s="81" t="s">
        <v>22</v>
      </c>
      <c r="BI1" s="20" t="s">
        <v>217</v>
      </c>
    </row>
    <row r="2" spans="1:64" s="41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66">
        <v>0.05</v>
      </c>
      <c r="AL2" s="64">
        <v>0.15</v>
      </c>
      <c r="AM2" s="64">
        <v>0.25</v>
      </c>
      <c r="AN2" s="64">
        <v>0.35</v>
      </c>
      <c r="AO2" s="64">
        <v>0.45</v>
      </c>
      <c r="AP2" s="64">
        <v>0.55000000000000004</v>
      </c>
      <c r="AQ2" s="64">
        <v>0.65</v>
      </c>
      <c r="AR2" s="64">
        <v>0.75</v>
      </c>
      <c r="AS2" s="64">
        <v>0.85</v>
      </c>
      <c r="AT2" s="64">
        <v>0.95</v>
      </c>
      <c r="AU2" s="64">
        <v>1.05</v>
      </c>
      <c r="AV2" s="64">
        <v>1.1499999999999999</v>
      </c>
      <c r="AW2" s="64">
        <v>1.25</v>
      </c>
      <c r="AX2" s="64">
        <v>1.35</v>
      </c>
      <c r="AY2" s="64">
        <v>1.45</v>
      </c>
      <c r="AZ2" s="64">
        <v>1.55</v>
      </c>
      <c r="BA2" s="65">
        <v>1.65</v>
      </c>
      <c r="BB2" s="58" t="s">
        <v>46</v>
      </c>
      <c r="BE2" s="3"/>
      <c r="BF2" s="3"/>
      <c r="BG2" s="3"/>
      <c r="BH2" s="3"/>
      <c r="BI2" s="3"/>
    </row>
    <row r="3" spans="1:64" ht="15" customHeight="1" x14ac:dyDescent="0.2">
      <c r="A3" s="89">
        <f>'Série Vento-2 dias'!J3</f>
        <v>42006</v>
      </c>
      <c r="B3" s="54">
        <f ca="1">'Série Vento-2 dias'!K3</f>
        <v>16.32330812</v>
      </c>
      <c r="C3" s="45">
        <f ca="1">0.1*0.05*$B3</f>
        <v>8.1616540600000023E-2</v>
      </c>
      <c r="D3" s="46">
        <f ca="1">0.1*0.15*$B3</f>
        <v>0.2448496218</v>
      </c>
      <c r="E3" s="46">
        <f ca="1">0.1*0.25*$B3</f>
        <v>0.40808270300000005</v>
      </c>
      <c r="F3" s="46">
        <f ca="1">0.1*0.35*$B3</f>
        <v>0.57131578419999995</v>
      </c>
      <c r="G3" s="46">
        <f ca="1">0.1*0.45*$B3</f>
        <v>0.73454886540000008</v>
      </c>
      <c r="H3" s="46">
        <f ca="1">0.1*0.55*$B3</f>
        <v>0.8977819466000001</v>
      </c>
      <c r="I3" s="46">
        <f ca="1">0.1*0.65*$B3</f>
        <v>1.0610150278000001</v>
      </c>
      <c r="J3" s="46">
        <f ca="1">0.1*0.75*$B3</f>
        <v>1.2242481090000001</v>
      </c>
      <c r="K3" s="46">
        <f ca="1">0.1*0.85*$B3</f>
        <v>1.3874811902000002</v>
      </c>
      <c r="L3" s="46">
        <f ca="1">0.1*0.95*$B3</f>
        <v>1.5507142714</v>
      </c>
      <c r="M3" s="46">
        <f ca="1">0.1*1.05*$B3</f>
        <v>1.7139473526000002</v>
      </c>
      <c r="N3" s="46">
        <f ca="1">0.1*1.15*$B3</f>
        <v>1.8771804337999998</v>
      </c>
      <c r="O3" s="46">
        <f ca="1">0.1*1.25*$B3</f>
        <v>2.040413515</v>
      </c>
      <c r="P3" s="46">
        <f ca="1">0.1*1.35*$B3</f>
        <v>2.2036465962</v>
      </c>
      <c r="Q3" s="46">
        <f ca="1">0.1*1.45*$B3</f>
        <v>2.3668796774</v>
      </c>
      <c r="R3" s="46">
        <f ca="1">0.1*1.55*$B3</f>
        <v>2.5301127586000005</v>
      </c>
      <c r="S3" s="47">
        <f ca="1">0.1*1.65*$B3</f>
        <v>2.6933458398000001</v>
      </c>
      <c r="T3" s="45">
        <f t="shared" ref="T3:AI3" ca="1" si="0">IF(C3&gt;$BF$1,58*(C3-$BF$1)^2+25*(C3-$BF$1),0)</f>
        <v>0</v>
      </c>
      <c r="U3" s="46">
        <f t="shared" ca="1" si="0"/>
        <v>0</v>
      </c>
      <c r="V3" s="46">
        <f t="shared" ca="1" si="0"/>
        <v>0</v>
      </c>
      <c r="W3" s="46">
        <f t="shared" ca="1" si="0"/>
        <v>4.6911633551155347</v>
      </c>
      <c r="X3" s="46">
        <f t="shared" ca="1" si="0"/>
        <v>12.993222297152791</v>
      </c>
      <c r="Y3" s="46">
        <f t="shared" ca="1" si="0"/>
        <v>24.386105739763352</v>
      </c>
      <c r="Z3" s="102">
        <f t="shared" ca="1" si="0"/>
        <v>38.869813682947239</v>
      </c>
      <c r="AA3" s="46">
        <f t="shared" ca="1" si="0"/>
        <v>56.444346126704431</v>
      </c>
      <c r="AB3" s="46">
        <f t="shared" ca="1" si="0"/>
        <v>77.109703071034929</v>
      </c>
      <c r="AC3" s="46">
        <f t="shared" ca="1" si="0"/>
        <v>100.86588451593872</v>
      </c>
      <c r="AD3" s="46">
        <f t="shared" ca="1" si="0"/>
        <v>127.71289046141587</v>
      </c>
      <c r="AE3" s="46">
        <f ca="1">IF(N3&gt;$BF$1,58*(N3-$BF$1)^2+25*(N3-$BF$1),0)</f>
        <v>157.65072090746622</v>
      </c>
      <c r="AF3" s="46">
        <f t="shared" ca="1" si="0"/>
        <v>190.67937585409001</v>
      </c>
      <c r="AG3" s="46">
        <f t="shared" ca="1" si="0"/>
        <v>226.79885530128706</v>
      </c>
      <c r="AH3" s="46">
        <f t="shared" ca="1" si="0"/>
        <v>266.00915924905746</v>
      </c>
      <c r="AI3" s="46">
        <f t="shared" ca="1" si="0"/>
        <v>308.31028769740118</v>
      </c>
      <c r="AJ3" s="46">
        <f t="shared" ref="T3:AJ18" ca="1" si="1">IF(S3&gt;$BF$1,58*(S3-$BF$1)^2+25*(S3-$BF$1),0)</f>
        <v>353.70224064631805</v>
      </c>
      <c r="AK3" s="72">
        <f ca="1">T3*VLOOKUP('Tipo de Pilha_Furieri2014'!$E$1,'Área - us ur_Furieri2014'!$A$4:$R$6,2,FALSE)/1000</f>
        <v>0</v>
      </c>
      <c r="AL3" s="73">
        <f ca="1">U3*VLOOKUP('Tipo de Pilha_Furieri2014'!$E$1,'Área - us ur_Furieri2014'!$A$4:$R$6,3,FALSE)/1000</f>
        <v>0</v>
      </c>
      <c r="AM3" s="73">
        <f ca="1">V3*VLOOKUP('Tipo de Pilha_Furieri2014'!$E$1,'Área - us ur_Furieri2014'!$A$4:$R$6,4,FALSE)/1000</f>
        <v>0</v>
      </c>
      <c r="AN3" s="73">
        <f ca="1">W3*VLOOKUP('Tipo de Pilha_Furieri2014'!$E$1,'Área - us ur_Furieri2014'!$A$4:$R$6,5,FALSE)/1000</f>
        <v>4.5504284544620682E-4</v>
      </c>
      <c r="AO3" s="73">
        <f ca="1">X3*VLOOKUP('Tipo de Pilha_Furieri2014'!$E$1,'Área - us ur_Furieri2014'!$A$4:$R$6,6,FALSE)/1000</f>
        <v>2.0659223452472938E-3</v>
      </c>
      <c r="AP3" s="73">
        <f ca="1">Y3*VLOOKUP('Tipo de Pilha_Furieri2014'!$E$1,'Área - us ur_Furieri2014'!$A$4:$R$6,7,FALSE)/1000</f>
        <v>4.9503794651719604E-3</v>
      </c>
      <c r="AQ3" s="73">
        <f ca="1">Z3*VLOOKUP('Tipo de Pilha_Furieri2014'!$E$1,'Área - us ur_Furieri2014'!$A$4:$R$6,8,FALSE)/1000</f>
        <v>5.9470814934909268E-3</v>
      </c>
      <c r="AR3" s="73">
        <f ca="1">AA3*VLOOKUP('Tipo de Pilha_Furieri2014'!$E$1,'Área - us ur_Furieri2014'!$A$4:$R$6,9,FALSE)/1000</f>
        <v>6.1524337278107827E-3</v>
      </c>
      <c r="AS3" s="73">
        <f ca="1">AB3*VLOOKUP('Tipo de Pilha_Furieri2014'!$E$1,'Área - us ur_Furieri2014'!$A$4:$R$6,10,FALSE)/1000</f>
        <v>4.163923965835886E-3</v>
      </c>
      <c r="AT3" s="73">
        <f ca="1">AC3*VLOOKUP('Tipo de Pilha_Furieri2014'!$E$1,'Área - us ur_Furieri2014'!$A$4:$R$6,11,FALSE)/1000</f>
        <v>3.5303059580578553E-3</v>
      </c>
      <c r="AU3" s="73">
        <f ca="1">AD3*VLOOKUP('Tipo de Pilha_Furieri2014'!$E$1,'Área - us ur_Furieri2014'!$A$4:$R$6,12,FALSE)/1000</f>
        <v>3.0651093710739809E-3</v>
      </c>
      <c r="AV3" s="73">
        <f ca="1">AE3*VLOOKUP('Tipo de Pilha_Furieri2014'!$E$1,'Área - us ur_Furieri2014'!$A$4:$R$6,13,FALSE)/1000</f>
        <v>9.4590432544479743E-4</v>
      </c>
      <c r="AW3" s="73">
        <f ca="1">AF3*VLOOKUP('Tipo de Pilha_Furieri2014'!$E$1,'Área - us ur_Furieri2014'!$A$4:$R$6,14,FALSE)/1000</f>
        <v>5.7203812756226997E-4</v>
      </c>
      <c r="AX3" s="73">
        <f ca="1">AG3*VLOOKUP('Tipo de Pilha_Furieri2014'!$E$1,'Área - us ur_Furieri2014'!$A$4:$R$6,15,FALSE)/1000</f>
        <v>2.2679885530128708E-4</v>
      </c>
      <c r="AY3" s="73">
        <f ca="1">AH3*VLOOKUP('Tipo de Pilha_Furieri2014'!$E$1,'Área - us ur_Furieri2014'!$A$4:$R$6,16,FALSE)/1000</f>
        <v>0</v>
      </c>
      <c r="AZ3" s="73">
        <f ca="1">AI3*VLOOKUP('Tipo de Pilha_Furieri2014'!$E$1,'Área - us ur_Furieri2014'!$A$4:$R$6,17,FALSE)/1000</f>
        <v>0</v>
      </c>
      <c r="BA3" s="74">
        <f ca="1">AJ3*VLOOKUP('Tipo de Pilha_Furieri2014'!$E$1,'Área - us ur_Furieri2014'!$A$4:$R$6,18,FALSE)/1000</f>
        <v>0</v>
      </c>
      <c r="BB3" s="69">
        <f ca="1">SUM(AK3:BA3)</f>
        <v>3.2074940480443251E-2</v>
      </c>
    </row>
    <row r="4" spans="1:64" ht="15" customHeight="1" x14ac:dyDescent="0.2">
      <c r="A4" s="90">
        <f>'Série Vento-2 dias'!J4</f>
        <v>42008</v>
      </c>
      <c r="B4" s="55">
        <f ca="1">'Série Vento-2 dias'!K4</f>
        <v>15.464186639999999</v>
      </c>
      <c r="C4" s="48">
        <f t="shared" ref="C4:C67" ca="1" si="2">0.1*0.05*$B4</f>
        <v>7.7320933200000011E-2</v>
      </c>
      <c r="D4" s="49">
        <f t="shared" ref="D4:D67" ca="1" si="3">0.1*0.15*$B4</f>
        <v>0.23196279959999999</v>
      </c>
      <c r="E4" s="49">
        <f t="shared" ref="E4:E67" ca="1" si="4">0.1*0.25*$B4</f>
        <v>0.38660466599999999</v>
      </c>
      <c r="F4" s="49">
        <f t="shared" ref="F4:F67" ca="1" si="5">0.1*0.35*$B4</f>
        <v>0.54124653239999987</v>
      </c>
      <c r="G4" s="49">
        <f t="shared" ref="G4:G67" ca="1" si="6">0.1*0.45*$B4</f>
        <v>0.69588839880000009</v>
      </c>
      <c r="H4" s="49">
        <f t="shared" ref="H4:H67" ca="1" si="7">0.1*0.55*$B4</f>
        <v>0.85053026520000008</v>
      </c>
      <c r="I4" s="49">
        <f t="shared" ref="I4:I67" ca="1" si="8">0.1*0.65*$B4</f>
        <v>1.0051721316</v>
      </c>
      <c r="J4" s="49">
        <f t="shared" ref="J4:J67" ca="1" si="9">0.1*0.75*$B4</f>
        <v>1.1598139980000002</v>
      </c>
      <c r="K4" s="49">
        <f t="shared" ref="K4:K67" ca="1" si="10">0.1*0.85*$B4</f>
        <v>1.3144558644</v>
      </c>
      <c r="L4" s="49">
        <f t="shared" ref="L4:L67" ca="1" si="11">0.1*0.95*$B4</f>
        <v>1.4690977307999999</v>
      </c>
      <c r="M4" s="49">
        <f t="shared" ref="M4:M67" ca="1" si="12">0.1*1.05*$B4</f>
        <v>1.6237395972000002</v>
      </c>
      <c r="N4" s="49">
        <f t="shared" ref="N4:N67" ca="1" si="13">0.1*1.15*$B4</f>
        <v>1.7783814635999997</v>
      </c>
      <c r="O4" s="49">
        <f t="shared" ref="O4:O67" ca="1" si="14">0.1*1.25*$B4</f>
        <v>1.9330233299999999</v>
      </c>
      <c r="P4" s="49">
        <f t="shared" ref="P4:P67" ca="1" si="15">0.1*1.35*$B4</f>
        <v>2.0876651964000001</v>
      </c>
      <c r="Q4" s="49">
        <f t="shared" ref="Q4:Q67" ca="1" si="16">0.1*1.45*$B4</f>
        <v>2.2423070627999997</v>
      </c>
      <c r="R4" s="49">
        <f t="shared" ref="R4:R67" ca="1" si="17">0.1*1.55*$B4</f>
        <v>2.3969489292000001</v>
      </c>
      <c r="S4" s="50">
        <f t="shared" ref="S4:S67" ca="1" si="18">0.1*1.65*$B4</f>
        <v>2.5515907956000001</v>
      </c>
      <c r="T4" s="48">
        <f t="shared" ca="1" si="1"/>
        <v>0</v>
      </c>
      <c r="U4" s="49">
        <f t="shared" ca="1" si="1"/>
        <v>0</v>
      </c>
      <c r="V4" s="49">
        <f t="shared" ca="1" si="1"/>
        <v>0</v>
      </c>
      <c r="W4" s="49">
        <f t="shared" ca="1" si="1"/>
        <v>3.4989591863194018</v>
      </c>
      <c r="X4" s="49">
        <f t="shared" ca="1" si="1"/>
        <v>10.747615125752819</v>
      </c>
      <c r="Y4" s="49">
        <f t="shared" ca="1" si="1"/>
        <v>20.770307459052582</v>
      </c>
      <c r="Z4" s="49">
        <f t="shared" ca="1" si="1"/>
        <v>33.567036186218694</v>
      </c>
      <c r="AA4" s="49">
        <f t="shared" ca="1" si="1"/>
        <v>49.137801307251181</v>
      </c>
      <c r="AB4" s="49">
        <f t="shared" ca="1" si="1"/>
        <v>67.482602822149971</v>
      </c>
      <c r="AC4" s="49">
        <f t="shared" ca="1" si="1"/>
        <v>88.60144073091513</v>
      </c>
      <c r="AD4" s="49">
        <f t="shared" ca="1" si="1"/>
        <v>112.4943150335467</v>
      </c>
      <c r="AE4" s="49">
        <f t="shared" ca="1" si="1"/>
        <v>139.16122573004449</v>
      </c>
      <c r="AF4" s="49">
        <f t="shared" ca="1" si="1"/>
        <v>168.60217282040875</v>
      </c>
      <c r="AG4" s="49">
        <f t="shared" ca="1" si="1"/>
        <v>200.81715630463935</v>
      </c>
      <c r="AH4" s="49">
        <f t="shared" ca="1" si="1"/>
        <v>235.80617618273621</v>
      </c>
      <c r="AI4" s="49">
        <f t="shared" ca="1" si="1"/>
        <v>273.56923245469955</v>
      </c>
      <c r="AJ4" s="49">
        <f t="shared" ca="1" si="1"/>
        <v>314.10632512052916</v>
      </c>
      <c r="AK4" s="75">
        <f ca="1">T4*VLOOKUP('Tipo de Pilha_Furieri2014'!$E$1,'Área - us ur_Furieri2014'!$A$4:$R$6,2,FALSE)/1000</f>
        <v>0</v>
      </c>
      <c r="AL4" s="76">
        <f ca="1">U4*VLOOKUP('Tipo de Pilha_Furieri2014'!$E$1,'Área - us ur_Furieri2014'!$A$4:$R$6,3,FALSE)/1000</f>
        <v>0</v>
      </c>
      <c r="AM4" s="76">
        <f ca="1">V4*VLOOKUP('Tipo de Pilha_Furieri2014'!$E$1,'Área - us ur_Furieri2014'!$A$4:$R$6,4,FALSE)/1000</f>
        <v>0</v>
      </c>
      <c r="AN4" s="76">
        <f ca="1">W4*VLOOKUP('Tipo de Pilha_Furieri2014'!$E$1,'Área - us ur_Furieri2014'!$A$4:$R$6,5,FALSE)/1000</f>
        <v>3.3939904107298198E-4</v>
      </c>
      <c r="AO4" s="76">
        <f ca="1">X4*VLOOKUP('Tipo de Pilha_Furieri2014'!$E$1,'Área - us ur_Furieri2014'!$A$4:$R$6,6,FALSE)/1000</f>
        <v>1.7088708049946984E-3</v>
      </c>
      <c r="AP4" s="76">
        <f ca="1">Y4*VLOOKUP('Tipo de Pilha_Furieri2014'!$E$1,'Área - us ur_Furieri2014'!$A$4:$R$6,7,FALSE)/1000</f>
        <v>4.2163724141876741E-3</v>
      </c>
      <c r="AQ4" s="76">
        <f ca="1">Z4*VLOOKUP('Tipo de Pilha_Furieri2014'!$E$1,'Área - us ur_Furieri2014'!$A$4:$R$6,8,FALSE)/1000</f>
        <v>5.1357565364914598E-3</v>
      </c>
      <c r="AR4" s="76">
        <f ca="1">AA4*VLOOKUP('Tipo de Pilha_Furieri2014'!$E$1,'Área - us ur_Furieri2014'!$A$4:$R$6,9,FALSE)/1000</f>
        <v>5.3560203424903785E-3</v>
      </c>
      <c r="AS4" s="76">
        <f ca="1">AB4*VLOOKUP('Tipo de Pilha_Furieri2014'!$E$1,'Área - us ur_Furieri2014'!$A$4:$R$6,10,FALSE)/1000</f>
        <v>3.6440605523960987E-3</v>
      </c>
      <c r="AT4" s="76">
        <f ca="1">AC4*VLOOKUP('Tipo de Pilha_Furieri2014'!$E$1,'Área - us ur_Furieri2014'!$A$4:$R$6,11,FALSE)/1000</f>
        <v>3.1010504255820298E-3</v>
      </c>
      <c r="AU4" s="76">
        <f ca="1">AD4*VLOOKUP('Tipo de Pilha_Furieri2014'!$E$1,'Área - us ur_Furieri2014'!$A$4:$R$6,12,FALSE)/1000</f>
        <v>2.6998635608051205E-3</v>
      </c>
      <c r="AV4" s="76">
        <f ca="1">AE4*VLOOKUP('Tipo de Pilha_Furieri2014'!$E$1,'Área - us ur_Furieri2014'!$A$4:$R$6,13,FALSE)/1000</f>
        <v>8.3496735438026693E-4</v>
      </c>
      <c r="AW4" s="76">
        <f ca="1">AF4*VLOOKUP('Tipo de Pilha_Furieri2014'!$E$1,'Área - us ur_Furieri2014'!$A$4:$R$6,14,FALSE)/1000</f>
        <v>5.0580651846122624E-4</v>
      </c>
      <c r="AX4" s="76">
        <f ca="1">AG4*VLOOKUP('Tipo de Pilha_Furieri2014'!$E$1,'Área - us ur_Furieri2014'!$A$4:$R$6,15,FALSE)/1000</f>
        <v>2.0081715630463937E-4</v>
      </c>
      <c r="AY4" s="76">
        <f ca="1">AH4*VLOOKUP('Tipo de Pilha_Furieri2014'!$E$1,'Área - us ur_Furieri2014'!$A$4:$R$6,16,FALSE)/1000</f>
        <v>0</v>
      </c>
      <c r="AZ4" s="76">
        <f ca="1">AI4*VLOOKUP('Tipo de Pilha_Furieri2014'!$E$1,'Área - us ur_Furieri2014'!$A$4:$R$6,17,FALSE)/1000</f>
        <v>0</v>
      </c>
      <c r="BA4" s="77">
        <f ca="1">AJ4*VLOOKUP('Tipo de Pilha_Furieri2014'!$E$1,'Área - us ur_Furieri2014'!$A$4:$R$6,18,FALSE)/1000</f>
        <v>0</v>
      </c>
      <c r="BB4" s="70">
        <f t="shared" ref="BB4:BB67" ca="1" si="19">SUM(AK4:BA4)</f>
        <v>2.7742984707166574E-2</v>
      </c>
      <c r="BL4" s="41"/>
    </row>
    <row r="5" spans="1:64" ht="15" customHeight="1" x14ac:dyDescent="0.2">
      <c r="A5" s="90">
        <f>'Série Vento-2 dias'!J5</f>
        <v>42010</v>
      </c>
      <c r="B5" s="55">
        <f ca="1">'Série Vento-2 dias'!K5</f>
        <v>14.605065159999999</v>
      </c>
      <c r="C5" s="48">
        <f t="shared" ca="1" si="2"/>
        <v>7.3025325800000013E-2</v>
      </c>
      <c r="D5" s="49">
        <f t="shared" ca="1" si="3"/>
        <v>0.21907597739999998</v>
      </c>
      <c r="E5" s="49">
        <f t="shared" ca="1" si="4"/>
        <v>0.36512662899999998</v>
      </c>
      <c r="F5" s="49">
        <f t="shared" ca="1" si="5"/>
        <v>0.51117728059999989</v>
      </c>
      <c r="G5" s="49">
        <f t="shared" ca="1" si="6"/>
        <v>0.65722793219999998</v>
      </c>
      <c r="H5" s="49">
        <f t="shared" ca="1" si="7"/>
        <v>0.80327858380000006</v>
      </c>
      <c r="I5" s="49">
        <f t="shared" ca="1" si="8"/>
        <v>0.94932923539999992</v>
      </c>
      <c r="J5" s="49">
        <f t="shared" ca="1" si="9"/>
        <v>1.095379887</v>
      </c>
      <c r="K5" s="49">
        <f t="shared" ca="1" si="10"/>
        <v>1.2414305386</v>
      </c>
      <c r="L5" s="49">
        <f t="shared" ca="1" si="11"/>
        <v>1.3874811901999999</v>
      </c>
      <c r="M5" s="49">
        <f t="shared" ca="1" si="12"/>
        <v>1.5335318417999999</v>
      </c>
      <c r="N5" s="49">
        <f t="shared" ca="1" si="13"/>
        <v>1.6795824933999997</v>
      </c>
      <c r="O5" s="49">
        <f t="shared" ca="1" si="14"/>
        <v>1.8256331449999998</v>
      </c>
      <c r="P5" s="49">
        <f t="shared" ca="1" si="15"/>
        <v>1.9716837966</v>
      </c>
      <c r="Q5" s="49">
        <f t="shared" ca="1" si="16"/>
        <v>2.1177344481999998</v>
      </c>
      <c r="R5" s="49">
        <f t="shared" ca="1" si="17"/>
        <v>2.2637850998000002</v>
      </c>
      <c r="S5" s="50">
        <f t="shared" ca="1" si="18"/>
        <v>2.4098357513999997</v>
      </c>
      <c r="T5" s="48">
        <f t="shared" ca="1" si="1"/>
        <v>0</v>
      </c>
      <c r="U5" s="49">
        <f t="shared" ca="1" si="1"/>
        <v>0</v>
      </c>
      <c r="V5" s="49">
        <f t="shared" ca="1" si="1"/>
        <v>0</v>
      </c>
      <c r="W5" s="49">
        <f t="shared" ca="1" si="1"/>
        <v>2.4116375663654424</v>
      </c>
      <c r="X5" s="49">
        <f t="shared" ca="1" si="1"/>
        <v>8.6753852289694926</v>
      </c>
      <c r="Y5" s="49">
        <f t="shared" ca="1" si="1"/>
        <v>17.413504860176555</v>
      </c>
      <c r="Z5" s="49">
        <f t="shared" ca="1" si="1"/>
        <v>28.625996459986609</v>
      </c>
      <c r="AA5" s="49">
        <f t="shared" ca="1" si="1"/>
        <v>42.312860028399705</v>
      </c>
      <c r="AB5" s="49">
        <f t="shared" ca="1" si="1"/>
        <v>58.474095565415801</v>
      </c>
      <c r="AC5" s="49">
        <f t="shared" ca="1" si="1"/>
        <v>77.1097030710349</v>
      </c>
      <c r="AD5" s="49">
        <f t="shared" ca="1" si="1"/>
        <v>98.219682545257001</v>
      </c>
      <c r="AE5" s="49">
        <f t="shared" ca="1" si="1"/>
        <v>121.80403398808208</v>
      </c>
      <c r="AF5" s="49">
        <f t="shared" ca="1" si="1"/>
        <v>147.86275739951026</v>
      </c>
      <c r="AG5" s="49">
        <f t="shared" ca="1" si="1"/>
        <v>176.39585277954146</v>
      </c>
      <c r="AH5" s="49">
        <f t="shared" ca="1" si="1"/>
        <v>207.40332012817555</v>
      </c>
      <c r="AI5" s="49">
        <f t="shared" ca="1" si="1"/>
        <v>240.88515944541282</v>
      </c>
      <c r="AJ5" s="49">
        <f t="shared" ca="1" si="1"/>
        <v>276.84137073125294</v>
      </c>
      <c r="AK5" s="75">
        <f ca="1">T5*VLOOKUP('Tipo de Pilha_Furieri2014'!$E$1,'Área - us ur_Furieri2014'!$A$4:$R$6,2,FALSE)/1000</f>
        <v>0</v>
      </c>
      <c r="AL5" s="76">
        <f ca="1">U5*VLOOKUP('Tipo de Pilha_Furieri2014'!$E$1,'Área - us ur_Furieri2014'!$A$4:$R$6,3,FALSE)/1000</f>
        <v>0</v>
      </c>
      <c r="AM5" s="76">
        <f ca="1">V5*VLOOKUP('Tipo de Pilha_Furieri2014'!$E$1,'Área - us ur_Furieri2014'!$A$4:$R$6,4,FALSE)/1000</f>
        <v>0</v>
      </c>
      <c r="AN5" s="76">
        <f ca="1">W5*VLOOKUP('Tipo de Pilha_Furieri2014'!$E$1,'Área - us ur_Furieri2014'!$A$4:$R$6,5,FALSE)/1000</f>
        <v>2.3392884393744789E-4</v>
      </c>
      <c r="AO5" s="76">
        <f ca="1">X5*VLOOKUP('Tipo de Pilha_Furieri2014'!$E$1,'Área - us ur_Furieri2014'!$A$4:$R$6,6,FALSE)/1000</f>
        <v>1.3793862514061494E-3</v>
      </c>
      <c r="AP5" s="76">
        <f ca="1">Y5*VLOOKUP('Tipo de Pilha_Furieri2014'!$E$1,'Área - us ur_Furieri2014'!$A$4:$R$6,7,FALSE)/1000</f>
        <v>3.5349414866158407E-3</v>
      </c>
      <c r="AQ5" s="76">
        <f ca="1">Z5*VLOOKUP('Tipo de Pilha_Furieri2014'!$E$1,'Área - us ur_Furieri2014'!$A$4:$R$6,8,FALSE)/1000</f>
        <v>4.3797774583779515E-3</v>
      </c>
      <c r="AR5" s="76">
        <f ca="1">AA5*VLOOKUP('Tipo de Pilha_Furieri2014'!$E$1,'Área - us ur_Furieri2014'!$A$4:$R$6,9,FALSE)/1000</f>
        <v>4.6121017430955681E-3</v>
      </c>
      <c r="AS5" s="76">
        <f ca="1">AB5*VLOOKUP('Tipo de Pilha_Furieri2014'!$E$1,'Área - us ur_Furieri2014'!$A$4:$R$6,10,FALSE)/1000</f>
        <v>3.1576011605324535E-3</v>
      </c>
      <c r="AT5" s="76">
        <f ca="1">AC5*VLOOKUP('Tipo de Pilha_Furieri2014'!$E$1,'Área - us ur_Furieri2014'!$A$4:$R$6,11,FALSE)/1000</f>
        <v>2.6988396074862217E-3</v>
      </c>
      <c r="AU5" s="76">
        <f ca="1">AD5*VLOOKUP('Tipo de Pilha_Furieri2014'!$E$1,'Área - us ur_Furieri2014'!$A$4:$R$6,12,FALSE)/1000</f>
        <v>2.3572723810861679E-3</v>
      </c>
      <c r="AV5" s="76">
        <f ca="1">AE5*VLOOKUP('Tipo de Pilha_Furieri2014'!$E$1,'Área - us ur_Furieri2014'!$A$4:$R$6,13,FALSE)/1000</f>
        <v>7.3082420392849251E-4</v>
      </c>
      <c r="AW5" s="76">
        <f ca="1">AF5*VLOOKUP('Tipo de Pilha_Furieri2014'!$E$1,'Área - us ur_Furieri2014'!$A$4:$R$6,14,FALSE)/1000</f>
        <v>4.4358827219853083E-4</v>
      </c>
      <c r="AX5" s="76">
        <f ca="1">AG5*VLOOKUP('Tipo de Pilha_Furieri2014'!$E$1,'Área - us ur_Furieri2014'!$A$4:$R$6,15,FALSE)/1000</f>
        <v>1.7639585277954146E-4</v>
      </c>
      <c r="AY5" s="76">
        <f ca="1">AH5*VLOOKUP('Tipo de Pilha_Furieri2014'!$E$1,'Área - us ur_Furieri2014'!$A$4:$R$6,16,FALSE)/1000</f>
        <v>0</v>
      </c>
      <c r="AZ5" s="76">
        <f ca="1">AI5*VLOOKUP('Tipo de Pilha_Furieri2014'!$E$1,'Área - us ur_Furieri2014'!$A$4:$R$6,17,FALSE)/1000</f>
        <v>0</v>
      </c>
      <c r="BA5" s="77">
        <f ca="1">AJ5*VLOOKUP('Tipo de Pilha_Furieri2014'!$E$1,'Área - us ur_Furieri2014'!$A$4:$R$6,18,FALSE)/1000</f>
        <v>0</v>
      </c>
      <c r="BB5" s="70">
        <f t="shared" ca="1" si="19"/>
        <v>2.3704657261444363E-2</v>
      </c>
      <c r="BD5" s="41" t="s">
        <v>60</v>
      </c>
      <c r="BE5" s="41" t="s">
        <v>61</v>
      </c>
      <c r="BF5" s="41" t="s">
        <v>62</v>
      </c>
      <c r="BL5" s="41"/>
    </row>
    <row r="6" spans="1:64" ht="15" customHeight="1" x14ac:dyDescent="0.2">
      <c r="A6" s="90">
        <f>'Série Vento-2 dias'!J6</f>
        <v>42012</v>
      </c>
      <c r="B6" s="55">
        <f ca="1">'Série Vento-2 dias'!K6</f>
        <v>14.605065159999999</v>
      </c>
      <c r="C6" s="48">
        <f t="shared" ca="1" si="2"/>
        <v>7.3025325800000013E-2</v>
      </c>
      <c r="D6" s="49">
        <f t="shared" ca="1" si="3"/>
        <v>0.21907597739999998</v>
      </c>
      <c r="E6" s="49">
        <f t="shared" ca="1" si="4"/>
        <v>0.36512662899999998</v>
      </c>
      <c r="F6" s="49">
        <f t="shared" ca="1" si="5"/>
        <v>0.51117728059999989</v>
      </c>
      <c r="G6" s="49">
        <f t="shared" ca="1" si="6"/>
        <v>0.65722793219999998</v>
      </c>
      <c r="H6" s="49">
        <f t="shared" ca="1" si="7"/>
        <v>0.80327858380000006</v>
      </c>
      <c r="I6" s="49">
        <f t="shared" ca="1" si="8"/>
        <v>0.94932923539999992</v>
      </c>
      <c r="J6" s="49">
        <f t="shared" ca="1" si="9"/>
        <v>1.095379887</v>
      </c>
      <c r="K6" s="49">
        <f t="shared" ca="1" si="10"/>
        <v>1.2414305386</v>
      </c>
      <c r="L6" s="49">
        <f t="shared" ca="1" si="11"/>
        <v>1.3874811901999999</v>
      </c>
      <c r="M6" s="49">
        <f t="shared" ca="1" si="12"/>
        <v>1.5335318417999999</v>
      </c>
      <c r="N6" s="49">
        <f t="shared" ca="1" si="13"/>
        <v>1.6795824933999997</v>
      </c>
      <c r="O6" s="49">
        <f t="shared" ca="1" si="14"/>
        <v>1.8256331449999998</v>
      </c>
      <c r="P6" s="49">
        <f t="shared" ca="1" si="15"/>
        <v>1.9716837966</v>
      </c>
      <c r="Q6" s="49">
        <f t="shared" ca="1" si="16"/>
        <v>2.1177344481999998</v>
      </c>
      <c r="R6" s="49">
        <f t="shared" ca="1" si="17"/>
        <v>2.2637850998000002</v>
      </c>
      <c r="S6" s="50">
        <f t="shared" ca="1" si="18"/>
        <v>2.4098357513999997</v>
      </c>
      <c r="T6" s="48">
        <f t="shared" ca="1" si="1"/>
        <v>0</v>
      </c>
      <c r="U6" s="49">
        <f t="shared" ca="1" si="1"/>
        <v>0</v>
      </c>
      <c r="V6" s="49">
        <f t="shared" ca="1" si="1"/>
        <v>0</v>
      </c>
      <c r="W6" s="49">
        <f t="shared" ca="1" si="1"/>
        <v>2.4116375663654424</v>
      </c>
      <c r="X6" s="49">
        <f t="shared" ca="1" si="1"/>
        <v>8.6753852289694926</v>
      </c>
      <c r="Y6" s="49">
        <f t="shared" ca="1" si="1"/>
        <v>17.413504860176555</v>
      </c>
      <c r="Z6" s="49">
        <f t="shared" ca="1" si="1"/>
        <v>28.625996459986609</v>
      </c>
      <c r="AA6" s="49">
        <f t="shared" ca="1" si="1"/>
        <v>42.312860028399705</v>
      </c>
      <c r="AB6" s="49">
        <f t="shared" ca="1" si="1"/>
        <v>58.474095565415801</v>
      </c>
      <c r="AC6" s="49">
        <f t="shared" ca="1" si="1"/>
        <v>77.1097030710349</v>
      </c>
      <c r="AD6" s="49">
        <f t="shared" ca="1" si="1"/>
        <v>98.219682545257001</v>
      </c>
      <c r="AE6" s="49">
        <f t="shared" ca="1" si="1"/>
        <v>121.80403398808208</v>
      </c>
      <c r="AF6" s="49">
        <f t="shared" ca="1" si="1"/>
        <v>147.86275739951026</v>
      </c>
      <c r="AG6" s="49">
        <f t="shared" ca="1" si="1"/>
        <v>176.39585277954146</v>
      </c>
      <c r="AH6" s="49">
        <f t="shared" ca="1" si="1"/>
        <v>207.40332012817555</v>
      </c>
      <c r="AI6" s="49">
        <f t="shared" ca="1" si="1"/>
        <v>240.88515944541282</v>
      </c>
      <c r="AJ6" s="49">
        <f t="shared" ca="1" si="1"/>
        <v>276.84137073125294</v>
      </c>
      <c r="AK6" s="75">
        <f ca="1">T6*VLOOKUP('Tipo de Pilha_Furieri2014'!$E$1,'Área - us ur_Furieri2014'!$A$4:$R$6,2,FALSE)/1000</f>
        <v>0</v>
      </c>
      <c r="AL6" s="76">
        <f ca="1">U6*VLOOKUP('Tipo de Pilha_Furieri2014'!$E$1,'Área - us ur_Furieri2014'!$A$4:$R$6,3,FALSE)/1000</f>
        <v>0</v>
      </c>
      <c r="AM6" s="76">
        <f ca="1">V6*VLOOKUP('Tipo de Pilha_Furieri2014'!$E$1,'Área - us ur_Furieri2014'!$A$4:$R$6,4,FALSE)/1000</f>
        <v>0</v>
      </c>
      <c r="AN6" s="76">
        <f ca="1">W6*VLOOKUP('Tipo de Pilha_Furieri2014'!$E$1,'Área - us ur_Furieri2014'!$A$4:$R$6,5,FALSE)/1000</f>
        <v>2.3392884393744789E-4</v>
      </c>
      <c r="AO6" s="76">
        <f ca="1">X6*VLOOKUP('Tipo de Pilha_Furieri2014'!$E$1,'Área - us ur_Furieri2014'!$A$4:$R$6,6,FALSE)/1000</f>
        <v>1.3793862514061494E-3</v>
      </c>
      <c r="AP6" s="76">
        <f ca="1">Y6*VLOOKUP('Tipo de Pilha_Furieri2014'!$E$1,'Área - us ur_Furieri2014'!$A$4:$R$6,7,FALSE)/1000</f>
        <v>3.5349414866158407E-3</v>
      </c>
      <c r="AQ6" s="76">
        <f ca="1">Z6*VLOOKUP('Tipo de Pilha_Furieri2014'!$E$1,'Área - us ur_Furieri2014'!$A$4:$R$6,8,FALSE)/1000</f>
        <v>4.3797774583779515E-3</v>
      </c>
      <c r="AR6" s="76">
        <f ca="1">AA6*VLOOKUP('Tipo de Pilha_Furieri2014'!$E$1,'Área - us ur_Furieri2014'!$A$4:$R$6,9,FALSE)/1000</f>
        <v>4.6121017430955681E-3</v>
      </c>
      <c r="AS6" s="76">
        <f ca="1">AB6*VLOOKUP('Tipo de Pilha_Furieri2014'!$E$1,'Área - us ur_Furieri2014'!$A$4:$R$6,10,FALSE)/1000</f>
        <v>3.1576011605324535E-3</v>
      </c>
      <c r="AT6" s="76">
        <f ca="1">AC6*VLOOKUP('Tipo de Pilha_Furieri2014'!$E$1,'Área - us ur_Furieri2014'!$A$4:$R$6,11,FALSE)/1000</f>
        <v>2.6988396074862217E-3</v>
      </c>
      <c r="AU6" s="76">
        <f ca="1">AD6*VLOOKUP('Tipo de Pilha_Furieri2014'!$E$1,'Área - us ur_Furieri2014'!$A$4:$R$6,12,FALSE)/1000</f>
        <v>2.3572723810861679E-3</v>
      </c>
      <c r="AV6" s="76">
        <f ca="1">AE6*VLOOKUP('Tipo de Pilha_Furieri2014'!$E$1,'Área - us ur_Furieri2014'!$A$4:$R$6,13,FALSE)/1000</f>
        <v>7.3082420392849251E-4</v>
      </c>
      <c r="AW6" s="76">
        <f ca="1">AF6*VLOOKUP('Tipo de Pilha_Furieri2014'!$E$1,'Área - us ur_Furieri2014'!$A$4:$R$6,14,FALSE)/1000</f>
        <v>4.4358827219853083E-4</v>
      </c>
      <c r="AX6" s="76">
        <f ca="1">AG6*VLOOKUP('Tipo de Pilha_Furieri2014'!$E$1,'Área - us ur_Furieri2014'!$A$4:$R$6,15,FALSE)/1000</f>
        <v>1.7639585277954146E-4</v>
      </c>
      <c r="AY6" s="76">
        <f ca="1">AH6*VLOOKUP('Tipo de Pilha_Furieri2014'!$E$1,'Área - us ur_Furieri2014'!$A$4:$R$6,16,FALSE)/1000</f>
        <v>0</v>
      </c>
      <c r="AZ6" s="76">
        <f ca="1">AI6*VLOOKUP('Tipo de Pilha_Furieri2014'!$E$1,'Área - us ur_Furieri2014'!$A$4:$R$6,17,FALSE)/1000</f>
        <v>0</v>
      </c>
      <c r="BA6" s="77">
        <f ca="1">AJ6*VLOOKUP('Tipo de Pilha_Furieri2014'!$E$1,'Área - us ur_Furieri2014'!$A$4:$R$6,18,FALSE)/1000</f>
        <v>0</v>
      </c>
      <c r="BB6" s="70">
        <f t="shared" ca="1" si="19"/>
        <v>2.3704657261444363E-2</v>
      </c>
      <c r="BD6" s="61" t="s">
        <v>47</v>
      </c>
      <c r="BE6" s="61" t="s">
        <v>47</v>
      </c>
      <c r="BF6" s="61" t="s">
        <v>47</v>
      </c>
      <c r="BL6" s="41"/>
    </row>
    <row r="7" spans="1:64" ht="15" customHeight="1" x14ac:dyDescent="0.2">
      <c r="A7" s="90">
        <f>'Série Vento-2 dias'!J7</f>
        <v>42014</v>
      </c>
      <c r="B7" s="55">
        <f ca="1">'Série Vento-2 dias'!K7</f>
        <v>17.182429599999999</v>
      </c>
      <c r="C7" s="48">
        <f t="shared" ca="1" si="2"/>
        <v>8.5912148000000008E-2</v>
      </c>
      <c r="D7" s="49">
        <f t="shared" ca="1" si="3"/>
        <v>0.25773644399999995</v>
      </c>
      <c r="E7" s="49">
        <f t="shared" ca="1" si="4"/>
        <v>0.42956074</v>
      </c>
      <c r="F7" s="49">
        <f t="shared" ca="1" si="5"/>
        <v>0.60138503599999993</v>
      </c>
      <c r="G7" s="49">
        <f t="shared" ca="1" si="6"/>
        <v>0.77320933200000008</v>
      </c>
      <c r="H7" s="49">
        <f t="shared" ca="1" si="7"/>
        <v>0.94503362800000001</v>
      </c>
      <c r="I7" s="49">
        <f t="shared" ca="1" si="8"/>
        <v>1.1168579240000001</v>
      </c>
      <c r="J7" s="49">
        <f t="shared" ca="1" si="9"/>
        <v>1.2886822200000001</v>
      </c>
      <c r="K7" s="49">
        <f t="shared" ca="1" si="10"/>
        <v>1.4605065159999999</v>
      </c>
      <c r="L7" s="49">
        <f t="shared" ca="1" si="11"/>
        <v>1.632330812</v>
      </c>
      <c r="M7" s="49">
        <f t="shared" ca="1" si="12"/>
        <v>1.804155108</v>
      </c>
      <c r="N7" s="49">
        <f t="shared" ca="1" si="13"/>
        <v>1.9759794039999998</v>
      </c>
      <c r="O7" s="49">
        <f t="shared" ca="1" si="14"/>
        <v>2.1478036999999999</v>
      </c>
      <c r="P7" s="49">
        <f t="shared" ca="1" si="15"/>
        <v>2.3196279959999999</v>
      </c>
      <c r="Q7" s="49">
        <f t="shared" ca="1" si="16"/>
        <v>2.4914522919999995</v>
      </c>
      <c r="R7" s="49">
        <f t="shared" ca="1" si="17"/>
        <v>2.6632765880000004</v>
      </c>
      <c r="S7" s="50">
        <f t="shared" ca="1" si="18"/>
        <v>2.835100884</v>
      </c>
      <c r="T7" s="48">
        <f t="shared" ca="1" si="1"/>
        <v>0</v>
      </c>
      <c r="U7" s="49">
        <f t="shared" ca="1" si="1"/>
        <v>0</v>
      </c>
      <c r="V7" s="49">
        <f t="shared" ca="1" si="1"/>
        <v>0</v>
      </c>
      <c r="W7" s="49">
        <f t="shared" ca="1" si="1"/>
        <v>5.9882500727538321</v>
      </c>
      <c r="X7" s="49">
        <f t="shared" ca="1" si="1"/>
        <v>15.412206743169406</v>
      </c>
      <c r="Y7" s="49">
        <f t="shared" ca="1" si="1"/>
        <v>28.260899702308862</v>
      </c>
      <c r="Z7" s="49">
        <f t="shared" ca="1" si="1"/>
        <v>44.534328950172224</v>
      </c>
      <c r="AA7" s="49">
        <f t="shared" ca="1" si="1"/>
        <v>64.232494486759464</v>
      </c>
      <c r="AB7" s="49">
        <f t="shared" ca="1" si="1"/>
        <v>87.355396312070582</v>
      </c>
      <c r="AC7" s="49">
        <f t="shared" ca="1" si="1"/>
        <v>113.90303442610561</v>
      </c>
      <c r="AD7" s="49">
        <f t="shared" ca="1" si="1"/>
        <v>143.87540882886452</v>
      </c>
      <c r="AE7" s="49">
        <f t="shared" ca="1" si="1"/>
        <v>177.27251952034732</v>
      </c>
      <c r="AF7" s="49">
        <f t="shared" ca="1" si="1"/>
        <v>214.09436650055397</v>
      </c>
      <c r="AG7" s="49">
        <f t="shared" ca="1" si="1"/>
        <v>254.34094976948461</v>
      </c>
      <c r="AH7" s="49">
        <f t="shared" ca="1" si="1"/>
        <v>298.01226932713894</v>
      </c>
      <c r="AI7" s="49">
        <f t="shared" ca="1" si="1"/>
        <v>345.10832517351753</v>
      </c>
      <c r="AJ7" s="49">
        <f t="shared" ca="1" si="1"/>
        <v>395.6291173086197</v>
      </c>
      <c r="AK7" s="75">
        <f ca="1">T7*VLOOKUP('Tipo de Pilha_Furieri2014'!$E$1,'Área - us ur_Furieri2014'!$A$4:$R$6,2,FALSE)/1000</f>
        <v>0</v>
      </c>
      <c r="AL7" s="76">
        <f ca="1">U7*VLOOKUP('Tipo de Pilha_Furieri2014'!$E$1,'Área - us ur_Furieri2014'!$A$4:$R$6,3,FALSE)/1000</f>
        <v>0</v>
      </c>
      <c r="AM7" s="76">
        <f ca="1">V7*VLOOKUP('Tipo de Pilha_Furieri2014'!$E$1,'Área - us ur_Furieri2014'!$A$4:$R$6,4,FALSE)/1000</f>
        <v>0</v>
      </c>
      <c r="AN7" s="76">
        <f ca="1">W7*VLOOKUP('Tipo de Pilha_Furieri2014'!$E$1,'Área - us ur_Furieri2014'!$A$4:$R$6,5,FALSE)/1000</f>
        <v>5.8086025705712167E-4</v>
      </c>
      <c r="AO7" s="76">
        <f ca="1">X7*VLOOKUP('Tipo de Pilha_Furieri2014'!$E$1,'Área - us ur_Furieri2014'!$A$4:$R$6,6,FALSE)/1000</f>
        <v>2.4505408721639354E-3</v>
      </c>
      <c r="AP7" s="76">
        <f ca="1">Y7*VLOOKUP('Tipo de Pilha_Furieri2014'!$E$1,'Área - us ur_Furieri2014'!$A$4:$R$6,7,FALSE)/1000</f>
        <v>5.7369626395686992E-3</v>
      </c>
      <c r="AQ7" s="76">
        <f ca="1">Z7*VLOOKUP('Tipo de Pilha_Furieri2014'!$E$1,'Área - us ur_Furieri2014'!$A$4:$R$6,8,FALSE)/1000</f>
        <v>6.8137523293763502E-3</v>
      </c>
      <c r="AR7" s="76">
        <f ca="1">AA7*VLOOKUP('Tipo de Pilha_Furieri2014'!$E$1,'Área - us ur_Furieri2014'!$A$4:$R$6,9,FALSE)/1000</f>
        <v>7.0013418990567816E-3</v>
      </c>
      <c r="AS7" s="76">
        <f ca="1">AB7*VLOOKUP('Tipo de Pilha_Furieri2014'!$E$1,'Área - us ur_Furieri2014'!$A$4:$R$6,10,FALSE)/1000</f>
        <v>4.7171914008518117E-3</v>
      </c>
      <c r="AT7" s="76">
        <f ca="1">AC7*VLOOKUP('Tipo de Pilha_Furieri2014'!$E$1,'Área - us ur_Furieri2014'!$A$4:$R$6,11,FALSE)/1000</f>
        <v>3.9866062049136964E-3</v>
      </c>
      <c r="AU7" s="76">
        <f ca="1">AD7*VLOOKUP('Tipo de Pilha_Furieri2014'!$E$1,'Área - us ur_Furieri2014'!$A$4:$R$6,12,FALSE)/1000</f>
        <v>3.4530098118927487E-3</v>
      </c>
      <c r="AV7" s="76">
        <f ca="1">AE7*VLOOKUP('Tipo de Pilha_Furieri2014'!$E$1,'Área - us ur_Furieri2014'!$A$4:$R$6,13,FALSE)/1000</f>
        <v>1.063635117122084E-3</v>
      </c>
      <c r="AW7" s="76">
        <f ca="1">AF7*VLOOKUP('Tipo de Pilha_Furieri2014'!$E$1,'Área - us ur_Furieri2014'!$A$4:$R$6,14,FALSE)/1000</f>
        <v>6.422830995016619E-4</v>
      </c>
      <c r="AX7" s="76">
        <f ca="1">AG7*VLOOKUP('Tipo de Pilha_Furieri2014'!$E$1,'Área - us ur_Furieri2014'!$A$4:$R$6,15,FALSE)/1000</f>
        <v>2.5434094976948461E-4</v>
      </c>
      <c r="AY7" s="76">
        <f ca="1">AH7*VLOOKUP('Tipo de Pilha_Furieri2014'!$E$1,'Área - us ur_Furieri2014'!$A$4:$R$6,16,FALSE)/1000</f>
        <v>0</v>
      </c>
      <c r="AZ7" s="76">
        <f ca="1">AI7*VLOOKUP('Tipo de Pilha_Furieri2014'!$E$1,'Área - us ur_Furieri2014'!$A$4:$R$6,17,FALSE)/1000</f>
        <v>0</v>
      </c>
      <c r="BA7" s="77">
        <f ca="1">AJ7*VLOOKUP('Tipo de Pilha_Furieri2014'!$E$1,'Área - us ur_Furieri2014'!$A$4:$R$6,18,FALSE)/1000</f>
        <v>0</v>
      </c>
      <c r="BB7" s="70">
        <f t="shared" ca="1" si="19"/>
        <v>3.6700524581274374E-2</v>
      </c>
      <c r="BD7" s="67">
        <f ca="1">AVERAGE(BB3:BB184)</f>
        <v>2.4026978715783083E-2</v>
      </c>
      <c r="BE7" s="67">
        <f ca="1">SUM(BB3:BB184)</f>
        <v>4.3729101262725214</v>
      </c>
      <c r="BF7" s="67">
        <f ca="1">AVERAGEIF(BB3:BB184,"&gt;0")</f>
        <v>2.4026978715783083E-2</v>
      </c>
      <c r="BL7" s="41"/>
    </row>
    <row r="8" spans="1:64" ht="15" customHeight="1" x14ac:dyDescent="0.2">
      <c r="A8" s="90">
        <f>'Série Vento-2 dias'!J8</f>
        <v>42016</v>
      </c>
      <c r="B8" s="55">
        <f ca="1">'Série Vento-2 dias'!K8</f>
        <v>19.759794039999999</v>
      </c>
      <c r="C8" s="48">
        <f t="shared" ca="1" si="2"/>
        <v>9.8798970200000016E-2</v>
      </c>
      <c r="D8" s="49">
        <f t="shared" ca="1" si="3"/>
        <v>0.29639691059999995</v>
      </c>
      <c r="E8" s="49">
        <f t="shared" ca="1" si="4"/>
        <v>0.49399485100000001</v>
      </c>
      <c r="F8" s="49">
        <f t="shared" ca="1" si="5"/>
        <v>0.69159279139999985</v>
      </c>
      <c r="G8" s="49">
        <f t="shared" ca="1" si="6"/>
        <v>0.88919073180000008</v>
      </c>
      <c r="H8" s="49">
        <f t="shared" ca="1" si="7"/>
        <v>1.0867886722000002</v>
      </c>
      <c r="I8" s="49">
        <f t="shared" ca="1" si="8"/>
        <v>1.2843866126000001</v>
      </c>
      <c r="J8" s="49">
        <f t="shared" ca="1" si="9"/>
        <v>1.4819845530000002</v>
      </c>
      <c r="K8" s="49">
        <f t="shared" ca="1" si="10"/>
        <v>1.6795824934000001</v>
      </c>
      <c r="L8" s="49">
        <f t="shared" ca="1" si="11"/>
        <v>1.8771804338</v>
      </c>
      <c r="M8" s="49">
        <f t="shared" ca="1" si="12"/>
        <v>2.0747783742000001</v>
      </c>
      <c r="N8" s="49">
        <f t="shared" ca="1" si="13"/>
        <v>2.2723763145999998</v>
      </c>
      <c r="O8" s="49">
        <f t="shared" ca="1" si="14"/>
        <v>2.4699742549999999</v>
      </c>
      <c r="P8" s="49">
        <f t="shared" ca="1" si="15"/>
        <v>2.6675721954</v>
      </c>
      <c r="Q8" s="49">
        <f t="shared" ca="1" si="16"/>
        <v>2.8651701357999997</v>
      </c>
      <c r="R8" s="49">
        <f t="shared" ca="1" si="17"/>
        <v>3.0627680762000002</v>
      </c>
      <c r="S8" s="50">
        <f t="shared" ca="1" si="18"/>
        <v>3.2603660165999999</v>
      </c>
      <c r="T8" s="48">
        <f t="shared" ca="1" si="1"/>
        <v>0</v>
      </c>
      <c r="U8" s="49">
        <f t="shared" ca="1" si="1"/>
        <v>0</v>
      </c>
      <c r="V8" s="49">
        <f t="shared" ca="1" si="1"/>
        <v>1.8374010503617082</v>
      </c>
      <c r="W8" s="49">
        <f t="shared" ca="1" si="1"/>
        <v>10.50880551872174</v>
      </c>
      <c r="X8" s="49">
        <f t="shared" ca="1" si="1"/>
        <v>23.709423728919141</v>
      </c>
      <c r="Y8" s="49">
        <f t="shared" ca="1" si="1"/>
        <v>41.439255680953892</v>
      </c>
      <c r="Z8" s="49">
        <f t="shared" ca="1" si="1"/>
        <v>63.698301374825959</v>
      </c>
      <c r="AA8" s="49">
        <f t="shared" ca="1" si="1"/>
        <v>90.486560810535408</v>
      </c>
      <c r="AB8" s="49">
        <f t="shared" ca="1" si="1"/>
        <v>121.80403398808217</v>
      </c>
      <c r="AC8" s="49">
        <f t="shared" ca="1" si="1"/>
        <v>157.65072090746628</v>
      </c>
      <c r="AD8" s="49">
        <f t="shared" ca="1" si="1"/>
        <v>198.02662156868777</v>
      </c>
      <c r="AE8" s="49">
        <f t="shared" ca="1" si="1"/>
        <v>242.93173597174649</v>
      </c>
      <c r="AF8" s="49">
        <f t="shared" ca="1" si="1"/>
        <v>292.36606411664263</v>
      </c>
      <c r="AG8" s="49">
        <f t="shared" ca="1" si="1"/>
        <v>346.32960600337617</v>
      </c>
      <c r="AH8" s="49">
        <f t="shared" ca="1" si="1"/>
        <v>404.82236163194693</v>
      </c>
      <c r="AI8" s="49">
        <f t="shared" ca="1" si="1"/>
        <v>467.84433100235526</v>
      </c>
      <c r="AJ8" s="49">
        <f t="shared" ca="1" si="1"/>
        <v>535.3955141146007</v>
      </c>
      <c r="AK8" s="75">
        <f ca="1">T8*VLOOKUP('Tipo de Pilha_Furieri2014'!$E$1,'Área - us ur_Furieri2014'!$A$4:$R$6,2,FALSE)/1000</f>
        <v>0</v>
      </c>
      <c r="AL8" s="76">
        <f ca="1">U8*VLOOKUP('Tipo de Pilha_Furieri2014'!$E$1,'Área - us ur_Furieri2014'!$A$4:$R$6,3,FALSE)/1000</f>
        <v>0</v>
      </c>
      <c r="AM8" s="76">
        <f ca="1">V8*VLOOKUP('Tipo de Pilha_Furieri2014'!$E$1,'Área - us ur_Furieri2014'!$A$4:$R$6,4,FALSE)/1000</f>
        <v>1.3413027667640471E-4</v>
      </c>
      <c r="AN8" s="76">
        <f ca="1">W8*VLOOKUP('Tipo de Pilha_Furieri2014'!$E$1,'Área - us ur_Furieri2014'!$A$4:$R$6,5,FALSE)/1000</f>
        <v>1.0193541353160087E-3</v>
      </c>
      <c r="AO8" s="76">
        <f ca="1">X8*VLOOKUP('Tipo de Pilha_Furieri2014'!$E$1,'Área - us ur_Furieri2014'!$A$4:$R$6,6,FALSE)/1000</f>
        <v>3.7697983728981438E-3</v>
      </c>
      <c r="AP8" s="76">
        <f ca="1">Y8*VLOOKUP('Tipo de Pilha_Furieri2014'!$E$1,'Área - us ur_Furieri2014'!$A$4:$R$6,7,FALSE)/1000</f>
        <v>8.41216890323364E-3</v>
      </c>
      <c r="AQ8" s="76">
        <f ca="1">Z8*VLOOKUP('Tipo de Pilha_Furieri2014'!$E$1,'Área - us ur_Furieri2014'!$A$4:$R$6,8,FALSE)/1000</f>
        <v>9.7458401103483715E-3</v>
      </c>
      <c r="AR8" s="76">
        <f ca="1">AA8*VLOOKUP('Tipo de Pilha_Furieri2014'!$E$1,'Área - us ur_Furieri2014'!$A$4:$R$6,9,FALSE)/1000</f>
        <v>9.8630351283483589E-3</v>
      </c>
      <c r="AS8" s="76">
        <f ca="1">AB8*VLOOKUP('Tipo de Pilha_Furieri2014'!$E$1,'Área - us ur_Furieri2014'!$A$4:$R$6,10,FALSE)/1000</f>
        <v>6.577417835356438E-3</v>
      </c>
      <c r="AT8" s="76">
        <f ca="1">AC8*VLOOKUP('Tipo de Pilha_Furieri2014'!$E$1,'Área - us ur_Furieri2014'!$A$4:$R$6,11,FALSE)/1000</f>
        <v>5.517775231761321E-3</v>
      </c>
      <c r="AU8" s="76">
        <f ca="1">AD8*VLOOKUP('Tipo de Pilha_Furieri2014'!$E$1,'Área - us ur_Furieri2014'!$A$4:$R$6,12,FALSE)/1000</f>
        <v>4.7526389176485067E-3</v>
      </c>
      <c r="AV8" s="76">
        <f ca="1">AE8*VLOOKUP('Tipo de Pilha_Furieri2014'!$E$1,'Área - us ur_Furieri2014'!$A$4:$R$6,13,FALSE)/1000</f>
        <v>1.4575904158304789E-3</v>
      </c>
      <c r="AW8" s="76">
        <f ca="1">AF8*VLOOKUP('Tipo de Pilha_Furieri2014'!$E$1,'Área - us ur_Furieri2014'!$A$4:$R$6,14,FALSE)/1000</f>
        <v>8.7709819234992796E-4</v>
      </c>
      <c r="AX8" s="76">
        <f ca="1">AG8*VLOOKUP('Tipo de Pilha_Furieri2014'!$E$1,'Área - us ur_Furieri2014'!$A$4:$R$6,15,FALSE)/1000</f>
        <v>3.4632960600337621E-4</v>
      </c>
      <c r="AY8" s="76">
        <f ca="1">AH8*VLOOKUP('Tipo de Pilha_Furieri2014'!$E$1,'Área - us ur_Furieri2014'!$A$4:$R$6,16,FALSE)/1000</f>
        <v>0</v>
      </c>
      <c r="AZ8" s="76">
        <f ca="1">AI8*VLOOKUP('Tipo de Pilha_Furieri2014'!$E$1,'Área - us ur_Furieri2014'!$A$4:$R$6,17,FALSE)/1000</f>
        <v>0</v>
      </c>
      <c r="BA8" s="77">
        <f ca="1">AJ8*VLOOKUP('Tipo de Pilha_Furieri2014'!$E$1,'Área - us ur_Furieri2014'!$A$4:$R$6,18,FALSE)/1000</f>
        <v>0</v>
      </c>
      <c r="BB8" s="70">
        <f t="shared" ca="1" si="19"/>
        <v>5.247317712577098E-2</v>
      </c>
      <c r="BD8" s="59"/>
      <c r="BE8" s="60"/>
      <c r="BL8" s="41"/>
    </row>
    <row r="9" spans="1:64" ht="15" customHeight="1" x14ac:dyDescent="0.2">
      <c r="A9" s="90">
        <f>'Série Vento-2 dias'!J9</f>
        <v>42018</v>
      </c>
      <c r="B9" s="55">
        <f ca="1">'Série Vento-2 dias'!K9</f>
        <v>17.182429599999999</v>
      </c>
      <c r="C9" s="48">
        <f t="shared" ca="1" si="2"/>
        <v>8.5912148000000008E-2</v>
      </c>
      <c r="D9" s="49">
        <f t="shared" ca="1" si="3"/>
        <v>0.25773644399999995</v>
      </c>
      <c r="E9" s="49">
        <f t="shared" ca="1" si="4"/>
        <v>0.42956074</v>
      </c>
      <c r="F9" s="49">
        <f t="shared" ca="1" si="5"/>
        <v>0.60138503599999993</v>
      </c>
      <c r="G9" s="49">
        <f t="shared" ca="1" si="6"/>
        <v>0.77320933200000008</v>
      </c>
      <c r="H9" s="49">
        <f t="shared" ca="1" si="7"/>
        <v>0.94503362800000001</v>
      </c>
      <c r="I9" s="49">
        <f t="shared" ca="1" si="8"/>
        <v>1.1168579240000001</v>
      </c>
      <c r="J9" s="49">
        <f t="shared" ca="1" si="9"/>
        <v>1.2886822200000001</v>
      </c>
      <c r="K9" s="49">
        <f t="shared" ca="1" si="10"/>
        <v>1.4605065159999999</v>
      </c>
      <c r="L9" s="49">
        <f t="shared" ca="1" si="11"/>
        <v>1.632330812</v>
      </c>
      <c r="M9" s="49">
        <f t="shared" ca="1" si="12"/>
        <v>1.804155108</v>
      </c>
      <c r="N9" s="49">
        <f t="shared" ca="1" si="13"/>
        <v>1.9759794039999998</v>
      </c>
      <c r="O9" s="49">
        <f t="shared" ca="1" si="14"/>
        <v>2.1478036999999999</v>
      </c>
      <c r="P9" s="49">
        <f t="shared" ca="1" si="15"/>
        <v>2.3196279959999999</v>
      </c>
      <c r="Q9" s="49">
        <f t="shared" ca="1" si="16"/>
        <v>2.4914522919999995</v>
      </c>
      <c r="R9" s="49">
        <f t="shared" ca="1" si="17"/>
        <v>2.6632765880000004</v>
      </c>
      <c r="S9" s="50">
        <f t="shared" ca="1" si="18"/>
        <v>2.835100884</v>
      </c>
      <c r="T9" s="48">
        <f t="shared" ca="1" si="1"/>
        <v>0</v>
      </c>
      <c r="U9" s="49">
        <f t="shared" ca="1" si="1"/>
        <v>0</v>
      </c>
      <c r="V9" s="49">
        <f t="shared" ca="1" si="1"/>
        <v>0</v>
      </c>
      <c r="W9" s="49">
        <f t="shared" ca="1" si="1"/>
        <v>5.9882500727538321</v>
      </c>
      <c r="X9" s="49">
        <f t="shared" ca="1" si="1"/>
        <v>15.412206743169406</v>
      </c>
      <c r="Y9" s="49">
        <f t="shared" ca="1" si="1"/>
        <v>28.260899702308862</v>
      </c>
      <c r="Z9" s="49">
        <f t="shared" ca="1" si="1"/>
        <v>44.534328950172224</v>
      </c>
      <c r="AA9" s="49">
        <f t="shared" ca="1" si="1"/>
        <v>64.232494486759464</v>
      </c>
      <c r="AB9" s="49">
        <f t="shared" ca="1" si="1"/>
        <v>87.355396312070582</v>
      </c>
      <c r="AC9" s="49">
        <f t="shared" ca="1" si="1"/>
        <v>113.90303442610561</v>
      </c>
      <c r="AD9" s="49">
        <f t="shared" ca="1" si="1"/>
        <v>143.87540882886452</v>
      </c>
      <c r="AE9" s="49">
        <f t="shared" ca="1" si="1"/>
        <v>177.27251952034732</v>
      </c>
      <c r="AF9" s="49">
        <f t="shared" ca="1" si="1"/>
        <v>214.09436650055397</v>
      </c>
      <c r="AG9" s="49">
        <f t="shared" ca="1" si="1"/>
        <v>254.34094976948461</v>
      </c>
      <c r="AH9" s="49">
        <f t="shared" ca="1" si="1"/>
        <v>298.01226932713894</v>
      </c>
      <c r="AI9" s="49">
        <f t="shared" ca="1" si="1"/>
        <v>345.10832517351753</v>
      </c>
      <c r="AJ9" s="49">
        <f t="shared" ca="1" si="1"/>
        <v>395.6291173086197</v>
      </c>
      <c r="AK9" s="75">
        <f ca="1">T9*VLOOKUP('Tipo de Pilha_Furieri2014'!$E$1,'Área - us ur_Furieri2014'!$A$4:$R$6,2,FALSE)/1000</f>
        <v>0</v>
      </c>
      <c r="AL9" s="76">
        <f ca="1">U9*VLOOKUP('Tipo de Pilha_Furieri2014'!$E$1,'Área - us ur_Furieri2014'!$A$4:$R$6,3,FALSE)/1000</f>
        <v>0</v>
      </c>
      <c r="AM9" s="76">
        <f ca="1">V9*VLOOKUP('Tipo de Pilha_Furieri2014'!$E$1,'Área - us ur_Furieri2014'!$A$4:$R$6,4,FALSE)/1000</f>
        <v>0</v>
      </c>
      <c r="AN9" s="76">
        <f ca="1">W9*VLOOKUP('Tipo de Pilha_Furieri2014'!$E$1,'Área - us ur_Furieri2014'!$A$4:$R$6,5,FALSE)/1000</f>
        <v>5.8086025705712167E-4</v>
      </c>
      <c r="AO9" s="76">
        <f ca="1">X9*VLOOKUP('Tipo de Pilha_Furieri2014'!$E$1,'Área - us ur_Furieri2014'!$A$4:$R$6,6,FALSE)/1000</f>
        <v>2.4505408721639354E-3</v>
      </c>
      <c r="AP9" s="76">
        <f ca="1">Y9*VLOOKUP('Tipo de Pilha_Furieri2014'!$E$1,'Área - us ur_Furieri2014'!$A$4:$R$6,7,FALSE)/1000</f>
        <v>5.7369626395686992E-3</v>
      </c>
      <c r="AQ9" s="76">
        <f ca="1">Z9*VLOOKUP('Tipo de Pilha_Furieri2014'!$E$1,'Área - us ur_Furieri2014'!$A$4:$R$6,8,FALSE)/1000</f>
        <v>6.8137523293763502E-3</v>
      </c>
      <c r="AR9" s="76">
        <f ca="1">AA9*VLOOKUP('Tipo de Pilha_Furieri2014'!$E$1,'Área - us ur_Furieri2014'!$A$4:$R$6,9,FALSE)/1000</f>
        <v>7.0013418990567816E-3</v>
      </c>
      <c r="AS9" s="76">
        <f ca="1">AB9*VLOOKUP('Tipo de Pilha_Furieri2014'!$E$1,'Área - us ur_Furieri2014'!$A$4:$R$6,10,FALSE)/1000</f>
        <v>4.7171914008518117E-3</v>
      </c>
      <c r="AT9" s="76">
        <f ca="1">AC9*VLOOKUP('Tipo de Pilha_Furieri2014'!$E$1,'Área - us ur_Furieri2014'!$A$4:$R$6,11,FALSE)/1000</f>
        <v>3.9866062049136964E-3</v>
      </c>
      <c r="AU9" s="76">
        <f ca="1">AD9*VLOOKUP('Tipo de Pilha_Furieri2014'!$E$1,'Área - us ur_Furieri2014'!$A$4:$R$6,12,FALSE)/1000</f>
        <v>3.4530098118927487E-3</v>
      </c>
      <c r="AV9" s="76">
        <f ca="1">AE9*VLOOKUP('Tipo de Pilha_Furieri2014'!$E$1,'Área - us ur_Furieri2014'!$A$4:$R$6,13,FALSE)/1000</f>
        <v>1.063635117122084E-3</v>
      </c>
      <c r="AW9" s="76">
        <f ca="1">AF9*VLOOKUP('Tipo de Pilha_Furieri2014'!$E$1,'Área - us ur_Furieri2014'!$A$4:$R$6,14,FALSE)/1000</f>
        <v>6.422830995016619E-4</v>
      </c>
      <c r="AX9" s="76">
        <f ca="1">AG9*VLOOKUP('Tipo de Pilha_Furieri2014'!$E$1,'Área - us ur_Furieri2014'!$A$4:$R$6,15,FALSE)/1000</f>
        <v>2.5434094976948461E-4</v>
      </c>
      <c r="AY9" s="76">
        <f ca="1">AH9*VLOOKUP('Tipo de Pilha_Furieri2014'!$E$1,'Área - us ur_Furieri2014'!$A$4:$R$6,16,FALSE)/1000</f>
        <v>0</v>
      </c>
      <c r="AZ9" s="76">
        <f ca="1">AI9*VLOOKUP('Tipo de Pilha_Furieri2014'!$E$1,'Área - us ur_Furieri2014'!$A$4:$R$6,17,FALSE)/1000</f>
        <v>0</v>
      </c>
      <c r="BA9" s="77">
        <f ca="1">AJ9*VLOOKUP('Tipo de Pilha_Furieri2014'!$E$1,'Área - us ur_Furieri2014'!$A$4:$R$6,18,FALSE)/1000</f>
        <v>0</v>
      </c>
      <c r="BB9" s="70">
        <f t="shared" ca="1" si="19"/>
        <v>3.6700524581274374E-2</v>
      </c>
      <c r="BD9" s="59"/>
      <c r="BE9" s="60"/>
      <c r="BH9" s="9"/>
      <c r="BL9" s="41"/>
    </row>
    <row r="10" spans="1:64" ht="15" customHeight="1" x14ac:dyDescent="0.2">
      <c r="A10" s="90">
        <f>'Série Vento-2 dias'!J10</f>
        <v>42020</v>
      </c>
      <c r="B10" s="55">
        <f ca="1">'Série Vento-2 dias'!K10</f>
        <v>17.182429599999999</v>
      </c>
      <c r="C10" s="48">
        <f t="shared" ca="1" si="2"/>
        <v>8.5912148000000008E-2</v>
      </c>
      <c r="D10" s="49">
        <f t="shared" ca="1" si="3"/>
        <v>0.25773644399999995</v>
      </c>
      <c r="E10" s="49">
        <f t="shared" ca="1" si="4"/>
        <v>0.42956074</v>
      </c>
      <c r="F10" s="49">
        <f t="shared" ca="1" si="5"/>
        <v>0.60138503599999993</v>
      </c>
      <c r="G10" s="49">
        <f t="shared" ca="1" si="6"/>
        <v>0.77320933200000008</v>
      </c>
      <c r="H10" s="49">
        <f t="shared" ca="1" si="7"/>
        <v>0.94503362800000001</v>
      </c>
      <c r="I10" s="49">
        <f t="shared" ca="1" si="8"/>
        <v>1.1168579240000001</v>
      </c>
      <c r="J10" s="49">
        <f t="shared" ca="1" si="9"/>
        <v>1.2886822200000001</v>
      </c>
      <c r="K10" s="49">
        <f t="shared" ca="1" si="10"/>
        <v>1.4605065159999999</v>
      </c>
      <c r="L10" s="49">
        <f t="shared" ca="1" si="11"/>
        <v>1.632330812</v>
      </c>
      <c r="M10" s="49">
        <f t="shared" ca="1" si="12"/>
        <v>1.804155108</v>
      </c>
      <c r="N10" s="49">
        <f t="shared" ca="1" si="13"/>
        <v>1.9759794039999998</v>
      </c>
      <c r="O10" s="49">
        <f t="shared" ca="1" si="14"/>
        <v>2.1478036999999999</v>
      </c>
      <c r="P10" s="49">
        <f t="shared" ca="1" si="15"/>
        <v>2.3196279959999999</v>
      </c>
      <c r="Q10" s="49">
        <f t="shared" ca="1" si="16"/>
        <v>2.4914522919999995</v>
      </c>
      <c r="R10" s="49">
        <f t="shared" ca="1" si="17"/>
        <v>2.6632765880000004</v>
      </c>
      <c r="S10" s="50">
        <f t="shared" ca="1" si="18"/>
        <v>2.835100884</v>
      </c>
      <c r="T10" s="48">
        <f t="shared" ca="1" si="1"/>
        <v>0</v>
      </c>
      <c r="U10" s="49">
        <f t="shared" ca="1" si="1"/>
        <v>0</v>
      </c>
      <c r="V10" s="49">
        <f t="shared" ca="1" si="1"/>
        <v>0</v>
      </c>
      <c r="W10" s="49">
        <f t="shared" ca="1" si="1"/>
        <v>5.9882500727538321</v>
      </c>
      <c r="X10" s="49">
        <f t="shared" ca="1" si="1"/>
        <v>15.412206743169406</v>
      </c>
      <c r="Y10" s="49">
        <f t="shared" ca="1" si="1"/>
        <v>28.260899702308862</v>
      </c>
      <c r="Z10" s="49">
        <f t="shared" ca="1" si="1"/>
        <v>44.534328950172224</v>
      </c>
      <c r="AA10" s="49">
        <f t="shared" ca="1" si="1"/>
        <v>64.232494486759464</v>
      </c>
      <c r="AB10" s="49">
        <f t="shared" ca="1" si="1"/>
        <v>87.355396312070582</v>
      </c>
      <c r="AC10" s="49">
        <f t="shared" ca="1" si="1"/>
        <v>113.90303442610561</v>
      </c>
      <c r="AD10" s="49">
        <f t="shared" ca="1" si="1"/>
        <v>143.87540882886452</v>
      </c>
      <c r="AE10" s="49">
        <f t="shared" ca="1" si="1"/>
        <v>177.27251952034732</v>
      </c>
      <c r="AF10" s="49">
        <f t="shared" ca="1" si="1"/>
        <v>214.09436650055397</v>
      </c>
      <c r="AG10" s="49">
        <f t="shared" ca="1" si="1"/>
        <v>254.34094976948461</v>
      </c>
      <c r="AH10" s="49">
        <f t="shared" ca="1" si="1"/>
        <v>298.01226932713894</v>
      </c>
      <c r="AI10" s="49">
        <f t="shared" ca="1" si="1"/>
        <v>345.10832517351753</v>
      </c>
      <c r="AJ10" s="49">
        <f t="shared" ca="1" si="1"/>
        <v>395.6291173086197</v>
      </c>
      <c r="AK10" s="75">
        <f ca="1">T10*VLOOKUP('Tipo de Pilha_Furieri2014'!$E$1,'Área - us ur_Furieri2014'!$A$4:$R$6,2,FALSE)/1000</f>
        <v>0</v>
      </c>
      <c r="AL10" s="76">
        <f ca="1">U10*VLOOKUP('Tipo de Pilha_Furieri2014'!$E$1,'Área - us ur_Furieri2014'!$A$4:$R$6,3,FALSE)/1000</f>
        <v>0</v>
      </c>
      <c r="AM10" s="76">
        <f ca="1">V10*VLOOKUP('Tipo de Pilha_Furieri2014'!$E$1,'Área - us ur_Furieri2014'!$A$4:$R$6,4,FALSE)/1000</f>
        <v>0</v>
      </c>
      <c r="AN10" s="76">
        <f ca="1">W10*VLOOKUP('Tipo de Pilha_Furieri2014'!$E$1,'Área - us ur_Furieri2014'!$A$4:$R$6,5,FALSE)/1000</f>
        <v>5.8086025705712167E-4</v>
      </c>
      <c r="AO10" s="76">
        <f ca="1">X10*VLOOKUP('Tipo de Pilha_Furieri2014'!$E$1,'Área - us ur_Furieri2014'!$A$4:$R$6,6,FALSE)/1000</f>
        <v>2.4505408721639354E-3</v>
      </c>
      <c r="AP10" s="76">
        <f ca="1">Y10*VLOOKUP('Tipo de Pilha_Furieri2014'!$E$1,'Área - us ur_Furieri2014'!$A$4:$R$6,7,FALSE)/1000</f>
        <v>5.7369626395686992E-3</v>
      </c>
      <c r="AQ10" s="76">
        <f ca="1">Z10*VLOOKUP('Tipo de Pilha_Furieri2014'!$E$1,'Área - us ur_Furieri2014'!$A$4:$R$6,8,FALSE)/1000</f>
        <v>6.8137523293763502E-3</v>
      </c>
      <c r="AR10" s="76">
        <f ca="1">AA10*VLOOKUP('Tipo de Pilha_Furieri2014'!$E$1,'Área - us ur_Furieri2014'!$A$4:$R$6,9,FALSE)/1000</f>
        <v>7.0013418990567816E-3</v>
      </c>
      <c r="AS10" s="76">
        <f ca="1">AB10*VLOOKUP('Tipo de Pilha_Furieri2014'!$E$1,'Área - us ur_Furieri2014'!$A$4:$R$6,10,FALSE)/1000</f>
        <v>4.7171914008518117E-3</v>
      </c>
      <c r="AT10" s="76">
        <f ca="1">AC10*VLOOKUP('Tipo de Pilha_Furieri2014'!$E$1,'Área - us ur_Furieri2014'!$A$4:$R$6,11,FALSE)/1000</f>
        <v>3.9866062049136964E-3</v>
      </c>
      <c r="AU10" s="76">
        <f ca="1">AD10*VLOOKUP('Tipo de Pilha_Furieri2014'!$E$1,'Área - us ur_Furieri2014'!$A$4:$R$6,12,FALSE)/1000</f>
        <v>3.4530098118927487E-3</v>
      </c>
      <c r="AV10" s="76">
        <f ca="1">AE10*VLOOKUP('Tipo de Pilha_Furieri2014'!$E$1,'Área - us ur_Furieri2014'!$A$4:$R$6,13,FALSE)/1000</f>
        <v>1.063635117122084E-3</v>
      </c>
      <c r="AW10" s="76">
        <f ca="1">AF10*VLOOKUP('Tipo de Pilha_Furieri2014'!$E$1,'Área - us ur_Furieri2014'!$A$4:$R$6,14,FALSE)/1000</f>
        <v>6.422830995016619E-4</v>
      </c>
      <c r="AX10" s="76">
        <f ca="1">AG10*VLOOKUP('Tipo de Pilha_Furieri2014'!$E$1,'Área - us ur_Furieri2014'!$A$4:$R$6,15,FALSE)/1000</f>
        <v>2.5434094976948461E-4</v>
      </c>
      <c r="AY10" s="76">
        <f ca="1">AH10*VLOOKUP('Tipo de Pilha_Furieri2014'!$E$1,'Área - us ur_Furieri2014'!$A$4:$R$6,16,FALSE)/1000</f>
        <v>0</v>
      </c>
      <c r="AZ10" s="76">
        <f ca="1">AI10*VLOOKUP('Tipo de Pilha_Furieri2014'!$E$1,'Área - us ur_Furieri2014'!$A$4:$R$6,17,FALSE)/1000</f>
        <v>0</v>
      </c>
      <c r="BA10" s="77">
        <f ca="1">AJ10*VLOOKUP('Tipo de Pilha_Furieri2014'!$E$1,'Área - us ur_Furieri2014'!$A$4:$R$6,18,FALSE)/1000</f>
        <v>0</v>
      </c>
      <c r="BB10" s="70">
        <f t="shared" ca="1" si="19"/>
        <v>3.6700524581274374E-2</v>
      </c>
      <c r="BD10" s="59"/>
      <c r="BE10" s="60"/>
      <c r="BL10" s="41"/>
    </row>
    <row r="11" spans="1:64" ht="15" customHeight="1" x14ac:dyDescent="0.2">
      <c r="A11" s="90">
        <f>'Série Vento-2 dias'!J11</f>
        <v>42022</v>
      </c>
      <c r="B11" s="55">
        <f ca="1">'Série Vento-2 dias'!K11</f>
        <v>18.90067256</v>
      </c>
      <c r="C11" s="48">
        <f t="shared" ca="1" si="2"/>
        <v>9.4503362800000018E-2</v>
      </c>
      <c r="D11" s="49">
        <f t="shared" ca="1" si="3"/>
        <v>0.28351008839999997</v>
      </c>
      <c r="E11" s="49">
        <f t="shared" ca="1" si="4"/>
        <v>0.47251681400000001</v>
      </c>
      <c r="F11" s="49">
        <f t="shared" ca="1" si="5"/>
        <v>0.66152353959999999</v>
      </c>
      <c r="G11" s="49">
        <f t="shared" ca="1" si="6"/>
        <v>0.85053026520000008</v>
      </c>
      <c r="H11" s="49">
        <f t="shared" ca="1" si="7"/>
        <v>1.0395369908000001</v>
      </c>
      <c r="I11" s="49">
        <f t="shared" ca="1" si="8"/>
        <v>1.2285437164000002</v>
      </c>
      <c r="J11" s="49">
        <f t="shared" ca="1" si="9"/>
        <v>1.4175504420000002</v>
      </c>
      <c r="K11" s="49">
        <f t="shared" ca="1" si="10"/>
        <v>1.6065571676000001</v>
      </c>
      <c r="L11" s="49">
        <f t="shared" ca="1" si="11"/>
        <v>1.7955638932</v>
      </c>
      <c r="M11" s="49">
        <f t="shared" ca="1" si="12"/>
        <v>1.9845706188000003</v>
      </c>
      <c r="N11" s="49">
        <f t="shared" ca="1" si="13"/>
        <v>2.1735773443999999</v>
      </c>
      <c r="O11" s="49">
        <f t="shared" ca="1" si="14"/>
        <v>2.36258407</v>
      </c>
      <c r="P11" s="49">
        <f t="shared" ca="1" si="15"/>
        <v>2.5515907956000001</v>
      </c>
      <c r="Q11" s="49">
        <f t="shared" ca="1" si="16"/>
        <v>2.7405975211999998</v>
      </c>
      <c r="R11" s="49">
        <f t="shared" ca="1" si="17"/>
        <v>2.9296042468000008</v>
      </c>
      <c r="S11" s="50">
        <f t="shared" ca="1" si="18"/>
        <v>3.1186109724000004</v>
      </c>
      <c r="T11" s="48">
        <f t="shared" ca="1" si="1"/>
        <v>0</v>
      </c>
      <c r="U11" s="49">
        <f t="shared" ca="1" si="1"/>
        <v>0</v>
      </c>
      <c r="V11" s="49">
        <f t="shared" ca="1" si="1"/>
        <v>1.1677657594172151</v>
      </c>
      <c r="W11" s="49">
        <f t="shared" ca="1" si="1"/>
        <v>8.8970711545569401</v>
      </c>
      <c r="X11" s="49">
        <f t="shared" ca="1" si="1"/>
        <v>20.770307459052582</v>
      </c>
      <c r="Y11" s="49">
        <f t="shared" ca="1" si="1"/>
        <v>36.787474672904132</v>
      </c>
      <c r="Z11" s="49">
        <f t="shared" ca="1" si="1"/>
        <v>56.948572796111605</v>
      </c>
      <c r="AA11" s="49">
        <f t="shared" ca="1" si="1"/>
        <v>81.253601828674974</v>
      </c>
      <c r="AB11" s="49">
        <f t="shared" ca="1" si="1"/>
        <v>109.70256177059423</v>
      </c>
      <c r="AC11" s="49">
        <f t="shared" ca="1" si="1"/>
        <v>142.2954526218694</v>
      </c>
      <c r="AD11" s="49">
        <f t="shared" ca="1" si="1"/>
        <v>179.03227438250053</v>
      </c>
      <c r="AE11" s="49">
        <f t="shared" ca="1" si="1"/>
        <v>219.91302705248745</v>
      </c>
      <c r="AF11" s="49">
        <f t="shared" ca="1" si="1"/>
        <v>264.93771063183038</v>
      </c>
      <c r="AG11" s="49">
        <f t="shared" ca="1" si="1"/>
        <v>314.10632512052916</v>
      </c>
      <c r="AH11" s="49">
        <f t="shared" ca="1" si="1"/>
        <v>367.41887051858379</v>
      </c>
      <c r="AI11" s="49">
        <f t="shared" ca="1" si="1"/>
        <v>424.87534682599471</v>
      </c>
      <c r="AJ11" s="49">
        <f t="shared" ca="1" si="1"/>
        <v>486.4757540427612</v>
      </c>
      <c r="AK11" s="75">
        <f ca="1">T11*VLOOKUP('Tipo de Pilha_Furieri2014'!$E$1,'Área - us ur_Furieri2014'!$A$4:$R$6,2,FALSE)/1000</f>
        <v>0</v>
      </c>
      <c r="AL11" s="76">
        <f ca="1">U11*VLOOKUP('Tipo de Pilha_Furieri2014'!$E$1,'Área - us ur_Furieri2014'!$A$4:$R$6,3,FALSE)/1000</f>
        <v>0</v>
      </c>
      <c r="AM11" s="76">
        <f ca="1">V11*VLOOKUP('Tipo de Pilha_Furieri2014'!$E$1,'Área - us ur_Furieri2014'!$A$4:$R$6,4,FALSE)/1000</f>
        <v>8.5246900437456697E-5</v>
      </c>
      <c r="AN11" s="76">
        <f ca="1">W11*VLOOKUP('Tipo de Pilha_Furieri2014'!$E$1,'Área - us ur_Furieri2014'!$A$4:$R$6,5,FALSE)/1000</f>
        <v>8.6301590199202303E-4</v>
      </c>
      <c r="AO11" s="76">
        <f ca="1">X11*VLOOKUP('Tipo de Pilha_Furieri2014'!$E$1,'Área - us ur_Furieri2014'!$A$4:$R$6,6,FALSE)/1000</f>
        <v>3.3024788859893602E-3</v>
      </c>
      <c r="AP11" s="76">
        <f ca="1">Y11*VLOOKUP('Tipo de Pilha_Furieri2014'!$E$1,'Área - us ur_Furieri2014'!$A$4:$R$6,7,FALSE)/1000</f>
        <v>7.4678573585995386E-3</v>
      </c>
      <c r="AQ11" s="76">
        <f ca="1">Z11*VLOOKUP('Tipo de Pilha_Furieri2014'!$E$1,'Área - us ur_Furieri2014'!$A$4:$R$6,8,FALSE)/1000</f>
        <v>8.7131316378050751E-3</v>
      </c>
      <c r="AR11" s="76">
        <f ca="1">AA11*VLOOKUP('Tipo de Pilha_Furieri2014'!$E$1,'Área - us ur_Furieri2014'!$A$4:$R$6,9,FALSE)/1000</f>
        <v>8.8566425993255714E-3</v>
      </c>
      <c r="AS11" s="76">
        <f ca="1">AB11*VLOOKUP('Tipo de Pilha_Furieri2014'!$E$1,'Área - us ur_Furieri2014'!$A$4:$R$6,10,FALSE)/1000</f>
        <v>5.9239383356120886E-3</v>
      </c>
      <c r="AT11" s="76">
        <f ca="1">AC11*VLOOKUP('Tipo de Pilha_Furieri2014'!$E$1,'Área - us ur_Furieri2014'!$A$4:$R$6,11,FALSE)/1000</f>
        <v>4.9803408417654297E-3</v>
      </c>
      <c r="AU11" s="76">
        <f ca="1">AD11*VLOOKUP('Tipo de Pilha_Furieri2014'!$E$1,'Área - us ur_Furieri2014'!$A$4:$R$6,12,FALSE)/1000</f>
        <v>4.2967745851800127E-3</v>
      </c>
      <c r="AV11" s="76">
        <f ca="1">AE11*VLOOKUP('Tipo de Pilha_Furieri2014'!$E$1,'Área - us ur_Furieri2014'!$A$4:$R$6,13,FALSE)/1000</f>
        <v>1.3194781623149248E-3</v>
      </c>
      <c r="AW11" s="76">
        <f ca="1">AF11*VLOOKUP('Tipo de Pilha_Furieri2014'!$E$1,'Área - us ur_Furieri2014'!$A$4:$R$6,14,FALSE)/1000</f>
        <v>7.9481313189549117E-4</v>
      </c>
      <c r="AX11" s="76">
        <f ca="1">AG11*VLOOKUP('Tipo de Pilha_Furieri2014'!$E$1,'Área - us ur_Furieri2014'!$A$4:$R$6,15,FALSE)/1000</f>
        <v>3.1410632512052916E-4</v>
      </c>
      <c r="AY11" s="76">
        <f ca="1">AH11*VLOOKUP('Tipo de Pilha_Furieri2014'!$E$1,'Área - us ur_Furieri2014'!$A$4:$R$6,16,FALSE)/1000</f>
        <v>0</v>
      </c>
      <c r="AZ11" s="76">
        <f ca="1">AI11*VLOOKUP('Tipo de Pilha_Furieri2014'!$E$1,'Área - us ur_Furieri2014'!$A$4:$R$6,17,FALSE)/1000</f>
        <v>0</v>
      </c>
      <c r="BA11" s="77">
        <f ca="1">AJ11*VLOOKUP('Tipo de Pilha_Furieri2014'!$E$1,'Área - us ur_Furieri2014'!$A$4:$R$6,18,FALSE)/1000</f>
        <v>0</v>
      </c>
      <c r="BB11" s="70">
        <f t="shared" ca="1" si="19"/>
        <v>4.69178246660375E-2</v>
      </c>
      <c r="BD11" s="59"/>
      <c r="BE11" s="60"/>
      <c r="BL11" s="41"/>
    </row>
    <row r="12" spans="1:64" ht="15" customHeight="1" x14ac:dyDescent="0.2">
      <c r="A12" s="90">
        <f>'Série Vento-2 dias'!J12</f>
        <v>42024</v>
      </c>
      <c r="B12" s="55">
        <f ca="1">'Série Vento-2 dias'!K12</f>
        <v>18.041551079999998</v>
      </c>
      <c r="C12" s="48">
        <f t="shared" ca="1" si="2"/>
        <v>9.0207755400000006E-2</v>
      </c>
      <c r="D12" s="49">
        <f t="shared" ca="1" si="3"/>
        <v>0.27062326619999993</v>
      </c>
      <c r="E12" s="49">
        <f t="shared" ca="1" si="4"/>
        <v>0.45103877699999995</v>
      </c>
      <c r="F12" s="49">
        <f t="shared" ca="1" si="5"/>
        <v>0.6314542877999999</v>
      </c>
      <c r="G12" s="49">
        <f t="shared" ca="1" si="6"/>
        <v>0.81186979859999997</v>
      </c>
      <c r="H12" s="49">
        <f t="shared" ca="1" si="7"/>
        <v>0.99228530940000004</v>
      </c>
      <c r="I12" s="49">
        <f t="shared" ca="1" si="8"/>
        <v>1.1727008202</v>
      </c>
      <c r="J12" s="49">
        <f t="shared" ca="1" si="9"/>
        <v>1.3531163310000001</v>
      </c>
      <c r="K12" s="49">
        <f t="shared" ca="1" si="10"/>
        <v>1.5335318417999999</v>
      </c>
      <c r="L12" s="49">
        <f t="shared" ca="1" si="11"/>
        <v>1.7139473525999998</v>
      </c>
      <c r="M12" s="49">
        <f t="shared" ca="1" si="12"/>
        <v>1.8943628634</v>
      </c>
      <c r="N12" s="49">
        <f t="shared" ca="1" si="13"/>
        <v>2.0747783741999997</v>
      </c>
      <c r="O12" s="49">
        <f t="shared" ca="1" si="14"/>
        <v>2.2551938849999997</v>
      </c>
      <c r="P12" s="49">
        <f t="shared" ca="1" si="15"/>
        <v>2.4356093957999998</v>
      </c>
      <c r="Q12" s="49">
        <f t="shared" ca="1" si="16"/>
        <v>2.6160249065999994</v>
      </c>
      <c r="R12" s="49">
        <f t="shared" ca="1" si="17"/>
        <v>2.7964404173999999</v>
      </c>
      <c r="S12" s="50">
        <f t="shared" ca="1" si="18"/>
        <v>2.9768559282</v>
      </c>
      <c r="T12" s="48">
        <f t="shared" ca="1" si="1"/>
        <v>0</v>
      </c>
      <c r="U12" s="49">
        <f t="shared" ca="1" si="1"/>
        <v>0</v>
      </c>
      <c r="V12" s="49">
        <f t="shared" ca="1" si="1"/>
        <v>0.55164197298403106</v>
      </c>
      <c r="W12" s="49">
        <f t="shared" ca="1" si="1"/>
        <v>7.3902193392342994</v>
      </c>
      <c r="X12" s="49">
        <f t="shared" ca="1" si="1"/>
        <v>18.004568463802663</v>
      </c>
      <c r="Y12" s="49">
        <f t="shared" ca="1" si="1"/>
        <v>32.39468934668912</v>
      </c>
      <c r="Z12" s="49">
        <f t="shared" ca="1" si="1"/>
        <v>50.560581987893663</v>
      </c>
      <c r="AA12" s="49">
        <f t="shared" ca="1" si="1"/>
        <v>72.502246387416307</v>
      </c>
      <c r="AB12" s="49">
        <f t="shared" ca="1" si="1"/>
        <v>98.219682545257001</v>
      </c>
      <c r="AC12" s="49">
        <f t="shared" ca="1" si="1"/>
        <v>127.71289046141578</v>
      </c>
      <c r="AD12" s="49">
        <f t="shared" ca="1" si="1"/>
        <v>160.98187013589276</v>
      </c>
      <c r="AE12" s="49">
        <f t="shared" ca="1" si="1"/>
        <v>198.02662156868766</v>
      </c>
      <c r="AF12" s="49">
        <f t="shared" ca="1" si="1"/>
        <v>238.84714475980076</v>
      </c>
      <c r="AG12" s="49">
        <f t="shared" ca="1" si="1"/>
        <v>283.44343970923188</v>
      </c>
      <c r="AH12" s="49">
        <f t="shared" ca="1" si="1"/>
        <v>331.81550641698101</v>
      </c>
      <c r="AI12" s="49">
        <f t="shared" ca="1" si="1"/>
        <v>383.96334488304853</v>
      </c>
      <c r="AJ12" s="49">
        <f t="shared" ca="1" si="1"/>
        <v>439.88695510743401</v>
      </c>
      <c r="AK12" s="75">
        <f ca="1">T12*VLOOKUP('Tipo de Pilha_Furieri2014'!$E$1,'Área - us ur_Furieri2014'!$A$4:$R$6,2,FALSE)/1000</f>
        <v>0</v>
      </c>
      <c r="AL12" s="76">
        <f ca="1">U12*VLOOKUP('Tipo de Pilha_Furieri2014'!$E$1,'Área - us ur_Furieri2014'!$A$4:$R$6,3,FALSE)/1000</f>
        <v>0</v>
      </c>
      <c r="AM12" s="76">
        <f ca="1">V12*VLOOKUP('Tipo de Pilha_Furieri2014'!$E$1,'Área - us ur_Furieri2014'!$A$4:$R$6,4,FALSE)/1000</f>
        <v>4.0269864027834262E-5</v>
      </c>
      <c r="AN12" s="76">
        <f ca="1">W12*VLOOKUP('Tipo de Pilha_Furieri2014'!$E$1,'Área - us ur_Furieri2014'!$A$4:$R$6,5,FALSE)/1000</f>
        <v>7.1685127590572699E-4</v>
      </c>
      <c r="AO12" s="76">
        <f ca="1">X12*VLOOKUP('Tipo de Pilha_Furieri2014'!$E$1,'Área - us ur_Furieri2014'!$A$4:$R$6,6,FALSE)/1000</f>
        <v>2.8627263857446232E-3</v>
      </c>
      <c r="AP12" s="76">
        <f ca="1">Y12*VLOOKUP('Tipo de Pilha_Furieri2014'!$E$1,'Área - us ur_Furieri2014'!$A$4:$R$6,7,FALSE)/1000</f>
        <v>6.5761219373778913E-3</v>
      </c>
      <c r="AQ12" s="76">
        <f ca="1">Z12*VLOOKUP('Tipo de Pilha_Furieri2014'!$E$1,'Área - us ur_Furieri2014'!$A$4:$R$6,8,FALSE)/1000</f>
        <v>7.7357690441477306E-3</v>
      </c>
      <c r="AR12" s="76">
        <f ca="1">AA12*VLOOKUP('Tipo de Pilha_Furieri2014'!$E$1,'Área - us ur_Furieri2014'!$A$4:$R$6,9,FALSE)/1000</f>
        <v>7.9027448562283779E-3</v>
      </c>
      <c r="AS12" s="76">
        <f ca="1">AB12*VLOOKUP('Tipo de Pilha_Furieri2014'!$E$1,'Área - us ur_Furieri2014'!$A$4:$R$6,10,FALSE)/1000</f>
        <v>5.3038628574438793E-3</v>
      </c>
      <c r="AT12" s="76">
        <f ca="1">AC12*VLOOKUP('Tipo de Pilha_Furieri2014'!$E$1,'Área - us ur_Furieri2014'!$A$4:$R$6,11,FALSE)/1000</f>
        <v>4.4699511661495531E-3</v>
      </c>
      <c r="AU12" s="76">
        <f ca="1">AD12*VLOOKUP('Tipo de Pilha_Furieri2014'!$E$1,'Área - us ur_Furieri2014'!$A$4:$R$6,12,FALSE)/1000</f>
        <v>3.8635648832614266E-3</v>
      </c>
      <c r="AV12" s="76">
        <f ca="1">AE12*VLOOKUP('Tipo de Pilha_Furieri2014'!$E$1,'Área - us ur_Furieri2014'!$A$4:$R$6,13,FALSE)/1000</f>
        <v>1.188159729412126E-3</v>
      </c>
      <c r="AW12" s="76">
        <f ca="1">AF12*VLOOKUP('Tipo de Pilha_Furieri2014'!$E$1,'Área - us ur_Furieri2014'!$A$4:$R$6,14,FALSE)/1000</f>
        <v>7.1654143427940227E-4</v>
      </c>
      <c r="AX12" s="76">
        <f ca="1">AG12*VLOOKUP('Tipo de Pilha_Furieri2014'!$E$1,'Área - us ur_Furieri2014'!$A$4:$R$6,15,FALSE)/1000</f>
        <v>2.8344343970923189E-4</v>
      </c>
      <c r="AY12" s="76">
        <f ca="1">AH12*VLOOKUP('Tipo de Pilha_Furieri2014'!$E$1,'Área - us ur_Furieri2014'!$A$4:$R$6,16,FALSE)/1000</f>
        <v>0</v>
      </c>
      <c r="AZ12" s="76">
        <f ca="1">AI12*VLOOKUP('Tipo de Pilha_Furieri2014'!$E$1,'Área - us ur_Furieri2014'!$A$4:$R$6,17,FALSE)/1000</f>
        <v>0</v>
      </c>
      <c r="BA12" s="77">
        <f ca="1">AJ12*VLOOKUP('Tipo de Pilha_Furieri2014'!$E$1,'Área - us ur_Furieri2014'!$A$4:$R$6,18,FALSE)/1000</f>
        <v>0</v>
      </c>
      <c r="BB12" s="70">
        <f t="shared" ca="1" si="19"/>
        <v>4.1660006873687809E-2</v>
      </c>
      <c r="BD12" s="59"/>
      <c r="BE12" s="60"/>
      <c r="BL12" s="41"/>
    </row>
    <row r="13" spans="1:64" ht="15" customHeight="1" x14ac:dyDescent="0.2">
      <c r="A13" s="90">
        <f>'Série Vento-2 dias'!J13</f>
        <v>42026</v>
      </c>
      <c r="B13" s="55">
        <f ca="1">'Série Vento-2 dias'!K13</f>
        <v>17.182429599999999</v>
      </c>
      <c r="C13" s="48">
        <f t="shared" ca="1" si="2"/>
        <v>8.5912148000000008E-2</v>
      </c>
      <c r="D13" s="49">
        <f t="shared" ca="1" si="3"/>
        <v>0.25773644399999995</v>
      </c>
      <c r="E13" s="49">
        <f t="shared" ca="1" si="4"/>
        <v>0.42956074</v>
      </c>
      <c r="F13" s="49">
        <f t="shared" ca="1" si="5"/>
        <v>0.60138503599999993</v>
      </c>
      <c r="G13" s="49">
        <f t="shared" ca="1" si="6"/>
        <v>0.77320933200000008</v>
      </c>
      <c r="H13" s="49">
        <f t="shared" ca="1" si="7"/>
        <v>0.94503362800000001</v>
      </c>
      <c r="I13" s="49">
        <f t="shared" ca="1" si="8"/>
        <v>1.1168579240000001</v>
      </c>
      <c r="J13" s="49">
        <f t="shared" ca="1" si="9"/>
        <v>1.2886822200000001</v>
      </c>
      <c r="K13" s="49">
        <f t="shared" ca="1" si="10"/>
        <v>1.4605065159999999</v>
      </c>
      <c r="L13" s="49">
        <f t="shared" ca="1" si="11"/>
        <v>1.632330812</v>
      </c>
      <c r="M13" s="49">
        <f t="shared" ca="1" si="12"/>
        <v>1.804155108</v>
      </c>
      <c r="N13" s="49">
        <f t="shared" ca="1" si="13"/>
        <v>1.9759794039999998</v>
      </c>
      <c r="O13" s="49">
        <f t="shared" ca="1" si="14"/>
        <v>2.1478036999999999</v>
      </c>
      <c r="P13" s="49">
        <f t="shared" ca="1" si="15"/>
        <v>2.3196279959999999</v>
      </c>
      <c r="Q13" s="49">
        <f t="shared" ca="1" si="16"/>
        <v>2.4914522919999995</v>
      </c>
      <c r="R13" s="49">
        <f t="shared" ca="1" si="17"/>
        <v>2.6632765880000004</v>
      </c>
      <c r="S13" s="50">
        <f t="shared" ca="1" si="18"/>
        <v>2.835100884</v>
      </c>
      <c r="T13" s="48">
        <f t="shared" ca="1" si="1"/>
        <v>0</v>
      </c>
      <c r="U13" s="49">
        <f t="shared" ca="1" si="1"/>
        <v>0</v>
      </c>
      <c r="V13" s="49">
        <f t="shared" ca="1" si="1"/>
        <v>0</v>
      </c>
      <c r="W13" s="49">
        <f t="shared" ca="1" si="1"/>
        <v>5.9882500727538321</v>
      </c>
      <c r="X13" s="49">
        <f t="shared" ca="1" si="1"/>
        <v>15.412206743169406</v>
      </c>
      <c r="Y13" s="49">
        <f t="shared" ca="1" si="1"/>
        <v>28.260899702308862</v>
      </c>
      <c r="Z13" s="49">
        <f t="shared" ca="1" si="1"/>
        <v>44.534328950172224</v>
      </c>
      <c r="AA13" s="49">
        <f t="shared" ca="1" si="1"/>
        <v>64.232494486759464</v>
      </c>
      <c r="AB13" s="49">
        <f t="shared" ca="1" si="1"/>
        <v>87.355396312070582</v>
      </c>
      <c r="AC13" s="49">
        <f t="shared" ca="1" si="1"/>
        <v>113.90303442610561</v>
      </c>
      <c r="AD13" s="49">
        <f t="shared" ca="1" si="1"/>
        <v>143.87540882886452</v>
      </c>
      <c r="AE13" s="49">
        <f t="shared" ca="1" si="1"/>
        <v>177.27251952034732</v>
      </c>
      <c r="AF13" s="49">
        <f t="shared" ca="1" si="1"/>
        <v>214.09436650055397</v>
      </c>
      <c r="AG13" s="49">
        <f t="shared" ca="1" si="1"/>
        <v>254.34094976948461</v>
      </c>
      <c r="AH13" s="49">
        <f t="shared" ca="1" si="1"/>
        <v>298.01226932713894</v>
      </c>
      <c r="AI13" s="49">
        <f t="shared" ca="1" si="1"/>
        <v>345.10832517351753</v>
      </c>
      <c r="AJ13" s="49">
        <f t="shared" ca="1" si="1"/>
        <v>395.6291173086197</v>
      </c>
      <c r="AK13" s="75">
        <f ca="1">T13*VLOOKUP('Tipo de Pilha_Furieri2014'!$E$1,'Área - us ur_Furieri2014'!$A$4:$R$6,2,FALSE)/1000</f>
        <v>0</v>
      </c>
      <c r="AL13" s="76">
        <f ca="1">U13*VLOOKUP('Tipo de Pilha_Furieri2014'!$E$1,'Área - us ur_Furieri2014'!$A$4:$R$6,3,FALSE)/1000</f>
        <v>0</v>
      </c>
      <c r="AM13" s="76">
        <f ca="1">V13*VLOOKUP('Tipo de Pilha_Furieri2014'!$E$1,'Área - us ur_Furieri2014'!$A$4:$R$6,4,FALSE)/1000</f>
        <v>0</v>
      </c>
      <c r="AN13" s="76">
        <f ca="1">W13*VLOOKUP('Tipo de Pilha_Furieri2014'!$E$1,'Área - us ur_Furieri2014'!$A$4:$R$6,5,FALSE)/1000</f>
        <v>5.8086025705712167E-4</v>
      </c>
      <c r="AO13" s="76">
        <f ca="1">X13*VLOOKUP('Tipo de Pilha_Furieri2014'!$E$1,'Área - us ur_Furieri2014'!$A$4:$R$6,6,FALSE)/1000</f>
        <v>2.4505408721639354E-3</v>
      </c>
      <c r="AP13" s="76">
        <f ca="1">Y13*VLOOKUP('Tipo de Pilha_Furieri2014'!$E$1,'Área - us ur_Furieri2014'!$A$4:$R$6,7,FALSE)/1000</f>
        <v>5.7369626395686992E-3</v>
      </c>
      <c r="AQ13" s="76">
        <f ca="1">Z13*VLOOKUP('Tipo de Pilha_Furieri2014'!$E$1,'Área - us ur_Furieri2014'!$A$4:$R$6,8,FALSE)/1000</f>
        <v>6.8137523293763502E-3</v>
      </c>
      <c r="AR13" s="76">
        <f ca="1">AA13*VLOOKUP('Tipo de Pilha_Furieri2014'!$E$1,'Área - us ur_Furieri2014'!$A$4:$R$6,9,FALSE)/1000</f>
        <v>7.0013418990567816E-3</v>
      </c>
      <c r="AS13" s="76">
        <f ca="1">AB13*VLOOKUP('Tipo de Pilha_Furieri2014'!$E$1,'Área - us ur_Furieri2014'!$A$4:$R$6,10,FALSE)/1000</f>
        <v>4.7171914008518117E-3</v>
      </c>
      <c r="AT13" s="76">
        <f ca="1">AC13*VLOOKUP('Tipo de Pilha_Furieri2014'!$E$1,'Área - us ur_Furieri2014'!$A$4:$R$6,11,FALSE)/1000</f>
        <v>3.9866062049136964E-3</v>
      </c>
      <c r="AU13" s="76">
        <f ca="1">AD13*VLOOKUP('Tipo de Pilha_Furieri2014'!$E$1,'Área - us ur_Furieri2014'!$A$4:$R$6,12,FALSE)/1000</f>
        <v>3.4530098118927487E-3</v>
      </c>
      <c r="AV13" s="76">
        <f ca="1">AE13*VLOOKUP('Tipo de Pilha_Furieri2014'!$E$1,'Área - us ur_Furieri2014'!$A$4:$R$6,13,FALSE)/1000</f>
        <v>1.063635117122084E-3</v>
      </c>
      <c r="AW13" s="76">
        <f ca="1">AF13*VLOOKUP('Tipo de Pilha_Furieri2014'!$E$1,'Área - us ur_Furieri2014'!$A$4:$R$6,14,FALSE)/1000</f>
        <v>6.422830995016619E-4</v>
      </c>
      <c r="AX13" s="76">
        <f ca="1">AG13*VLOOKUP('Tipo de Pilha_Furieri2014'!$E$1,'Área - us ur_Furieri2014'!$A$4:$R$6,15,FALSE)/1000</f>
        <v>2.5434094976948461E-4</v>
      </c>
      <c r="AY13" s="76">
        <f ca="1">AH13*VLOOKUP('Tipo de Pilha_Furieri2014'!$E$1,'Área - us ur_Furieri2014'!$A$4:$R$6,16,FALSE)/1000</f>
        <v>0</v>
      </c>
      <c r="AZ13" s="76">
        <f ca="1">AI13*VLOOKUP('Tipo de Pilha_Furieri2014'!$E$1,'Área - us ur_Furieri2014'!$A$4:$R$6,17,FALSE)/1000</f>
        <v>0</v>
      </c>
      <c r="BA13" s="77">
        <f ca="1">AJ13*VLOOKUP('Tipo de Pilha_Furieri2014'!$E$1,'Área - us ur_Furieri2014'!$A$4:$R$6,18,FALSE)/1000</f>
        <v>0</v>
      </c>
      <c r="BB13" s="70">
        <f t="shared" ca="1" si="19"/>
        <v>3.6700524581274374E-2</v>
      </c>
      <c r="BD13" s="59"/>
      <c r="BE13" s="60"/>
      <c r="BL13" s="41"/>
    </row>
    <row r="14" spans="1:64" ht="15" customHeight="1" x14ac:dyDescent="0.2">
      <c r="A14" s="90">
        <f>'Série Vento-2 dias'!J14</f>
        <v>42028</v>
      </c>
      <c r="B14" s="55">
        <f ca="1">'Série Vento-2 dias'!K14</f>
        <v>15.464186639999999</v>
      </c>
      <c r="C14" s="48">
        <f t="shared" ca="1" si="2"/>
        <v>7.7320933200000011E-2</v>
      </c>
      <c r="D14" s="49">
        <f t="shared" ca="1" si="3"/>
        <v>0.23196279959999999</v>
      </c>
      <c r="E14" s="49">
        <f t="shared" ca="1" si="4"/>
        <v>0.38660466599999999</v>
      </c>
      <c r="F14" s="49">
        <f t="shared" ca="1" si="5"/>
        <v>0.54124653239999987</v>
      </c>
      <c r="G14" s="49">
        <f t="shared" ca="1" si="6"/>
        <v>0.69588839880000009</v>
      </c>
      <c r="H14" s="49">
        <f t="shared" ca="1" si="7"/>
        <v>0.85053026520000008</v>
      </c>
      <c r="I14" s="49">
        <f t="shared" ca="1" si="8"/>
        <v>1.0051721316</v>
      </c>
      <c r="J14" s="49">
        <f t="shared" ca="1" si="9"/>
        <v>1.1598139980000002</v>
      </c>
      <c r="K14" s="49">
        <f t="shared" ca="1" si="10"/>
        <v>1.3144558644</v>
      </c>
      <c r="L14" s="49">
        <f t="shared" ca="1" si="11"/>
        <v>1.4690977307999999</v>
      </c>
      <c r="M14" s="49">
        <f t="shared" ca="1" si="12"/>
        <v>1.6237395972000002</v>
      </c>
      <c r="N14" s="49">
        <f t="shared" ca="1" si="13"/>
        <v>1.7783814635999997</v>
      </c>
      <c r="O14" s="49">
        <f t="shared" ca="1" si="14"/>
        <v>1.9330233299999999</v>
      </c>
      <c r="P14" s="49">
        <f t="shared" ca="1" si="15"/>
        <v>2.0876651964000001</v>
      </c>
      <c r="Q14" s="49">
        <f t="shared" ca="1" si="16"/>
        <v>2.2423070627999997</v>
      </c>
      <c r="R14" s="49">
        <f t="shared" ca="1" si="17"/>
        <v>2.3969489292000001</v>
      </c>
      <c r="S14" s="50">
        <f t="shared" ca="1" si="18"/>
        <v>2.5515907956000001</v>
      </c>
      <c r="T14" s="48">
        <f t="shared" ca="1" si="1"/>
        <v>0</v>
      </c>
      <c r="U14" s="49">
        <f t="shared" ca="1" si="1"/>
        <v>0</v>
      </c>
      <c r="V14" s="49">
        <f t="shared" ca="1" si="1"/>
        <v>0</v>
      </c>
      <c r="W14" s="49">
        <f t="shared" ca="1" si="1"/>
        <v>3.4989591863194018</v>
      </c>
      <c r="X14" s="49">
        <f t="shared" ca="1" si="1"/>
        <v>10.747615125752819</v>
      </c>
      <c r="Y14" s="49">
        <f t="shared" ca="1" si="1"/>
        <v>20.770307459052582</v>
      </c>
      <c r="Z14" s="49">
        <f t="shared" ca="1" si="1"/>
        <v>33.567036186218694</v>
      </c>
      <c r="AA14" s="49">
        <f t="shared" ca="1" si="1"/>
        <v>49.137801307251181</v>
      </c>
      <c r="AB14" s="49">
        <f t="shared" ca="1" si="1"/>
        <v>67.482602822149971</v>
      </c>
      <c r="AC14" s="49">
        <f t="shared" ca="1" si="1"/>
        <v>88.60144073091513</v>
      </c>
      <c r="AD14" s="49">
        <f t="shared" ca="1" si="1"/>
        <v>112.4943150335467</v>
      </c>
      <c r="AE14" s="49">
        <f t="shared" ca="1" si="1"/>
        <v>139.16122573004449</v>
      </c>
      <c r="AF14" s="49">
        <f t="shared" ca="1" si="1"/>
        <v>168.60217282040875</v>
      </c>
      <c r="AG14" s="49">
        <f t="shared" ca="1" si="1"/>
        <v>200.81715630463935</v>
      </c>
      <c r="AH14" s="49">
        <f t="shared" ca="1" si="1"/>
        <v>235.80617618273621</v>
      </c>
      <c r="AI14" s="49">
        <f t="shared" ca="1" si="1"/>
        <v>273.56923245469955</v>
      </c>
      <c r="AJ14" s="49">
        <f t="shared" ca="1" si="1"/>
        <v>314.10632512052916</v>
      </c>
      <c r="AK14" s="75">
        <f ca="1">T14*VLOOKUP('Tipo de Pilha_Furieri2014'!$E$1,'Área - us ur_Furieri2014'!$A$4:$R$6,2,FALSE)/1000</f>
        <v>0</v>
      </c>
      <c r="AL14" s="76">
        <f ca="1">U14*VLOOKUP('Tipo de Pilha_Furieri2014'!$E$1,'Área - us ur_Furieri2014'!$A$4:$R$6,3,FALSE)/1000</f>
        <v>0</v>
      </c>
      <c r="AM14" s="76">
        <f ca="1">V14*VLOOKUP('Tipo de Pilha_Furieri2014'!$E$1,'Área - us ur_Furieri2014'!$A$4:$R$6,4,FALSE)/1000</f>
        <v>0</v>
      </c>
      <c r="AN14" s="76">
        <f ca="1">W14*VLOOKUP('Tipo de Pilha_Furieri2014'!$E$1,'Área - us ur_Furieri2014'!$A$4:$R$6,5,FALSE)/1000</f>
        <v>3.3939904107298198E-4</v>
      </c>
      <c r="AO14" s="76">
        <f ca="1">X14*VLOOKUP('Tipo de Pilha_Furieri2014'!$E$1,'Área - us ur_Furieri2014'!$A$4:$R$6,6,FALSE)/1000</f>
        <v>1.7088708049946984E-3</v>
      </c>
      <c r="AP14" s="76">
        <f ca="1">Y14*VLOOKUP('Tipo de Pilha_Furieri2014'!$E$1,'Área - us ur_Furieri2014'!$A$4:$R$6,7,FALSE)/1000</f>
        <v>4.2163724141876741E-3</v>
      </c>
      <c r="AQ14" s="76">
        <f ca="1">Z14*VLOOKUP('Tipo de Pilha_Furieri2014'!$E$1,'Área - us ur_Furieri2014'!$A$4:$R$6,8,FALSE)/1000</f>
        <v>5.1357565364914598E-3</v>
      </c>
      <c r="AR14" s="76">
        <f ca="1">AA14*VLOOKUP('Tipo de Pilha_Furieri2014'!$E$1,'Área - us ur_Furieri2014'!$A$4:$R$6,9,FALSE)/1000</f>
        <v>5.3560203424903785E-3</v>
      </c>
      <c r="AS14" s="76">
        <f ca="1">AB14*VLOOKUP('Tipo de Pilha_Furieri2014'!$E$1,'Área - us ur_Furieri2014'!$A$4:$R$6,10,FALSE)/1000</f>
        <v>3.6440605523960987E-3</v>
      </c>
      <c r="AT14" s="76">
        <f ca="1">AC14*VLOOKUP('Tipo de Pilha_Furieri2014'!$E$1,'Área - us ur_Furieri2014'!$A$4:$R$6,11,FALSE)/1000</f>
        <v>3.1010504255820298E-3</v>
      </c>
      <c r="AU14" s="76">
        <f ca="1">AD14*VLOOKUP('Tipo de Pilha_Furieri2014'!$E$1,'Área - us ur_Furieri2014'!$A$4:$R$6,12,FALSE)/1000</f>
        <v>2.6998635608051205E-3</v>
      </c>
      <c r="AV14" s="76">
        <f ca="1">AE14*VLOOKUP('Tipo de Pilha_Furieri2014'!$E$1,'Área - us ur_Furieri2014'!$A$4:$R$6,13,FALSE)/1000</f>
        <v>8.3496735438026693E-4</v>
      </c>
      <c r="AW14" s="76">
        <f ca="1">AF14*VLOOKUP('Tipo de Pilha_Furieri2014'!$E$1,'Área - us ur_Furieri2014'!$A$4:$R$6,14,FALSE)/1000</f>
        <v>5.0580651846122624E-4</v>
      </c>
      <c r="AX14" s="76">
        <f ca="1">AG14*VLOOKUP('Tipo de Pilha_Furieri2014'!$E$1,'Área - us ur_Furieri2014'!$A$4:$R$6,15,FALSE)/1000</f>
        <v>2.0081715630463937E-4</v>
      </c>
      <c r="AY14" s="76">
        <f ca="1">AH14*VLOOKUP('Tipo de Pilha_Furieri2014'!$E$1,'Área - us ur_Furieri2014'!$A$4:$R$6,16,FALSE)/1000</f>
        <v>0</v>
      </c>
      <c r="AZ14" s="76">
        <f ca="1">AI14*VLOOKUP('Tipo de Pilha_Furieri2014'!$E$1,'Área - us ur_Furieri2014'!$A$4:$R$6,17,FALSE)/1000</f>
        <v>0</v>
      </c>
      <c r="BA14" s="77">
        <f ca="1">AJ14*VLOOKUP('Tipo de Pilha_Furieri2014'!$E$1,'Área - us ur_Furieri2014'!$A$4:$R$6,18,FALSE)/1000</f>
        <v>0</v>
      </c>
      <c r="BB14" s="70">
        <f t="shared" ca="1" si="19"/>
        <v>2.7742984707166574E-2</v>
      </c>
      <c r="BD14" s="59"/>
      <c r="BE14" s="60"/>
      <c r="BL14" s="41"/>
    </row>
    <row r="15" spans="1:64" ht="15" customHeight="1" x14ac:dyDescent="0.2">
      <c r="A15" s="90">
        <f>'Série Vento-2 dias'!J15</f>
        <v>42030</v>
      </c>
      <c r="B15" s="55">
        <f ca="1">'Série Vento-2 dias'!K15</f>
        <v>16.32330812</v>
      </c>
      <c r="C15" s="48">
        <f t="shared" ca="1" si="2"/>
        <v>8.1616540600000023E-2</v>
      </c>
      <c r="D15" s="49">
        <f t="shared" ca="1" si="3"/>
        <v>0.2448496218</v>
      </c>
      <c r="E15" s="49">
        <f t="shared" ca="1" si="4"/>
        <v>0.40808270300000005</v>
      </c>
      <c r="F15" s="49">
        <f t="shared" ca="1" si="5"/>
        <v>0.57131578419999995</v>
      </c>
      <c r="G15" s="49">
        <f t="shared" ca="1" si="6"/>
        <v>0.73454886540000008</v>
      </c>
      <c r="H15" s="49">
        <f t="shared" ca="1" si="7"/>
        <v>0.8977819466000001</v>
      </c>
      <c r="I15" s="49">
        <f t="shared" ca="1" si="8"/>
        <v>1.0610150278000001</v>
      </c>
      <c r="J15" s="49">
        <f t="shared" ca="1" si="9"/>
        <v>1.2242481090000001</v>
      </c>
      <c r="K15" s="49">
        <f t="shared" ca="1" si="10"/>
        <v>1.3874811902000002</v>
      </c>
      <c r="L15" s="49">
        <f t="shared" ca="1" si="11"/>
        <v>1.5507142714</v>
      </c>
      <c r="M15" s="49">
        <f t="shared" ca="1" si="12"/>
        <v>1.7139473526000002</v>
      </c>
      <c r="N15" s="49">
        <f t="shared" ca="1" si="13"/>
        <v>1.8771804337999998</v>
      </c>
      <c r="O15" s="49">
        <f t="shared" ca="1" si="14"/>
        <v>2.040413515</v>
      </c>
      <c r="P15" s="49">
        <f t="shared" ca="1" si="15"/>
        <v>2.2036465962</v>
      </c>
      <c r="Q15" s="49">
        <f t="shared" ca="1" si="16"/>
        <v>2.3668796774</v>
      </c>
      <c r="R15" s="49">
        <f t="shared" ca="1" si="17"/>
        <v>2.5301127586000005</v>
      </c>
      <c r="S15" s="50">
        <f t="shared" ca="1" si="18"/>
        <v>2.6933458398000001</v>
      </c>
      <c r="T15" s="48">
        <f t="shared" ca="1" si="1"/>
        <v>0</v>
      </c>
      <c r="U15" s="49">
        <f t="shared" ca="1" si="1"/>
        <v>0</v>
      </c>
      <c r="V15" s="49">
        <f t="shared" ca="1" si="1"/>
        <v>0</v>
      </c>
      <c r="W15" s="49">
        <f t="shared" ca="1" si="1"/>
        <v>4.6911633551155347</v>
      </c>
      <c r="X15" s="49">
        <f t="shared" ca="1" si="1"/>
        <v>12.993222297152791</v>
      </c>
      <c r="Y15" s="49">
        <f t="shared" ca="1" si="1"/>
        <v>24.386105739763352</v>
      </c>
      <c r="Z15" s="49">
        <f t="shared" ca="1" si="1"/>
        <v>38.869813682947239</v>
      </c>
      <c r="AA15" s="49">
        <f t="shared" ca="1" si="1"/>
        <v>56.444346126704431</v>
      </c>
      <c r="AB15" s="49">
        <f t="shared" ca="1" si="1"/>
        <v>77.109703071034929</v>
      </c>
      <c r="AC15" s="49">
        <f t="shared" ca="1" si="1"/>
        <v>100.86588451593872</v>
      </c>
      <c r="AD15" s="49">
        <f t="shared" ca="1" si="1"/>
        <v>127.71289046141587</v>
      </c>
      <c r="AE15" s="49">
        <f t="shared" ca="1" si="1"/>
        <v>157.65072090746622</v>
      </c>
      <c r="AF15" s="49">
        <f t="shared" ca="1" si="1"/>
        <v>190.67937585409001</v>
      </c>
      <c r="AG15" s="49">
        <f t="shared" ca="1" si="1"/>
        <v>226.79885530128706</v>
      </c>
      <c r="AH15" s="49">
        <f t="shared" ca="1" si="1"/>
        <v>266.00915924905746</v>
      </c>
      <c r="AI15" s="49">
        <f t="shared" ca="1" si="1"/>
        <v>308.31028769740118</v>
      </c>
      <c r="AJ15" s="49">
        <f t="shared" ca="1" si="1"/>
        <v>353.70224064631805</v>
      </c>
      <c r="AK15" s="75">
        <f ca="1">T15*VLOOKUP('Tipo de Pilha_Furieri2014'!$E$1,'Área - us ur_Furieri2014'!$A$4:$R$6,2,FALSE)/1000</f>
        <v>0</v>
      </c>
      <c r="AL15" s="76">
        <f ca="1">U15*VLOOKUP('Tipo de Pilha_Furieri2014'!$E$1,'Área - us ur_Furieri2014'!$A$4:$R$6,3,FALSE)/1000</f>
        <v>0</v>
      </c>
      <c r="AM15" s="76">
        <f ca="1">V15*VLOOKUP('Tipo de Pilha_Furieri2014'!$E$1,'Área - us ur_Furieri2014'!$A$4:$R$6,4,FALSE)/1000</f>
        <v>0</v>
      </c>
      <c r="AN15" s="76">
        <f ca="1">W15*VLOOKUP('Tipo de Pilha_Furieri2014'!$E$1,'Área - us ur_Furieri2014'!$A$4:$R$6,5,FALSE)/1000</f>
        <v>4.5504284544620682E-4</v>
      </c>
      <c r="AO15" s="76">
        <f ca="1">X15*VLOOKUP('Tipo de Pilha_Furieri2014'!$E$1,'Área - us ur_Furieri2014'!$A$4:$R$6,6,FALSE)/1000</f>
        <v>2.0659223452472938E-3</v>
      </c>
      <c r="AP15" s="76">
        <f ca="1">Y15*VLOOKUP('Tipo de Pilha_Furieri2014'!$E$1,'Área - us ur_Furieri2014'!$A$4:$R$6,7,FALSE)/1000</f>
        <v>4.9503794651719604E-3</v>
      </c>
      <c r="AQ15" s="76">
        <f ca="1">Z15*VLOOKUP('Tipo de Pilha_Furieri2014'!$E$1,'Área - us ur_Furieri2014'!$A$4:$R$6,8,FALSE)/1000</f>
        <v>5.9470814934909268E-3</v>
      </c>
      <c r="AR15" s="76">
        <f ca="1">AA15*VLOOKUP('Tipo de Pilha_Furieri2014'!$E$1,'Área - us ur_Furieri2014'!$A$4:$R$6,9,FALSE)/1000</f>
        <v>6.1524337278107827E-3</v>
      </c>
      <c r="AS15" s="76">
        <f ca="1">AB15*VLOOKUP('Tipo de Pilha_Furieri2014'!$E$1,'Área - us ur_Furieri2014'!$A$4:$R$6,10,FALSE)/1000</f>
        <v>4.163923965835886E-3</v>
      </c>
      <c r="AT15" s="76">
        <f ca="1">AC15*VLOOKUP('Tipo de Pilha_Furieri2014'!$E$1,'Área - us ur_Furieri2014'!$A$4:$R$6,11,FALSE)/1000</f>
        <v>3.5303059580578553E-3</v>
      </c>
      <c r="AU15" s="76">
        <f ca="1">AD15*VLOOKUP('Tipo de Pilha_Furieri2014'!$E$1,'Área - us ur_Furieri2014'!$A$4:$R$6,12,FALSE)/1000</f>
        <v>3.0651093710739809E-3</v>
      </c>
      <c r="AV15" s="76">
        <f ca="1">AE15*VLOOKUP('Tipo de Pilha_Furieri2014'!$E$1,'Área - us ur_Furieri2014'!$A$4:$R$6,13,FALSE)/1000</f>
        <v>9.4590432544479743E-4</v>
      </c>
      <c r="AW15" s="76">
        <f ca="1">AF15*VLOOKUP('Tipo de Pilha_Furieri2014'!$E$1,'Área - us ur_Furieri2014'!$A$4:$R$6,14,FALSE)/1000</f>
        <v>5.7203812756226997E-4</v>
      </c>
      <c r="AX15" s="76">
        <f ca="1">AG15*VLOOKUP('Tipo de Pilha_Furieri2014'!$E$1,'Área - us ur_Furieri2014'!$A$4:$R$6,15,FALSE)/1000</f>
        <v>2.2679885530128708E-4</v>
      </c>
      <c r="AY15" s="76">
        <f ca="1">AH15*VLOOKUP('Tipo de Pilha_Furieri2014'!$E$1,'Área - us ur_Furieri2014'!$A$4:$R$6,16,FALSE)/1000</f>
        <v>0</v>
      </c>
      <c r="AZ15" s="76">
        <f ca="1">AI15*VLOOKUP('Tipo de Pilha_Furieri2014'!$E$1,'Área - us ur_Furieri2014'!$A$4:$R$6,17,FALSE)/1000</f>
        <v>0</v>
      </c>
      <c r="BA15" s="77">
        <f ca="1">AJ15*VLOOKUP('Tipo de Pilha_Furieri2014'!$E$1,'Área - us ur_Furieri2014'!$A$4:$R$6,18,FALSE)/1000</f>
        <v>0</v>
      </c>
      <c r="BB15" s="70">
        <f t="shared" ca="1" si="19"/>
        <v>3.2074940480443251E-2</v>
      </c>
      <c r="BL15" s="41"/>
    </row>
    <row r="16" spans="1:64" ht="15" customHeight="1" x14ac:dyDescent="0.2">
      <c r="A16" s="90">
        <f>'Série Vento-2 dias'!J16</f>
        <v>42032</v>
      </c>
      <c r="B16" s="55">
        <f ca="1">'Série Vento-2 dias'!K16</f>
        <v>17.182429599999999</v>
      </c>
      <c r="C16" s="48">
        <f t="shared" ca="1" si="2"/>
        <v>8.5912148000000008E-2</v>
      </c>
      <c r="D16" s="49">
        <f t="shared" ca="1" si="3"/>
        <v>0.25773644399999995</v>
      </c>
      <c r="E16" s="49">
        <f t="shared" ca="1" si="4"/>
        <v>0.42956074</v>
      </c>
      <c r="F16" s="49">
        <f t="shared" ca="1" si="5"/>
        <v>0.60138503599999993</v>
      </c>
      <c r="G16" s="49">
        <f t="shared" ca="1" si="6"/>
        <v>0.77320933200000008</v>
      </c>
      <c r="H16" s="49">
        <f t="shared" ca="1" si="7"/>
        <v>0.94503362800000001</v>
      </c>
      <c r="I16" s="49">
        <f t="shared" ca="1" si="8"/>
        <v>1.1168579240000001</v>
      </c>
      <c r="J16" s="49">
        <f t="shared" ca="1" si="9"/>
        <v>1.2886822200000001</v>
      </c>
      <c r="K16" s="49">
        <f t="shared" ca="1" si="10"/>
        <v>1.4605065159999999</v>
      </c>
      <c r="L16" s="49">
        <f t="shared" ca="1" si="11"/>
        <v>1.632330812</v>
      </c>
      <c r="M16" s="49">
        <f t="shared" ca="1" si="12"/>
        <v>1.804155108</v>
      </c>
      <c r="N16" s="49">
        <f t="shared" ca="1" si="13"/>
        <v>1.9759794039999998</v>
      </c>
      <c r="O16" s="49">
        <f t="shared" ca="1" si="14"/>
        <v>2.1478036999999999</v>
      </c>
      <c r="P16" s="49">
        <f t="shared" ca="1" si="15"/>
        <v>2.3196279959999999</v>
      </c>
      <c r="Q16" s="49">
        <f t="shared" ca="1" si="16"/>
        <v>2.4914522919999995</v>
      </c>
      <c r="R16" s="49">
        <f t="shared" ca="1" si="17"/>
        <v>2.6632765880000004</v>
      </c>
      <c r="S16" s="50">
        <f t="shared" ca="1" si="18"/>
        <v>2.835100884</v>
      </c>
      <c r="T16" s="48">
        <f t="shared" ca="1" si="1"/>
        <v>0</v>
      </c>
      <c r="U16" s="49">
        <f t="shared" ca="1" si="1"/>
        <v>0</v>
      </c>
      <c r="V16" s="49">
        <f t="shared" ca="1" si="1"/>
        <v>0</v>
      </c>
      <c r="W16" s="49">
        <f t="shared" ca="1" si="1"/>
        <v>5.9882500727538321</v>
      </c>
      <c r="X16" s="49">
        <f t="shared" ca="1" si="1"/>
        <v>15.412206743169406</v>
      </c>
      <c r="Y16" s="49">
        <f t="shared" ca="1" si="1"/>
        <v>28.260899702308862</v>
      </c>
      <c r="Z16" s="49">
        <f t="shared" ca="1" si="1"/>
        <v>44.534328950172224</v>
      </c>
      <c r="AA16" s="49">
        <f t="shared" ca="1" si="1"/>
        <v>64.232494486759464</v>
      </c>
      <c r="AB16" s="49">
        <f t="shared" ca="1" si="1"/>
        <v>87.355396312070582</v>
      </c>
      <c r="AC16" s="49">
        <f t="shared" ca="1" si="1"/>
        <v>113.90303442610561</v>
      </c>
      <c r="AD16" s="49">
        <f t="shared" ca="1" si="1"/>
        <v>143.87540882886452</v>
      </c>
      <c r="AE16" s="49">
        <f t="shared" ca="1" si="1"/>
        <v>177.27251952034732</v>
      </c>
      <c r="AF16" s="49">
        <f t="shared" ca="1" si="1"/>
        <v>214.09436650055397</v>
      </c>
      <c r="AG16" s="49">
        <f t="shared" ca="1" si="1"/>
        <v>254.34094976948461</v>
      </c>
      <c r="AH16" s="49">
        <f t="shared" ca="1" si="1"/>
        <v>298.01226932713894</v>
      </c>
      <c r="AI16" s="49">
        <f t="shared" ca="1" si="1"/>
        <v>345.10832517351753</v>
      </c>
      <c r="AJ16" s="49">
        <f t="shared" ca="1" si="1"/>
        <v>395.6291173086197</v>
      </c>
      <c r="AK16" s="75">
        <f ca="1">T16*VLOOKUP('Tipo de Pilha_Furieri2014'!$E$1,'Área - us ur_Furieri2014'!$A$4:$R$6,2,FALSE)/1000</f>
        <v>0</v>
      </c>
      <c r="AL16" s="76">
        <f ca="1">U16*VLOOKUP('Tipo de Pilha_Furieri2014'!$E$1,'Área - us ur_Furieri2014'!$A$4:$R$6,3,FALSE)/1000</f>
        <v>0</v>
      </c>
      <c r="AM16" s="76">
        <f ca="1">V16*VLOOKUP('Tipo de Pilha_Furieri2014'!$E$1,'Área - us ur_Furieri2014'!$A$4:$R$6,4,FALSE)/1000</f>
        <v>0</v>
      </c>
      <c r="AN16" s="76">
        <f ca="1">W16*VLOOKUP('Tipo de Pilha_Furieri2014'!$E$1,'Área - us ur_Furieri2014'!$A$4:$R$6,5,FALSE)/1000</f>
        <v>5.8086025705712167E-4</v>
      </c>
      <c r="AO16" s="76">
        <f ca="1">X16*VLOOKUP('Tipo de Pilha_Furieri2014'!$E$1,'Área - us ur_Furieri2014'!$A$4:$R$6,6,FALSE)/1000</f>
        <v>2.4505408721639354E-3</v>
      </c>
      <c r="AP16" s="76">
        <f ca="1">Y16*VLOOKUP('Tipo de Pilha_Furieri2014'!$E$1,'Área - us ur_Furieri2014'!$A$4:$R$6,7,FALSE)/1000</f>
        <v>5.7369626395686992E-3</v>
      </c>
      <c r="AQ16" s="76">
        <f ca="1">Z16*VLOOKUP('Tipo de Pilha_Furieri2014'!$E$1,'Área - us ur_Furieri2014'!$A$4:$R$6,8,FALSE)/1000</f>
        <v>6.8137523293763502E-3</v>
      </c>
      <c r="AR16" s="76">
        <f ca="1">AA16*VLOOKUP('Tipo de Pilha_Furieri2014'!$E$1,'Área - us ur_Furieri2014'!$A$4:$R$6,9,FALSE)/1000</f>
        <v>7.0013418990567816E-3</v>
      </c>
      <c r="AS16" s="76">
        <f ca="1">AB16*VLOOKUP('Tipo de Pilha_Furieri2014'!$E$1,'Área - us ur_Furieri2014'!$A$4:$R$6,10,FALSE)/1000</f>
        <v>4.7171914008518117E-3</v>
      </c>
      <c r="AT16" s="76">
        <f ca="1">AC16*VLOOKUP('Tipo de Pilha_Furieri2014'!$E$1,'Área - us ur_Furieri2014'!$A$4:$R$6,11,FALSE)/1000</f>
        <v>3.9866062049136964E-3</v>
      </c>
      <c r="AU16" s="76">
        <f ca="1">AD16*VLOOKUP('Tipo de Pilha_Furieri2014'!$E$1,'Área - us ur_Furieri2014'!$A$4:$R$6,12,FALSE)/1000</f>
        <v>3.4530098118927487E-3</v>
      </c>
      <c r="AV16" s="76">
        <f ca="1">AE16*VLOOKUP('Tipo de Pilha_Furieri2014'!$E$1,'Área - us ur_Furieri2014'!$A$4:$R$6,13,FALSE)/1000</f>
        <v>1.063635117122084E-3</v>
      </c>
      <c r="AW16" s="76">
        <f ca="1">AF16*VLOOKUP('Tipo de Pilha_Furieri2014'!$E$1,'Área - us ur_Furieri2014'!$A$4:$R$6,14,FALSE)/1000</f>
        <v>6.422830995016619E-4</v>
      </c>
      <c r="AX16" s="76">
        <f ca="1">AG16*VLOOKUP('Tipo de Pilha_Furieri2014'!$E$1,'Área - us ur_Furieri2014'!$A$4:$R$6,15,FALSE)/1000</f>
        <v>2.5434094976948461E-4</v>
      </c>
      <c r="AY16" s="76">
        <f ca="1">AH16*VLOOKUP('Tipo de Pilha_Furieri2014'!$E$1,'Área - us ur_Furieri2014'!$A$4:$R$6,16,FALSE)/1000</f>
        <v>0</v>
      </c>
      <c r="AZ16" s="76">
        <f ca="1">AI16*VLOOKUP('Tipo de Pilha_Furieri2014'!$E$1,'Área - us ur_Furieri2014'!$A$4:$R$6,17,FALSE)/1000</f>
        <v>0</v>
      </c>
      <c r="BA16" s="77">
        <f ca="1">AJ16*VLOOKUP('Tipo de Pilha_Furieri2014'!$E$1,'Área - us ur_Furieri2014'!$A$4:$R$6,18,FALSE)/1000</f>
        <v>0</v>
      </c>
      <c r="BB16" s="70">
        <f t="shared" ca="1" si="19"/>
        <v>3.6700524581274374E-2</v>
      </c>
      <c r="BL16" s="41"/>
    </row>
    <row r="17" spans="1:64" ht="15" customHeight="1" x14ac:dyDescent="0.2">
      <c r="A17" s="90">
        <f>'Série Vento-2 dias'!J17</f>
        <v>42034</v>
      </c>
      <c r="B17" s="55">
        <f ca="1">'Série Vento-2 dias'!K17</f>
        <v>15.464186639999999</v>
      </c>
      <c r="C17" s="48">
        <f t="shared" ca="1" si="2"/>
        <v>7.7320933200000011E-2</v>
      </c>
      <c r="D17" s="49">
        <f t="shared" ca="1" si="3"/>
        <v>0.23196279959999999</v>
      </c>
      <c r="E17" s="49">
        <f t="shared" ca="1" si="4"/>
        <v>0.38660466599999999</v>
      </c>
      <c r="F17" s="49">
        <f t="shared" ca="1" si="5"/>
        <v>0.54124653239999987</v>
      </c>
      <c r="G17" s="49">
        <f t="shared" ca="1" si="6"/>
        <v>0.69588839880000009</v>
      </c>
      <c r="H17" s="49">
        <f t="shared" ca="1" si="7"/>
        <v>0.85053026520000008</v>
      </c>
      <c r="I17" s="49">
        <f t="shared" ca="1" si="8"/>
        <v>1.0051721316</v>
      </c>
      <c r="J17" s="49">
        <f t="shared" ca="1" si="9"/>
        <v>1.1598139980000002</v>
      </c>
      <c r="K17" s="49">
        <f t="shared" ca="1" si="10"/>
        <v>1.3144558644</v>
      </c>
      <c r="L17" s="49">
        <f t="shared" ca="1" si="11"/>
        <v>1.4690977307999999</v>
      </c>
      <c r="M17" s="49">
        <f t="shared" ca="1" si="12"/>
        <v>1.6237395972000002</v>
      </c>
      <c r="N17" s="49">
        <f t="shared" ca="1" si="13"/>
        <v>1.7783814635999997</v>
      </c>
      <c r="O17" s="49">
        <f t="shared" ca="1" si="14"/>
        <v>1.9330233299999999</v>
      </c>
      <c r="P17" s="49">
        <f t="shared" ca="1" si="15"/>
        <v>2.0876651964000001</v>
      </c>
      <c r="Q17" s="49">
        <f t="shared" ca="1" si="16"/>
        <v>2.2423070627999997</v>
      </c>
      <c r="R17" s="49">
        <f t="shared" ca="1" si="17"/>
        <v>2.3969489292000001</v>
      </c>
      <c r="S17" s="50">
        <f t="shared" ca="1" si="18"/>
        <v>2.5515907956000001</v>
      </c>
      <c r="T17" s="48">
        <f t="shared" ca="1" si="1"/>
        <v>0</v>
      </c>
      <c r="U17" s="49">
        <f t="shared" ca="1" si="1"/>
        <v>0</v>
      </c>
      <c r="V17" s="49">
        <f t="shared" ca="1" si="1"/>
        <v>0</v>
      </c>
      <c r="W17" s="49">
        <f t="shared" ca="1" si="1"/>
        <v>3.4989591863194018</v>
      </c>
      <c r="X17" s="49">
        <f t="shared" ca="1" si="1"/>
        <v>10.747615125752819</v>
      </c>
      <c r="Y17" s="49">
        <f t="shared" ca="1" si="1"/>
        <v>20.770307459052582</v>
      </c>
      <c r="Z17" s="49">
        <f t="shared" ca="1" si="1"/>
        <v>33.567036186218694</v>
      </c>
      <c r="AA17" s="49">
        <f t="shared" ca="1" si="1"/>
        <v>49.137801307251181</v>
      </c>
      <c r="AB17" s="49">
        <f t="shared" ca="1" si="1"/>
        <v>67.482602822149971</v>
      </c>
      <c r="AC17" s="49">
        <f t="shared" ca="1" si="1"/>
        <v>88.60144073091513</v>
      </c>
      <c r="AD17" s="49">
        <f t="shared" ca="1" si="1"/>
        <v>112.4943150335467</v>
      </c>
      <c r="AE17" s="49">
        <f t="shared" ca="1" si="1"/>
        <v>139.16122573004449</v>
      </c>
      <c r="AF17" s="49">
        <f t="shared" ca="1" si="1"/>
        <v>168.60217282040875</v>
      </c>
      <c r="AG17" s="49">
        <f t="shared" ca="1" si="1"/>
        <v>200.81715630463935</v>
      </c>
      <c r="AH17" s="49">
        <f t="shared" ca="1" si="1"/>
        <v>235.80617618273621</v>
      </c>
      <c r="AI17" s="49">
        <f t="shared" ca="1" si="1"/>
        <v>273.56923245469955</v>
      </c>
      <c r="AJ17" s="49">
        <f t="shared" ca="1" si="1"/>
        <v>314.10632512052916</v>
      </c>
      <c r="AK17" s="75">
        <f ca="1">T17*VLOOKUP('Tipo de Pilha_Furieri2014'!$E$1,'Área - us ur_Furieri2014'!$A$4:$R$6,2,FALSE)/1000</f>
        <v>0</v>
      </c>
      <c r="AL17" s="76">
        <f ca="1">U17*VLOOKUP('Tipo de Pilha_Furieri2014'!$E$1,'Área - us ur_Furieri2014'!$A$4:$R$6,3,FALSE)/1000</f>
        <v>0</v>
      </c>
      <c r="AM17" s="76">
        <f ca="1">V17*VLOOKUP('Tipo de Pilha_Furieri2014'!$E$1,'Área - us ur_Furieri2014'!$A$4:$R$6,4,FALSE)/1000</f>
        <v>0</v>
      </c>
      <c r="AN17" s="76">
        <f ca="1">W17*VLOOKUP('Tipo de Pilha_Furieri2014'!$E$1,'Área - us ur_Furieri2014'!$A$4:$R$6,5,FALSE)/1000</f>
        <v>3.3939904107298198E-4</v>
      </c>
      <c r="AO17" s="76">
        <f ca="1">X17*VLOOKUP('Tipo de Pilha_Furieri2014'!$E$1,'Área - us ur_Furieri2014'!$A$4:$R$6,6,FALSE)/1000</f>
        <v>1.7088708049946984E-3</v>
      </c>
      <c r="AP17" s="76">
        <f ca="1">Y17*VLOOKUP('Tipo de Pilha_Furieri2014'!$E$1,'Área - us ur_Furieri2014'!$A$4:$R$6,7,FALSE)/1000</f>
        <v>4.2163724141876741E-3</v>
      </c>
      <c r="AQ17" s="76">
        <f ca="1">Z17*VLOOKUP('Tipo de Pilha_Furieri2014'!$E$1,'Área - us ur_Furieri2014'!$A$4:$R$6,8,FALSE)/1000</f>
        <v>5.1357565364914598E-3</v>
      </c>
      <c r="AR17" s="76">
        <f ca="1">AA17*VLOOKUP('Tipo de Pilha_Furieri2014'!$E$1,'Área - us ur_Furieri2014'!$A$4:$R$6,9,FALSE)/1000</f>
        <v>5.3560203424903785E-3</v>
      </c>
      <c r="AS17" s="76">
        <f ca="1">AB17*VLOOKUP('Tipo de Pilha_Furieri2014'!$E$1,'Área - us ur_Furieri2014'!$A$4:$R$6,10,FALSE)/1000</f>
        <v>3.6440605523960987E-3</v>
      </c>
      <c r="AT17" s="76">
        <f ca="1">AC17*VLOOKUP('Tipo de Pilha_Furieri2014'!$E$1,'Área - us ur_Furieri2014'!$A$4:$R$6,11,FALSE)/1000</f>
        <v>3.1010504255820298E-3</v>
      </c>
      <c r="AU17" s="76">
        <f ca="1">AD17*VLOOKUP('Tipo de Pilha_Furieri2014'!$E$1,'Área - us ur_Furieri2014'!$A$4:$R$6,12,FALSE)/1000</f>
        <v>2.6998635608051205E-3</v>
      </c>
      <c r="AV17" s="76">
        <f ca="1">AE17*VLOOKUP('Tipo de Pilha_Furieri2014'!$E$1,'Área - us ur_Furieri2014'!$A$4:$R$6,13,FALSE)/1000</f>
        <v>8.3496735438026693E-4</v>
      </c>
      <c r="AW17" s="76">
        <f ca="1">AF17*VLOOKUP('Tipo de Pilha_Furieri2014'!$E$1,'Área - us ur_Furieri2014'!$A$4:$R$6,14,FALSE)/1000</f>
        <v>5.0580651846122624E-4</v>
      </c>
      <c r="AX17" s="76">
        <f ca="1">AG17*VLOOKUP('Tipo de Pilha_Furieri2014'!$E$1,'Área - us ur_Furieri2014'!$A$4:$R$6,15,FALSE)/1000</f>
        <v>2.0081715630463937E-4</v>
      </c>
      <c r="AY17" s="76">
        <f ca="1">AH17*VLOOKUP('Tipo de Pilha_Furieri2014'!$E$1,'Área - us ur_Furieri2014'!$A$4:$R$6,16,FALSE)/1000</f>
        <v>0</v>
      </c>
      <c r="AZ17" s="76">
        <f ca="1">AI17*VLOOKUP('Tipo de Pilha_Furieri2014'!$E$1,'Área - us ur_Furieri2014'!$A$4:$R$6,17,FALSE)/1000</f>
        <v>0</v>
      </c>
      <c r="BA17" s="77">
        <f ca="1">AJ17*VLOOKUP('Tipo de Pilha_Furieri2014'!$E$1,'Área - us ur_Furieri2014'!$A$4:$R$6,18,FALSE)/1000</f>
        <v>0</v>
      </c>
      <c r="BB17" s="70">
        <f t="shared" ca="1" si="19"/>
        <v>2.7742984707166574E-2</v>
      </c>
      <c r="BD17" s="3" t="s">
        <v>54</v>
      </c>
      <c r="BL17" s="41"/>
    </row>
    <row r="18" spans="1:64" ht="15" customHeight="1" x14ac:dyDescent="0.2">
      <c r="A18" s="90">
        <f>'Série Vento-2 dias'!J18</f>
        <v>42036</v>
      </c>
      <c r="B18" s="55">
        <f ca="1">'Série Vento-2 dias'!K18</f>
        <v>15.464186639999999</v>
      </c>
      <c r="C18" s="48">
        <f t="shared" ca="1" si="2"/>
        <v>7.7320933200000011E-2</v>
      </c>
      <c r="D18" s="49">
        <f t="shared" ca="1" si="3"/>
        <v>0.23196279959999999</v>
      </c>
      <c r="E18" s="49">
        <f t="shared" ca="1" si="4"/>
        <v>0.38660466599999999</v>
      </c>
      <c r="F18" s="49">
        <f t="shared" ca="1" si="5"/>
        <v>0.54124653239999987</v>
      </c>
      <c r="G18" s="49">
        <f t="shared" ca="1" si="6"/>
        <v>0.69588839880000009</v>
      </c>
      <c r="H18" s="49">
        <f t="shared" ca="1" si="7"/>
        <v>0.85053026520000008</v>
      </c>
      <c r="I18" s="49">
        <f t="shared" ca="1" si="8"/>
        <v>1.0051721316</v>
      </c>
      <c r="J18" s="49">
        <f t="shared" ca="1" si="9"/>
        <v>1.1598139980000002</v>
      </c>
      <c r="K18" s="49">
        <f t="shared" ca="1" si="10"/>
        <v>1.3144558644</v>
      </c>
      <c r="L18" s="49">
        <f t="shared" ca="1" si="11"/>
        <v>1.4690977307999999</v>
      </c>
      <c r="M18" s="49">
        <f t="shared" ca="1" si="12"/>
        <v>1.6237395972000002</v>
      </c>
      <c r="N18" s="49">
        <f t="shared" ca="1" si="13"/>
        <v>1.7783814635999997</v>
      </c>
      <c r="O18" s="49">
        <f t="shared" ca="1" si="14"/>
        <v>1.9330233299999999</v>
      </c>
      <c r="P18" s="49">
        <f t="shared" ca="1" si="15"/>
        <v>2.0876651964000001</v>
      </c>
      <c r="Q18" s="49">
        <f t="shared" ca="1" si="16"/>
        <v>2.2423070627999997</v>
      </c>
      <c r="R18" s="49">
        <f t="shared" ca="1" si="17"/>
        <v>2.3969489292000001</v>
      </c>
      <c r="S18" s="50">
        <f t="shared" ca="1" si="18"/>
        <v>2.5515907956000001</v>
      </c>
      <c r="T18" s="48">
        <f t="shared" ca="1" si="1"/>
        <v>0</v>
      </c>
      <c r="U18" s="49">
        <f t="shared" ca="1" si="1"/>
        <v>0</v>
      </c>
      <c r="V18" s="49">
        <f t="shared" ca="1" si="1"/>
        <v>0</v>
      </c>
      <c r="W18" s="49">
        <f t="shared" ca="1" si="1"/>
        <v>3.4989591863194018</v>
      </c>
      <c r="X18" s="49">
        <f t="shared" ca="1" si="1"/>
        <v>10.747615125752819</v>
      </c>
      <c r="Y18" s="49">
        <f t="shared" ca="1" si="1"/>
        <v>20.770307459052582</v>
      </c>
      <c r="Z18" s="49">
        <f t="shared" ca="1" si="1"/>
        <v>33.567036186218694</v>
      </c>
      <c r="AA18" s="49">
        <f t="shared" ca="1" si="1"/>
        <v>49.137801307251181</v>
      </c>
      <c r="AB18" s="49">
        <f t="shared" ca="1" si="1"/>
        <v>67.482602822149971</v>
      </c>
      <c r="AC18" s="49">
        <f t="shared" ca="1" si="1"/>
        <v>88.60144073091513</v>
      </c>
      <c r="AD18" s="49">
        <f t="shared" ca="1" si="1"/>
        <v>112.4943150335467</v>
      </c>
      <c r="AE18" s="49">
        <f t="shared" ca="1" si="1"/>
        <v>139.16122573004449</v>
      </c>
      <c r="AF18" s="49">
        <f t="shared" ca="1" si="1"/>
        <v>168.60217282040875</v>
      </c>
      <c r="AG18" s="49">
        <f t="shared" ca="1" si="1"/>
        <v>200.81715630463935</v>
      </c>
      <c r="AH18" s="49">
        <f t="shared" ca="1" si="1"/>
        <v>235.80617618273621</v>
      </c>
      <c r="AI18" s="49">
        <f t="shared" ca="1" si="1"/>
        <v>273.56923245469955</v>
      </c>
      <c r="AJ18" s="49">
        <f t="shared" ref="AJ18:AJ33" ca="1" si="20">IF(S18&gt;$BF$1,58*(S18-$BF$1)^2+25*(S18-$BF$1),0)</f>
        <v>314.10632512052916</v>
      </c>
      <c r="AK18" s="75">
        <f ca="1">T18*VLOOKUP('Tipo de Pilha_Furieri2014'!$E$1,'Área - us ur_Furieri2014'!$A$4:$R$6,2,FALSE)/1000</f>
        <v>0</v>
      </c>
      <c r="AL18" s="76">
        <f ca="1">U18*VLOOKUP('Tipo de Pilha_Furieri2014'!$E$1,'Área - us ur_Furieri2014'!$A$4:$R$6,3,FALSE)/1000</f>
        <v>0</v>
      </c>
      <c r="AM18" s="76">
        <f ca="1">V18*VLOOKUP('Tipo de Pilha_Furieri2014'!$E$1,'Área - us ur_Furieri2014'!$A$4:$R$6,4,FALSE)/1000</f>
        <v>0</v>
      </c>
      <c r="AN18" s="76">
        <f ca="1">W18*VLOOKUP('Tipo de Pilha_Furieri2014'!$E$1,'Área - us ur_Furieri2014'!$A$4:$R$6,5,FALSE)/1000</f>
        <v>3.3939904107298198E-4</v>
      </c>
      <c r="AO18" s="76">
        <f ca="1">X18*VLOOKUP('Tipo de Pilha_Furieri2014'!$E$1,'Área - us ur_Furieri2014'!$A$4:$R$6,6,FALSE)/1000</f>
        <v>1.7088708049946984E-3</v>
      </c>
      <c r="AP18" s="76">
        <f ca="1">Y18*VLOOKUP('Tipo de Pilha_Furieri2014'!$E$1,'Área - us ur_Furieri2014'!$A$4:$R$6,7,FALSE)/1000</f>
        <v>4.2163724141876741E-3</v>
      </c>
      <c r="AQ18" s="76">
        <f ca="1">Z18*VLOOKUP('Tipo de Pilha_Furieri2014'!$E$1,'Área - us ur_Furieri2014'!$A$4:$R$6,8,FALSE)/1000</f>
        <v>5.1357565364914598E-3</v>
      </c>
      <c r="AR18" s="76">
        <f ca="1">AA18*VLOOKUP('Tipo de Pilha_Furieri2014'!$E$1,'Área - us ur_Furieri2014'!$A$4:$R$6,9,FALSE)/1000</f>
        <v>5.3560203424903785E-3</v>
      </c>
      <c r="AS18" s="76">
        <f ca="1">AB18*VLOOKUP('Tipo de Pilha_Furieri2014'!$E$1,'Área - us ur_Furieri2014'!$A$4:$R$6,10,FALSE)/1000</f>
        <v>3.6440605523960987E-3</v>
      </c>
      <c r="AT18" s="76">
        <f ca="1">AC18*VLOOKUP('Tipo de Pilha_Furieri2014'!$E$1,'Área - us ur_Furieri2014'!$A$4:$R$6,11,FALSE)/1000</f>
        <v>3.1010504255820298E-3</v>
      </c>
      <c r="AU18" s="76">
        <f ca="1">AD18*VLOOKUP('Tipo de Pilha_Furieri2014'!$E$1,'Área - us ur_Furieri2014'!$A$4:$R$6,12,FALSE)/1000</f>
        <v>2.6998635608051205E-3</v>
      </c>
      <c r="AV18" s="76">
        <f ca="1">AE18*VLOOKUP('Tipo de Pilha_Furieri2014'!$E$1,'Área - us ur_Furieri2014'!$A$4:$R$6,13,FALSE)/1000</f>
        <v>8.3496735438026693E-4</v>
      </c>
      <c r="AW18" s="76">
        <f ca="1">AF18*VLOOKUP('Tipo de Pilha_Furieri2014'!$E$1,'Área - us ur_Furieri2014'!$A$4:$R$6,14,FALSE)/1000</f>
        <v>5.0580651846122624E-4</v>
      </c>
      <c r="AX18" s="76">
        <f ca="1">AG18*VLOOKUP('Tipo de Pilha_Furieri2014'!$E$1,'Área - us ur_Furieri2014'!$A$4:$R$6,15,FALSE)/1000</f>
        <v>2.0081715630463937E-4</v>
      </c>
      <c r="AY18" s="76">
        <f ca="1">AH18*VLOOKUP('Tipo de Pilha_Furieri2014'!$E$1,'Área - us ur_Furieri2014'!$A$4:$R$6,16,FALSE)/1000</f>
        <v>0</v>
      </c>
      <c r="AZ18" s="76">
        <f ca="1">AI18*VLOOKUP('Tipo de Pilha_Furieri2014'!$E$1,'Área - us ur_Furieri2014'!$A$4:$R$6,17,FALSE)/1000</f>
        <v>0</v>
      </c>
      <c r="BA18" s="77">
        <f ca="1">AJ18*VLOOKUP('Tipo de Pilha_Furieri2014'!$E$1,'Área - us ur_Furieri2014'!$A$4:$R$6,18,FALSE)/1000</f>
        <v>0</v>
      </c>
      <c r="BB18" s="70">
        <f t="shared" ca="1" si="19"/>
        <v>2.7742984707166574E-2</v>
      </c>
      <c r="BL18" s="41"/>
    </row>
    <row r="19" spans="1:64" ht="15" customHeight="1" x14ac:dyDescent="0.2">
      <c r="A19" s="90">
        <f>'Série Vento-2 dias'!J19</f>
        <v>42038</v>
      </c>
      <c r="B19" s="55">
        <f ca="1">'Série Vento-2 dias'!K19</f>
        <v>19.759794039999999</v>
      </c>
      <c r="C19" s="48">
        <f t="shared" ca="1" si="2"/>
        <v>9.8798970200000016E-2</v>
      </c>
      <c r="D19" s="49">
        <f t="shared" ca="1" si="3"/>
        <v>0.29639691059999995</v>
      </c>
      <c r="E19" s="49">
        <f t="shared" ca="1" si="4"/>
        <v>0.49399485100000001</v>
      </c>
      <c r="F19" s="49">
        <f t="shared" ca="1" si="5"/>
        <v>0.69159279139999985</v>
      </c>
      <c r="G19" s="49">
        <f t="shared" ca="1" si="6"/>
        <v>0.88919073180000008</v>
      </c>
      <c r="H19" s="49">
        <f t="shared" ca="1" si="7"/>
        <v>1.0867886722000002</v>
      </c>
      <c r="I19" s="49">
        <f t="shared" ca="1" si="8"/>
        <v>1.2843866126000001</v>
      </c>
      <c r="J19" s="49">
        <f t="shared" ca="1" si="9"/>
        <v>1.4819845530000002</v>
      </c>
      <c r="K19" s="49">
        <f t="shared" ca="1" si="10"/>
        <v>1.6795824934000001</v>
      </c>
      <c r="L19" s="49">
        <f t="shared" ca="1" si="11"/>
        <v>1.8771804338</v>
      </c>
      <c r="M19" s="49">
        <f t="shared" ca="1" si="12"/>
        <v>2.0747783742000001</v>
      </c>
      <c r="N19" s="49">
        <f t="shared" ca="1" si="13"/>
        <v>2.2723763145999998</v>
      </c>
      <c r="O19" s="49">
        <f t="shared" ca="1" si="14"/>
        <v>2.4699742549999999</v>
      </c>
      <c r="P19" s="49">
        <f t="shared" ca="1" si="15"/>
        <v>2.6675721954</v>
      </c>
      <c r="Q19" s="49">
        <f t="shared" ca="1" si="16"/>
        <v>2.8651701357999997</v>
      </c>
      <c r="R19" s="49">
        <f t="shared" ca="1" si="17"/>
        <v>3.0627680762000002</v>
      </c>
      <c r="S19" s="50">
        <f t="shared" ca="1" si="18"/>
        <v>3.2603660165999999</v>
      </c>
      <c r="T19" s="48">
        <f t="shared" ref="T19:AI34" ca="1" si="21">IF(C19&gt;$BF$1,58*(C19-$BF$1)^2+25*(C19-$BF$1),0)</f>
        <v>0</v>
      </c>
      <c r="U19" s="49">
        <f t="shared" ca="1" si="21"/>
        <v>0</v>
      </c>
      <c r="V19" s="49">
        <f t="shared" ca="1" si="21"/>
        <v>1.8374010503617082</v>
      </c>
      <c r="W19" s="49">
        <f t="shared" ca="1" si="21"/>
        <v>10.50880551872174</v>
      </c>
      <c r="X19" s="49">
        <f t="shared" ca="1" si="21"/>
        <v>23.709423728919141</v>
      </c>
      <c r="Y19" s="49">
        <f t="shared" ca="1" si="21"/>
        <v>41.439255680953892</v>
      </c>
      <c r="Z19" s="49">
        <f t="shared" ca="1" si="21"/>
        <v>63.698301374825959</v>
      </c>
      <c r="AA19" s="49">
        <f t="shared" ca="1" si="21"/>
        <v>90.486560810535408</v>
      </c>
      <c r="AB19" s="49">
        <f t="shared" ca="1" si="21"/>
        <v>121.80403398808217</v>
      </c>
      <c r="AC19" s="49">
        <f t="shared" ca="1" si="21"/>
        <v>157.65072090746628</v>
      </c>
      <c r="AD19" s="49">
        <f t="shared" ca="1" si="21"/>
        <v>198.02662156868777</v>
      </c>
      <c r="AE19" s="49">
        <f t="shared" ca="1" si="21"/>
        <v>242.93173597174649</v>
      </c>
      <c r="AF19" s="49">
        <f t="shared" ca="1" si="21"/>
        <v>292.36606411664263</v>
      </c>
      <c r="AG19" s="49">
        <f t="shared" ca="1" si="21"/>
        <v>346.32960600337617</v>
      </c>
      <c r="AH19" s="49">
        <f t="shared" ca="1" si="21"/>
        <v>404.82236163194693</v>
      </c>
      <c r="AI19" s="49">
        <f t="shared" ca="1" si="21"/>
        <v>467.84433100235526</v>
      </c>
      <c r="AJ19" s="49">
        <f t="shared" ca="1" si="20"/>
        <v>535.3955141146007</v>
      </c>
      <c r="AK19" s="75">
        <f ca="1">T19*VLOOKUP('Tipo de Pilha_Furieri2014'!$E$1,'Área - us ur_Furieri2014'!$A$4:$R$6,2,FALSE)/1000</f>
        <v>0</v>
      </c>
      <c r="AL19" s="76">
        <f ca="1">U19*VLOOKUP('Tipo de Pilha_Furieri2014'!$E$1,'Área - us ur_Furieri2014'!$A$4:$R$6,3,FALSE)/1000</f>
        <v>0</v>
      </c>
      <c r="AM19" s="76">
        <f ca="1">V19*VLOOKUP('Tipo de Pilha_Furieri2014'!$E$1,'Área - us ur_Furieri2014'!$A$4:$R$6,4,FALSE)/1000</f>
        <v>1.3413027667640471E-4</v>
      </c>
      <c r="AN19" s="76">
        <f ca="1">W19*VLOOKUP('Tipo de Pilha_Furieri2014'!$E$1,'Área - us ur_Furieri2014'!$A$4:$R$6,5,FALSE)/1000</f>
        <v>1.0193541353160087E-3</v>
      </c>
      <c r="AO19" s="76">
        <f ca="1">X19*VLOOKUP('Tipo de Pilha_Furieri2014'!$E$1,'Área - us ur_Furieri2014'!$A$4:$R$6,6,FALSE)/1000</f>
        <v>3.7697983728981438E-3</v>
      </c>
      <c r="AP19" s="76">
        <f ca="1">Y19*VLOOKUP('Tipo de Pilha_Furieri2014'!$E$1,'Área - us ur_Furieri2014'!$A$4:$R$6,7,FALSE)/1000</f>
        <v>8.41216890323364E-3</v>
      </c>
      <c r="AQ19" s="76">
        <f ca="1">Z19*VLOOKUP('Tipo de Pilha_Furieri2014'!$E$1,'Área - us ur_Furieri2014'!$A$4:$R$6,8,FALSE)/1000</f>
        <v>9.7458401103483715E-3</v>
      </c>
      <c r="AR19" s="76">
        <f ca="1">AA19*VLOOKUP('Tipo de Pilha_Furieri2014'!$E$1,'Área - us ur_Furieri2014'!$A$4:$R$6,9,FALSE)/1000</f>
        <v>9.8630351283483589E-3</v>
      </c>
      <c r="AS19" s="76">
        <f ca="1">AB19*VLOOKUP('Tipo de Pilha_Furieri2014'!$E$1,'Área - us ur_Furieri2014'!$A$4:$R$6,10,FALSE)/1000</f>
        <v>6.577417835356438E-3</v>
      </c>
      <c r="AT19" s="76">
        <f ca="1">AC19*VLOOKUP('Tipo de Pilha_Furieri2014'!$E$1,'Área - us ur_Furieri2014'!$A$4:$R$6,11,FALSE)/1000</f>
        <v>5.517775231761321E-3</v>
      </c>
      <c r="AU19" s="76">
        <f ca="1">AD19*VLOOKUP('Tipo de Pilha_Furieri2014'!$E$1,'Área - us ur_Furieri2014'!$A$4:$R$6,12,FALSE)/1000</f>
        <v>4.7526389176485067E-3</v>
      </c>
      <c r="AV19" s="76">
        <f ca="1">AE19*VLOOKUP('Tipo de Pilha_Furieri2014'!$E$1,'Área - us ur_Furieri2014'!$A$4:$R$6,13,FALSE)/1000</f>
        <v>1.4575904158304789E-3</v>
      </c>
      <c r="AW19" s="76">
        <f ca="1">AF19*VLOOKUP('Tipo de Pilha_Furieri2014'!$E$1,'Área - us ur_Furieri2014'!$A$4:$R$6,14,FALSE)/1000</f>
        <v>8.7709819234992796E-4</v>
      </c>
      <c r="AX19" s="76">
        <f ca="1">AG19*VLOOKUP('Tipo de Pilha_Furieri2014'!$E$1,'Área - us ur_Furieri2014'!$A$4:$R$6,15,FALSE)/1000</f>
        <v>3.4632960600337621E-4</v>
      </c>
      <c r="AY19" s="76">
        <f ca="1">AH19*VLOOKUP('Tipo de Pilha_Furieri2014'!$E$1,'Área - us ur_Furieri2014'!$A$4:$R$6,16,FALSE)/1000</f>
        <v>0</v>
      </c>
      <c r="AZ19" s="76">
        <f ca="1">AI19*VLOOKUP('Tipo de Pilha_Furieri2014'!$E$1,'Área - us ur_Furieri2014'!$A$4:$R$6,17,FALSE)/1000</f>
        <v>0</v>
      </c>
      <c r="BA19" s="77">
        <f ca="1">AJ19*VLOOKUP('Tipo de Pilha_Furieri2014'!$E$1,'Área - us ur_Furieri2014'!$A$4:$R$6,18,FALSE)/1000</f>
        <v>0</v>
      </c>
      <c r="BB19" s="70">
        <f t="shared" ca="1" si="19"/>
        <v>5.247317712577098E-2</v>
      </c>
      <c r="BL19" s="41"/>
    </row>
    <row r="20" spans="1:64" ht="15" customHeight="1" x14ac:dyDescent="0.2">
      <c r="A20" s="90">
        <f>'Série Vento-2 dias'!J20</f>
        <v>42040</v>
      </c>
      <c r="B20" s="55">
        <f ca="1">'Série Vento-2 dias'!K20</f>
        <v>16.32330812</v>
      </c>
      <c r="C20" s="48">
        <f t="shared" ca="1" si="2"/>
        <v>8.1616540600000023E-2</v>
      </c>
      <c r="D20" s="49">
        <f t="shared" ca="1" si="3"/>
        <v>0.2448496218</v>
      </c>
      <c r="E20" s="49">
        <f t="shared" ca="1" si="4"/>
        <v>0.40808270300000005</v>
      </c>
      <c r="F20" s="49">
        <f t="shared" ca="1" si="5"/>
        <v>0.57131578419999995</v>
      </c>
      <c r="G20" s="49">
        <f t="shared" ca="1" si="6"/>
        <v>0.73454886540000008</v>
      </c>
      <c r="H20" s="49">
        <f t="shared" ca="1" si="7"/>
        <v>0.8977819466000001</v>
      </c>
      <c r="I20" s="49">
        <f t="shared" ca="1" si="8"/>
        <v>1.0610150278000001</v>
      </c>
      <c r="J20" s="49">
        <f t="shared" ca="1" si="9"/>
        <v>1.2242481090000001</v>
      </c>
      <c r="K20" s="49">
        <f t="shared" ca="1" si="10"/>
        <v>1.3874811902000002</v>
      </c>
      <c r="L20" s="49">
        <f t="shared" ca="1" si="11"/>
        <v>1.5507142714</v>
      </c>
      <c r="M20" s="49">
        <f t="shared" ca="1" si="12"/>
        <v>1.7139473526000002</v>
      </c>
      <c r="N20" s="49">
        <f t="shared" ca="1" si="13"/>
        <v>1.8771804337999998</v>
      </c>
      <c r="O20" s="49">
        <f t="shared" ca="1" si="14"/>
        <v>2.040413515</v>
      </c>
      <c r="P20" s="49">
        <f t="shared" ca="1" si="15"/>
        <v>2.2036465962</v>
      </c>
      <c r="Q20" s="49">
        <f t="shared" ca="1" si="16"/>
        <v>2.3668796774</v>
      </c>
      <c r="R20" s="49">
        <f t="shared" ca="1" si="17"/>
        <v>2.5301127586000005</v>
      </c>
      <c r="S20" s="50">
        <f t="shared" ca="1" si="18"/>
        <v>2.6933458398000001</v>
      </c>
      <c r="T20" s="48">
        <f t="shared" ca="1" si="21"/>
        <v>0</v>
      </c>
      <c r="U20" s="49">
        <f t="shared" ca="1" si="21"/>
        <v>0</v>
      </c>
      <c r="V20" s="49">
        <f t="shared" ca="1" si="21"/>
        <v>0</v>
      </c>
      <c r="W20" s="49">
        <f t="shared" ca="1" si="21"/>
        <v>4.6911633551155347</v>
      </c>
      <c r="X20" s="49">
        <f t="shared" ca="1" si="21"/>
        <v>12.993222297152791</v>
      </c>
      <c r="Y20" s="49">
        <f t="shared" ca="1" si="21"/>
        <v>24.386105739763352</v>
      </c>
      <c r="Z20" s="49">
        <f t="shared" ca="1" si="21"/>
        <v>38.869813682947239</v>
      </c>
      <c r="AA20" s="49">
        <f t="shared" ca="1" si="21"/>
        <v>56.444346126704431</v>
      </c>
      <c r="AB20" s="49">
        <f t="shared" ca="1" si="21"/>
        <v>77.109703071034929</v>
      </c>
      <c r="AC20" s="49">
        <f t="shared" ca="1" si="21"/>
        <v>100.86588451593872</v>
      </c>
      <c r="AD20" s="49">
        <f t="shared" ca="1" si="21"/>
        <v>127.71289046141587</v>
      </c>
      <c r="AE20" s="49">
        <f t="shared" ca="1" si="21"/>
        <v>157.65072090746622</v>
      </c>
      <c r="AF20" s="49">
        <f t="shared" ca="1" si="21"/>
        <v>190.67937585409001</v>
      </c>
      <c r="AG20" s="49">
        <f t="shared" ca="1" si="21"/>
        <v>226.79885530128706</v>
      </c>
      <c r="AH20" s="49">
        <f t="shared" ca="1" si="21"/>
        <v>266.00915924905746</v>
      </c>
      <c r="AI20" s="49">
        <f t="shared" ca="1" si="21"/>
        <v>308.31028769740118</v>
      </c>
      <c r="AJ20" s="49">
        <f t="shared" ca="1" si="20"/>
        <v>353.70224064631805</v>
      </c>
      <c r="AK20" s="75">
        <f ca="1">T20*VLOOKUP('Tipo de Pilha_Furieri2014'!$E$1,'Área - us ur_Furieri2014'!$A$4:$R$6,2,FALSE)/1000</f>
        <v>0</v>
      </c>
      <c r="AL20" s="76">
        <f ca="1">U20*VLOOKUP('Tipo de Pilha_Furieri2014'!$E$1,'Área - us ur_Furieri2014'!$A$4:$R$6,3,FALSE)/1000</f>
        <v>0</v>
      </c>
      <c r="AM20" s="76">
        <f ca="1">V20*VLOOKUP('Tipo de Pilha_Furieri2014'!$E$1,'Área - us ur_Furieri2014'!$A$4:$R$6,4,FALSE)/1000</f>
        <v>0</v>
      </c>
      <c r="AN20" s="76">
        <f ca="1">W20*VLOOKUP('Tipo de Pilha_Furieri2014'!$E$1,'Área - us ur_Furieri2014'!$A$4:$R$6,5,FALSE)/1000</f>
        <v>4.5504284544620682E-4</v>
      </c>
      <c r="AO20" s="76">
        <f ca="1">X20*VLOOKUP('Tipo de Pilha_Furieri2014'!$E$1,'Área - us ur_Furieri2014'!$A$4:$R$6,6,FALSE)/1000</f>
        <v>2.0659223452472938E-3</v>
      </c>
      <c r="AP20" s="76">
        <f ca="1">Y20*VLOOKUP('Tipo de Pilha_Furieri2014'!$E$1,'Área - us ur_Furieri2014'!$A$4:$R$6,7,FALSE)/1000</f>
        <v>4.9503794651719604E-3</v>
      </c>
      <c r="AQ20" s="76">
        <f ca="1">Z20*VLOOKUP('Tipo de Pilha_Furieri2014'!$E$1,'Área - us ur_Furieri2014'!$A$4:$R$6,8,FALSE)/1000</f>
        <v>5.9470814934909268E-3</v>
      </c>
      <c r="AR20" s="76">
        <f ca="1">AA20*VLOOKUP('Tipo de Pilha_Furieri2014'!$E$1,'Área - us ur_Furieri2014'!$A$4:$R$6,9,FALSE)/1000</f>
        <v>6.1524337278107827E-3</v>
      </c>
      <c r="AS20" s="76">
        <f ca="1">AB20*VLOOKUP('Tipo de Pilha_Furieri2014'!$E$1,'Área - us ur_Furieri2014'!$A$4:$R$6,10,FALSE)/1000</f>
        <v>4.163923965835886E-3</v>
      </c>
      <c r="AT20" s="76">
        <f ca="1">AC20*VLOOKUP('Tipo de Pilha_Furieri2014'!$E$1,'Área - us ur_Furieri2014'!$A$4:$R$6,11,FALSE)/1000</f>
        <v>3.5303059580578553E-3</v>
      </c>
      <c r="AU20" s="76">
        <f ca="1">AD20*VLOOKUP('Tipo de Pilha_Furieri2014'!$E$1,'Área - us ur_Furieri2014'!$A$4:$R$6,12,FALSE)/1000</f>
        <v>3.0651093710739809E-3</v>
      </c>
      <c r="AV20" s="76">
        <f ca="1">AE20*VLOOKUP('Tipo de Pilha_Furieri2014'!$E$1,'Área - us ur_Furieri2014'!$A$4:$R$6,13,FALSE)/1000</f>
        <v>9.4590432544479743E-4</v>
      </c>
      <c r="AW20" s="76">
        <f ca="1">AF20*VLOOKUP('Tipo de Pilha_Furieri2014'!$E$1,'Área - us ur_Furieri2014'!$A$4:$R$6,14,FALSE)/1000</f>
        <v>5.7203812756226997E-4</v>
      </c>
      <c r="AX20" s="76">
        <f ca="1">AG20*VLOOKUP('Tipo de Pilha_Furieri2014'!$E$1,'Área - us ur_Furieri2014'!$A$4:$R$6,15,FALSE)/1000</f>
        <v>2.2679885530128708E-4</v>
      </c>
      <c r="AY20" s="76">
        <f ca="1">AH20*VLOOKUP('Tipo de Pilha_Furieri2014'!$E$1,'Área - us ur_Furieri2014'!$A$4:$R$6,16,FALSE)/1000</f>
        <v>0</v>
      </c>
      <c r="AZ20" s="76">
        <f ca="1">AI20*VLOOKUP('Tipo de Pilha_Furieri2014'!$E$1,'Área - us ur_Furieri2014'!$A$4:$R$6,17,FALSE)/1000</f>
        <v>0</v>
      </c>
      <c r="BA20" s="77">
        <f ca="1">AJ20*VLOOKUP('Tipo de Pilha_Furieri2014'!$E$1,'Área - us ur_Furieri2014'!$A$4:$R$6,18,FALSE)/1000</f>
        <v>0</v>
      </c>
      <c r="BB20" s="70">
        <f t="shared" ca="1" si="19"/>
        <v>3.2074940480443251E-2</v>
      </c>
      <c r="BL20" s="41"/>
    </row>
    <row r="21" spans="1:64" ht="15" customHeight="1" x14ac:dyDescent="0.2">
      <c r="A21" s="90">
        <f>'Série Vento-2 dias'!J21</f>
        <v>42042</v>
      </c>
      <c r="B21" s="55">
        <f ca="1">'Série Vento-2 dias'!K21</f>
        <v>13.74594368</v>
      </c>
      <c r="C21" s="48">
        <f t="shared" ca="1" si="2"/>
        <v>6.8729718400000014E-2</v>
      </c>
      <c r="D21" s="49">
        <f t="shared" ca="1" si="3"/>
        <v>0.2061891552</v>
      </c>
      <c r="E21" s="49">
        <f t="shared" ca="1" si="4"/>
        <v>0.34364859200000003</v>
      </c>
      <c r="F21" s="49">
        <f t="shared" ca="1" si="5"/>
        <v>0.48110802879999992</v>
      </c>
      <c r="G21" s="49">
        <f t="shared" ca="1" si="6"/>
        <v>0.61856746560000009</v>
      </c>
      <c r="H21" s="49">
        <f t="shared" ca="1" si="7"/>
        <v>0.75602690240000014</v>
      </c>
      <c r="I21" s="49">
        <f t="shared" ca="1" si="8"/>
        <v>0.89348633919999998</v>
      </c>
      <c r="J21" s="49">
        <f t="shared" ca="1" si="9"/>
        <v>1.030945776</v>
      </c>
      <c r="K21" s="49">
        <f t="shared" ca="1" si="10"/>
        <v>1.1684052128</v>
      </c>
      <c r="L21" s="49">
        <f t="shared" ca="1" si="11"/>
        <v>1.3058646495999999</v>
      </c>
      <c r="M21" s="49">
        <f t="shared" ca="1" si="12"/>
        <v>1.4433240864000001</v>
      </c>
      <c r="N21" s="49">
        <f t="shared" ca="1" si="13"/>
        <v>1.5807835231999998</v>
      </c>
      <c r="O21" s="49">
        <f t="shared" ca="1" si="14"/>
        <v>1.71824296</v>
      </c>
      <c r="P21" s="49">
        <f t="shared" ca="1" si="15"/>
        <v>1.8557023968000002</v>
      </c>
      <c r="Q21" s="49">
        <f t="shared" ca="1" si="16"/>
        <v>1.9931618335999999</v>
      </c>
      <c r="R21" s="49">
        <f t="shared" ca="1" si="17"/>
        <v>2.1306212704000003</v>
      </c>
      <c r="S21" s="50">
        <f t="shared" ca="1" si="18"/>
        <v>2.2680807072000002</v>
      </c>
      <c r="T21" s="48">
        <f t="shared" ca="1" si="21"/>
        <v>0</v>
      </c>
      <c r="U21" s="49">
        <f t="shared" ca="1" si="21"/>
        <v>0</v>
      </c>
      <c r="V21" s="49">
        <f t="shared" ca="1" si="21"/>
        <v>0</v>
      </c>
      <c r="W21" s="49">
        <f t="shared" ca="1" si="21"/>
        <v>1.4291984952536523</v>
      </c>
      <c r="X21" s="49">
        <f t="shared" ca="1" si="21"/>
        <v>6.7765326068028209</v>
      </c>
      <c r="Y21" s="49">
        <f t="shared" ca="1" si="21"/>
        <v>14.315697943135278</v>
      </c>
      <c r="Z21" s="49">
        <f t="shared" ca="1" si="21"/>
        <v>24.046694504251011</v>
      </c>
      <c r="AA21" s="49">
        <f t="shared" ca="1" si="21"/>
        <v>35.969522290150053</v>
      </c>
      <c r="AB21" s="49">
        <f t="shared" ca="1" si="21"/>
        <v>50.08418130083237</v>
      </c>
      <c r="AC21" s="49">
        <f t="shared" ca="1" si="21"/>
        <v>66.390671536297987</v>
      </c>
      <c r="AD21" s="49">
        <f t="shared" ca="1" si="21"/>
        <v>84.888992996546904</v>
      </c>
      <c r="AE21" s="49">
        <f t="shared" ca="1" si="21"/>
        <v>105.57914568157906</v>
      </c>
      <c r="AF21" s="49">
        <f t="shared" ca="1" si="21"/>
        <v>128.46112959139458</v>
      </c>
      <c r="AG21" s="49">
        <f t="shared" ca="1" si="21"/>
        <v>153.53494472599337</v>
      </c>
      <c r="AH21" s="49">
        <f t="shared" ca="1" si="21"/>
        <v>180.8005910853754</v>
      </c>
      <c r="AI21" s="49">
        <f t="shared" ca="1" si="21"/>
        <v>210.25806866954085</v>
      </c>
      <c r="AJ21" s="49">
        <f t="shared" ca="1" si="20"/>
        <v>241.90737747848948</v>
      </c>
      <c r="AK21" s="75">
        <f ca="1">T21*VLOOKUP('Tipo de Pilha_Furieri2014'!$E$1,'Área - us ur_Furieri2014'!$A$4:$R$6,2,FALSE)/1000</f>
        <v>0</v>
      </c>
      <c r="AL21" s="76">
        <f ca="1">U21*VLOOKUP('Tipo de Pilha_Furieri2014'!$E$1,'Área - us ur_Furieri2014'!$A$4:$R$6,3,FALSE)/1000</f>
        <v>0</v>
      </c>
      <c r="AM21" s="76">
        <f ca="1">V21*VLOOKUP('Tipo de Pilha_Furieri2014'!$E$1,'Área - us ur_Furieri2014'!$A$4:$R$6,4,FALSE)/1000</f>
        <v>0</v>
      </c>
      <c r="AN21" s="76">
        <f ca="1">W21*VLOOKUP('Tipo de Pilha_Furieri2014'!$E$1,'Área - us ur_Furieri2014'!$A$4:$R$6,5,FALSE)/1000</f>
        <v>1.3863225403960424E-4</v>
      </c>
      <c r="AO21" s="76">
        <f ca="1">X21*VLOOKUP('Tipo de Pilha_Furieri2014'!$E$1,'Área - us ur_Furieri2014'!$A$4:$R$6,6,FALSE)/1000</f>
        <v>1.0774686844816485E-3</v>
      </c>
      <c r="AP21" s="76">
        <f ca="1">Y21*VLOOKUP('Tipo de Pilha_Furieri2014'!$E$1,'Área - us ur_Furieri2014'!$A$4:$R$6,7,FALSE)/1000</f>
        <v>2.9060866824564616E-3</v>
      </c>
      <c r="AQ21" s="76">
        <f ca="1">Z21*VLOOKUP('Tipo de Pilha_Furieri2014'!$E$1,'Área - us ur_Furieri2014'!$A$4:$R$6,8,FALSE)/1000</f>
        <v>3.6791442591504048E-3</v>
      </c>
      <c r="AR21" s="76">
        <f ca="1">AA21*VLOOKUP('Tipo de Pilha_Furieri2014'!$E$1,'Área - us ur_Furieri2014'!$A$4:$R$6,9,FALSE)/1000</f>
        <v>3.9206779296263559E-3</v>
      </c>
      <c r="AS21" s="76">
        <f ca="1">AB21*VLOOKUP('Tipo de Pilha_Furieri2014'!$E$1,'Área - us ur_Furieri2014'!$A$4:$R$6,10,FALSE)/1000</f>
        <v>2.7045457902449481E-3</v>
      </c>
      <c r="AT21" s="76">
        <f ca="1">AC21*VLOOKUP('Tipo de Pilha_Furieri2014'!$E$1,'Área - us ur_Furieri2014'!$A$4:$R$6,11,FALSE)/1000</f>
        <v>2.3236735037704295E-3</v>
      </c>
      <c r="AU21" s="76">
        <f ca="1">AD21*VLOOKUP('Tipo de Pilha_Furieri2014'!$E$1,'Área - us ur_Furieri2014'!$A$4:$R$6,12,FALSE)/1000</f>
        <v>2.0373358319171254E-3</v>
      </c>
      <c r="AV21" s="76">
        <f ca="1">AE21*VLOOKUP('Tipo de Pilha_Furieri2014'!$E$1,'Área - us ur_Furieri2014'!$A$4:$R$6,13,FALSE)/1000</f>
        <v>6.3347487408947449E-4</v>
      </c>
      <c r="AW21" s="76">
        <f ca="1">AF21*VLOOKUP('Tipo de Pilha_Furieri2014'!$E$1,'Área - us ur_Furieri2014'!$A$4:$R$6,14,FALSE)/1000</f>
        <v>3.8538338877418379E-4</v>
      </c>
      <c r="AX21" s="76">
        <f ca="1">AG21*VLOOKUP('Tipo de Pilha_Furieri2014'!$E$1,'Área - us ur_Furieri2014'!$A$4:$R$6,15,FALSE)/1000</f>
        <v>1.5353494472599338E-4</v>
      </c>
      <c r="AY21" s="76">
        <f ca="1">AH21*VLOOKUP('Tipo de Pilha_Furieri2014'!$E$1,'Área - us ur_Furieri2014'!$A$4:$R$6,16,FALSE)/1000</f>
        <v>0</v>
      </c>
      <c r="AZ21" s="76">
        <f ca="1">AI21*VLOOKUP('Tipo de Pilha_Furieri2014'!$E$1,'Área - us ur_Furieri2014'!$A$4:$R$6,17,FALSE)/1000</f>
        <v>0</v>
      </c>
      <c r="BA21" s="77">
        <f ca="1">AJ21*VLOOKUP('Tipo de Pilha_Furieri2014'!$E$1,'Área - us ur_Furieri2014'!$A$4:$R$6,18,FALSE)/1000</f>
        <v>0</v>
      </c>
      <c r="BB21" s="70">
        <f t="shared" ca="1" si="19"/>
        <v>1.9959958143276627E-2</v>
      </c>
      <c r="BL21" s="41"/>
    </row>
    <row r="22" spans="1:64" ht="15" customHeight="1" x14ac:dyDescent="0.2">
      <c r="A22" s="90">
        <f>'Série Vento-2 dias'!J22</f>
        <v>42044</v>
      </c>
      <c r="B22" s="55">
        <f ca="1">'Série Vento-2 dias'!K22</f>
        <v>14.605065159999999</v>
      </c>
      <c r="C22" s="48">
        <f t="shared" ca="1" si="2"/>
        <v>7.3025325800000013E-2</v>
      </c>
      <c r="D22" s="49">
        <f t="shared" ca="1" si="3"/>
        <v>0.21907597739999998</v>
      </c>
      <c r="E22" s="49">
        <f t="shared" ca="1" si="4"/>
        <v>0.36512662899999998</v>
      </c>
      <c r="F22" s="49">
        <f t="shared" ca="1" si="5"/>
        <v>0.51117728059999989</v>
      </c>
      <c r="G22" s="49">
        <f t="shared" ca="1" si="6"/>
        <v>0.65722793219999998</v>
      </c>
      <c r="H22" s="49">
        <f t="shared" ca="1" si="7"/>
        <v>0.80327858380000006</v>
      </c>
      <c r="I22" s="49">
        <f t="shared" ca="1" si="8"/>
        <v>0.94932923539999992</v>
      </c>
      <c r="J22" s="49">
        <f t="shared" ca="1" si="9"/>
        <v>1.095379887</v>
      </c>
      <c r="K22" s="49">
        <f t="shared" ca="1" si="10"/>
        <v>1.2414305386</v>
      </c>
      <c r="L22" s="49">
        <f t="shared" ca="1" si="11"/>
        <v>1.3874811901999999</v>
      </c>
      <c r="M22" s="49">
        <f t="shared" ca="1" si="12"/>
        <v>1.5335318417999999</v>
      </c>
      <c r="N22" s="49">
        <f t="shared" ca="1" si="13"/>
        <v>1.6795824933999997</v>
      </c>
      <c r="O22" s="49">
        <f t="shared" ca="1" si="14"/>
        <v>1.8256331449999998</v>
      </c>
      <c r="P22" s="49">
        <f t="shared" ca="1" si="15"/>
        <v>1.9716837966</v>
      </c>
      <c r="Q22" s="49">
        <f t="shared" ca="1" si="16"/>
        <v>2.1177344481999998</v>
      </c>
      <c r="R22" s="49">
        <f t="shared" ca="1" si="17"/>
        <v>2.2637850998000002</v>
      </c>
      <c r="S22" s="50">
        <f t="shared" ca="1" si="18"/>
        <v>2.4098357513999997</v>
      </c>
      <c r="T22" s="48">
        <f t="shared" ca="1" si="21"/>
        <v>0</v>
      </c>
      <c r="U22" s="49">
        <f t="shared" ca="1" si="21"/>
        <v>0</v>
      </c>
      <c r="V22" s="49">
        <f t="shared" ca="1" si="21"/>
        <v>0</v>
      </c>
      <c r="W22" s="49">
        <f t="shared" ca="1" si="21"/>
        <v>2.4116375663654424</v>
      </c>
      <c r="X22" s="49">
        <f t="shared" ca="1" si="21"/>
        <v>8.6753852289694926</v>
      </c>
      <c r="Y22" s="49">
        <f t="shared" ca="1" si="21"/>
        <v>17.413504860176555</v>
      </c>
      <c r="Z22" s="49">
        <f t="shared" ca="1" si="21"/>
        <v>28.625996459986609</v>
      </c>
      <c r="AA22" s="49">
        <f t="shared" ca="1" si="21"/>
        <v>42.312860028399705</v>
      </c>
      <c r="AB22" s="49">
        <f t="shared" ca="1" si="21"/>
        <v>58.474095565415801</v>
      </c>
      <c r="AC22" s="49">
        <f t="shared" ca="1" si="21"/>
        <v>77.1097030710349</v>
      </c>
      <c r="AD22" s="49">
        <f t="shared" ca="1" si="21"/>
        <v>98.219682545257001</v>
      </c>
      <c r="AE22" s="49">
        <f t="shared" ca="1" si="21"/>
        <v>121.80403398808208</v>
      </c>
      <c r="AF22" s="49">
        <f t="shared" ca="1" si="21"/>
        <v>147.86275739951026</v>
      </c>
      <c r="AG22" s="49">
        <f t="shared" ca="1" si="21"/>
        <v>176.39585277954146</v>
      </c>
      <c r="AH22" s="49">
        <f t="shared" ca="1" si="21"/>
        <v>207.40332012817555</v>
      </c>
      <c r="AI22" s="49">
        <f t="shared" ca="1" si="21"/>
        <v>240.88515944541282</v>
      </c>
      <c r="AJ22" s="49">
        <f t="shared" ca="1" si="20"/>
        <v>276.84137073125294</v>
      </c>
      <c r="AK22" s="75">
        <f ca="1">T22*VLOOKUP('Tipo de Pilha_Furieri2014'!$E$1,'Área - us ur_Furieri2014'!$A$4:$R$6,2,FALSE)/1000</f>
        <v>0</v>
      </c>
      <c r="AL22" s="76">
        <f ca="1">U22*VLOOKUP('Tipo de Pilha_Furieri2014'!$E$1,'Área - us ur_Furieri2014'!$A$4:$R$6,3,FALSE)/1000</f>
        <v>0</v>
      </c>
      <c r="AM22" s="76">
        <f ca="1">V22*VLOOKUP('Tipo de Pilha_Furieri2014'!$E$1,'Área - us ur_Furieri2014'!$A$4:$R$6,4,FALSE)/1000</f>
        <v>0</v>
      </c>
      <c r="AN22" s="76">
        <f ca="1">W22*VLOOKUP('Tipo de Pilha_Furieri2014'!$E$1,'Área - us ur_Furieri2014'!$A$4:$R$6,5,FALSE)/1000</f>
        <v>2.3392884393744789E-4</v>
      </c>
      <c r="AO22" s="76">
        <f ca="1">X22*VLOOKUP('Tipo de Pilha_Furieri2014'!$E$1,'Área - us ur_Furieri2014'!$A$4:$R$6,6,FALSE)/1000</f>
        <v>1.3793862514061494E-3</v>
      </c>
      <c r="AP22" s="76">
        <f ca="1">Y22*VLOOKUP('Tipo de Pilha_Furieri2014'!$E$1,'Área - us ur_Furieri2014'!$A$4:$R$6,7,FALSE)/1000</f>
        <v>3.5349414866158407E-3</v>
      </c>
      <c r="AQ22" s="76">
        <f ca="1">Z22*VLOOKUP('Tipo de Pilha_Furieri2014'!$E$1,'Área - us ur_Furieri2014'!$A$4:$R$6,8,FALSE)/1000</f>
        <v>4.3797774583779515E-3</v>
      </c>
      <c r="AR22" s="76">
        <f ca="1">AA22*VLOOKUP('Tipo de Pilha_Furieri2014'!$E$1,'Área - us ur_Furieri2014'!$A$4:$R$6,9,FALSE)/1000</f>
        <v>4.6121017430955681E-3</v>
      </c>
      <c r="AS22" s="76">
        <f ca="1">AB22*VLOOKUP('Tipo de Pilha_Furieri2014'!$E$1,'Área - us ur_Furieri2014'!$A$4:$R$6,10,FALSE)/1000</f>
        <v>3.1576011605324535E-3</v>
      </c>
      <c r="AT22" s="76">
        <f ca="1">AC22*VLOOKUP('Tipo de Pilha_Furieri2014'!$E$1,'Área - us ur_Furieri2014'!$A$4:$R$6,11,FALSE)/1000</f>
        <v>2.6988396074862217E-3</v>
      </c>
      <c r="AU22" s="76">
        <f ca="1">AD22*VLOOKUP('Tipo de Pilha_Furieri2014'!$E$1,'Área - us ur_Furieri2014'!$A$4:$R$6,12,FALSE)/1000</f>
        <v>2.3572723810861679E-3</v>
      </c>
      <c r="AV22" s="76">
        <f ca="1">AE22*VLOOKUP('Tipo de Pilha_Furieri2014'!$E$1,'Área - us ur_Furieri2014'!$A$4:$R$6,13,FALSE)/1000</f>
        <v>7.3082420392849251E-4</v>
      </c>
      <c r="AW22" s="76">
        <f ca="1">AF22*VLOOKUP('Tipo de Pilha_Furieri2014'!$E$1,'Área - us ur_Furieri2014'!$A$4:$R$6,14,FALSE)/1000</f>
        <v>4.4358827219853083E-4</v>
      </c>
      <c r="AX22" s="76">
        <f ca="1">AG22*VLOOKUP('Tipo de Pilha_Furieri2014'!$E$1,'Área - us ur_Furieri2014'!$A$4:$R$6,15,FALSE)/1000</f>
        <v>1.7639585277954146E-4</v>
      </c>
      <c r="AY22" s="76">
        <f ca="1">AH22*VLOOKUP('Tipo de Pilha_Furieri2014'!$E$1,'Área - us ur_Furieri2014'!$A$4:$R$6,16,FALSE)/1000</f>
        <v>0</v>
      </c>
      <c r="AZ22" s="76">
        <f ca="1">AI22*VLOOKUP('Tipo de Pilha_Furieri2014'!$E$1,'Área - us ur_Furieri2014'!$A$4:$R$6,17,FALSE)/1000</f>
        <v>0</v>
      </c>
      <c r="BA22" s="77">
        <f ca="1">AJ22*VLOOKUP('Tipo de Pilha_Furieri2014'!$E$1,'Área - us ur_Furieri2014'!$A$4:$R$6,18,FALSE)/1000</f>
        <v>0</v>
      </c>
      <c r="BB22" s="70">
        <f t="shared" ca="1" si="19"/>
        <v>2.3704657261444363E-2</v>
      </c>
      <c r="BL22" s="41"/>
    </row>
    <row r="23" spans="1:64" ht="15" customHeight="1" x14ac:dyDescent="0.2">
      <c r="A23" s="90">
        <f>'Série Vento-2 dias'!J23</f>
        <v>42046</v>
      </c>
      <c r="B23" s="55">
        <f ca="1">'Série Vento-2 dias'!K23</f>
        <v>13.74594368</v>
      </c>
      <c r="C23" s="48">
        <f t="shared" ca="1" si="2"/>
        <v>6.8729718400000014E-2</v>
      </c>
      <c r="D23" s="49">
        <f t="shared" ca="1" si="3"/>
        <v>0.2061891552</v>
      </c>
      <c r="E23" s="49">
        <f t="shared" ca="1" si="4"/>
        <v>0.34364859200000003</v>
      </c>
      <c r="F23" s="49">
        <f t="shared" ca="1" si="5"/>
        <v>0.48110802879999992</v>
      </c>
      <c r="G23" s="49">
        <f t="shared" ca="1" si="6"/>
        <v>0.61856746560000009</v>
      </c>
      <c r="H23" s="49">
        <f t="shared" ca="1" si="7"/>
        <v>0.75602690240000014</v>
      </c>
      <c r="I23" s="49">
        <f t="shared" ca="1" si="8"/>
        <v>0.89348633919999998</v>
      </c>
      <c r="J23" s="49">
        <f t="shared" ca="1" si="9"/>
        <v>1.030945776</v>
      </c>
      <c r="K23" s="49">
        <f t="shared" ca="1" si="10"/>
        <v>1.1684052128</v>
      </c>
      <c r="L23" s="49">
        <f t="shared" ca="1" si="11"/>
        <v>1.3058646495999999</v>
      </c>
      <c r="M23" s="49">
        <f t="shared" ca="1" si="12"/>
        <v>1.4433240864000001</v>
      </c>
      <c r="N23" s="49">
        <f t="shared" ca="1" si="13"/>
        <v>1.5807835231999998</v>
      </c>
      <c r="O23" s="49">
        <f t="shared" ca="1" si="14"/>
        <v>1.71824296</v>
      </c>
      <c r="P23" s="49">
        <f t="shared" ca="1" si="15"/>
        <v>1.8557023968000002</v>
      </c>
      <c r="Q23" s="49">
        <f t="shared" ca="1" si="16"/>
        <v>1.9931618335999999</v>
      </c>
      <c r="R23" s="49">
        <f t="shared" ca="1" si="17"/>
        <v>2.1306212704000003</v>
      </c>
      <c r="S23" s="50">
        <f t="shared" ca="1" si="18"/>
        <v>2.2680807072000002</v>
      </c>
      <c r="T23" s="48">
        <f t="shared" ca="1" si="21"/>
        <v>0</v>
      </c>
      <c r="U23" s="49">
        <f t="shared" ca="1" si="21"/>
        <v>0</v>
      </c>
      <c r="V23" s="49">
        <f t="shared" ca="1" si="21"/>
        <v>0</v>
      </c>
      <c r="W23" s="49">
        <f t="shared" ca="1" si="21"/>
        <v>1.4291984952536523</v>
      </c>
      <c r="X23" s="49">
        <f t="shared" ca="1" si="21"/>
        <v>6.7765326068028209</v>
      </c>
      <c r="Y23" s="49">
        <f t="shared" ca="1" si="21"/>
        <v>14.315697943135278</v>
      </c>
      <c r="Z23" s="49">
        <f t="shared" ca="1" si="21"/>
        <v>24.046694504251011</v>
      </c>
      <c r="AA23" s="49">
        <f t="shared" ca="1" si="21"/>
        <v>35.969522290150053</v>
      </c>
      <c r="AB23" s="49">
        <f t="shared" ca="1" si="21"/>
        <v>50.08418130083237</v>
      </c>
      <c r="AC23" s="49">
        <f t="shared" ca="1" si="21"/>
        <v>66.390671536297987</v>
      </c>
      <c r="AD23" s="49">
        <f t="shared" ca="1" si="21"/>
        <v>84.888992996546904</v>
      </c>
      <c r="AE23" s="49">
        <f t="shared" ca="1" si="21"/>
        <v>105.57914568157906</v>
      </c>
      <c r="AF23" s="49">
        <f t="shared" ca="1" si="21"/>
        <v>128.46112959139458</v>
      </c>
      <c r="AG23" s="49">
        <f t="shared" ca="1" si="21"/>
        <v>153.53494472599337</v>
      </c>
      <c r="AH23" s="49">
        <f t="shared" ca="1" si="21"/>
        <v>180.8005910853754</v>
      </c>
      <c r="AI23" s="49">
        <f t="shared" ca="1" si="21"/>
        <v>210.25806866954085</v>
      </c>
      <c r="AJ23" s="49">
        <f t="shared" ca="1" si="20"/>
        <v>241.90737747848948</v>
      </c>
      <c r="AK23" s="75">
        <f ca="1">T23*VLOOKUP('Tipo de Pilha_Furieri2014'!$E$1,'Área - us ur_Furieri2014'!$A$4:$R$6,2,FALSE)/1000</f>
        <v>0</v>
      </c>
      <c r="AL23" s="76">
        <f ca="1">U23*VLOOKUP('Tipo de Pilha_Furieri2014'!$E$1,'Área - us ur_Furieri2014'!$A$4:$R$6,3,FALSE)/1000</f>
        <v>0</v>
      </c>
      <c r="AM23" s="76">
        <f ca="1">V23*VLOOKUP('Tipo de Pilha_Furieri2014'!$E$1,'Área - us ur_Furieri2014'!$A$4:$R$6,4,FALSE)/1000</f>
        <v>0</v>
      </c>
      <c r="AN23" s="76">
        <f ca="1">W23*VLOOKUP('Tipo de Pilha_Furieri2014'!$E$1,'Área - us ur_Furieri2014'!$A$4:$R$6,5,FALSE)/1000</f>
        <v>1.3863225403960424E-4</v>
      </c>
      <c r="AO23" s="76">
        <f ca="1">X23*VLOOKUP('Tipo de Pilha_Furieri2014'!$E$1,'Área - us ur_Furieri2014'!$A$4:$R$6,6,FALSE)/1000</f>
        <v>1.0774686844816485E-3</v>
      </c>
      <c r="AP23" s="76">
        <f ca="1">Y23*VLOOKUP('Tipo de Pilha_Furieri2014'!$E$1,'Área - us ur_Furieri2014'!$A$4:$R$6,7,FALSE)/1000</f>
        <v>2.9060866824564616E-3</v>
      </c>
      <c r="AQ23" s="76">
        <f ca="1">Z23*VLOOKUP('Tipo de Pilha_Furieri2014'!$E$1,'Área - us ur_Furieri2014'!$A$4:$R$6,8,FALSE)/1000</f>
        <v>3.6791442591504048E-3</v>
      </c>
      <c r="AR23" s="76">
        <f ca="1">AA23*VLOOKUP('Tipo de Pilha_Furieri2014'!$E$1,'Área - us ur_Furieri2014'!$A$4:$R$6,9,FALSE)/1000</f>
        <v>3.9206779296263559E-3</v>
      </c>
      <c r="AS23" s="76">
        <f ca="1">AB23*VLOOKUP('Tipo de Pilha_Furieri2014'!$E$1,'Área - us ur_Furieri2014'!$A$4:$R$6,10,FALSE)/1000</f>
        <v>2.7045457902449481E-3</v>
      </c>
      <c r="AT23" s="76">
        <f ca="1">AC23*VLOOKUP('Tipo de Pilha_Furieri2014'!$E$1,'Área - us ur_Furieri2014'!$A$4:$R$6,11,FALSE)/1000</f>
        <v>2.3236735037704295E-3</v>
      </c>
      <c r="AU23" s="76">
        <f ca="1">AD23*VLOOKUP('Tipo de Pilha_Furieri2014'!$E$1,'Área - us ur_Furieri2014'!$A$4:$R$6,12,FALSE)/1000</f>
        <v>2.0373358319171254E-3</v>
      </c>
      <c r="AV23" s="76">
        <f ca="1">AE23*VLOOKUP('Tipo de Pilha_Furieri2014'!$E$1,'Área - us ur_Furieri2014'!$A$4:$R$6,13,FALSE)/1000</f>
        <v>6.3347487408947449E-4</v>
      </c>
      <c r="AW23" s="76">
        <f ca="1">AF23*VLOOKUP('Tipo de Pilha_Furieri2014'!$E$1,'Área - us ur_Furieri2014'!$A$4:$R$6,14,FALSE)/1000</f>
        <v>3.8538338877418379E-4</v>
      </c>
      <c r="AX23" s="76">
        <f ca="1">AG23*VLOOKUP('Tipo de Pilha_Furieri2014'!$E$1,'Área - us ur_Furieri2014'!$A$4:$R$6,15,FALSE)/1000</f>
        <v>1.5353494472599338E-4</v>
      </c>
      <c r="AY23" s="76">
        <f ca="1">AH23*VLOOKUP('Tipo de Pilha_Furieri2014'!$E$1,'Área - us ur_Furieri2014'!$A$4:$R$6,16,FALSE)/1000</f>
        <v>0</v>
      </c>
      <c r="AZ23" s="76">
        <f ca="1">AI23*VLOOKUP('Tipo de Pilha_Furieri2014'!$E$1,'Área - us ur_Furieri2014'!$A$4:$R$6,17,FALSE)/1000</f>
        <v>0</v>
      </c>
      <c r="BA23" s="77">
        <f ca="1">AJ23*VLOOKUP('Tipo de Pilha_Furieri2014'!$E$1,'Área - us ur_Furieri2014'!$A$4:$R$6,18,FALSE)/1000</f>
        <v>0</v>
      </c>
      <c r="BB23" s="70">
        <f t="shared" ca="1" si="19"/>
        <v>1.9959958143276627E-2</v>
      </c>
      <c r="BL23" s="41"/>
    </row>
    <row r="24" spans="1:64" ht="15" customHeight="1" x14ac:dyDescent="0.2">
      <c r="A24" s="90">
        <f>'Série Vento-2 dias'!J24</f>
        <v>42048</v>
      </c>
      <c r="B24" s="55">
        <f ca="1">'Série Vento-2 dias'!K24</f>
        <v>15.464186639999999</v>
      </c>
      <c r="C24" s="48">
        <f t="shared" ca="1" si="2"/>
        <v>7.7320933200000011E-2</v>
      </c>
      <c r="D24" s="49">
        <f t="shared" ca="1" si="3"/>
        <v>0.23196279959999999</v>
      </c>
      <c r="E24" s="49">
        <f t="shared" ca="1" si="4"/>
        <v>0.38660466599999999</v>
      </c>
      <c r="F24" s="49">
        <f t="shared" ca="1" si="5"/>
        <v>0.54124653239999987</v>
      </c>
      <c r="G24" s="49">
        <f t="shared" ca="1" si="6"/>
        <v>0.69588839880000009</v>
      </c>
      <c r="H24" s="49">
        <f t="shared" ca="1" si="7"/>
        <v>0.85053026520000008</v>
      </c>
      <c r="I24" s="49">
        <f t="shared" ca="1" si="8"/>
        <v>1.0051721316</v>
      </c>
      <c r="J24" s="49">
        <f t="shared" ca="1" si="9"/>
        <v>1.1598139980000002</v>
      </c>
      <c r="K24" s="49">
        <f t="shared" ca="1" si="10"/>
        <v>1.3144558644</v>
      </c>
      <c r="L24" s="49">
        <f t="shared" ca="1" si="11"/>
        <v>1.4690977307999999</v>
      </c>
      <c r="M24" s="49">
        <f t="shared" ca="1" si="12"/>
        <v>1.6237395972000002</v>
      </c>
      <c r="N24" s="49">
        <f t="shared" ca="1" si="13"/>
        <v>1.7783814635999997</v>
      </c>
      <c r="O24" s="49">
        <f t="shared" ca="1" si="14"/>
        <v>1.9330233299999999</v>
      </c>
      <c r="P24" s="49">
        <f t="shared" ca="1" si="15"/>
        <v>2.0876651964000001</v>
      </c>
      <c r="Q24" s="49">
        <f t="shared" ca="1" si="16"/>
        <v>2.2423070627999997</v>
      </c>
      <c r="R24" s="49">
        <f t="shared" ca="1" si="17"/>
        <v>2.3969489292000001</v>
      </c>
      <c r="S24" s="50">
        <f t="shared" ca="1" si="18"/>
        <v>2.5515907956000001</v>
      </c>
      <c r="T24" s="48">
        <f t="shared" ca="1" si="21"/>
        <v>0</v>
      </c>
      <c r="U24" s="49">
        <f t="shared" ca="1" si="21"/>
        <v>0</v>
      </c>
      <c r="V24" s="49">
        <f t="shared" ca="1" si="21"/>
        <v>0</v>
      </c>
      <c r="W24" s="49">
        <f t="shared" ca="1" si="21"/>
        <v>3.4989591863194018</v>
      </c>
      <c r="X24" s="49">
        <f t="shared" ca="1" si="21"/>
        <v>10.747615125752819</v>
      </c>
      <c r="Y24" s="49">
        <f t="shared" ca="1" si="21"/>
        <v>20.770307459052582</v>
      </c>
      <c r="Z24" s="49">
        <f t="shared" ca="1" si="21"/>
        <v>33.567036186218694</v>
      </c>
      <c r="AA24" s="49">
        <f t="shared" ca="1" si="21"/>
        <v>49.137801307251181</v>
      </c>
      <c r="AB24" s="49">
        <f t="shared" ca="1" si="21"/>
        <v>67.482602822149971</v>
      </c>
      <c r="AC24" s="49">
        <f t="shared" ca="1" si="21"/>
        <v>88.60144073091513</v>
      </c>
      <c r="AD24" s="49">
        <f t="shared" ca="1" si="21"/>
        <v>112.4943150335467</v>
      </c>
      <c r="AE24" s="49">
        <f t="shared" ca="1" si="21"/>
        <v>139.16122573004449</v>
      </c>
      <c r="AF24" s="49">
        <f t="shared" ca="1" si="21"/>
        <v>168.60217282040875</v>
      </c>
      <c r="AG24" s="49">
        <f t="shared" ca="1" si="21"/>
        <v>200.81715630463935</v>
      </c>
      <c r="AH24" s="49">
        <f t="shared" ca="1" si="21"/>
        <v>235.80617618273621</v>
      </c>
      <c r="AI24" s="49">
        <f t="shared" ca="1" si="21"/>
        <v>273.56923245469955</v>
      </c>
      <c r="AJ24" s="49">
        <f t="shared" ca="1" si="20"/>
        <v>314.10632512052916</v>
      </c>
      <c r="AK24" s="75">
        <f ca="1">T24*VLOOKUP('Tipo de Pilha_Furieri2014'!$E$1,'Área - us ur_Furieri2014'!$A$4:$R$6,2,FALSE)/1000</f>
        <v>0</v>
      </c>
      <c r="AL24" s="76">
        <f ca="1">U24*VLOOKUP('Tipo de Pilha_Furieri2014'!$E$1,'Área - us ur_Furieri2014'!$A$4:$R$6,3,FALSE)/1000</f>
        <v>0</v>
      </c>
      <c r="AM24" s="76">
        <f ca="1">V24*VLOOKUP('Tipo de Pilha_Furieri2014'!$E$1,'Área - us ur_Furieri2014'!$A$4:$R$6,4,FALSE)/1000</f>
        <v>0</v>
      </c>
      <c r="AN24" s="76">
        <f ca="1">W24*VLOOKUP('Tipo de Pilha_Furieri2014'!$E$1,'Área - us ur_Furieri2014'!$A$4:$R$6,5,FALSE)/1000</f>
        <v>3.3939904107298198E-4</v>
      </c>
      <c r="AO24" s="76">
        <f ca="1">X24*VLOOKUP('Tipo de Pilha_Furieri2014'!$E$1,'Área - us ur_Furieri2014'!$A$4:$R$6,6,FALSE)/1000</f>
        <v>1.7088708049946984E-3</v>
      </c>
      <c r="AP24" s="76">
        <f ca="1">Y24*VLOOKUP('Tipo de Pilha_Furieri2014'!$E$1,'Área - us ur_Furieri2014'!$A$4:$R$6,7,FALSE)/1000</f>
        <v>4.2163724141876741E-3</v>
      </c>
      <c r="AQ24" s="76">
        <f ca="1">Z24*VLOOKUP('Tipo de Pilha_Furieri2014'!$E$1,'Área - us ur_Furieri2014'!$A$4:$R$6,8,FALSE)/1000</f>
        <v>5.1357565364914598E-3</v>
      </c>
      <c r="AR24" s="76">
        <f ca="1">AA24*VLOOKUP('Tipo de Pilha_Furieri2014'!$E$1,'Área - us ur_Furieri2014'!$A$4:$R$6,9,FALSE)/1000</f>
        <v>5.3560203424903785E-3</v>
      </c>
      <c r="AS24" s="76">
        <f ca="1">AB24*VLOOKUP('Tipo de Pilha_Furieri2014'!$E$1,'Área - us ur_Furieri2014'!$A$4:$R$6,10,FALSE)/1000</f>
        <v>3.6440605523960987E-3</v>
      </c>
      <c r="AT24" s="76">
        <f ca="1">AC24*VLOOKUP('Tipo de Pilha_Furieri2014'!$E$1,'Área - us ur_Furieri2014'!$A$4:$R$6,11,FALSE)/1000</f>
        <v>3.1010504255820298E-3</v>
      </c>
      <c r="AU24" s="76">
        <f ca="1">AD24*VLOOKUP('Tipo de Pilha_Furieri2014'!$E$1,'Área - us ur_Furieri2014'!$A$4:$R$6,12,FALSE)/1000</f>
        <v>2.6998635608051205E-3</v>
      </c>
      <c r="AV24" s="76">
        <f ca="1">AE24*VLOOKUP('Tipo de Pilha_Furieri2014'!$E$1,'Área - us ur_Furieri2014'!$A$4:$R$6,13,FALSE)/1000</f>
        <v>8.3496735438026693E-4</v>
      </c>
      <c r="AW24" s="76">
        <f ca="1">AF24*VLOOKUP('Tipo de Pilha_Furieri2014'!$E$1,'Área - us ur_Furieri2014'!$A$4:$R$6,14,FALSE)/1000</f>
        <v>5.0580651846122624E-4</v>
      </c>
      <c r="AX24" s="76">
        <f ca="1">AG24*VLOOKUP('Tipo de Pilha_Furieri2014'!$E$1,'Área - us ur_Furieri2014'!$A$4:$R$6,15,FALSE)/1000</f>
        <v>2.0081715630463937E-4</v>
      </c>
      <c r="AY24" s="76">
        <f ca="1">AH24*VLOOKUP('Tipo de Pilha_Furieri2014'!$E$1,'Área - us ur_Furieri2014'!$A$4:$R$6,16,FALSE)/1000</f>
        <v>0</v>
      </c>
      <c r="AZ24" s="76">
        <f ca="1">AI24*VLOOKUP('Tipo de Pilha_Furieri2014'!$E$1,'Área - us ur_Furieri2014'!$A$4:$R$6,17,FALSE)/1000</f>
        <v>0</v>
      </c>
      <c r="BA24" s="77">
        <f ca="1">AJ24*VLOOKUP('Tipo de Pilha_Furieri2014'!$E$1,'Área - us ur_Furieri2014'!$A$4:$R$6,18,FALSE)/1000</f>
        <v>0</v>
      </c>
      <c r="BB24" s="70">
        <f t="shared" ca="1" si="19"/>
        <v>2.7742984707166574E-2</v>
      </c>
      <c r="BL24" s="41"/>
    </row>
    <row r="25" spans="1:64" ht="15" customHeight="1" x14ac:dyDescent="0.2">
      <c r="A25" s="90">
        <f>'Série Vento-2 dias'!J25</f>
        <v>42050</v>
      </c>
      <c r="B25" s="55">
        <f ca="1">'Série Vento-2 dias'!K25</f>
        <v>17.182429599999999</v>
      </c>
      <c r="C25" s="48">
        <f t="shared" ca="1" si="2"/>
        <v>8.5912148000000008E-2</v>
      </c>
      <c r="D25" s="49">
        <f t="shared" ca="1" si="3"/>
        <v>0.25773644399999995</v>
      </c>
      <c r="E25" s="49">
        <f t="shared" ca="1" si="4"/>
        <v>0.42956074</v>
      </c>
      <c r="F25" s="49">
        <f t="shared" ca="1" si="5"/>
        <v>0.60138503599999993</v>
      </c>
      <c r="G25" s="49">
        <f t="shared" ca="1" si="6"/>
        <v>0.77320933200000008</v>
      </c>
      <c r="H25" s="49">
        <f t="shared" ca="1" si="7"/>
        <v>0.94503362800000001</v>
      </c>
      <c r="I25" s="49">
        <f t="shared" ca="1" si="8"/>
        <v>1.1168579240000001</v>
      </c>
      <c r="J25" s="49">
        <f t="shared" ca="1" si="9"/>
        <v>1.2886822200000001</v>
      </c>
      <c r="K25" s="49">
        <f t="shared" ca="1" si="10"/>
        <v>1.4605065159999999</v>
      </c>
      <c r="L25" s="49">
        <f t="shared" ca="1" si="11"/>
        <v>1.632330812</v>
      </c>
      <c r="M25" s="49">
        <f t="shared" ca="1" si="12"/>
        <v>1.804155108</v>
      </c>
      <c r="N25" s="49">
        <f t="shared" ca="1" si="13"/>
        <v>1.9759794039999998</v>
      </c>
      <c r="O25" s="49">
        <f t="shared" ca="1" si="14"/>
        <v>2.1478036999999999</v>
      </c>
      <c r="P25" s="49">
        <f t="shared" ca="1" si="15"/>
        <v>2.3196279959999999</v>
      </c>
      <c r="Q25" s="49">
        <f t="shared" ca="1" si="16"/>
        <v>2.4914522919999995</v>
      </c>
      <c r="R25" s="49">
        <f t="shared" ca="1" si="17"/>
        <v>2.6632765880000004</v>
      </c>
      <c r="S25" s="50">
        <f t="shared" ca="1" si="18"/>
        <v>2.835100884</v>
      </c>
      <c r="T25" s="48">
        <f t="shared" ca="1" si="21"/>
        <v>0</v>
      </c>
      <c r="U25" s="49">
        <f t="shared" ca="1" si="21"/>
        <v>0</v>
      </c>
      <c r="V25" s="49">
        <f t="shared" ca="1" si="21"/>
        <v>0</v>
      </c>
      <c r="W25" s="49">
        <f t="shared" ca="1" si="21"/>
        <v>5.9882500727538321</v>
      </c>
      <c r="X25" s="49">
        <f t="shared" ca="1" si="21"/>
        <v>15.412206743169406</v>
      </c>
      <c r="Y25" s="49">
        <f t="shared" ca="1" si="21"/>
        <v>28.260899702308862</v>
      </c>
      <c r="Z25" s="49">
        <f t="shared" ca="1" si="21"/>
        <v>44.534328950172224</v>
      </c>
      <c r="AA25" s="49">
        <f t="shared" ca="1" si="21"/>
        <v>64.232494486759464</v>
      </c>
      <c r="AB25" s="49">
        <f t="shared" ca="1" si="21"/>
        <v>87.355396312070582</v>
      </c>
      <c r="AC25" s="49">
        <f t="shared" ca="1" si="21"/>
        <v>113.90303442610561</v>
      </c>
      <c r="AD25" s="49">
        <f t="shared" ca="1" si="21"/>
        <v>143.87540882886452</v>
      </c>
      <c r="AE25" s="49">
        <f t="shared" ca="1" si="21"/>
        <v>177.27251952034732</v>
      </c>
      <c r="AF25" s="49">
        <f t="shared" ca="1" si="21"/>
        <v>214.09436650055397</v>
      </c>
      <c r="AG25" s="49">
        <f t="shared" ca="1" si="21"/>
        <v>254.34094976948461</v>
      </c>
      <c r="AH25" s="49">
        <f t="shared" ca="1" si="21"/>
        <v>298.01226932713894</v>
      </c>
      <c r="AI25" s="49">
        <f t="shared" ca="1" si="21"/>
        <v>345.10832517351753</v>
      </c>
      <c r="AJ25" s="49">
        <f t="shared" ca="1" si="20"/>
        <v>395.6291173086197</v>
      </c>
      <c r="AK25" s="75">
        <f ca="1">T25*VLOOKUP('Tipo de Pilha_Furieri2014'!$E$1,'Área - us ur_Furieri2014'!$A$4:$R$6,2,FALSE)/1000</f>
        <v>0</v>
      </c>
      <c r="AL25" s="76">
        <f ca="1">U25*VLOOKUP('Tipo de Pilha_Furieri2014'!$E$1,'Área - us ur_Furieri2014'!$A$4:$R$6,3,FALSE)/1000</f>
        <v>0</v>
      </c>
      <c r="AM25" s="76">
        <f ca="1">V25*VLOOKUP('Tipo de Pilha_Furieri2014'!$E$1,'Área - us ur_Furieri2014'!$A$4:$R$6,4,FALSE)/1000</f>
        <v>0</v>
      </c>
      <c r="AN25" s="76">
        <f ca="1">W25*VLOOKUP('Tipo de Pilha_Furieri2014'!$E$1,'Área - us ur_Furieri2014'!$A$4:$R$6,5,FALSE)/1000</f>
        <v>5.8086025705712167E-4</v>
      </c>
      <c r="AO25" s="76">
        <f ca="1">X25*VLOOKUP('Tipo de Pilha_Furieri2014'!$E$1,'Área - us ur_Furieri2014'!$A$4:$R$6,6,FALSE)/1000</f>
        <v>2.4505408721639354E-3</v>
      </c>
      <c r="AP25" s="76">
        <f ca="1">Y25*VLOOKUP('Tipo de Pilha_Furieri2014'!$E$1,'Área - us ur_Furieri2014'!$A$4:$R$6,7,FALSE)/1000</f>
        <v>5.7369626395686992E-3</v>
      </c>
      <c r="AQ25" s="76">
        <f ca="1">Z25*VLOOKUP('Tipo de Pilha_Furieri2014'!$E$1,'Área - us ur_Furieri2014'!$A$4:$R$6,8,FALSE)/1000</f>
        <v>6.8137523293763502E-3</v>
      </c>
      <c r="AR25" s="76">
        <f ca="1">AA25*VLOOKUP('Tipo de Pilha_Furieri2014'!$E$1,'Área - us ur_Furieri2014'!$A$4:$R$6,9,FALSE)/1000</f>
        <v>7.0013418990567816E-3</v>
      </c>
      <c r="AS25" s="76">
        <f ca="1">AB25*VLOOKUP('Tipo de Pilha_Furieri2014'!$E$1,'Área - us ur_Furieri2014'!$A$4:$R$6,10,FALSE)/1000</f>
        <v>4.7171914008518117E-3</v>
      </c>
      <c r="AT25" s="76">
        <f ca="1">AC25*VLOOKUP('Tipo de Pilha_Furieri2014'!$E$1,'Área - us ur_Furieri2014'!$A$4:$R$6,11,FALSE)/1000</f>
        <v>3.9866062049136964E-3</v>
      </c>
      <c r="AU25" s="76">
        <f ca="1">AD25*VLOOKUP('Tipo de Pilha_Furieri2014'!$E$1,'Área - us ur_Furieri2014'!$A$4:$R$6,12,FALSE)/1000</f>
        <v>3.4530098118927487E-3</v>
      </c>
      <c r="AV25" s="76">
        <f ca="1">AE25*VLOOKUP('Tipo de Pilha_Furieri2014'!$E$1,'Área - us ur_Furieri2014'!$A$4:$R$6,13,FALSE)/1000</f>
        <v>1.063635117122084E-3</v>
      </c>
      <c r="AW25" s="76">
        <f ca="1">AF25*VLOOKUP('Tipo de Pilha_Furieri2014'!$E$1,'Área - us ur_Furieri2014'!$A$4:$R$6,14,FALSE)/1000</f>
        <v>6.422830995016619E-4</v>
      </c>
      <c r="AX25" s="76">
        <f ca="1">AG25*VLOOKUP('Tipo de Pilha_Furieri2014'!$E$1,'Área - us ur_Furieri2014'!$A$4:$R$6,15,FALSE)/1000</f>
        <v>2.5434094976948461E-4</v>
      </c>
      <c r="AY25" s="76">
        <f ca="1">AH25*VLOOKUP('Tipo de Pilha_Furieri2014'!$E$1,'Área - us ur_Furieri2014'!$A$4:$R$6,16,FALSE)/1000</f>
        <v>0</v>
      </c>
      <c r="AZ25" s="76">
        <f ca="1">AI25*VLOOKUP('Tipo de Pilha_Furieri2014'!$E$1,'Área - us ur_Furieri2014'!$A$4:$R$6,17,FALSE)/1000</f>
        <v>0</v>
      </c>
      <c r="BA25" s="77">
        <f ca="1">AJ25*VLOOKUP('Tipo de Pilha_Furieri2014'!$E$1,'Área - us ur_Furieri2014'!$A$4:$R$6,18,FALSE)/1000</f>
        <v>0</v>
      </c>
      <c r="BB25" s="70">
        <f t="shared" ca="1" si="19"/>
        <v>3.6700524581274374E-2</v>
      </c>
      <c r="BG25" s="2"/>
      <c r="BL25" s="41"/>
    </row>
    <row r="26" spans="1:64" ht="15" customHeight="1" x14ac:dyDescent="0.2">
      <c r="A26" s="90">
        <f>'Série Vento-2 dias'!J26</f>
        <v>42052</v>
      </c>
      <c r="B26" s="55">
        <f ca="1">'Série Vento-2 dias'!K26</f>
        <v>18.041551079999998</v>
      </c>
      <c r="C26" s="48">
        <f t="shared" ca="1" si="2"/>
        <v>9.0207755400000006E-2</v>
      </c>
      <c r="D26" s="49">
        <f t="shared" ca="1" si="3"/>
        <v>0.27062326619999993</v>
      </c>
      <c r="E26" s="49">
        <f t="shared" ca="1" si="4"/>
        <v>0.45103877699999995</v>
      </c>
      <c r="F26" s="49">
        <f t="shared" ca="1" si="5"/>
        <v>0.6314542877999999</v>
      </c>
      <c r="G26" s="49">
        <f t="shared" ca="1" si="6"/>
        <v>0.81186979859999997</v>
      </c>
      <c r="H26" s="49">
        <f t="shared" ca="1" si="7"/>
        <v>0.99228530940000004</v>
      </c>
      <c r="I26" s="49">
        <f t="shared" ca="1" si="8"/>
        <v>1.1727008202</v>
      </c>
      <c r="J26" s="49">
        <f t="shared" ca="1" si="9"/>
        <v>1.3531163310000001</v>
      </c>
      <c r="K26" s="49">
        <f t="shared" ca="1" si="10"/>
        <v>1.5335318417999999</v>
      </c>
      <c r="L26" s="49">
        <f t="shared" ca="1" si="11"/>
        <v>1.7139473525999998</v>
      </c>
      <c r="M26" s="49">
        <f t="shared" ca="1" si="12"/>
        <v>1.8943628634</v>
      </c>
      <c r="N26" s="49">
        <f t="shared" ca="1" si="13"/>
        <v>2.0747783741999997</v>
      </c>
      <c r="O26" s="49">
        <f t="shared" ca="1" si="14"/>
        <v>2.2551938849999997</v>
      </c>
      <c r="P26" s="49">
        <f t="shared" ca="1" si="15"/>
        <v>2.4356093957999998</v>
      </c>
      <c r="Q26" s="49">
        <f t="shared" ca="1" si="16"/>
        <v>2.6160249065999994</v>
      </c>
      <c r="R26" s="49">
        <f t="shared" ca="1" si="17"/>
        <v>2.7964404173999999</v>
      </c>
      <c r="S26" s="50">
        <f t="shared" ca="1" si="18"/>
        <v>2.9768559282</v>
      </c>
      <c r="T26" s="48">
        <f t="shared" ca="1" si="21"/>
        <v>0</v>
      </c>
      <c r="U26" s="49">
        <f t="shared" ca="1" si="21"/>
        <v>0</v>
      </c>
      <c r="V26" s="49">
        <f t="shared" ca="1" si="21"/>
        <v>0.55164197298403106</v>
      </c>
      <c r="W26" s="49">
        <f t="shared" ca="1" si="21"/>
        <v>7.3902193392342994</v>
      </c>
      <c r="X26" s="49">
        <f t="shared" ca="1" si="21"/>
        <v>18.004568463802663</v>
      </c>
      <c r="Y26" s="49">
        <f t="shared" ca="1" si="21"/>
        <v>32.39468934668912</v>
      </c>
      <c r="Z26" s="49">
        <f t="shared" ca="1" si="21"/>
        <v>50.560581987893663</v>
      </c>
      <c r="AA26" s="49">
        <f t="shared" ca="1" si="21"/>
        <v>72.502246387416307</v>
      </c>
      <c r="AB26" s="49">
        <f t="shared" ca="1" si="21"/>
        <v>98.219682545257001</v>
      </c>
      <c r="AC26" s="49">
        <f t="shared" ca="1" si="21"/>
        <v>127.71289046141578</v>
      </c>
      <c r="AD26" s="49">
        <f t="shared" ca="1" si="21"/>
        <v>160.98187013589276</v>
      </c>
      <c r="AE26" s="49">
        <f t="shared" ca="1" si="21"/>
        <v>198.02662156868766</v>
      </c>
      <c r="AF26" s="49">
        <f t="shared" ca="1" si="21"/>
        <v>238.84714475980076</v>
      </c>
      <c r="AG26" s="49">
        <f t="shared" ca="1" si="21"/>
        <v>283.44343970923188</v>
      </c>
      <c r="AH26" s="49">
        <f t="shared" ca="1" si="21"/>
        <v>331.81550641698101</v>
      </c>
      <c r="AI26" s="49">
        <f t="shared" ca="1" si="21"/>
        <v>383.96334488304853</v>
      </c>
      <c r="AJ26" s="49">
        <f t="shared" ca="1" si="20"/>
        <v>439.88695510743401</v>
      </c>
      <c r="AK26" s="75">
        <f ca="1">T26*VLOOKUP('Tipo de Pilha_Furieri2014'!$E$1,'Área - us ur_Furieri2014'!$A$4:$R$6,2,FALSE)/1000</f>
        <v>0</v>
      </c>
      <c r="AL26" s="76">
        <f ca="1">U26*VLOOKUP('Tipo de Pilha_Furieri2014'!$E$1,'Área - us ur_Furieri2014'!$A$4:$R$6,3,FALSE)/1000</f>
        <v>0</v>
      </c>
      <c r="AM26" s="76">
        <f ca="1">V26*VLOOKUP('Tipo de Pilha_Furieri2014'!$E$1,'Área - us ur_Furieri2014'!$A$4:$R$6,4,FALSE)/1000</f>
        <v>4.0269864027834262E-5</v>
      </c>
      <c r="AN26" s="76">
        <f ca="1">W26*VLOOKUP('Tipo de Pilha_Furieri2014'!$E$1,'Área - us ur_Furieri2014'!$A$4:$R$6,5,FALSE)/1000</f>
        <v>7.1685127590572699E-4</v>
      </c>
      <c r="AO26" s="76">
        <f ca="1">X26*VLOOKUP('Tipo de Pilha_Furieri2014'!$E$1,'Área - us ur_Furieri2014'!$A$4:$R$6,6,FALSE)/1000</f>
        <v>2.8627263857446232E-3</v>
      </c>
      <c r="AP26" s="76">
        <f ca="1">Y26*VLOOKUP('Tipo de Pilha_Furieri2014'!$E$1,'Área - us ur_Furieri2014'!$A$4:$R$6,7,FALSE)/1000</f>
        <v>6.5761219373778913E-3</v>
      </c>
      <c r="AQ26" s="76">
        <f ca="1">Z26*VLOOKUP('Tipo de Pilha_Furieri2014'!$E$1,'Área - us ur_Furieri2014'!$A$4:$R$6,8,FALSE)/1000</f>
        <v>7.7357690441477306E-3</v>
      </c>
      <c r="AR26" s="76">
        <f ca="1">AA26*VLOOKUP('Tipo de Pilha_Furieri2014'!$E$1,'Área - us ur_Furieri2014'!$A$4:$R$6,9,FALSE)/1000</f>
        <v>7.9027448562283779E-3</v>
      </c>
      <c r="AS26" s="76">
        <f ca="1">AB26*VLOOKUP('Tipo de Pilha_Furieri2014'!$E$1,'Área - us ur_Furieri2014'!$A$4:$R$6,10,FALSE)/1000</f>
        <v>5.3038628574438793E-3</v>
      </c>
      <c r="AT26" s="76">
        <f ca="1">AC26*VLOOKUP('Tipo de Pilha_Furieri2014'!$E$1,'Área - us ur_Furieri2014'!$A$4:$R$6,11,FALSE)/1000</f>
        <v>4.4699511661495531E-3</v>
      </c>
      <c r="AU26" s="76">
        <f ca="1">AD26*VLOOKUP('Tipo de Pilha_Furieri2014'!$E$1,'Área - us ur_Furieri2014'!$A$4:$R$6,12,FALSE)/1000</f>
        <v>3.8635648832614266E-3</v>
      </c>
      <c r="AV26" s="76">
        <f ca="1">AE26*VLOOKUP('Tipo de Pilha_Furieri2014'!$E$1,'Área - us ur_Furieri2014'!$A$4:$R$6,13,FALSE)/1000</f>
        <v>1.188159729412126E-3</v>
      </c>
      <c r="AW26" s="76">
        <f ca="1">AF26*VLOOKUP('Tipo de Pilha_Furieri2014'!$E$1,'Área - us ur_Furieri2014'!$A$4:$R$6,14,FALSE)/1000</f>
        <v>7.1654143427940227E-4</v>
      </c>
      <c r="AX26" s="76">
        <f ca="1">AG26*VLOOKUP('Tipo de Pilha_Furieri2014'!$E$1,'Área - us ur_Furieri2014'!$A$4:$R$6,15,FALSE)/1000</f>
        <v>2.8344343970923189E-4</v>
      </c>
      <c r="AY26" s="76">
        <f ca="1">AH26*VLOOKUP('Tipo de Pilha_Furieri2014'!$E$1,'Área - us ur_Furieri2014'!$A$4:$R$6,16,FALSE)/1000</f>
        <v>0</v>
      </c>
      <c r="AZ26" s="76">
        <f ca="1">AI26*VLOOKUP('Tipo de Pilha_Furieri2014'!$E$1,'Área - us ur_Furieri2014'!$A$4:$R$6,17,FALSE)/1000</f>
        <v>0</v>
      </c>
      <c r="BA26" s="77">
        <f ca="1">AJ26*VLOOKUP('Tipo de Pilha_Furieri2014'!$E$1,'Área - us ur_Furieri2014'!$A$4:$R$6,18,FALSE)/1000</f>
        <v>0</v>
      </c>
      <c r="BB26" s="70">
        <f t="shared" ca="1" si="19"/>
        <v>4.1660006873687809E-2</v>
      </c>
      <c r="BL26" s="41"/>
    </row>
    <row r="27" spans="1:64" ht="15" customHeight="1" x14ac:dyDescent="0.2">
      <c r="A27" s="90">
        <f>'Série Vento-2 dias'!J27</f>
        <v>42054</v>
      </c>
      <c r="B27" s="55">
        <f ca="1">'Série Vento-2 dias'!K27</f>
        <v>17.182429599999999</v>
      </c>
      <c r="C27" s="48">
        <f t="shared" ca="1" si="2"/>
        <v>8.5912148000000008E-2</v>
      </c>
      <c r="D27" s="49">
        <f t="shared" ca="1" si="3"/>
        <v>0.25773644399999995</v>
      </c>
      <c r="E27" s="49">
        <f t="shared" ca="1" si="4"/>
        <v>0.42956074</v>
      </c>
      <c r="F27" s="49">
        <f t="shared" ca="1" si="5"/>
        <v>0.60138503599999993</v>
      </c>
      <c r="G27" s="49">
        <f t="shared" ca="1" si="6"/>
        <v>0.77320933200000008</v>
      </c>
      <c r="H27" s="49">
        <f t="shared" ca="1" si="7"/>
        <v>0.94503362800000001</v>
      </c>
      <c r="I27" s="49">
        <f t="shared" ca="1" si="8"/>
        <v>1.1168579240000001</v>
      </c>
      <c r="J27" s="49">
        <f t="shared" ca="1" si="9"/>
        <v>1.2886822200000001</v>
      </c>
      <c r="K27" s="49">
        <f t="shared" ca="1" si="10"/>
        <v>1.4605065159999999</v>
      </c>
      <c r="L27" s="49">
        <f t="shared" ca="1" si="11"/>
        <v>1.632330812</v>
      </c>
      <c r="M27" s="49">
        <f t="shared" ca="1" si="12"/>
        <v>1.804155108</v>
      </c>
      <c r="N27" s="49">
        <f t="shared" ca="1" si="13"/>
        <v>1.9759794039999998</v>
      </c>
      <c r="O27" s="49">
        <f t="shared" ca="1" si="14"/>
        <v>2.1478036999999999</v>
      </c>
      <c r="P27" s="49">
        <f t="shared" ca="1" si="15"/>
        <v>2.3196279959999999</v>
      </c>
      <c r="Q27" s="49">
        <f t="shared" ca="1" si="16"/>
        <v>2.4914522919999995</v>
      </c>
      <c r="R27" s="49">
        <f t="shared" ca="1" si="17"/>
        <v>2.6632765880000004</v>
      </c>
      <c r="S27" s="50">
        <f t="shared" ca="1" si="18"/>
        <v>2.835100884</v>
      </c>
      <c r="T27" s="48">
        <f t="shared" ca="1" si="21"/>
        <v>0</v>
      </c>
      <c r="U27" s="49">
        <f t="shared" ca="1" si="21"/>
        <v>0</v>
      </c>
      <c r="V27" s="49">
        <f t="shared" ca="1" si="21"/>
        <v>0</v>
      </c>
      <c r="W27" s="49">
        <f t="shared" ca="1" si="21"/>
        <v>5.9882500727538321</v>
      </c>
      <c r="X27" s="49">
        <f t="shared" ca="1" si="21"/>
        <v>15.412206743169406</v>
      </c>
      <c r="Y27" s="49">
        <f t="shared" ca="1" si="21"/>
        <v>28.260899702308862</v>
      </c>
      <c r="Z27" s="49">
        <f t="shared" ca="1" si="21"/>
        <v>44.534328950172224</v>
      </c>
      <c r="AA27" s="49">
        <f t="shared" ca="1" si="21"/>
        <v>64.232494486759464</v>
      </c>
      <c r="AB27" s="49">
        <f t="shared" ca="1" si="21"/>
        <v>87.355396312070582</v>
      </c>
      <c r="AC27" s="49">
        <f t="shared" ca="1" si="21"/>
        <v>113.90303442610561</v>
      </c>
      <c r="AD27" s="49">
        <f t="shared" ca="1" si="21"/>
        <v>143.87540882886452</v>
      </c>
      <c r="AE27" s="49">
        <f t="shared" ca="1" si="21"/>
        <v>177.27251952034732</v>
      </c>
      <c r="AF27" s="49">
        <f t="shared" ca="1" si="21"/>
        <v>214.09436650055397</v>
      </c>
      <c r="AG27" s="49">
        <f t="shared" ca="1" si="21"/>
        <v>254.34094976948461</v>
      </c>
      <c r="AH27" s="49">
        <f t="shared" ca="1" si="21"/>
        <v>298.01226932713894</v>
      </c>
      <c r="AI27" s="49">
        <f t="shared" ca="1" si="21"/>
        <v>345.10832517351753</v>
      </c>
      <c r="AJ27" s="49">
        <f t="shared" ca="1" si="20"/>
        <v>395.6291173086197</v>
      </c>
      <c r="AK27" s="75">
        <f ca="1">T27*VLOOKUP('Tipo de Pilha_Furieri2014'!$E$1,'Área - us ur_Furieri2014'!$A$4:$R$6,2,FALSE)/1000</f>
        <v>0</v>
      </c>
      <c r="AL27" s="76">
        <f ca="1">U27*VLOOKUP('Tipo de Pilha_Furieri2014'!$E$1,'Área - us ur_Furieri2014'!$A$4:$R$6,3,FALSE)/1000</f>
        <v>0</v>
      </c>
      <c r="AM27" s="76">
        <f ca="1">V27*VLOOKUP('Tipo de Pilha_Furieri2014'!$E$1,'Área - us ur_Furieri2014'!$A$4:$R$6,4,FALSE)/1000</f>
        <v>0</v>
      </c>
      <c r="AN27" s="76">
        <f ca="1">W27*VLOOKUP('Tipo de Pilha_Furieri2014'!$E$1,'Área - us ur_Furieri2014'!$A$4:$R$6,5,FALSE)/1000</f>
        <v>5.8086025705712167E-4</v>
      </c>
      <c r="AO27" s="76">
        <f ca="1">X27*VLOOKUP('Tipo de Pilha_Furieri2014'!$E$1,'Área - us ur_Furieri2014'!$A$4:$R$6,6,FALSE)/1000</f>
        <v>2.4505408721639354E-3</v>
      </c>
      <c r="AP27" s="76">
        <f ca="1">Y27*VLOOKUP('Tipo de Pilha_Furieri2014'!$E$1,'Área - us ur_Furieri2014'!$A$4:$R$6,7,FALSE)/1000</f>
        <v>5.7369626395686992E-3</v>
      </c>
      <c r="AQ27" s="76">
        <f ca="1">Z27*VLOOKUP('Tipo de Pilha_Furieri2014'!$E$1,'Área - us ur_Furieri2014'!$A$4:$R$6,8,FALSE)/1000</f>
        <v>6.8137523293763502E-3</v>
      </c>
      <c r="AR27" s="76">
        <f ca="1">AA27*VLOOKUP('Tipo de Pilha_Furieri2014'!$E$1,'Área - us ur_Furieri2014'!$A$4:$R$6,9,FALSE)/1000</f>
        <v>7.0013418990567816E-3</v>
      </c>
      <c r="AS27" s="76">
        <f ca="1">AB27*VLOOKUP('Tipo de Pilha_Furieri2014'!$E$1,'Área - us ur_Furieri2014'!$A$4:$R$6,10,FALSE)/1000</f>
        <v>4.7171914008518117E-3</v>
      </c>
      <c r="AT27" s="76">
        <f ca="1">AC27*VLOOKUP('Tipo de Pilha_Furieri2014'!$E$1,'Área - us ur_Furieri2014'!$A$4:$R$6,11,FALSE)/1000</f>
        <v>3.9866062049136964E-3</v>
      </c>
      <c r="AU27" s="76">
        <f ca="1">AD27*VLOOKUP('Tipo de Pilha_Furieri2014'!$E$1,'Área - us ur_Furieri2014'!$A$4:$R$6,12,FALSE)/1000</f>
        <v>3.4530098118927487E-3</v>
      </c>
      <c r="AV27" s="76">
        <f ca="1">AE27*VLOOKUP('Tipo de Pilha_Furieri2014'!$E$1,'Área - us ur_Furieri2014'!$A$4:$R$6,13,FALSE)/1000</f>
        <v>1.063635117122084E-3</v>
      </c>
      <c r="AW27" s="76">
        <f ca="1">AF27*VLOOKUP('Tipo de Pilha_Furieri2014'!$E$1,'Área - us ur_Furieri2014'!$A$4:$R$6,14,FALSE)/1000</f>
        <v>6.422830995016619E-4</v>
      </c>
      <c r="AX27" s="76">
        <f ca="1">AG27*VLOOKUP('Tipo de Pilha_Furieri2014'!$E$1,'Área - us ur_Furieri2014'!$A$4:$R$6,15,FALSE)/1000</f>
        <v>2.5434094976948461E-4</v>
      </c>
      <c r="AY27" s="76">
        <f ca="1">AH27*VLOOKUP('Tipo de Pilha_Furieri2014'!$E$1,'Área - us ur_Furieri2014'!$A$4:$R$6,16,FALSE)/1000</f>
        <v>0</v>
      </c>
      <c r="AZ27" s="76">
        <f ca="1">AI27*VLOOKUP('Tipo de Pilha_Furieri2014'!$E$1,'Área - us ur_Furieri2014'!$A$4:$R$6,17,FALSE)/1000</f>
        <v>0</v>
      </c>
      <c r="BA27" s="77">
        <f ca="1">AJ27*VLOOKUP('Tipo de Pilha_Furieri2014'!$E$1,'Área - us ur_Furieri2014'!$A$4:$R$6,18,FALSE)/1000</f>
        <v>0</v>
      </c>
      <c r="BB27" s="70">
        <f t="shared" ca="1" si="19"/>
        <v>3.6700524581274374E-2</v>
      </c>
      <c r="BD27" s="41" t="s">
        <v>48</v>
      </c>
      <c r="BE27" s="3" t="s">
        <v>4</v>
      </c>
      <c r="BL27" s="41"/>
    </row>
    <row r="28" spans="1:64" ht="15" customHeight="1" x14ac:dyDescent="0.2">
      <c r="A28" s="90">
        <f>'Série Vento-2 dias'!J28</f>
        <v>42056</v>
      </c>
      <c r="B28" s="55">
        <f ca="1">'Série Vento-2 dias'!K28</f>
        <v>14.605065159999999</v>
      </c>
      <c r="C28" s="48">
        <f t="shared" ca="1" si="2"/>
        <v>7.3025325800000013E-2</v>
      </c>
      <c r="D28" s="49">
        <f t="shared" ca="1" si="3"/>
        <v>0.21907597739999998</v>
      </c>
      <c r="E28" s="49">
        <f t="shared" ca="1" si="4"/>
        <v>0.36512662899999998</v>
      </c>
      <c r="F28" s="49">
        <f t="shared" ca="1" si="5"/>
        <v>0.51117728059999989</v>
      </c>
      <c r="G28" s="49">
        <f t="shared" ca="1" si="6"/>
        <v>0.65722793219999998</v>
      </c>
      <c r="H28" s="49">
        <f t="shared" ca="1" si="7"/>
        <v>0.80327858380000006</v>
      </c>
      <c r="I28" s="49">
        <f t="shared" ca="1" si="8"/>
        <v>0.94932923539999992</v>
      </c>
      <c r="J28" s="49">
        <f t="shared" ca="1" si="9"/>
        <v>1.095379887</v>
      </c>
      <c r="K28" s="49">
        <f t="shared" ca="1" si="10"/>
        <v>1.2414305386</v>
      </c>
      <c r="L28" s="49">
        <f t="shared" ca="1" si="11"/>
        <v>1.3874811901999999</v>
      </c>
      <c r="M28" s="49">
        <f t="shared" ca="1" si="12"/>
        <v>1.5335318417999999</v>
      </c>
      <c r="N28" s="49">
        <f t="shared" ca="1" si="13"/>
        <v>1.6795824933999997</v>
      </c>
      <c r="O28" s="49">
        <f t="shared" ca="1" si="14"/>
        <v>1.8256331449999998</v>
      </c>
      <c r="P28" s="49">
        <f t="shared" ca="1" si="15"/>
        <v>1.9716837966</v>
      </c>
      <c r="Q28" s="49">
        <f t="shared" ca="1" si="16"/>
        <v>2.1177344481999998</v>
      </c>
      <c r="R28" s="49">
        <f t="shared" ca="1" si="17"/>
        <v>2.2637850998000002</v>
      </c>
      <c r="S28" s="50">
        <f t="shared" ca="1" si="18"/>
        <v>2.4098357513999997</v>
      </c>
      <c r="T28" s="48">
        <f t="shared" ca="1" si="21"/>
        <v>0</v>
      </c>
      <c r="U28" s="49">
        <f t="shared" ca="1" si="21"/>
        <v>0</v>
      </c>
      <c r="V28" s="49">
        <f t="shared" ca="1" si="21"/>
        <v>0</v>
      </c>
      <c r="W28" s="49">
        <f t="shared" ca="1" si="21"/>
        <v>2.4116375663654424</v>
      </c>
      <c r="X28" s="49">
        <f t="shared" ca="1" si="21"/>
        <v>8.6753852289694926</v>
      </c>
      <c r="Y28" s="49">
        <f t="shared" ca="1" si="21"/>
        <v>17.413504860176555</v>
      </c>
      <c r="Z28" s="49">
        <f t="shared" ca="1" si="21"/>
        <v>28.625996459986609</v>
      </c>
      <c r="AA28" s="49">
        <f t="shared" ca="1" si="21"/>
        <v>42.312860028399705</v>
      </c>
      <c r="AB28" s="49">
        <f t="shared" ca="1" si="21"/>
        <v>58.474095565415801</v>
      </c>
      <c r="AC28" s="49">
        <f t="shared" ca="1" si="21"/>
        <v>77.1097030710349</v>
      </c>
      <c r="AD28" s="49">
        <f t="shared" ca="1" si="21"/>
        <v>98.219682545257001</v>
      </c>
      <c r="AE28" s="49">
        <f t="shared" ca="1" si="21"/>
        <v>121.80403398808208</v>
      </c>
      <c r="AF28" s="49">
        <f t="shared" ca="1" si="21"/>
        <v>147.86275739951026</v>
      </c>
      <c r="AG28" s="49">
        <f t="shared" ca="1" si="21"/>
        <v>176.39585277954146</v>
      </c>
      <c r="AH28" s="49">
        <f t="shared" ca="1" si="21"/>
        <v>207.40332012817555</v>
      </c>
      <c r="AI28" s="49">
        <f t="shared" ca="1" si="21"/>
        <v>240.88515944541282</v>
      </c>
      <c r="AJ28" s="49">
        <f t="shared" ca="1" si="20"/>
        <v>276.84137073125294</v>
      </c>
      <c r="AK28" s="75">
        <f ca="1">T28*VLOOKUP('Tipo de Pilha_Furieri2014'!$E$1,'Área - us ur_Furieri2014'!$A$4:$R$6,2,FALSE)/1000</f>
        <v>0</v>
      </c>
      <c r="AL28" s="76">
        <f ca="1">U28*VLOOKUP('Tipo de Pilha_Furieri2014'!$E$1,'Área - us ur_Furieri2014'!$A$4:$R$6,3,FALSE)/1000</f>
        <v>0</v>
      </c>
      <c r="AM28" s="76">
        <f ca="1">V28*VLOOKUP('Tipo de Pilha_Furieri2014'!$E$1,'Área - us ur_Furieri2014'!$A$4:$R$6,4,FALSE)/1000</f>
        <v>0</v>
      </c>
      <c r="AN28" s="76">
        <f ca="1">W28*VLOOKUP('Tipo de Pilha_Furieri2014'!$E$1,'Área - us ur_Furieri2014'!$A$4:$R$6,5,FALSE)/1000</f>
        <v>2.3392884393744789E-4</v>
      </c>
      <c r="AO28" s="76">
        <f ca="1">X28*VLOOKUP('Tipo de Pilha_Furieri2014'!$E$1,'Área - us ur_Furieri2014'!$A$4:$R$6,6,FALSE)/1000</f>
        <v>1.3793862514061494E-3</v>
      </c>
      <c r="AP28" s="76">
        <f ca="1">Y28*VLOOKUP('Tipo de Pilha_Furieri2014'!$E$1,'Área - us ur_Furieri2014'!$A$4:$R$6,7,FALSE)/1000</f>
        <v>3.5349414866158407E-3</v>
      </c>
      <c r="AQ28" s="76">
        <f ca="1">Z28*VLOOKUP('Tipo de Pilha_Furieri2014'!$E$1,'Área - us ur_Furieri2014'!$A$4:$R$6,8,FALSE)/1000</f>
        <v>4.3797774583779515E-3</v>
      </c>
      <c r="AR28" s="76">
        <f ca="1">AA28*VLOOKUP('Tipo de Pilha_Furieri2014'!$E$1,'Área - us ur_Furieri2014'!$A$4:$R$6,9,FALSE)/1000</f>
        <v>4.6121017430955681E-3</v>
      </c>
      <c r="AS28" s="76">
        <f ca="1">AB28*VLOOKUP('Tipo de Pilha_Furieri2014'!$E$1,'Área - us ur_Furieri2014'!$A$4:$R$6,10,FALSE)/1000</f>
        <v>3.1576011605324535E-3</v>
      </c>
      <c r="AT28" s="76">
        <f ca="1">AC28*VLOOKUP('Tipo de Pilha_Furieri2014'!$E$1,'Área - us ur_Furieri2014'!$A$4:$R$6,11,FALSE)/1000</f>
        <v>2.6988396074862217E-3</v>
      </c>
      <c r="AU28" s="76">
        <f ca="1">AD28*VLOOKUP('Tipo de Pilha_Furieri2014'!$E$1,'Área - us ur_Furieri2014'!$A$4:$R$6,12,FALSE)/1000</f>
        <v>2.3572723810861679E-3</v>
      </c>
      <c r="AV28" s="76">
        <f ca="1">AE28*VLOOKUP('Tipo de Pilha_Furieri2014'!$E$1,'Área - us ur_Furieri2014'!$A$4:$R$6,13,FALSE)/1000</f>
        <v>7.3082420392849251E-4</v>
      </c>
      <c r="AW28" s="76">
        <f ca="1">AF28*VLOOKUP('Tipo de Pilha_Furieri2014'!$E$1,'Área - us ur_Furieri2014'!$A$4:$R$6,14,FALSE)/1000</f>
        <v>4.4358827219853083E-4</v>
      </c>
      <c r="AX28" s="76">
        <f ca="1">AG28*VLOOKUP('Tipo de Pilha_Furieri2014'!$E$1,'Área - us ur_Furieri2014'!$A$4:$R$6,15,FALSE)/1000</f>
        <v>1.7639585277954146E-4</v>
      </c>
      <c r="AY28" s="76">
        <f ca="1">AH28*VLOOKUP('Tipo de Pilha_Furieri2014'!$E$1,'Área - us ur_Furieri2014'!$A$4:$R$6,16,FALSE)/1000</f>
        <v>0</v>
      </c>
      <c r="AZ28" s="76">
        <f ca="1">AI28*VLOOKUP('Tipo de Pilha_Furieri2014'!$E$1,'Área - us ur_Furieri2014'!$A$4:$R$6,17,FALSE)/1000</f>
        <v>0</v>
      </c>
      <c r="BA28" s="77">
        <f ca="1">AJ28*VLOOKUP('Tipo de Pilha_Furieri2014'!$E$1,'Área - us ur_Furieri2014'!$A$4:$R$6,18,FALSE)/1000</f>
        <v>0</v>
      </c>
      <c r="BB28" s="70">
        <f t="shared" ca="1" si="19"/>
        <v>2.3704657261444363E-2</v>
      </c>
      <c r="BD28" s="41" t="s">
        <v>49</v>
      </c>
      <c r="BE28" s="3" t="s">
        <v>5</v>
      </c>
      <c r="BL28" s="41"/>
    </row>
    <row r="29" spans="1:64" ht="15" customHeight="1" x14ac:dyDescent="0.2">
      <c r="A29" s="90">
        <f>'Série Vento-2 dias'!J29</f>
        <v>42058</v>
      </c>
      <c r="B29" s="55">
        <f ca="1">'Série Vento-2 dias'!K29</f>
        <v>10.309457759999999</v>
      </c>
      <c r="C29" s="48">
        <f t="shared" ca="1" si="2"/>
        <v>5.1547288800000007E-2</v>
      </c>
      <c r="D29" s="49">
        <f t="shared" ca="1" si="3"/>
        <v>0.15464186639999997</v>
      </c>
      <c r="E29" s="49">
        <f t="shared" ca="1" si="4"/>
        <v>0.25773644400000001</v>
      </c>
      <c r="F29" s="49">
        <f t="shared" ca="1" si="5"/>
        <v>0.36083102159999991</v>
      </c>
      <c r="G29" s="49">
        <f t="shared" ca="1" si="6"/>
        <v>0.46392559919999998</v>
      </c>
      <c r="H29" s="49">
        <f t="shared" ca="1" si="7"/>
        <v>0.56702017680000005</v>
      </c>
      <c r="I29" s="49">
        <f t="shared" ca="1" si="8"/>
        <v>0.67011475440000001</v>
      </c>
      <c r="J29" s="49">
        <f t="shared" ca="1" si="9"/>
        <v>0.77320933200000008</v>
      </c>
      <c r="K29" s="49">
        <f t="shared" ca="1" si="10"/>
        <v>0.87630390959999993</v>
      </c>
      <c r="L29" s="49">
        <f t="shared" ca="1" si="11"/>
        <v>0.97939848719999989</v>
      </c>
      <c r="M29" s="49">
        <f t="shared" ca="1" si="12"/>
        <v>1.0824930648</v>
      </c>
      <c r="N29" s="49">
        <f t="shared" ca="1" si="13"/>
        <v>1.1855876423999998</v>
      </c>
      <c r="O29" s="49">
        <f t="shared" ca="1" si="14"/>
        <v>1.2886822199999999</v>
      </c>
      <c r="P29" s="49">
        <f t="shared" ca="1" si="15"/>
        <v>1.3917767975999999</v>
      </c>
      <c r="Q29" s="49">
        <f t="shared" ca="1" si="16"/>
        <v>1.4948713751999998</v>
      </c>
      <c r="R29" s="49">
        <f t="shared" ca="1" si="17"/>
        <v>1.5979659528000001</v>
      </c>
      <c r="S29" s="50">
        <f t="shared" ca="1" si="18"/>
        <v>1.7010605303999999</v>
      </c>
      <c r="T29" s="48">
        <f t="shared" ca="1" si="21"/>
        <v>0</v>
      </c>
      <c r="U29" s="49">
        <f t="shared" ca="1" si="21"/>
        <v>0</v>
      </c>
      <c r="V29" s="49">
        <f t="shared" ca="1" si="21"/>
        <v>0</v>
      </c>
      <c r="W29" s="49">
        <f t="shared" ca="1" si="21"/>
        <v>0</v>
      </c>
      <c r="X29" s="49">
        <f t="shared" ca="1" si="21"/>
        <v>0.91489486430258415</v>
      </c>
      <c r="Y29" s="49">
        <f t="shared" ca="1" si="21"/>
        <v>4.5144270933175914</v>
      </c>
      <c r="Z29" s="49">
        <f t="shared" ca="1" si="21"/>
        <v>9.3468643862731948</v>
      </c>
      <c r="AA29" s="49">
        <f t="shared" ca="1" si="21"/>
        <v>15.412206743169406</v>
      </c>
      <c r="AB29" s="49">
        <f t="shared" ca="1" si="21"/>
        <v>22.710454164006201</v>
      </c>
      <c r="AC29" s="49">
        <f t="shared" ca="1" si="21"/>
        <v>31.241606648783609</v>
      </c>
      <c r="AD29" s="49">
        <f t="shared" ca="1" si="21"/>
        <v>41.00566419750163</v>
      </c>
      <c r="AE29" s="49">
        <f t="shared" ca="1" si="21"/>
        <v>52.002626810160223</v>
      </c>
      <c r="AF29" s="49">
        <f t="shared" ca="1" si="21"/>
        <v>64.232494486759435</v>
      </c>
      <c r="AG29" s="49">
        <f t="shared" ca="1" si="21"/>
        <v>77.695267227299254</v>
      </c>
      <c r="AH29" s="49">
        <f t="shared" ca="1" si="21"/>
        <v>92.390945031779637</v>
      </c>
      <c r="AI29" s="49">
        <f t="shared" ca="1" si="21"/>
        <v>108.31952790020071</v>
      </c>
      <c r="AJ29" s="49">
        <f t="shared" ca="1" si="20"/>
        <v>125.48101583256231</v>
      </c>
      <c r="AK29" s="75">
        <f ca="1">T29*VLOOKUP('Tipo de Pilha_Furieri2014'!$E$1,'Área - us ur_Furieri2014'!$A$4:$R$6,2,FALSE)/1000</f>
        <v>0</v>
      </c>
      <c r="AL29" s="76">
        <f ca="1">U29*VLOOKUP('Tipo de Pilha_Furieri2014'!$E$1,'Área - us ur_Furieri2014'!$A$4:$R$6,3,FALSE)/1000</f>
        <v>0</v>
      </c>
      <c r="AM29" s="76">
        <f ca="1">V29*VLOOKUP('Tipo de Pilha_Furieri2014'!$E$1,'Área - us ur_Furieri2014'!$A$4:$R$6,4,FALSE)/1000</f>
        <v>0</v>
      </c>
      <c r="AN29" s="76">
        <f ca="1">W29*VLOOKUP('Tipo de Pilha_Furieri2014'!$E$1,'Área - us ur_Furieri2014'!$A$4:$R$6,5,FALSE)/1000</f>
        <v>0</v>
      </c>
      <c r="AO29" s="76">
        <f ca="1">X29*VLOOKUP('Tipo de Pilha_Furieri2014'!$E$1,'Área - us ur_Furieri2014'!$A$4:$R$6,6,FALSE)/1000</f>
        <v>1.4546828342411089E-4</v>
      </c>
      <c r="AP29" s="76">
        <f ca="1">Y29*VLOOKUP('Tipo de Pilha_Furieri2014'!$E$1,'Área - us ur_Furieri2014'!$A$4:$R$6,7,FALSE)/1000</f>
        <v>9.1642869994347108E-4</v>
      </c>
      <c r="AQ29" s="76">
        <f ca="1">Z29*VLOOKUP('Tipo de Pilha_Furieri2014'!$E$1,'Área - us ur_Furieri2014'!$A$4:$R$6,8,FALSE)/1000</f>
        <v>1.4300702510997986E-3</v>
      </c>
      <c r="AR29" s="76">
        <f ca="1">AA29*VLOOKUP('Tipo de Pilha_Furieri2014'!$E$1,'Área - us ur_Furieri2014'!$A$4:$R$6,9,FALSE)/1000</f>
        <v>1.6799305350054651E-3</v>
      </c>
      <c r="AS29" s="76">
        <f ca="1">AB29*VLOOKUP('Tipo de Pilha_Furieri2014'!$E$1,'Área - us ur_Furieri2014'!$A$4:$R$6,10,FALSE)/1000</f>
        <v>1.226364524856335E-3</v>
      </c>
      <c r="AT29" s="76">
        <f ca="1">AC29*VLOOKUP('Tipo de Pilha_Furieri2014'!$E$1,'Área - us ur_Furieri2014'!$A$4:$R$6,11,FALSE)/1000</f>
        <v>1.0934562327074265E-3</v>
      </c>
      <c r="AU29" s="76">
        <f ca="1">AD29*VLOOKUP('Tipo de Pilha_Furieri2014'!$E$1,'Área - us ur_Furieri2014'!$A$4:$R$6,12,FALSE)/1000</f>
        <v>9.8413594074003917E-4</v>
      </c>
      <c r="AV29" s="76">
        <f ca="1">AE29*VLOOKUP('Tipo de Pilha_Furieri2014'!$E$1,'Área - us ur_Furieri2014'!$A$4:$R$6,13,FALSE)/1000</f>
        <v>3.1201576086096133E-4</v>
      </c>
      <c r="AW29" s="76">
        <f ca="1">AF29*VLOOKUP('Tipo de Pilha_Furieri2014'!$E$1,'Área - us ur_Furieri2014'!$A$4:$R$6,14,FALSE)/1000</f>
        <v>1.9269748346027832E-4</v>
      </c>
      <c r="AX29" s="76">
        <f ca="1">AG29*VLOOKUP('Tipo de Pilha_Furieri2014'!$E$1,'Área - us ur_Furieri2014'!$A$4:$R$6,15,FALSE)/1000</f>
        <v>7.7695267227299256E-5</v>
      </c>
      <c r="AY29" s="76">
        <f ca="1">AH29*VLOOKUP('Tipo de Pilha_Furieri2014'!$E$1,'Área - us ur_Furieri2014'!$A$4:$R$6,16,FALSE)/1000</f>
        <v>0</v>
      </c>
      <c r="AZ29" s="76">
        <f ca="1">AI29*VLOOKUP('Tipo de Pilha_Furieri2014'!$E$1,'Área - us ur_Furieri2014'!$A$4:$R$6,17,FALSE)/1000</f>
        <v>0</v>
      </c>
      <c r="BA29" s="77">
        <f ca="1">AJ29*VLOOKUP('Tipo de Pilha_Furieri2014'!$E$1,'Área - us ur_Furieri2014'!$A$4:$R$6,18,FALSE)/1000</f>
        <v>0</v>
      </c>
      <c r="BB29" s="70">
        <f t="shared" ca="1" si="19"/>
        <v>8.0582629793251852E-3</v>
      </c>
      <c r="BD29" s="1" t="s">
        <v>2</v>
      </c>
      <c r="BE29" s="3" t="s">
        <v>26</v>
      </c>
      <c r="BL29" s="41"/>
    </row>
    <row r="30" spans="1:64" ht="15" customHeight="1" x14ac:dyDescent="0.2">
      <c r="A30" s="90">
        <f>'Série Vento-2 dias'!J30</f>
        <v>42060</v>
      </c>
      <c r="B30" s="55">
        <f ca="1">'Série Vento-2 dias'!K30</f>
        <v>14.605065159999999</v>
      </c>
      <c r="C30" s="48">
        <f t="shared" ca="1" si="2"/>
        <v>7.3025325800000013E-2</v>
      </c>
      <c r="D30" s="49">
        <f t="shared" ca="1" si="3"/>
        <v>0.21907597739999998</v>
      </c>
      <c r="E30" s="49">
        <f t="shared" ca="1" si="4"/>
        <v>0.36512662899999998</v>
      </c>
      <c r="F30" s="49">
        <f t="shared" ca="1" si="5"/>
        <v>0.51117728059999989</v>
      </c>
      <c r="G30" s="49">
        <f t="shared" ca="1" si="6"/>
        <v>0.65722793219999998</v>
      </c>
      <c r="H30" s="49">
        <f t="shared" ca="1" si="7"/>
        <v>0.80327858380000006</v>
      </c>
      <c r="I30" s="49">
        <f t="shared" ca="1" si="8"/>
        <v>0.94932923539999992</v>
      </c>
      <c r="J30" s="49">
        <f t="shared" ca="1" si="9"/>
        <v>1.095379887</v>
      </c>
      <c r="K30" s="49">
        <f t="shared" ca="1" si="10"/>
        <v>1.2414305386</v>
      </c>
      <c r="L30" s="49">
        <f t="shared" ca="1" si="11"/>
        <v>1.3874811901999999</v>
      </c>
      <c r="M30" s="49">
        <f t="shared" ca="1" si="12"/>
        <v>1.5335318417999999</v>
      </c>
      <c r="N30" s="49">
        <f t="shared" ca="1" si="13"/>
        <v>1.6795824933999997</v>
      </c>
      <c r="O30" s="49">
        <f t="shared" ca="1" si="14"/>
        <v>1.8256331449999998</v>
      </c>
      <c r="P30" s="49">
        <f t="shared" ca="1" si="15"/>
        <v>1.9716837966</v>
      </c>
      <c r="Q30" s="49">
        <f t="shared" ca="1" si="16"/>
        <v>2.1177344481999998</v>
      </c>
      <c r="R30" s="49">
        <f t="shared" ca="1" si="17"/>
        <v>2.2637850998000002</v>
      </c>
      <c r="S30" s="50">
        <f t="shared" ca="1" si="18"/>
        <v>2.4098357513999997</v>
      </c>
      <c r="T30" s="48">
        <f t="shared" ca="1" si="21"/>
        <v>0</v>
      </c>
      <c r="U30" s="49">
        <f t="shared" ca="1" si="21"/>
        <v>0</v>
      </c>
      <c r="V30" s="49">
        <f t="shared" ca="1" si="21"/>
        <v>0</v>
      </c>
      <c r="W30" s="49">
        <f t="shared" ca="1" si="21"/>
        <v>2.4116375663654424</v>
      </c>
      <c r="X30" s="49">
        <f t="shared" ca="1" si="21"/>
        <v>8.6753852289694926</v>
      </c>
      <c r="Y30" s="49">
        <f t="shared" ca="1" si="21"/>
        <v>17.413504860176555</v>
      </c>
      <c r="Z30" s="49">
        <f t="shared" ca="1" si="21"/>
        <v>28.625996459986609</v>
      </c>
      <c r="AA30" s="49">
        <f t="shared" ca="1" si="21"/>
        <v>42.312860028399705</v>
      </c>
      <c r="AB30" s="49">
        <f t="shared" ca="1" si="21"/>
        <v>58.474095565415801</v>
      </c>
      <c r="AC30" s="49">
        <f t="shared" ca="1" si="21"/>
        <v>77.1097030710349</v>
      </c>
      <c r="AD30" s="49">
        <f t="shared" ca="1" si="21"/>
        <v>98.219682545257001</v>
      </c>
      <c r="AE30" s="49">
        <f t="shared" ca="1" si="21"/>
        <v>121.80403398808208</v>
      </c>
      <c r="AF30" s="49">
        <f t="shared" ca="1" si="21"/>
        <v>147.86275739951026</v>
      </c>
      <c r="AG30" s="49">
        <f t="shared" ca="1" si="21"/>
        <v>176.39585277954146</v>
      </c>
      <c r="AH30" s="49">
        <f t="shared" ca="1" si="21"/>
        <v>207.40332012817555</v>
      </c>
      <c r="AI30" s="49">
        <f t="shared" ca="1" si="21"/>
        <v>240.88515944541282</v>
      </c>
      <c r="AJ30" s="49">
        <f t="shared" ca="1" si="20"/>
        <v>276.84137073125294</v>
      </c>
      <c r="AK30" s="75">
        <f ca="1">T30*VLOOKUP('Tipo de Pilha_Furieri2014'!$E$1,'Área - us ur_Furieri2014'!$A$4:$R$6,2,FALSE)/1000</f>
        <v>0</v>
      </c>
      <c r="AL30" s="76">
        <f ca="1">U30*VLOOKUP('Tipo de Pilha_Furieri2014'!$E$1,'Área - us ur_Furieri2014'!$A$4:$R$6,3,FALSE)/1000</f>
        <v>0</v>
      </c>
      <c r="AM30" s="76">
        <f ca="1">V30*VLOOKUP('Tipo de Pilha_Furieri2014'!$E$1,'Área - us ur_Furieri2014'!$A$4:$R$6,4,FALSE)/1000</f>
        <v>0</v>
      </c>
      <c r="AN30" s="76">
        <f ca="1">W30*VLOOKUP('Tipo de Pilha_Furieri2014'!$E$1,'Área - us ur_Furieri2014'!$A$4:$R$6,5,FALSE)/1000</f>
        <v>2.3392884393744789E-4</v>
      </c>
      <c r="AO30" s="76">
        <f ca="1">X30*VLOOKUP('Tipo de Pilha_Furieri2014'!$E$1,'Área - us ur_Furieri2014'!$A$4:$R$6,6,FALSE)/1000</f>
        <v>1.3793862514061494E-3</v>
      </c>
      <c r="AP30" s="76">
        <f ca="1">Y30*VLOOKUP('Tipo de Pilha_Furieri2014'!$E$1,'Área - us ur_Furieri2014'!$A$4:$R$6,7,FALSE)/1000</f>
        <v>3.5349414866158407E-3</v>
      </c>
      <c r="AQ30" s="76">
        <f ca="1">Z30*VLOOKUP('Tipo de Pilha_Furieri2014'!$E$1,'Área - us ur_Furieri2014'!$A$4:$R$6,8,FALSE)/1000</f>
        <v>4.3797774583779515E-3</v>
      </c>
      <c r="AR30" s="76">
        <f ca="1">AA30*VLOOKUP('Tipo de Pilha_Furieri2014'!$E$1,'Área - us ur_Furieri2014'!$A$4:$R$6,9,FALSE)/1000</f>
        <v>4.6121017430955681E-3</v>
      </c>
      <c r="AS30" s="76">
        <f ca="1">AB30*VLOOKUP('Tipo de Pilha_Furieri2014'!$E$1,'Área - us ur_Furieri2014'!$A$4:$R$6,10,FALSE)/1000</f>
        <v>3.1576011605324535E-3</v>
      </c>
      <c r="AT30" s="76">
        <f ca="1">AC30*VLOOKUP('Tipo de Pilha_Furieri2014'!$E$1,'Área - us ur_Furieri2014'!$A$4:$R$6,11,FALSE)/1000</f>
        <v>2.6988396074862217E-3</v>
      </c>
      <c r="AU30" s="76">
        <f ca="1">AD30*VLOOKUP('Tipo de Pilha_Furieri2014'!$E$1,'Área - us ur_Furieri2014'!$A$4:$R$6,12,FALSE)/1000</f>
        <v>2.3572723810861679E-3</v>
      </c>
      <c r="AV30" s="76">
        <f ca="1">AE30*VLOOKUP('Tipo de Pilha_Furieri2014'!$E$1,'Área - us ur_Furieri2014'!$A$4:$R$6,13,FALSE)/1000</f>
        <v>7.3082420392849251E-4</v>
      </c>
      <c r="AW30" s="76">
        <f ca="1">AF30*VLOOKUP('Tipo de Pilha_Furieri2014'!$E$1,'Área - us ur_Furieri2014'!$A$4:$R$6,14,FALSE)/1000</f>
        <v>4.4358827219853083E-4</v>
      </c>
      <c r="AX30" s="76">
        <f ca="1">AG30*VLOOKUP('Tipo de Pilha_Furieri2014'!$E$1,'Área - us ur_Furieri2014'!$A$4:$R$6,15,FALSE)/1000</f>
        <v>1.7639585277954146E-4</v>
      </c>
      <c r="AY30" s="76">
        <f ca="1">AH30*VLOOKUP('Tipo de Pilha_Furieri2014'!$E$1,'Área - us ur_Furieri2014'!$A$4:$R$6,16,FALSE)/1000</f>
        <v>0</v>
      </c>
      <c r="AZ30" s="76">
        <f ca="1">AI30*VLOOKUP('Tipo de Pilha_Furieri2014'!$E$1,'Área - us ur_Furieri2014'!$A$4:$R$6,17,FALSE)/1000</f>
        <v>0</v>
      </c>
      <c r="BA30" s="77">
        <f ca="1">AJ30*VLOOKUP('Tipo de Pilha_Furieri2014'!$E$1,'Área - us ur_Furieri2014'!$A$4:$R$6,18,FALSE)/1000</f>
        <v>0</v>
      </c>
      <c r="BB30" s="70">
        <f t="shared" ca="1" si="19"/>
        <v>2.3704657261444363E-2</v>
      </c>
      <c r="BD30" s="41" t="s">
        <v>50</v>
      </c>
      <c r="BE30" s="3" t="s">
        <v>51</v>
      </c>
    </row>
    <row r="31" spans="1:64" ht="15" customHeight="1" x14ac:dyDescent="0.2">
      <c r="A31" s="90">
        <f>'Série Vento-2 dias'!J31</f>
        <v>42062</v>
      </c>
      <c r="B31" s="55">
        <f ca="1">'Série Vento-2 dias'!K31</f>
        <v>12.886822199999999</v>
      </c>
      <c r="C31" s="48">
        <f t="shared" ca="1" si="2"/>
        <v>6.4434111000000002E-2</v>
      </c>
      <c r="D31" s="49">
        <f t="shared" ca="1" si="3"/>
        <v>0.19330233299999999</v>
      </c>
      <c r="E31" s="49">
        <f t="shared" ca="1" si="4"/>
        <v>0.32217055500000003</v>
      </c>
      <c r="F31" s="49">
        <f t="shared" ca="1" si="5"/>
        <v>0.45103877699999995</v>
      </c>
      <c r="G31" s="49">
        <f t="shared" ca="1" si="6"/>
        <v>0.57990699899999998</v>
      </c>
      <c r="H31" s="49">
        <f t="shared" ca="1" si="7"/>
        <v>0.70877522100000001</v>
      </c>
      <c r="I31" s="49">
        <f t="shared" ca="1" si="8"/>
        <v>0.83764344299999993</v>
      </c>
      <c r="J31" s="49">
        <f t="shared" ca="1" si="9"/>
        <v>0.96651166500000008</v>
      </c>
      <c r="K31" s="49">
        <f t="shared" ca="1" si="10"/>
        <v>1.095379887</v>
      </c>
      <c r="L31" s="49">
        <f t="shared" ca="1" si="11"/>
        <v>1.2242481089999999</v>
      </c>
      <c r="M31" s="49">
        <f t="shared" ca="1" si="12"/>
        <v>1.3531163310000001</v>
      </c>
      <c r="N31" s="49">
        <f t="shared" ca="1" si="13"/>
        <v>1.4819845529999998</v>
      </c>
      <c r="O31" s="49">
        <f t="shared" ca="1" si="14"/>
        <v>1.6108527749999999</v>
      </c>
      <c r="P31" s="49">
        <f t="shared" ca="1" si="15"/>
        <v>1.739720997</v>
      </c>
      <c r="Q31" s="49">
        <f t="shared" ca="1" si="16"/>
        <v>1.8685892189999997</v>
      </c>
      <c r="R31" s="49">
        <f t="shared" ca="1" si="17"/>
        <v>1.9974574410000003</v>
      </c>
      <c r="S31" s="50">
        <f t="shared" ca="1" si="18"/>
        <v>2.1263256629999998</v>
      </c>
      <c r="T31" s="48">
        <f t="shared" ca="1" si="21"/>
        <v>0</v>
      </c>
      <c r="U31" s="49">
        <f t="shared" ca="1" si="21"/>
        <v>0</v>
      </c>
      <c r="V31" s="49">
        <f t="shared" ca="1" si="21"/>
        <v>0</v>
      </c>
      <c r="W31" s="49">
        <f t="shared" ca="1" si="21"/>
        <v>0.55164197298403106</v>
      </c>
      <c r="X31" s="49">
        <f t="shared" ca="1" si="21"/>
        <v>5.0510572592527874</v>
      </c>
      <c r="Y31" s="49">
        <f t="shared" ca="1" si="21"/>
        <v>11.476886707928735</v>
      </c>
      <c r="Z31" s="49">
        <f t="shared" ca="1" si="21"/>
        <v>19.82913031901186</v>
      </c>
      <c r="AA31" s="49">
        <f t="shared" ca="1" si="21"/>
        <v>30.107788092502204</v>
      </c>
      <c r="AB31" s="49">
        <f t="shared" ca="1" si="21"/>
        <v>42.312860028399705</v>
      </c>
      <c r="AC31" s="49">
        <f t="shared" ca="1" si="21"/>
        <v>56.444346126704389</v>
      </c>
      <c r="AD31" s="49">
        <f t="shared" ca="1" si="21"/>
        <v>72.502246387416307</v>
      </c>
      <c r="AE31" s="49">
        <f t="shared" ca="1" si="21"/>
        <v>90.486560810535352</v>
      </c>
      <c r="AF31" s="49">
        <f t="shared" ca="1" si="21"/>
        <v>110.39728939606164</v>
      </c>
      <c r="AG31" s="49">
        <f t="shared" ca="1" si="21"/>
        <v>132.23443214399509</v>
      </c>
      <c r="AH31" s="49">
        <f t="shared" ca="1" si="21"/>
        <v>155.9979890543357</v>
      </c>
      <c r="AI31" s="49">
        <f t="shared" ca="1" si="21"/>
        <v>181.68796012708367</v>
      </c>
      <c r="AJ31" s="49">
        <f t="shared" ca="1" si="20"/>
        <v>209.30434536223856</v>
      </c>
      <c r="AK31" s="75">
        <f ca="1">T31*VLOOKUP('Tipo de Pilha_Furieri2014'!$E$1,'Área - us ur_Furieri2014'!$A$4:$R$6,2,FALSE)/1000</f>
        <v>0</v>
      </c>
      <c r="AL31" s="76">
        <f ca="1">U31*VLOOKUP('Tipo de Pilha_Furieri2014'!$E$1,'Área - us ur_Furieri2014'!$A$4:$R$6,3,FALSE)/1000</f>
        <v>0</v>
      </c>
      <c r="AM31" s="76">
        <f ca="1">V31*VLOOKUP('Tipo de Pilha_Furieri2014'!$E$1,'Área - us ur_Furieri2014'!$A$4:$R$6,4,FALSE)/1000</f>
        <v>0</v>
      </c>
      <c r="AN31" s="76">
        <f ca="1">W31*VLOOKUP('Tipo de Pilha_Furieri2014'!$E$1,'Área - us ur_Furieri2014'!$A$4:$R$6,5,FALSE)/1000</f>
        <v>5.3509271379451008E-5</v>
      </c>
      <c r="AO31" s="76">
        <f ca="1">X31*VLOOKUP('Tipo de Pilha_Furieri2014'!$E$1,'Área - us ur_Furieri2014'!$A$4:$R$6,6,FALSE)/1000</f>
        <v>8.0311810422119322E-4</v>
      </c>
      <c r="AP31" s="76">
        <f ca="1">Y31*VLOOKUP('Tipo de Pilha_Furieri2014'!$E$1,'Área - us ur_Furieri2014'!$A$4:$R$6,7,FALSE)/1000</f>
        <v>2.3298080017095332E-3</v>
      </c>
      <c r="AQ31" s="76">
        <f ca="1">Z31*VLOOKUP('Tipo de Pilha_Furieri2014'!$E$1,'Área - us ur_Furieri2014'!$A$4:$R$6,8,FALSE)/1000</f>
        <v>3.0338569388088142E-3</v>
      </c>
      <c r="AR31" s="76">
        <f ca="1">AA31*VLOOKUP('Tipo de Pilha_Furieri2014'!$E$1,'Área - us ur_Furieri2014'!$A$4:$R$6,9,FALSE)/1000</f>
        <v>3.2817489020827402E-3</v>
      </c>
      <c r="AS31" s="76">
        <f ca="1">AB31*VLOOKUP('Tipo de Pilha_Furieri2014'!$E$1,'Área - us ur_Furieri2014'!$A$4:$R$6,10,FALSE)/1000</f>
        <v>2.2848944415335844E-3</v>
      </c>
      <c r="AT31" s="76">
        <f ca="1">AC31*VLOOKUP('Tipo de Pilha_Furieri2014'!$E$1,'Área - us ur_Furieri2014'!$A$4:$R$6,11,FALSE)/1000</f>
        <v>1.9755521144346538E-3</v>
      </c>
      <c r="AU31" s="76">
        <f ca="1">AD31*VLOOKUP('Tipo de Pilha_Furieri2014'!$E$1,'Área - us ur_Furieri2014'!$A$4:$R$6,12,FALSE)/1000</f>
        <v>1.7400539132979914E-3</v>
      </c>
      <c r="AV31" s="76">
        <f ca="1">AE31*VLOOKUP('Tipo de Pilha_Furieri2014'!$E$1,'Área - us ur_Furieri2014'!$A$4:$R$6,13,FALSE)/1000</f>
        <v>5.4291936486321212E-4</v>
      </c>
      <c r="AW31" s="76">
        <f ca="1">AF31*VLOOKUP('Tipo de Pilha_Furieri2014'!$E$1,'Área - us ur_Furieri2014'!$A$4:$R$6,14,FALSE)/1000</f>
        <v>3.3119186818818491E-4</v>
      </c>
      <c r="AX31" s="76">
        <f ca="1">AG31*VLOOKUP('Tipo de Pilha_Furieri2014'!$E$1,'Área - us ur_Furieri2014'!$A$4:$R$6,15,FALSE)/1000</f>
        <v>1.322344321439951E-4</v>
      </c>
      <c r="AY31" s="76">
        <f ca="1">AH31*VLOOKUP('Tipo de Pilha_Furieri2014'!$E$1,'Área - us ur_Furieri2014'!$A$4:$R$6,16,FALSE)/1000</f>
        <v>0</v>
      </c>
      <c r="AZ31" s="76">
        <f ca="1">AI31*VLOOKUP('Tipo de Pilha_Furieri2014'!$E$1,'Área - us ur_Furieri2014'!$A$4:$R$6,17,FALSE)/1000</f>
        <v>0</v>
      </c>
      <c r="BA31" s="77">
        <f ca="1">AJ31*VLOOKUP('Tipo de Pilha_Furieri2014'!$E$1,'Área - us ur_Furieri2014'!$A$4:$R$6,18,FALSE)/1000</f>
        <v>0</v>
      </c>
      <c r="BB31" s="70">
        <f t="shared" ca="1" si="19"/>
        <v>1.6508887352663357E-2</v>
      </c>
      <c r="BD31" s="41" t="s">
        <v>6</v>
      </c>
      <c r="BE31" s="3" t="s">
        <v>45</v>
      </c>
    </row>
    <row r="32" spans="1:64" ht="15" customHeight="1" x14ac:dyDescent="0.2">
      <c r="A32" s="90">
        <f>'Série Vento-2 dias'!J32</f>
        <v>42064</v>
      </c>
      <c r="B32" s="55">
        <f ca="1">'Série Vento-2 dias'!K32</f>
        <v>12.027700719999999</v>
      </c>
      <c r="C32" s="48">
        <f t="shared" ca="1" si="2"/>
        <v>6.0138503600000004E-2</v>
      </c>
      <c r="D32" s="49">
        <f t="shared" ca="1" si="3"/>
        <v>0.18041551079999998</v>
      </c>
      <c r="E32" s="49">
        <f t="shared" ca="1" si="4"/>
        <v>0.30069251799999996</v>
      </c>
      <c r="F32" s="49">
        <f t="shared" ca="1" si="5"/>
        <v>0.42096952519999992</v>
      </c>
      <c r="G32" s="49">
        <f t="shared" ca="1" si="6"/>
        <v>0.54124653239999998</v>
      </c>
      <c r="H32" s="49">
        <f t="shared" ca="1" si="7"/>
        <v>0.66152353959999999</v>
      </c>
      <c r="I32" s="49">
        <f t="shared" ca="1" si="8"/>
        <v>0.78180054679999988</v>
      </c>
      <c r="J32" s="49">
        <f t="shared" ca="1" si="9"/>
        <v>0.902077554</v>
      </c>
      <c r="K32" s="49">
        <f t="shared" ca="1" si="10"/>
        <v>1.0223545612</v>
      </c>
      <c r="L32" s="49">
        <f t="shared" ca="1" si="11"/>
        <v>1.1426315683999999</v>
      </c>
      <c r="M32" s="49">
        <f t="shared" ca="1" si="12"/>
        <v>1.2629085756</v>
      </c>
      <c r="N32" s="49">
        <f t="shared" ca="1" si="13"/>
        <v>1.3831855827999997</v>
      </c>
      <c r="O32" s="49">
        <f t="shared" ca="1" si="14"/>
        <v>1.5034625899999998</v>
      </c>
      <c r="P32" s="49">
        <f t="shared" ca="1" si="15"/>
        <v>1.6237395971999999</v>
      </c>
      <c r="Q32" s="49">
        <f t="shared" ca="1" si="16"/>
        <v>1.7440166043999996</v>
      </c>
      <c r="R32" s="49">
        <f t="shared" ca="1" si="17"/>
        <v>1.8642936116000002</v>
      </c>
      <c r="S32" s="50">
        <f t="shared" ca="1" si="18"/>
        <v>1.9845706187999999</v>
      </c>
      <c r="T32" s="48">
        <f t="shared" ca="1" si="21"/>
        <v>0</v>
      </c>
      <c r="U32" s="49">
        <f t="shared" ca="1" si="21"/>
        <v>0</v>
      </c>
      <c r="V32" s="49">
        <f t="shared" ca="1" si="21"/>
        <v>0</v>
      </c>
      <c r="W32" s="49">
        <f t="shared" ca="1" si="21"/>
        <v>0</v>
      </c>
      <c r="X32" s="49">
        <f t="shared" ca="1" si="21"/>
        <v>3.4989591863194063</v>
      </c>
      <c r="Y32" s="49">
        <f t="shared" ca="1" si="21"/>
        <v>8.8970711545569401</v>
      </c>
      <c r="Z32" s="49">
        <f t="shared" ca="1" si="21"/>
        <v>15.973303904269175</v>
      </c>
      <c r="AA32" s="49">
        <f t="shared" ca="1" si="21"/>
        <v>24.72765743545613</v>
      </c>
      <c r="AB32" s="49">
        <f t="shared" ca="1" si="21"/>
        <v>35.160131748117792</v>
      </c>
      <c r="AC32" s="49">
        <f t="shared" ca="1" si="21"/>
        <v>47.270726842254135</v>
      </c>
      <c r="AD32" s="49">
        <f t="shared" ca="1" si="21"/>
        <v>61.059442717865224</v>
      </c>
      <c r="AE32" s="49">
        <f t="shared" ca="1" si="21"/>
        <v>76.52627937495096</v>
      </c>
      <c r="AF32" s="49">
        <f t="shared" ca="1" si="21"/>
        <v>93.671236813511456</v>
      </c>
      <c r="AG32" s="49">
        <f t="shared" ca="1" si="21"/>
        <v>112.49431503354667</v>
      </c>
      <c r="AH32" s="49">
        <f t="shared" ca="1" si="21"/>
        <v>132.99551403505649</v>
      </c>
      <c r="AI32" s="49">
        <f t="shared" ca="1" si="21"/>
        <v>155.17483381804121</v>
      </c>
      <c r="AJ32" s="49">
        <f t="shared" ca="1" si="20"/>
        <v>179.03227438250045</v>
      </c>
      <c r="AK32" s="75">
        <f ca="1">T32*VLOOKUP('Tipo de Pilha_Furieri2014'!$E$1,'Área - us ur_Furieri2014'!$A$4:$R$6,2,FALSE)/1000</f>
        <v>0</v>
      </c>
      <c r="AL32" s="76">
        <f ca="1">U32*VLOOKUP('Tipo de Pilha_Furieri2014'!$E$1,'Área - us ur_Furieri2014'!$A$4:$R$6,3,FALSE)/1000</f>
        <v>0</v>
      </c>
      <c r="AM32" s="76">
        <f ca="1">V32*VLOOKUP('Tipo de Pilha_Furieri2014'!$E$1,'Área - us ur_Furieri2014'!$A$4:$R$6,4,FALSE)/1000</f>
        <v>0</v>
      </c>
      <c r="AN32" s="76">
        <f ca="1">W32*VLOOKUP('Tipo de Pilha_Furieri2014'!$E$1,'Área - us ur_Furieri2014'!$A$4:$R$6,5,FALSE)/1000</f>
        <v>0</v>
      </c>
      <c r="AO32" s="76">
        <f ca="1">X32*VLOOKUP('Tipo de Pilha_Furieri2014'!$E$1,'Área - us ur_Furieri2014'!$A$4:$R$6,6,FALSE)/1000</f>
        <v>5.5633451062478553E-4</v>
      </c>
      <c r="AP32" s="76">
        <f ca="1">Y32*VLOOKUP('Tipo de Pilha_Furieri2014'!$E$1,'Área - us ur_Furieri2014'!$A$4:$R$6,7,FALSE)/1000</f>
        <v>1.806105444375059E-3</v>
      </c>
      <c r="AQ32" s="76">
        <f ca="1">Z32*VLOOKUP('Tipo de Pilha_Furieri2014'!$E$1,'Área - us ur_Furieri2014'!$A$4:$R$6,8,FALSE)/1000</f>
        <v>2.4439154973531834E-3</v>
      </c>
      <c r="AR32" s="76">
        <f ca="1">AA32*VLOOKUP('Tipo de Pilha_Furieri2014'!$E$1,'Área - us ur_Furieri2014'!$A$4:$R$6,9,FALSE)/1000</f>
        <v>2.6953146604647184E-3</v>
      </c>
      <c r="AS32" s="76">
        <f ca="1">AB32*VLOOKUP('Tipo de Pilha_Furieri2014'!$E$1,'Área - us ur_Furieri2014'!$A$4:$R$6,10,FALSE)/1000</f>
        <v>1.8986471143983611E-3</v>
      </c>
      <c r="AT32" s="76">
        <f ca="1">AC32*VLOOKUP('Tipo de Pilha_Furieri2014'!$E$1,'Área - us ur_Furieri2014'!$A$4:$R$6,11,FALSE)/1000</f>
        <v>1.654475439478895E-3</v>
      </c>
      <c r="AU32" s="76">
        <f ca="1">AD32*VLOOKUP('Tipo de Pilha_Furieri2014'!$E$1,'Área - us ur_Furieri2014'!$A$4:$R$6,12,FALSE)/1000</f>
        <v>1.4654266252287654E-3</v>
      </c>
      <c r="AV32" s="76">
        <f ca="1">AE32*VLOOKUP('Tipo de Pilha_Furieri2014'!$E$1,'Área - us ur_Furieri2014'!$A$4:$R$6,13,FALSE)/1000</f>
        <v>4.5915767624970578E-4</v>
      </c>
      <c r="AW32" s="76">
        <f ca="1">AF32*VLOOKUP('Tipo de Pilha_Furieri2014'!$E$1,'Área - us ur_Furieri2014'!$A$4:$R$6,14,FALSE)/1000</f>
        <v>2.8101371044053435E-4</v>
      </c>
      <c r="AX32" s="76">
        <f ca="1">AG32*VLOOKUP('Tipo de Pilha_Furieri2014'!$E$1,'Área - us ur_Furieri2014'!$A$4:$R$6,15,FALSE)/1000</f>
        <v>1.1249431503354668E-4</v>
      </c>
      <c r="AY32" s="76">
        <f ca="1">AH32*VLOOKUP('Tipo de Pilha_Furieri2014'!$E$1,'Área - us ur_Furieri2014'!$A$4:$R$6,16,FALSE)/1000</f>
        <v>0</v>
      </c>
      <c r="AZ32" s="76">
        <f ca="1">AI32*VLOOKUP('Tipo de Pilha_Furieri2014'!$E$1,'Área - us ur_Furieri2014'!$A$4:$R$6,17,FALSE)/1000</f>
        <v>0</v>
      </c>
      <c r="BA32" s="77">
        <f ca="1">AJ32*VLOOKUP('Tipo de Pilha_Furieri2014'!$E$1,'Área - us ur_Furieri2014'!$A$4:$R$6,18,FALSE)/1000</f>
        <v>0</v>
      </c>
      <c r="BB32" s="70">
        <f t="shared" ca="1" si="19"/>
        <v>1.3372884993647555E-2</v>
      </c>
      <c r="BD32" s="41" t="s">
        <v>52</v>
      </c>
      <c r="BE32" s="3" t="s">
        <v>53</v>
      </c>
    </row>
    <row r="33" spans="1:54" ht="15" customHeight="1" x14ac:dyDescent="0.2">
      <c r="A33" s="90">
        <f>'Série Vento-2 dias'!J33</f>
        <v>42066</v>
      </c>
      <c r="B33" s="55">
        <f ca="1">'Série Vento-2 dias'!K33</f>
        <v>12.886822199999999</v>
      </c>
      <c r="C33" s="48">
        <f t="shared" ca="1" si="2"/>
        <v>6.4434111000000002E-2</v>
      </c>
      <c r="D33" s="49">
        <f t="shared" ca="1" si="3"/>
        <v>0.19330233299999999</v>
      </c>
      <c r="E33" s="49">
        <f t="shared" ca="1" si="4"/>
        <v>0.32217055500000003</v>
      </c>
      <c r="F33" s="49">
        <f t="shared" ca="1" si="5"/>
        <v>0.45103877699999995</v>
      </c>
      <c r="G33" s="49">
        <f t="shared" ca="1" si="6"/>
        <v>0.57990699899999998</v>
      </c>
      <c r="H33" s="49">
        <f t="shared" ca="1" si="7"/>
        <v>0.70877522100000001</v>
      </c>
      <c r="I33" s="49">
        <f t="shared" ca="1" si="8"/>
        <v>0.83764344299999993</v>
      </c>
      <c r="J33" s="49">
        <f t="shared" ca="1" si="9"/>
        <v>0.96651166500000008</v>
      </c>
      <c r="K33" s="49">
        <f t="shared" ca="1" si="10"/>
        <v>1.095379887</v>
      </c>
      <c r="L33" s="49">
        <f t="shared" ca="1" si="11"/>
        <v>1.2242481089999999</v>
      </c>
      <c r="M33" s="49">
        <f t="shared" ca="1" si="12"/>
        <v>1.3531163310000001</v>
      </c>
      <c r="N33" s="49">
        <f t="shared" ca="1" si="13"/>
        <v>1.4819845529999998</v>
      </c>
      <c r="O33" s="49">
        <f t="shared" ca="1" si="14"/>
        <v>1.6108527749999999</v>
      </c>
      <c r="P33" s="49">
        <f t="shared" ca="1" si="15"/>
        <v>1.739720997</v>
      </c>
      <c r="Q33" s="49">
        <f t="shared" ca="1" si="16"/>
        <v>1.8685892189999997</v>
      </c>
      <c r="R33" s="49">
        <f t="shared" ca="1" si="17"/>
        <v>1.9974574410000003</v>
      </c>
      <c r="S33" s="50">
        <f t="shared" ca="1" si="18"/>
        <v>2.1263256629999998</v>
      </c>
      <c r="T33" s="48">
        <f t="shared" ca="1" si="21"/>
        <v>0</v>
      </c>
      <c r="U33" s="49">
        <f t="shared" ca="1" si="21"/>
        <v>0</v>
      </c>
      <c r="V33" s="49">
        <f t="shared" ca="1" si="21"/>
        <v>0</v>
      </c>
      <c r="W33" s="49">
        <f t="shared" ca="1" si="21"/>
        <v>0.55164197298403106</v>
      </c>
      <c r="X33" s="49">
        <f t="shared" ca="1" si="21"/>
        <v>5.0510572592527874</v>
      </c>
      <c r="Y33" s="49">
        <f t="shared" ca="1" si="21"/>
        <v>11.476886707928735</v>
      </c>
      <c r="Z33" s="49">
        <f t="shared" ca="1" si="21"/>
        <v>19.82913031901186</v>
      </c>
      <c r="AA33" s="49">
        <f t="shared" ca="1" si="21"/>
        <v>30.107788092502204</v>
      </c>
      <c r="AB33" s="49">
        <f t="shared" ca="1" si="21"/>
        <v>42.312860028399705</v>
      </c>
      <c r="AC33" s="49">
        <f t="shared" ca="1" si="21"/>
        <v>56.444346126704389</v>
      </c>
      <c r="AD33" s="49">
        <f t="shared" ca="1" si="21"/>
        <v>72.502246387416307</v>
      </c>
      <c r="AE33" s="49">
        <f t="shared" ca="1" si="21"/>
        <v>90.486560810535352</v>
      </c>
      <c r="AF33" s="49">
        <f t="shared" ca="1" si="21"/>
        <v>110.39728939606164</v>
      </c>
      <c r="AG33" s="49">
        <f t="shared" ca="1" si="21"/>
        <v>132.23443214399509</v>
      </c>
      <c r="AH33" s="49">
        <f t="shared" ca="1" si="21"/>
        <v>155.9979890543357</v>
      </c>
      <c r="AI33" s="49">
        <f t="shared" ca="1" si="21"/>
        <v>181.68796012708367</v>
      </c>
      <c r="AJ33" s="49">
        <f t="shared" ca="1" si="20"/>
        <v>209.30434536223856</v>
      </c>
      <c r="AK33" s="75">
        <f ca="1">T33*VLOOKUP('Tipo de Pilha_Furieri2014'!$E$1,'Área - us ur_Furieri2014'!$A$4:$R$6,2,FALSE)/1000</f>
        <v>0</v>
      </c>
      <c r="AL33" s="76">
        <f ca="1">U33*VLOOKUP('Tipo de Pilha_Furieri2014'!$E$1,'Área - us ur_Furieri2014'!$A$4:$R$6,3,FALSE)/1000</f>
        <v>0</v>
      </c>
      <c r="AM33" s="76">
        <f ca="1">V33*VLOOKUP('Tipo de Pilha_Furieri2014'!$E$1,'Área - us ur_Furieri2014'!$A$4:$R$6,4,FALSE)/1000</f>
        <v>0</v>
      </c>
      <c r="AN33" s="76">
        <f ca="1">W33*VLOOKUP('Tipo de Pilha_Furieri2014'!$E$1,'Área - us ur_Furieri2014'!$A$4:$R$6,5,FALSE)/1000</f>
        <v>5.3509271379451008E-5</v>
      </c>
      <c r="AO33" s="76">
        <f ca="1">X33*VLOOKUP('Tipo de Pilha_Furieri2014'!$E$1,'Área - us ur_Furieri2014'!$A$4:$R$6,6,FALSE)/1000</f>
        <v>8.0311810422119322E-4</v>
      </c>
      <c r="AP33" s="76">
        <f ca="1">Y33*VLOOKUP('Tipo de Pilha_Furieri2014'!$E$1,'Área - us ur_Furieri2014'!$A$4:$R$6,7,FALSE)/1000</f>
        <v>2.3298080017095332E-3</v>
      </c>
      <c r="AQ33" s="76">
        <f ca="1">Z33*VLOOKUP('Tipo de Pilha_Furieri2014'!$E$1,'Área - us ur_Furieri2014'!$A$4:$R$6,8,FALSE)/1000</f>
        <v>3.0338569388088142E-3</v>
      </c>
      <c r="AR33" s="76">
        <f ca="1">AA33*VLOOKUP('Tipo de Pilha_Furieri2014'!$E$1,'Área - us ur_Furieri2014'!$A$4:$R$6,9,FALSE)/1000</f>
        <v>3.2817489020827402E-3</v>
      </c>
      <c r="AS33" s="76">
        <f ca="1">AB33*VLOOKUP('Tipo de Pilha_Furieri2014'!$E$1,'Área - us ur_Furieri2014'!$A$4:$R$6,10,FALSE)/1000</f>
        <v>2.2848944415335844E-3</v>
      </c>
      <c r="AT33" s="76">
        <f ca="1">AC33*VLOOKUP('Tipo de Pilha_Furieri2014'!$E$1,'Área - us ur_Furieri2014'!$A$4:$R$6,11,FALSE)/1000</f>
        <v>1.9755521144346538E-3</v>
      </c>
      <c r="AU33" s="76">
        <f ca="1">AD33*VLOOKUP('Tipo de Pilha_Furieri2014'!$E$1,'Área - us ur_Furieri2014'!$A$4:$R$6,12,FALSE)/1000</f>
        <v>1.7400539132979914E-3</v>
      </c>
      <c r="AV33" s="76">
        <f ca="1">AE33*VLOOKUP('Tipo de Pilha_Furieri2014'!$E$1,'Área - us ur_Furieri2014'!$A$4:$R$6,13,FALSE)/1000</f>
        <v>5.4291936486321212E-4</v>
      </c>
      <c r="AW33" s="76">
        <f ca="1">AF33*VLOOKUP('Tipo de Pilha_Furieri2014'!$E$1,'Área - us ur_Furieri2014'!$A$4:$R$6,14,FALSE)/1000</f>
        <v>3.3119186818818491E-4</v>
      </c>
      <c r="AX33" s="76">
        <f ca="1">AG33*VLOOKUP('Tipo de Pilha_Furieri2014'!$E$1,'Área - us ur_Furieri2014'!$A$4:$R$6,15,FALSE)/1000</f>
        <v>1.322344321439951E-4</v>
      </c>
      <c r="AY33" s="76">
        <f ca="1">AH33*VLOOKUP('Tipo de Pilha_Furieri2014'!$E$1,'Área - us ur_Furieri2014'!$A$4:$R$6,16,FALSE)/1000</f>
        <v>0</v>
      </c>
      <c r="AZ33" s="76">
        <f ca="1">AI33*VLOOKUP('Tipo de Pilha_Furieri2014'!$E$1,'Área - us ur_Furieri2014'!$A$4:$R$6,17,FALSE)/1000</f>
        <v>0</v>
      </c>
      <c r="BA33" s="77">
        <f ca="1">AJ33*VLOOKUP('Tipo de Pilha_Furieri2014'!$E$1,'Área - us ur_Furieri2014'!$A$4:$R$6,18,FALSE)/1000</f>
        <v>0</v>
      </c>
      <c r="BB33" s="70">
        <f t="shared" ca="1" si="19"/>
        <v>1.6508887352663357E-2</v>
      </c>
    </row>
    <row r="34" spans="1:54" ht="15" customHeight="1" x14ac:dyDescent="0.2">
      <c r="A34" s="90">
        <f>'Série Vento-2 dias'!J34</f>
        <v>42068</v>
      </c>
      <c r="B34" s="55">
        <f ca="1">'Série Vento-2 dias'!K34</f>
        <v>10.309457759999999</v>
      </c>
      <c r="C34" s="48">
        <f t="shared" ca="1" si="2"/>
        <v>5.1547288800000007E-2</v>
      </c>
      <c r="D34" s="49">
        <f t="shared" ca="1" si="3"/>
        <v>0.15464186639999997</v>
      </c>
      <c r="E34" s="49">
        <f t="shared" ca="1" si="4"/>
        <v>0.25773644400000001</v>
      </c>
      <c r="F34" s="49">
        <f t="shared" ca="1" si="5"/>
        <v>0.36083102159999991</v>
      </c>
      <c r="G34" s="49">
        <f t="shared" ca="1" si="6"/>
        <v>0.46392559919999998</v>
      </c>
      <c r="H34" s="49">
        <f t="shared" ca="1" si="7"/>
        <v>0.56702017680000005</v>
      </c>
      <c r="I34" s="49">
        <f t="shared" ca="1" si="8"/>
        <v>0.67011475440000001</v>
      </c>
      <c r="J34" s="49">
        <f t="shared" ca="1" si="9"/>
        <v>0.77320933200000008</v>
      </c>
      <c r="K34" s="49">
        <f t="shared" ca="1" si="10"/>
        <v>0.87630390959999993</v>
      </c>
      <c r="L34" s="49">
        <f t="shared" ca="1" si="11"/>
        <v>0.97939848719999989</v>
      </c>
      <c r="M34" s="49">
        <f t="shared" ca="1" si="12"/>
        <v>1.0824930648</v>
      </c>
      <c r="N34" s="49">
        <f t="shared" ca="1" si="13"/>
        <v>1.1855876423999998</v>
      </c>
      <c r="O34" s="49">
        <f t="shared" ca="1" si="14"/>
        <v>1.2886822199999999</v>
      </c>
      <c r="P34" s="49">
        <f t="shared" ca="1" si="15"/>
        <v>1.3917767975999999</v>
      </c>
      <c r="Q34" s="49">
        <f t="shared" ca="1" si="16"/>
        <v>1.4948713751999998</v>
      </c>
      <c r="R34" s="49">
        <f t="shared" ca="1" si="17"/>
        <v>1.5979659528000001</v>
      </c>
      <c r="S34" s="50">
        <f t="shared" ca="1" si="18"/>
        <v>1.7010605303999999</v>
      </c>
      <c r="T34" s="48">
        <f t="shared" ca="1" si="21"/>
        <v>0</v>
      </c>
      <c r="U34" s="49">
        <f t="shared" ca="1" si="21"/>
        <v>0</v>
      </c>
      <c r="V34" s="49">
        <f t="shared" ca="1" si="21"/>
        <v>0</v>
      </c>
      <c r="W34" s="49">
        <f t="shared" ca="1" si="21"/>
        <v>0</v>
      </c>
      <c r="X34" s="49">
        <f t="shared" ca="1" si="21"/>
        <v>0.91489486430258415</v>
      </c>
      <c r="Y34" s="49">
        <f t="shared" ca="1" si="21"/>
        <v>4.5144270933175914</v>
      </c>
      <c r="Z34" s="49">
        <f t="shared" ca="1" si="21"/>
        <v>9.3468643862731948</v>
      </c>
      <c r="AA34" s="49">
        <f t="shared" ca="1" si="21"/>
        <v>15.412206743169406</v>
      </c>
      <c r="AB34" s="49">
        <f t="shared" ca="1" si="21"/>
        <v>22.710454164006201</v>
      </c>
      <c r="AC34" s="49">
        <f t="shared" ca="1" si="21"/>
        <v>31.241606648783609</v>
      </c>
      <c r="AD34" s="49">
        <f t="shared" ca="1" si="21"/>
        <v>41.00566419750163</v>
      </c>
      <c r="AE34" s="49">
        <f t="shared" ca="1" si="21"/>
        <v>52.002626810160223</v>
      </c>
      <c r="AF34" s="49">
        <f t="shared" ca="1" si="21"/>
        <v>64.232494486759435</v>
      </c>
      <c r="AG34" s="49">
        <f t="shared" ca="1" si="21"/>
        <v>77.695267227299254</v>
      </c>
      <c r="AH34" s="49">
        <f t="shared" ca="1" si="21"/>
        <v>92.390945031779637</v>
      </c>
      <c r="AI34" s="49">
        <f t="shared" ref="AI34:AJ61" ca="1" si="22">IF(R34&gt;$BF$1,58*(R34-$BF$1)^2+25*(R34-$BF$1),0)</f>
        <v>108.31952790020071</v>
      </c>
      <c r="AJ34" s="49">
        <f t="shared" ca="1" si="22"/>
        <v>125.48101583256231</v>
      </c>
      <c r="AK34" s="75">
        <f ca="1">T34*VLOOKUP('Tipo de Pilha_Furieri2014'!$E$1,'Área - us ur_Furieri2014'!$A$4:$R$6,2,FALSE)/1000</f>
        <v>0</v>
      </c>
      <c r="AL34" s="76">
        <f ca="1">U34*VLOOKUP('Tipo de Pilha_Furieri2014'!$E$1,'Área - us ur_Furieri2014'!$A$4:$R$6,3,FALSE)/1000</f>
        <v>0</v>
      </c>
      <c r="AM34" s="76">
        <f ca="1">V34*VLOOKUP('Tipo de Pilha_Furieri2014'!$E$1,'Área - us ur_Furieri2014'!$A$4:$R$6,4,FALSE)/1000</f>
        <v>0</v>
      </c>
      <c r="AN34" s="76">
        <f ca="1">W34*VLOOKUP('Tipo de Pilha_Furieri2014'!$E$1,'Área - us ur_Furieri2014'!$A$4:$R$6,5,FALSE)/1000</f>
        <v>0</v>
      </c>
      <c r="AO34" s="76">
        <f ca="1">X34*VLOOKUP('Tipo de Pilha_Furieri2014'!$E$1,'Área - us ur_Furieri2014'!$A$4:$R$6,6,FALSE)/1000</f>
        <v>1.4546828342411089E-4</v>
      </c>
      <c r="AP34" s="76">
        <f ca="1">Y34*VLOOKUP('Tipo de Pilha_Furieri2014'!$E$1,'Área - us ur_Furieri2014'!$A$4:$R$6,7,FALSE)/1000</f>
        <v>9.1642869994347108E-4</v>
      </c>
      <c r="AQ34" s="76">
        <f ca="1">Z34*VLOOKUP('Tipo de Pilha_Furieri2014'!$E$1,'Área - us ur_Furieri2014'!$A$4:$R$6,8,FALSE)/1000</f>
        <v>1.4300702510997986E-3</v>
      </c>
      <c r="AR34" s="76">
        <f ca="1">AA34*VLOOKUP('Tipo de Pilha_Furieri2014'!$E$1,'Área - us ur_Furieri2014'!$A$4:$R$6,9,FALSE)/1000</f>
        <v>1.6799305350054651E-3</v>
      </c>
      <c r="AS34" s="76">
        <f ca="1">AB34*VLOOKUP('Tipo de Pilha_Furieri2014'!$E$1,'Área - us ur_Furieri2014'!$A$4:$R$6,10,FALSE)/1000</f>
        <v>1.226364524856335E-3</v>
      </c>
      <c r="AT34" s="76">
        <f ca="1">AC34*VLOOKUP('Tipo de Pilha_Furieri2014'!$E$1,'Área - us ur_Furieri2014'!$A$4:$R$6,11,FALSE)/1000</f>
        <v>1.0934562327074265E-3</v>
      </c>
      <c r="AU34" s="76">
        <f ca="1">AD34*VLOOKUP('Tipo de Pilha_Furieri2014'!$E$1,'Área - us ur_Furieri2014'!$A$4:$R$6,12,FALSE)/1000</f>
        <v>9.8413594074003917E-4</v>
      </c>
      <c r="AV34" s="76">
        <f ca="1">AE34*VLOOKUP('Tipo de Pilha_Furieri2014'!$E$1,'Área - us ur_Furieri2014'!$A$4:$R$6,13,FALSE)/1000</f>
        <v>3.1201576086096133E-4</v>
      </c>
      <c r="AW34" s="76">
        <f ca="1">AF34*VLOOKUP('Tipo de Pilha_Furieri2014'!$E$1,'Área - us ur_Furieri2014'!$A$4:$R$6,14,FALSE)/1000</f>
        <v>1.9269748346027832E-4</v>
      </c>
      <c r="AX34" s="76">
        <f ca="1">AG34*VLOOKUP('Tipo de Pilha_Furieri2014'!$E$1,'Área - us ur_Furieri2014'!$A$4:$R$6,15,FALSE)/1000</f>
        <v>7.7695267227299256E-5</v>
      </c>
      <c r="AY34" s="76">
        <f ca="1">AH34*VLOOKUP('Tipo de Pilha_Furieri2014'!$E$1,'Área - us ur_Furieri2014'!$A$4:$R$6,16,FALSE)/1000</f>
        <v>0</v>
      </c>
      <c r="AZ34" s="76">
        <f ca="1">AI34*VLOOKUP('Tipo de Pilha_Furieri2014'!$E$1,'Área - us ur_Furieri2014'!$A$4:$R$6,17,FALSE)/1000</f>
        <v>0</v>
      </c>
      <c r="BA34" s="77">
        <f ca="1">AJ34*VLOOKUP('Tipo de Pilha_Furieri2014'!$E$1,'Área - us ur_Furieri2014'!$A$4:$R$6,18,FALSE)/1000</f>
        <v>0</v>
      </c>
      <c r="BB34" s="70">
        <f t="shared" ca="1" si="19"/>
        <v>8.0582629793251852E-3</v>
      </c>
    </row>
    <row r="35" spans="1:54" ht="15" customHeight="1" x14ac:dyDescent="0.2">
      <c r="A35" s="90">
        <f>'Série Vento-2 dias'!J35</f>
        <v>42070</v>
      </c>
      <c r="B35" s="55">
        <f ca="1">'Série Vento-2 dias'!K35</f>
        <v>16.32330812</v>
      </c>
      <c r="C35" s="48">
        <f t="shared" ca="1" si="2"/>
        <v>8.1616540600000023E-2</v>
      </c>
      <c r="D35" s="49">
        <f t="shared" ca="1" si="3"/>
        <v>0.2448496218</v>
      </c>
      <c r="E35" s="49">
        <f t="shared" ca="1" si="4"/>
        <v>0.40808270300000005</v>
      </c>
      <c r="F35" s="49">
        <f t="shared" ca="1" si="5"/>
        <v>0.57131578419999995</v>
      </c>
      <c r="G35" s="49">
        <f t="shared" ca="1" si="6"/>
        <v>0.73454886540000008</v>
      </c>
      <c r="H35" s="49">
        <f t="shared" ca="1" si="7"/>
        <v>0.8977819466000001</v>
      </c>
      <c r="I35" s="49">
        <f t="shared" ca="1" si="8"/>
        <v>1.0610150278000001</v>
      </c>
      <c r="J35" s="49">
        <f t="shared" ca="1" si="9"/>
        <v>1.2242481090000001</v>
      </c>
      <c r="K35" s="49">
        <f t="shared" ca="1" si="10"/>
        <v>1.3874811902000002</v>
      </c>
      <c r="L35" s="49">
        <f t="shared" ca="1" si="11"/>
        <v>1.5507142714</v>
      </c>
      <c r="M35" s="49">
        <f t="shared" ca="1" si="12"/>
        <v>1.7139473526000002</v>
      </c>
      <c r="N35" s="49">
        <f t="shared" ca="1" si="13"/>
        <v>1.8771804337999998</v>
      </c>
      <c r="O35" s="49">
        <f t="shared" ca="1" si="14"/>
        <v>2.040413515</v>
      </c>
      <c r="P35" s="49">
        <f t="shared" ca="1" si="15"/>
        <v>2.2036465962</v>
      </c>
      <c r="Q35" s="49">
        <f t="shared" ca="1" si="16"/>
        <v>2.3668796774</v>
      </c>
      <c r="R35" s="49">
        <f t="shared" ca="1" si="17"/>
        <v>2.5301127586000005</v>
      </c>
      <c r="S35" s="50">
        <f t="shared" ca="1" si="18"/>
        <v>2.6933458398000001</v>
      </c>
      <c r="T35" s="48">
        <f t="shared" ref="T35:AH51" ca="1" si="23">IF(C35&gt;$BF$1,58*(C35-$BF$1)^2+25*(C35-$BF$1),0)</f>
        <v>0</v>
      </c>
      <c r="U35" s="49">
        <f t="shared" ca="1" si="23"/>
        <v>0</v>
      </c>
      <c r="V35" s="49">
        <f t="shared" ca="1" si="23"/>
        <v>0</v>
      </c>
      <c r="W35" s="49">
        <f t="shared" ca="1" si="23"/>
        <v>4.6911633551155347</v>
      </c>
      <c r="X35" s="49">
        <f t="shared" ca="1" si="23"/>
        <v>12.993222297152791</v>
      </c>
      <c r="Y35" s="49">
        <f t="shared" ca="1" si="23"/>
        <v>24.386105739763352</v>
      </c>
      <c r="Z35" s="49">
        <f t="shared" ca="1" si="23"/>
        <v>38.869813682947239</v>
      </c>
      <c r="AA35" s="49">
        <f t="shared" ca="1" si="23"/>
        <v>56.444346126704431</v>
      </c>
      <c r="AB35" s="49">
        <f t="shared" ca="1" si="23"/>
        <v>77.109703071034929</v>
      </c>
      <c r="AC35" s="49">
        <f t="shared" ca="1" si="23"/>
        <v>100.86588451593872</v>
      </c>
      <c r="AD35" s="49">
        <f t="shared" ca="1" si="23"/>
        <v>127.71289046141587</v>
      </c>
      <c r="AE35" s="49">
        <f t="shared" ca="1" si="23"/>
        <v>157.65072090746622</v>
      </c>
      <c r="AF35" s="49">
        <f t="shared" ca="1" si="23"/>
        <v>190.67937585409001</v>
      </c>
      <c r="AG35" s="49">
        <f t="shared" ca="1" si="23"/>
        <v>226.79885530128706</v>
      </c>
      <c r="AH35" s="49">
        <f t="shared" ca="1" si="23"/>
        <v>266.00915924905746</v>
      </c>
      <c r="AI35" s="49">
        <f t="shared" ca="1" si="22"/>
        <v>308.31028769740118</v>
      </c>
      <c r="AJ35" s="49">
        <f t="shared" ca="1" si="22"/>
        <v>353.70224064631805</v>
      </c>
      <c r="AK35" s="75">
        <f ca="1">T35*VLOOKUP('Tipo de Pilha_Furieri2014'!$E$1,'Área - us ur_Furieri2014'!$A$4:$R$6,2,FALSE)/1000</f>
        <v>0</v>
      </c>
      <c r="AL35" s="76">
        <f ca="1">U35*VLOOKUP('Tipo de Pilha_Furieri2014'!$E$1,'Área - us ur_Furieri2014'!$A$4:$R$6,3,FALSE)/1000</f>
        <v>0</v>
      </c>
      <c r="AM35" s="76">
        <f ca="1">V35*VLOOKUP('Tipo de Pilha_Furieri2014'!$E$1,'Área - us ur_Furieri2014'!$A$4:$R$6,4,FALSE)/1000</f>
        <v>0</v>
      </c>
      <c r="AN35" s="76">
        <f ca="1">W35*VLOOKUP('Tipo de Pilha_Furieri2014'!$E$1,'Área - us ur_Furieri2014'!$A$4:$R$6,5,FALSE)/1000</f>
        <v>4.5504284544620682E-4</v>
      </c>
      <c r="AO35" s="76">
        <f ca="1">X35*VLOOKUP('Tipo de Pilha_Furieri2014'!$E$1,'Área - us ur_Furieri2014'!$A$4:$R$6,6,FALSE)/1000</f>
        <v>2.0659223452472938E-3</v>
      </c>
      <c r="AP35" s="76">
        <f ca="1">Y35*VLOOKUP('Tipo de Pilha_Furieri2014'!$E$1,'Área - us ur_Furieri2014'!$A$4:$R$6,7,FALSE)/1000</f>
        <v>4.9503794651719604E-3</v>
      </c>
      <c r="AQ35" s="76">
        <f ca="1">Z35*VLOOKUP('Tipo de Pilha_Furieri2014'!$E$1,'Área - us ur_Furieri2014'!$A$4:$R$6,8,FALSE)/1000</f>
        <v>5.9470814934909268E-3</v>
      </c>
      <c r="AR35" s="76">
        <f ca="1">AA35*VLOOKUP('Tipo de Pilha_Furieri2014'!$E$1,'Área - us ur_Furieri2014'!$A$4:$R$6,9,FALSE)/1000</f>
        <v>6.1524337278107827E-3</v>
      </c>
      <c r="AS35" s="76">
        <f ca="1">AB35*VLOOKUP('Tipo de Pilha_Furieri2014'!$E$1,'Área - us ur_Furieri2014'!$A$4:$R$6,10,FALSE)/1000</f>
        <v>4.163923965835886E-3</v>
      </c>
      <c r="AT35" s="76">
        <f ca="1">AC35*VLOOKUP('Tipo de Pilha_Furieri2014'!$E$1,'Área - us ur_Furieri2014'!$A$4:$R$6,11,FALSE)/1000</f>
        <v>3.5303059580578553E-3</v>
      </c>
      <c r="AU35" s="76">
        <f ca="1">AD35*VLOOKUP('Tipo de Pilha_Furieri2014'!$E$1,'Área - us ur_Furieri2014'!$A$4:$R$6,12,FALSE)/1000</f>
        <v>3.0651093710739809E-3</v>
      </c>
      <c r="AV35" s="76">
        <f ca="1">AE35*VLOOKUP('Tipo de Pilha_Furieri2014'!$E$1,'Área - us ur_Furieri2014'!$A$4:$R$6,13,FALSE)/1000</f>
        <v>9.4590432544479743E-4</v>
      </c>
      <c r="AW35" s="76">
        <f ca="1">AF35*VLOOKUP('Tipo de Pilha_Furieri2014'!$E$1,'Área - us ur_Furieri2014'!$A$4:$R$6,14,FALSE)/1000</f>
        <v>5.7203812756226997E-4</v>
      </c>
      <c r="AX35" s="76">
        <f ca="1">AG35*VLOOKUP('Tipo de Pilha_Furieri2014'!$E$1,'Área - us ur_Furieri2014'!$A$4:$R$6,15,FALSE)/1000</f>
        <v>2.2679885530128708E-4</v>
      </c>
      <c r="AY35" s="76">
        <f ca="1">AH35*VLOOKUP('Tipo de Pilha_Furieri2014'!$E$1,'Área - us ur_Furieri2014'!$A$4:$R$6,16,FALSE)/1000</f>
        <v>0</v>
      </c>
      <c r="AZ35" s="76">
        <f ca="1">AI35*VLOOKUP('Tipo de Pilha_Furieri2014'!$E$1,'Área - us ur_Furieri2014'!$A$4:$R$6,17,FALSE)/1000</f>
        <v>0</v>
      </c>
      <c r="BA35" s="77">
        <f ca="1">AJ35*VLOOKUP('Tipo de Pilha_Furieri2014'!$E$1,'Área - us ur_Furieri2014'!$A$4:$R$6,18,FALSE)/1000</f>
        <v>0</v>
      </c>
      <c r="BB35" s="70">
        <f t="shared" ca="1" si="19"/>
        <v>3.2074940480443251E-2</v>
      </c>
    </row>
    <row r="36" spans="1:54" ht="15" customHeight="1" x14ac:dyDescent="0.2">
      <c r="A36" s="90">
        <f>'Série Vento-2 dias'!J36</f>
        <v>42072</v>
      </c>
      <c r="B36" s="55">
        <f ca="1">'Série Vento-2 dias'!K36</f>
        <v>16.32330812</v>
      </c>
      <c r="C36" s="48">
        <f t="shared" ca="1" si="2"/>
        <v>8.1616540600000023E-2</v>
      </c>
      <c r="D36" s="49">
        <f t="shared" ca="1" si="3"/>
        <v>0.2448496218</v>
      </c>
      <c r="E36" s="49">
        <f t="shared" ca="1" si="4"/>
        <v>0.40808270300000005</v>
      </c>
      <c r="F36" s="49">
        <f t="shared" ca="1" si="5"/>
        <v>0.57131578419999995</v>
      </c>
      <c r="G36" s="49">
        <f t="shared" ca="1" si="6"/>
        <v>0.73454886540000008</v>
      </c>
      <c r="H36" s="49">
        <f t="shared" ca="1" si="7"/>
        <v>0.8977819466000001</v>
      </c>
      <c r="I36" s="49">
        <f t="shared" ca="1" si="8"/>
        <v>1.0610150278000001</v>
      </c>
      <c r="J36" s="49">
        <f t="shared" ca="1" si="9"/>
        <v>1.2242481090000001</v>
      </c>
      <c r="K36" s="49">
        <f t="shared" ca="1" si="10"/>
        <v>1.3874811902000002</v>
      </c>
      <c r="L36" s="49">
        <f t="shared" ca="1" si="11"/>
        <v>1.5507142714</v>
      </c>
      <c r="M36" s="49">
        <f t="shared" ca="1" si="12"/>
        <v>1.7139473526000002</v>
      </c>
      <c r="N36" s="49">
        <f t="shared" ca="1" si="13"/>
        <v>1.8771804337999998</v>
      </c>
      <c r="O36" s="49">
        <f t="shared" ca="1" si="14"/>
        <v>2.040413515</v>
      </c>
      <c r="P36" s="49">
        <f t="shared" ca="1" si="15"/>
        <v>2.2036465962</v>
      </c>
      <c r="Q36" s="49">
        <f t="shared" ca="1" si="16"/>
        <v>2.3668796774</v>
      </c>
      <c r="R36" s="49">
        <f t="shared" ca="1" si="17"/>
        <v>2.5301127586000005</v>
      </c>
      <c r="S36" s="50">
        <f t="shared" ca="1" si="18"/>
        <v>2.6933458398000001</v>
      </c>
      <c r="T36" s="48">
        <f t="shared" ca="1" si="23"/>
        <v>0</v>
      </c>
      <c r="U36" s="49">
        <f t="shared" ca="1" si="23"/>
        <v>0</v>
      </c>
      <c r="V36" s="49">
        <f t="shared" ca="1" si="23"/>
        <v>0</v>
      </c>
      <c r="W36" s="49">
        <f t="shared" ca="1" si="23"/>
        <v>4.6911633551155347</v>
      </c>
      <c r="X36" s="49">
        <f t="shared" ca="1" si="23"/>
        <v>12.993222297152791</v>
      </c>
      <c r="Y36" s="49">
        <f t="shared" ca="1" si="23"/>
        <v>24.386105739763352</v>
      </c>
      <c r="Z36" s="49">
        <f t="shared" ca="1" si="23"/>
        <v>38.869813682947239</v>
      </c>
      <c r="AA36" s="49">
        <f t="shared" ca="1" si="23"/>
        <v>56.444346126704431</v>
      </c>
      <c r="AB36" s="49">
        <f t="shared" ca="1" si="23"/>
        <v>77.109703071034929</v>
      </c>
      <c r="AC36" s="49">
        <f t="shared" ca="1" si="23"/>
        <v>100.86588451593872</v>
      </c>
      <c r="AD36" s="49">
        <f t="shared" ca="1" si="23"/>
        <v>127.71289046141587</v>
      </c>
      <c r="AE36" s="49">
        <f t="shared" ca="1" si="23"/>
        <v>157.65072090746622</v>
      </c>
      <c r="AF36" s="49">
        <f t="shared" ca="1" si="23"/>
        <v>190.67937585409001</v>
      </c>
      <c r="AG36" s="49">
        <f t="shared" ca="1" si="23"/>
        <v>226.79885530128706</v>
      </c>
      <c r="AH36" s="49">
        <f t="shared" ca="1" si="23"/>
        <v>266.00915924905746</v>
      </c>
      <c r="AI36" s="49">
        <f t="shared" ca="1" si="22"/>
        <v>308.31028769740118</v>
      </c>
      <c r="AJ36" s="49">
        <f t="shared" ca="1" si="22"/>
        <v>353.70224064631805</v>
      </c>
      <c r="AK36" s="75">
        <f ca="1">T36*VLOOKUP('Tipo de Pilha_Furieri2014'!$E$1,'Área - us ur_Furieri2014'!$A$4:$R$6,2,FALSE)/1000</f>
        <v>0</v>
      </c>
      <c r="AL36" s="76">
        <f ca="1">U36*VLOOKUP('Tipo de Pilha_Furieri2014'!$E$1,'Área - us ur_Furieri2014'!$A$4:$R$6,3,FALSE)/1000</f>
        <v>0</v>
      </c>
      <c r="AM36" s="76">
        <f ca="1">V36*VLOOKUP('Tipo de Pilha_Furieri2014'!$E$1,'Área - us ur_Furieri2014'!$A$4:$R$6,4,FALSE)/1000</f>
        <v>0</v>
      </c>
      <c r="AN36" s="76">
        <f ca="1">W36*VLOOKUP('Tipo de Pilha_Furieri2014'!$E$1,'Área - us ur_Furieri2014'!$A$4:$R$6,5,FALSE)/1000</f>
        <v>4.5504284544620682E-4</v>
      </c>
      <c r="AO36" s="76">
        <f ca="1">X36*VLOOKUP('Tipo de Pilha_Furieri2014'!$E$1,'Área - us ur_Furieri2014'!$A$4:$R$6,6,FALSE)/1000</f>
        <v>2.0659223452472938E-3</v>
      </c>
      <c r="AP36" s="76">
        <f ca="1">Y36*VLOOKUP('Tipo de Pilha_Furieri2014'!$E$1,'Área - us ur_Furieri2014'!$A$4:$R$6,7,FALSE)/1000</f>
        <v>4.9503794651719604E-3</v>
      </c>
      <c r="AQ36" s="76">
        <f ca="1">Z36*VLOOKUP('Tipo de Pilha_Furieri2014'!$E$1,'Área - us ur_Furieri2014'!$A$4:$R$6,8,FALSE)/1000</f>
        <v>5.9470814934909268E-3</v>
      </c>
      <c r="AR36" s="76">
        <f ca="1">AA36*VLOOKUP('Tipo de Pilha_Furieri2014'!$E$1,'Área - us ur_Furieri2014'!$A$4:$R$6,9,FALSE)/1000</f>
        <v>6.1524337278107827E-3</v>
      </c>
      <c r="AS36" s="76">
        <f ca="1">AB36*VLOOKUP('Tipo de Pilha_Furieri2014'!$E$1,'Área - us ur_Furieri2014'!$A$4:$R$6,10,FALSE)/1000</f>
        <v>4.163923965835886E-3</v>
      </c>
      <c r="AT36" s="76">
        <f ca="1">AC36*VLOOKUP('Tipo de Pilha_Furieri2014'!$E$1,'Área - us ur_Furieri2014'!$A$4:$R$6,11,FALSE)/1000</f>
        <v>3.5303059580578553E-3</v>
      </c>
      <c r="AU36" s="76">
        <f ca="1">AD36*VLOOKUP('Tipo de Pilha_Furieri2014'!$E$1,'Área - us ur_Furieri2014'!$A$4:$R$6,12,FALSE)/1000</f>
        <v>3.0651093710739809E-3</v>
      </c>
      <c r="AV36" s="76">
        <f ca="1">AE36*VLOOKUP('Tipo de Pilha_Furieri2014'!$E$1,'Área - us ur_Furieri2014'!$A$4:$R$6,13,FALSE)/1000</f>
        <v>9.4590432544479743E-4</v>
      </c>
      <c r="AW36" s="76">
        <f ca="1">AF36*VLOOKUP('Tipo de Pilha_Furieri2014'!$E$1,'Área - us ur_Furieri2014'!$A$4:$R$6,14,FALSE)/1000</f>
        <v>5.7203812756226997E-4</v>
      </c>
      <c r="AX36" s="76">
        <f ca="1">AG36*VLOOKUP('Tipo de Pilha_Furieri2014'!$E$1,'Área - us ur_Furieri2014'!$A$4:$R$6,15,FALSE)/1000</f>
        <v>2.2679885530128708E-4</v>
      </c>
      <c r="AY36" s="76">
        <f ca="1">AH36*VLOOKUP('Tipo de Pilha_Furieri2014'!$E$1,'Área - us ur_Furieri2014'!$A$4:$R$6,16,FALSE)/1000</f>
        <v>0</v>
      </c>
      <c r="AZ36" s="76">
        <f ca="1">AI36*VLOOKUP('Tipo de Pilha_Furieri2014'!$E$1,'Área - us ur_Furieri2014'!$A$4:$R$6,17,FALSE)/1000</f>
        <v>0</v>
      </c>
      <c r="BA36" s="77">
        <f ca="1">AJ36*VLOOKUP('Tipo de Pilha_Furieri2014'!$E$1,'Área - us ur_Furieri2014'!$A$4:$R$6,18,FALSE)/1000</f>
        <v>0</v>
      </c>
      <c r="BB36" s="70">
        <f t="shared" ca="1" si="19"/>
        <v>3.2074940480443251E-2</v>
      </c>
    </row>
    <row r="37" spans="1:54" ht="15" customHeight="1" x14ac:dyDescent="0.2">
      <c r="A37" s="90">
        <f>'Série Vento-2 dias'!J37</f>
        <v>42074</v>
      </c>
      <c r="B37" s="55">
        <f ca="1">'Série Vento-2 dias'!K37</f>
        <v>15.464186639999999</v>
      </c>
      <c r="C37" s="48">
        <f t="shared" ca="1" si="2"/>
        <v>7.7320933200000011E-2</v>
      </c>
      <c r="D37" s="49">
        <f t="shared" ca="1" si="3"/>
        <v>0.23196279959999999</v>
      </c>
      <c r="E37" s="49">
        <f t="shared" ca="1" si="4"/>
        <v>0.38660466599999999</v>
      </c>
      <c r="F37" s="49">
        <f t="shared" ca="1" si="5"/>
        <v>0.54124653239999987</v>
      </c>
      <c r="G37" s="49">
        <f t="shared" ca="1" si="6"/>
        <v>0.69588839880000009</v>
      </c>
      <c r="H37" s="49">
        <f t="shared" ca="1" si="7"/>
        <v>0.85053026520000008</v>
      </c>
      <c r="I37" s="49">
        <f t="shared" ca="1" si="8"/>
        <v>1.0051721316</v>
      </c>
      <c r="J37" s="49">
        <f t="shared" ca="1" si="9"/>
        <v>1.1598139980000002</v>
      </c>
      <c r="K37" s="49">
        <f t="shared" ca="1" si="10"/>
        <v>1.3144558644</v>
      </c>
      <c r="L37" s="49">
        <f t="shared" ca="1" si="11"/>
        <v>1.4690977307999999</v>
      </c>
      <c r="M37" s="49">
        <f t="shared" ca="1" si="12"/>
        <v>1.6237395972000002</v>
      </c>
      <c r="N37" s="49">
        <f t="shared" ca="1" si="13"/>
        <v>1.7783814635999997</v>
      </c>
      <c r="O37" s="49">
        <f t="shared" ca="1" si="14"/>
        <v>1.9330233299999999</v>
      </c>
      <c r="P37" s="49">
        <f t="shared" ca="1" si="15"/>
        <v>2.0876651964000001</v>
      </c>
      <c r="Q37" s="49">
        <f t="shared" ca="1" si="16"/>
        <v>2.2423070627999997</v>
      </c>
      <c r="R37" s="49">
        <f t="shared" ca="1" si="17"/>
        <v>2.3969489292000001</v>
      </c>
      <c r="S37" s="50">
        <f t="shared" ca="1" si="18"/>
        <v>2.5515907956000001</v>
      </c>
      <c r="T37" s="48">
        <f t="shared" ca="1" si="23"/>
        <v>0</v>
      </c>
      <c r="U37" s="49">
        <f t="shared" ca="1" si="23"/>
        <v>0</v>
      </c>
      <c r="V37" s="49">
        <f t="shared" ca="1" si="23"/>
        <v>0</v>
      </c>
      <c r="W37" s="49">
        <f t="shared" ca="1" si="23"/>
        <v>3.4989591863194018</v>
      </c>
      <c r="X37" s="49">
        <f t="shared" ca="1" si="23"/>
        <v>10.747615125752819</v>
      </c>
      <c r="Y37" s="49">
        <f t="shared" ca="1" si="23"/>
        <v>20.770307459052582</v>
      </c>
      <c r="Z37" s="49">
        <f t="shared" ca="1" si="23"/>
        <v>33.567036186218694</v>
      </c>
      <c r="AA37" s="49">
        <f t="shared" ca="1" si="23"/>
        <v>49.137801307251181</v>
      </c>
      <c r="AB37" s="49">
        <f t="shared" ca="1" si="23"/>
        <v>67.482602822149971</v>
      </c>
      <c r="AC37" s="49">
        <f t="shared" ca="1" si="23"/>
        <v>88.60144073091513</v>
      </c>
      <c r="AD37" s="49">
        <f t="shared" ca="1" si="23"/>
        <v>112.4943150335467</v>
      </c>
      <c r="AE37" s="49">
        <f t="shared" ca="1" si="23"/>
        <v>139.16122573004449</v>
      </c>
      <c r="AF37" s="49">
        <f t="shared" ca="1" si="23"/>
        <v>168.60217282040875</v>
      </c>
      <c r="AG37" s="49">
        <f t="shared" ca="1" si="23"/>
        <v>200.81715630463935</v>
      </c>
      <c r="AH37" s="49">
        <f t="shared" ca="1" si="23"/>
        <v>235.80617618273621</v>
      </c>
      <c r="AI37" s="49">
        <f t="shared" ca="1" si="22"/>
        <v>273.56923245469955</v>
      </c>
      <c r="AJ37" s="49">
        <f t="shared" ca="1" si="22"/>
        <v>314.10632512052916</v>
      </c>
      <c r="AK37" s="75">
        <f ca="1">T37*VLOOKUP('Tipo de Pilha_Furieri2014'!$E$1,'Área - us ur_Furieri2014'!$A$4:$R$6,2,FALSE)/1000</f>
        <v>0</v>
      </c>
      <c r="AL37" s="76">
        <f ca="1">U37*VLOOKUP('Tipo de Pilha_Furieri2014'!$E$1,'Área - us ur_Furieri2014'!$A$4:$R$6,3,FALSE)/1000</f>
        <v>0</v>
      </c>
      <c r="AM37" s="76">
        <f ca="1">V37*VLOOKUP('Tipo de Pilha_Furieri2014'!$E$1,'Área - us ur_Furieri2014'!$A$4:$R$6,4,FALSE)/1000</f>
        <v>0</v>
      </c>
      <c r="AN37" s="76">
        <f ca="1">W37*VLOOKUP('Tipo de Pilha_Furieri2014'!$E$1,'Área - us ur_Furieri2014'!$A$4:$R$6,5,FALSE)/1000</f>
        <v>3.3939904107298198E-4</v>
      </c>
      <c r="AO37" s="76">
        <f ca="1">X37*VLOOKUP('Tipo de Pilha_Furieri2014'!$E$1,'Área - us ur_Furieri2014'!$A$4:$R$6,6,FALSE)/1000</f>
        <v>1.7088708049946984E-3</v>
      </c>
      <c r="AP37" s="76">
        <f ca="1">Y37*VLOOKUP('Tipo de Pilha_Furieri2014'!$E$1,'Área - us ur_Furieri2014'!$A$4:$R$6,7,FALSE)/1000</f>
        <v>4.2163724141876741E-3</v>
      </c>
      <c r="AQ37" s="76">
        <f ca="1">Z37*VLOOKUP('Tipo de Pilha_Furieri2014'!$E$1,'Área - us ur_Furieri2014'!$A$4:$R$6,8,FALSE)/1000</f>
        <v>5.1357565364914598E-3</v>
      </c>
      <c r="AR37" s="76">
        <f ca="1">AA37*VLOOKUP('Tipo de Pilha_Furieri2014'!$E$1,'Área - us ur_Furieri2014'!$A$4:$R$6,9,FALSE)/1000</f>
        <v>5.3560203424903785E-3</v>
      </c>
      <c r="AS37" s="76">
        <f ca="1">AB37*VLOOKUP('Tipo de Pilha_Furieri2014'!$E$1,'Área - us ur_Furieri2014'!$A$4:$R$6,10,FALSE)/1000</f>
        <v>3.6440605523960987E-3</v>
      </c>
      <c r="AT37" s="76">
        <f ca="1">AC37*VLOOKUP('Tipo de Pilha_Furieri2014'!$E$1,'Área - us ur_Furieri2014'!$A$4:$R$6,11,FALSE)/1000</f>
        <v>3.1010504255820298E-3</v>
      </c>
      <c r="AU37" s="76">
        <f ca="1">AD37*VLOOKUP('Tipo de Pilha_Furieri2014'!$E$1,'Área - us ur_Furieri2014'!$A$4:$R$6,12,FALSE)/1000</f>
        <v>2.6998635608051205E-3</v>
      </c>
      <c r="AV37" s="76">
        <f ca="1">AE37*VLOOKUP('Tipo de Pilha_Furieri2014'!$E$1,'Área - us ur_Furieri2014'!$A$4:$R$6,13,FALSE)/1000</f>
        <v>8.3496735438026693E-4</v>
      </c>
      <c r="AW37" s="76">
        <f ca="1">AF37*VLOOKUP('Tipo de Pilha_Furieri2014'!$E$1,'Área - us ur_Furieri2014'!$A$4:$R$6,14,FALSE)/1000</f>
        <v>5.0580651846122624E-4</v>
      </c>
      <c r="AX37" s="76">
        <f ca="1">AG37*VLOOKUP('Tipo de Pilha_Furieri2014'!$E$1,'Área - us ur_Furieri2014'!$A$4:$R$6,15,FALSE)/1000</f>
        <v>2.0081715630463937E-4</v>
      </c>
      <c r="AY37" s="76">
        <f ca="1">AH37*VLOOKUP('Tipo de Pilha_Furieri2014'!$E$1,'Área - us ur_Furieri2014'!$A$4:$R$6,16,FALSE)/1000</f>
        <v>0</v>
      </c>
      <c r="AZ37" s="76">
        <f ca="1">AI37*VLOOKUP('Tipo de Pilha_Furieri2014'!$E$1,'Área - us ur_Furieri2014'!$A$4:$R$6,17,FALSE)/1000</f>
        <v>0</v>
      </c>
      <c r="BA37" s="77">
        <f ca="1">AJ37*VLOOKUP('Tipo de Pilha_Furieri2014'!$E$1,'Área - us ur_Furieri2014'!$A$4:$R$6,18,FALSE)/1000</f>
        <v>0</v>
      </c>
      <c r="BB37" s="70">
        <f t="shared" ca="1" si="19"/>
        <v>2.7742984707166574E-2</v>
      </c>
    </row>
    <row r="38" spans="1:54" ht="15" customHeight="1" x14ac:dyDescent="0.2">
      <c r="A38" s="90">
        <f>'Série Vento-2 dias'!J38</f>
        <v>42076</v>
      </c>
      <c r="B38" s="55">
        <f ca="1">'Série Vento-2 dias'!K38</f>
        <v>14.605065159999999</v>
      </c>
      <c r="C38" s="48">
        <f t="shared" ca="1" si="2"/>
        <v>7.3025325800000013E-2</v>
      </c>
      <c r="D38" s="49">
        <f t="shared" ca="1" si="3"/>
        <v>0.21907597739999998</v>
      </c>
      <c r="E38" s="49">
        <f t="shared" ca="1" si="4"/>
        <v>0.36512662899999998</v>
      </c>
      <c r="F38" s="49">
        <f t="shared" ca="1" si="5"/>
        <v>0.51117728059999989</v>
      </c>
      <c r="G38" s="49">
        <f t="shared" ca="1" si="6"/>
        <v>0.65722793219999998</v>
      </c>
      <c r="H38" s="49">
        <f t="shared" ca="1" si="7"/>
        <v>0.80327858380000006</v>
      </c>
      <c r="I38" s="49">
        <f t="shared" ca="1" si="8"/>
        <v>0.94932923539999992</v>
      </c>
      <c r="J38" s="49">
        <f t="shared" ca="1" si="9"/>
        <v>1.095379887</v>
      </c>
      <c r="K38" s="49">
        <f t="shared" ca="1" si="10"/>
        <v>1.2414305386</v>
      </c>
      <c r="L38" s="49">
        <f t="shared" ca="1" si="11"/>
        <v>1.3874811901999999</v>
      </c>
      <c r="M38" s="49">
        <f t="shared" ca="1" si="12"/>
        <v>1.5335318417999999</v>
      </c>
      <c r="N38" s="49">
        <f t="shared" ca="1" si="13"/>
        <v>1.6795824933999997</v>
      </c>
      <c r="O38" s="49">
        <f t="shared" ca="1" si="14"/>
        <v>1.8256331449999998</v>
      </c>
      <c r="P38" s="49">
        <f t="shared" ca="1" si="15"/>
        <v>1.9716837966</v>
      </c>
      <c r="Q38" s="49">
        <f t="shared" ca="1" si="16"/>
        <v>2.1177344481999998</v>
      </c>
      <c r="R38" s="49">
        <f t="shared" ca="1" si="17"/>
        <v>2.2637850998000002</v>
      </c>
      <c r="S38" s="50">
        <f t="shared" ca="1" si="18"/>
        <v>2.4098357513999997</v>
      </c>
      <c r="T38" s="48">
        <f t="shared" ca="1" si="23"/>
        <v>0</v>
      </c>
      <c r="U38" s="49">
        <f t="shared" ca="1" si="23"/>
        <v>0</v>
      </c>
      <c r="V38" s="49">
        <f t="shared" ca="1" si="23"/>
        <v>0</v>
      </c>
      <c r="W38" s="49">
        <f t="shared" ca="1" si="23"/>
        <v>2.4116375663654424</v>
      </c>
      <c r="X38" s="49">
        <f t="shared" ca="1" si="23"/>
        <v>8.6753852289694926</v>
      </c>
      <c r="Y38" s="49">
        <f t="shared" ca="1" si="23"/>
        <v>17.413504860176555</v>
      </c>
      <c r="Z38" s="49">
        <f t="shared" ca="1" si="23"/>
        <v>28.625996459986609</v>
      </c>
      <c r="AA38" s="49">
        <f t="shared" ca="1" si="23"/>
        <v>42.312860028399705</v>
      </c>
      <c r="AB38" s="49">
        <f t="shared" ca="1" si="23"/>
        <v>58.474095565415801</v>
      </c>
      <c r="AC38" s="49">
        <f t="shared" ca="1" si="23"/>
        <v>77.1097030710349</v>
      </c>
      <c r="AD38" s="49">
        <f t="shared" ca="1" si="23"/>
        <v>98.219682545257001</v>
      </c>
      <c r="AE38" s="49">
        <f t="shared" ca="1" si="23"/>
        <v>121.80403398808208</v>
      </c>
      <c r="AF38" s="49">
        <f t="shared" ca="1" si="23"/>
        <v>147.86275739951026</v>
      </c>
      <c r="AG38" s="49">
        <f t="shared" ca="1" si="23"/>
        <v>176.39585277954146</v>
      </c>
      <c r="AH38" s="49">
        <f t="shared" ca="1" si="23"/>
        <v>207.40332012817555</v>
      </c>
      <c r="AI38" s="49">
        <f t="shared" ca="1" si="22"/>
        <v>240.88515944541282</v>
      </c>
      <c r="AJ38" s="49">
        <f t="shared" ca="1" si="22"/>
        <v>276.84137073125294</v>
      </c>
      <c r="AK38" s="75">
        <f ca="1">T38*VLOOKUP('Tipo de Pilha_Furieri2014'!$E$1,'Área - us ur_Furieri2014'!$A$4:$R$6,2,FALSE)/1000</f>
        <v>0</v>
      </c>
      <c r="AL38" s="76">
        <f ca="1">U38*VLOOKUP('Tipo de Pilha_Furieri2014'!$E$1,'Área - us ur_Furieri2014'!$A$4:$R$6,3,FALSE)/1000</f>
        <v>0</v>
      </c>
      <c r="AM38" s="76">
        <f ca="1">V38*VLOOKUP('Tipo de Pilha_Furieri2014'!$E$1,'Área - us ur_Furieri2014'!$A$4:$R$6,4,FALSE)/1000</f>
        <v>0</v>
      </c>
      <c r="AN38" s="76">
        <f ca="1">W38*VLOOKUP('Tipo de Pilha_Furieri2014'!$E$1,'Área - us ur_Furieri2014'!$A$4:$R$6,5,FALSE)/1000</f>
        <v>2.3392884393744789E-4</v>
      </c>
      <c r="AO38" s="76">
        <f ca="1">X38*VLOOKUP('Tipo de Pilha_Furieri2014'!$E$1,'Área - us ur_Furieri2014'!$A$4:$R$6,6,FALSE)/1000</f>
        <v>1.3793862514061494E-3</v>
      </c>
      <c r="AP38" s="76">
        <f ca="1">Y38*VLOOKUP('Tipo de Pilha_Furieri2014'!$E$1,'Área - us ur_Furieri2014'!$A$4:$R$6,7,FALSE)/1000</f>
        <v>3.5349414866158407E-3</v>
      </c>
      <c r="AQ38" s="76">
        <f ca="1">Z38*VLOOKUP('Tipo de Pilha_Furieri2014'!$E$1,'Área - us ur_Furieri2014'!$A$4:$R$6,8,FALSE)/1000</f>
        <v>4.3797774583779515E-3</v>
      </c>
      <c r="AR38" s="76">
        <f ca="1">AA38*VLOOKUP('Tipo de Pilha_Furieri2014'!$E$1,'Área - us ur_Furieri2014'!$A$4:$R$6,9,FALSE)/1000</f>
        <v>4.6121017430955681E-3</v>
      </c>
      <c r="AS38" s="76">
        <f ca="1">AB38*VLOOKUP('Tipo de Pilha_Furieri2014'!$E$1,'Área - us ur_Furieri2014'!$A$4:$R$6,10,FALSE)/1000</f>
        <v>3.1576011605324535E-3</v>
      </c>
      <c r="AT38" s="76">
        <f ca="1">AC38*VLOOKUP('Tipo de Pilha_Furieri2014'!$E$1,'Área - us ur_Furieri2014'!$A$4:$R$6,11,FALSE)/1000</f>
        <v>2.6988396074862217E-3</v>
      </c>
      <c r="AU38" s="76">
        <f ca="1">AD38*VLOOKUP('Tipo de Pilha_Furieri2014'!$E$1,'Área - us ur_Furieri2014'!$A$4:$R$6,12,FALSE)/1000</f>
        <v>2.3572723810861679E-3</v>
      </c>
      <c r="AV38" s="76">
        <f ca="1">AE38*VLOOKUP('Tipo de Pilha_Furieri2014'!$E$1,'Área - us ur_Furieri2014'!$A$4:$R$6,13,FALSE)/1000</f>
        <v>7.3082420392849251E-4</v>
      </c>
      <c r="AW38" s="76">
        <f ca="1">AF38*VLOOKUP('Tipo de Pilha_Furieri2014'!$E$1,'Área - us ur_Furieri2014'!$A$4:$R$6,14,FALSE)/1000</f>
        <v>4.4358827219853083E-4</v>
      </c>
      <c r="AX38" s="76">
        <f ca="1">AG38*VLOOKUP('Tipo de Pilha_Furieri2014'!$E$1,'Área - us ur_Furieri2014'!$A$4:$R$6,15,FALSE)/1000</f>
        <v>1.7639585277954146E-4</v>
      </c>
      <c r="AY38" s="76">
        <f ca="1">AH38*VLOOKUP('Tipo de Pilha_Furieri2014'!$E$1,'Área - us ur_Furieri2014'!$A$4:$R$6,16,FALSE)/1000</f>
        <v>0</v>
      </c>
      <c r="AZ38" s="76">
        <f ca="1">AI38*VLOOKUP('Tipo de Pilha_Furieri2014'!$E$1,'Área - us ur_Furieri2014'!$A$4:$R$6,17,FALSE)/1000</f>
        <v>0</v>
      </c>
      <c r="BA38" s="77">
        <f ca="1">AJ38*VLOOKUP('Tipo de Pilha_Furieri2014'!$E$1,'Área - us ur_Furieri2014'!$A$4:$R$6,18,FALSE)/1000</f>
        <v>0</v>
      </c>
      <c r="BB38" s="70">
        <f t="shared" ca="1" si="19"/>
        <v>2.3704657261444363E-2</v>
      </c>
    </row>
    <row r="39" spans="1:54" ht="15" customHeight="1" x14ac:dyDescent="0.2">
      <c r="A39" s="90">
        <f>'Série Vento-2 dias'!J39</f>
        <v>42078</v>
      </c>
      <c r="B39" s="55">
        <f ca="1">'Série Vento-2 dias'!K39</f>
        <v>12.886822199999999</v>
      </c>
      <c r="C39" s="48">
        <f t="shared" ca="1" si="2"/>
        <v>6.4434111000000002E-2</v>
      </c>
      <c r="D39" s="49">
        <f t="shared" ca="1" si="3"/>
        <v>0.19330233299999999</v>
      </c>
      <c r="E39" s="49">
        <f t="shared" ca="1" si="4"/>
        <v>0.32217055500000003</v>
      </c>
      <c r="F39" s="49">
        <f t="shared" ca="1" si="5"/>
        <v>0.45103877699999995</v>
      </c>
      <c r="G39" s="49">
        <f t="shared" ca="1" si="6"/>
        <v>0.57990699899999998</v>
      </c>
      <c r="H39" s="49">
        <f t="shared" ca="1" si="7"/>
        <v>0.70877522100000001</v>
      </c>
      <c r="I39" s="49">
        <f t="shared" ca="1" si="8"/>
        <v>0.83764344299999993</v>
      </c>
      <c r="J39" s="49">
        <f t="shared" ca="1" si="9"/>
        <v>0.96651166500000008</v>
      </c>
      <c r="K39" s="49">
        <f t="shared" ca="1" si="10"/>
        <v>1.095379887</v>
      </c>
      <c r="L39" s="49">
        <f t="shared" ca="1" si="11"/>
        <v>1.2242481089999999</v>
      </c>
      <c r="M39" s="49">
        <f t="shared" ca="1" si="12"/>
        <v>1.3531163310000001</v>
      </c>
      <c r="N39" s="49">
        <f t="shared" ca="1" si="13"/>
        <v>1.4819845529999998</v>
      </c>
      <c r="O39" s="49">
        <f t="shared" ca="1" si="14"/>
        <v>1.6108527749999999</v>
      </c>
      <c r="P39" s="49">
        <f t="shared" ca="1" si="15"/>
        <v>1.739720997</v>
      </c>
      <c r="Q39" s="49">
        <f t="shared" ca="1" si="16"/>
        <v>1.8685892189999997</v>
      </c>
      <c r="R39" s="49">
        <f t="shared" ca="1" si="17"/>
        <v>1.9974574410000003</v>
      </c>
      <c r="S39" s="50">
        <f t="shared" ca="1" si="18"/>
        <v>2.1263256629999998</v>
      </c>
      <c r="T39" s="48">
        <f t="shared" ca="1" si="23"/>
        <v>0</v>
      </c>
      <c r="U39" s="49">
        <f t="shared" ca="1" si="23"/>
        <v>0</v>
      </c>
      <c r="V39" s="49">
        <f t="shared" ca="1" si="23"/>
        <v>0</v>
      </c>
      <c r="W39" s="49">
        <f t="shared" ca="1" si="23"/>
        <v>0.55164197298403106</v>
      </c>
      <c r="X39" s="49">
        <f t="shared" ca="1" si="23"/>
        <v>5.0510572592527874</v>
      </c>
      <c r="Y39" s="49">
        <f t="shared" ca="1" si="23"/>
        <v>11.476886707928735</v>
      </c>
      <c r="Z39" s="49">
        <f t="shared" ca="1" si="23"/>
        <v>19.82913031901186</v>
      </c>
      <c r="AA39" s="49">
        <f t="shared" ca="1" si="23"/>
        <v>30.107788092502204</v>
      </c>
      <c r="AB39" s="49">
        <f t="shared" ca="1" si="23"/>
        <v>42.312860028399705</v>
      </c>
      <c r="AC39" s="49">
        <f t="shared" ca="1" si="23"/>
        <v>56.444346126704389</v>
      </c>
      <c r="AD39" s="49">
        <f t="shared" ca="1" si="23"/>
        <v>72.502246387416307</v>
      </c>
      <c r="AE39" s="49">
        <f t="shared" ca="1" si="23"/>
        <v>90.486560810535352</v>
      </c>
      <c r="AF39" s="49">
        <f t="shared" ca="1" si="23"/>
        <v>110.39728939606164</v>
      </c>
      <c r="AG39" s="49">
        <f t="shared" ca="1" si="23"/>
        <v>132.23443214399509</v>
      </c>
      <c r="AH39" s="49">
        <f t="shared" ca="1" si="23"/>
        <v>155.9979890543357</v>
      </c>
      <c r="AI39" s="49">
        <f t="shared" ca="1" si="22"/>
        <v>181.68796012708367</v>
      </c>
      <c r="AJ39" s="49">
        <f t="shared" ca="1" si="22"/>
        <v>209.30434536223856</v>
      </c>
      <c r="AK39" s="75">
        <f ca="1">T39*VLOOKUP('Tipo de Pilha_Furieri2014'!$E$1,'Área - us ur_Furieri2014'!$A$4:$R$6,2,FALSE)/1000</f>
        <v>0</v>
      </c>
      <c r="AL39" s="76">
        <f ca="1">U39*VLOOKUP('Tipo de Pilha_Furieri2014'!$E$1,'Área - us ur_Furieri2014'!$A$4:$R$6,3,FALSE)/1000</f>
        <v>0</v>
      </c>
      <c r="AM39" s="76">
        <f ca="1">V39*VLOOKUP('Tipo de Pilha_Furieri2014'!$E$1,'Área - us ur_Furieri2014'!$A$4:$R$6,4,FALSE)/1000</f>
        <v>0</v>
      </c>
      <c r="AN39" s="76">
        <f ca="1">W39*VLOOKUP('Tipo de Pilha_Furieri2014'!$E$1,'Área - us ur_Furieri2014'!$A$4:$R$6,5,FALSE)/1000</f>
        <v>5.3509271379451008E-5</v>
      </c>
      <c r="AO39" s="76">
        <f ca="1">X39*VLOOKUP('Tipo de Pilha_Furieri2014'!$E$1,'Área - us ur_Furieri2014'!$A$4:$R$6,6,FALSE)/1000</f>
        <v>8.0311810422119322E-4</v>
      </c>
      <c r="AP39" s="76">
        <f ca="1">Y39*VLOOKUP('Tipo de Pilha_Furieri2014'!$E$1,'Área - us ur_Furieri2014'!$A$4:$R$6,7,FALSE)/1000</f>
        <v>2.3298080017095332E-3</v>
      </c>
      <c r="AQ39" s="76">
        <f ca="1">Z39*VLOOKUP('Tipo de Pilha_Furieri2014'!$E$1,'Área - us ur_Furieri2014'!$A$4:$R$6,8,FALSE)/1000</f>
        <v>3.0338569388088142E-3</v>
      </c>
      <c r="AR39" s="76">
        <f ca="1">AA39*VLOOKUP('Tipo de Pilha_Furieri2014'!$E$1,'Área - us ur_Furieri2014'!$A$4:$R$6,9,FALSE)/1000</f>
        <v>3.2817489020827402E-3</v>
      </c>
      <c r="AS39" s="76">
        <f ca="1">AB39*VLOOKUP('Tipo de Pilha_Furieri2014'!$E$1,'Área - us ur_Furieri2014'!$A$4:$R$6,10,FALSE)/1000</f>
        <v>2.2848944415335844E-3</v>
      </c>
      <c r="AT39" s="76">
        <f ca="1">AC39*VLOOKUP('Tipo de Pilha_Furieri2014'!$E$1,'Área - us ur_Furieri2014'!$A$4:$R$6,11,FALSE)/1000</f>
        <v>1.9755521144346538E-3</v>
      </c>
      <c r="AU39" s="76">
        <f ca="1">AD39*VLOOKUP('Tipo de Pilha_Furieri2014'!$E$1,'Área - us ur_Furieri2014'!$A$4:$R$6,12,FALSE)/1000</f>
        <v>1.7400539132979914E-3</v>
      </c>
      <c r="AV39" s="76">
        <f ca="1">AE39*VLOOKUP('Tipo de Pilha_Furieri2014'!$E$1,'Área - us ur_Furieri2014'!$A$4:$R$6,13,FALSE)/1000</f>
        <v>5.4291936486321212E-4</v>
      </c>
      <c r="AW39" s="76">
        <f ca="1">AF39*VLOOKUP('Tipo de Pilha_Furieri2014'!$E$1,'Área - us ur_Furieri2014'!$A$4:$R$6,14,FALSE)/1000</f>
        <v>3.3119186818818491E-4</v>
      </c>
      <c r="AX39" s="76">
        <f ca="1">AG39*VLOOKUP('Tipo de Pilha_Furieri2014'!$E$1,'Área - us ur_Furieri2014'!$A$4:$R$6,15,FALSE)/1000</f>
        <v>1.322344321439951E-4</v>
      </c>
      <c r="AY39" s="76">
        <f ca="1">AH39*VLOOKUP('Tipo de Pilha_Furieri2014'!$E$1,'Área - us ur_Furieri2014'!$A$4:$R$6,16,FALSE)/1000</f>
        <v>0</v>
      </c>
      <c r="AZ39" s="76">
        <f ca="1">AI39*VLOOKUP('Tipo de Pilha_Furieri2014'!$E$1,'Área - us ur_Furieri2014'!$A$4:$R$6,17,FALSE)/1000</f>
        <v>0</v>
      </c>
      <c r="BA39" s="77">
        <f ca="1">AJ39*VLOOKUP('Tipo de Pilha_Furieri2014'!$E$1,'Área - us ur_Furieri2014'!$A$4:$R$6,18,FALSE)/1000</f>
        <v>0</v>
      </c>
      <c r="BB39" s="70">
        <f t="shared" ca="1" si="19"/>
        <v>1.6508887352663357E-2</v>
      </c>
    </row>
    <row r="40" spans="1:54" ht="15" customHeight="1" x14ac:dyDescent="0.2">
      <c r="A40" s="90">
        <f>'Série Vento-2 dias'!J40</f>
        <v>42080</v>
      </c>
      <c r="B40" s="55">
        <f ca="1">'Série Vento-2 dias'!K40</f>
        <v>13.74594368</v>
      </c>
      <c r="C40" s="48">
        <f t="shared" ca="1" si="2"/>
        <v>6.8729718400000014E-2</v>
      </c>
      <c r="D40" s="49">
        <f t="shared" ca="1" si="3"/>
        <v>0.2061891552</v>
      </c>
      <c r="E40" s="49">
        <f t="shared" ca="1" si="4"/>
        <v>0.34364859200000003</v>
      </c>
      <c r="F40" s="49">
        <f t="shared" ca="1" si="5"/>
        <v>0.48110802879999992</v>
      </c>
      <c r="G40" s="49">
        <f t="shared" ca="1" si="6"/>
        <v>0.61856746560000009</v>
      </c>
      <c r="H40" s="49">
        <f t="shared" ca="1" si="7"/>
        <v>0.75602690240000014</v>
      </c>
      <c r="I40" s="49">
        <f t="shared" ca="1" si="8"/>
        <v>0.89348633919999998</v>
      </c>
      <c r="J40" s="49">
        <f t="shared" ca="1" si="9"/>
        <v>1.030945776</v>
      </c>
      <c r="K40" s="49">
        <f t="shared" ca="1" si="10"/>
        <v>1.1684052128</v>
      </c>
      <c r="L40" s="49">
        <f t="shared" ca="1" si="11"/>
        <v>1.3058646495999999</v>
      </c>
      <c r="M40" s="49">
        <f t="shared" ca="1" si="12"/>
        <v>1.4433240864000001</v>
      </c>
      <c r="N40" s="49">
        <f t="shared" ca="1" si="13"/>
        <v>1.5807835231999998</v>
      </c>
      <c r="O40" s="49">
        <f t="shared" ca="1" si="14"/>
        <v>1.71824296</v>
      </c>
      <c r="P40" s="49">
        <f t="shared" ca="1" si="15"/>
        <v>1.8557023968000002</v>
      </c>
      <c r="Q40" s="49">
        <f t="shared" ca="1" si="16"/>
        <v>1.9931618335999999</v>
      </c>
      <c r="R40" s="49">
        <f t="shared" ca="1" si="17"/>
        <v>2.1306212704000003</v>
      </c>
      <c r="S40" s="50">
        <f t="shared" ca="1" si="18"/>
        <v>2.2680807072000002</v>
      </c>
      <c r="T40" s="48">
        <f t="shared" ca="1" si="23"/>
        <v>0</v>
      </c>
      <c r="U40" s="49">
        <f t="shared" ca="1" si="23"/>
        <v>0</v>
      </c>
      <c r="V40" s="49">
        <f t="shared" ca="1" si="23"/>
        <v>0</v>
      </c>
      <c r="W40" s="49">
        <f t="shared" ca="1" si="23"/>
        <v>1.4291984952536523</v>
      </c>
      <c r="X40" s="49">
        <f t="shared" ca="1" si="23"/>
        <v>6.7765326068028209</v>
      </c>
      <c r="Y40" s="49">
        <f t="shared" ca="1" si="23"/>
        <v>14.315697943135278</v>
      </c>
      <c r="Z40" s="49">
        <f t="shared" ca="1" si="23"/>
        <v>24.046694504251011</v>
      </c>
      <c r="AA40" s="49">
        <f t="shared" ca="1" si="23"/>
        <v>35.969522290150053</v>
      </c>
      <c r="AB40" s="49">
        <f t="shared" ca="1" si="23"/>
        <v>50.08418130083237</v>
      </c>
      <c r="AC40" s="49">
        <f t="shared" ca="1" si="23"/>
        <v>66.390671536297987</v>
      </c>
      <c r="AD40" s="49">
        <f t="shared" ca="1" si="23"/>
        <v>84.888992996546904</v>
      </c>
      <c r="AE40" s="49">
        <f t="shared" ca="1" si="23"/>
        <v>105.57914568157906</v>
      </c>
      <c r="AF40" s="49">
        <f t="shared" ca="1" si="23"/>
        <v>128.46112959139458</v>
      </c>
      <c r="AG40" s="49">
        <f t="shared" ca="1" si="23"/>
        <v>153.53494472599337</v>
      </c>
      <c r="AH40" s="49">
        <f t="shared" ca="1" si="23"/>
        <v>180.8005910853754</v>
      </c>
      <c r="AI40" s="49">
        <f t="shared" ca="1" si="22"/>
        <v>210.25806866954085</v>
      </c>
      <c r="AJ40" s="49">
        <f t="shared" ca="1" si="22"/>
        <v>241.90737747848948</v>
      </c>
      <c r="AK40" s="75">
        <f ca="1">T40*VLOOKUP('Tipo de Pilha_Furieri2014'!$E$1,'Área - us ur_Furieri2014'!$A$4:$R$6,2,FALSE)/1000</f>
        <v>0</v>
      </c>
      <c r="AL40" s="76">
        <f ca="1">U40*VLOOKUP('Tipo de Pilha_Furieri2014'!$E$1,'Área - us ur_Furieri2014'!$A$4:$R$6,3,FALSE)/1000</f>
        <v>0</v>
      </c>
      <c r="AM40" s="76">
        <f ca="1">V40*VLOOKUP('Tipo de Pilha_Furieri2014'!$E$1,'Área - us ur_Furieri2014'!$A$4:$R$6,4,FALSE)/1000</f>
        <v>0</v>
      </c>
      <c r="AN40" s="76">
        <f ca="1">W40*VLOOKUP('Tipo de Pilha_Furieri2014'!$E$1,'Área - us ur_Furieri2014'!$A$4:$R$6,5,FALSE)/1000</f>
        <v>1.3863225403960424E-4</v>
      </c>
      <c r="AO40" s="76">
        <f ca="1">X40*VLOOKUP('Tipo de Pilha_Furieri2014'!$E$1,'Área - us ur_Furieri2014'!$A$4:$R$6,6,FALSE)/1000</f>
        <v>1.0774686844816485E-3</v>
      </c>
      <c r="AP40" s="76">
        <f ca="1">Y40*VLOOKUP('Tipo de Pilha_Furieri2014'!$E$1,'Área - us ur_Furieri2014'!$A$4:$R$6,7,FALSE)/1000</f>
        <v>2.9060866824564616E-3</v>
      </c>
      <c r="AQ40" s="76">
        <f ca="1">Z40*VLOOKUP('Tipo de Pilha_Furieri2014'!$E$1,'Área - us ur_Furieri2014'!$A$4:$R$6,8,FALSE)/1000</f>
        <v>3.6791442591504048E-3</v>
      </c>
      <c r="AR40" s="76">
        <f ca="1">AA40*VLOOKUP('Tipo de Pilha_Furieri2014'!$E$1,'Área - us ur_Furieri2014'!$A$4:$R$6,9,FALSE)/1000</f>
        <v>3.9206779296263559E-3</v>
      </c>
      <c r="AS40" s="76">
        <f ca="1">AB40*VLOOKUP('Tipo de Pilha_Furieri2014'!$E$1,'Área - us ur_Furieri2014'!$A$4:$R$6,10,FALSE)/1000</f>
        <v>2.7045457902449481E-3</v>
      </c>
      <c r="AT40" s="76">
        <f ca="1">AC40*VLOOKUP('Tipo de Pilha_Furieri2014'!$E$1,'Área - us ur_Furieri2014'!$A$4:$R$6,11,FALSE)/1000</f>
        <v>2.3236735037704295E-3</v>
      </c>
      <c r="AU40" s="76">
        <f ca="1">AD40*VLOOKUP('Tipo de Pilha_Furieri2014'!$E$1,'Área - us ur_Furieri2014'!$A$4:$R$6,12,FALSE)/1000</f>
        <v>2.0373358319171254E-3</v>
      </c>
      <c r="AV40" s="76">
        <f ca="1">AE40*VLOOKUP('Tipo de Pilha_Furieri2014'!$E$1,'Área - us ur_Furieri2014'!$A$4:$R$6,13,FALSE)/1000</f>
        <v>6.3347487408947449E-4</v>
      </c>
      <c r="AW40" s="76">
        <f ca="1">AF40*VLOOKUP('Tipo de Pilha_Furieri2014'!$E$1,'Área - us ur_Furieri2014'!$A$4:$R$6,14,FALSE)/1000</f>
        <v>3.8538338877418379E-4</v>
      </c>
      <c r="AX40" s="76">
        <f ca="1">AG40*VLOOKUP('Tipo de Pilha_Furieri2014'!$E$1,'Área - us ur_Furieri2014'!$A$4:$R$6,15,FALSE)/1000</f>
        <v>1.5353494472599338E-4</v>
      </c>
      <c r="AY40" s="76">
        <f ca="1">AH40*VLOOKUP('Tipo de Pilha_Furieri2014'!$E$1,'Área - us ur_Furieri2014'!$A$4:$R$6,16,FALSE)/1000</f>
        <v>0</v>
      </c>
      <c r="AZ40" s="76">
        <f ca="1">AI40*VLOOKUP('Tipo de Pilha_Furieri2014'!$E$1,'Área - us ur_Furieri2014'!$A$4:$R$6,17,FALSE)/1000</f>
        <v>0</v>
      </c>
      <c r="BA40" s="77">
        <f ca="1">AJ40*VLOOKUP('Tipo de Pilha_Furieri2014'!$E$1,'Área - us ur_Furieri2014'!$A$4:$R$6,18,FALSE)/1000</f>
        <v>0</v>
      </c>
      <c r="BB40" s="70">
        <f t="shared" ca="1" si="19"/>
        <v>1.9959958143276627E-2</v>
      </c>
    </row>
    <row r="41" spans="1:54" ht="15" customHeight="1" x14ac:dyDescent="0.2">
      <c r="A41" s="90">
        <f>'Série Vento-2 dias'!J41</f>
        <v>42082</v>
      </c>
      <c r="B41" s="55">
        <f ca="1">'Série Vento-2 dias'!K41</f>
        <v>12.027700719999999</v>
      </c>
      <c r="C41" s="48">
        <f t="shared" ca="1" si="2"/>
        <v>6.0138503600000004E-2</v>
      </c>
      <c r="D41" s="49">
        <f t="shared" ca="1" si="3"/>
        <v>0.18041551079999998</v>
      </c>
      <c r="E41" s="49">
        <f t="shared" ca="1" si="4"/>
        <v>0.30069251799999996</v>
      </c>
      <c r="F41" s="49">
        <f t="shared" ca="1" si="5"/>
        <v>0.42096952519999992</v>
      </c>
      <c r="G41" s="49">
        <f t="shared" ca="1" si="6"/>
        <v>0.54124653239999998</v>
      </c>
      <c r="H41" s="49">
        <f t="shared" ca="1" si="7"/>
        <v>0.66152353959999999</v>
      </c>
      <c r="I41" s="49">
        <f t="shared" ca="1" si="8"/>
        <v>0.78180054679999988</v>
      </c>
      <c r="J41" s="49">
        <f t="shared" ca="1" si="9"/>
        <v>0.902077554</v>
      </c>
      <c r="K41" s="49">
        <f t="shared" ca="1" si="10"/>
        <v>1.0223545612</v>
      </c>
      <c r="L41" s="49">
        <f t="shared" ca="1" si="11"/>
        <v>1.1426315683999999</v>
      </c>
      <c r="M41" s="49">
        <f t="shared" ca="1" si="12"/>
        <v>1.2629085756</v>
      </c>
      <c r="N41" s="49">
        <f t="shared" ca="1" si="13"/>
        <v>1.3831855827999997</v>
      </c>
      <c r="O41" s="49">
        <f t="shared" ca="1" si="14"/>
        <v>1.5034625899999998</v>
      </c>
      <c r="P41" s="49">
        <f t="shared" ca="1" si="15"/>
        <v>1.6237395971999999</v>
      </c>
      <c r="Q41" s="49">
        <f t="shared" ca="1" si="16"/>
        <v>1.7440166043999996</v>
      </c>
      <c r="R41" s="49">
        <f t="shared" ca="1" si="17"/>
        <v>1.8642936116000002</v>
      </c>
      <c r="S41" s="50">
        <f t="shared" ca="1" si="18"/>
        <v>1.9845706187999999</v>
      </c>
      <c r="T41" s="48">
        <f t="shared" ca="1" si="23"/>
        <v>0</v>
      </c>
      <c r="U41" s="49">
        <f t="shared" ca="1" si="23"/>
        <v>0</v>
      </c>
      <c r="V41" s="49">
        <f t="shared" ca="1" si="23"/>
        <v>0</v>
      </c>
      <c r="W41" s="49">
        <f t="shared" ca="1" si="23"/>
        <v>0</v>
      </c>
      <c r="X41" s="49">
        <f t="shared" ca="1" si="23"/>
        <v>3.4989591863194063</v>
      </c>
      <c r="Y41" s="49">
        <f t="shared" ca="1" si="23"/>
        <v>8.8970711545569401</v>
      </c>
      <c r="Z41" s="49">
        <f t="shared" ca="1" si="23"/>
        <v>15.973303904269175</v>
      </c>
      <c r="AA41" s="49">
        <f t="shared" ca="1" si="23"/>
        <v>24.72765743545613</v>
      </c>
      <c r="AB41" s="49">
        <f t="shared" ca="1" si="23"/>
        <v>35.160131748117792</v>
      </c>
      <c r="AC41" s="49">
        <f t="shared" ca="1" si="23"/>
        <v>47.270726842254135</v>
      </c>
      <c r="AD41" s="49">
        <f t="shared" ca="1" si="23"/>
        <v>61.059442717865224</v>
      </c>
      <c r="AE41" s="49">
        <f t="shared" ca="1" si="23"/>
        <v>76.52627937495096</v>
      </c>
      <c r="AF41" s="49">
        <f t="shared" ca="1" si="23"/>
        <v>93.671236813511456</v>
      </c>
      <c r="AG41" s="49">
        <f t="shared" ca="1" si="23"/>
        <v>112.49431503354667</v>
      </c>
      <c r="AH41" s="49">
        <f t="shared" ca="1" si="23"/>
        <v>132.99551403505649</v>
      </c>
      <c r="AI41" s="49">
        <f t="shared" ca="1" si="22"/>
        <v>155.17483381804121</v>
      </c>
      <c r="AJ41" s="49">
        <f t="shared" ca="1" si="22"/>
        <v>179.03227438250045</v>
      </c>
      <c r="AK41" s="75">
        <f ca="1">T41*VLOOKUP('Tipo de Pilha_Furieri2014'!$E$1,'Área - us ur_Furieri2014'!$A$4:$R$6,2,FALSE)/1000</f>
        <v>0</v>
      </c>
      <c r="AL41" s="76">
        <f ca="1">U41*VLOOKUP('Tipo de Pilha_Furieri2014'!$E$1,'Área - us ur_Furieri2014'!$A$4:$R$6,3,FALSE)/1000</f>
        <v>0</v>
      </c>
      <c r="AM41" s="76">
        <f ca="1">V41*VLOOKUP('Tipo de Pilha_Furieri2014'!$E$1,'Área - us ur_Furieri2014'!$A$4:$R$6,4,FALSE)/1000</f>
        <v>0</v>
      </c>
      <c r="AN41" s="76">
        <f ca="1">W41*VLOOKUP('Tipo de Pilha_Furieri2014'!$E$1,'Área - us ur_Furieri2014'!$A$4:$R$6,5,FALSE)/1000</f>
        <v>0</v>
      </c>
      <c r="AO41" s="76">
        <f ca="1">X41*VLOOKUP('Tipo de Pilha_Furieri2014'!$E$1,'Área - us ur_Furieri2014'!$A$4:$R$6,6,FALSE)/1000</f>
        <v>5.5633451062478553E-4</v>
      </c>
      <c r="AP41" s="76">
        <f ca="1">Y41*VLOOKUP('Tipo de Pilha_Furieri2014'!$E$1,'Área - us ur_Furieri2014'!$A$4:$R$6,7,FALSE)/1000</f>
        <v>1.806105444375059E-3</v>
      </c>
      <c r="AQ41" s="76">
        <f ca="1">Z41*VLOOKUP('Tipo de Pilha_Furieri2014'!$E$1,'Área - us ur_Furieri2014'!$A$4:$R$6,8,FALSE)/1000</f>
        <v>2.4439154973531834E-3</v>
      </c>
      <c r="AR41" s="76">
        <f ca="1">AA41*VLOOKUP('Tipo de Pilha_Furieri2014'!$E$1,'Área - us ur_Furieri2014'!$A$4:$R$6,9,FALSE)/1000</f>
        <v>2.6953146604647184E-3</v>
      </c>
      <c r="AS41" s="76">
        <f ca="1">AB41*VLOOKUP('Tipo de Pilha_Furieri2014'!$E$1,'Área - us ur_Furieri2014'!$A$4:$R$6,10,FALSE)/1000</f>
        <v>1.8986471143983611E-3</v>
      </c>
      <c r="AT41" s="76">
        <f ca="1">AC41*VLOOKUP('Tipo de Pilha_Furieri2014'!$E$1,'Área - us ur_Furieri2014'!$A$4:$R$6,11,FALSE)/1000</f>
        <v>1.654475439478895E-3</v>
      </c>
      <c r="AU41" s="76">
        <f ca="1">AD41*VLOOKUP('Tipo de Pilha_Furieri2014'!$E$1,'Área - us ur_Furieri2014'!$A$4:$R$6,12,FALSE)/1000</f>
        <v>1.4654266252287654E-3</v>
      </c>
      <c r="AV41" s="76">
        <f ca="1">AE41*VLOOKUP('Tipo de Pilha_Furieri2014'!$E$1,'Área - us ur_Furieri2014'!$A$4:$R$6,13,FALSE)/1000</f>
        <v>4.5915767624970578E-4</v>
      </c>
      <c r="AW41" s="76">
        <f ca="1">AF41*VLOOKUP('Tipo de Pilha_Furieri2014'!$E$1,'Área - us ur_Furieri2014'!$A$4:$R$6,14,FALSE)/1000</f>
        <v>2.8101371044053435E-4</v>
      </c>
      <c r="AX41" s="76">
        <f ca="1">AG41*VLOOKUP('Tipo de Pilha_Furieri2014'!$E$1,'Área - us ur_Furieri2014'!$A$4:$R$6,15,FALSE)/1000</f>
        <v>1.1249431503354668E-4</v>
      </c>
      <c r="AY41" s="76">
        <f ca="1">AH41*VLOOKUP('Tipo de Pilha_Furieri2014'!$E$1,'Área - us ur_Furieri2014'!$A$4:$R$6,16,FALSE)/1000</f>
        <v>0</v>
      </c>
      <c r="AZ41" s="76">
        <f ca="1">AI41*VLOOKUP('Tipo de Pilha_Furieri2014'!$E$1,'Área - us ur_Furieri2014'!$A$4:$R$6,17,FALSE)/1000</f>
        <v>0</v>
      </c>
      <c r="BA41" s="77">
        <f ca="1">AJ41*VLOOKUP('Tipo de Pilha_Furieri2014'!$E$1,'Área - us ur_Furieri2014'!$A$4:$R$6,18,FALSE)/1000</f>
        <v>0</v>
      </c>
      <c r="BB41" s="70">
        <f t="shared" ca="1" si="19"/>
        <v>1.3372884993647555E-2</v>
      </c>
    </row>
    <row r="42" spans="1:54" ht="15" customHeight="1" x14ac:dyDescent="0.2">
      <c r="A42" s="90">
        <f>'Série Vento-2 dias'!J42</f>
        <v>42084</v>
      </c>
      <c r="B42" s="55">
        <f ca="1">'Série Vento-2 dias'!K42</f>
        <v>12.886822199999999</v>
      </c>
      <c r="C42" s="48">
        <f t="shared" ca="1" si="2"/>
        <v>6.4434111000000002E-2</v>
      </c>
      <c r="D42" s="49">
        <f t="shared" ca="1" si="3"/>
        <v>0.19330233299999999</v>
      </c>
      <c r="E42" s="49">
        <f t="shared" ca="1" si="4"/>
        <v>0.32217055500000003</v>
      </c>
      <c r="F42" s="49">
        <f t="shared" ca="1" si="5"/>
        <v>0.45103877699999995</v>
      </c>
      <c r="G42" s="49">
        <f t="shared" ca="1" si="6"/>
        <v>0.57990699899999998</v>
      </c>
      <c r="H42" s="49">
        <f t="shared" ca="1" si="7"/>
        <v>0.70877522100000001</v>
      </c>
      <c r="I42" s="49">
        <f t="shared" ca="1" si="8"/>
        <v>0.83764344299999993</v>
      </c>
      <c r="J42" s="49">
        <f t="shared" ca="1" si="9"/>
        <v>0.96651166500000008</v>
      </c>
      <c r="K42" s="49">
        <f t="shared" ca="1" si="10"/>
        <v>1.095379887</v>
      </c>
      <c r="L42" s="49">
        <f t="shared" ca="1" si="11"/>
        <v>1.2242481089999999</v>
      </c>
      <c r="M42" s="49">
        <f t="shared" ca="1" si="12"/>
        <v>1.3531163310000001</v>
      </c>
      <c r="N42" s="49">
        <f t="shared" ca="1" si="13"/>
        <v>1.4819845529999998</v>
      </c>
      <c r="O42" s="49">
        <f t="shared" ca="1" si="14"/>
        <v>1.6108527749999999</v>
      </c>
      <c r="P42" s="49">
        <f t="shared" ca="1" si="15"/>
        <v>1.739720997</v>
      </c>
      <c r="Q42" s="49">
        <f t="shared" ca="1" si="16"/>
        <v>1.8685892189999997</v>
      </c>
      <c r="R42" s="49">
        <f t="shared" ca="1" si="17"/>
        <v>1.9974574410000003</v>
      </c>
      <c r="S42" s="50">
        <f t="shared" ca="1" si="18"/>
        <v>2.1263256629999998</v>
      </c>
      <c r="T42" s="48">
        <f t="shared" ca="1" si="23"/>
        <v>0</v>
      </c>
      <c r="U42" s="49">
        <f t="shared" ca="1" si="23"/>
        <v>0</v>
      </c>
      <c r="V42" s="49">
        <f t="shared" ca="1" si="23"/>
        <v>0</v>
      </c>
      <c r="W42" s="49">
        <f t="shared" ca="1" si="23"/>
        <v>0.55164197298403106</v>
      </c>
      <c r="X42" s="49">
        <f t="shared" ca="1" si="23"/>
        <v>5.0510572592527874</v>
      </c>
      <c r="Y42" s="49">
        <f t="shared" ca="1" si="23"/>
        <v>11.476886707928735</v>
      </c>
      <c r="Z42" s="49">
        <f t="shared" ca="1" si="23"/>
        <v>19.82913031901186</v>
      </c>
      <c r="AA42" s="49">
        <f t="shared" ca="1" si="23"/>
        <v>30.107788092502204</v>
      </c>
      <c r="AB42" s="49">
        <f t="shared" ca="1" si="23"/>
        <v>42.312860028399705</v>
      </c>
      <c r="AC42" s="49">
        <f t="shared" ca="1" si="23"/>
        <v>56.444346126704389</v>
      </c>
      <c r="AD42" s="49">
        <f t="shared" ca="1" si="23"/>
        <v>72.502246387416307</v>
      </c>
      <c r="AE42" s="49">
        <f t="shared" ca="1" si="23"/>
        <v>90.486560810535352</v>
      </c>
      <c r="AF42" s="49">
        <f t="shared" ca="1" si="23"/>
        <v>110.39728939606164</v>
      </c>
      <c r="AG42" s="49">
        <f t="shared" ca="1" si="23"/>
        <v>132.23443214399509</v>
      </c>
      <c r="AH42" s="49">
        <f t="shared" ca="1" si="23"/>
        <v>155.9979890543357</v>
      </c>
      <c r="AI42" s="49">
        <f t="shared" ca="1" si="22"/>
        <v>181.68796012708367</v>
      </c>
      <c r="AJ42" s="49">
        <f t="shared" ca="1" si="22"/>
        <v>209.30434536223856</v>
      </c>
      <c r="AK42" s="75">
        <f ca="1">T42*VLOOKUP('Tipo de Pilha_Furieri2014'!$E$1,'Área - us ur_Furieri2014'!$A$4:$R$6,2,FALSE)/1000</f>
        <v>0</v>
      </c>
      <c r="AL42" s="76">
        <f ca="1">U42*VLOOKUP('Tipo de Pilha_Furieri2014'!$E$1,'Área - us ur_Furieri2014'!$A$4:$R$6,3,FALSE)/1000</f>
        <v>0</v>
      </c>
      <c r="AM42" s="76">
        <f ca="1">V42*VLOOKUP('Tipo de Pilha_Furieri2014'!$E$1,'Área - us ur_Furieri2014'!$A$4:$R$6,4,FALSE)/1000</f>
        <v>0</v>
      </c>
      <c r="AN42" s="76">
        <f ca="1">W42*VLOOKUP('Tipo de Pilha_Furieri2014'!$E$1,'Área - us ur_Furieri2014'!$A$4:$R$6,5,FALSE)/1000</f>
        <v>5.3509271379451008E-5</v>
      </c>
      <c r="AO42" s="76">
        <f ca="1">X42*VLOOKUP('Tipo de Pilha_Furieri2014'!$E$1,'Área - us ur_Furieri2014'!$A$4:$R$6,6,FALSE)/1000</f>
        <v>8.0311810422119322E-4</v>
      </c>
      <c r="AP42" s="76">
        <f ca="1">Y42*VLOOKUP('Tipo de Pilha_Furieri2014'!$E$1,'Área - us ur_Furieri2014'!$A$4:$R$6,7,FALSE)/1000</f>
        <v>2.3298080017095332E-3</v>
      </c>
      <c r="AQ42" s="76">
        <f ca="1">Z42*VLOOKUP('Tipo de Pilha_Furieri2014'!$E$1,'Área - us ur_Furieri2014'!$A$4:$R$6,8,FALSE)/1000</f>
        <v>3.0338569388088142E-3</v>
      </c>
      <c r="AR42" s="76">
        <f ca="1">AA42*VLOOKUP('Tipo de Pilha_Furieri2014'!$E$1,'Área - us ur_Furieri2014'!$A$4:$R$6,9,FALSE)/1000</f>
        <v>3.2817489020827402E-3</v>
      </c>
      <c r="AS42" s="76">
        <f ca="1">AB42*VLOOKUP('Tipo de Pilha_Furieri2014'!$E$1,'Área - us ur_Furieri2014'!$A$4:$R$6,10,FALSE)/1000</f>
        <v>2.2848944415335844E-3</v>
      </c>
      <c r="AT42" s="76">
        <f ca="1">AC42*VLOOKUP('Tipo de Pilha_Furieri2014'!$E$1,'Área - us ur_Furieri2014'!$A$4:$R$6,11,FALSE)/1000</f>
        <v>1.9755521144346538E-3</v>
      </c>
      <c r="AU42" s="76">
        <f ca="1">AD42*VLOOKUP('Tipo de Pilha_Furieri2014'!$E$1,'Área - us ur_Furieri2014'!$A$4:$R$6,12,FALSE)/1000</f>
        <v>1.7400539132979914E-3</v>
      </c>
      <c r="AV42" s="76">
        <f ca="1">AE42*VLOOKUP('Tipo de Pilha_Furieri2014'!$E$1,'Área - us ur_Furieri2014'!$A$4:$R$6,13,FALSE)/1000</f>
        <v>5.4291936486321212E-4</v>
      </c>
      <c r="AW42" s="76">
        <f ca="1">AF42*VLOOKUP('Tipo de Pilha_Furieri2014'!$E$1,'Área - us ur_Furieri2014'!$A$4:$R$6,14,FALSE)/1000</f>
        <v>3.3119186818818491E-4</v>
      </c>
      <c r="AX42" s="76">
        <f ca="1">AG42*VLOOKUP('Tipo de Pilha_Furieri2014'!$E$1,'Área - us ur_Furieri2014'!$A$4:$R$6,15,FALSE)/1000</f>
        <v>1.322344321439951E-4</v>
      </c>
      <c r="AY42" s="76">
        <f ca="1">AH42*VLOOKUP('Tipo de Pilha_Furieri2014'!$E$1,'Área - us ur_Furieri2014'!$A$4:$R$6,16,FALSE)/1000</f>
        <v>0</v>
      </c>
      <c r="AZ42" s="76">
        <f ca="1">AI42*VLOOKUP('Tipo de Pilha_Furieri2014'!$E$1,'Área - us ur_Furieri2014'!$A$4:$R$6,17,FALSE)/1000</f>
        <v>0</v>
      </c>
      <c r="BA42" s="77">
        <f ca="1">AJ42*VLOOKUP('Tipo de Pilha_Furieri2014'!$E$1,'Área - us ur_Furieri2014'!$A$4:$R$6,18,FALSE)/1000</f>
        <v>0</v>
      </c>
      <c r="BB42" s="70">
        <f t="shared" ca="1" si="19"/>
        <v>1.6508887352663357E-2</v>
      </c>
    </row>
    <row r="43" spans="1:54" ht="15" customHeight="1" x14ac:dyDescent="0.2">
      <c r="A43" s="90">
        <f>'Série Vento-2 dias'!J43</f>
        <v>42086</v>
      </c>
      <c r="B43" s="55">
        <f ca="1">'Série Vento-2 dias'!K43</f>
        <v>12.027700719999999</v>
      </c>
      <c r="C43" s="48">
        <f t="shared" ca="1" si="2"/>
        <v>6.0138503600000004E-2</v>
      </c>
      <c r="D43" s="49">
        <f t="shared" ca="1" si="3"/>
        <v>0.18041551079999998</v>
      </c>
      <c r="E43" s="49">
        <f t="shared" ca="1" si="4"/>
        <v>0.30069251799999996</v>
      </c>
      <c r="F43" s="49">
        <f t="shared" ca="1" si="5"/>
        <v>0.42096952519999992</v>
      </c>
      <c r="G43" s="49">
        <f t="shared" ca="1" si="6"/>
        <v>0.54124653239999998</v>
      </c>
      <c r="H43" s="49">
        <f t="shared" ca="1" si="7"/>
        <v>0.66152353959999999</v>
      </c>
      <c r="I43" s="49">
        <f t="shared" ca="1" si="8"/>
        <v>0.78180054679999988</v>
      </c>
      <c r="J43" s="49">
        <f t="shared" ca="1" si="9"/>
        <v>0.902077554</v>
      </c>
      <c r="K43" s="49">
        <f t="shared" ca="1" si="10"/>
        <v>1.0223545612</v>
      </c>
      <c r="L43" s="49">
        <f t="shared" ca="1" si="11"/>
        <v>1.1426315683999999</v>
      </c>
      <c r="M43" s="49">
        <f t="shared" ca="1" si="12"/>
        <v>1.2629085756</v>
      </c>
      <c r="N43" s="49">
        <f t="shared" ca="1" si="13"/>
        <v>1.3831855827999997</v>
      </c>
      <c r="O43" s="49">
        <f t="shared" ca="1" si="14"/>
        <v>1.5034625899999998</v>
      </c>
      <c r="P43" s="49">
        <f t="shared" ca="1" si="15"/>
        <v>1.6237395971999999</v>
      </c>
      <c r="Q43" s="49">
        <f t="shared" ca="1" si="16"/>
        <v>1.7440166043999996</v>
      </c>
      <c r="R43" s="49">
        <f t="shared" ca="1" si="17"/>
        <v>1.8642936116000002</v>
      </c>
      <c r="S43" s="50">
        <f t="shared" ca="1" si="18"/>
        <v>1.9845706187999999</v>
      </c>
      <c r="T43" s="48">
        <f t="shared" ca="1" si="23"/>
        <v>0</v>
      </c>
      <c r="U43" s="49">
        <f t="shared" ca="1" si="23"/>
        <v>0</v>
      </c>
      <c r="V43" s="49">
        <f t="shared" ca="1" si="23"/>
        <v>0</v>
      </c>
      <c r="W43" s="49">
        <f t="shared" ca="1" si="23"/>
        <v>0</v>
      </c>
      <c r="X43" s="49">
        <f t="shared" ca="1" si="23"/>
        <v>3.4989591863194063</v>
      </c>
      <c r="Y43" s="49">
        <f t="shared" ca="1" si="23"/>
        <v>8.8970711545569401</v>
      </c>
      <c r="Z43" s="49">
        <f t="shared" ca="1" si="23"/>
        <v>15.973303904269175</v>
      </c>
      <c r="AA43" s="49">
        <f t="shared" ca="1" si="23"/>
        <v>24.72765743545613</v>
      </c>
      <c r="AB43" s="49">
        <f t="shared" ca="1" si="23"/>
        <v>35.160131748117792</v>
      </c>
      <c r="AC43" s="49">
        <f t="shared" ca="1" si="23"/>
        <v>47.270726842254135</v>
      </c>
      <c r="AD43" s="49">
        <f t="shared" ca="1" si="23"/>
        <v>61.059442717865224</v>
      </c>
      <c r="AE43" s="49">
        <f t="shared" ca="1" si="23"/>
        <v>76.52627937495096</v>
      </c>
      <c r="AF43" s="49">
        <f t="shared" ca="1" si="23"/>
        <v>93.671236813511456</v>
      </c>
      <c r="AG43" s="49">
        <f t="shared" ca="1" si="23"/>
        <v>112.49431503354667</v>
      </c>
      <c r="AH43" s="49">
        <f t="shared" ca="1" si="23"/>
        <v>132.99551403505649</v>
      </c>
      <c r="AI43" s="49">
        <f t="shared" ca="1" si="22"/>
        <v>155.17483381804121</v>
      </c>
      <c r="AJ43" s="49">
        <f t="shared" ca="1" si="22"/>
        <v>179.03227438250045</v>
      </c>
      <c r="AK43" s="75">
        <f ca="1">T43*VLOOKUP('Tipo de Pilha_Furieri2014'!$E$1,'Área - us ur_Furieri2014'!$A$4:$R$6,2,FALSE)/1000</f>
        <v>0</v>
      </c>
      <c r="AL43" s="76">
        <f ca="1">U43*VLOOKUP('Tipo de Pilha_Furieri2014'!$E$1,'Área - us ur_Furieri2014'!$A$4:$R$6,3,FALSE)/1000</f>
        <v>0</v>
      </c>
      <c r="AM43" s="76">
        <f ca="1">V43*VLOOKUP('Tipo de Pilha_Furieri2014'!$E$1,'Área - us ur_Furieri2014'!$A$4:$R$6,4,FALSE)/1000</f>
        <v>0</v>
      </c>
      <c r="AN43" s="76">
        <f ca="1">W43*VLOOKUP('Tipo de Pilha_Furieri2014'!$E$1,'Área - us ur_Furieri2014'!$A$4:$R$6,5,FALSE)/1000</f>
        <v>0</v>
      </c>
      <c r="AO43" s="76">
        <f ca="1">X43*VLOOKUP('Tipo de Pilha_Furieri2014'!$E$1,'Área - us ur_Furieri2014'!$A$4:$R$6,6,FALSE)/1000</f>
        <v>5.5633451062478553E-4</v>
      </c>
      <c r="AP43" s="76">
        <f ca="1">Y43*VLOOKUP('Tipo de Pilha_Furieri2014'!$E$1,'Área - us ur_Furieri2014'!$A$4:$R$6,7,FALSE)/1000</f>
        <v>1.806105444375059E-3</v>
      </c>
      <c r="AQ43" s="76">
        <f ca="1">Z43*VLOOKUP('Tipo de Pilha_Furieri2014'!$E$1,'Área - us ur_Furieri2014'!$A$4:$R$6,8,FALSE)/1000</f>
        <v>2.4439154973531834E-3</v>
      </c>
      <c r="AR43" s="76">
        <f ca="1">AA43*VLOOKUP('Tipo de Pilha_Furieri2014'!$E$1,'Área - us ur_Furieri2014'!$A$4:$R$6,9,FALSE)/1000</f>
        <v>2.6953146604647184E-3</v>
      </c>
      <c r="AS43" s="76">
        <f ca="1">AB43*VLOOKUP('Tipo de Pilha_Furieri2014'!$E$1,'Área - us ur_Furieri2014'!$A$4:$R$6,10,FALSE)/1000</f>
        <v>1.8986471143983611E-3</v>
      </c>
      <c r="AT43" s="76">
        <f ca="1">AC43*VLOOKUP('Tipo de Pilha_Furieri2014'!$E$1,'Área - us ur_Furieri2014'!$A$4:$R$6,11,FALSE)/1000</f>
        <v>1.654475439478895E-3</v>
      </c>
      <c r="AU43" s="76">
        <f ca="1">AD43*VLOOKUP('Tipo de Pilha_Furieri2014'!$E$1,'Área - us ur_Furieri2014'!$A$4:$R$6,12,FALSE)/1000</f>
        <v>1.4654266252287654E-3</v>
      </c>
      <c r="AV43" s="76">
        <f ca="1">AE43*VLOOKUP('Tipo de Pilha_Furieri2014'!$E$1,'Área - us ur_Furieri2014'!$A$4:$R$6,13,FALSE)/1000</f>
        <v>4.5915767624970578E-4</v>
      </c>
      <c r="AW43" s="76">
        <f ca="1">AF43*VLOOKUP('Tipo de Pilha_Furieri2014'!$E$1,'Área - us ur_Furieri2014'!$A$4:$R$6,14,FALSE)/1000</f>
        <v>2.8101371044053435E-4</v>
      </c>
      <c r="AX43" s="76">
        <f ca="1">AG43*VLOOKUP('Tipo de Pilha_Furieri2014'!$E$1,'Área - us ur_Furieri2014'!$A$4:$R$6,15,FALSE)/1000</f>
        <v>1.1249431503354668E-4</v>
      </c>
      <c r="AY43" s="76">
        <f ca="1">AH43*VLOOKUP('Tipo de Pilha_Furieri2014'!$E$1,'Área - us ur_Furieri2014'!$A$4:$R$6,16,FALSE)/1000</f>
        <v>0</v>
      </c>
      <c r="AZ43" s="76">
        <f ca="1">AI43*VLOOKUP('Tipo de Pilha_Furieri2014'!$E$1,'Área - us ur_Furieri2014'!$A$4:$R$6,17,FALSE)/1000</f>
        <v>0</v>
      </c>
      <c r="BA43" s="77">
        <f ca="1">AJ43*VLOOKUP('Tipo de Pilha_Furieri2014'!$E$1,'Área - us ur_Furieri2014'!$A$4:$R$6,18,FALSE)/1000</f>
        <v>0</v>
      </c>
      <c r="BB43" s="70">
        <f t="shared" ca="1" si="19"/>
        <v>1.3372884993647555E-2</v>
      </c>
    </row>
    <row r="44" spans="1:54" ht="15" customHeight="1" x14ac:dyDescent="0.2">
      <c r="A44" s="90">
        <f>'Série Vento-2 dias'!J44</f>
        <v>42088</v>
      </c>
      <c r="B44" s="55">
        <f ca="1">'Série Vento-2 dias'!K44</f>
        <v>14.605065159999999</v>
      </c>
      <c r="C44" s="48">
        <f t="shared" ca="1" si="2"/>
        <v>7.3025325800000013E-2</v>
      </c>
      <c r="D44" s="49">
        <f t="shared" ca="1" si="3"/>
        <v>0.21907597739999998</v>
      </c>
      <c r="E44" s="49">
        <f t="shared" ca="1" si="4"/>
        <v>0.36512662899999998</v>
      </c>
      <c r="F44" s="49">
        <f t="shared" ca="1" si="5"/>
        <v>0.51117728059999989</v>
      </c>
      <c r="G44" s="49">
        <f t="shared" ca="1" si="6"/>
        <v>0.65722793219999998</v>
      </c>
      <c r="H44" s="49">
        <f t="shared" ca="1" si="7"/>
        <v>0.80327858380000006</v>
      </c>
      <c r="I44" s="49">
        <f t="shared" ca="1" si="8"/>
        <v>0.94932923539999992</v>
      </c>
      <c r="J44" s="49">
        <f t="shared" ca="1" si="9"/>
        <v>1.095379887</v>
      </c>
      <c r="K44" s="49">
        <f t="shared" ca="1" si="10"/>
        <v>1.2414305386</v>
      </c>
      <c r="L44" s="49">
        <f t="shared" ca="1" si="11"/>
        <v>1.3874811901999999</v>
      </c>
      <c r="M44" s="49">
        <f t="shared" ca="1" si="12"/>
        <v>1.5335318417999999</v>
      </c>
      <c r="N44" s="49">
        <f t="shared" ca="1" si="13"/>
        <v>1.6795824933999997</v>
      </c>
      <c r="O44" s="49">
        <f t="shared" ca="1" si="14"/>
        <v>1.8256331449999998</v>
      </c>
      <c r="P44" s="49">
        <f t="shared" ca="1" si="15"/>
        <v>1.9716837966</v>
      </c>
      <c r="Q44" s="49">
        <f t="shared" ca="1" si="16"/>
        <v>2.1177344481999998</v>
      </c>
      <c r="R44" s="49">
        <f t="shared" ca="1" si="17"/>
        <v>2.2637850998000002</v>
      </c>
      <c r="S44" s="50">
        <f t="shared" ca="1" si="18"/>
        <v>2.4098357513999997</v>
      </c>
      <c r="T44" s="48">
        <f t="shared" ca="1" si="23"/>
        <v>0</v>
      </c>
      <c r="U44" s="49">
        <f t="shared" ca="1" si="23"/>
        <v>0</v>
      </c>
      <c r="V44" s="49">
        <f t="shared" ca="1" si="23"/>
        <v>0</v>
      </c>
      <c r="W44" s="49">
        <f t="shared" ca="1" si="23"/>
        <v>2.4116375663654424</v>
      </c>
      <c r="X44" s="49">
        <f t="shared" ca="1" si="23"/>
        <v>8.6753852289694926</v>
      </c>
      <c r="Y44" s="49">
        <f t="shared" ca="1" si="23"/>
        <v>17.413504860176555</v>
      </c>
      <c r="Z44" s="49">
        <f t="shared" ca="1" si="23"/>
        <v>28.625996459986609</v>
      </c>
      <c r="AA44" s="49">
        <f t="shared" ca="1" si="23"/>
        <v>42.312860028399705</v>
      </c>
      <c r="AB44" s="49">
        <f t="shared" ca="1" si="23"/>
        <v>58.474095565415801</v>
      </c>
      <c r="AC44" s="49">
        <f t="shared" ca="1" si="23"/>
        <v>77.1097030710349</v>
      </c>
      <c r="AD44" s="49">
        <f t="shared" ca="1" si="23"/>
        <v>98.219682545257001</v>
      </c>
      <c r="AE44" s="49">
        <f t="shared" ca="1" si="23"/>
        <v>121.80403398808208</v>
      </c>
      <c r="AF44" s="49">
        <f t="shared" ca="1" si="23"/>
        <v>147.86275739951026</v>
      </c>
      <c r="AG44" s="49">
        <f t="shared" ca="1" si="23"/>
        <v>176.39585277954146</v>
      </c>
      <c r="AH44" s="49">
        <f t="shared" ca="1" si="23"/>
        <v>207.40332012817555</v>
      </c>
      <c r="AI44" s="49">
        <f t="shared" ca="1" si="22"/>
        <v>240.88515944541282</v>
      </c>
      <c r="AJ44" s="49">
        <f t="shared" ca="1" si="22"/>
        <v>276.84137073125294</v>
      </c>
      <c r="AK44" s="75">
        <f ca="1">T44*VLOOKUP('Tipo de Pilha_Furieri2014'!$E$1,'Área - us ur_Furieri2014'!$A$4:$R$6,2,FALSE)/1000</f>
        <v>0</v>
      </c>
      <c r="AL44" s="76">
        <f ca="1">U44*VLOOKUP('Tipo de Pilha_Furieri2014'!$E$1,'Área - us ur_Furieri2014'!$A$4:$R$6,3,FALSE)/1000</f>
        <v>0</v>
      </c>
      <c r="AM44" s="76">
        <f ca="1">V44*VLOOKUP('Tipo de Pilha_Furieri2014'!$E$1,'Área - us ur_Furieri2014'!$A$4:$R$6,4,FALSE)/1000</f>
        <v>0</v>
      </c>
      <c r="AN44" s="76">
        <f ca="1">W44*VLOOKUP('Tipo de Pilha_Furieri2014'!$E$1,'Área - us ur_Furieri2014'!$A$4:$R$6,5,FALSE)/1000</f>
        <v>2.3392884393744789E-4</v>
      </c>
      <c r="AO44" s="76">
        <f ca="1">X44*VLOOKUP('Tipo de Pilha_Furieri2014'!$E$1,'Área - us ur_Furieri2014'!$A$4:$R$6,6,FALSE)/1000</f>
        <v>1.3793862514061494E-3</v>
      </c>
      <c r="AP44" s="76">
        <f ca="1">Y44*VLOOKUP('Tipo de Pilha_Furieri2014'!$E$1,'Área - us ur_Furieri2014'!$A$4:$R$6,7,FALSE)/1000</f>
        <v>3.5349414866158407E-3</v>
      </c>
      <c r="AQ44" s="76">
        <f ca="1">Z44*VLOOKUP('Tipo de Pilha_Furieri2014'!$E$1,'Área - us ur_Furieri2014'!$A$4:$R$6,8,FALSE)/1000</f>
        <v>4.3797774583779515E-3</v>
      </c>
      <c r="AR44" s="76">
        <f ca="1">AA44*VLOOKUP('Tipo de Pilha_Furieri2014'!$E$1,'Área - us ur_Furieri2014'!$A$4:$R$6,9,FALSE)/1000</f>
        <v>4.6121017430955681E-3</v>
      </c>
      <c r="AS44" s="76">
        <f ca="1">AB44*VLOOKUP('Tipo de Pilha_Furieri2014'!$E$1,'Área - us ur_Furieri2014'!$A$4:$R$6,10,FALSE)/1000</f>
        <v>3.1576011605324535E-3</v>
      </c>
      <c r="AT44" s="76">
        <f ca="1">AC44*VLOOKUP('Tipo de Pilha_Furieri2014'!$E$1,'Área - us ur_Furieri2014'!$A$4:$R$6,11,FALSE)/1000</f>
        <v>2.6988396074862217E-3</v>
      </c>
      <c r="AU44" s="76">
        <f ca="1">AD44*VLOOKUP('Tipo de Pilha_Furieri2014'!$E$1,'Área - us ur_Furieri2014'!$A$4:$R$6,12,FALSE)/1000</f>
        <v>2.3572723810861679E-3</v>
      </c>
      <c r="AV44" s="76">
        <f ca="1">AE44*VLOOKUP('Tipo de Pilha_Furieri2014'!$E$1,'Área - us ur_Furieri2014'!$A$4:$R$6,13,FALSE)/1000</f>
        <v>7.3082420392849251E-4</v>
      </c>
      <c r="AW44" s="76">
        <f ca="1">AF44*VLOOKUP('Tipo de Pilha_Furieri2014'!$E$1,'Área - us ur_Furieri2014'!$A$4:$R$6,14,FALSE)/1000</f>
        <v>4.4358827219853083E-4</v>
      </c>
      <c r="AX44" s="76">
        <f ca="1">AG44*VLOOKUP('Tipo de Pilha_Furieri2014'!$E$1,'Área - us ur_Furieri2014'!$A$4:$R$6,15,FALSE)/1000</f>
        <v>1.7639585277954146E-4</v>
      </c>
      <c r="AY44" s="76">
        <f ca="1">AH44*VLOOKUP('Tipo de Pilha_Furieri2014'!$E$1,'Área - us ur_Furieri2014'!$A$4:$R$6,16,FALSE)/1000</f>
        <v>0</v>
      </c>
      <c r="AZ44" s="76">
        <f ca="1">AI44*VLOOKUP('Tipo de Pilha_Furieri2014'!$E$1,'Área - us ur_Furieri2014'!$A$4:$R$6,17,FALSE)/1000</f>
        <v>0</v>
      </c>
      <c r="BA44" s="77">
        <f ca="1">AJ44*VLOOKUP('Tipo de Pilha_Furieri2014'!$E$1,'Área - us ur_Furieri2014'!$A$4:$R$6,18,FALSE)/1000</f>
        <v>0</v>
      </c>
      <c r="BB44" s="70">
        <f t="shared" ca="1" si="19"/>
        <v>2.3704657261444363E-2</v>
      </c>
    </row>
    <row r="45" spans="1:54" ht="15" customHeight="1" x14ac:dyDescent="0.2">
      <c r="A45" s="90">
        <f>'Série Vento-2 dias'!J45</f>
        <v>42090</v>
      </c>
      <c r="B45" s="55">
        <f ca="1">'Série Vento-2 dias'!K45</f>
        <v>10.309457759999999</v>
      </c>
      <c r="C45" s="48">
        <f t="shared" ca="1" si="2"/>
        <v>5.1547288800000007E-2</v>
      </c>
      <c r="D45" s="49">
        <f t="shared" ca="1" si="3"/>
        <v>0.15464186639999997</v>
      </c>
      <c r="E45" s="49">
        <f t="shared" ca="1" si="4"/>
        <v>0.25773644400000001</v>
      </c>
      <c r="F45" s="49">
        <f t="shared" ca="1" si="5"/>
        <v>0.36083102159999991</v>
      </c>
      <c r="G45" s="49">
        <f t="shared" ca="1" si="6"/>
        <v>0.46392559919999998</v>
      </c>
      <c r="H45" s="49">
        <f t="shared" ca="1" si="7"/>
        <v>0.56702017680000005</v>
      </c>
      <c r="I45" s="49">
        <f t="shared" ca="1" si="8"/>
        <v>0.67011475440000001</v>
      </c>
      <c r="J45" s="49">
        <f t="shared" ca="1" si="9"/>
        <v>0.77320933200000008</v>
      </c>
      <c r="K45" s="49">
        <f t="shared" ca="1" si="10"/>
        <v>0.87630390959999993</v>
      </c>
      <c r="L45" s="49">
        <f t="shared" ca="1" si="11"/>
        <v>0.97939848719999989</v>
      </c>
      <c r="M45" s="49">
        <f t="shared" ca="1" si="12"/>
        <v>1.0824930648</v>
      </c>
      <c r="N45" s="49">
        <f t="shared" ca="1" si="13"/>
        <v>1.1855876423999998</v>
      </c>
      <c r="O45" s="49">
        <f t="shared" ca="1" si="14"/>
        <v>1.2886822199999999</v>
      </c>
      <c r="P45" s="49">
        <f t="shared" ca="1" si="15"/>
        <v>1.3917767975999999</v>
      </c>
      <c r="Q45" s="49">
        <f t="shared" ca="1" si="16"/>
        <v>1.4948713751999998</v>
      </c>
      <c r="R45" s="49">
        <f t="shared" ca="1" si="17"/>
        <v>1.5979659528000001</v>
      </c>
      <c r="S45" s="50">
        <f t="shared" ca="1" si="18"/>
        <v>1.7010605303999999</v>
      </c>
      <c r="T45" s="48">
        <f t="shared" ca="1" si="23"/>
        <v>0</v>
      </c>
      <c r="U45" s="49">
        <f t="shared" ca="1" si="23"/>
        <v>0</v>
      </c>
      <c r="V45" s="49">
        <f t="shared" ca="1" si="23"/>
        <v>0</v>
      </c>
      <c r="W45" s="49">
        <f t="shared" ca="1" si="23"/>
        <v>0</v>
      </c>
      <c r="X45" s="49">
        <f t="shared" ca="1" si="23"/>
        <v>0.91489486430258415</v>
      </c>
      <c r="Y45" s="49">
        <f t="shared" ca="1" si="23"/>
        <v>4.5144270933175914</v>
      </c>
      <c r="Z45" s="49">
        <f t="shared" ca="1" si="23"/>
        <v>9.3468643862731948</v>
      </c>
      <c r="AA45" s="49">
        <f t="shared" ca="1" si="23"/>
        <v>15.412206743169406</v>
      </c>
      <c r="AB45" s="49">
        <f t="shared" ca="1" si="23"/>
        <v>22.710454164006201</v>
      </c>
      <c r="AC45" s="49">
        <f t="shared" ca="1" si="23"/>
        <v>31.241606648783609</v>
      </c>
      <c r="AD45" s="49">
        <f t="shared" ca="1" si="23"/>
        <v>41.00566419750163</v>
      </c>
      <c r="AE45" s="49">
        <f t="shared" ca="1" si="23"/>
        <v>52.002626810160223</v>
      </c>
      <c r="AF45" s="49">
        <f t="shared" ca="1" si="23"/>
        <v>64.232494486759435</v>
      </c>
      <c r="AG45" s="49">
        <f t="shared" ca="1" si="23"/>
        <v>77.695267227299254</v>
      </c>
      <c r="AH45" s="49">
        <f t="shared" ca="1" si="23"/>
        <v>92.390945031779637</v>
      </c>
      <c r="AI45" s="49">
        <f t="shared" ca="1" si="22"/>
        <v>108.31952790020071</v>
      </c>
      <c r="AJ45" s="49">
        <f t="shared" ca="1" si="22"/>
        <v>125.48101583256231</v>
      </c>
      <c r="AK45" s="75">
        <f ca="1">T45*VLOOKUP('Tipo de Pilha_Furieri2014'!$E$1,'Área - us ur_Furieri2014'!$A$4:$R$6,2,FALSE)/1000</f>
        <v>0</v>
      </c>
      <c r="AL45" s="76">
        <f ca="1">U45*VLOOKUP('Tipo de Pilha_Furieri2014'!$E$1,'Área - us ur_Furieri2014'!$A$4:$R$6,3,FALSE)/1000</f>
        <v>0</v>
      </c>
      <c r="AM45" s="76">
        <f ca="1">V45*VLOOKUP('Tipo de Pilha_Furieri2014'!$E$1,'Área - us ur_Furieri2014'!$A$4:$R$6,4,FALSE)/1000</f>
        <v>0</v>
      </c>
      <c r="AN45" s="76">
        <f ca="1">W45*VLOOKUP('Tipo de Pilha_Furieri2014'!$E$1,'Área - us ur_Furieri2014'!$A$4:$R$6,5,FALSE)/1000</f>
        <v>0</v>
      </c>
      <c r="AO45" s="76">
        <f ca="1">X45*VLOOKUP('Tipo de Pilha_Furieri2014'!$E$1,'Área - us ur_Furieri2014'!$A$4:$R$6,6,FALSE)/1000</f>
        <v>1.4546828342411089E-4</v>
      </c>
      <c r="AP45" s="76">
        <f ca="1">Y45*VLOOKUP('Tipo de Pilha_Furieri2014'!$E$1,'Área - us ur_Furieri2014'!$A$4:$R$6,7,FALSE)/1000</f>
        <v>9.1642869994347108E-4</v>
      </c>
      <c r="AQ45" s="76">
        <f ca="1">Z45*VLOOKUP('Tipo de Pilha_Furieri2014'!$E$1,'Área - us ur_Furieri2014'!$A$4:$R$6,8,FALSE)/1000</f>
        <v>1.4300702510997986E-3</v>
      </c>
      <c r="AR45" s="76">
        <f ca="1">AA45*VLOOKUP('Tipo de Pilha_Furieri2014'!$E$1,'Área - us ur_Furieri2014'!$A$4:$R$6,9,FALSE)/1000</f>
        <v>1.6799305350054651E-3</v>
      </c>
      <c r="AS45" s="76">
        <f ca="1">AB45*VLOOKUP('Tipo de Pilha_Furieri2014'!$E$1,'Área - us ur_Furieri2014'!$A$4:$R$6,10,FALSE)/1000</f>
        <v>1.226364524856335E-3</v>
      </c>
      <c r="AT45" s="76">
        <f ca="1">AC45*VLOOKUP('Tipo de Pilha_Furieri2014'!$E$1,'Área - us ur_Furieri2014'!$A$4:$R$6,11,FALSE)/1000</f>
        <v>1.0934562327074265E-3</v>
      </c>
      <c r="AU45" s="76">
        <f ca="1">AD45*VLOOKUP('Tipo de Pilha_Furieri2014'!$E$1,'Área - us ur_Furieri2014'!$A$4:$R$6,12,FALSE)/1000</f>
        <v>9.8413594074003917E-4</v>
      </c>
      <c r="AV45" s="76">
        <f ca="1">AE45*VLOOKUP('Tipo de Pilha_Furieri2014'!$E$1,'Área - us ur_Furieri2014'!$A$4:$R$6,13,FALSE)/1000</f>
        <v>3.1201576086096133E-4</v>
      </c>
      <c r="AW45" s="76">
        <f ca="1">AF45*VLOOKUP('Tipo de Pilha_Furieri2014'!$E$1,'Área - us ur_Furieri2014'!$A$4:$R$6,14,FALSE)/1000</f>
        <v>1.9269748346027832E-4</v>
      </c>
      <c r="AX45" s="76">
        <f ca="1">AG45*VLOOKUP('Tipo de Pilha_Furieri2014'!$E$1,'Área - us ur_Furieri2014'!$A$4:$R$6,15,FALSE)/1000</f>
        <v>7.7695267227299256E-5</v>
      </c>
      <c r="AY45" s="76">
        <f ca="1">AH45*VLOOKUP('Tipo de Pilha_Furieri2014'!$E$1,'Área - us ur_Furieri2014'!$A$4:$R$6,16,FALSE)/1000</f>
        <v>0</v>
      </c>
      <c r="AZ45" s="76">
        <f ca="1">AI45*VLOOKUP('Tipo de Pilha_Furieri2014'!$E$1,'Área - us ur_Furieri2014'!$A$4:$R$6,17,FALSE)/1000</f>
        <v>0</v>
      </c>
      <c r="BA45" s="77">
        <f ca="1">AJ45*VLOOKUP('Tipo de Pilha_Furieri2014'!$E$1,'Área - us ur_Furieri2014'!$A$4:$R$6,18,FALSE)/1000</f>
        <v>0</v>
      </c>
      <c r="BB45" s="70">
        <f t="shared" ca="1" si="19"/>
        <v>8.0582629793251852E-3</v>
      </c>
    </row>
    <row r="46" spans="1:54" ht="15" customHeight="1" x14ac:dyDescent="0.2">
      <c r="A46" s="90">
        <f>'Série Vento-2 dias'!J46</f>
        <v>42092</v>
      </c>
      <c r="B46" s="55">
        <f ca="1">'Série Vento-2 dias'!K46</f>
        <v>12.027700719999999</v>
      </c>
      <c r="C46" s="48">
        <f t="shared" ca="1" si="2"/>
        <v>6.0138503600000004E-2</v>
      </c>
      <c r="D46" s="49">
        <f t="shared" ca="1" si="3"/>
        <v>0.18041551079999998</v>
      </c>
      <c r="E46" s="49">
        <f t="shared" ca="1" si="4"/>
        <v>0.30069251799999996</v>
      </c>
      <c r="F46" s="49">
        <f t="shared" ca="1" si="5"/>
        <v>0.42096952519999992</v>
      </c>
      <c r="G46" s="49">
        <f t="shared" ca="1" si="6"/>
        <v>0.54124653239999998</v>
      </c>
      <c r="H46" s="49">
        <f t="shared" ca="1" si="7"/>
        <v>0.66152353959999999</v>
      </c>
      <c r="I46" s="49">
        <f t="shared" ca="1" si="8"/>
        <v>0.78180054679999988</v>
      </c>
      <c r="J46" s="49">
        <f t="shared" ca="1" si="9"/>
        <v>0.902077554</v>
      </c>
      <c r="K46" s="49">
        <f t="shared" ca="1" si="10"/>
        <v>1.0223545612</v>
      </c>
      <c r="L46" s="49">
        <f t="shared" ca="1" si="11"/>
        <v>1.1426315683999999</v>
      </c>
      <c r="M46" s="49">
        <f t="shared" ca="1" si="12"/>
        <v>1.2629085756</v>
      </c>
      <c r="N46" s="49">
        <f t="shared" ca="1" si="13"/>
        <v>1.3831855827999997</v>
      </c>
      <c r="O46" s="49">
        <f t="shared" ca="1" si="14"/>
        <v>1.5034625899999998</v>
      </c>
      <c r="P46" s="49">
        <f t="shared" ca="1" si="15"/>
        <v>1.6237395971999999</v>
      </c>
      <c r="Q46" s="49">
        <f t="shared" ca="1" si="16"/>
        <v>1.7440166043999996</v>
      </c>
      <c r="R46" s="49">
        <f t="shared" ca="1" si="17"/>
        <v>1.8642936116000002</v>
      </c>
      <c r="S46" s="50">
        <f t="shared" ca="1" si="18"/>
        <v>1.9845706187999999</v>
      </c>
      <c r="T46" s="48">
        <f t="shared" ca="1" si="23"/>
        <v>0</v>
      </c>
      <c r="U46" s="49">
        <f t="shared" ca="1" si="23"/>
        <v>0</v>
      </c>
      <c r="V46" s="49">
        <f t="shared" ca="1" si="23"/>
        <v>0</v>
      </c>
      <c r="W46" s="49">
        <f t="shared" ca="1" si="23"/>
        <v>0</v>
      </c>
      <c r="X46" s="49">
        <f t="shared" ca="1" si="23"/>
        <v>3.4989591863194063</v>
      </c>
      <c r="Y46" s="49">
        <f t="shared" ca="1" si="23"/>
        <v>8.8970711545569401</v>
      </c>
      <c r="Z46" s="49">
        <f t="shared" ca="1" si="23"/>
        <v>15.973303904269175</v>
      </c>
      <c r="AA46" s="49">
        <f t="shared" ca="1" si="23"/>
        <v>24.72765743545613</v>
      </c>
      <c r="AB46" s="49">
        <f t="shared" ca="1" si="23"/>
        <v>35.160131748117792</v>
      </c>
      <c r="AC46" s="49">
        <f t="shared" ca="1" si="23"/>
        <v>47.270726842254135</v>
      </c>
      <c r="AD46" s="49">
        <f t="shared" ca="1" si="23"/>
        <v>61.059442717865224</v>
      </c>
      <c r="AE46" s="49">
        <f t="shared" ca="1" si="23"/>
        <v>76.52627937495096</v>
      </c>
      <c r="AF46" s="49">
        <f t="shared" ca="1" si="23"/>
        <v>93.671236813511456</v>
      </c>
      <c r="AG46" s="49">
        <f t="shared" ca="1" si="23"/>
        <v>112.49431503354667</v>
      </c>
      <c r="AH46" s="49">
        <f t="shared" ca="1" si="23"/>
        <v>132.99551403505649</v>
      </c>
      <c r="AI46" s="49">
        <f t="shared" ca="1" si="22"/>
        <v>155.17483381804121</v>
      </c>
      <c r="AJ46" s="49">
        <f t="shared" ca="1" si="22"/>
        <v>179.03227438250045</v>
      </c>
      <c r="AK46" s="75">
        <f ca="1">T46*VLOOKUP('Tipo de Pilha_Furieri2014'!$E$1,'Área - us ur_Furieri2014'!$A$4:$R$6,2,FALSE)/1000</f>
        <v>0</v>
      </c>
      <c r="AL46" s="76">
        <f ca="1">U46*VLOOKUP('Tipo de Pilha_Furieri2014'!$E$1,'Área - us ur_Furieri2014'!$A$4:$R$6,3,FALSE)/1000</f>
        <v>0</v>
      </c>
      <c r="AM46" s="76">
        <f ca="1">V46*VLOOKUP('Tipo de Pilha_Furieri2014'!$E$1,'Área - us ur_Furieri2014'!$A$4:$R$6,4,FALSE)/1000</f>
        <v>0</v>
      </c>
      <c r="AN46" s="76">
        <f ca="1">W46*VLOOKUP('Tipo de Pilha_Furieri2014'!$E$1,'Área - us ur_Furieri2014'!$A$4:$R$6,5,FALSE)/1000</f>
        <v>0</v>
      </c>
      <c r="AO46" s="76">
        <f ca="1">X46*VLOOKUP('Tipo de Pilha_Furieri2014'!$E$1,'Área - us ur_Furieri2014'!$A$4:$R$6,6,FALSE)/1000</f>
        <v>5.5633451062478553E-4</v>
      </c>
      <c r="AP46" s="76">
        <f ca="1">Y46*VLOOKUP('Tipo de Pilha_Furieri2014'!$E$1,'Área - us ur_Furieri2014'!$A$4:$R$6,7,FALSE)/1000</f>
        <v>1.806105444375059E-3</v>
      </c>
      <c r="AQ46" s="76">
        <f ca="1">Z46*VLOOKUP('Tipo de Pilha_Furieri2014'!$E$1,'Área - us ur_Furieri2014'!$A$4:$R$6,8,FALSE)/1000</f>
        <v>2.4439154973531834E-3</v>
      </c>
      <c r="AR46" s="76">
        <f ca="1">AA46*VLOOKUP('Tipo de Pilha_Furieri2014'!$E$1,'Área - us ur_Furieri2014'!$A$4:$R$6,9,FALSE)/1000</f>
        <v>2.6953146604647184E-3</v>
      </c>
      <c r="AS46" s="76">
        <f ca="1">AB46*VLOOKUP('Tipo de Pilha_Furieri2014'!$E$1,'Área - us ur_Furieri2014'!$A$4:$R$6,10,FALSE)/1000</f>
        <v>1.8986471143983611E-3</v>
      </c>
      <c r="AT46" s="76">
        <f ca="1">AC46*VLOOKUP('Tipo de Pilha_Furieri2014'!$E$1,'Área - us ur_Furieri2014'!$A$4:$R$6,11,FALSE)/1000</f>
        <v>1.654475439478895E-3</v>
      </c>
      <c r="AU46" s="76">
        <f ca="1">AD46*VLOOKUP('Tipo de Pilha_Furieri2014'!$E$1,'Área - us ur_Furieri2014'!$A$4:$R$6,12,FALSE)/1000</f>
        <v>1.4654266252287654E-3</v>
      </c>
      <c r="AV46" s="76">
        <f ca="1">AE46*VLOOKUP('Tipo de Pilha_Furieri2014'!$E$1,'Área - us ur_Furieri2014'!$A$4:$R$6,13,FALSE)/1000</f>
        <v>4.5915767624970578E-4</v>
      </c>
      <c r="AW46" s="76">
        <f ca="1">AF46*VLOOKUP('Tipo de Pilha_Furieri2014'!$E$1,'Área - us ur_Furieri2014'!$A$4:$R$6,14,FALSE)/1000</f>
        <v>2.8101371044053435E-4</v>
      </c>
      <c r="AX46" s="76">
        <f ca="1">AG46*VLOOKUP('Tipo de Pilha_Furieri2014'!$E$1,'Área - us ur_Furieri2014'!$A$4:$R$6,15,FALSE)/1000</f>
        <v>1.1249431503354668E-4</v>
      </c>
      <c r="AY46" s="76">
        <f ca="1">AH46*VLOOKUP('Tipo de Pilha_Furieri2014'!$E$1,'Área - us ur_Furieri2014'!$A$4:$R$6,16,FALSE)/1000</f>
        <v>0</v>
      </c>
      <c r="AZ46" s="76">
        <f ca="1">AI46*VLOOKUP('Tipo de Pilha_Furieri2014'!$E$1,'Área - us ur_Furieri2014'!$A$4:$R$6,17,FALSE)/1000</f>
        <v>0</v>
      </c>
      <c r="BA46" s="77">
        <f ca="1">AJ46*VLOOKUP('Tipo de Pilha_Furieri2014'!$E$1,'Área - us ur_Furieri2014'!$A$4:$R$6,18,FALSE)/1000</f>
        <v>0</v>
      </c>
      <c r="BB46" s="70">
        <f t="shared" ca="1" si="19"/>
        <v>1.3372884993647555E-2</v>
      </c>
    </row>
    <row r="47" spans="1:54" ht="15" customHeight="1" x14ac:dyDescent="0.2">
      <c r="A47" s="90">
        <f>'Série Vento-2 dias'!J47</f>
        <v>42094</v>
      </c>
      <c r="B47" s="55">
        <f ca="1">'Série Vento-2 dias'!K47</f>
        <v>14.605065159999999</v>
      </c>
      <c r="C47" s="48">
        <f t="shared" ca="1" si="2"/>
        <v>7.3025325800000013E-2</v>
      </c>
      <c r="D47" s="49">
        <f t="shared" ca="1" si="3"/>
        <v>0.21907597739999998</v>
      </c>
      <c r="E47" s="49">
        <f t="shared" ca="1" si="4"/>
        <v>0.36512662899999998</v>
      </c>
      <c r="F47" s="49">
        <f t="shared" ca="1" si="5"/>
        <v>0.51117728059999989</v>
      </c>
      <c r="G47" s="49">
        <f t="shared" ca="1" si="6"/>
        <v>0.65722793219999998</v>
      </c>
      <c r="H47" s="49">
        <f t="shared" ca="1" si="7"/>
        <v>0.80327858380000006</v>
      </c>
      <c r="I47" s="49">
        <f t="shared" ca="1" si="8"/>
        <v>0.94932923539999992</v>
      </c>
      <c r="J47" s="49">
        <f t="shared" ca="1" si="9"/>
        <v>1.095379887</v>
      </c>
      <c r="K47" s="49">
        <f t="shared" ca="1" si="10"/>
        <v>1.2414305386</v>
      </c>
      <c r="L47" s="49">
        <f t="shared" ca="1" si="11"/>
        <v>1.3874811901999999</v>
      </c>
      <c r="M47" s="49">
        <f t="shared" ca="1" si="12"/>
        <v>1.5335318417999999</v>
      </c>
      <c r="N47" s="49">
        <f t="shared" ca="1" si="13"/>
        <v>1.6795824933999997</v>
      </c>
      <c r="O47" s="49">
        <f t="shared" ca="1" si="14"/>
        <v>1.8256331449999998</v>
      </c>
      <c r="P47" s="49">
        <f t="shared" ca="1" si="15"/>
        <v>1.9716837966</v>
      </c>
      <c r="Q47" s="49">
        <f t="shared" ca="1" si="16"/>
        <v>2.1177344481999998</v>
      </c>
      <c r="R47" s="49">
        <f t="shared" ca="1" si="17"/>
        <v>2.2637850998000002</v>
      </c>
      <c r="S47" s="50">
        <f t="shared" ca="1" si="18"/>
        <v>2.4098357513999997</v>
      </c>
      <c r="T47" s="48">
        <f t="shared" ca="1" si="23"/>
        <v>0</v>
      </c>
      <c r="U47" s="49">
        <f t="shared" ca="1" si="23"/>
        <v>0</v>
      </c>
      <c r="V47" s="49">
        <f t="shared" ca="1" si="23"/>
        <v>0</v>
      </c>
      <c r="W47" s="49">
        <f t="shared" ca="1" si="23"/>
        <v>2.4116375663654424</v>
      </c>
      <c r="X47" s="49">
        <f t="shared" ca="1" si="23"/>
        <v>8.6753852289694926</v>
      </c>
      <c r="Y47" s="49">
        <f t="shared" ca="1" si="23"/>
        <v>17.413504860176555</v>
      </c>
      <c r="Z47" s="49">
        <f t="shared" ca="1" si="23"/>
        <v>28.625996459986609</v>
      </c>
      <c r="AA47" s="49">
        <f t="shared" ca="1" si="23"/>
        <v>42.312860028399705</v>
      </c>
      <c r="AB47" s="49">
        <f t="shared" ca="1" si="23"/>
        <v>58.474095565415801</v>
      </c>
      <c r="AC47" s="49">
        <f t="shared" ca="1" si="23"/>
        <v>77.1097030710349</v>
      </c>
      <c r="AD47" s="49">
        <f t="shared" ca="1" si="23"/>
        <v>98.219682545257001</v>
      </c>
      <c r="AE47" s="49">
        <f t="shared" ca="1" si="23"/>
        <v>121.80403398808208</v>
      </c>
      <c r="AF47" s="49">
        <f t="shared" ca="1" si="23"/>
        <v>147.86275739951026</v>
      </c>
      <c r="AG47" s="49">
        <f t="shared" ca="1" si="23"/>
        <v>176.39585277954146</v>
      </c>
      <c r="AH47" s="49">
        <f t="shared" ca="1" si="23"/>
        <v>207.40332012817555</v>
      </c>
      <c r="AI47" s="49">
        <f t="shared" ca="1" si="22"/>
        <v>240.88515944541282</v>
      </c>
      <c r="AJ47" s="49">
        <f t="shared" ca="1" si="22"/>
        <v>276.84137073125294</v>
      </c>
      <c r="AK47" s="75">
        <f ca="1">T47*VLOOKUP('Tipo de Pilha_Furieri2014'!$E$1,'Área - us ur_Furieri2014'!$A$4:$R$6,2,FALSE)/1000</f>
        <v>0</v>
      </c>
      <c r="AL47" s="76">
        <f ca="1">U47*VLOOKUP('Tipo de Pilha_Furieri2014'!$E$1,'Área - us ur_Furieri2014'!$A$4:$R$6,3,FALSE)/1000</f>
        <v>0</v>
      </c>
      <c r="AM47" s="76">
        <f ca="1">V47*VLOOKUP('Tipo de Pilha_Furieri2014'!$E$1,'Área - us ur_Furieri2014'!$A$4:$R$6,4,FALSE)/1000</f>
        <v>0</v>
      </c>
      <c r="AN47" s="76">
        <f ca="1">W47*VLOOKUP('Tipo de Pilha_Furieri2014'!$E$1,'Área - us ur_Furieri2014'!$A$4:$R$6,5,FALSE)/1000</f>
        <v>2.3392884393744789E-4</v>
      </c>
      <c r="AO47" s="76">
        <f ca="1">X47*VLOOKUP('Tipo de Pilha_Furieri2014'!$E$1,'Área - us ur_Furieri2014'!$A$4:$R$6,6,FALSE)/1000</f>
        <v>1.3793862514061494E-3</v>
      </c>
      <c r="AP47" s="76">
        <f ca="1">Y47*VLOOKUP('Tipo de Pilha_Furieri2014'!$E$1,'Área - us ur_Furieri2014'!$A$4:$R$6,7,FALSE)/1000</f>
        <v>3.5349414866158407E-3</v>
      </c>
      <c r="AQ47" s="76">
        <f ca="1">Z47*VLOOKUP('Tipo de Pilha_Furieri2014'!$E$1,'Área - us ur_Furieri2014'!$A$4:$R$6,8,FALSE)/1000</f>
        <v>4.3797774583779515E-3</v>
      </c>
      <c r="AR47" s="76">
        <f ca="1">AA47*VLOOKUP('Tipo de Pilha_Furieri2014'!$E$1,'Área - us ur_Furieri2014'!$A$4:$R$6,9,FALSE)/1000</f>
        <v>4.6121017430955681E-3</v>
      </c>
      <c r="AS47" s="76">
        <f ca="1">AB47*VLOOKUP('Tipo de Pilha_Furieri2014'!$E$1,'Área - us ur_Furieri2014'!$A$4:$R$6,10,FALSE)/1000</f>
        <v>3.1576011605324535E-3</v>
      </c>
      <c r="AT47" s="76">
        <f ca="1">AC47*VLOOKUP('Tipo de Pilha_Furieri2014'!$E$1,'Área - us ur_Furieri2014'!$A$4:$R$6,11,FALSE)/1000</f>
        <v>2.6988396074862217E-3</v>
      </c>
      <c r="AU47" s="76">
        <f ca="1">AD47*VLOOKUP('Tipo de Pilha_Furieri2014'!$E$1,'Área - us ur_Furieri2014'!$A$4:$R$6,12,FALSE)/1000</f>
        <v>2.3572723810861679E-3</v>
      </c>
      <c r="AV47" s="76">
        <f ca="1">AE47*VLOOKUP('Tipo de Pilha_Furieri2014'!$E$1,'Área - us ur_Furieri2014'!$A$4:$R$6,13,FALSE)/1000</f>
        <v>7.3082420392849251E-4</v>
      </c>
      <c r="AW47" s="76">
        <f ca="1">AF47*VLOOKUP('Tipo de Pilha_Furieri2014'!$E$1,'Área - us ur_Furieri2014'!$A$4:$R$6,14,FALSE)/1000</f>
        <v>4.4358827219853083E-4</v>
      </c>
      <c r="AX47" s="76">
        <f ca="1">AG47*VLOOKUP('Tipo de Pilha_Furieri2014'!$E$1,'Área - us ur_Furieri2014'!$A$4:$R$6,15,FALSE)/1000</f>
        <v>1.7639585277954146E-4</v>
      </c>
      <c r="AY47" s="76">
        <f ca="1">AH47*VLOOKUP('Tipo de Pilha_Furieri2014'!$E$1,'Área - us ur_Furieri2014'!$A$4:$R$6,16,FALSE)/1000</f>
        <v>0</v>
      </c>
      <c r="AZ47" s="76">
        <f ca="1">AI47*VLOOKUP('Tipo de Pilha_Furieri2014'!$E$1,'Área - us ur_Furieri2014'!$A$4:$R$6,17,FALSE)/1000</f>
        <v>0</v>
      </c>
      <c r="BA47" s="77">
        <f ca="1">AJ47*VLOOKUP('Tipo de Pilha_Furieri2014'!$E$1,'Área - us ur_Furieri2014'!$A$4:$R$6,18,FALSE)/1000</f>
        <v>0</v>
      </c>
      <c r="BB47" s="70">
        <f t="shared" ca="1" si="19"/>
        <v>2.3704657261444363E-2</v>
      </c>
    </row>
    <row r="48" spans="1:54" ht="15" customHeight="1" x14ac:dyDescent="0.2">
      <c r="A48" s="90">
        <f>'Série Vento-2 dias'!J48</f>
        <v>42096</v>
      </c>
      <c r="B48" s="55">
        <f ca="1">'Série Vento-2 dias'!K48</f>
        <v>12.886822199999999</v>
      </c>
      <c r="C48" s="48">
        <f t="shared" ca="1" si="2"/>
        <v>6.4434111000000002E-2</v>
      </c>
      <c r="D48" s="49">
        <f t="shared" ca="1" si="3"/>
        <v>0.19330233299999999</v>
      </c>
      <c r="E48" s="49">
        <f t="shared" ca="1" si="4"/>
        <v>0.32217055500000003</v>
      </c>
      <c r="F48" s="49">
        <f t="shared" ca="1" si="5"/>
        <v>0.45103877699999995</v>
      </c>
      <c r="G48" s="49">
        <f t="shared" ca="1" si="6"/>
        <v>0.57990699899999998</v>
      </c>
      <c r="H48" s="49">
        <f t="shared" ca="1" si="7"/>
        <v>0.70877522100000001</v>
      </c>
      <c r="I48" s="49">
        <f t="shared" ca="1" si="8"/>
        <v>0.83764344299999993</v>
      </c>
      <c r="J48" s="49">
        <f t="shared" ca="1" si="9"/>
        <v>0.96651166500000008</v>
      </c>
      <c r="K48" s="49">
        <f t="shared" ca="1" si="10"/>
        <v>1.095379887</v>
      </c>
      <c r="L48" s="49">
        <f t="shared" ca="1" si="11"/>
        <v>1.2242481089999999</v>
      </c>
      <c r="M48" s="49">
        <f t="shared" ca="1" si="12"/>
        <v>1.3531163310000001</v>
      </c>
      <c r="N48" s="49">
        <f t="shared" ca="1" si="13"/>
        <v>1.4819845529999998</v>
      </c>
      <c r="O48" s="49">
        <f t="shared" ca="1" si="14"/>
        <v>1.6108527749999999</v>
      </c>
      <c r="P48" s="49">
        <f t="shared" ca="1" si="15"/>
        <v>1.739720997</v>
      </c>
      <c r="Q48" s="49">
        <f t="shared" ca="1" si="16"/>
        <v>1.8685892189999997</v>
      </c>
      <c r="R48" s="49">
        <f t="shared" ca="1" si="17"/>
        <v>1.9974574410000003</v>
      </c>
      <c r="S48" s="50">
        <f t="shared" ca="1" si="18"/>
        <v>2.1263256629999998</v>
      </c>
      <c r="T48" s="48">
        <f t="shared" ca="1" si="23"/>
        <v>0</v>
      </c>
      <c r="U48" s="49">
        <f t="shared" ca="1" si="23"/>
        <v>0</v>
      </c>
      <c r="V48" s="49">
        <f t="shared" ca="1" si="23"/>
        <v>0</v>
      </c>
      <c r="W48" s="49">
        <f t="shared" ca="1" si="23"/>
        <v>0.55164197298403106</v>
      </c>
      <c r="X48" s="49">
        <f t="shared" ca="1" si="23"/>
        <v>5.0510572592527874</v>
      </c>
      <c r="Y48" s="49">
        <f t="shared" ca="1" si="23"/>
        <v>11.476886707928735</v>
      </c>
      <c r="Z48" s="49">
        <f t="shared" ca="1" si="23"/>
        <v>19.82913031901186</v>
      </c>
      <c r="AA48" s="49">
        <f t="shared" ca="1" si="23"/>
        <v>30.107788092502204</v>
      </c>
      <c r="AB48" s="49">
        <f t="shared" ca="1" si="23"/>
        <v>42.312860028399705</v>
      </c>
      <c r="AC48" s="49">
        <f t="shared" ca="1" si="23"/>
        <v>56.444346126704389</v>
      </c>
      <c r="AD48" s="49">
        <f t="shared" ca="1" si="23"/>
        <v>72.502246387416307</v>
      </c>
      <c r="AE48" s="49">
        <f t="shared" ca="1" si="23"/>
        <v>90.486560810535352</v>
      </c>
      <c r="AF48" s="49">
        <f t="shared" ca="1" si="23"/>
        <v>110.39728939606164</v>
      </c>
      <c r="AG48" s="49">
        <f t="shared" ca="1" si="23"/>
        <v>132.23443214399509</v>
      </c>
      <c r="AH48" s="49">
        <f t="shared" ca="1" si="23"/>
        <v>155.9979890543357</v>
      </c>
      <c r="AI48" s="49">
        <f t="shared" ca="1" si="22"/>
        <v>181.68796012708367</v>
      </c>
      <c r="AJ48" s="49">
        <f t="shared" ca="1" si="22"/>
        <v>209.30434536223856</v>
      </c>
      <c r="AK48" s="75">
        <f ca="1">T48*VLOOKUP('Tipo de Pilha_Furieri2014'!$E$1,'Área - us ur_Furieri2014'!$A$4:$R$6,2,FALSE)/1000</f>
        <v>0</v>
      </c>
      <c r="AL48" s="76">
        <f ca="1">U48*VLOOKUP('Tipo de Pilha_Furieri2014'!$E$1,'Área - us ur_Furieri2014'!$A$4:$R$6,3,FALSE)/1000</f>
        <v>0</v>
      </c>
      <c r="AM48" s="76">
        <f ca="1">V48*VLOOKUP('Tipo de Pilha_Furieri2014'!$E$1,'Área - us ur_Furieri2014'!$A$4:$R$6,4,FALSE)/1000</f>
        <v>0</v>
      </c>
      <c r="AN48" s="76">
        <f ca="1">W48*VLOOKUP('Tipo de Pilha_Furieri2014'!$E$1,'Área - us ur_Furieri2014'!$A$4:$R$6,5,FALSE)/1000</f>
        <v>5.3509271379451008E-5</v>
      </c>
      <c r="AO48" s="76">
        <f ca="1">X48*VLOOKUP('Tipo de Pilha_Furieri2014'!$E$1,'Área - us ur_Furieri2014'!$A$4:$R$6,6,FALSE)/1000</f>
        <v>8.0311810422119322E-4</v>
      </c>
      <c r="AP48" s="76">
        <f ca="1">Y48*VLOOKUP('Tipo de Pilha_Furieri2014'!$E$1,'Área - us ur_Furieri2014'!$A$4:$R$6,7,FALSE)/1000</f>
        <v>2.3298080017095332E-3</v>
      </c>
      <c r="AQ48" s="76">
        <f ca="1">Z48*VLOOKUP('Tipo de Pilha_Furieri2014'!$E$1,'Área - us ur_Furieri2014'!$A$4:$R$6,8,FALSE)/1000</f>
        <v>3.0338569388088142E-3</v>
      </c>
      <c r="AR48" s="76">
        <f ca="1">AA48*VLOOKUP('Tipo de Pilha_Furieri2014'!$E$1,'Área - us ur_Furieri2014'!$A$4:$R$6,9,FALSE)/1000</f>
        <v>3.2817489020827402E-3</v>
      </c>
      <c r="AS48" s="76">
        <f ca="1">AB48*VLOOKUP('Tipo de Pilha_Furieri2014'!$E$1,'Área - us ur_Furieri2014'!$A$4:$R$6,10,FALSE)/1000</f>
        <v>2.2848944415335844E-3</v>
      </c>
      <c r="AT48" s="76">
        <f ca="1">AC48*VLOOKUP('Tipo de Pilha_Furieri2014'!$E$1,'Área - us ur_Furieri2014'!$A$4:$R$6,11,FALSE)/1000</f>
        <v>1.9755521144346538E-3</v>
      </c>
      <c r="AU48" s="76">
        <f ca="1">AD48*VLOOKUP('Tipo de Pilha_Furieri2014'!$E$1,'Área - us ur_Furieri2014'!$A$4:$R$6,12,FALSE)/1000</f>
        <v>1.7400539132979914E-3</v>
      </c>
      <c r="AV48" s="76">
        <f ca="1">AE48*VLOOKUP('Tipo de Pilha_Furieri2014'!$E$1,'Área - us ur_Furieri2014'!$A$4:$R$6,13,FALSE)/1000</f>
        <v>5.4291936486321212E-4</v>
      </c>
      <c r="AW48" s="76">
        <f ca="1">AF48*VLOOKUP('Tipo de Pilha_Furieri2014'!$E$1,'Área - us ur_Furieri2014'!$A$4:$R$6,14,FALSE)/1000</f>
        <v>3.3119186818818491E-4</v>
      </c>
      <c r="AX48" s="76">
        <f ca="1">AG48*VLOOKUP('Tipo de Pilha_Furieri2014'!$E$1,'Área - us ur_Furieri2014'!$A$4:$R$6,15,FALSE)/1000</f>
        <v>1.322344321439951E-4</v>
      </c>
      <c r="AY48" s="76">
        <f ca="1">AH48*VLOOKUP('Tipo de Pilha_Furieri2014'!$E$1,'Área - us ur_Furieri2014'!$A$4:$R$6,16,FALSE)/1000</f>
        <v>0</v>
      </c>
      <c r="AZ48" s="76">
        <f ca="1">AI48*VLOOKUP('Tipo de Pilha_Furieri2014'!$E$1,'Área - us ur_Furieri2014'!$A$4:$R$6,17,FALSE)/1000</f>
        <v>0</v>
      </c>
      <c r="BA48" s="77">
        <f ca="1">AJ48*VLOOKUP('Tipo de Pilha_Furieri2014'!$E$1,'Área - us ur_Furieri2014'!$A$4:$R$6,18,FALSE)/1000</f>
        <v>0</v>
      </c>
      <c r="BB48" s="70">
        <f t="shared" ca="1" si="19"/>
        <v>1.6508887352663357E-2</v>
      </c>
    </row>
    <row r="49" spans="1:54" ht="15" customHeight="1" x14ac:dyDescent="0.2">
      <c r="A49" s="90">
        <f>'Série Vento-2 dias'!J49</f>
        <v>42098</v>
      </c>
      <c r="B49" s="55">
        <f ca="1">'Série Vento-2 dias'!K49</f>
        <v>12.886822199999999</v>
      </c>
      <c r="C49" s="48">
        <f t="shared" ca="1" si="2"/>
        <v>6.4434111000000002E-2</v>
      </c>
      <c r="D49" s="49">
        <f t="shared" ca="1" si="3"/>
        <v>0.19330233299999999</v>
      </c>
      <c r="E49" s="49">
        <f t="shared" ca="1" si="4"/>
        <v>0.32217055500000003</v>
      </c>
      <c r="F49" s="49">
        <f t="shared" ca="1" si="5"/>
        <v>0.45103877699999995</v>
      </c>
      <c r="G49" s="49">
        <f t="shared" ca="1" si="6"/>
        <v>0.57990699899999998</v>
      </c>
      <c r="H49" s="49">
        <f t="shared" ca="1" si="7"/>
        <v>0.70877522100000001</v>
      </c>
      <c r="I49" s="49">
        <f t="shared" ca="1" si="8"/>
        <v>0.83764344299999993</v>
      </c>
      <c r="J49" s="49">
        <f t="shared" ca="1" si="9"/>
        <v>0.96651166500000008</v>
      </c>
      <c r="K49" s="49">
        <f t="shared" ca="1" si="10"/>
        <v>1.095379887</v>
      </c>
      <c r="L49" s="49">
        <f t="shared" ca="1" si="11"/>
        <v>1.2242481089999999</v>
      </c>
      <c r="M49" s="49">
        <f t="shared" ca="1" si="12"/>
        <v>1.3531163310000001</v>
      </c>
      <c r="N49" s="49">
        <f t="shared" ca="1" si="13"/>
        <v>1.4819845529999998</v>
      </c>
      <c r="O49" s="49">
        <f t="shared" ca="1" si="14"/>
        <v>1.6108527749999999</v>
      </c>
      <c r="P49" s="49">
        <f t="shared" ca="1" si="15"/>
        <v>1.739720997</v>
      </c>
      <c r="Q49" s="49">
        <f t="shared" ca="1" si="16"/>
        <v>1.8685892189999997</v>
      </c>
      <c r="R49" s="49">
        <f t="shared" ca="1" si="17"/>
        <v>1.9974574410000003</v>
      </c>
      <c r="S49" s="50">
        <f t="shared" ca="1" si="18"/>
        <v>2.1263256629999998</v>
      </c>
      <c r="T49" s="48">
        <f t="shared" ca="1" si="23"/>
        <v>0</v>
      </c>
      <c r="U49" s="49">
        <f t="shared" ca="1" si="23"/>
        <v>0</v>
      </c>
      <c r="V49" s="49">
        <f t="shared" ca="1" si="23"/>
        <v>0</v>
      </c>
      <c r="W49" s="49">
        <f t="shared" ca="1" si="23"/>
        <v>0.55164197298403106</v>
      </c>
      <c r="X49" s="49">
        <f t="shared" ca="1" si="23"/>
        <v>5.0510572592527874</v>
      </c>
      <c r="Y49" s="49">
        <f t="shared" ca="1" si="23"/>
        <v>11.476886707928735</v>
      </c>
      <c r="Z49" s="49">
        <f t="shared" ca="1" si="23"/>
        <v>19.82913031901186</v>
      </c>
      <c r="AA49" s="49">
        <f t="shared" ca="1" si="23"/>
        <v>30.107788092502204</v>
      </c>
      <c r="AB49" s="49">
        <f t="shared" ca="1" si="23"/>
        <v>42.312860028399705</v>
      </c>
      <c r="AC49" s="49">
        <f t="shared" ca="1" si="23"/>
        <v>56.444346126704389</v>
      </c>
      <c r="AD49" s="49">
        <f t="shared" ca="1" si="23"/>
        <v>72.502246387416307</v>
      </c>
      <c r="AE49" s="49">
        <f t="shared" ca="1" si="23"/>
        <v>90.486560810535352</v>
      </c>
      <c r="AF49" s="49">
        <f t="shared" ca="1" si="23"/>
        <v>110.39728939606164</v>
      </c>
      <c r="AG49" s="49">
        <f t="shared" ca="1" si="23"/>
        <v>132.23443214399509</v>
      </c>
      <c r="AH49" s="49">
        <f t="shared" ca="1" si="23"/>
        <v>155.9979890543357</v>
      </c>
      <c r="AI49" s="49">
        <f t="shared" ca="1" si="22"/>
        <v>181.68796012708367</v>
      </c>
      <c r="AJ49" s="49">
        <f t="shared" ca="1" si="22"/>
        <v>209.30434536223856</v>
      </c>
      <c r="AK49" s="75">
        <f ca="1">T49*VLOOKUP('Tipo de Pilha_Furieri2014'!$E$1,'Área - us ur_Furieri2014'!$A$4:$R$6,2,FALSE)/1000</f>
        <v>0</v>
      </c>
      <c r="AL49" s="76">
        <f ca="1">U49*VLOOKUP('Tipo de Pilha_Furieri2014'!$E$1,'Área - us ur_Furieri2014'!$A$4:$R$6,3,FALSE)/1000</f>
        <v>0</v>
      </c>
      <c r="AM49" s="76">
        <f ca="1">V49*VLOOKUP('Tipo de Pilha_Furieri2014'!$E$1,'Área - us ur_Furieri2014'!$A$4:$R$6,4,FALSE)/1000</f>
        <v>0</v>
      </c>
      <c r="AN49" s="76">
        <f ca="1">W49*VLOOKUP('Tipo de Pilha_Furieri2014'!$E$1,'Área - us ur_Furieri2014'!$A$4:$R$6,5,FALSE)/1000</f>
        <v>5.3509271379451008E-5</v>
      </c>
      <c r="AO49" s="76">
        <f ca="1">X49*VLOOKUP('Tipo de Pilha_Furieri2014'!$E$1,'Área - us ur_Furieri2014'!$A$4:$R$6,6,FALSE)/1000</f>
        <v>8.0311810422119322E-4</v>
      </c>
      <c r="AP49" s="76">
        <f ca="1">Y49*VLOOKUP('Tipo de Pilha_Furieri2014'!$E$1,'Área - us ur_Furieri2014'!$A$4:$R$6,7,FALSE)/1000</f>
        <v>2.3298080017095332E-3</v>
      </c>
      <c r="AQ49" s="76">
        <f ca="1">Z49*VLOOKUP('Tipo de Pilha_Furieri2014'!$E$1,'Área - us ur_Furieri2014'!$A$4:$R$6,8,FALSE)/1000</f>
        <v>3.0338569388088142E-3</v>
      </c>
      <c r="AR49" s="76">
        <f ca="1">AA49*VLOOKUP('Tipo de Pilha_Furieri2014'!$E$1,'Área - us ur_Furieri2014'!$A$4:$R$6,9,FALSE)/1000</f>
        <v>3.2817489020827402E-3</v>
      </c>
      <c r="AS49" s="76">
        <f ca="1">AB49*VLOOKUP('Tipo de Pilha_Furieri2014'!$E$1,'Área - us ur_Furieri2014'!$A$4:$R$6,10,FALSE)/1000</f>
        <v>2.2848944415335844E-3</v>
      </c>
      <c r="AT49" s="76">
        <f ca="1">AC49*VLOOKUP('Tipo de Pilha_Furieri2014'!$E$1,'Área - us ur_Furieri2014'!$A$4:$R$6,11,FALSE)/1000</f>
        <v>1.9755521144346538E-3</v>
      </c>
      <c r="AU49" s="76">
        <f ca="1">AD49*VLOOKUP('Tipo de Pilha_Furieri2014'!$E$1,'Área - us ur_Furieri2014'!$A$4:$R$6,12,FALSE)/1000</f>
        <v>1.7400539132979914E-3</v>
      </c>
      <c r="AV49" s="76">
        <f ca="1">AE49*VLOOKUP('Tipo de Pilha_Furieri2014'!$E$1,'Área - us ur_Furieri2014'!$A$4:$R$6,13,FALSE)/1000</f>
        <v>5.4291936486321212E-4</v>
      </c>
      <c r="AW49" s="76">
        <f ca="1">AF49*VLOOKUP('Tipo de Pilha_Furieri2014'!$E$1,'Área - us ur_Furieri2014'!$A$4:$R$6,14,FALSE)/1000</f>
        <v>3.3119186818818491E-4</v>
      </c>
      <c r="AX49" s="76">
        <f ca="1">AG49*VLOOKUP('Tipo de Pilha_Furieri2014'!$E$1,'Área - us ur_Furieri2014'!$A$4:$R$6,15,FALSE)/1000</f>
        <v>1.322344321439951E-4</v>
      </c>
      <c r="AY49" s="76">
        <f ca="1">AH49*VLOOKUP('Tipo de Pilha_Furieri2014'!$E$1,'Área - us ur_Furieri2014'!$A$4:$R$6,16,FALSE)/1000</f>
        <v>0</v>
      </c>
      <c r="AZ49" s="76">
        <f ca="1">AI49*VLOOKUP('Tipo de Pilha_Furieri2014'!$E$1,'Área - us ur_Furieri2014'!$A$4:$R$6,17,FALSE)/1000</f>
        <v>0</v>
      </c>
      <c r="BA49" s="77">
        <f ca="1">AJ49*VLOOKUP('Tipo de Pilha_Furieri2014'!$E$1,'Área - us ur_Furieri2014'!$A$4:$R$6,18,FALSE)/1000</f>
        <v>0</v>
      </c>
      <c r="BB49" s="70">
        <f t="shared" ca="1" si="19"/>
        <v>1.6508887352663357E-2</v>
      </c>
    </row>
    <row r="50" spans="1:54" ht="15" customHeight="1" x14ac:dyDescent="0.2">
      <c r="A50" s="90">
        <f>'Série Vento-2 dias'!J50</f>
        <v>42100</v>
      </c>
      <c r="B50" s="55">
        <f ca="1">'Série Vento-2 dias'!K50</f>
        <v>12.027700719999999</v>
      </c>
      <c r="C50" s="48">
        <f t="shared" ca="1" si="2"/>
        <v>6.0138503600000004E-2</v>
      </c>
      <c r="D50" s="49">
        <f t="shared" ca="1" si="3"/>
        <v>0.18041551079999998</v>
      </c>
      <c r="E50" s="49">
        <f t="shared" ca="1" si="4"/>
        <v>0.30069251799999996</v>
      </c>
      <c r="F50" s="49">
        <f t="shared" ca="1" si="5"/>
        <v>0.42096952519999992</v>
      </c>
      <c r="G50" s="49">
        <f t="shared" ca="1" si="6"/>
        <v>0.54124653239999998</v>
      </c>
      <c r="H50" s="49">
        <f t="shared" ca="1" si="7"/>
        <v>0.66152353959999999</v>
      </c>
      <c r="I50" s="49">
        <f t="shared" ca="1" si="8"/>
        <v>0.78180054679999988</v>
      </c>
      <c r="J50" s="49">
        <f t="shared" ca="1" si="9"/>
        <v>0.902077554</v>
      </c>
      <c r="K50" s="49">
        <f t="shared" ca="1" si="10"/>
        <v>1.0223545612</v>
      </c>
      <c r="L50" s="49">
        <f t="shared" ca="1" si="11"/>
        <v>1.1426315683999999</v>
      </c>
      <c r="M50" s="49">
        <f t="shared" ca="1" si="12"/>
        <v>1.2629085756</v>
      </c>
      <c r="N50" s="49">
        <f t="shared" ca="1" si="13"/>
        <v>1.3831855827999997</v>
      </c>
      <c r="O50" s="49">
        <f t="shared" ca="1" si="14"/>
        <v>1.5034625899999998</v>
      </c>
      <c r="P50" s="49">
        <f t="shared" ca="1" si="15"/>
        <v>1.6237395971999999</v>
      </c>
      <c r="Q50" s="49">
        <f t="shared" ca="1" si="16"/>
        <v>1.7440166043999996</v>
      </c>
      <c r="R50" s="49">
        <f t="shared" ca="1" si="17"/>
        <v>1.8642936116000002</v>
      </c>
      <c r="S50" s="50">
        <f t="shared" ca="1" si="18"/>
        <v>1.9845706187999999</v>
      </c>
      <c r="T50" s="48">
        <f t="shared" ca="1" si="23"/>
        <v>0</v>
      </c>
      <c r="U50" s="49">
        <f t="shared" ca="1" si="23"/>
        <v>0</v>
      </c>
      <c r="V50" s="49">
        <f t="shared" ca="1" si="23"/>
        <v>0</v>
      </c>
      <c r="W50" s="49">
        <f t="shared" ca="1" si="23"/>
        <v>0</v>
      </c>
      <c r="X50" s="49">
        <f t="shared" ca="1" si="23"/>
        <v>3.4989591863194063</v>
      </c>
      <c r="Y50" s="49">
        <f t="shared" ca="1" si="23"/>
        <v>8.8970711545569401</v>
      </c>
      <c r="Z50" s="49">
        <f t="shared" ca="1" si="23"/>
        <v>15.973303904269175</v>
      </c>
      <c r="AA50" s="49">
        <f t="shared" ca="1" si="23"/>
        <v>24.72765743545613</v>
      </c>
      <c r="AB50" s="49">
        <f t="shared" ca="1" si="23"/>
        <v>35.160131748117792</v>
      </c>
      <c r="AC50" s="49">
        <f t="shared" ca="1" si="23"/>
        <v>47.270726842254135</v>
      </c>
      <c r="AD50" s="49">
        <f t="shared" ca="1" si="23"/>
        <v>61.059442717865224</v>
      </c>
      <c r="AE50" s="49">
        <f t="shared" ca="1" si="23"/>
        <v>76.52627937495096</v>
      </c>
      <c r="AF50" s="49">
        <f t="shared" ca="1" si="23"/>
        <v>93.671236813511456</v>
      </c>
      <c r="AG50" s="49">
        <f t="shared" ca="1" si="23"/>
        <v>112.49431503354667</v>
      </c>
      <c r="AH50" s="49">
        <f t="shared" ca="1" si="23"/>
        <v>132.99551403505649</v>
      </c>
      <c r="AI50" s="49">
        <f t="shared" ca="1" si="22"/>
        <v>155.17483381804121</v>
      </c>
      <c r="AJ50" s="49">
        <f t="shared" ca="1" si="22"/>
        <v>179.03227438250045</v>
      </c>
      <c r="AK50" s="75">
        <f ca="1">T50*VLOOKUP('Tipo de Pilha_Furieri2014'!$E$1,'Área - us ur_Furieri2014'!$A$4:$R$6,2,FALSE)/1000</f>
        <v>0</v>
      </c>
      <c r="AL50" s="76">
        <f ca="1">U50*VLOOKUP('Tipo de Pilha_Furieri2014'!$E$1,'Área - us ur_Furieri2014'!$A$4:$R$6,3,FALSE)/1000</f>
        <v>0</v>
      </c>
      <c r="AM50" s="76">
        <f ca="1">V50*VLOOKUP('Tipo de Pilha_Furieri2014'!$E$1,'Área - us ur_Furieri2014'!$A$4:$R$6,4,FALSE)/1000</f>
        <v>0</v>
      </c>
      <c r="AN50" s="76">
        <f ca="1">W50*VLOOKUP('Tipo de Pilha_Furieri2014'!$E$1,'Área - us ur_Furieri2014'!$A$4:$R$6,5,FALSE)/1000</f>
        <v>0</v>
      </c>
      <c r="AO50" s="76">
        <f ca="1">X50*VLOOKUP('Tipo de Pilha_Furieri2014'!$E$1,'Área - us ur_Furieri2014'!$A$4:$R$6,6,FALSE)/1000</f>
        <v>5.5633451062478553E-4</v>
      </c>
      <c r="AP50" s="76">
        <f ca="1">Y50*VLOOKUP('Tipo de Pilha_Furieri2014'!$E$1,'Área - us ur_Furieri2014'!$A$4:$R$6,7,FALSE)/1000</f>
        <v>1.806105444375059E-3</v>
      </c>
      <c r="AQ50" s="76">
        <f ca="1">Z50*VLOOKUP('Tipo de Pilha_Furieri2014'!$E$1,'Área - us ur_Furieri2014'!$A$4:$R$6,8,FALSE)/1000</f>
        <v>2.4439154973531834E-3</v>
      </c>
      <c r="AR50" s="76">
        <f ca="1">AA50*VLOOKUP('Tipo de Pilha_Furieri2014'!$E$1,'Área - us ur_Furieri2014'!$A$4:$R$6,9,FALSE)/1000</f>
        <v>2.6953146604647184E-3</v>
      </c>
      <c r="AS50" s="76">
        <f ca="1">AB50*VLOOKUP('Tipo de Pilha_Furieri2014'!$E$1,'Área - us ur_Furieri2014'!$A$4:$R$6,10,FALSE)/1000</f>
        <v>1.8986471143983611E-3</v>
      </c>
      <c r="AT50" s="76">
        <f ca="1">AC50*VLOOKUP('Tipo de Pilha_Furieri2014'!$E$1,'Área - us ur_Furieri2014'!$A$4:$R$6,11,FALSE)/1000</f>
        <v>1.654475439478895E-3</v>
      </c>
      <c r="AU50" s="76">
        <f ca="1">AD50*VLOOKUP('Tipo de Pilha_Furieri2014'!$E$1,'Área - us ur_Furieri2014'!$A$4:$R$6,12,FALSE)/1000</f>
        <v>1.4654266252287654E-3</v>
      </c>
      <c r="AV50" s="76">
        <f ca="1">AE50*VLOOKUP('Tipo de Pilha_Furieri2014'!$E$1,'Área - us ur_Furieri2014'!$A$4:$R$6,13,FALSE)/1000</f>
        <v>4.5915767624970578E-4</v>
      </c>
      <c r="AW50" s="76">
        <f ca="1">AF50*VLOOKUP('Tipo de Pilha_Furieri2014'!$E$1,'Área - us ur_Furieri2014'!$A$4:$R$6,14,FALSE)/1000</f>
        <v>2.8101371044053435E-4</v>
      </c>
      <c r="AX50" s="76">
        <f ca="1">AG50*VLOOKUP('Tipo de Pilha_Furieri2014'!$E$1,'Área - us ur_Furieri2014'!$A$4:$R$6,15,FALSE)/1000</f>
        <v>1.1249431503354668E-4</v>
      </c>
      <c r="AY50" s="76">
        <f ca="1">AH50*VLOOKUP('Tipo de Pilha_Furieri2014'!$E$1,'Área - us ur_Furieri2014'!$A$4:$R$6,16,FALSE)/1000</f>
        <v>0</v>
      </c>
      <c r="AZ50" s="76">
        <f ca="1">AI50*VLOOKUP('Tipo de Pilha_Furieri2014'!$E$1,'Área - us ur_Furieri2014'!$A$4:$R$6,17,FALSE)/1000</f>
        <v>0</v>
      </c>
      <c r="BA50" s="77">
        <f ca="1">AJ50*VLOOKUP('Tipo de Pilha_Furieri2014'!$E$1,'Área - us ur_Furieri2014'!$A$4:$R$6,18,FALSE)/1000</f>
        <v>0</v>
      </c>
      <c r="BB50" s="70">
        <f t="shared" ca="1" si="19"/>
        <v>1.3372884993647555E-2</v>
      </c>
    </row>
    <row r="51" spans="1:54" ht="15" customHeight="1" x14ac:dyDescent="0.2">
      <c r="A51" s="90">
        <f>'Série Vento-2 dias'!J51</f>
        <v>42102</v>
      </c>
      <c r="B51" s="55">
        <f ca="1">'Série Vento-2 dias'!K51</f>
        <v>19.759794039999999</v>
      </c>
      <c r="C51" s="48">
        <f t="shared" ca="1" si="2"/>
        <v>9.8798970200000016E-2</v>
      </c>
      <c r="D51" s="49">
        <f t="shared" ca="1" si="3"/>
        <v>0.29639691059999995</v>
      </c>
      <c r="E51" s="49">
        <f t="shared" ca="1" si="4"/>
        <v>0.49399485100000001</v>
      </c>
      <c r="F51" s="49">
        <f t="shared" ca="1" si="5"/>
        <v>0.69159279139999985</v>
      </c>
      <c r="G51" s="49">
        <f t="shared" ca="1" si="6"/>
        <v>0.88919073180000008</v>
      </c>
      <c r="H51" s="49">
        <f t="shared" ca="1" si="7"/>
        <v>1.0867886722000002</v>
      </c>
      <c r="I51" s="49">
        <f t="shared" ca="1" si="8"/>
        <v>1.2843866126000001</v>
      </c>
      <c r="J51" s="49">
        <f t="shared" ca="1" si="9"/>
        <v>1.4819845530000002</v>
      </c>
      <c r="K51" s="49">
        <f t="shared" ca="1" si="10"/>
        <v>1.6795824934000001</v>
      </c>
      <c r="L51" s="49">
        <f t="shared" ca="1" si="11"/>
        <v>1.8771804338</v>
      </c>
      <c r="M51" s="49">
        <f t="shared" ca="1" si="12"/>
        <v>2.0747783742000001</v>
      </c>
      <c r="N51" s="49">
        <f t="shared" ca="1" si="13"/>
        <v>2.2723763145999998</v>
      </c>
      <c r="O51" s="49">
        <f t="shared" ca="1" si="14"/>
        <v>2.4699742549999999</v>
      </c>
      <c r="P51" s="49">
        <f t="shared" ca="1" si="15"/>
        <v>2.6675721954</v>
      </c>
      <c r="Q51" s="49">
        <f t="shared" ca="1" si="16"/>
        <v>2.8651701357999997</v>
      </c>
      <c r="R51" s="49">
        <f t="shared" ca="1" si="17"/>
        <v>3.0627680762000002</v>
      </c>
      <c r="S51" s="50">
        <f t="shared" ca="1" si="18"/>
        <v>3.2603660165999999</v>
      </c>
      <c r="T51" s="48">
        <f t="shared" ca="1" si="23"/>
        <v>0</v>
      </c>
      <c r="U51" s="49">
        <f t="shared" ca="1" si="23"/>
        <v>0</v>
      </c>
      <c r="V51" s="49">
        <f t="shared" ca="1" si="23"/>
        <v>1.8374010503617082</v>
      </c>
      <c r="W51" s="49">
        <f t="shared" ca="1" si="23"/>
        <v>10.50880551872174</v>
      </c>
      <c r="X51" s="49">
        <f t="shared" ca="1" si="23"/>
        <v>23.709423728919141</v>
      </c>
      <c r="Y51" s="49">
        <f t="shared" ca="1" si="23"/>
        <v>41.439255680953892</v>
      </c>
      <c r="Z51" s="49">
        <f t="shared" ca="1" si="23"/>
        <v>63.698301374825959</v>
      </c>
      <c r="AA51" s="49">
        <f t="shared" ca="1" si="23"/>
        <v>90.486560810535408</v>
      </c>
      <c r="AB51" s="49">
        <f t="shared" ca="1" si="23"/>
        <v>121.80403398808217</v>
      </c>
      <c r="AC51" s="49">
        <f t="shared" ca="1" si="23"/>
        <v>157.65072090746628</v>
      </c>
      <c r="AD51" s="49">
        <f t="shared" ca="1" si="23"/>
        <v>198.02662156868777</v>
      </c>
      <c r="AE51" s="49">
        <f t="shared" ca="1" si="23"/>
        <v>242.93173597174649</v>
      </c>
      <c r="AF51" s="49">
        <f t="shared" ca="1" si="23"/>
        <v>292.36606411664263</v>
      </c>
      <c r="AG51" s="49">
        <f t="shared" ca="1" si="23"/>
        <v>346.32960600337617</v>
      </c>
      <c r="AH51" s="49">
        <f t="shared" ca="1" si="23"/>
        <v>404.82236163194693</v>
      </c>
      <c r="AI51" s="49">
        <f t="shared" ca="1" si="22"/>
        <v>467.84433100235526</v>
      </c>
      <c r="AJ51" s="49">
        <f t="shared" ca="1" si="22"/>
        <v>535.3955141146007</v>
      </c>
      <c r="AK51" s="75">
        <f ca="1">T51*VLOOKUP('Tipo de Pilha_Furieri2014'!$E$1,'Área - us ur_Furieri2014'!$A$4:$R$6,2,FALSE)/1000</f>
        <v>0</v>
      </c>
      <c r="AL51" s="76">
        <f ca="1">U51*VLOOKUP('Tipo de Pilha_Furieri2014'!$E$1,'Área - us ur_Furieri2014'!$A$4:$R$6,3,FALSE)/1000</f>
        <v>0</v>
      </c>
      <c r="AM51" s="76">
        <f ca="1">V51*VLOOKUP('Tipo de Pilha_Furieri2014'!$E$1,'Área - us ur_Furieri2014'!$A$4:$R$6,4,FALSE)/1000</f>
        <v>1.3413027667640471E-4</v>
      </c>
      <c r="AN51" s="76">
        <f ca="1">W51*VLOOKUP('Tipo de Pilha_Furieri2014'!$E$1,'Área - us ur_Furieri2014'!$A$4:$R$6,5,FALSE)/1000</f>
        <v>1.0193541353160087E-3</v>
      </c>
      <c r="AO51" s="76">
        <f ca="1">X51*VLOOKUP('Tipo de Pilha_Furieri2014'!$E$1,'Área - us ur_Furieri2014'!$A$4:$R$6,6,FALSE)/1000</f>
        <v>3.7697983728981438E-3</v>
      </c>
      <c r="AP51" s="76">
        <f ca="1">Y51*VLOOKUP('Tipo de Pilha_Furieri2014'!$E$1,'Área - us ur_Furieri2014'!$A$4:$R$6,7,FALSE)/1000</f>
        <v>8.41216890323364E-3</v>
      </c>
      <c r="AQ51" s="76">
        <f ca="1">Z51*VLOOKUP('Tipo de Pilha_Furieri2014'!$E$1,'Área - us ur_Furieri2014'!$A$4:$R$6,8,FALSE)/1000</f>
        <v>9.7458401103483715E-3</v>
      </c>
      <c r="AR51" s="76">
        <f ca="1">AA51*VLOOKUP('Tipo de Pilha_Furieri2014'!$E$1,'Área - us ur_Furieri2014'!$A$4:$R$6,9,FALSE)/1000</f>
        <v>9.8630351283483589E-3</v>
      </c>
      <c r="AS51" s="76">
        <f ca="1">AB51*VLOOKUP('Tipo de Pilha_Furieri2014'!$E$1,'Área - us ur_Furieri2014'!$A$4:$R$6,10,FALSE)/1000</f>
        <v>6.577417835356438E-3</v>
      </c>
      <c r="AT51" s="76">
        <f ca="1">AC51*VLOOKUP('Tipo de Pilha_Furieri2014'!$E$1,'Área - us ur_Furieri2014'!$A$4:$R$6,11,FALSE)/1000</f>
        <v>5.517775231761321E-3</v>
      </c>
      <c r="AU51" s="76">
        <f ca="1">AD51*VLOOKUP('Tipo de Pilha_Furieri2014'!$E$1,'Área - us ur_Furieri2014'!$A$4:$R$6,12,FALSE)/1000</f>
        <v>4.7526389176485067E-3</v>
      </c>
      <c r="AV51" s="76">
        <f ca="1">AE51*VLOOKUP('Tipo de Pilha_Furieri2014'!$E$1,'Área - us ur_Furieri2014'!$A$4:$R$6,13,FALSE)/1000</f>
        <v>1.4575904158304789E-3</v>
      </c>
      <c r="AW51" s="76">
        <f ca="1">AF51*VLOOKUP('Tipo de Pilha_Furieri2014'!$E$1,'Área - us ur_Furieri2014'!$A$4:$R$6,14,FALSE)/1000</f>
        <v>8.7709819234992796E-4</v>
      </c>
      <c r="AX51" s="76">
        <f ca="1">AG51*VLOOKUP('Tipo de Pilha_Furieri2014'!$E$1,'Área - us ur_Furieri2014'!$A$4:$R$6,15,FALSE)/1000</f>
        <v>3.4632960600337621E-4</v>
      </c>
      <c r="AY51" s="76">
        <f ca="1">AH51*VLOOKUP('Tipo de Pilha_Furieri2014'!$E$1,'Área - us ur_Furieri2014'!$A$4:$R$6,16,FALSE)/1000</f>
        <v>0</v>
      </c>
      <c r="AZ51" s="76">
        <f ca="1">AI51*VLOOKUP('Tipo de Pilha_Furieri2014'!$E$1,'Área - us ur_Furieri2014'!$A$4:$R$6,17,FALSE)/1000</f>
        <v>0</v>
      </c>
      <c r="BA51" s="77">
        <f ca="1">AJ51*VLOOKUP('Tipo de Pilha_Furieri2014'!$E$1,'Área - us ur_Furieri2014'!$A$4:$R$6,18,FALSE)/1000</f>
        <v>0</v>
      </c>
      <c r="BB51" s="70">
        <f t="shared" ca="1" si="19"/>
        <v>5.247317712577098E-2</v>
      </c>
    </row>
    <row r="52" spans="1:54" ht="15" customHeight="1" x14ac:dyDescent="0.2">
      <c r="A52" s="90">
        <f>'Série Vento-2 dias'!J52</f>
        <v>42104</v>
      </c>
      <c r="B52" s="55">
        <f ca="1">'Série Vento-2 dias'!K52</f>
        <v>12.027700719999999</v>
      </c>
      <c r="C52" s="48">
        <f t="shared" ca="1" si="2"/>
        <v>6.0138503600000004E-2</v>
      </c>
      <c r="D52" s="49">
        <f t="shared" ca="1" si="3"/>
        <v>0.18041551079999998</v>
      </c>
      <c r="E52" s="49">
        <f t="shared" ca="1" si="4"/>
        <v>0.30069251799999996</v>
      </c>
      <c r="F52" s="49">
        <f t="shared" ca="1" si="5"/>
        <v>0.42096952519999992</v>
      </c>
      <c r="G52" s="49">
        <f t="shared" ca="1" si="6"/>
        <v>0.54124653239999998</v>
      </c>
      <c r="H52" s="49">
        <f t="shared" ca="1" si="7"/>
        <v>0.66152353959999999</v>
      </c>
      <c r="I52" s="49">
        <f t="shared" ca="1" si="8"/>
        <v>0.78180054679999988</v>
      </c>
      <c r="J52" s="49">
        <f t="shared" ca="1" si="9"/>
        <v>0.902077554</v>
      </c>
      <c r="K52" s="49">
        <f t="shared" ca="1" si="10"/>
        <v>1.0223545612</v>
      </c>
      <c r="L52" s="49">
        <f t="shared" ca="1" si="11"/>
        <v>1.1426315683999999</v>
      </c>
      <c r="M52" s="49">
        <f t="shared" ca="1" si="12"/>
        <v>1.2629085756</v>
      </c>
      <c r="N52" s="49">
        <f t="shared" ca="1" si="13"/>
        <v>1.3831855827999997</v>
      </c>
      <c r="O52" s="49">
        <f t="shared" ca="1" si="14"/>
        <v>1.5034625899999998</v>
      </c>
      <c r="P52" s="49">
        <f t="shared" ca="1" si="15"/>
        <v>1.6237395971999999</v>
      </c>
      <c r="Q52" s="49">
        <f t="shared" ca="1" si="16"/>
        <v>1.7440166043999996</v>
      </c>
      <c r="R52" s="49">
        <f t="shared" ca="1" si="17"/>
        <v>1.8642936116000002</v>
      </c>
      <c r="S52" s="50">
        <f t="shared" ca="1" si="18"/>
        <v>1.9845706187999999</v>
      </c>
      <c r="T52" s="48">
        <f t="shared" ref="T52:AI67" ca="1" si="24">IF(C52&gt;$BF$1,58*(C52-$BF$1)^2+25*(C52-$BF$1),0)</f>
        <v>0</v>
      </c>
      <c r="U52" s="49">
        <f t="shared" ca="1" si="24"/>
        <v>0</v>
      </c>
      <c r="V52" s="49">
        <f t="shared" ca="1" si="24"/>
        <v>0</v>
      </c>
      <c r="W52" s="49">
        <f t="shared" ca="1" si="24"/>
        <v>0</v>
      </c>
      <c r="X52" s="49">
        <f t="shared" ca="1" si="24"/>
        <v>3.4989591863194063</v>
      </c>
      <c r="Y52" s="49">
        <f t="shared" ca="1" si="24"/>
        <v>8.8970711545569401</v>
      </c>
      <c r="Z52" s="49">
        <f t="shared" ca="1" si="24"/>
        <v>15.973303904269175</v>
      </c>
      <c r="AA52" s="49">
        <f t="shared" ca="1" si="24"/>
        <v>24.72765743545613</v>
      </c>
      <c r="AB52" s="49">
        <f t="shared" ca="1" si="24"/>
        <v>35.160131748117792</v>
      </c>
      <c r="AC52" s="49">
        <f t="shared" ca="1" si="24"/>
        <v>47.270726842254135</v>
      </c>
      <c r="AD52" s="49">
        <f t="shared" ca="1" si="24"/>
        <v>61.059442717865224</v>
      </c>
      <c r="AE52" s="49">
        <f t="shared" ca="1" si="24"/>
        <v>76.52627937495096</v>
      </c>
      <c r="AF52" s="49">
        <f t="shared" ca="1" si="24"/>
        <v>93.671236813511456</v>
      </c>
      <c r="AG52" s="49">
        <f t="shared" ca="1" si="24"/>
        <v>112.49431503354667</v>
      </c>
      <c r="AH52" s="49">
        <f t="shared" ca="1" si="24"/>
        <v>132.99551403505649</v>
      </c>
      <c r="AI52" s="49">
        <f t="shared" ca="1" si="22"/>
        <v>155.17483381804121</v>
      </c>
      <c r="AJ52" s="49">
        <f t="shared" ca="1" si="22"/>
        <v>179.03227438250045</v>
      </c>
      <c r="AK52" s="75">
        <f ca="1">T52*VLOOKUP('Tipo de Pilha_Furieri2014'!$E$1,'Área - us ur_Furieri2014'!$A$4:$R$6,2,FALSE)/1000</f>
        <v>0</v>
      </c>
      <c r="AL52" s="76">
        <f ca="1">U52*VLOOKUP('Tipo de Pilha_Furieri2014'!$E$1,'Área - us ur_Furieri2014'!$A$4:$R$6,3,FALSE)/1000</f>
        <v>0</v>
      </c>
      <c r="AM52" s="76">
        <f ca="1">V52*VLOOKUP('Tipo de Pilha_Furieri2014'!$E$1,'Área - us ur_Furieri2014'!$A$4:$R$6,4,FALSE)/1000</f>
        <v>0</v>
      </c>
      <c r="AN52" s="76">
        <f ca="1">W52*VLOOKUP('Tipo de Pilha_Furieri2014'!$E$1,'Área - us ur_Furieri2014'!$A$4:$R$6,5,FALSE)/1000</f>
        <v>0</v>
      </c>
      <c r="AO52" s="76">
        <f ca="1">X52*VLOOKUP('Tipo de Pilha_Furieri2014'!$E$1,'Área - us ur_Furieri2014'!$A$4:$R$6,6,FALSE)/1000</f>
        <v>5.5633451062478553E-4</v>
      </c>
      <c r="AP52" s="76">
        <f ca="1">Y52*VLOOKUP('Tipo de Pilha_Furieri2014'!$E$1,'Área - us ur_Furieri2014'!$A$4:$R$6,7,FALSE)/1000</f>
        <v>1.806105444375059E-3</v>
      </c>
      <c r="AQ52" s="76">
        <f ca="1">Z52*VLOOKUP('Tipo de Pilha_Furieri2014'!$E$1,'Área - us ur_Furieri2014'!$A$4:$R$6,8,FALSE)/1000</f>
        <v>2.4439154973531834E-3</v>
      </c>
      <c r="AR52" s="76">
        <f ca="1">AA52*VLOOKUP('Tipo de Pilha_Furieri2014'!$E$1,'Área - us ur_Furieri2014'!$A$4:$R$6,9,FALSE)/1000</f>
        <v>2.6953146604647184E-3</v>
      </c>
      <c r="AS52" s="76">
        <f ca="1">AB52*VLOOKUP('Tipo de Pilha_Furieri2014'!$E$1,'Área - us ur_Furieri2014'!$A$4:$R$6,10,FALSE)/1000</f>
        <v>1.8986471143983611E-3</v>
      </c>
      <c r="AT52" s="76">
        <f ca="1">AC52*VLOOKUP('Tipo de Pilha_Furieri2014'!$E$1,'Área - us ur_Furieri2014'!$A$4:$R$6,11,FALSE)/1000</f>
        <v>1.654475439478895E-3</v>
      </c>
      <c r="AU52" s="76">
        <f ca="1">AD52*VLOOKUP('Tipo de Pilha_Furieri2014'!$E$1,'Área - us ur_Furieri2014'!$A$4:$R$6,12,FALSE)/1000</f>
        <v>1.4654266252287654E-3</v>
      </c>
      <c r="AV52" s="76">
        <f ca="1">AE52*VLOOKUP('Tipo de Pilha_Furieri2014'!$E$1,'Área - us ur_Furieri2014'!$A$4:$R$6,13,FALSE)/1000</f>
        <v>4.5915767624970578E-4</v>
      </c>
      <c r="AW52" s="76">
        <f ca="1">AF52*VLOOKUP('Tipo de Pilha_Furieri2014'!$E$1,'Área - us ur_Furieri2014'!$A$4:$R$6,14,FALSE)/1000</f>
        <v>2.8101371044053435E-4</v>
      </c>
      <c r="AX52" s="76">
        <f ca="1">AG52*VLOOKUP('Tipo de Pilha_Furieri2014'!$E$1,'Área - us ur_Furieri2014'!$A$4:$R$6,15,FALSE)/1000</f>
        <v>1.1249431503354668E-4</v>
      </c>
      <c r="AY52" s="76">
        <f ca="1">AH52*VLOOKUP('Tipo de Pilha_Furieri2014'!$E$1,'Área - us ur_Furieri2014'!$A$4:$R$6,16,FALSE)/1000</f>
        <v>0</v>
      </c>
      <c r="AZ52" s="76">
        <f ca="1">AI52*VLOOKUP('Tipo de Pilha_Furieri2014'!$E$1,'Área - us ur_Furieri2014'!$A$4:$R$6,17,FALSE)/1000</f>
        <v>0</v>
      </c>
      <c r="BA52" s="77">
        <f ca="1">AJ52*VLOOKUP('Tipo de Pilha_Furieri2014'!$E$1,'Área - us ur_Furieri2014'!$A$4:$R$6,18,FALSE)/1000</f>
        <v>0</v>
      </c>
      <c r="BB52" s="70">
        <f t="shared" ca="1" si="19"/>
        <v>1.3372884993647555E-2</v>
      </c>
    </row>
    <row r="53" spans="1:54" ht="15" customHeight="1" x14ac:dyDescent="0.2">
      <c r="A53" s="90">
        <f>'Série Vento-2 dias'!J53</f>
        <v>42106</v>
      </c>
      <c r="B53" s="55">
        <f ca="1">'Série Vento-2 dias'!K53</f>
        <v>9.4503362800000001</v>
      </c>
      <c r="C53" s="48">
        <f t="shared" ca="1" si="2"/>
        <v>4.7251681400000009E-2</v>
      </c>
      <c r="D53" s="49">
        <f t="shared" ca="1" si="3"/>
        <v>0.14175504419999999</v>
      </c>
      <c r="E53" s="49">
        <f t="shared" ca="1" si="4"/>
        <v>0.236258407</v>
      </c>
      <c r="F53" s="49">
        <f t="shared" ca="1" si="5"/>
        <v>0.33076176979999999</v>
      </c>
      <c r="G53" s="49">
        <f t="shared" ca="1" si="6"/>
        <v>0.42526513260000004</v>
      </c>
      <c r="H53" s="49">
        <f t="shared" ca="1" si="7"/>
        <v>0.51976849540000003</v>
      </c>
      <c r="I53" s="49">
        <f t="shared" ca="1" si="8"/>
        <v>0.61427185820000008</v>
      </c>
      <c r="J53" s="49">
        <f t="shared" ca="1" si="9"/>
        <v>0.70877522100000012</v>
      </c>
      <c r="K53" s="49">
        <f t="shared" ca="1" si="10"/>
        <v>0.80327858380000006</v>
      </c>
      <c r="L53" s="49">
        <f t="shared" ca="1" si="11"/>
        <v>0.89778194659999999</v>
      </c>
      <c r="M53" s="49">
        <f t="shared" ca="1" si="12"/>
        <v>0.99228530940000015</v>
      </c>
      <c r="N53" s="49">
        <f t="shared" ca="1" si="13"/>
        <v>1.0867886722</v>
      </c>
      <c r="O53" s="49">
        <f t="shared" ca="1" si="14"/>
        <v>1.181292035</v>
      </c>
      <c r="P53" s="49">
        <f t="shared" ca="1" si="15"/>
        <v>1.2757953978000001</v>
      </c>
      <c r="Q53" s="49">
        <f t="shared" ca="1" si="16"/>
        <v>1.3702987605999999</v>
      </c>
      <c r="R53" s="49">
        <f t="shared" ca="1" si="17"/>
        <v>1.4648021234000004</v>
      </c>
      <c r="S53" s="50">
        <f t="shared" ca="1" si="18"/>
        <v>1.5593054862000002</v>
      </c>
      <c r="T53" s="48">
        <f t="shared" ca="1" si="24"/>
        <v>0</v>
      </c>
      <c r="U53" s="49">
        <f t="shared" ca="1" si="24"/>
        <v>0</v>
      </c>
      <c r="V53" s="49">
        <f t="shared" ca="1" si="24"/>
        <v>0</v>
      </c>
      <c r="W53" s="49">
        <f t="shared" ca="1" si="24"/>
        <v>0</v>
      </c>
      <c r="X53" s="49">
        <f t="shared" ca="1" si="24"/>
        <v>0</v>
      </c>
      <c r="Y53" s="49">
        <f t="shared" ca="1" si="24"/>
        <v>2.7115985854500311</v>
      </c>
      <c r="Z53" s="49">
        <f t="shared" ca="1" si="24"/>
        <v>6.5762512830198965</v>
      </c>
      <c r="AA53" s="49">
        <f t="shared" ca="1" si="24"/>
        <v>11.47688670792874</v>
      </c>
      <c r="AB53" s="49">
        <f t="shared" ca="1" si="24"/>
        <v>17.413504860176555</v>
      </c>
      <c r="AC53" s="49">
        <f t="shared" ca="1" si="24"/>
        <v>24.386105739763345</v>
      </c>
      <c r="AD53" s="49">
        <f t="shared" ca="1" si="24"/>
        <v>32.394689346689134</v>
      </c>
      <c r="AE53" s="49">
        <f t="shared" ca="1" si="24"/>
        <v>41.43925568095387</v>
      </c>
      <c r="AF53" s="49">
        <f t="shared" ca="1" si="24"/>
        <v>51.519804742557596</v>
      </c>
      <c r="AG53" s="49">
        <f t="shared" ca="1" si="24"/>
        <v>62.636336531500305</v>
      </c>
      <c r="AH53" s="49">
        <f t="shared" ca="1" si="24"/>
        <v>74.788851047781975</v>
      </c>
      <c r="AI53" s="49">
        <f t="shared" ca="1" si="22"/>
        <v>87.977348291402706</v>
      </c>
      <c r="AJ53" s="49">
        <f t="shared" ca="1" si="22"/>
        <v>102.20182826236231</v>
      </c>
      <c r="AK53" s="75">
        <f ca="1">T53*VLOOKUP('Tipo de Pilha_Furieri2014'!$E$1,'Área - us ur_Furieri2014'!$A$4:$R$6,2,FALSE)/1000</f>
        <v>0</v>
      </c>
      <c r="AL53" s="76">
        <f ca="1">U53*VLOOKUP('Tipo de Pilha_Furieri2014'!$E$1,'Área - us ur_Furieri2014'!$A$4:$R$6,3,FALSE)/1000</f>
        <v>0</v>
      </c>
      <c r="AM53" s="76">
        <f ca="1">V53*VLOOKUP('Tipo de Pilha_Furieri2014'!$E$1,'Área - us ur_Furieri2014'!$A$4:$R$6,4,FALSE)/1000</f>
        <v>0</v>
      </c>
      <c r="AN53" s="76">
        <f ca="1">W53*VLOOKUP('Tipo de Pilha_Furieri2014'!$E$1,'Área - us ur_Furieri2014'!$A$4:$R$6,5,FALSE)/1000</f>
        <v>0</v>
      </c>
      <c r="AO53" s="76">
        <f ca="1">X53*VLOOKUP('Tipo de Pilha_Furieri2014'!$E$1,'Área - us ur_Furieri2014'!$A$4:$R$6,6,FALSE)/1000</f>
        <v>0</v>
      </c>
      <c r="AP53" s="76">
        <f ca="1">Y53*VLOOKUP('Tipo de Pilha_Furieri2014'!$E$1,'Área - us ur_Furieri2014'!$A$4:$R$6,7,FALSE)/1000</f>
        <v>5.5045451284635634E-4</v>
      </c>
      <c r="AQ53" s="76">
        <f ca="1">Z53*VLOOKUP('Tipo de Pilha_Furieri2014'!$E$1,'Área - us ur_Furieri2014'!$A$4:$R$6,8,FALSE)/1000</f>
        <v>1.0061664463020441E-3</v>
      </c>
      <c r="AR53" s="76">
        <f ca="1">AA53*VLOOKUP('Tipo de Pilha_Furieri2014'!$E$1,'Área - us ur_Furieri2014'!$A$4:$R$6,9,FALSE)/1000</f>
        <v>1.2509806511642328E-3</v>
      </c>
      <c r="AS53" s="76">
        <f ca="1">AB53*VLOOKUP('Tipo de Pilha_Furieri2014'!$E$1,'Área - us ur_Furieri2014'!$A$4:$R$6,10,FALSE)/1000</f>
        <v>9.4032926244953406E-4</v>
      </c>
      <c r="AT53" s="76">
        <f ca="1">AC53*VLOOKUP('Tipo de Pilha_Furieri2014'!$E$1,'Área - us ur_Furieri2014'!$A$4:$R$6,11,FALSE)/1000</f>
        <v>8.5351370089171714E-4</v>
      </c>
      <c r="AU53" s="76">
        <f ca="1">AD53*VLOOKUP('Tipo de Pilha_Furieri2014'!$E$1,'Área - us ur_Furieri2014'!$A$4:$R$6,12,FALSE)/1000</f>
        <v>7.7747254432053924E-4</v>
      </c>
      <c r="AV53" s="76">
        <f ca="1">AE53*VLOOKUP('Tipo de Pilha_Furieri2014'!$E$1,'Área - us ur_Furieri2014'!$A$4:$R$6,13,FALSE)/1000</f>
        <v>2.4863553408572322E-4</v>
      </c>
      <c r="AW53" s="76">
        <f ca="1">AF53*VLOOKUP('Tipo de Pilha_Furieri2014'!$E$1,'Área - us ur_Furieri2014'!$A$4:$R$6,14,FALSE)/1000</f>
        <v>1.545594142276728E-4</v>
      </c>
      <c r="AX53" s="76">
        <f ca="1">AG53*VLOOKUP('Tipo de Pilha_Furieri2014'!$E$1,'Área - us ur_Furieri2014'!$A$4:$R$6,15,FALSE)/1000</f>
        <v>6.26363365315003E-5</v>
      </c>
      <c r="AY53" s="76">
        <f ca="1">AH53*VLOOKUP('Tipo de Pilha_Furieri2014'!$E$1,'Área - us ur_Furieri2014'!$A$4:$R$6,16,FALSE)/1000</f>
        <v>0</v>
      </c>
      <c r="AZ53" s="76">
        <f ca="1">AI53*VLOOKUP('Tipo de Pilha_Furieri2014'!$E$1,'Área - us ur_Furieri2014'!$A$4:$R$6,17,FALSE)/1000</f>
        <v>0</v>
      </c>
      <c r="BA53" s="77">
        <f ca="1">AJ53*VLOOKUP('Tipo de Pilha_Furieri2014'!$E$1,'Área - us ur_Furieri2014'!$A$4:$R$6,18,FALSE)/1000</f>
        <v>0</v>
      </c>
      <c r="BB53" s="70">
        <f t="shared" ca="1" si="19"/>
        <v>5.8447484028193199E-3</v>
      </c>
    </row>
    <row r="54" spans="1:54" ht="15" customHeight="1" x14ac:dyDescent="0.2">
      <c r="A54" s="90">
        <f>'Série Vento-2 dias'!J54</f>
        <v>42108</v>
      </c>
      <c r="B54" s="55">
        <f ca="1">'Série Vento-2 dias'!K54</f>
        <v>8.5912147999999995</v>
      </c>
      <c r="C54" s="48">
        <f t="shared" ca="1" si="2"/>
        <v>4.2956074000000004E-2</v>
      </c>
      <c r="D54" s="49">
        <f t="shared" ca="1" si="3"/>
        <v>0.12886822199999998</v>
      </c>
      <c r="E54" s="49">
        <f t="shared" ca="1" si="4"/>
        <v>0.21478037</v>
      </c>
      <c r="F54" s="49">
        <f t="shared" ca="1" si="5"/>
        <v>0.30069251799999996</v>
      </c>
      <c r="G54" s="49">
        <f t="shared" ca="1" si="6"/>
        <v>0.38660466600000004</v>
      </c>
      <c r="H54" s="49">
        <f t="shared" ca="1" si="7"/>
        <v>0.47251681400000001</v>
      </c>
      <c r="I54" s="49">
        <f t="shared" ca="1" si="8"/>
        <v>0.55842896200000003</v>
      </c>
      <c r="J54" s="49">
        <f t="shared" ca="1" si="9"/>
        <v>0.64434111000000005</v>
      </c>
      <c r="K54" s="49">
        <f t="shared" ca="1" si="10"/>
        <v>0.73025325799999996</v>
      </c>
      <c r="L54" s="49">
        <f t="shared" ca="1" si="11"/>
        <v>0.81616540599999998</v>
      </c>
      <c r="M54" s="49">
        <f t="shared" ca="1" si="12"/>
        <v>0.902077554</v>
      </c>
      <c r="N54" s="49">
        <f t="shared" ca="1" si="13"/>
        <v>0.98798970199999991</v>
      </c>
      <c r="O54" s="49">
        <f t="shared" ca="1" si="14"/>
        <v>1.0739018499999999</v>
      </c>
      <c r="P54" s="49">
        <f t="shared" ca="1" si="15"/>
        <v>1.159813998</v>
      </c>
      <c r="Q54" s="49">
        <f t="shared" ca="1" si="16"/>
        <v>1.2457261459999998</v>
      </c>
      <c r="R54" s="49">
        <f t="shared" ca="1" si="17"/>
        <v>1.3316382940000002</v>
      </c>
      <c r="S54" s="50">
        <f t="shared" ca="1" si="18"/>
        <v>1.417550442</v>
      </c>
      <c r="T54" s="48">
        <f t="shared" ca="1" si="24"/>
        <v>0</v>
      </c>
      <c r="U54" s="49">
        <f t="shared" ca="1" si="24"/>
        <v>0</v>
      </c>
      <c r="V54" s="49">
        <f t="shared" ca="1" si="24"/>
        <v>0</v>
      </c>
      <c r="W54" s="49">
        <f t="shared" ca="1" si="24"/>
        <v>0</v>
      </c>
      <c r="X54" s="49">
        <f t="shared" ca="1" si="24"/>
        <v>0</v>
      </c>
      <c r="Y54" s="49">
        <f t="shared" ca="1" si="24"/>
        <v>1.1677657594172151</v>
      </c>
      <c r="Z54" s="49">
        <f t="shared" ca="1" si="24"/>
        <v>4.167375950263053</v>
      </c>
      <c r="AA54" s="49">
        <f t="shared" ca="1" si="24"/>
        <v>8.0231702132898643</v>
      </c>
      <c r="AB54" s="49">
        <f t="shared" ca="1" si="24"/>
        <v>12.735148548497643</v>
      </c>
      <c r="AC54" s="49">
        <f t="shared" ca="1" si="24"/>
        <v>18.303310955886403</v>
      </c>
      <c r="AD54" s="49">
        <f t="shared" ca="1" si="24"/>
        <v>24.72765743545613</v>
      </c>
      <c r="AE54" s="49">
        <f t="shared" ca="1" si="24"/>
        <v>32.008187987206824</v>
      </c>
      <c r="AF54" s="49">
        <f t="shared" ca="1" si="24"/>
        <v>40.144902611138505</v>
      </c>
      <c r="AG54" s="49">
        <f t="shared" ca="1" si="24"/>
        <v>49.137801307251152</v>
      </c>
      <c r="AH54" s="49">
        <f t="shared" ca="1" si="24"/>
        <v>58.986884075544751</v>
      </c>
      <c r="AI54" s="49">
        <f t="shared" ca="1" si="22"/>
        <v>69.692150916019401</v>
      </c>
      <c r="AJ54" s="49">
        <f t="shared" ca="1" si="22"/>
        <v>81.253601828674945</v>
      </c>
      <c r="AK54" s="75">
        <f ca="1">T54*VLOOKUP('Tipo de Pilha_Furieri2014'!$E$1,'Área - us ur_Furieri2014'!$A$4:$R$6,2,FALSE)/1000</f>
        <v>0</v>
      </c>
      <c r="AL54" s="76">
        <f ca="1">U54*VLOOKUP('Tipo de Pilha_Furieri2014'!$E$1,'Área - us ur_Furieri2014'!$A$4:$R$6,3,FALSE)/1000</f>
        <v>0</v>
      </c>
      <c r="AM54" s="76">
        <f ca="1">V54*VLOOKUP('Tipo de Pilha_Furieri2014'!$E$1,'Área - us ur_Furieri2014'!$A$4:$R$6,4,FALSE)/1000</f>
        <v>0</v>
      </c>
      <c r="AN54" s="76">
        <f ca="1">W54*VLOOKUP('Tipo de Pilha_Furieri2014'!$E$1,'Área - us ur_Furieri2014'!$A$4:$R$6,5,FALSE)/1000</f>
        <v>0</v>
      </c>
      <c r="AO54" s="76">
        <f ca="1">X54*VLOOKUP('Tipo de Pilha_Furieri2014'!$E$1,'Área - us ur_Furieri2014'!$A$4:$R$6,6,FALSE)/1000</f>
        <v>0</v>
      </c>
      <c r="AP54" s="76">
        <f ca="1">Y54*VLOOKUP('Tipo de Pilha_Furieri2014'!$E$1,'Área - us ur_Furieri2014'!$A$4:$R$6,7,FALSE)/1000</f>
        <v>2.3705644916169466E-4</v>
      </c>
      <c r="AQ54" s="76">
        <f ca="1">Z54*VLOOKUP('Tipo de Pilha_Furieri2014'!$E$1,'Área - us ur_Furieri2014'!$A$4:$R$6,8,FALSE)/1000</f>
        <v>6.3760852039024707E-4</v>
      </c>
      <c r="AR54" s="76">
        <f ca="1">AA54*VLOOKUP('Tipo de Pilha_Furieri2014'!$E$1,'Área - us ur_Furieri2014'!$A$4:$R$6,9,FALSE)/1000</f>
        <v>8.7452555324859529E-4</v>
      </c>
      <c r="AS54" s="76">
        <f ca="1">AB54*VLOOKUP('Tipo de Pilha_Furieri2014'!$E$1,'Área - us ur_Furieri2014'!$A$4:$R$6,10,FALSE)/1000</f>
        <v>6.8769802161887275E-4</v>
      </c>
      <c r="AT54" s="76">
        <f ca="1">AC54*VLOOKUP('Tipo de Pilha_Furieri2014'!$E$1,'Área - us ur_Furieri2014'!$A$4:$R$6,11,FALSE)/1000</f>
        <v>6.4061588345602413E-4</v>
      </c>
      <c r="AU54" s="76">
        <f ca="1">AD54*VLOOKUP('Tipo de Pilha_Furieri2014'!$E$1,'Área - us ur_Furieri2014'!$A$4:$R$6,12,FALSE)/1000</f>
        <v>5.9346377845094706E-4</v>
      </c>
      <c r="AV54" s="76">
        <f ca="1">AE54*VLOOKUP('Tipo de Pilha_Furieri2014'!$E$1,'Área - us ur_Furieri2014'!$A$4:$R$6,13,FALSE)/1000</f>
        <v>1.9204912792324095E-4</v>
      </c>
      <c r="AW54" s="76">
        <f ca="1">AF54*VLOOKUP('Tipo de Pilha_Furieri2014'!$E$1,'Área - us ur_Furieri2014'!$A$4:$R$6,14,FALSE)/1000</f>
        <v>1.2043470783341552E-4</v>
      </c>
      <c r="AX54" s="76">
        <f ca="1">AG54*VLOOKUP('Tipo de Pilha_Furieri2014'!$E$1,'Área - us ur_Furieri2014'!$A$4:$R$6,15,FALSE)/1000</f>
        <v>4.9137801307251151E-5</v>
      </c>
      <c r="AY54" s="76">
        <f ca="1">AH54*VLOOKUP('Tipo de Pilha_Furieri2014'!$E$1,'Área - us ur_Furieri2014'!$A$4:$R$6,16,FALSE)/1000</f>
        <v>0</v>
      </c>
      <c r="AZ54" s="76">
        <f ca="1">AI54*VLOOKUP('Tipo de Pilha_Furieri2014'!$E$1,'Área - us ur_Furieri2014'!$A$4:$R$6,17,FALSE)/1000</f>
        <v>0</v>
      </c>
      <c r="BA54" s="77">
        <f ca="1">AJ54*VLOOKUP('Tipo de Pilha_Furieri2014'!$E$1,'Área - us ur_Furieri2014'!$A$4:$R$6,18,FALSE)/1000</f>
        <v>0</v>
      </c>
      <c r="BB54" s="70">
        <f t="shared" ca="1" si="19"/>
        <v>4.0325898433902886E-3</v>
      </c>
    </row>
    <row r="55" spans="1:54" ht="15" customHeight="1" x14ac:dyDescent="0.2">
      <c r="A55" s="90">
        <f>'Série Vento-2 dias'!J55</f>
        <v>42110</v>
      </c>
      <c r="B55" s="55">
        <f ca="1">'Série Vento-2 dias'!K55</f>
        <v>12.886822199999999</v>
      </c>
      <c r="C55" s="48">
        <f t="shared" ca="1" si="2"/>
        <v>6.4434111000000002E-2</v>
      </c>
      <c r="D55" s="49">
        <f t="shared" ca="1" si="3"/>
        <v>0.19330233299999999</v>
      </c>
      <c r="E55" s="49">
        <f t="shared" ca="1" si="4"/>
        <v>0.32217055500000003</v>
      </c>
      <c r="F55" s="49">
        <f t="shared" ca="1" si="5"/>
        <v>0.45103877699999995</v>
      </c>
      <c r="G55" s="49">
        <f t="shared" ca="1" si="6"/>
        <v>0.57990699899999998</v>
      </c>
      <c r="H55" s="49">
        <f t="shared" ca="1" si="7"/>
        <v>0.70877522100000001</v>
      </c>
      <c r="I55" s="49">
        <f t="shared" ca="1" si="8"/>
        <v>0.83764344299999993</v>
      </c>
      <c r="J55" s="49">
        <f t="shared" ca="1" si="9"/>
        <v>0.96651166500000008</v>
      </c>
      <c r="K55" s="49">
        <f t="shared" ca="1" si="10"/>
        <v>1.095379887</v>
      </c>
      <c r="L55" s="49">
        <f t="shared" ca="1" si="11"/>
        <v>1.2242481089999999</v>
      </c>
      <c r="M55" s="49">
        <f t="shared" ca="1" si="12"/>
        <v>1.3531163310000001</v>
      </c>
      <c r="N55" s="49">
        <f t="shared" ca="1" si="13"/>
        <v>1.4819845529999998</v>
      </c>
      <c r="O55" s="49">
        <f t="shared" ca="1" si="14"/>
        <v>1.6108527749999999</v>
      </c>
      <c r="P55" s="49">
        <f t="shared" ca="1" si="15"/>
        <v>1.739720997</v>
      </c>
      <c r="Q55" s="49">
        <f t="shared" ca="1" si="16"/>
        <v>1.8685892189999997</v>
      </c>
      <c r="R55" s="49">
        <f t="shared" ca="1" si="17"/>
        <v>1.9974574410000003</v>
      </c>
      <c r="S55" s="50">
        <f t="shared" ca="1" si="18"/>
        <v>2.1263256629999998</v>
      </c>
      <c r="T55" s="48">
        <f t="shared" ca="1" si="24"/>
        <v>0</v>
      </c>
      <c r="U55" s="49">
        <f t="shared" ca="1" si="24"/>
        <v>0</v>
      </c>
      <c r="V55" s="49">
        <f t="shared" ca="1" si="24"/>
        <v>0</v>
      </c>
      <c r="W55" s="49">
        <f t="shared" ca="1" si="24"/>
        <v>0.55164197298403106</v>
      </c>
      <c r="X55" s="49">
        <f t="shared" ca="1" si="24"/>
        <v>5.0510572592527874</v>
      </c>
      <c r="Y55" s="49">
        <f t="shared" ca="1" si="24"/>
        <v>11.476886707928735</v>
      </c>
      <c r="Z55" s="49">
        <f t="shared" ca="1" si="24"/>
        <v>19.82913031901186</v>
      </c>
      <c r="AA55" s="49">
        <f t="shared" ca="1" si="24"/>
        <v>30.107788092502204</v>
      </c>
      <c r="AB55" s="49">
        <f t="shared" ca="1" si="24"/>
        <v>42.312860028399705</v>
      </c>
      <c r="AC55" s="49">
        <f t="shared" ca="1" si="24"/>
        <v>56.444346126704389</v>
      </c>
      <c r="AD55" s="49">
        <f t="shared" ca="1" si="24"/>
        <v>72.502246387416307</v>
      </c>
      <c r="AE55" s="49">
        <f t="shared" ca="1" si="24"/>
        <v>90.486560810535352</v>
      </c>
      <c r="AF55" s="49">
        <f t="shared" ca="1" si="24"/>
        <v>110.39728939606164</v>
      </c>
      <c r="AG55" s="49">
        <f t="shared" ca="1" si="24"/>
        <v>132.23443214399509</v>
      </c>
      <c r="AH55" s="49">
        <f t="shared" ca="1" si="24"/>
        <v>155.9979890543357</v>
      </c>
      <c r="AI55" s="49">
        <f t="shared" ca="1" si="22"/>
        <v>181.68796012708367</v>
      </c>
      <c r="AJ55" s="49">
        <f t="shared" ca="1" si="22"/>
        <v>209.30434536223856</v>
      </c>
      <c r="AK55" s="75">
        <f ca="1">T55*VLOOKUP('Tipo de Pilha_Furieri2014'!$E$1,'Área - us ur_Furieri2014'!$A$4:$R$6,2,FALSE)/1000</f>
        <v>0</v>
      </c>
      <c r="AL55" s="76">
        <f ca="1">U55*VLOOKUP('Tipo de Pilha_Furieri2014'!$E$1,'Área - us ur_Furieri2014'!$A$4:$R$6,3,FALSE)/1000</f>
        <v>0</v>
      </c>
      <c r="AM55" s="76">
        <f ca="1">V55*VLOOKUP('Tipo de Pilha_Furieri2014'!$E$1,'Área - us ur_Furieri2014'!$A$4:$R$6,4,FALSE)/1000</f>
        <v>0</v>
      </c>
      <c r="AN55" s="76">
        <f ca="1">W55*VLOOKUP('Tipo de Pilha_Furieri2014'!$E$1,'Área - us ur_Furieri2014'!$A$4:$R$6,5,FALSE)/1000</f>
        <v>5.3509271379451008E-5</v>
      </c>
      <c r="AO55" s="76">
        <f ca="1">X55*VLOOKUP('Tipo de Pilha_Furieri2014'!$E$1,'Área - us ur_Furieri2014'!$A$4:$R$6,6,FALSE)/1000</f>
        <v>8.0311810422119322E-4</v>
      </c>
      <c r="AP55" s="76">
        <f ca="1">Y55*VLOOKUP('Tipo de Pilha_Furieri2014'!$E$1,'Área - us ur_Furieri2014'!$A$4:$R$6,7,FALSE)/1000</f>
        <v>2.3298080017095332E-3</v>
      </c>
      <c r="AQ55" s="76">
        <f ca="1">Z55*VLOOKUP('Tipo de Pilha_Furieri2014'!$E$1,'Área - us ur_Furieri2014'!$A$4:$R$6,8,FALSE)/1000</f>
        <v>3.0338569388088142E-3</v>
      </c>
      <c r="AR55" s="76">
        <f ca="1">AA55*VLOOKUP('Tipo de Pilha_Furieri2014'!$E$1,'Área - us ur_Furieri2014'!$A$4:$R$6,9,FALSE)/1000</f>
        <v>3.2817489020827402E-3</v>
      </c>
      <c r="AS55" s="76">
        <f ca="1">AB55*VLOOKUP('Tipo de Pilha_Furieri2014'!$E$1,'Área - us ur_Furieri2014'!$A$4:$R$6,10,FALSE)/1000</f>
        <v>2.2848944415335844E-3</v>
      </c>
      <c r="AT55" s="76">
        <f ca="1">AC55*VLOOKUP('Tipo de Pilha_Furieri2014'!$E$1,'Área - us ur_Furieri2014'!$A$4:$R$6,11,FALSE)/1000</f>
        <v>1.9755521144346538E-3</v>
      </c>
      <c r="AU55" s="76">
        <f ca="1">AD55*VLOOKUP('Tipo de Pilha_Furieri2014'!$E$1,'Área - us ur_Furieri2014'!$A$4:$R$6,12,FALSE)/1000</f>
        <v>1.7400539132979914E-3</v>
      </c>
      <c r="AV55" s="76">
        <f ca="1">AE55*VLOOKUP('Tipo de Pilha_Furieri2014'!$E$1,'Área - us ur_Furieri2014'!$A$4:$R$6,13,FALSE)/1000</f>
        <v>5.4291936486321212E-4</v>
      </c>
      <c r="AW55" s="76">
        <f ca="1">AF55*VLOOKUP('Tipo de Pilha_Furieri2014'!$E$1,'Área - us ur_Furieri2014'!$A$4:$R$6,14,FALSE)/1000</f>
        <v>3.3119186818818491E-4</v>
      </c>
      <c r="AX55" s="76">
        <f ca="1">AG55*VLOOKUP('Tipo de Pilha_Furieri2014'!$E$1,'Área - us ur_Furieri2014'!$A$4:$R$6,15,FALSE)/1000</f>
        <v>1.322344321439951E-4</v>
      </c>
      <c r="AY55" s="76">
        <f ca="1">AH55*VLOOKUP('Tipo de Pilha_Furieri2014'!$E$1,'Área - us ur_Furieri2014'!$A$4:$R$6,16,FALSE)/1000</f>
        <v>0</v>
      </c>
      <c r="AZ55" s="76">
        <f ca="1">AI55*VLOOKUP('Tipo de Pilha_Furieri2014'!$E$1,'Área - us ur_Furieri2014'!$A$4:$R$6,17,FALSE)/1000</f>
        <v>0</v>
      </c>
      <c r="BA55" s="77">
        <f ca="1">AJ55*VLOOKUP('Tipo de Pilha_Furieri2014'!$E$1,'Área - us ur_Furieri2014'!$A$4:$R$6,18,FALSE)/1000</f>
        <v>0</v>
      </c>
      <c r="BB55" s="70">
        <f t="shared" ca="1" si="19"/>
        <v>1.6508887352663357E-2</v>
      </c>
    </row>
    <row r="56" spans="1:54" ht="15" customHeight="1" x14ac:dyDescent="0.2">
      <c r="A56" s="90">
        <f>'Série Vento-2 dias'!J56</f>
        <v>42112</v>
      </c>
      <c r="B56" s="55">
        <f ca="1">'Série Vento-2 dias'!K56</f>
        <v>12.886822199999999</v>
      </c>
      <c r="C56" s="48">
        <f t="shared" ca="1" si="2"/>
        <v>6.4434111000000002E-2</v>
      </c>
      <c r="D56" s="49">
        <f t="shared" ca="1" si="3"/>
        <v>0.19330233299999999</v>
      </c>
      <c r="E56" s="49">
        <f t="shared" ca="1" si="4"/>
        <v>0.32217055500000003</v>
      </c>
      <c r="F56" s="49">
        <f t="shared" ca="1" si="5"/>
        <v>0.45103877699999995</v>
      </c>
      <c r="G56" s="49">
        <f t="shared" ca="1" si="6"/>
        <v>0.57990699899999998</v>
      </c>
      <c r="H56" s="49">
        <f t="shared" ca="1" si="7"/>
        <v>0.70877522100000001</v>
      </c>
      <c r="I56" s="49">
        <f t="shared" ca="1" si="8"/>
        <v>0.83764344299999993</v>
      </c>
      <c r="J56" s="49">
        <f t="shared" ca="1" si="9"/>
        <v>0.96651166500000008</v>
      </c>
      <c r="K56" s="49">
        <f t="shared" ca="1" si="10"/>
        <v>1.095379887</v>
      </c>
      <c r="L56" s="49">
        <f t="shared" ca="1" si="11"/>
        <v>1.2242481089999999</v>
      </c>
      <c r="M56" s="49">
        <f t="shared" ca="1" si="12"/>
        <v>1.3531163310000001</v>
      </c>
      <c r="N56" s="49">
        <f t="shared" ca="1" si="13"/>
        <v>1.4819845529999998</v>
      </c>
      <c r="O56" s="49">
        <f t="shared" ca="1" si="14"/>
        <v>1.6108527749999999</v>
      </c>
      <c r="P56" s="49">
        <f t="shared" ca="1" si="15"/>
        <v>1.739720997</v>
      </c>
      <c r="Q56" s="49">
        <f t="shared" ca="1" si="16"/>
        <v>1.8685892189999997</v>
      </c>
      <c r="R56" s="49">
        <f t="shared" ca="1" si="17"/>
        <v>1.9974574410000003</v>
      </c>
      <c r="S56" s="50">
        <f t="shared" ca="1" si="18"/>
        <v>2.1263256629999998</v>
      </c>
      <c r="T56" s="48">
        <f t="shared" ca="1" si="24"/>
        <v>0</v>
      </c>
      <c r="U56" s="49">
        <f t="shared" ca="1" si="24"/>
        <v>0</v>
      </c>
      <c r="V56" s="49">
        <f t="shared" ca="1" si="24"/>
        <v>0</v>
      </c>
      <c r="W56" s="49">
        <f t="shared" ca="1" si="24"/>
        <v>0.55164197298403106</v>
      </c>
      <c r="X56" s="49">
        <f t="shared" ca="1" si="24"/>
        <v>5.0510572592527874</v>
      </c>
      <c r="Y56" s="49">
        <f t="shared" ca="1" si="24"/>
        <v>11.476886707928735</v>
      </c>
      <c r="Z56" s="49">
        <f t="shared" ca="1" si="24"/>
        <v>19.82913031901186</v>
      </c>
      <c r="AA56" s="49">
        <f t="shared" ca="1" si="24"/>
        <v>30.107788092502204</v>
      </c>
      <c r="AB56" s="49">
        <f t="shared" ca="1" si="24"/>
        <v>42.312860028399705</v>
      </c>
      <c r="AC56" s="49">
        <f t="shared" ca="1" si="24"/>
        <v>56.444346126704389</v>
      </c>
      <c r="AD56" s="49">
        <f t="shared" ca="1" si="24"/>
        <v>72.502246387416307</v>
      </c>
      <c r="AE56" s="49">
        <f t="shared" ca="1" si="24"/>
        <v>90.486560810535352</v>
      </c>
      <c r="AF56" s="49">
        <f t="shared" ca="1" si="24"/>
        <v>110.39728939606164</v>
      </c>
      <c r="AG56" s="49">
        <f t="shared" ca="1" si="24"/>
        <v>132.23443214399509</v>
      </c>
      <c r="AH56" s="49">
        <f t="shared" ca="1" si="24"/>
        <v>155.9979890543357</v>
      </c>
      <c r="AI56" s="49">
        <f t="shared" ca="1" si="22"/>
        <v>181.68796012708367</v>
      </c>
      <c r="AJ56" s="49">
        <f t="shared" ca="1" si="22"/>
        <v>209.30434536223856</v>
      </c>
      <c r="AK56" s="75">
        <f ca="1">T56*VLOOKUP('Tipo de Pilha_Furieri2014'!$E$1,'Área - us ur_Furieri2014'!$A$4:$R$6,2,FALSE)/1000</f>
        <v>0</v>
      </c>
      <c r="AL56" s="76">
        <f ca="1">U56*VLOOKUP('Tipo de Pilha_Furieri2014'!$E$1,'Área - us ur_Furieri2014'!$A$4:$R$6,3,FALSE)/1000</f>
        <v>0</v>
      </c>
      <c r="AM56" s="76">
        <f ca="1">V56*VLOOKUP('Tipo de Pilha_Furieri2014'!$E$1,'Área - us ur_Furieri2014'!$A$4:$R$6,4,FALSE)/1000</f>
        <v>0</v>
      </c>
      <c r="AN56" s="76">
        <f ca="1">W56*VLOOKUP('Tipo de Pilha_Furieri2014'!$E$1,'Área - us ur_Furieri2014'!$A$4:$R$6,5,FALSE)/1000</f>
        <v>5.3509271379451008E-5</v>
      </c>
      <c r="AO56" s="76">
        <f ca="1">X56*VLOOKUP('Tipo de Pilha_Furieri2014'!$E$1,'Área - us ur_Furieri2014'!$A$4:$R$6,6,FALSE)/1000</f>
        <v>8.0311810422119322E-4</v>
      </c>
      <c r="AP56" s="76">
        <f ca="1">Y56*VLOOKUP('Tipo de Pilha_Furieri2014'!$E$1,'Área - us ur_Furieri2014'!$A$4:$R$6,7,FALSE)/1000</f>
        <v>2.3298080017095332E-3</v>
      </c>
      <c r="AQ56" s="76">
        <f ca="1">Z56*VLOOKUP('Tipo de Pilha_Furieri2014'!$E$1,'Área - us ur_Furieri2014'!$A$4:$R$6,8,FALSE)/1000</f>
        <v>3.0338569388088142E-3</v>
      </c>
      <c r="AR56" s="76">
        <f ca="1">AA56*VLOOKUP('Tipo de Pilha_Furieri2014'!$E$1,'Área - us ur_Furieri2014'!$A$4:$R$6,9,FALSE)/1000</f>
        <v>3.2817489020827402E-3</v>
      </c>
      <c r="AS56" s="76">
        <f ca="1">AB56*VLOOKUP('Tipo de Pilha_Furieri2014'!$E$1,'Área - us ur_Furieri2014'!$A$4:$R$6,10,FALSE)/1000</f>
        <v>2.2848944415335844E-3</v>
      </c>
      <c r="AT56" s="76">
        <f ca="1">AC56*VLOOKUP('Tipo de Pilha_Furieri2014'!$E$1,'Área - us ur_Furieri2014'!$A$4:$R$6,11,FALSE)/1000</f>
        <v>1.9755521144346538E-3</v>
      </c>
      <c r="AU56" s="76">
        <f ca="1">AD56*VLOOKUP('Tipo de Pilha_Furieri2014'!$E$1,'Área - us ur_Furieri2014'!$A$4:$R$6,12,FALSE)/1000</f>
        <v>1.7400539132979914E-3</v>
      </c>
      <c r="AV56" s="76">
        <f ca="1">AE56*VLOOKUP('Tipo de Pilha_Furieri2014'!$E$1,'Área - us ur_Furieri2014'!$A$4:$R$6,13,FALSE)/1000</f>
        <v>5.4291936486321212E-4</v>
      </c>
      <c r="AW56" s="76">
        <f ca="1">AF56*VLOOKUP('Tipo de Pilha_Furieri2014'!$E$1,'Área - us ur_Furieri2014'!$A$4:$R$6,14,FALSE)/1000</f>
        <v>3.3119186818818491E-4</v>
      </c>
      <c r="AX56" s="76">
        <f ca="1">AG56*VLOOKUP('Tipo de Pilha_Furieri2014'!$E$1,'Área - us ur_Furieri2014'!$A$4:$R$6,15,FALSE)/1000</f>
        <v>1.322344321439951E-4</v>
      </c>
      <c r="AY56" s="76">
        <f ca="1">AH56*VLOOKUP('Tipo de Pilha_Furieri2014'!$E$1,'Área - us ur_Furieri2014'!$A$4:$R$6,16,FALSE)/1000</f>
        <v>0</v>
      </c>
      <c r="AZ56" s="76">
        <f ca="1">AI56*VLOOKUP('Tipo de Pilha_Furieri2014'!$E$1,'Área - us ur_Furieri2014'!$A$4:$R$6,17,FALSE)/1000</f>
        <v>0</v>
      </c>
      <c r="BA56" s="77">
        <f ca="1">AJ56*VLOOKUP('Tipo de Pilha_Furieri2014'!$E$1,'Área - us ur_Furieri2014'!$A$4:$R$6,18,FALSE)/1000</f>
        <v>0</v>
      </c>
      <c r="BB56" s="70">
        <f t="shared" ca="1" si="19"/>
        <v>1.6508887352663357E-2</v>
      </c>
    </row>
    <row r="57" spans="1:54" ht="15" customHeight="1" x14ac:dyDescent="0.2">
      <c r="A57" s="90">
        <f>'Série Vento-2 dias'!J57</f>
        <v>42114</v>
      </c>
      <c r="B57" s="55">
        <f ca="1">'Série Vento-2 dias'!K57</f>
        <v>10.309457759999999</v>
      </c>
      <c r="C57" s="48">
        <f t="shared" ca="1" si="2"/>
        <v>5.1547288800000007E-2</v>
      </c>
      <c r="D57" s="49">
        <f t="shared" ca="1" si="3"/>
        <v>0.15464186639999997</v>
      </c>
      <c r="E57" s="49">
        <f t="shared" ca="1" si="4"/>
        <v>0.25773644400000001</v>
      </c>
      <c r="F57" s="49">
        <f t="shared" ca="1" si="5"/>
        <v>0.36083102159999991</v>
      </c>
      <c r="G57" s="49">
        <f t="shared" ca="1" si="6"/>
        <v>0.46392559919999998</v>
      </c>
      <c r="H57" s="49">
        <f t="shared" ca="1" si="7"/>
        <v>0.56702017680000005</v>
      </c>
      <c r="I57" s="49">
        <f t="shared" ca="1" si="8"/>
        <v>0.67011475440000001</v>
      </c>
      <c r="J57" s="49">
        <f t="shared" ca="1" si="9"/>
        <v>0.77320933200000008</v>
      </c>
      <c r="K57" s="49">
        <f t="shared" ca="1" si="10"/>
        <v>0.87630390959999993</v>
      </c>
      <c r="L57" s="49">
        <f t="shared" ca="1" si="11"/>
        <v>0.97939848719999989</v>
      </c>
      <c r="M57" s="49">
        <f t="shared" ca="1" si="12"/>
        <v>1.0824930648</v>
      </c>
      <c r="N57" s="49">
        <f t="shared" ca="1" si="13"/>
        <v>1.1855876423999998</v>
      </c>
      <c r="O57" s="49">
        <f t="shared" ca="1" si="14"/>
        <v>1.2886822199999999</v>
      </c>
      <c r="P57" s="49">
        <f t="shared" ca="1" si="15"/>
        <v>1.3917767975999999</v>
      </c>
      <c r="Q57" s="49">
        <f t="shared" ca="1" si="16"/>
        <v>1.4948713751999998</v>
      </c>
      <c r="R57" s="49">
        <f t="shared" ca="1" si="17"/>
        <v>1.5979659528000001</v>
      </c>
      <c r="S57" s="50">
        <f t="shared" ca="1" si="18"/>
        <v>1.7010605303999999</v>
      </c>
      <c r="T57" s="48">
        <f t="shared" ca="1" si="24"/>
        <v>0</v>
      </c>
      <c r="U57" s="49">
        <f t="shared" ca="1" si="24"/>
        <v>0</v>
      </c>
      <c r="V57" s="49">
        <f t="shared" ca="1" si="24"/>
        <v>0</v>
      </c>
      <c r="W57" s="49">
        <f t="shared" ca="1" si="24"/>
        <v>0</v>
      </c>
      <c r="X57" s="49">
        <f t="shared" ca="1" si="24"/>
        <v>0.91489486430258415</v>
      </c>
      <c r="Y57" s="49">
        <f t="shared" ca="1" si="24"/>
        <v>4.5144270933175914</v>
      </c>
      <c r="Z57" s="49">
        <f t="shared" ca="1" si="24"/>
        <v>9.3468643862731948</v>
      </c>
      <c r="AA57" s="49">
        <f t="shared" ca="1" si="24"/>
        <v>15.412206743169406</v>
      </c>
      <c r="AB57" s="49">
        <f t="shared" ca="1" si="24"/>
        <v>22.710454164006201</v>
      </c>
      <c r="AC57" s="49">
        <f t="shared" ca="1" si="24"/>
        <v>31.241606648783609</v>
      </c>
      <c r="AD57" s="49">
        <f t="shared" ca="1" si="24"/>
        <v>41.00566419750163</v>
      </c>
      <c r="AE57" s="49">
        <f t="shared" ca="1" si="24"/>
        <v>52.002626810160223</v>
      </c>
      <c r="AF57" s="49">
        <f t="shared" ca="1" si="24"/>
        <v>64.232494486759435</v>
      </c>
      <c r="AG57" s="49">
        <f t="shared" ca="1" si="24"/>
        <v>77.695267227299254</v>
      </c>
      <c r="AH57" s="49">
        <f t="shared" ca="1" si="24"/>
        <v>92.390945031779637</v>
      </c>
      <c r="AI57" s="49">
        <f t="shared" ca="1" si="22"/>
        <v>108.31952790020071</v>
      </c>
      <c r="AJ57" s="49">
        <f t="shared" ca="1" si="22"/>
        <v>125.48101583256231</v>
      </c>
      <c r="AK57" s="75">
        <f ca="1">T57*VLOOKUP('Tipo de Pilha_Furieri2014'!$E$1,'Área - us ur_Furieri2014'!$A$4:$R$6,2,FALSE)/1000</f>
        <v>0</v>
      </c>
      <c r="AL57" s="76">
        <f ca="1">U57*VLOOKUP('Tipo de Pilha_Furieri2014'!$E$1,'Área - us ur_Furieri2014'!$A$4:$R$6,3,FALSE)/1000</f>
        <v>0</v>
      </c>
      <c r="AM57" s="76">
        <f ca="1">V57*VLOOKUP('Tipo de Pilha_Furieri2014'!$E$1,'Área - us ur_Furieri2014'!$A$4:$R$6,4,FALSE)/1000</f>
        <v>0</v>
      </c>
      <c r="AN57" s="76">
        <f ca="1">W57*VLOOKUP('Tipo de Pilha_Furieri2014'!$E$1,'Área - us ur_Furieri2014'!$A$4:$R$6,5,FALSE)/1000</f>
        <v>0</v>
      </c>
      <c r="AO57" s="76">
        <f ca="1">X57*VLOOKUP('Tipo de Pilha_Furieri2014'!$E$1,'Área - us ur_Furieri2014'!$A$4:$R$6,6,FALSE)/1000</f>
        <v>1.4546828342411089E-4</v>
      </c>
      <c r="AP57" s="76">
        <f ca="1">Y57*VLOOKUP('Tipo de Pilha_Furieri2014'!$E$1,'Área - us ur_Furieri2014'!$A$4:$R$6,7,FALSE)/1000</f>
        <v>9.1642869994347108E-4</v>
      </c>
      <c r="AQ57" s="76">
        <f ca="1">Z57*VLOOKUP('Tipo de Pilha_Furieri2014'!$E$1,'Área - us ur_Furieri2014'!$A$4:$R$6,8,FALSE)/1000</f>
        <v>1.4300702510997986E-3</v>
      </c>
      <c r="AR57" s="76">
        <f ca="1">AA57*VLOOKUP('Tipo de Pilha_Furieri2014'!$E$1,'Área - us ur_Furieri2014'!$A$4:$R$6,9,FALSE)/1000</f>
        <v>1.6799305350054651E-3</v>
      </c>
      <c r="AS57" s="76">
        <f ca="1">AB57*VLOOKUP('Tipo de Pilha_Furieri2014'!$E$1,'Área - us ur_Furieri2014'!$A$4:$R$6,10,FALSE)/1000</f>
        <v>1.226364524856335E-3</v>
      </c>
      <c r="AT57" s="76">
        <f ca="1">AC57*VLOOKUP('Tipo de Pilha_Furieri2014'!$E$1,'Área - us ur_Furieri2014'!$A$4:$R$6,11,FALSE)/1000</f>
        <v>1.0934562327074265E-3</v>
      </c>
      <c r="AU57" s="76">
        <f ca="1">AD57*VLOOKUP('Tipo de Pilha_Furieri2014'!$E$1,'Área - us ur_Furieri2014'!$A$4:$R$6,12,FALSE)/1000</f>
        <v>9.8413594074003917E-4</v>
      </c>
      <c r="AV57" s="76">
        <f ca="1">AE57*VLOOKUP('Tipo de Pilha_Furieri2014'!$E$1,'Área - us ur_Furieri2014'!$A$4:$R$6,13,FALSE)/1000</f>
        <v>3.1201576086096133E-4</v>
      </c>
      <c r="AW57" s="76">
        <f ca="1">AF57*VLOOKUP('Tipo de Pilha_Furieri2014'!$E$1,'Área - us ur_Furieri2014'!$A$4:$R$6,14,FALSE)/1000</f>
        <v>1.9269748346027832E-4</v>
      </c>
      <c r="AX57" s="76">
        <f ca="1">AG57*VLOOKUP('Tipo de Pilha_Furieri2014'!$E$1,'Área - us ur_Furieri2014'!$A$4:$R$6,15,FALSE)/1000</f>
        <v>7.7695267227299256E-5</v>
      </c>
      <c r="AY57" s="76">
        <f ca="1">AH57*VLOOKUP('Tipo de Pilha_Furieri2014'!$E$1,'Área - us ur_Furieri2014'!$A$4:$R$6,16,FALSE)/1000</f>
        <v>0</v>
      </c>
      <c r="AZ57" s="76">
        <f ca="1">AI57*VLOOKUP('Tipo de Pilha_Furieri2014'!$E$1,'Área - us ur_Furieri2014'!$A$4:$R$6,17,FALSE)/1000</f>
        <v>0</v>
      </c>
      <c r="BA57" s="77">
        <f ca="1">AJ57*VLOOKUP('Tipo de Pilha_Furieri2014'!$E$1,'Área - us ur_Furieri2014'!$A$4:$R$6,18,FALSE)/1000</f>
        <v>0</v>
      </c>
      <c r="BB57" s="70">
        <f t="shared" ca="1" si="19"/>
        <v>8.0582629793251852E-3</v>
      </c>
    </row>
    <row r="58" spans="1:54" ht="15" customHeight="1" x14ac:dyDescent="0.2">
      <c r="A58" s="90">
        <f>'Série Vento-2 dias'!J58</f>
        <v>42116</v>
      </c>
      <c r="B58" s="55">
        <f ca="1">'Série Vento-2 dias'!K58</f>
        <v>13.74594368</v>
      </c>
      <c r="C58" s="48">
        <f t="shared" ca="1" si="2"/>
        <v>6.8729718400000014E-2</v>
      </c>
      <c r="D58" s="49">
        <f t="shared" ca="1" si="3"/>
        <v>0.2061891552</v>
      </c>
      <c r="E58" s="49">
        <f t="shared" ca="1" si="4"/>
        <v>0.34364859200000003</v>
      </c>
      <c r="F58" s="49">
        <f t="shared" ca="1" si="5"/>
        <v>0.48110802879999992</v>
      </c>
      <c r="G58" s="49">
        <f t="shared" ca="1" si="6"/>
        <v>0.61856746560000009</v>
      </c>
      <c r="H58" s="49">
        <f t="shared" ca="1" si="7"/>
        <v>0.75602690240000014</v>
      </c>
      <c r="I58" s="49">
        <f t="shared" ca="1" si="8"/>
        <v>0.89348633919999998</v>
      </c>
      <c r="J58" s="49">
        <f t="shared" ca="1" si="9"/>
        <v>1.030945776</v>
      </c>
      <c r="K58" s="49">
        <f t="shared" ca="1" si="10"/>
        <v>1.1684052128</v>
      </c>
      <c r="L58" s="49">
        <f t="shared" ca="1" si="11"/>
        <v>1.3058646495999999</v>
      </c>
      <c r="M58" s="49">
        <f t="shared" ca="1" si="12"/>
        <v>1.4433240864000001</v>
      </c>
      <c r="N58" s="49">
        <f t="shared" ca="1" si="13"/>
        <v>1.5807835231999998</v>
      </c>
      <c r="O58" s="49">
        <f t="shared" ca="1" si="14"/>
        <v>1.71824296</v>
      </c>
      <c r="P58" s="49">
        <f t="shared" ca="1" si="15"/>
        <v>1.8557023968000002</v>
      </c>
      <c r="Q58" s="49">
        <f t="shared" ca="1" si="16"/>
        <v>1.9931618335999999</v>
      </c>
      <c r="R58" s="49">
        <f t="shared" ca="1" si="17"/>
        <v>2.1306212704000003</v>
      </c>
      <c r="S58" s="50">
        <f t="shared" ca="1" si="18"/>
        <v>2.2680807072000002</v>
      </c>
      <c r="T58" s="48">
        <f t="shared" ca="1" si="24"/>
        <v>0</v>
      </c>
      <c r="U58" s="49">
        <f t="shared" ca="1" si="24"/>
        <v>0</v>
      </c>
      <c r="V58" s="49">
        <f t="shared" ca="1" si="24"/>
        <v>0</v>
      </c>
      <c r="W58" s="49">
        <f t="shared" ca="1" si="24"/>
        <v>1.4291984952536523</v>
      </c>
      <c r="X58" s="49">
        <f t="shared" ca="1" si="24"/>
        <v>6.7765326068028209</v>
      </c>
      <c r="Y58" s="49">
        <f t="shared" ca="1" si="24"/>
        <v>14.315697943135278</v>
      </c>
      <c r="Z58" s="49">
        <f t="shared" ca="1" si="24"/>
        <v>24.046694504251011</v>
      </c>
      <c r="AA58" s="49">
        <f t="shared" ca="1" si="24"/>
        <v>35.969522290150053</v>
      </c>
      <c r="AB58" s="49">
        <f t="shared" ca="1" si="24"/>
        <v>50.08418130083237</v>
      </c>
      <c r="AC58" s="49">
        <f t="shared" ca="1" si="24"/>
        <v>66.390671536297987</v>
      </c>
      <c r="AD58" s="49">
        <f t="shared" ca="1" si="24"/>
        <v>84.888992996546904</v>
      </c>
      <c r="AE58" s="49">
        <f t="shared" ca="1" si="24"/>
        <v>105.57914568157906</v>
      </c>
      <c r="AF58" s="49">
        <f t="shared" ca="1" si="24"/>
        <v>128.46112959139458</v>
      </c>
      <c r="AG58" s="49">
        <f t="shared" ca="1" si="24"/>
        <v>153.53494472599337</v>
      </c>
      <c r="AH58" s="49">
        <f t="shared" ca="1" si="24"/>
        <v>180.8005910853754</v>
      </c>
      <c r="AI58" s="49">
        <f t="shared" ca="1" si="22"/>
        <v>210.25806866954085</v>
      </c>
      <c r="AJ58" s="49">
        <f t="shared" ca="1" si="22"/>
        <v>241.90737747848948</v>
      </c>
      <c r="AK58" s="75">
        <f ca="1">T58*VLOOKUP('Tipo de Pilha_Furieri2014'!$E$1,'Área - us ur_Furieri2014'!$A$4:$R$6,2,FALSE)/1000</f>
        <v>0</v>
      </c>
      <c r="AL58" s="76">
        <f ca="1">U58*VLOOKUP('Tipo de Pilha_Furieri2014'!$E$1,'Área - us ur_Furieri2014'!$A$4:$R$6,3,FALSE)/1000</f>
        <v>0</v>
      </c>
      <c r="AM58" s="76">
        <f ca="1">V58*VLOOKUP('Tipo de Pilha_Furieri2014'!$E$1,'Área - us ur_Furieri2014'!$A$4:$R$6,4,FALSE)/1000</f>
        <v>0</v>
      </c>
      <c r="AN58" s="76">
        <f ca="1">W58*VLOOKUP('Tipo de Pilha_Furieri2014'!$E$1,'Área - us ur_Furieri2014'!$A$4:$R$6,5,FALSE)/1000</f>
        <v>1.3863225403960424E-4</v>
      </c>
      <c r="AO58" s="76">
        <f ca="1">X58*VLOOKUP('Tipo de Pilha_Furieri2014'!$E$1,'Área - us ur_Furieri2014'!$A$4:$R$6,6,FALSE)/1000</f>
        <v>1.0774686844816485E-3</v>
      </c>
      <c r="AP58" s="76">
        <f ca="1">Y58*VLOOKUP('Tipo de Pilha_Furieri2014'!$E$1,'Área - us ur_Furieri2014'!$A$4:$R$6,7,FALSE)/1000</f>
        <v>2.9060866824564616E-3</v>
      </c>
      <c r="AQ58" s="76">
        <f ca="1">Z58*VLOOKUP('Tipo de Pilha_Furieri2014'!$E$1,'Área - us ur_Furieri2014'!$A$4:$R$6,8,FALSE)/1000</f>
        <v>3.6791442591504048E-3</v>
      </c>
      <c r="AR58" s="76">
        <f ca="1">AA58*VLOOKUP('Tipo de Pilha_Furieri2014'!$E$1,'Área - us ur_Furieri2014'!$A$4:$R$6,9,FALSE)/1000</f>
        <v>3.9206779296263559E-3</v>
      </c>
      <c r="AS58" s="76">
        <f ca="1">AB58*VLOOKUP('Tipo de Pilha_Furieri2014'!$E$1,'Área - us ur_Furieri2014'!$A$4:$R$6,10,FALSE)/1000</f>
        <v>2.7045457902449481E-3</v>
      </c>
      <c r="AT58" s="76">
        <f ca="1">AC58*VLOOKUP('Tipo de Pilha_Furieri2014'!$E$1,'Área - us ur_Furieri2014'!$A$4:$R$6,11,FALSE)/1000</f>
        <v>2.3236735037704295E-3</v>
      </c>
      <c r="AU58" s="76">
        <f ca="1">AD58*VLOOKUP('Tipo de Pilha_Furieri2014'!$E$1,'Área - us ur_Furieri2014'!$A$4:$R$6,12,FALSE)/1000</f>
        <v>2.0373358319171254E-3</v>
      </c>
      <c r="AV58" s="76">
        <f ca="1">AE58*VLOOKUP('Tipo de Pilha_Furieri2014'!$E$1,'Área - us ur_Furieri2014'!$A$4:$R$6,13,FALSE)/1000</f>
        <v>6.3347487408947449E-4</v>
      </c>
      <c r="AW58" s="76">
        <f ca="1">AF58*VLOOKUP('Tipo de Pilha_Furieri2014'!$E$1,'Área - us ur_Furieri2014'!$A$4:$R$6,14,FALSE)/1000</f>
        <v>3.8538338877418379E-4</v>
      </c>
      <c r="AX58" s="76">
        <f ca="1">AG58*VLOOKUP('Tipo de Pilha_Furieri2014'!$E$1,'Área - us ur_Furieri2014'!$A$4:$R$6,15,FALSE)/1000</f>
        <v>1.5353494472599338E-4</v>
      </c>
      <c r="AY58" s="76">
        <f ca="1">AH58*VLOOKUP('Tipo de Pilha_Furieri2014'!$E$1,'Área - us ur_Furieri2014'!$A$4:$R$6,16,FALSE)/1000</f>
        <v>0</v>
      </c>
      <c r="AZ58" s="76">
        <f ca="1">AI58*VLOOKUP('Tipo de Pilha_Furieri2014'!$E$1,'Área - us ur_Furieri2014'!$A$4:$R$6,17,FALSE)/1000</f>
        <v>0</v>
      </c>
      <c r="BA58" s="77">
        <f ca="1">AJ58*VLOOKUP('Tipo de Pilha_Furieri2014'!$E$1,'Área - us ur_Furieri2014'!$A$4:$R$6,18,FALSE)/1000</f>
        <v>0</v>
      </c>
      <c r="BB58" s="70">
        <f t="shared" ca="1" si="19"/>
        <v>1.9959958143276627E-2</v>
      </c>
    </row>
    <row r="59" spans="1:54" ht="15" customHeight="1" x14ac:dyDescent="0.2">
      <c r="A59" s="90">
        <f>'Série Vento-2 dias'!J59</f>
        <v>42118</v>
      </c>
      <c r="B59" s="55">
        <f ca="1">'Série Vento-2 dias'!K59</f>
        <v>10.309457759999999</v>
      </c>
      <c r="C59" s="48">
        <f t="shared" ca="1" si="2"/>
        <v>5.1547288800000007E-2</v>
      </c>
      <c r="D59" s="49">
        <f t="shared" ca="1" si="3"/>
        <v>0.15464186639999997</v>
      </c>
      <c r="E59" s="49">
        <f t="shared" ca="1" si="4"/>
        <v>0.25773644400000001</v>
      </c>
      <c r="F59" s="49">
        <f t="shared" ca="1" si="5"/>
        <v>0.36083102159999991</v>
      </c>
      <c r="G59" s="49">
        <f t="shared" ca="1" si="6"/>
        <v>0.46392559919999998</v>
      </c>
      <c r="H59" s="49">
        <f t="shared" ca="1" si="7"/>
        <v>0.56702017680000005</v>
      </c>
      <c r="I59" s="49">
        <f t="shared" ca="1" si="8"/>
        <v>0.67011475440000001</v>
      </c>
      <c r="J59" s="49">
        <f t="shared" ca="1" si="9"/>
        <v>0.77320933200000008</v>
      </c>
      <c r="K59" s="49">
        <f t="shared" ca="1" si="10"/>
        <v>0.87630390959999993</v>
      </c>
      <c r="L59" s="49">
        <f t="shared" ca="1" si="11"/>
        <v>0.97939848719999989</v>
      </c>
      <c r="M59" s="49">
        <f t="shared" ca="1" si="12"/>
        <v>1.0824930648</v>
      </c>
      <c r="N59" s="49">
        <f t="shared" ca="1" si="13"/>
        <v>1.1855876423999998</v>
      </c>
      <c r="O59" s="49">
        <f t="shared" ca="1" si="14"/>
        <v>1.2886822199999999</v>
      </c>
      <c r="P59" s="49">
        <f t="shared" ca="1" si="15"/>
        <v>1.3917767975999999</v>
      </c>
      <c r="Q59" s="49">
        <f t="shared" ca="1" si="16"/>
        <v>1.4948713751999998</v>
      </c>
      <c r="R59" s="49">
        <f t="shared" ca="1" si="17"/>
        <v>1.5979659528000001</v>
      </c>
      <c r="S59" s="50">
        <f t="shared" ca="1" si="18"/>
        <v>1.7010605303999999</v>
      </c>
      <c r="T59" s="48">
        <f t="shared" ca="1" si="24"/>
        <v>0</v>
      </c>
      <c r="U59" s="49">
        <f t="shared" ca="1" si="24"/>
        <v>0</v>
      </c>
      <c r="V59" s="49">
        <f t="shared" ca="1" si="24"/>
        <v>0</v>
      </c>
      <c r="W59" s="49">
        <f t="shared" ca="1" si="24"/>
        <v>0</v>
      </c>
      <c r="X59" s="49">
        <f t="shared" ca="1" si="24"/>
        <v>0.91489486430258415</v>
      </c>
      <c r="Y59" s="49">
        <f t="shared" ca="1" si="24"/>
        <v>4.5144270933175914</v>
      </c>
      <c r="Z59" s="49">
        <f t="shared" ca="1" si="24"/>
        <v>9.3468643862731948</v>
      </c>
      <c r="AA59" s="49">
        <f t="shared" ca="1" si="24"/>
        <v>15.412206743169406</v>
      </c>
      <c r="AB59" s="49">
        <f t="shared" ca="1" si="24"/>
        <v>22.710454164006201</v>
      </c>
      <c r="AC59" s="49">
        <f t="shared" ca="1" si="24"/>
        <v>31.241606648783609</v>
      </c>
      <c r="AD59" s="49">
        <f t="shared" ca="1" si="24"/>
        <v>41.00566419750163</v>
      </c>
      <c r="AE59" s="49">
        <f t="shared" ca="1" si="24"/>
        <v>52.002626810160223</v>
      </c>
      <c r="AF59" s="49">
        <f t="shared" ca="1" si="24"/>
        <v>64.232494486759435</v>
      </c>
      <c r="AG59" s="49">
        <f t="shared" ca="1" si="24"/>
        <v>77.695267227299254</v>
      </c>
      <c r="AH59" s="49">
        <f t="shared" ca="1" si="24"/>
        <v>92.390945031779637</v>
      </c>
      <c r="AI59" s="49">
        <f t="shared" ca="1" si="22"/>
        <v>108.31952790020071</v>
      </c>
      <c r="AJ59" s="49">
        <f t="shared" ca="1" si="22"/>
        <v>125.48101583256231</v>
      </c>
      <c r="AK59" s="75">
        <f ca="1">T59*VLOOKUP('Tipo de Pilha_Furieri2014'!$E$1,'Área - us ur_Furieri2014'!$A$4:$R$6,2,FALSE)/1000</f>
        <v>0</v>
      </c>
      <c r="AL59" s="76">
        <f ca="1">U59*VLOOKUP('Tipo de Pilha_Furieri2014'!$E$1,'Área - us ur_Furieri2014'!$A$4:$R$6,3,FALSE)/1000</f>
        <v>0</v>
      </c>
      <c r="AM59" s="76">
        <f ca="1">V59*VLOOKUP('Tipo de Pilha_Furieri2014'!$E$1,'Área - us ur_Furieri2014'!$A$4:$R$6,4,FALSE)/1000</f>
        <v>0</v>
      </c>
      <c r="AN59" s="76">
        <f ca="1">W59*VLOOKUP('Tipo de Pilha_Furieri2014'!$E$1,'Área - us ur_Furieri2014'!$A$4:$R$6,5,FALSE)/1000</f>
        <v>0</v>
      </c>
      <c r="AO59" s="76">
        <f ca="1">X59*VLOOKUP('Tipo de Pilha_Furieri2014'!$E$1,'Área - us ur_Furieri2014'!$A$4:$R$6,6,FALSE)/1000</f>
        <v>1.4546828342411089E-4</v>
      </c>
      <c r="AP59" s="76">
        <f ca="1">Y59*VLOOKUP('Tipo de Pilha_Furieri2014'!$E$1,'Área - us ur_Furieri2014'!$A$4:$R$6,7,FALSE)/1000</f>
        <v>9.1642869994347108E-4</v>
      </c>
      <c r="AQ59" s="76">
        <f ca="1">Z59*VLOOKUP('Tipo de Pilha_Furieri2014'!$E$1,'Área - us ur_Furieri2014'!$A$4:$R$6,8,FALSE)/1000</f>
        <v>1.4300702510997986E-3</v>
      </c>
      <c r="AR59" s="76">
        <f ca="1">AA59*VLOOKUP('Tipo de Pilha_Furieri2014'!$E$1,'Área - us ur_Furieri2014'!$A$4:$R$6,9,FALSE)/1000</f>
        <v>1.6799305350054651E-3</v>
      </c>
      <c r="AS59" s="76">
        <f ca="1">AB59*VLOOKUP('Tipo de Pilha_Furieri2014'!$E$1,'Área - us ur_Furieri2014'!$A$4:$R$6,10,FALSE)/1000</f>
        <v>1.226364524856335E-3</v>
      </c>
      <c r="AT59" s="76">
        <f ca="1">AC59*VLOOKUP('Tipo de Pilha_Furieri2014'!$E$1,'Área - us ur_Furieri2014'!$A$4:$R$6,11,FALSE)/1000</f>
        <v>1.0934562327074265E-3</v>
      </c>
      <c r="AU59" s="76">
        <f ca="1">AD59*VLOOKUP('Tipo de Pilha_Furieri2014'!$E$1,'Área - us ur_Furieri2014'!$A$4:$R$6,12,FALSE)/1000</f>
        <v>9.8413594074003917E-4</v>
      </c>
      <c r="AV59" s="76">
        <f ca="1">AE59*VLOOKUP('Tipo de Pilha_Furieri2014'!$E$1,'Área - us ur_Furieri2014'!$A$4:$R$6,13,FALSE)/1000</f>
        <v>3.1201576086096133E-4</v>
      </c>
      <c r="AW59" s="76">
        <f ca="1">AF59*VLOOKUP('Tipo de Pilha_Furieri2014'!$E$1,'Área - us ur_Furieri2014'!$A$4:$R$6,14,FALSE)/1000</f>
        <v>1.9269748346027832E-4</v>
      </c>
      <c r="AX59" s="76">
        <f ca="1">AG59*VLOOKUP('Tipo de Pilha_Furieri2014'!$E$1,'Área - us ur_Furieri2014'!$A$4:$R$6,15,FALSE)/1000</f>
        <v>7.7695267227299256E-5</v>
      </c>
      <c r="AY59" s="76">
        <f ca="1">AH59*VLOOKUP('Tipo de Pilha_Furieri2014'!$E$1,'Área - us ur_Furieri2014'!$A$4:$R$6,16,FALSE)/1000</f>
        <v>0</v>
      </c>
      <c r="AZ59" s="76">
        <f ca="1">AI59*VLOOKUP('Tipo de Pilha_Furieri2014'!$E$1,'Área - us ur_Furieri2014'!$A$4:$R$6,17,FALSE)/1000</f>
        <v>0</v>
      </c>
      <c r="BA59" s="77">
        <f ca="1">AJ59*VLOOKUP('Tipo de Pilha_Furieri2014'!$E$1,'Área - us ur_Furieri2014'!$A$4:$R$6,18,FALSE)/1000</f>
        <v>0</v>
      </c>
      <c r="BB59" s="70">
        <f t="shared" ca="1" si="19"/>
        <v>8.0582629793251852E-3</v>
      </c>
    </row>
    <row r="60" spans="1:54" ht="15" customHeight="1" x14ac:dyDescent="0.2">
      <c r="A60" s="90">
        <f>'Série Vento-2 dias'!J60</f>
        <v>42120</v>
      </c>
      <c r="B60" s="55">
        <f ca="1">'Série Vento-2 dias'!K60</f>
        <v>25.773644399999998</v>
      </c>
      <c r="C60" s="48">
        <f t="shared" ca="1" si="2"/>
        <v>0.128868222</v>
      </c>
      <c r="D60" s="49">
        <f t="shared" ca="1" si="3"/>
        <v>0.38660466599999999</v>
      </c>
      <c r="E60" s="49">
        <f t="shared" ca="1" si="4"/>
        <v>0.64434111000000005</v>
      </c>
      <c r="F60" s="49">
        <f t="shared" ca="1" si="5"/>
        <v>0.90207755399999989</v>
      </c>
      <c r="G60" s="49">
        <f t="shared" ca="1" si="6"/>
        <v>1.159813998</v>
      </c>
      <c r="H60" s="49">
        <f t="shared" ca="1" si="7"/>
        <v>1.417550442</v>
      </c>
      <c r="I60" s="49">
        <f t="shared" ca="1" si="8"/>
        <v>1.6752868859999999</v>
      </c>
      <c r="J60" s="49">
        <f t="shared" ca="1" si="9"/>
        <v>1.9330233300000002</v>
      </c>
      <c r="K60" s="49">
        <f t="shared" ca="1" si="10"/>
        <v>2.190759774</v>
      </c>
      <c r="L60" s="49">
        <f t="shared" ca="1" si="11"/>
        <v>2.4484962179999998</v>
      </c>
      <c r="M60" s="49">
        <f t="shared" ca="1" si="12"/>
        <v>2.7062326620000001</v>
      </c>
      <c r="N60" s="49">
        <f t="shared" ca="1" si="13"/>
        <v>2.9639691059999995</v>
      </c>
      <c r="O60" s="49">
        <f t="shared" ca="1" si="14"/>
        <v>3.2217055499999998</v>
      </c>
      <c r="P60" s="49">
        <f t="shared" ca="1" si="15"/>
        <v>3.4794419940000001</v>
      </c>
      <c r="Q60" s="49">
        <f t="shared" ca="1" si="16"/>
        <v>3.7371784379999995</v>
      </c>
      <c r="R60" s="49">
        <f t="shared" ca="1" si="17"/>
        <v>3.9949148820000007</v>
      </c>
      <c r="S60" s="50">
        <f t="shared" ca="1" si="18"/>
        <v>4.2526513259999996</v>
      </c>
      <c r="T60" s="48">
        <f t="shared" ca="1" si="24"/>
        <v>0</v>
      </c>
      <c r="U60" s="49">
        <f t="shared" ca="1" si="24"/>
        <v>0</v>
      </c>
      <c r="V60" s="49">
        <f t="shared" ca="1" si="24"/>
        <v>8.0231702132898643</v>
      </c>
      <c r="W60" s="49">
        <f t="shared" ca="1" si="24"/>
        <v>24.727657435456123</v>
      </c>
      <c r="X60" s="49">
        <f t="shared" ca="1" si="24"/>
        <v>49.137801307251152</v>
      </c>
      <c r="Y60" s="49">
        <f t="shared" ca="1" si="24"/>
        <v>81.253601828674945</v>
      </c>
      <c r="Z60" s="49">
        <f t="shared" ca="1" si="24"/>
        <v>121.07505899972745</v>
      </c>
      <c r="AA60" s="49">
        <f t="shared" ca="1" si="24"/>
        <v>168.60217282040878</v>
      </c>
      <c r="AB60" s="49">
        <f t="shared" ca="1" si="24"/>
        <v>223.8349432907188</v>
      </c>
      <c r="AC60" s="49">
        <f t="shared" ca="1" si="24"/>
        <v>286.77337041065755</v>
      </c>
      <c r="AD60" s="49">
        <f t="shared" ca="1" si="24"/>
        <v>357.41745418022515</v>
      </c>
      <c r="AE60" s="49">
        <f t="shared" ca="1" si="24"/>
        <v>435.76719459942126</v>
      </c>
      <c r="AF60" s="49">
        <f t="shared" ca="1" si="24"/>
        <v>521.82259166824645</v>
      </c>
      <c r="AG60" s="49">
        <f t="shared" ca="1" si="24"/>
        <v>615.58364538670037</v>
      </c>
      <c r="AH60" s="49">
        <f t="shared" ca="1" si="24"/>
        <v>717.05035575478269</v>
      </c>
      <c r="AI60" s="49">
        <f t="shared" ca="1" si="22"/>
        <v>826.22272277249454</v>
      </c>
      <c r="AJ60" s="49">
        <f t="shared" ca="1" si="22"/>
        <v>943.1007464398341</v>
      </c>
      <c r="AK60" s="75">
        <f ca="1">T60*VLOOKUP('Tipo de Pilha_Furieri2014'!$E$1,'Área - us ur_Furieri2014'!$A$4:$R$6,2,FALSE)/1000</f>
        <v>0</v>
      </c>
      <c r="AL60" s="76">
        <f ca="1">U60*VLOOKUP('Tipo de Pilha_Furieri2014'!$E$1,'Área - us ur_Furieri2014'!$A$4:$R$6,3,FALSE)/1000</f>
        <v>0</v>
      </c>
      <c r="AM60" s="76">
        <f ca="1">V60*VLOOKUP('Tipo de Pilha_Furieri2014'!$E$1,'Área - us ur_Furieri2014'!$A$4:$R$6,4,FALSE)/1000</f>
        <v>5.8569142557016011E-4</v>
      </c>
      <c r="AN60" s="76">
        <f ca="1">W60*VLOOKUP('Tipo de Pilha_Furieri2014'!$E$1,'Área - us ur_Furieri2014'!$A$4:$R$6,5,FALSE)/1000</f>
        <v>2.3985827712392437E-3</v>
      </c>
      <c r="AO60" s="76">
        <f ca="1">X60*VLOOKUP('Tipo de Pilha_Furieri2014'!$E$1,'Área - us ur_Furieri2014'!$A$4:$R$6,6,FALSE)/1000</f>
        <v>7.812910407852933E-3</v>
      </c>
      <c r="AP60" s="76">
        <f ca="1">Y60*VLOOKUP('Tipo de Pilha_Furieri2014'!$E$1,'Área - us ur_Furieri2014'!$A$4:$R$6,7,FALSE)/1000</f>
        <v>1.6494481171221015E-2</v>
      </c>
      <c r="AQ60" s="76">
        <f ca="1">Z60*VLOOKUP('Tipo de Pilha_Furieri2014'!$E$1,'Área - us ur_Furieri2014'!$A$4:$R$6,8,FALSE)/1000</f>
        <v>1.8524484026958297E-2</v>
      </c>
      <c r="AR60" s="76">
        <f ca="1">AA60*VLOOKUP('Tipo de Pilha_Furieri2014'!$E$1,'Área - us ur_Furieri2014'!$A$4:$R$6,9,FALSE)/1000</f>
        <v>1.8377636837424556E-2</v>
      </c>
      <c r="AS60" s="76">
        <f ca="1">AB60*VLOOKUP('Tipo de Pilha_Furieri2014'!$E$1,'Área - us ur_Furieri2014'!$A$4:$R$6,10,FALSE)/1000</f>
        <v>1.2087086937698817E-2</v>
      </c>
      <c r="AT60" s="76">
        <f ca="1">AC60*VLOOKUP('Tipo de Pilha_Furieri2014'!$E$1,'Área - us ur_Furieri2014'!$A$4:$R$6,11,FALSE)/1000</f>
        <v>1.0037067964373016E-2</v>
      </c>
      <c r="AU60" s="76">
        <f ca="1">AD60*VLOOKUP('Tipo de Pilha_Furieri2014'!$E$1,'Área - us ur_Furieri2014'!$A$4:$R$6,12,FALSE)/1000</f>
        <v>8.5780189003254043E-3</v>
      </c>
      <c r="AV60" s="76">
        <f ca="1">AE60*VLOOKUP('Tipo de Pilha_Furieri2014'!$E$1,'Área - us ur_Furieri2014'!$A$4:$R$6,13,FALSE)/1000</f>
        <v>2.6146031675965274E-3</v>
      </c>
      <c r="AW60" s="76">
        <f ca="1">AF60*VLOOKUP('Tipo de Pilha_Furieri2014'!$E$1,'Área - us ur_Furieri2014'!$A$4:$R$6,14,FALSE)/1000</f>
        <v>1.5654677750047395E-3</v>
      </c>
      <c r="AX60" s="76">
        <f ca="1">AG60*VLOOKUP('Tipo de Pilha_Furieri2014'!$E$1,'Área - us ur_Furieri2014'!$A$4:$R$6,15,FALSE)/1000</f>
        <v>6.1558364538670041E-4</v>
      </c>
      <c r="AY60" s="76">
        <f ca="1">AH60*VLOOKUP('Tipo de Pilha_Furieri2014'!$E$1,'Área - us ur_Furieri2014'!$A$4:$R$6,16,FALSE)/1000</f>
        <v>0</v>
      </c>
      <c r="AZ60" s="76">
        <f ca="1">AI60*VLOOKUP('Tipo de Pilha_Furieri2014'!$E$1,'Área - us ur_Furieri2014'!$A$4:$R$6,17,FALSE)/1000</f>
        <v>0</v>
      </c>
      <c r="BA60" s="77">
        <f ca="1">AJ60*VLOOKUP('Tipo de Pilha_Furieri2014'!$E$1,'Área - us ur_Furieri2014'!$A$4:$R$6,18,FALSE)/1000</f>
        <v>0</v>
      </c>
      <c r="BB60" s="70">
        <f t="shared" ca="1" si="19"/>
        <v>9.9691615030651423E-2</v>
      </c>
    </row>
    <row r="61" spans="1:54" ht="15" customHeight="1" x14ac:dyDescent="0.2">
      <c r="A61" s="90">
        <f>'Série Vento-2 dias'!J61</f>
        <v>42122</v>
      </c>
      <c r="B61" s="55">
        <f ca="1">'Série Vento-2 dias'!K61</f>
        <v>12.027700719999999</v>
      </c>
      <c r="C61" s="48">
        <f t="shared" ca="1" si="2"/>
        <v>6.0138503600000004E-2</v>
      </c>
      <c r="D61" s="49">
        <f t="shared" ca="1" si="3"/>
        <v>0.18041551079999998</v>
      </c>
      <c r="E61" s="49">
        <f t="shared" ca="1" si="4"/>
        <v>0.30069251799999996</v>
      </c>
      <c r="F61" s="49">
        <f t="shared" ca="1" si="5"/>
        <v>0.42096952519999992</v>
      </c>
      <c r="G61" s="49">
        <f t="shared" ca="1" si="6"/>
        <v>0.54124653239999998</v>
      </c>
      <c r="H61" s="49">
        <f t="shared" ca="1" si="7"/>
        <v>0.66152353959999999</v>
      </c>
      <c r="I61" s="49">
        <f t="shared" ca="1" si="8"/>
        <v>0.78180054679999988</v>
      </c>
      <c r="J61" s="49">
        <f t="shared" ca="1" si="9"/>
        <v>0.902077554</v>
      </c>
      <c r="K61" s="49">
        <f t="shared" ca="1" si="10"/>
        <v>1.0223545612</v>
      </c>
      <c r="L61" s="49">
        <f t="shared" ca="1" si="11"/>
        <v>1.1426315683999999</v>
      </c>
      <c r="M61" s="49">
        <f t="shared" ca="1" si="12"/>
        <v>1.2629085756</v>
      </c>
      <c r="N61" s="49">
        <f t="shared" ca="1" si="13"/>
        <v>1.3831855827999997</v>
      </c>
      <c r="O61" s="49">
        <f t="shared" ca="1" si="14"/>
        <v>1.5034625899999998</v>
      </c>
      <c r="P61" s="49">
        <f t="shared" ca="1" si="15"/>
        <v>1.6237395971999999</v>
      </c>
      <c r="Q61" s="49">
        <f t="shared" ca="1" si="16"/>
        <v>1.7440166043999996</v>
      </c>
      <c r="R61" s="49">
        <f t="shared" ca="1" si="17"/>
        <v>1.8642936116000002</v>
      </c>
      <c r="S61" s="50">
        <f t="shared" ca="1" si="18"/>
        <v>1.9845706187999999</v>
      </c>
      <c r="T61" s="48">
        <f t="shared" ca="1" si="24"/>
        <v>0</v>
      </c>
      <c r="U61" s="49">
        <f t="shared" ca="1" si="24"/>
        <v>0</v>
      </c>
      <c r="V61" s="49">
        <f t="shared" ca="1" si="24"/>
        <v>0</v>
      </c>
      <c r="W61" s="49">
        <f t="shared" ca="1" si="24"/>
        <v>0</v>
      </c>
      <c r="X61" s="49">
        <f t="shared" ca="1" si="24"/>
        <v>3.4989591863194063</v>
      </c>
      <c r="Y61" s="49">
        <f t="shared" ca="1" si="24"/>
        <v>8.8970711545569401</v>
      </c>
      <c r="Z61" s="49">
        <f t="shared" ca="1" si="24"/>
        <v>15.973303904269175</v>
      </c>
      <c r="AA61" s="49">
        <f t="shared" ca="1" si="24"/>
        <v>24.72765743545613</v>
      </c>
      <c r="AB61" s="49">
        <f t="shared" ca="1" si="24"/>
        <v>35.160131748117792</v>
      </c>
      <c r="AC61" s="49">
        <f t="shared" ca="1" si="24"/>
        <v>47.270726842254135</v>
      </c>
      <c r="AD61" s="49">
        <f t="shared" ca="1" si="24"/>
        <v>61.059442717865224</v>
      </c>
      <c r="AE61" s="49">
        <f t="shared" ca="1" si="24"/>
        <v>76.52627937495096</v>
      </c>
      <c r="AF61" s="49">
        <f t="shared" ca="1" si="24"/>
        <v>93.671236813511456</v>
      </c>
      <c r="AG61" s="49">
        <f t="shared" ca="1" si="24"/>
        <v>112.49431503354667</v>
      </c>
      <c r="AH61" s="49">
        <f t="shared" ca="1" si="24"/>
        <v>132.99551403505649</v>
      </c>
      <c r="AI61" s="49">
        <f t="shared" ca="1" si="22"/>
        <v>155.17483381804121</v>
      </c>
      <c r="AJ61" s="49">
        <f t="shared" ca="1" si="22"/>
        <v>179.03227438250045</v>
      </c>
      <c r="AK61" s="75">
        <f ca="1">T61*VLOOKUP('Tipo de Pilha_Furieri2014'!$E$1,'Área - us ur_Furieri2014'!$A$4:$R$6,2,FALSE)/1000</f>
        <v>0</v>
      </c>
      <c r="AL61" s="76">
        <f ca="1">U61*VLOOKUP('Tipo de Pilha_Furieri2014'!$E$1,'Área - us ur_Furieri2014'!$A$4:$R$6,3,FALSE)/1000</f>
        <v>0</v>
      </c>
      <c r="AM61" s="76">
        <f ca="1">V61*VLOOKUP('Tipo de Pilha_Furieri2014'!$E$1,'Área - us ur_Furieri2014'!$A$4:$R$6,4,FALSE)/1000</f>
        <v>0</v>
      </c>
      <c r="AN61" s="76">
        <f ca="1">W61*VLOOKUP('Tipo de Pilha_Furieri2014'!$E$1,'Área - us ur_Furieri2014'!$A$4:$R$6,5,FALSE)/1000</f>
        <v>0</v>
      </c>
      <c r="AO61" s="76">
        <f ca="1">X61*VLOOKUP('Tipo de Pilha_Furieri2014'!$E$1,'Área - us ur_Furieri2014'!$A$4:$R$6,6,FALSE)/1000</f>
        <v>5.5633451062478553E-4</v>
      </c>
      <c r="AP61" s="76">
        <f ca="1">Y61*VLOOKUP('Tipo de Pilha_Furieri2014'!$E$1,'Área - us ur_Furieri2014'!$A$4:$R$6,7,FALSE)/1000</f>
        <v>1.806105444375059E-3</v>
      </c>
      <c r="AQ61" s="76">
        <f ca="1">Z61*VLOOKUP('Tipo de Pilha_Furieri2014'!$E$1,'Área - us ur_Furieri2014'!$A$4:$R$6,8,FALSE)/1000</f>
        <v>2.4439154973531834E-3</v>
      </c>
      <c r="AR61" s="76">
        <f ca="1">AA61*VLOOKUP('Tipo de Pilha_Furieri2014'!$E$1,'Área - us ur_Furieri2014'!$A$4:$R$6,9,FALSE)/1000</f>
        <v>2.6953146604647184E-3</v>
      </c>
      <c r="AS61" s="76">
        <f ca="1">AB61*VLOOKUP('Tipo de Pilha_Furieri2014'!$E$1,'Área - us ur_Furieri2014'!$A$4:$R$6,10,FALSE)/1000</f>
        <v>1.8986471143983611E-3</v>
      </c>
      <c r="AT61" s="76">
        <f ca="1">AC61*VLOOKUP('Tipo de Pilha_Furieri2014'!$E$1,'Área - us ur_Furieri2014'!$A$4:$R$6,11,FALSE)/1000</f>
        <v>1.654475439478895E-3</v>
      </c>
      <c r="AU61" s="76">
        <f ca="1">AD61*VLOOKUP('Tipo de Pilha_Furieri2014'!$E$1,'Área - us ur_Furieri2014'!$A$4:$R$6,12,FALSE)/1000</f>
        <v>1.4654266252287654E-3</v>
      </c>
      <c r="AV61" s="76">
        <f ca="1">AE61*VLOOKUP('Tipo de Pilha_Furieri2014'!$E$1,'Área - us ur_Furieri2014'!$A$4:$R$6,13,FALSE)/1000</f>
        <v>4.5915767624970578E-4</v>
      </c>
      <c r="AW61" s="76">
        <f ca="1">AF61*VLOOKUP('Tipo de Pilha_Furieri2014'!$E$1,'Área - us ur_Furieri2014'!$A$4:$R$6,14,FALSE)/1000</f>
        <v>2.8101371044053435E-4</v>
      </c>
      <c r="AX61" s="76">
        <f ca="1">AG61*VLOOKUP('Tipo de Pilha_Furieri2014'!$E$1,'Área - us ur_Furieri2014'!$A$4:$R$6,15,FALSE)/1000</f>
        <v>1.1249431503354668E-4</v>
      </c>
      <c r="AY61" s="76">
        <f ca="1">AH61*VLOOKUP('Tipo de Pilha_Furieri2014'!$E$1,'Área - us ur_Furieri2014'!$A$4:$R$6,16,FALSE)/1000</f>
        <v>0</v>
      </c>
      <c r="AZ61" s="76">
        <f ca="1">AI61*VLOOKUP('Tipo de Pilha_Furieri2014'!$E$1,'Área - us ur_Furieri2014'!$A$4:$R$6,17,FALSE)/1000</f>
        <v>0</v>
      </c>
      <c r="BA61" s="77">
        <f ca="1">AJ61*VLOOKUP('Tipo de Pilha_Furieri2014'!$E$1,'Área - us ur_Furieri2014'!$A$4:$R$6,18,FALSE)/1000</f>
        <v>0</v>
      </c>
      <c r="BB61" s="70">
        <f t="shared" ca="1" si="19"/>
        <v>1.3372884993647555E-2</v>
      </c>
    </row>
    <row r="62" spans="1:54" ht="15" customHeight="1" x14ac:dyDescent="0.2">
      <c r="A62" s="90">
        <f>'Série Vento-2 dias'!J62</f>
        <v>42124</v>
      </c>
      <c r="B62" s="55">
        <f ca="1">'Série Vento-2 dias'!K62</f>
        <v>13.74594368</v>
      </c>
      <c r="C62" s="48">
        <f t="shared" ca="1" si="2"/>
        <v>6.8729718400000014E-2</v>
      </c>
      <c r="D62" s="49">
        <f t="shared" ca="1" si="3"/>
        <v>0.2061891552</v>
      </c>
      <c r="E62" s="49">
        <f t="shared" ca="1" si="4"/>
        <v>0.34364859200000003</v>
      </c>
      <c r="F62" s="49">
        <f t="shared" ca="1" si="5"/>
        <v>0.48110802879999992</v>
      </c>
      <c r="G62" s="49">
        <f t="shared" ca="1" si="6"/>
        <v>0.61856746560000009</v>
      </c>
      <c r="H62" s="49">
        <f t="shared" ca="1" si="7"/>
        <v>0.75602690240000014</v>
      </c>
      <c r="I62" s="49">
        <f t="shared" ca="1" si="8"/>
        <v>0.89348633919999998</v>
      </c>
      <c r="J62" s="49">
        <f t="shared" ca="1" si="9"/>
        <v>1.030945776</v>
      </c>
      <c r="K62" s="49">
        <f t="shared" ca="1" si="10"/>
        <v>1.1684052128</v>
      </c>
      <c r="L62" s="49">
        <f t="shared" ca="1" si="11"/>
        <v>1.3058646495999999</v>
      </c>
      <c r="M62" s="49">
        <f t="shared" ca="1" si="12"/>
        <v>1.4433240864000001</v>
      </c>
      <c r="N62" s="49">
        <f t="shared" ca="1" si="13"/>
        <v>1.5807835231999998</v>
      </c>
      <c r="O62" s="49">
        <f t="shared" ca="1" si="14"/>
        <v>1.71824296</v>
      </c>
      <c r="P62" s="49">
        <f t="shared" ca="1" si="15"/>
        <v>1.8557023968000002</v>
      </c>
      <c r="Q62" s="49">
        <f t="shared" ca="1" si="16"/>
        <v>1.9931618335999999</v>
      </c>
      <c r="R62" s="49">
        <f t="shared" ca="1" si="17"/>
        <v>2.1306212704000003</v>
      </c>
      <c r="S62" s="50">
        <f t="shared" ca="1" si="18"/>
        <v>2.2680807072000002</v>
      </c>
      <c r="T62" s="48">
        <f t="shared" ca="1" si="24"/>
        <v>0</v>
      </c>
      <c r="U62" s="49">
        <f t="shared" ca="1" si="24"/>
        <v>0</v>
      </c>
      <c r="V62" s="49">
        <f t="shared" ca="1" si="24"/>
        <v>0</v>
      </c>
      <c r="W62" s="49">
        <f t="shared" ca="1" si="24"/>
        <v>1.4291984952536523</v>
      </c>
      <c r="X62" s="49">
        <f t="shared" ca="1" si="24"/>
        <v>6.7765326068028209</v>
      </c>
      <c r="Y62" s="49">
        <f t="shared" ca="1" si="24"/>
        <v>14.315697943135278</v>
      </c>
      <c r="Z62" s="49">
        <f t="shared" ca="1" si="24"/>
        <v>24.046694504251011</v>
      </c>
      <c r="AA62" s="49">
        <f t="shared" ca="1" si="24"/>
        <v>35.969522290150053</v>
      </c>
      <c r="AB62" s="49">
        <f t="shared" ca="1" si="24"/>
        <v>50.08418130083237</v>
      </c>
      <c r="AC62" s="49">
        <f t="shared" ca="1" si="24"/>
        <v>66.390671536297987</v>
      </c>
      <c r="AD62" s="49">
        <f t="shared" ca="1" si="24"/>
        <v>84.888992996546904</v>
      </c>
      <c r="AE62" s="49">
        <f t="shared" ca="1" si="24"/>
        <v>105.57914568157906</v>
      </c>
      <c r="AF62" s="49">
        <f t="shared" ca="1" si="24"/>
        <v>128.46112959139458</v>
      </c>
      <c r="AG62" s="49">
        <f t="shared" ca="1" si="24"/>
        <v>153.53494472599337</v>
      </c>
      <c r="AH62" s="49">
        <f t="shared" ca="1" si="24"/>
        <v>180.8005910853754</v>
      </c>
      <c r="AI62" s="49">
        <f t="shared" ca="1" si="24"/>
        <v>210.25806866954085</v>
      </c>
      <c r="AJ62" s="49">
        <f t="shared" ref="AJ62:AJ125" ca="1" si="25">IF(S62&gt;$BF$1,58*(S62-$BF$1)^2+25*(S62-$BF$1),0)</f>
        <v>241.90737747848948</v>
      </c>
      <c r="AK62" s="75">
        <f ca="1">T62*VLOOKUP('Tipo de Pilha_Furieri2014'!$E$1,'Área - us ur_Furieri2014'!$A$4:$R$6,2,FALSE)/1000</f>
        <v>0</v>
      </c>
      <c r="AL62" s="76">
        <f ca="1">U62*VLOOKUP('Tipo de Pilha_Furieri2014'!$E$1,'Área - us ur_Furieri2014'!$A$4:$R$6,3,FALSE)/1000</f>
        <v>0</v>
      </c>
      <c r="AM62" s="76">
        <f ca="1">V62*VLOOKUP('Tipo de Pilha_Furieri2014'!$E$1,'Área - us ur_Furieri2014'!$A$4:$R$6,4,FALSE)/1000</f>
        <v>0</v>
      </c>
      <c r="AN62" s="76">
        <f ca="1">W62*VLOOKUP('Tipo de Pilha_Furieri2014'!$E$1,'Área - us ur_Furieri2014'!$A$4:$R$6,5,FALSE)/1000</f>
        <v>1.3863225403960424E-4</v>
      </c>
      <c r="AO62" s="76">
        <f ca="1">X62*VLOOKUP('Tipo de Pilha_Furieri2014'!$E$1,'Área - us ur_Furieri2014'!$A$4:$R$6,6,FALSE)/1000</f>
        <v>1.0774686844816485E-3</v>
      </c>
      <c r="AP62" s="76">
        <f ca="1">Y62*VLOOKUP('Tipo de Pilha_Furieri2014'!$E$1,'Área - us ur_Furieri2014'!$A$4:$R$6,7,FALSE)/1000</f>
        <v>2.9060866824564616E-3</v>
      </c>
      <c r="AQ62" s="76">
        <f ca="1">Z62*VLOOKUP('Tipo de Pilha_Furieri2014'!$E$1,'Área - us ur_Furieri2014'!$A$4:$R$6,8,FALSE)/1000</f>
        <v>3.6791442591504048E-3</v>
      </c>
      <c r="AR62" s="76">
        <f ca="1">AA62*VLOOKUP('Tipo de Pilha_Furieri2014'!$E$1,'Área - us ur_Furieri2014'!$A$4:$R$6,9,FALSE)/1000</f>
        <v>3.9206779296263559E-3</v>
      </c>
      <c r="AS62" s="76">
        <f ca="1">AB62*VLOOKUP('Tipo de Pilha_Furieri2014'!$E$1,'Área - us ur_Furieri2014'!$A$4:$R$6,10,FALSE)/1000</f>
        <v>2.7045457902449481E-3</v>
      </c>
      <c r="AT62" s="76">
        <f ca="1">AC62*VLOOKUP('Tipo de Pilha_Furieri2014'!$E$1,'Área - us ur_Furieri2014'!$A$4:$R$6,11,FALSE)/1000</f>
        <v>2.3236735037704295E-3</v>
      </c>
      <c r="AU62" s="76">
        <f ca="1">AD62*VLOOKUP('Tipo de Pilha_Furieri2014'!$E$1,'Área - us ur_Furieri2014'!$A$4:$R$6,12,FALSE)/1000</f>
        <v>2.0373358319171254E-3</v>
      </c>
      <c r="AV62" s="76">
        <f ca="1">AE62*VLOOKUP('Tipo de Pilha_Furieri2014'!$E$1,'Área - us ur_Furieri2014'!$A$4:$R$6,13,FALSE)/1000</f>
        <v>6.3347487408947449E-4</v>
      </c>
      <c r="AW62" s="76">
        <f ca="1">AF62*VLOOKUP('Tipo de Pilha_Furieri2014'!$E$1,'Área - us ur_Furieri2014'!$A$4:$R$6,14,FALSE)/1000</f>
        <v>3.8538338877418379E-4</v>
      </c>
      <c r="AX62" s="76">
        <f ca="1">AG62*VLOOKUP('Tipo de Pilha_Furieri2014'!$E$1,'Área - us ur_Furieri2014'!$A$4:$R$6,15,FALSE)/1000</f>
        <v>1.5353494472599338E-4</v>
      </c>
      <c r="AY62" s="76">
        <f ca="1">AH62*VLOOKUP('Tipo de Pilha_Furieri2014'!$E$1,'Área - us ur_Furieri2014'!$A$4:$R$6,16,FALSE)/1000</f>
        <v>0</v>
      </c>
      <c r="AZ62" s="76">
        <f ca="1">AI62*VLOOKUP('Tipo de Pilha_Furieri2014'!$E$1,'Área - us ur_Furieri2014'!$A$4:$R$6,17,FALSE)/1000</f>
        <v>0</v>
      </c>
      <c r="BA62" s="77">
        <f ca="1">AJ62*VLOOKUP('Tipo de Pilha_Furieri2014'!$E$1,'Área - us ur_Furieri2014'!$A$4:$R$6,18,FALSE)/1000</f>
        <v>0</v>
      </c>
      <c r="BB62" s="70">
        <f t="shared" ca="1" si="19"/>
        <v>1.9959958143276627E-2</v>
      </c>
    </row>
    <row r="63" spans="1:54" ht="15" customHeight="1" x14ac:dyDescent="0.2">
      <c r="A63" s="90">
        <f>'Série Vento-2 dias'!J63</f>
        <v>42126</v>
      </c>
      <c r="B63" s="55">
        <f ca="1">'Série Vento-2 dias'!K63</f>
        <v>12.027700719999999</v>
      </c>
      <c r="C63" s="48">
        <f t="shared" ca="1" si="2"/>
        <v>6.0138503600000004E-2</v>
      </c>
      <c r="D63" s="49">
        <f t="shared" ca="1" si="3"/>
        <v>0.18041551079999998</v>
      </c>
      <c r="E63" s="49">
        <f t="shared" ca="1" si="4"/>
        <v>0.30069251799999996</v>
      </c>
      <c r="F63" s="49">
        <f t="shared" ca="1" si="5"/>
        <v>0.42096952519999992</v>
      </c>
      <c r="G63" s="49">
        <f t="shared" ca="1" si="6"/>
        <v>0.54124653239999998</v>
      </c>
      <c r="H63" s="49">
        <f t="shared" ca="1" si="7"/>
        <v>0.66152353959999999</v>
      </c>
      <c r="I63" s="49">
        <f t="shared" ca="1" si="8"/>
        <v>0.78180054679999988</v>
      </c>
      <c r="J63" s="49">
        <f t="shared" ca="1" si="9"/>
        <v>0.902077554</v>
      </c>
      <c r="K63" s="49">
        <f t="shared" ca="1" si="10"/>
        <v>1.0223545612</v>
      </c>
      <c r="L63" s="49">
        <f t="shared" ca="1" si="11"/>
        <v>1.1426315683999999</v>
      </c>
      <c r="M63" s="49">
        <f t="shared" ca="1" si="12"/>
        <v>1.2629085756</v>
      </c>
      <c r="N63" s="49">
        <f t="shared" ca="1" si="13"/>
        <v>1.3831855827999997</v>
      </c>
      <c r="O63" s="49">
        <f t="shared" ca="1" si="14"/>
        <v>1.5034625899999998</v>
      </c>
      <c r="P63" s="49">
        <f t="shared" ca="1" si="15"/>
        <v>1.6237395971999999</v>
      </c>
      <c r="Q63" s="49">
        <f t="shared" ca="1" si="16"/>
        <v>1.7440166043999996</v>
      </c>
      <c r="R63" s="49">
        <f t="shared" ca="1" si="17"/>
        <v>1.8642936116000002</v>
      </c>
      <c r="S63" s="50">
        <f t="shared" ca="1" si="18"/>
        <v>1.9845706187999999</v>
      </c>
      <c r="T63" s="48">
        <f t="shared" ca="1" si="24"/>
        <v>0</v>
      </c>
      <c r="U63" s="49">
        <f t="shared" ca="1" si="24"/>
        <v>0</v>
      </c>
      <c r="V63" s="49">
        <f t="shared" ca="1" si="24"/>
        <v>0</v>
      </c>
      <c r="W63" s="49">
        <f t="shared" ca="1" si="24"/>
        <v>0</v>
      </c>
      <c r="X63" s="49">
        <f t="shared" ca="1" si="24"/>
        <v>3.4989591863194063</v>
      </c>
      <c r="Y63" s="49">
        <f t="shared" ca="1" si="24"/>
        <v>8.8970711545569401</v>
      </c>
      <c r="Z63" s="49">
        <f t="shared" ca="1" si="24"/>
        <v>15.973303904269175</v>
      </c>
      <c r="AA63" s="49">
        <f t="shared" ca="1" si="24"/>
        <v>24.72765743545613</v>
      </c>
      <c r="AB63" s="49">
        <f t="shared" ca="1" si="24"/>
        <v>35.160131748117792</v>
      </c>
      <c r="AC63" s="49">
        <f t="shared" ca="1" si="24"/>
        <v>47.270726842254135</v>
      </c>
      <c r="AD63" s="49">
        <f t="shared" ca="1" si="24"/>
        <v>61.059442717865224</v>
      </c>
      <c r="AE63" s="49">
        <f t="shared" ca="1" si="24"/>
        <v>76.52627937495096</v>
      </c>
      <c r="AF63" s="49">
        <f t="shared" ca="1" si="24"/>
        <v>93.671236813511456</v>
      </c>
      <c r="AG63" s="49">
        <f t="shared" ca="1" si="24"/>
        <v>112.49431503354667</v>
      </c>
      <c r="AH63" s="49">
        <f t="shared" ca="1" si="24"/>
        <v>132.99551403505649</v>
      </c>
      <c r="AI63" s="49">
        <f t="shared" ca="1" si="24"/>
        <v>155.17483381804121</v>
      </c>
      <c r="AJ63" s="49">
        <f t="shared" ca="1" si="25"/>
        <v>179.03227438250045</v>
      </c>
      <c r="AK63" s="75">
        <f ca="1">T63*VLOOKUP('Tipo de Pilha_Furieri2014'!$E$1,'Área - us ur_Furieri2014'!$A$4:$R$6,2,FALSE)/1000</f>
        <v>0</v>
      </c>
      <c r="AL63" s="76">
        <f ca="1">U63*VLOOKUP('Tipo de Pilha_Furieri2014'!$E$1,'Área - us ur_Furieri2014'!$A$4:$R$6,3,FALSE)/1000</f>
        <v>0</v>
      </c>
      <c r="AM63" s="76">
        <f ca="1">V63*VLOOKUP('Tipo de Pilha_Furieri2014'!$E$1,'Área - us ur_Furieri2014'!$A$4:$R$6,4,FALSE)/1000</f>
        <v>0</v>
      </c>
      <c r="AN63" s="76">
        <f ca="1">W63*VLOOKUP('Tipo de Pilha_Furieri2014'!$E$1,'Área - us ur_Furieri2014'!$A$4:$R$6,5,FALSE)/1000</f>
        <v>0</v>
      </c>
      <c r="AO63" s="76">
        <f ca="1">X63*VLOOKUP('Tipo de Pilha_Furieri2014'!$E$1,'Área - us ur_Furieri2014'!$A$4:$R$6,6,FALSE)/1000</f>
        <v>5.5633451062478553E-4</v>
      </c>
      <c r="AP63" s="76">
        <f ca="1">Y63*VLOOKUP('Tipo de Pilha_Furieri2014'!$E$1,'Área - us ur_Furieri2014'!$A$4:$R$6,7,FALSE)/1000</f>
        <v>1.806105444375059E-3</v>
      </c>
      <c r="AQ63" s="76">
        <f ca="1">Z63*VLOOKUP('Tipo de Pilha_Furieri2014'!$E$1,'Área - us ur_Furieri2014'!$A$4:$R$6,8,FALSE)/1000</f>
        <v>2.4439154973531834E-3</v>
      </c>
      <c r="AR63" s="76">
        <f ca="1">AA63*VLOOKUP('Tipo de Pilha_Furieri2014'!$E$1,'Área - us ur_Furieri2014'!$A$4:$R$6,9,FALSE)/1000</f>
        <v>2.6953146604647184E-3</v>
      </c>
      <c r="AS63" s="76">
        <f ca="1">AB63*VLOOKUP('Tipo de Pilha_Furieri2014'!$E$1,'Área - us ur_Furieri2014'!$A$4:$R$6,10,FALSE)/1000</f>
        <v>1.8986471143983611E-3</v>
      </c>
      <c r="AT63" s="76">
        <f ca="1">AC63*VLOOKUP('Tipo de Pilha_Furieri2014'!$E$1,'Área - us ur_Furieri2014'!$A$4:$R$6,11,FALSE)/1000</f>
        <v>1.654475439478895E-3</v>
      </c>
      <c r="AU63" s="76">
        <f ca="1">AD63*VLOOKUP('Tipo de Pilha_Furieri2014'!$E$1,'Área - us ur_Furieri2014'!$A$4:$R$6,12,FALSE)/1000</f>
        <v>1.4654266252287654E-3</v>
      </c>
      <c r="AV63" s="76">
        <f ca="1">AE63*VLOOKUP('Tipo de Pilha_Furieri2014'!$E$1,'Área - us ur_Furieri2014'!$A$4:$R$6,13,FALSE)/1000</f>
        <v>4.5915767624970578E-4</v>
      </c>
      <c r="AW63" s="76">
        <f ca="1">AF63*VLOOKUP('Tipo de Pilha_Furieri2014'!$E$1,'Área - us ur_Furieri2014'!$A$4:$R$6,14,FALSE)/1000</f>
        <v>2.8101371044053435E-4</v>
      </c>
      <c r="AX63" s="76">
        <f ca="1">AG63*VLOOKUP('Tipo de Pilha_Furieri2014'!$E$1,'Área - us ur_Furieri2014'!$A$4:$R$6,15,FALSE)/1000</f>
        <v>1.1249431503354668E-4</v>
      </c>
      <c r="AY63" s="76">
        <f ca="1">AH63*VLOOKUP('Tipo de Pilha_Furieri2014'!$E$1,'Área - us ur_Furieri2014'!$A$4:$R$6,16,FALSE)/1000</f>
        <v>0</v>
      </c>
      <c r="AZ63" s="76">
        <f ca="1">AI63*VLOOKUP('Tipo de Pilha_Furieri2014'!$E$1,'Área - us ur_Furieri2014'!$A$4:$R$6,17,FALSE)/1000</f>
        <v>0</v>
      </c>
      <c r="BA63" s="77">
        <f ca="1">AJ63*VLOOKUP('Tipo de Pilha_Furieri2014'!$E$1,'Área - us ur_Furieri2014'!$A$4:$R$6,18,FALSE)/1000</f>
        <v>0</v>
      </c>
      <c r="BB63" s="70">
        <f t="shared" ca="1" si="19"/>
        <v>1.3372884993647555E-2</v>
      </c>
    </row>
    <row r="64" spans="1:54" ht="15" customHeight="1" x14ac:dyDescent="0.2">
      <c r="A64" s="90">
        <f>'Série Vento-2 dias'!J64</f>
        <v>42128</v>
      </c>
      <c r="B64" s="55">
        <f ca="1">'Série Vento-2 dias'!K64</f>
        <v>12.886822199999999</v>
      </c>
      <c r="C64" s="48">
        <f t="shared" ca="1" si="2"/>
        <v>6.4434111000000002E-2</v>
      </c>
      <c r="D64" s="49">
        <f t="shared" ca="1" si="3"/>
        <v>0.19330233299999999</v>
      </c>
      <c r="E64" s="49">
        <f t="shared" ca="1" si="4"/>
        <v>0.32217055500000003</v>
      </c>
      <c r="F64" s="49">
        <f t="shared" ca="1" si="5"/>
        <v>0.45103877699999995</v>
      </c>
      <c r="G64" s="49">
        <f t="shared" ca="1" si="6"/>
        <v>0.57990699899999998</v>
      </c>
      <c r="H64" s="49">
        <f t="shared" ca="1" si="7"/>
        <v>0.70877522100000001</v>
      </c>
      <c r="I64" s="49">
        <f t="shared" ca="1" si="8"/>
        <v>0.83764344299999993</v>
      </c>
      <c r="J64" s="49">
        <f t="shared" ca="1" si="9"/>
        <v>0.96651166500000008</v>
      </c>
      <c r="K64" s="49">
        <f t="shared" ca="1" si="10"/>
        <v>1.095379887</v>
      </c>
      <c r="L64" s="49">
        <f t="shared" ca="1" si="11"/>
        <v>1.2242481089999999</v>
      </c>
      <c r="M64" s="49">
        <f t="shared" ca="1" si="12"/>
        <v>1.3531163310000001</v>
      </c>
      <c r="N64" s="49">
        <f t="shared" ca="1" si="13"/>
        <v>1.4819845529999998</v>
      </c>
      <c r="O64" s="49">
        <f t="shared" ca="1" si="14"/>
        <v>1.6108527749999999</v>
      </c>
      <c r="P64" s="49">
        <f t="shared" ca="1" si="15"/>
        <v>1.739720997</v>
      </c>
      <c r="Q64" s="49">
        <f t="shared" ca="1" si="16"/>
        <v>1.8685892189999997</v>
      </c>
      <c r="R64" s="49">
        <f t="shared" ca="1" si="17"/>
        <v>1.9974574410000003</v>
      </c>
      <c r="S64" s="50">
        <f t="shared" ca="1" si="18"/>
        <v>2.1263256629999998</v>
      </c>
      <c r="T64" s="48">
        <f t="shared" ca="1" si="24"/>
        <v>0</v>
      </c>
      <c r="U64" s="49">
        <f t="shared" ca="1" si="24"/>
        <v>0</v>
      </c>
      <c r="V64" s="49">
        <f t="shared" ca="1" si="24"/>
        <v>0</v>
      </c>
      <c r="W64" s="49">
        <f t="shared" ca="1" si="24"/>
        <v>0.55164197298403106</v>
      </c>
      <c r="X64" s="49">
        <f t="shared" ca="1" si="24"/>
        <v>5.0510572592527874</v>
      </c>
      <c r="Y64" s="49">
        <f t="shared" ca="1" si="24"/>
        <v>11.476886707928735</v>
      </c>
      <c r="Z64" s="49">
        <f t="shared" ca="1" si="24"/>
        <v>19.82913031901186</v>
      </c>
      <c r="AA64" s="49">
        <f t="shared" ca="1" si="24"/>
        <v>30.107788092502204</v>
      </c>
      <c r="AB64" s="49">
        <f t="shared" ca="1" si="24"/>
        <v>42.312860028399705</v>
      </c>
      <c r="AC64" s="49">
        <f t="shared" ca="1" si="24"/>
        <v>56.444346126704389</v>
      </c>
      <c r="AD64" s="49">
        <f t="shared" ca="1" si="24"/>
        <v>72.502246387416307</v>
      </c>
      <c r="AE64" s="49">
        <f t="shared" ca="1" si="24"/>
        <v>90.486560810535352</v>
      </c>
      <c r="AF64" s="49">
        <f t="shared" ca="1" si="24"/>
        <v>110.39728939606164</v>
      </c>
      <c r="AG64" s="49">
        <f t="shared" ca="1" si="24"/>
        <v>132.23443214399509</v>
      </c>
      <c r="AH64" s="49">
        <f t="shared" ca="1" si="24"/>
        <v>155.9979890543357</v>
      </c>
      <c r="AI64" s="49">
        <f t="shared" ca="1" si="24"/>
        <v>181.68796012708367</v>
      </c>
      <c r="AJ64" s="49">
        <f t="shared" ca="1" si="25"/>
        <v>209.30434536223856</v>
      </c>
      <c r="AK64" s="75">
        <f ca="1">T64*VLOOKUP('Tipo de Pilha_Furieri2014'!$E$1,'Área - us ur_Furieri2014'!$A$4:$R$6,2,FALSE)/1000</f>
        <v>0</v>
      </c>
      <c r="AL64" s="76">
        <f ca="1">U64*VLOOKUP('Tipo de Pilha_Furieri2014'!$E$1,'Área - us ur_Furieri2014'!$A$4:$R$6,3,FALSE)/1000</f>
        <v>0</v>
      </c>
      <c r="AM64" s="76">
        <f ca="1">V64*VLOOKUP('Tipo de Pilha_Furieri2014'!$E$1,'Área - us ur_Furieri2014'!$A$4:$R$6,4,FALSE)/1000</f>
        <v>0</v>
      </c>
      <c r="AN64" s="76">
        <f ca="1">W64*VLOOKUP('Tipo de Pilha_Furieri2014'!$E$1,'Área - us ur_Furieri2014'!$A$4:$R$6,5,FALSE)/1000</f>
        <v>5.3509271379451008E-5</v>
      </c>
      <c r="AO64" s="76">
        <f ca="1">X64*VLOOKUP('Tipo de Pilha_Furieri2014'!$E$1,'Área - us ur_Furieri2014'!$A$4:$R$6,6,FALSE)/1000</f>
        <v>8.0311810422119322E-4</v>
      </c>
      <c r="AP64" s="76">
        <f ca="1">Y64*VLOOKUP('Tipo de Pilha_Furieri2014'!$E$1,'Área - us ur_Furieri2014'!$A$4:$R$6,7,FALSE)/1000</f>
        <v>2.3298080017095332E-3</v>
      </c>
      <c r="AQ64" s="76">
        <f ca="1">Z64*VLOOKUP('Tipo de Pilha_Furieri2014'!$E$1,'Área - us ur_Furieri2014'!$A$4:$R$6,8,FALSE)/1000</f>
        <v>3.0338569388088142E-3</v>
      </c>
      <c r="AR64" s="76">
        <f ca="1">AA64*VLOOKUP('Tipo de Pilha_Furieri2014'!$E$1,'Área - us ur_Furieri2014'!$A$4:$R$6,9,FALSE)/1000</f>
        <v>3.2817489020827402E-3</v>
      </c>
      <c r="AS64" s="76">
        <f ca="1">AB64*VLOOKUP('Tipo de Pilha_Furieri2014'!$E$1,'Área - us ur_Furieri2014'!$A$4:$R$6,10,FALSE)/1000</f>
        <v>2.2848944415335844E-3</v>
      </c>
      <c r="AT64" s="76">
        <f ca="1">AC64*VLOOKUP('Tipo de Pilha_Furieri2014'!$E$1,'Área - us ur_Furieri2014'!$A$4:$R$6,11,FALSE)/1000</f>
        <v>1.9755521144346538E-3</v>
      </c>
      <c r="AU64" s="76">
        <f ca="1">AD64*VLOOKUP('Tipo de Pilha_Furieri2014'!$E$1,'Área - us ur_Furieri2014'!$A$4:$R$6,12,FALSE)/1000</f>
        <v>1.7400539132979914E-3</v>
      </c>
      <c r="AV64" s="76">
        <f ca="1">AE64*VLOOKUP('Tipo de Pilha_Furieri2014'!$E$1,'Área - us ur_Furieri2014'!$A$4:$R$6,13,FALSE)/1000</f>
        <v>5.4291936486321212E-4</v>
      </c>
      <c r="AW64" s="76">
        <f ca="1">AF64*VLOOKUP('Tipo de Pilha_Furieri2014'!$E$1,'Área - us ur_Furieri2014'!$A$4:$R$6,14,FALSE)/1000</f>
        <v>3.3119186818818491E-4</v>
      </c>
      <c r="AX64" s="76">
        <f ca="1">AG64*VLOOKUP('Tipo de Pilha_Furieri2014'!$E$1,'Área - us ur_Furieri2014'!$A$4:$R$6,15,FALSE)/1000</f>
        <v>1.322344321439951E-4</v>
      </c>
      <c r="AY64" s="76">
        <f ca="1">AH64*VLOOKUP('Tipo de Pilha_Furieri2014'!$E$1,'Área - us ur_Furieri2014'!$A$4:$R$6,16,FALSE)/1000</f>
        <v>0</v>
      </c>
      <c r="AZ64" s="76">
        <f ca="1">AI64*VLOOKUP('Tipo de Pilha_Furieri2014'!$E$1,'Área - us ur_Furieri2014'!$A$4:$R$6,17,FALSE)/1000</f>
        <v>0</v>
      </c>
      <c r="BA64" s="77">
        <f ca="1">AJ64*VLOOKUP('Tipo de Pilha_Furieri2014'!$E$1,'Área - us ur_Furieri2014'!$A$4:$R$6,18,FALSE)/1000</f>
        <v>0</v>
      </c>
      <c r="BB64" s="70">
        <f t="shared" ca="1" si="19"/>
        <v>1.6508887352663357E-2</v>
      </c>
    </row>
    <row r="65" spans="1:54" ht="15" customHeight="1" x14ac:dyDescent="0.2">
      <c r="A65" s="90">
        <f>'Série Vento-2 dias'!J65</f>
        <v>42130</v>
      </c>
      <c r="B65" s="55">
        <f ca="1">'Série Vento-2 dias'!K65</f>
        <v>14.605065159999999</v>
      </c>
      <c r="C65" s="48">
        <f t="shared" ca="1" si="2"/>
        <v>7.3025325800000013E-2</v>
      </c>
      <c r="D65" s="49">
        <f t="shared" ca="1" si="3"/>
        <v>0.21907597739999998</v>
      </c>
      <c r="E65" s="49">
        <f t="shared" ca="1" si="4"/>
        <v>0.36512662899999998</v>
      </c>
      <c r="F65" s="49">
        <f t="shared" ca="1" si="5"/>
        <v>0.51117728059999989</v>
      </c>
      <c r="G65" s="49">
        <f t="shared" ca="1" si="6"/>
        <v>0.65722793219999998</v>
      </c>
      <c r="H65" s="49">
        <f t="shared" ca="1" si="7"/>
        <v>0.80327858380000006</v>
      </c>
      <c r="I65" s="49">
        <f t="shared" ca="1" si="8"/>
        <v>0.94932923539999992</v>
      </c>
      <c r="J65" s="49">
        <f t="shared" ca="1" si="9"/>
        <v>1.095379887</v>
      </c>
      <c r="K65" s="49">
        <f t="shared" ca="1" si="10"/>
        <v>1.2414305386</v>
      </c>
      <c r="L65" s="49">
        <f t="shared" ca="1" si="11"/>
        <v>1.3874811901999999</v>
      </c>
      <c r="M65" s="49">
        <f t="shared" ca="1" si="12"/>
        <v>1.5335318417999999</v>
      </c>
      <c r="N65" s="49">
        <f t="shared" ca="1" si="13"/>
        <v>1.6795824933999997</v>
      </c>
      <c r="O65" s="49">
        <f t="shared" ca="1" si="14"/>
        <v>1.8256331449999998</v>
      </c>
      <c r="P65" s="49">
        <f t="shared" ca="1" si="15"/>
        <v>1.9716837966</v>
      </c>
      <c r="Q65" s="49">
        <f t="shared" ca="1" si="16"/>
        <v>2.1177344481999998</v>
      </c>
      <c r="R65" s="49">
        <f t="shared" ca="1" si="17"/>
        <v>2.2637850998000002</v>
      </c>
      <c r="S65" s="50">
        <f t="shared" ca="1" si="18"/>
        <v>2.4098357513999997</v>
      </c>
      <c r="T65" s="48">
        <f t="shared" ca="1" si="24"/>
        <v>0</v>
      </c>
      <c r="U65" s="49">
        <f t="shared" ca="1" si="24"/>
        <v>0</v>
      </c>
      <c r="V65" s="49">
        <f t="shared" ca="1" si="24"/>
        <v>0</v>
      </c>
      <c r="W65" s="49">
        <f t="shared" ca="1" si="24"/>
        <v>2.4116375663654424</v>
      </c>
      <c r="X65" s="49">
        <f t="shared" ca="1" si="24"/>
        <v>8.6753852289694926</v>
      </c>
      <c r="Y65" s="49">
        <f t="shared" ca="1" si="24"/>
        <v>17.413504860176555</v>
      </c>
      <c r="Z65" s="49">
        <f t="shared" ca="1" si="24"/>
        <v>28.625996459986609</v>
      </c>
      <c r="AA65" s="49">
        <f t="shared" ca="1" si="24"/>
        <v>42.312860028399705</v>
      </c>
      <c r="AB65" s="49">
        <f t="shared" ca="1" si="24"/>
        <v>58.474095565415801</v>
      </c>
      <c r="AC65" s="49">
        <f t="shared" ca="1" si="24"/>
        <v>77.1097030710349</v>
      </c>
      <c r="AD65" s="49">
        <f t="shared" ca="1" si="24"/>
        <v>98.219682545257001</v>
      </c>
      <c r="AE65" s="49">
        <f t="shared" ca="1" si="24"/>
        <v>121.80403398808208</v>
      </c>
      <c r="AF65" s="49">
        <f t="shared" ca="1" si="24"/>
        <v>147.86275739951026</v>
      </c>
      <c r="AG65" s="49">
        <f t="shared" ca="1" si="24"/>
        <v>176.39585277954146</v>
      </c>
      <c r="AH65" s="49">
        <f t="shared" ca="1" si="24"/>
        <v>207.40332012817555</v>
      </c>
      <c r="AI65" s="49">
        <f t="shared" ca="1" si="24"/>
        <v>240.88515944541282</v>
      </c>
      <c r="AJ65" s="49">
        <f t="shared" ca="1" si="25"/>
        <v>276.84137073125294</v>
      </c>
      <c r="AK65" s="75">
        <f ca="1">T65*VLOOKUP('Tipo de Pilha_Furieri2014'!$E$1,'Área - us ur_Furieri2014'!$A$4:$R$6,2,FALSE)/1000</f>
        <v>0</v>
      </c>
      <c r="AL65" s="76">
        <f ca="1">U65*VLOOKUP('Tipo de Pilha_Furieri2014'!$E$1,'Área - us ur_Furieri2014'!$A$4:$R$6,3,FALSE)/1000</f>
        <v>0</v>
      </c>
      <c r="AM65" s="76">
        <f ca="1">V65*VLOOKUP('Tipo de Pilha_Furieri2014'!$E$1,'Área - us ur_Furieri2014'!$A$4:$R$6,4,FALSE)/1000</f>
        <v>0</v>
      </c>
      <c r="AN65" s="76">
        <f ca="1">W65*VLOOKUP('Tipo de Pilha_Furieri2014'!$E$1,'Área - us ur_Furieri2014'!$A$4:$R$6,5,FALSE)/1000</f>
        <v>2.3392884393744789E-4</v>
      </c>
      <c r="AO65" s="76">
        <f ca="1">X65*VLOOKUP('Tipo de Pilha_Furieri2014'!$E$1,'Área - us ur_Furieri2014'!$A$4:$R$6,6,FALSE)/1000</f>
        <v>1.3793862514061494E-3</v>
      </c>
      <c r="AP65" s="76">
        <f ca="1">Y65*VLOOKUP('Tipo de Pilha_Furieri2014'!$E$1,'Área - us ur_Furieri2014'!$A$4:$R$6,7,FALSE)/1000</f>
        <v>3.5349414866158407E-3</v>
      </c>
      <c r="AQ65" s="76">
        <f ca="1">Z65*VLOOKUP('Tipo de Pilha_Furieri2014'!$E$1,'Área - us ur_Furieri2014'!$A$4:$R$6,8,FALSE)/1000</f>
        <v>4.3797774583779515E-3</v>
      </c>
      <c r="AR65" s="76">
        <f ca="1">AA65*VLOOKUP('Tipo de Pilha_Furieri2014'!$E$1,'Área - us ur_Furieri2014'!$A$4:$R$6,9,FALSE)/1000</f>
        <v>4.6121017430955681E-3</v>
      </c>
      <c r="AS65" s="76">
        <f ca="1">AB65*VLOOKUP('Tipo de Pilha_Furieri2014'!$E$1,'Área - us ur_Furieri2014'!$A$4:$R$6,10,FALSE)/1000</f>
        <v>3.1576011605324535E-3</v>
      </c>
      <c r="AT65" s="76">
        <f ca="1">AC65*VLOOKUP('Tipo de Pilha_Furieri2014'!$E$1,'Área - us ur_Furieri2014'!$A$4:$R$6,11,FALSE)/1000</f>
        <v>2.6988396074862217E-3</v>
      </c>
      <c r="AU65" s="76">
        <f ca="1">AD65*VLOOKUP('Tipo de Pilha_Furieri2014'!$E$1,'Área - us ur_Furieri2014'!$A$4:$R$6,12,FALSE)/1000</f>
        <v>2.3572723810861679E-3</v>
      </c>
      <c r="AV65" s="76">
        <f ca="1">AE65*VLOOKUP('Tipo de Pilha_Furieri2014'!$E$1,'Área - us ur_Furieri2014'!$A$4:$R$6,13,FALSE)/1000</f>
        <v>7.3082420392849251E-4</v>
      </c>
      <c r="AW65" s="76">
        <f ca="1">AF65*VLOOKUP('Tipo de Pilha_Furieri2014'!$E$1,'Área - us ur_Furieri2014'!$A$4:$R$6,14,FALSE)/1000</f>
        <v>4.4358827219853083E-4</v>
      </c>
      <c r="AX65" s="76">
        <f ca="1">AG65*VLOOKUP('Tipo de Pilha_Furieri2014'!$E$1,'Área - us ur_Furieri2014'!$A$4:$R$6,15,FALSE)/1000</f>
        <v>1.7639585277954146E-4</v>
      </c>
      <c r="AY65" s="76">
        <f ca="1">AH65*VLOOKUP('Tipo de Pilha_Furieri2014'!$E$1,'Área - us ur_Furieri2014'!$A$4:$R$6,16,FALSE)/1000</f>
        <v>0</v>
      </c>
      <c r="AZ65" s="76">
        <f ca="1">AI65*VLOOKUP('Tipo de Pilha_Furieri2014'!$E$1,'Área - us ur_Furieri2014'!$A$4:$R$6,17,FALSE)/1000</f>
        <v>0</v>
      </c>
      <c r="BA65" s="77">
        <f ca="1">AJ65*VLOOKUP('Tipo de Pilha_Furieri2014'!$E$1,'Área - us ur_Furieri2014'!$A$4:$R$6,18,FALSE)/1000</f>
        <v>0</v>
      </c>
      <c r="BB65" s="70">
        <f t="shared" ca="1" si="19"/>
        <v>2.3704657261444363E-2</v>
      </c>
    </row>
    <row r="66" spans="1:54" ht="15" customHeight="1" x14ac:dyDescent="0.2">
      <c r="A66" s="90">
        <f>'Série Vento-2 dias'!J66</f>
        <v>42132</v>
      </c>
      <c r="B66" s="55">
        <f ca="1">'Série Vento-2 dias'!K66</f>
        <v>14.605065159999999</v>
      </c>
      <c r="C66" s="48">
        <f t="shared" ca="1" si="2"/>
        <v>7.3025325800000013E-2</v>
      </c>
      <c r="D66" s="49">
        <f t="shared" ca="1" si="3"/>
        <v>0.21907597739999998</v>
      </c>
      <c r="E66" s="49">
        <f t="shared" ca="1" si="4"/>
        <v>0.36512662899999998</v>
      </c>
      <c r="F66" s="49">
        <f t="shared" ca="1" si="5"/>
        <v>0.51117728059999989</v>
      </c>
      <c r="G66" s="49">
        <f t="shared" ca="1" si="6"/>
        <v>0.65722793219999998</v>
      </c>
      <c r="H66" s="49">
        <f t="shared" ca="1" si="7"/>
        <v>0.80327858380000006</v>
      </c>
      <c r="I66" s="49">
        <f t="shared" ca="1" si="8"/>
        <v>0.94932923539999992</v>
      </c>
      <c r="J66" s="49">
        <f t="shared" ca="1" si="9"/>
        <v>1.095379887</v>
      </c>
      <c r="K66" s="49">
        <f t="shared" ca="1" si="10"/>
        <v>1.2414305386</v>
      </c>
      <c r="L66" s="49">
        <f t="shared" ca="1" si="11"/>
        <v>1.3874811901999999</v>
      </c>
      <c r="M66" s="49">
        <f t="shared" ca="1" si="12"/>
        <v>1.5335318417999999</v>
      </c>
      <c r="N66" s="49">
        <f t="shared" ca="1" si="13"/>
        <v>1.6795824933999997</v>
      </c>
      <c r="O66" s="49">
        <f t="shared" ca="1" si="14"/>
        <v>1.8256331449999998</v>
      </c>
      <c r="P66" s="49">
        <f t="shared" ca="1" si="15"/>
        <v>1.9716837966</v>
      </c>
      <c r="Q66" s="49">
        <f t="shared" ca="1" si="16"/>
        <v>2.1177344481999998</v>
      </c>
      <c r="R66" s="49">
        <f t="shared" ca="1" si="17"/>
        <v>2.2637850998000002</v>
      </c>
      <c r="S66" s="50">
        <f t="shared" ca="1" si="18"/>
        <v>2.4098357513999997</v>
      </c>
      <c r="T66" s="48">
        <f t="shared" ca="1" si="24"/>
        <v>0</v>
      </c>
      <c r="U66" s="49">
        <f t="shared" ca="1" si="24"/>
        <v>0</v>
      </c>
      <c r="V66" s="49">
        <f t="shared" ca="1" si="24"/>
        <v>0</v>
      </c>
      <c r="W66" s="49">
        <f t="shared" ca="1" si="24"/>
        <v>2.4116375663654424</v>
      </c>
      <c r="X66" s="49">
        <f t="shared" ca="1" si="24"/>
        <v>8.6753852289694926</v>
      </c>
      <c r="Y66" s="49">
        <f t="shared" ca="1" si="24"/>
        <v>17.413504860176555</v>
      </c>
      <c r="Z66" s="49">
        <f t="shared" ca="1" si="24"/>
        <v>28.625996459986609</v>
      </c>
      <c r="AA66" s="49">
        <f t="shared" ca="1" si="24"/>
        <v>42.312860028399705</v>
      </c>
      <c r="AB66" s="49">
        <f t="shared" ca="1" si="24"/>
        <v>58.474095565415801</v>
      </c>
      <c r="AC66" s="49">
        <f t="shared" ca="1" si="24"/>
        <v>77.1097030710349</v>
      </c>
      <c r="AD66" s="49">
        <f t="shared" ca="1" si="24"/>
        <v>98.219682545257001</v>
      </c>
      <c r="AE66" s="49">
        <f t="shared" ca="1" si="24"/>
        <v>121.80403398808208</v>
      </c>
      <c r="AF66" s="49">
        <f t="shared" ca="1" si="24"/>
        <v>147.86275739951026</v>
      </c>
      <c r="AG66" s="49">
        <f t="shared" ca="1" si="24"/>
        <v>176.39585277954146</v>
      </c>
      <c r="AH66" s="49">
        <f t="shared" ca="1" si="24"/>
        <v>207.40332012817555</v>
      </c>
      <c r="AI66" s="49">
        <f t="shared" ca="1" si="24"/>
        <v>240.88515944541282</v>
      </c>
      <c r="AJ66" s="49">
        <f t="shared" ca="1" si="25"/>
        <v>276.84137073125294</v>
      </c>
      <c r="AK66" s="75">
        <f ca="1">T66*VLOOKUP('Tipo de Pilha_Furieri2014'!$E$1,'Área - us ur_Furieri2014'!$A$4:$R$6,2,FALSE)/1000</f>
        <v>0</v>
      </c>
      <c r="AL66" s="76">
        <f ca="1">U66*VLOOKUP('Tipo de Pilha_Furieri2014'!$E$1,'Área - us ur_Furieri2014'!$A$4:$R$6,3,FALSE)/1000</f>
        <v>0</v>
      </c>
      <c r="AM66" s="76">
        <f ca="1">V66*VLOOKUP('Tipo de Pilha_Furieri2014'!$E$1,'Área - us ur_Furieri2014'!$A$4:$R$6,4,FALSE)/1000</f>
        <v>0</v>
      </c>
      <c r="AN66" s="76">
        <f ca="1">W66*VLOOKUP('Tipo de Pilha_Furieri2014'!$E$1,'Área - us ur_Furieri2014'!$A$4:$R$6,5,FALSE)/1000</f>
        <v>2.3392884393744789E-4</v>
      </c>
      <c r="AO66" s="76">
        <f ca="1">X66*VLOOKUP('Tipo de Pilha_Furieri2014'!$E$1,'Área - us ur_Furieri2014'!$A$4:$R$6,6,FALSE)/1000</f>
        <v>1.3793862514061494E-3</v>
      </c>
      <c r="AP66" s="76">
        <f ca="1">Y66*VLOOKUP('Tipo de Pilha_Furieri2014'!$E$1,'Área - us ur_Furieri2014'!$A$4:$R$6,7,FALSE)/1000</f>
        <v>3.5349414866158407E-3</v>
      </c>
      <c r="AQ66" s="76">
        <f ca="1">Z66*VLOOKUP('Tipo de Pilha_Furieri2014'!$E$1,'Área - us ur_Furieri2014'!$A$4:$R$6,8,FALSE)/1000</f>
        <v>4.3797774583779515E-3</v>
      </c>
      <c r="AR66" s="76">
        <f ca="1">AA66*VLOOKUP('Tipo de Pilha_Furieri2014'!$E$1,'Área - us ur_Furieri2014'!$A$4:$R$6,9,FALSE)/1000</f>
        <v>4.6121017430955681E-3</v>
      </c>
      <c r="AS66" s="76">
        <f ca="1">AB66*VLOOKUP('Tipo de Pilha_Furieri2014'!$E$1,'Área - us ur_Furieri2014'!$A$4:$R$6,10,FALSE)/1000</f>
        <v>3.1576011605324535E-3</v>
      </c>
      <c r="AT66" s="76">
        <f ca="1">AC66*VLOOKUP('Tipo de Pilha_Furieri2014'!$E$1,'Área - us ur_Furieri2014'!$A$4:$R$6,11,FALSE)/1000</f>
        <v>2.6988396074862217E-3</v>
      </c>
      <c r="AU66" s="76">
        <f ca="1">AD66*VLOOKUP('Tipo de Pilha_Furieri2014'!$E$1,'Área - us ur_Furieri2014'!$A$4:$R$6,12,FALSE)/1000</f>
        <v>2.3572723810861679E-3</v>
      </c>
      <c r="AV66" s="76">
        <f ca="1">AE66*VLOOKUP('Tipo de Pilha_Furieri2014'!$E$1,'Área - us ur_Furieri2014'!$A$4:$R$6,13,FALSE)/1000</f>
        <v>7.3082420392849251E-4</v>
      </c>
      <c r="AW66" s="76">
        <f ca="1">AF66*VLOOKUP('Tipo de Pilha_Furieri2014'!$E$1,'Área - us ur_Furieri2014'!$A$4:$R$6,14,FALSE)/1000</f>
        <v>4.4358827219853083E-4</v>
      </c>
      <c r="AX66" s="76">
        <f ca="1">AG66*VLOOKUP('Tipo de Pilha_Furieri2014'!$E$1,'Área - us ur_Furieri2014'!$A$4:$R$6,15,FALSE)/1000</f>
        <v>1.7639585277954146E-4</v>
      </c>
      <c r="AY66" s="76">
        <f ca="1">AH66*VLOOKUP('Tipo de Pilha_Furieri2014'!$E$1,'Área - us ur_Furieri2014'!$A$4:$R$6,16,FALSE)/1000</f>
        <v>0</v>
      </c>
      <c r="AZ66" s="76">
        <f ca="1">AI66*VLOOKUP('Tipo de Pilha_Furieri2014'!$E$1,'Área - us ur_Furieri2014'!$A$4:$R$6,17,FALSE)/1000</f>
        <v>0</v>
      </c>
      <c r="BA66" s="77">
        <f ca="1">AJ66*VLOOKUP('Tipo de Pilha_Furieri2014'!$E$1,'Área - us ur_Furieri2014'!$A$4:$R$6,18,FALSE)/1000</f>
        <v>0</v>
      </c>
      <c r="BB66" s="70">
        <f t="shared" ca="1" si="19"/>
        <v>2.3704657261444363E-2</v>
      </c>
    </row>
    <row r="67" spans="1:54" ht="15" customHeight="1" x14ac:dyDescent="0.2">
      <c r="A67" s="90">
        <f>'Série Vento-2 dias'!J67</f>
        <v>42134</v>
      </c>
      <c r="B67" s="55">
        <f ca="1">'Série Vento-2 dias'!K67</f>
        <v>8.5912147999999995</v>
      </c>
      <c r="C67" s="48">
        <f t="shared" ca="1" si="2"/>
        <v>4.2956074000000004E-2</v>
      </c>
      <c r="D67" s="49">
        <f t="shared" ca="1" si="3"/>
        <v>0.12886822199999998</v>
      </c>
      <c r="E67" s="49">
        <f t="shared" ca="1" si="4"/>
        <v>0.21478037</v>
      </c>
      <c r="F67" s="49">
        <f t="shared" ca="1" si="5"/>
        <v>0.30069251799999996</v>
      </c>
      <c r="G67" s="49">
        <f t="shared" ca="1" si="6"/>
        <v>0.38660466600000004</v>
      </c>
      <c r="H67" s="49">
        <f t="shared" ca="1" si="7"/>
        <v>0.47251681400000001</v>
      </c>
      <c r="I67" s="49">
        <f t="shared" ca="1" si="8"/>
        <v>0.55842896200000003</v>
      </c>
      <c r="J67" s="49">
        <f t="shared" ca="1" si="9"/>
        <v>0.64434111000000005</v>
      </c>
      <c r="K67" s="49">
        <f t="shared" ca="1" si="10"/>
        <v>0.73025325799999996</v>
      </c>
      <c r="L67" s="49">
        <f t="shared" ca="1" si="11"/>
        <v>0.81616540599999998</v>
      </c>
      <c r="M67" s="49">
        <f t="shared" ca="1" si="12"/>
        <v>0.902077554</v>
      </c>
      <c r="N67" s="49">
        <f t="shared" ca="1" si="13"/>
        <v>0.98798970199999991</v>
      </c>
      <c r="O67" s="49">
        <f t="shared" ca="1" si="14"/>
        <v>1.0739018499999999</v>
      </c>
      <c r="P67" s="49">
        <f t="shared" ca="1" si="15"/>
        <v>1.159813998</v>
      </c>
      <c r="Q67" s="49">
        <f t="shared" ca="1" si="16"/>
        <v>1.2457261459999998</v>
      </c>
      <c r="R67" s="49">
        <f t="shared" ca="1" si="17"/>
        <v>1.3316382940000002</v>
      </c>
      <c r="S67" s="50">
        <f t="shared" ca="1" si="18"/>
        <v>1.417550442</v>
      </c>
      <c r="T67" s="48">
        <f t="shared" ca="1" si="24"/>
        <v>0</v>
      </c>
      <c r="U67" s="49">
        <f t="shared" ca="1" si="24"/>
        <v>0</v>
      </c>
      <c r="V67" s="49">
        <f t="shared" ca="1" si="24"/>
        <v>0</v>
      </c>
      <c r="W67" s="49">
        <f t="shared" ca="1" si="24"/>
        <v>0</v>
      </c>
      <c r="X67" s="49">
        <f t="shared" ca="1" si="24"/>
        <v>0</v>
      </c>
      <c r="Y67" s="49">
        <f t="shared" ca="1" si="24"/>
        <v>1.1677657594172151</v>
      </c>
      <c r="Z67" s="49">
        <f t="shared" ca="1" si="24"/>
        <v>4.167375950263053</v>
      </c>
      <c r="AA67" s="49">
        <f t="shared" ca="1" si="24"/>
        <v>8.0231702132898643</v>
      </c>
      <c r="AB67" s="49">
        <f t="shared" ca="1" si="24"/>
        <v>12.735148548497643</v>
      </c>
      <c r="AC67" s="49">
        <f t="shared" ca="1" si="24"/>
        <v>18.303310955886403</v>
      </c>
      <c r="AD67" s="49">
        <f t="shared" ca="1" si="24"/>
        <v>24.72765743545613</v>
      </c>
      <c r="AE67" s="49">
        <f t="shared" ca="1" si="24"/>
        <v>32.008187987206824</v>
      </c>
      <c r="AF67" s="49">
        <f t="shared" ca="1" si="24"/>
        <v>40.144902611138505</v>
      </c>
      <c r="AG67" s="49">
        <f t="shared" ca="1" si="24"/>
        <v>49.137801307251152</v>
      </c>
      <c r="AH67" s="49">
        <f t="shared" ca="1" si="24"/>
        <v>58.986884075544751</v>
      </c>
      <c r="AI67" s="49">
        <f t="shared" ca="1" si="24"/>
        <v>69.692150916019401</v>
      </c>
      <c r="AJ67" s="49">
        <f t="shared" ca="1" si="25"/>
        <v>81.253601828674945</v>
      </c>
      <c r="AK67" s="75">
        <f ca="1">T67*VLOOKUP('Tipo de Pilha_Furieri2014'!$E$1,'Área - us ur_Furieri2014'!$A$4:$R$6,2,FALSE)/1000</f>
        <v>0</v>
      </c>
      <c r="AL67" s="76">
        <f ca="1">U67*VLOOKUP('Tipo de Pilha_Furieri2014'!$E$1,'Área - us ur_Furieri2014'!$A$4:$R$6,3,FALSE)/1000</f>
        <v>0</v>
      </c>
      <c r="AM67" s="76">
        <f ca="1">V67*VLOOKUP('Tipo de Pilha_Furieri2014'!$E$1,'Área - us ur_Furieri2014'!$A$4:$R$6,4,FALSE)/1000</f>
        <v>0</v>
      </c>
      <c r="AN67" s="76">
        <f ca="1">W67*VLOOKUP('Tipo de Pilha_Furieri2014'!$E$1,'Área - us ur_Furieri2014'!$A$4:$R$6,5,FALSE)/1000</f>
        <v>0</v>
      </c>
      <c r="AO67" s="76">
        <f ca="1">X67*VLOOKUP('Tipo de Pilha_Furieri2014'!$E$1,'Área - us ur_Furieri2014'!$A$4:$R$6,6,FALSE)/1000</f>
        <v>0</v>
      </c>
      <c r="AP67" s="76">
        <f ca="1">Y67*VLOOKUP('Tipo de Pilha_Furieri2014'!$E$1,'Área - us ur_Furieri2014'!$A$4:$R$6,7,FALSE)/1000</f>
        <v>2.3705644916169466E-4</v>
      </c>
      <c r="AQ67" s="76">
        <f ca="1">Z67*VLOOKUP('Tipo de Pilha_Furieri2014'!$E$1,'Área - us ur_Furieri2014'!$A$4:$R$6,8,FALSE)/1000</f>
        <v>6.3760852039024707E-4</v>
      </c>
      <c r="AR67" s="76">
        <f ca="1">AA67*VLOOKUP('Tipo de Pilha_Furieri2014'!$E$1,'Área - us ur_Furieri2014'!$A$4:$R$6,9,FALSE)/1000</f>
        <v>8.7452555324859529E-4</v>
      </c>
      <c r="AS67" s="76">
        <f ca="1">AB67*VLOOKUP('Tipo de Pilha_Furieri2014'!$E$1,'Área - us ur_Furieri2014'!$A$4:$R$6,10,FALSE)/1000</f>
        <v>6.8769802161887275E-4</v>
      </c>
      <c r="AT67" s="76">
        <f ca="1">AC67*VLOOKUP('Tipo de Pilha_Furieri2014'!$E$1,'Área - us ur_Furieri2014'!$A$4:$R$6,11,FALSE)/1000</f>
        <v>6.4061588345602413E-4</v>
      </c>
      <c r="AU67" s="76">
        <f ca="1">AD67*VLOOKUP('Tipo de Pilha_Furieri2014'!$E$1,'Área - us ur_Furieri2014'!$A$4:$R$6,12,FALSE)/1000</f>
        <v>5.9346377845094706E-4</v>
      </c>
      <c r="AV67" s="76">
        <f ca="1">AE67*VLOOKUP('Tipo de Pilha_Furieri2014'!$E$1,'Área - us ur_Furieri2014'!$A$4:$R$6,13,FALSE)/1000</f>
        <v>1.9204912792324095E-4</v>
      </c>
      <c r="AW67" s="76">
        <f ca="1">AF67*VLOOKUP('Tipo de Pilha_Furieri2014'!$E$1,'Área - us ur_Furieri2014'!$A$4:$R$6,14,FALSE)/1000</f>
        <v>1.2043470783341552E-4</v>
      </c>
      <c r="AX67" s="76">
        <f ca="1">AG67*VLOOKUP('Tipo de Pilha_Furieri2014'!$E$1,'Área - us ur_Furieri2014'!$A$4:$R$6,15,FALSE)/1000</f>
        <v>4.9137801307251151E-5</v>
      </c>
      <c r="AY67" s="76">
        <f ca="1">AH67*VLOOKUP('Tipo de Pilha_Furieri2014'!$E$1,'Área - us ur_Furieri2014'!$A$4:$R$6,16,FALSE)/1000</f>
        <v>0</v>
      </c>
      <c r="AZ67" s="76">
        <f ca="1">AI67*VLOOKUP('Tipo de Pilha_Furieri2014'!$E$1,'Área - us ur_Furieri2014'!$A$4:$R$6,17,FALSE)/1000</f>
        <v>0</v>
      </c>
      <c r="BA67" s="77">
        <f ca="1">AJ67*VLOOKUP('Tipo de Pilha_Furieri2014'!$E$1,'Área - us ur_Furieri2014'!$A$4:$R$6,18,FALSE)/1000</f>
        <v>0</v>
      </c>
      <c r="BB67" s="70">
        <f t="shared" ca="1" si="19"/>
        <v>4.0325898433902886E-3</v>
      </c>
    </row>
    <row r="68" spans="1:54" ht="15" customHeight="1" x14ac:dyDescent="0.2">
      <c r="A68" s="90">
        <f>'Série Vento-2 dias'!J68</f>
        <v>42136</v>
      </c>
      <c r="B68" s="55">
        <f ca="1">'Série Vento-2 dias'!K68</f>
        <v>10.309457759999999</v>
      </c>
      <c r="C68" s="48">
        <f t="shared" ref="C68:C131" ca="1" si="26">0.1*0.05*$B68</f>
        <v>5.1547288800000007E-2</v>
      </c>
      <c r="D68" s="49">
        <f t="shared" ref="D68:D131" ca="1" si="27">0.1*0.15*$B68</f>
        <v>0.15464186639999997</v>
      </c>
      <c r="E68" s="49">
        <f t="shared" ref="E68:E131" ca="1" si="28">0.1*0.25*$B68</f>
        <v>0.25773644400000001</v>
      </c>
      <c r="F68" s="49">
        <f t="shared" ref="F68:F131" ca="1" si="29">0.1*0.35*$B68</f>
        <v>0.36083102159999991</v>
      </c>
      <c r="G68" s="49">
        <f t="shared" ref="G68:G131" ca="1" si="30">0.1*0.45*$B68</f>
        <v>0.46392559919999998</v>
      </c>
      <c r="H68" s="49">
        <f t="shared" ref="H68:H131" ca="1" si="31">0.1*0.55*$B68</f>
        <v>0.56702017680000005</v>
      </c>
      <c r="I68" s="49">
        <f t="shared" ref="I68:I131" ca="1" si="32">0.1*0.65*$B68</f>
        <v>0.67011475440000001</v>
      </c>
      <c r="J68" s="49">
        <f t="shared" ref="J68:J131" ca="1" si="33">0.1*0.75*$B68</f>
        <v>0.77320933200000008</v>
      </c>
      <c r="K68" s="49">
        <f t="shared" ref="K68:K131" ca="1" si="34">0.1*0.85*$B68</f>
        <v>0.87630390959999993</v>
      </c>
      <c r="L68" s="49">
        <f t="shared" ref="L68:L131" ca="1" si="35">0.1*0.95*$B68</f>
        <v>0.97939848719999989</v>
      </c>
      <c r="M68" s="49">
        <f t="shared" ref="M68:M131" ca="1" si="36">0.1*1.05*$B68</f>
        <v>1.0824930648</v>
      </c>
      <c r="N68" s="49">
        <f t="shared" ref="N68:N131" ca="1" si="37">0.1*1.15*$B68</f>
        <v>1.1855876423999998</v>
      </c>
      <c r="O68" s="49">
        <f t="shared" ref="O68:O131" ca="1" si="38">0.1*1.25*$B68</f>
        <v>1.2886822199999999</v>
      </c>
      <c r="P68" s="49">
        <f t="shared" ref="P68:P131" ca="1" si="39">0.1*1.35*$B68</f>
        <v>1.3917767975999999</v>
      </c>
      <c r="Q68" s="49">
        <f t="shared" ref="Q68:Q131" ca="1" si="40">0.1*1.45*$B68</f>
        <v>1.4948713751999998</v>
      </c>
      <c r="R68" s="49">
        <f t="shared" ref="R68:R131" ca="1" si="41">0.1*1.55*$B68</f>
        <v>1.5979659528000001</v>
      </c>
      <c r="S68" s="50">
        <f t="shared" ref="S68:S131" ca="1" si="42">0.1*1.65*$B68</f>
        <v>1.7010605303999999</v>
      </c>
      <c r="T68" s="48">
        <f t="shared" ref="T68:AI83" ca="1" si="43">IF(C68&gt;$BF$1,58*(C68-$BF$1)^2+25*(C68-$BF$1),0)</f>
        <v>0</v>
      </c>
      <c r="U68" s="49">
        <f t="shared" ca="1" si="43"/>
        <v>0</v>
      </c>
      <c r="V68" s="49">
        <f t="shared" ca="1" si="43"/>
        <v>0</v>
      </c>
      <c r="W68" s="49">
        <f t="shared" ca="1" si="43"/>
        <v>0</v>
      </c>
      <c r="X68" s="49">
        <f t="shared" ca="1" si="43"/>
        <v>0.91489486430258415</v>
      </c>
      <c r="Y68" s="49">
        <f t="shared" ca="1" si="43"/>
        <v>4.5144270933175914</v>
      </c>
      <c r="Z68" s="49">
        <f t="shared" ca="1" si="43"/>
        <v>9.3468643862731948</v>
      </c>
      <c r="AA68" s="49">
        <f t="shared" ca="1" si="43"/>
        <v>15.412206743169406</v>
      </c>
      <c r="AB68" s="49">
        <f t="shared" ca="1" si="43"/>
        <v>22.710454164006201</v>
      </c>
      <c r="AC68" s="49">
        <f t="shared" ca="1" si="43"/>
        <v>31.241606648783609</v>
      </c>
      <c r="AD68" s="49">
        <f t="shared" ca="1" si="43"/>
        <v>41.00566419750163</v>
      </c>
      <c r="AE68" s="49">
        <f t="shared" ca="1" si="43"/>
        <v>52.002626810160223</v>
      </c>
      <c r="AF68" s="49">
        <f t="shared" ca="1" si="43"/>
        <v>64.232494486759435</v>
      </c>
      <c r="AG68" s="49">
        <f t="shared" ca="1" si="43"/>
        <v>77.695267227299254</v>
      </c>
      <c r="AH68" s="49">
        <f t="shared" ca="1" si="43"/>
        <v>92.390945031779637</v>
      </c>
      <c r="AI68" s="49">
        <f t="shared" ca="1" si="43"/>
        <v>108.31952790020071</v>
      </c>
      <c r="AJ68" s="49">
        <f t="shared" ca="1" si="25"/>
        <v>125.48101583256231</v>
      </c>
      <c r="AK68" s="75">
        <f ca="1">T68*VLOOKUP('Tipo de Pilha_Furieri2014'!$E$1,'Área - us ur_Furieri2014'!$A$4:$R$6,2,FALSE)/1000</f>
        <v>0</v>
      </c>
      <c r="AL68" s="76">
        <f ca="1">U68*VLOOKUP('Tipo de Pilha_Furieri2014'!$E$1,'Área - us ur_Furieri2014'!$A$4:$R$6,3,FALSE)/1000</f>
        <v>0</v>
      </c>
      <c r="AM68" s="76">
        <f ca="1">V68*VLOOKUP('Tipo de Pilha_Furieri2014'!$E$1,'Área - us ur_Furieri2014'!$A$4:$R$6,4,FALSE)/1000</f>
        <v>0</v>
      </c>
      <c r="AN68" s="76">
        <f ca="1">W68*VLOOKUP('Tipo de Pilha_Furieri2014'!$E$1,'Área - us ur_Furieri2014'!$A$4:$R$6,5,FALSE)/1000</f>
        <v>0</v>
      </c>
      <c r="AO68" s="76">
        <f ca="1">X68*VLOOKUP('Tipo de Pilha_Furieri2014'!$E$1,'Área - us ur_Furieri2014'!$A$4:$R$6,6,FALSE)/1000</f>
        <v>1.4546828342411089E-4</v>
      </c>
      <c r="AP68" s="76">
        <f ca="1">Y68*VLOOKUP('Tipo de Pilha_Furieri2014'!$E$1,'Área - us ur_Furieri2014'!$A$4:$R$6,7,FALSE)/1000</f>
        <v>9.1642869994347108E-4</v>
      </c>
      <c r="AQ68" s="76">
        <f ca="1">Z68*VLOOKUP('Tipo de Pilha_Furieri2014'!$E$1,'Área - us ur_Furieri2014'!$A$4:$R$6,8,FALSE)/1000</f>
        <v>1.4300702510997986E-3</v>
      </c>
      <c r="AR68" s="76">
        <f ca="1">AA68*VLOOKUP('Tipo de Pilha_Furieri2014'!$E$1,'Área - us ur_Furieri2014'!$A$4:$R$6,9,FALSE)/1000</f>
        <v>1.6799305350054651E-3</v>
      </c>
      <c r="AS68" s="76">
        <f ca="1">AB68*VLOOKUP('Tipo de Pilha_Furieri2014'!$E$1,'Área - us ur_Furieri2014'!$A$4:$R$6,10,FALSE)/1000</f>
        <v>1.226364524856335E-3</v>
      </c>
      <c r="AT68" s="76">
        <f ca="1">AC68*VLOOKUP('Tipo de Pilha_Furieri2014'!$E$1,'Área - us ur_Furieri2014'!$A$4:$R$6,11,FALSE)/1000</f>
        <v>1.0934562327074265E-3</v>
      </c>
      <c r="AU68" s="76">
        <f ca="1">AD68*VLOOKUP('Tipo de Pilha_Furieri2014'!$E$1,'Área - us ur_Furieri2014'!$A$4:$R$6,12,FALSE)/1000</f>
        <v>9.8413594074003917E-4</v>
      </c>
      <c r="AV68" s="76">
        <f ca="1">AE68*VLOOKUP('Tipo de Pilha_Furieri2014'!$E$1,'Área - us ur_Furieri2014'!$A$4:$R$6,13,FALSE)/1000</f>
        <v>3.1201576086096133E-4</v>
      </c>
      <c r="AW68" s="76">
        <f ca="1">AF68*VLOOKUP('Tipo de Pilha_Furieri2014'!$E$1,'Área - us ur_Furieri2014'!$A$4:$R$6,14,FALSE)/1000</f>
        <v>1.9269748346027832E-4</v>
      </c>
      <c r="AX68" s="76">
        <f ca="1">AG68*VLOOKUP('Tipo de Pilha_Furieri2014'!$E$1,'Área - us ur_Furieri2014'!$A$4:$R$6,15,FALSE)/1000</f>
        <v>7.7695267227299256E-5</v>
      </c>
      <c r="AY68" s="76">
        <f ca="1">AH68*VLOOKUP('Tipo de Pilha_Furieri2014'!$E$1,'Área - us ur_Furieri2014'!$A$4:$R$6,16,FALSE)/1000</f>
        <v>0</v>
      </c>
      <c r="AZ68" s="76">
        <f ca="1">AI68*VLOOKUP('Tipo de Pilha_Furieri2014'!$E$1,'Área - us ur_Furieri2014'!$A$4:$R$6,17,FALSE)/1000</f>
        <v>0</v>
      </c>
      <c r="BA68" s="77">
        <f ca="1">AJ68*VLOOKUP('Tipo de Pilha_Furieri2014'!$E$1,'Área - us ur_Furieri2014'!$A$4:$R$6,18,FALSE)/1000</f>
        <v>0</v>
      </c>
      <c r="BB68" s="70">
        <f t="shared" ref="BB68:BB131" ca="1" si="44">SUM(AK68:BA68)</f>
        <v>8.0582629793251852E-3</v>
      </c>
    </row>
    <row r="69" spans="1:54" ht="15" customHeight="1" x14ac:dyDescent="0.2">
      <c r="A69" s="90">
        <f>'Série Vento-2 dias'!J69</f>
        <v>42138</v>
      </c>
      <c r="B69" s="55">
        <f ca="1">'Série Vento-2 dias'!K69</f>
        <v>15.464186639999999</v>
      </c>
      <c r="C69" s="48">
        <f t="shared" ca="1" si="26"/>
        <v>7.7320933200000011E-2</v>
      </c>
      <c r="D69" s="49">
        <f t="shared" ca="1" si="27"/>
        <v>0.23196279959999999</v>
      </c>
      <c r="E69" s="49">
        <f t="shared" ca="1" si="28"/>
        <v>0.38660466599999999</v>
      </c>
      <c r="F69" s="49">
        <f t="shared" ca="1" si="29"/>
        <v>0.54124653239999987</v>
      </c>
      <c r="G69" s="49">
        <f t="shared" ca="1" si="30"/>
        <v>0.69588839880000009</v>
      </c>
      <c r="H69" s="49">
        <f t="shared" ca="1" si="31"/>
        <v>0.85053026520000008</v>
      </c>
      <c r="I69" s="49">
        <f t="shared" ca="1" si="32"/>
        <v>1.0051721316</v>
      </c>
      <c r="J69" s="49">
        <f t="shared" ca="1" si="33"/>
        <v>1.1598139980000002</v>
      </c>
      <c r="K69" s="49">
        <f t="shared" ca="1" si="34"/>
        <v>1.3144558644</v>
      </c>
      <c r="L69" s="49">
        <f t="shared" ca="1" si="35"/>
        <v>1.4690977307999999</v>
      </c>
      <c r="M69" s="49">
        <f t="shared" ca="1" si="36"/>
        <v>1.6237395972000002</v>
      </c>
      <c r="N69" s="49">
        <f t="shared" ca="1" si="37"/>
        <v>1.7783814635999997</v>
      </c>
      <c r="O69" s="49">
        <f t="shared" ca="1" si="38"/>
        <v>1.9330233299999999</v>
      </c>
      <c r="P69" s="49">
        <f t="shared" ca="1" si="39"/>
        <v>2.0876651964000001</v>
      </c>
      <c r="Q69" s="49">
        <f t="shared" ca="1" si="40"/>
        <v>2.2423070627999997</v>
      </c>
      <c r="R69" s="49">
        <f t="shared" ca="1" si="41"/>
        <v>2.3969489292000001</v>
      </c>
      <c r="S69" s="50">
        <f t="shared" ca="1" si="42"/>
        <v>2.5515907956000001</v>
      </c>
      <c r="T69" s="48">
        <f t="shared" ca="1" si="43"/>
        <v>0</v>
      </c>
      <c r="U69" s="49">
        <f t="shared" ca="1" si="43"/>
        <v>0</v>
      </c>
      <c r="V69" s="49">
        <f t="shared" ca="1" si="43"/>
        <v>0</v>
      </c>
      <c r="W69" s="49">
        <f t="shared" ca="1" si="43"/>
        <v>3.4989591863194018</v>
      </c>
      <c r="X69" s="49">
        <f t="shared" ca="1" si="43"/>
        <v>10.747615125752819</v>
      </c>
      <c r="Y69" s="49">
        <f t="shared" ca="1" si="43"/>
        <v>20.770307459052582</v>
      </c>
      <c r="Z69" s="49">
        <f t="shared" ca="1" si="43"/>
        <v>33.567036186218694</v>
      </c>
      <c r="AA69" s="49">
        <f t="shared" ca="1" si="43"/>
        <v>49.137801307251181</v>
      </c>
      <c r="AB69" s="49">
        <f t="shared" ca="1" si="43"/>
        <v>67.482602822149971</v>
      </c>
      <c r="AC69" s="49">
        <f t="shared" ca="1" si="43"/>
        <v>88.60144073091513</v>
      </c>
      <c r="AD69" s="49">
        <f t="shared" ca="1" si="43"/>
        <v>112.4943150335467</v>
      </c>
      <c r="AE69" s="49">
        <f t="shared" ca="1" si="43"/>
        <v>139.16122573004449</v>
      </c>
      <c r="AF69" s="49">
        <f t="shared" ca="1" si="43"/>
        <v>168.60217282040875</v>
      </c>
      <c r="AG69" s="49">
        <f t="shared" ca="1" si="43"/>
        <v>200.81715630463935</v>
      </c>
      <c r="AH69" s="49">
        <f t="shared" ca="1" si="43"/>
        <v>235.80617618273621</v>
      </c>
      <c r="AI69" s="49">
        <f t="shared" ca="1" si="43"/>
        <v>273.56923245469955</v>
      </c>
      <c r="AJ69" s="49">
        <f t="shared" ca="1" si="25"/>
        <v>314.10632512052916</v>
      </c>
      <c r="AK69" s="75">
        <f ca="1">T69*VLOOKUP('Tipo de Pilha_Furieri2014'!$E$1,'Área - us ur_Furieri2014'!$A$4:$R$6,2,FALSE)/1000</f>
        <v>0</v>
      </c>
      <c r="AL69" s="76">
        <f ca="1">U69*VLOOKUP('Tipo de Pilha_Furieri2014'!$E$1,'Área - us ur_Furieri2014'!$A$4:$R$6,3,FALSE)/1000</f>
        <v>0</v>
      </c>
      <c r="AM69" s="76">
        <f ca="1">V69*VLOOKUP('Tipo de Pilha_Furieri2014'!$E$1,'Área - us ur_Furieri2014'!$A$4:$R$6,4,FALSE)/1000</f>
        <v>0</v>
      </c>
      <c r="AN69" s="76">
        <f ca="1">W69*VLOOKUP('Tipo de Pilha_Furieri2014'!$E$1,'Área - us ur_Furieri2014'!$A$4:$R$6,5,FALSE)/1000</f>
        <v>3.3939904107298198E-4</v>
      </c>
      <c r="AO69" s="76">
        <f ca="1">X69*VLOOKUP('Tipo de Pilha_Furieri2014'!$E$1,'Área - us ur_Furieri2014'!$A$4:$R$6,6,FALSE)/1000</f>
        <v>1.7088708049946984E-3</v>
      </c>
      <c r="AP69" s="76">
        <f ca="1">Y69*VLOOKUP('Tipo de Pilha_Furieri2014'!$E$1,'Área - us ur_Furieri2014'!$A$4:$R$6,7,FALSE)/1000</f>
        <v>4.2163724141876741E-3</v>
      </c>
      <c r="AQ69" s="76">
        <f ca="1">Z69*VLOOKUP('Tipo de Pilha_Furieri2014'!$E$1,'Área - us ur_Furieri2014'!$A$4:$R$6,8,FALSE)/1000</f>
        <v>5.1357565364914598E-3</v>
      </c>
      <c r="AR69" s="76">
        <f ca="1">AA69*VLOOKUP('Tipo de Pilha_Furieri2014'!$E$1,'Área - us ur_Furieri2014'!$A$4:$R$6,9,FALSE)/1000</f>
        <v>5.3560203424903785E-3</v>
      </c>
      <c r="AS69" s="76">
        <f ca="1">AB69*VLOOKUP('Tipo de Pilha_Furieri2014'!$E$1,'Área - us ur_Furieri2014'!$A$4:$R$6,10,FALSE)/1000</f>
        <v>3.6440605523960987E-3</v>
      </c>
      <c r="AT69" s="76">
        <f ca="1">AC69*VLOOKUP('Tipo de Pilha_Furieri2014'!$E$1,'Área - us ur_Furieri2014'!$A$4:$R$6,11,FALSE)/1000</f>
        <v>3.1010504255820298E-3</v>
      </c>
      <c r="AU69" s="76">
        <f ca="1">AD69*VLOOKUP('Tipo de Pilha_Furieri2014'!$E$1,'Área - us ur_Furieri2014'!$A$4:$R$6,12,FALSE)/1000</f>
        <v>2.6998635608051205E-3</v>
      </c>
      <c r="AV69" s="76">
        <f ca="1">AE69*VLOOKUP('Tipo de Pilha_Furieri2014'!$E$1,'Área - us ur_Furieri2014'!$A$4:$R$6,13,FALSE)/1000</f>
        <v>8.3496735438026693E-4</v>
      </c>
      <c r="AW69" s="76">
        <f ca="1">AF69*VLOOKUP('Tipo de Pilha_Furieri2014'!$E$1,'Área - us ur_Furieri2014'!$A$4:$R$6,14,FALSE)/1000</f>
        <v>5.0580651846122624E-4</v>
      </c>
      <c r="AX69" s="76">
        <f ca="1">AG69*VLOOKUP('Tipo de Pilha_Furieri2014'!$E$1,'Área - us ur_Furieri2014'!$A$4:$R$6,15,FALSE)/1000</f>
        <v>2.0081715630463937E-4</v>
      </c>
      <c r="AY69" s="76">
        <f ca="1">AH69*VLOOKUP('Tipo de Pilha_Furieri2014'!$E$1,'Área - us ur_Furieri2014'!$A$4:$R$6,16,FALSE)/1000</f>
        <v>0</v>
      </c>
      <c r="AZ69" s="76">
        <f ca="1">AI69*VLOOKUP('Tipo de Pilha_Furieri2014'!$E$1,'Área - us ur_Furieri2014'!$A$4:$R$6,17,FALSE)/1000</f>
        <v>0</v>
      </c>
      <c r="BA69" s="77">
        <f ca="1">AJ69*VLOOKUP('Tipo de Pilha_Furieri2014'!$E$1,'Área - us ur_Furieri2014'!$A$4:$R$6,18,FALSE)/1000</f>
        <v>0</v>
      </c>
      <c r="BB69" s="70">
        <f t="shared" ca="1" si="44"/>
        <v>2.7742984707166574E-2</v>
      </c>
    </row>
    <row r="70" spans="1:54" ht="15" customHeight="1" x14ac:dyDescent="0.2">
      <c r="A70" s="90">
        <f>'Série Vento-2 dias'!J70</f>
        <v>42140</v>
      </c>
      <c r="B70" s="55">
        <f ca="1">'Série Vento-2 dias'!K70</f>
        <v>12.027700719999999</v>
      </c>
      <c r="C70" s="48">
        <f t="shared" ca="1" si="26"/>
        <v>6.0138503600000004E-2</v>
      </c>
      <c r="D70" s="49">
        <f t="shared" ca="1" si="27"/>
        <v>0.18041551079999998</v>
      </c>
      <c r="E70" s="49">
        <f t="shared" ca="1" si="28"/>
        <v>0.30069251799999996</v>
      </c>
      <c r="F70" s="49">
        <f t="shared" ca="1" si="29"/>
        <v>0.42096952519999992</v>
      </c>
      <c r="G70" s="49">
        <f t="shared" ca="1" si="30"/>
        <v>0.54124653239999998</v>
      </c>
      <c r="H70" s="49">
        <f t="shared" ca="1" si="31"/>
        <v>0.66152353959999999</v>
      </c>
      <c r="I70" s="49">
        <f t="shared" ca="1" si="32"/>
        <v>0.78180054679999988</v>
      </c>
      <c r="J70" s="49">
        <f t="shared" ca="1" si="33"/>
        <v>0.902077554</v>
      </c>
      <c r="K70" s="49">
        <f t="shared" ca="1" si="34"/>
        <v>1.0223545612</v>
      </c>
      <c r="L70" s="49">
        <f t="shared" ca="1" si="35"/>
        <v>1.1426315683999999</v>
      </c>
      <c r="M70" s="49">
        <f t="shared" ca="1" si="36"/>
        <v>1.2629085756</v>
      </c>
      <c r="N70" s="49">
        <f t="shared" ca="1" si="37"/>
        <v>1.3831855827999997</v>
      </c>
      <c r="O70" s="49">
        <f t="shared" ca="1" si="38"/>
        <v>1.5034625899999998</v>
      </c>
      <c r="P70" s="49">
        <f t="shared" ca="1" si="39"/>
        <v>1.6237395971999999</v>
      </c>
      <c r="Q70" s="49">
        <f t="shared" ca="1" si="40"/>
        <v>1.7440166043999996</v>
      </c>
      <c r="R70" s="49">
        <f t="shared" ca="1" si="41"/>
        <v>1.8642936116000002</v>
      </c>
      <c r="S70" s="50">
        <f t="shared" ca="1" si="42"/>
        <v>1.9845706187999999</v>
      </c>
      <c r="T70" s="48">
        <f t="shared" ca="1" si="43"/>
        <v>0</v>
      </c>
      <c r="U70" s="49">
        <f t="shared" ca="1" si="43"/>
        <v>0</v>
      </c>
      <c r="V70" s="49">
        <f t="shared" ca="1" si="43"/>
        <v>0</v>
      </c>
      <c r="W70" s="49">
        <f t="shared" ca="1" si="43"/>
        <v>0</v>
      </c>
      <c r="X70" s="49">
        <f t="shared" ca="1" si="43"/>
        <v>3.4989591863194063</v>
      </c>
      <c r="Y70" s="49">
        <f t="shared" ca="1" si="43"/>
        <v>8.8970711545569401</v>
      </c>
      <c r="Z70" s="49">
        <f t="shared" ca="1" si="43"/>
        <v>15.973303904269175</v>
      </c>
      <c r="AA70" s="49">
        <f t="shared" ca="1" si="43"/>
        <v>24.72765743545613</v>
      </c>
      <c r="AB70" s="49">
        <f t="shared" ca="1" si="43"/>
        <v>35.160131748117792</v>
      </c>
      <c r="AC70" s="49">
        <f t="shared" ca="1" si="43"/>
        <v>47.270726842254135</v>
      </c>
      <c r="AD70" s="49">
        <f t="shared" ca="1" si="43"/>
        <v>61.059442717865224</v>
      </c>
      <c r="AE70" s="49">
        <f t="shared" ca="1" si="43"/>
        <v>76.52627937495096</v>
      </c>
      <c r="AF70" s="49">
        <f t="shared" ca="1" si="43"/>
        <v>93.671236813511456</v>
      </c>
      <c r="AG70" s="49">
        <f t="shared" ca="1" si="43"/>
        <v>112.49431503354667</v>
      </c>
      <c r="AH70" s="49">
        <f t="shared" ca="1" si="43"/>
        <v>132.99551403505649</v>
      </c>
      <c r="AI70" s="49">
        <f t="shared" ca="1" si="43"/>
        <v>155.17483381804121</v>
      </c>
      <c r="AJ70" s="49">
        <f t="shared" ca="1" si="25"/>
        <v>179.03227438250045</v>
      </c>
      <c r="AK70" s="75">
        <f ca="1">T70*VLOOKUP('Tipo de Pilha_Furieri2014'!$E$1,'Área - us ur_Furieri2014'!$A$4:$R$6,2,FALSE)/1000</f>
        <v>0</v>
      </c>
      <c r="AL70" s="76">
        <f ca="1">U70*VLOOKUP('Tipo de Pilha_Furieri2014'!$E$1,'Área - us ur_Furieri2014'!$A$4:$R$6,3,FALSE)/1000</f>
        <v>0</v>
      </c>
      <c r="AM70" s="76">
        <f ca="1">V70*VLOOKUP('Tipo de Pilha_Furieri2014'!$E$1,'Área - us ur_Furieri2014'!$A$4:$R$6,4,FALSE)/1000</f>
        <v>0</v>
      </c>
      <c r="AN70" s="76">
        <f ca="1">W70*VLOOKUP('Tipo de Pilha_Furieri2014'!$E$1,'Área - us ur_Furieri2014'!$A$4:$R$6,5,FALSE)/1000</f>
        <v>0</v>
      </c>
      <c r="AO70" s="76">
        <f ca="1">X70*VLOOKUP('Tipo de Pilha_Furieri2014'!$E$1,'Área - us ur_Furieri2014'!$A$4:$R$6,6,FALSE)/1000</f>
        <v>5.5633451062478553E-4</v>
      </c>
      <c r="AP70" s="76">
        <f ca="1">Y70*VLOOKUP('Tipo de Pilha_Furieri2014'!$E$1,'Área - us ur_Furieri2014'!$A$4:$R$6,7,FALSE)/1000</f>
        <v>1.806105444375059E-3</v>
      </c>
      <c r="AQ70" s="76">
        <f ca="1">Z70*VLOOKUP('Tipo de Pilha_Furieri2014'!$E$1,'Área - us ur_Furieri2014'!$A$4:$R$6,8,FALSE)/1000</f>
        <v>2.4439154973531834E-3</v>
      </c>
      <c r="AR70" s="76">
        <f ca="1">AA70*VLOOKUP('Tipo de Pilha_Furieri2014'!$E$1,'Área - us ur_Furieri2014'!$A$4:$R$6,9,FALSE)/1000</f>
        <v>2.6953146604647184E-3</v>
      </c>
      <c r="AS70" s="76">
        <f ca="1">AB70*VLOOKUP('Tipo de Pilha_Furieri2014'!$E$1,'Área - us ur_Furieri2014'!$A$4:$R$6,10,FALSE)/1000</f>
        <v>1.8986471143983611E-3</v>
      </c>
      <c r="AT70" s="76">
        <f ca="1">AC70*VLOOKUP('Tipo de Pilha_Furieri2014'!$E$1,'Área - us ur_Furieri2014'!$A$4:$R$6,11,FALSE)/1000</f>
        <v>1.654475439478895E-3</v>
      </c>
      <c r="AU70" s="76">
        <f ca="1">AD70*VLOOKUP('Tipo de Pilha_Furieri2014'!$E$1,'Área - us ur_Furieri2014'!$A$4:$R$6,12,FALSE)/1000</f>
        <v>1.4654266252287654E-3</v>
      </c>
      <c r="AV70" s="76">
        <f ca="1">AE70*VLOOKUP('Tipo de Pilha_Furieri2014'!$E$1,'Área - us ur_Furieri2014'!$A$4:$R$6,13,FALSE)/1000</f>
        <v>4.5915767624970578E-4</v>
      </c>
      <c r="AW70" s="76">
        <f ca="1">AF70*VLOOKUP('Tipo de Pilha_Furieri2014'!$E$1,'Área - us ur_Furieri2014'!$A$4:$R$6,14,FALSE)/1000</f>
        <v>2.8101371044053435E-4</v>
      </c>
      <c r="AX70" s="76">
        <f ca="1">AG70*VLOOKUP('Tipo de Pilha_Furieri2014'!$E$1,'Área - us ur_Furieri2014'!$A$4:$R$6,15,FALSE)/1000</f>
        <v>1.1249431503354668E-4</v>
      </c>
      <c r="AY70" s="76">
        <f ca="1">AH70*VLOOKUP('Tipo de Pilha_Furieri2014'!$E$1,'Área - us ur_Furieri2014'!$A$4:$R$6,16,FALSE)/1000</f>
        <v>0</v>
      </c>
      <c r="AZ70" s="76">
        <f ca="1">AI70*VLOOKUP('Tipo de Pilha_Furieri2014'!$E$1,'Área - us ur_Furieri2014'!$A$4:$R$6,17,FALSE)/1000</f>
        <v>0</v>
      </c>
      <c r="BA70" s="77">
        <f ca="1">AJ70*VLOOKUP('Tipo de Pilha_Furieri2014'!$E$1,'Área - us ur_Furieri2014'!$A$4:$R$6,18,FALSE)/1000</f>
        <v>0</v>
      </c>
      <c r="BB70" s="70">
        <f t="shared" ca="1" si="44"/>
        <v>1.3372884993647555E-2</v>
      </c>
    </row>
    <row r="71" spans="1:54" ht="15" customHeight="1" x14ac:dyDescent="0.2">
      <c r="A71" s="90">
        <f>'Série Vento-2 dias'!J71</f>
        <v>42142</v>
      </c>
      <c r="B71" s="55">
        <f ca="1">'Série Vento-2 dias'!K71</f>
        <v>6.8729718399999999</v>
      </c>
      <c r="C71" s="48">
        <f t="shared" ca="1" si="26"/>
        <v>3.4364859200000007E-2</v>
      </c>
      <c r="D71" s="49">
        <f t="shared" ca="1" si="27"/>
        <v>0.1030945776</v>
      </c>
      <c r="E71" s="49">
        <f t="shared" ca="1" si="28"/>
        <v>0.17182429600000002</v>
      </c>
      <c r="F71" s="49">
        <f t="shared" ca="1" si="29"/>
        <v>0.24055401439999996</v>
      </c>
      <c r="G71" s="49">
        <f t="shared" ca="1" si="30"/>
        <v>0.30928373280000004</v>
      </c>
      <c r="H71" s="49">
        <f t="shared" ca="1" si="31"/>
        <v>0.37801345120000007</v>
      </c>
      <c r="I71" s="49">
        <f t="shared" ca="1" si="32"/>
        <v>0.44674316959999999</v>
      </c>
      <c r="J71" s="49">
        <f t="shared" ca="1" si="33"/>
        <v>0.51547288800000002</v>
      </c>
      <c r="K71" s="49">
        <f t="shared" ca="1" si="34"/>
        <v>0.58420260639999999</v>
      </c>
      <c r="L71" s="49">
        <f t="shared" ca="1" si="35"/>
        <v>0.65293232479999996</v>
      </c>
      <c r="M71" s="49">
        <f t="shared" ca="1" si="36"/>
        <v>0.72166204320000005</v>
      </c>
      <c r="N71" s="49">
        <f t="shared" ca="1" si="37"/>
        <v>0.79039176159999991</v>
      </c>
      <c r="O71" s="49">
        <f t="shared" ca="1" si="38"/>
        <v>0.85912147999999999</v>
      </c>
      <c r="P71" s="49">
        <f t="shared" ca="1" si="39"/>
        <v>0.92785119840000008</v>
      </c>
      <c r="Q71" s="49">
        <f t="shared" ca="1" si="40"/>
        <v>0.99658091679999994</v>
      </c>
      <c r="R71" s="49">
        <f t="shared" ca="1" si="41"/>
        <v>1.0653106352000001</v>
      </c>
      <c r="S71" s="50">
        <f t="shared" ca="1" si="42"/>
        <v>1.1340403536000001</v>
      </c>
      <c r="T71" s="48">
        <f t="shared" ca="1" si="43"/>
        <v>0</v>
      </c>
      <c r="U71" s="49">
        <f t="shared" ca="1" si="43"/>
        <v>0</v>
      </c>
      <c r="V71" s="49">
        <f t="shared" ca="1" si="43"/>
        <v>0</v>
      </c>
      <c r="W71" s="49">
        <f t="shared" ca="1" si="43"/>
        <v>0</v>
      </c>
      <c r="X71" s="49">
        <f t="shared" ca="1" si="43"/>
        <v>0</v>
      </c>
      <c r="Y71" s="49">
        <f t="shared" ca="1" si="43"/>
        <v>0</v>
      </c>
      <c r="Z71" s="49">
        <f t="shared" ca="1" si="43"/>
        <v>0.43483859623875304</v>
      </c>
      <c r="AA71" s="49">
        <f t="shared" ca="1" si="43"/>
        <v>2.5605478458175122</v>
      </c>
      <c r="AB71" s="49">
        <f t="shared" ca="1" si="43"/>
        <v>5.2342149015920931</v>
      </c>
      <c r="AC71" s="49">
        <f t="shared" ca="1" si="43"/>
        <v>8.4558397635624942</v>
      </c>
      <c r="AD71" s="49">
        <f t="shared" ca="1" si="43"/>
        <v>12.225422431728726</v>
      </c>
      <c r="AE71" s="49">
        <f t="shared" ca="1" si="43"/>
        <v>16.542962906090764</v>
      </c>
      <c r="AF71" s="49">
        <f t="shared" ca="1" si="43"/>
        <v>21.408461186648644</v>
      </c>
      <c r="AG71" s="49">
        <f t="shared" ca="1" si="43"/>
        <v>26.821917273402342</v>
      </c>
      <c r="AH71" s="49">
        <f t="shared" ca="1" si="43"/>
        <v>32.783331166351857</v>
      </c>
      <c r="AI71" s="49">
        <f t="shared" ca="1" si="43"/>
        <v>39.292702865497212</v>
      </c>
      <c r="AJ71" s="49">
        <f t="shared" ca="1" si="25"/>
        <v>46.350032370838377</v>
      </c>
      <c r="AK71" s="75">
        <f ca="1">T71*VLOOKUP('Tipo de Pilha_Furieri2014'!$E$1,'Área - us ur_Furieri2014'!$A$4:$R$6,2,FALSE)/1000</f>
        <v>0</v>
      </c>
      <c r="AL71" s="76">
        <f ca="1">U71*VLOOKUP('Tipo de Pilha_Furieri2014'!$E$1,'Área - us ur_Furieri2014'!$A$4:$R$6,3,FALSE)/1000</f>
        <v>0</v>
      </c>
      <c r="AM71" s="76">
        <f ca="1">V71*VLOOKUP('Tipo de Pilha_Furieri2014'!$E$1,'Área - us ur_Furieri2014'!$A$4:$R$6,4,FALSE)/1000</f>
        <v>0</v>
      </c>
      <c r="AN71" s="76">
        <f ca="1">W71*VLOOKUP('Tipo de Pilha_Furieri2014'!$E$1,'Área - us ur_Furieri2014'!$A$4:$R$6,5,FALSE)/1000</f>
        <v>0</v>
      </c>
      <c r="AO71" s="76">
        <f ca="1">X71*VLOOKUP('Tipo de Pilha_Furieri2014'!$E$1,'Área - us ur_Furieri2014'!$A$4:$R$6,6,FALSE)/1000</f>
        <v>0</v>
      </c>
      <c r="AP71" s="76">
        <f ca="1">Y71*VLOOKUP('Tipo de Pilha_Furieri2014'!$E$1,'Área - us ur_Furieri2014'!$A$4:$R$6,7,FALSE)/1000</f>
        <v>0</v>
      </c>
      <c r="AQ71" s="76">
        <f ca="1">Z71*VLOOKUP('Tipo de Pilha_Furieri2014'!$E$1,'Área - us ur_Furieri2014'!$A$4:$R$6,8,FALSE)/1000</f>
        <v>6.6530305224529206E-5</v>
      </c>
      <c r="AR71" s="76">
        <f ca="1">AA71*VLOOKUP('Tipo de Pilha_Furieri2014'!$E$1,'Área - us ur_Furieri2014'!$A$4:$R$6,9,FALSE)/1000</f>
        <v>2.7909971519410879E-4</v>
      </c>
      <c r="AS71" s="76">
        <f ca="1">AB71*VLOOKUP('Tipo de Pilha_Furieri2014'!$E$1,'Área - us ur_Furieri2014'!$A$4:$R$6,10,FALSE)/1000</f>
        <v>2.8264760468597308E-4</v>
      </c>
      <c r="AT71" s="76">
        <f ca="1">AC71*VLOOKUP('Tipo de Pilha_Furieri2014'!$E$1,'Área - us ur_Furieri2014'!$A$4:$R$6,11,FALSE)/1000</f>
        <v>2.9595439172468738E-4</v>
      </c>
      <c r="AU71" s="76">
        <f ca="1">AD71*VLOOKUP('Tipo de Pilha_Furieri2014'!$E$1,'Área - us ur_Furieri2014'!$A$4:$R$6,12,FALSE)/1000</f>
        <v>2.9341013836148945E-4</v>
      </c>
      <c r="AV71" s="76">
        <f ca="1">AE71*VLOOKUP('Tipo de Pilha_Furieri2014'!$E$1,'Área - us ur_Furieri2014'!$A$4:$R$6,13,FALSE)/1000</f>
        <v>9.9257777436544586E-5</v>
      </c>
      <c r="AW71" s="76">
        <f ca="1">AF71*VLOOKUP('Tipo de Pilha_Furieri2014'!$E$1,'Área - us ur_Furieri2014'!$A$4:$R$6,14,FALSE)/1000</f>
        <v>6.4225383559945933E-5</v>
      </c>
      <c r="AX71" s="76">
        <f ca="1">AG71*VLOOKUP('Tipo de Pilha_Furieri2014'!$E$1,'Área - us ur_Furieri2014'!$A$4:$R$6,15,FALSE)/1000</f>
        <v>2.6821917273402342E-5</v>
      </c>
      <c r="AY71" s="76">
        <f ca="1">AH71*VLOOKUP('Tipo de Pilha_Furieri2014'!$E$1,'Área - us ur_Furieri2014'!$A$4:$R$6,16,FALSE)/1000</f>
        <v>0</v>
      </c>
      <c r="AZ71" s="76">
        <f ca="1">AI71*VLOOKUP('Tipo de Pilha_Furieri2014'!$E$1,'Área - us ur_Furieri2014'!$A$4:$R$6,17,FALSE)/1000</f>
        <v>0</v>
      </c>
      <c r="BA71" s="77">
        <f ca="1">AJ71*VLOOKUP('Tipo de Pilha_Furieri2014'!$E$1,'Área - us ur_Furieri2014'!$A$4:$R$6,18,FALSE)/1000</f>
        <v>0</v>
      </c>
      <c r="BB71" s="70">
        <f t="shared" ca="1" si="44"/>
        <v>1.4079472334606808E-3</v>
      </c>
    </row>
    <row r="72" spans="1:54" ht="15" customHeight="1" x14ac:dyDescent="0.2">
      <c r="A72" s="90">
        <f>'Série Vento-2 dias'!J72</f>
        <v>42144</v>
      </c>
      <c r="B72" s="55">
        <f ca="1">'Série Vento-2 dias'!K72</f>
        <v>12.027700719999999</v>
      </c>
      <c r="C72" s="48">
        <f t="shared" ca="1" si="26"/>
        <v>6.0138503600000004E-2</v>
      </c>
      <c r="D72" s="49">
        <f t="shared" ca="1" si="27"/>
        <v>0.18041551079999998</v>
      </c>
      <c r="E72" s="49">
        <f t="shared" ca="1" si="28"/>
        <v>0.30069251799999996</v>
      </c>
      <c r="F72" s="49">
        <f t="shared" ca="1" si="29"/>
        <v>0.42096952519999992</v>
      </c>
      <c r="G72" s="49">
        <f t="shared" ca="1" si="30"/>
        <v>0.54124653239999998</v>
      </c>
      <c r="H72" s="49">
        <f t="shared" ca="1" si="31"/>
        <v>0.66152353959999999</v>
      </c>
      <c r="I72" s="49">
        <f t="shared" ca="1" si="32"/>
        <v>0.78180054679999988</v>
      </c>
      <c r="J72" s="49">
        <f t="shared" ca="1" si="33"/>
        <v>0.902077554</v>
      </c>
      <c r="K72" s="49">
        <f t="shared" ca="1" si="34"/>
        <v>1.0223545612</v>
      </c>
      <c r="L72" s="49">
        <f t="shared" ca="1" si="35"/>
        <v>1.1426315683999999</v>
      </c>
      <c r="M72" s="49">
        <f t="shared" ca="1" si="36"/>
        <v>1.2629085756</v>
      </c>
      <c r="N72" s="49">
        <f t="shared" ca="1" si="37"/>
        <v>1.3831855827999997</v>
      </c>
      <c r="O72" s="49">
        <f t="shared" ca="1" si="38"/>
        <v>1.5034625899999998</v>
      </c>
      <c r="P72" s="49">
        <f t="shared" ca="1" si="39"/>
        <v>1.6237395971999999</v>
      </c>
      <c r="Q72" s="49">
        <f t="shared" ca="1" si="40"/>
        <v>1.7440166043999996</v>
      </c>
      <c r="R72" s="49">
        <f t="shared" ca="1" si="41"/>
        <v>1.8642936116000002</v>
      </c>
      <c r="S72" s="50">
        <f t="shared" ca="1" si="42"/>
        <v>1.9845706187999999</v>
      </c>
      <c r="T72" s="48">
        <f t="shared" ca="1" si="43"/>
        <v>0</v>
      </c>
      <c r="U72" s="49">
        <f t="shared" ca="1" si="43"/>
        <v>0</v>
      </c>
      <c r="V72" s="49">
        <f t="shared" ca="1" si="43"/>
        <v>0</v>
      </c>
      <c r="W72" s="49">
        <f t="shared" ca="1" si="43"/>
        <v>0</v>
      </c>
      <c r="X72" s="49">
        <f t="shared" ca="1" si="43"/>
        <v>3.4989591863194063</v>
      </c>
      <c r="Y72" s="49">
        <f t="shared" ca="1" si="43"/>
        <v>8.8970711545569401</v>
      </c>
      <c r="Z72" s="49">
        <f t="shared" ca="1" si="43"/>
        <v>15.973303904269175</v>
      </c>
      <c r="AA72" s="49">
        <f t="shared" ca="1" si="43"/>
        <v>24.72765743545613</v>
      </c>
      <c r="AB72" s="49">
        <f t="shared" ca="1" si="43"/>
        <v>35.160131748117792</v>
      </c>
      <c r="AC72" s="49">
        <f t="shared" ca="1" si="43"/>
        <v>47.270726842254135</v>
      </c>
      <c r="AD72" s="49">
        <f t="shared" ca="1" si="43"/>
        <v>61.059442717865224</v>
      </c>
      <c r="AE72" s="49">
        <f t="shared" ca="1" si="43"/>
        <v>76.52627937495096</v>
      </c>
      <c r="AF72" s="49">
        <f t="shared" ca="1" si="43"/>
        <v>93.671236813511456</v>
      </c>
      <c r="AG72" s="49">
        <f t="shared" ca="1" si="43"/>
        <v>112.49431503354667</v>
      </c>
      <c r="AH72" s="49">
        <f t="shared" ca="1" si="43"/>
        <v>132.99551403505649</v>
      </c>
      <c r="AI72" s="49">
        <f t="shared" ca="1" si="43"/>
        <v>155.17483381804121</v>
      </c>
      <c r="AJ72" s="49">
        <f t="shared" ca="1" si="25"/>
        <v>179.03227438250045</v>
      </c>
      <c r="AK72" s="75">
        <f ca="1">T72*VLOOKUP('Tipo de Pilha_Furieri2014'!$E$1,'Área - us ur_Furieri2014'!$A$4:$R$6,2,FALSE)/1000</f>
        <v>0</v>
      </c>
      <c r="AL72" s="76">
        <f ca="1">U72*VLOOKUP('Tipo de Pilha_Furieri2014'!$E$1,'Área - us ur_Furieri2014'!$A$4:$R$6,3,FALSE)/1000</f>
        <v>0</v>
      </c>
      <c r="AM72" s="76">
        <f ca="1">V72*VLOOKUP('Tipo de Pilha_Furieri2014'!$E$1,'Área - us ur_Furieri2014'!$A$4:$R$6,4,FALSE)/1000</f>
        <v>0</v>
      </c>
      <c r="AN72" s="76">
        <f ca="1">W72*VLOOKUP('Tipo de Pilha_Furieri2014'!$E$1,'Área - us ur_Furieri2014'!$A$4:$R$6,5,FALSE)/1000</f>
        <v>0</v>
      </c>
      <c r="AO72" s="76">
        <f ca="1">X72*VLOOKUP('Tipo de Pilha_Furieri2014'!$E$1,'Área - us ur_Furieri2014'!$A$4:$R$6,6,FALSE)/1000</f>
        <v>5.5633451062478553E-4</v>
      </c>
      <c r="AP72" s="76">
        <f ca="1">Y72*VLOOKUP('Tipo de Pilha_Furieri2014'!$E$1,'Área - us ur_Furieri2014'!$A$4:$R$6,7,FALSE)/1000</f>
        <v>1.806105444375059E-3</v>
      </c>
      <c r="AQ72" s="76">
        <f ca="1">Z72*VLOOKUP('Tipo de Pilha_Furieri2014'!$E$1,'Área - us ur_Furieri2014'!$A$4:$R$6,8,FALSE)/1000</f>
        <v>2.4439154973531834E-3</v>
      </c>
      <c r="AR72" s="76">
        <f ca="1">AA72*VLOOKUP('Tipo de Pilha_Furieri2014'!$E$1,'Área - us ur_Furieri2014'!$A$4:$R$6,9,FALSE)/1000</f>
        <v>2.6953146604647184E-3</v>
      </c>
      <c r="AS72" s="76">
        <f ca="1">AB72*VLOOKUP('Tipo de Pilha_Furieri2014'!$E$1,'Área - us ur_Furieri2014'!$A$4:$R$6,10,FALSE)/1000</f>
        <v>1.8986471143983611E-3</v>
      </c>
      <c r="AT72" s="76">
        <f ca="1">AC72*VLOOKUP('Tipo de Pilha_Furieri2014'!$E$1,'Área - us ur_Furieri2014'!$A$4:$R$6,11,FALSE)/1000</f>
        <v>1.654475439478895E-3</v>
      </c>
      <c r="AU72" s="76">
        <f ca="1">AD72*VLOOKUP('Tipo de Pilha_Furieri2014'!$E$1,'Área - us ur_Furieri2014'!$A$4:$R$6,12,FALSE)/1000</f>
        <v>1.4654266252287654E-3</v>
      </c>
      <c r="AV72" s="76">
        <f ca="1">AE72*VLOOKUP('Tipo de Pilha_Furieri2014'!$E$1,'Área - us ur_Furieri2014'!$A$4:$R$6,13,FALSE)/1000</f>
        <v>4.5915767624970578E-4</v>
      </c>
      <c r="AW72" s="76">
        <f ca="1">AF72*VLOOKUP('Tipo de Pilha_Furieri2014'!$E$1,'Área - us ur_Furieri2014'!$A$4:$R$6,14,FALSE)/1000</f>
        <v>2.8101371044053435E-4</v>
      </c>
      <c r="AX72" s="76">
        <f ca="1">AG72*VLOOKUP('Tipo de Pilha_Furieri2014'!$E$1,'Área - us ur_Furieri2014'!$A$4:$R$6,15,FALSE)/1000</f>
        <v>1.1249431503354668E-4</v>
      </c>
      <c r="AY72" s="76">
        <f ca="1">AH72*VLOOKUP('Tipo de Pilha_Furieri2014'!$E$1,'Área - us ur_Furieri2014'!$A$4:$R$6,16,FALSE)/1000</f>
        <v>0</v>
      </c>
      <c r="AZ72" s="76">
        <f ca="1">AI72*VLOOKUP('Tipo de Pilha_Furieri2014'!$E$1,'Área - us ur_Furieri2014'!$A$4:$R$6,17,FALSE)/1000</f>
        <v>0</v>
      </c>
      <c r="BA72" s="77">
        <f ca="1">AJ72*VLOOKUP('Tipo de Pilha_Furieri2014'!$E$1,'Área - us ur_Furieri2014'!$A$4:$R$6,18,FALSE)/1000</f>
        <v>0</v>
      </c>
      <c r="BB72" s="70">
        <f t="shared" ca="1" si="44"/>
        <v>1.3372884993647555E-2</v>
      </c>
    </row>
    <row r="73" spans="1:54" ht="15" customHeight="1" x14ac:dyDescent="0.2">
      <c r="A73" s="90">
        <f>'Série Vento-2 dias'!J73</f>
        <v>42146</v>
      </c>
      <c r="B73" s="55">
        <f ca="1">'Série Vento-2 dias'!K73</f>
        <v>8.5912147999999995</v>
      </c>
      <c r="C73" s="48">
        <f t="shared" ca="1" si="26"/>
        <v>4.2956074000000004E-2</v>
      </c>
      <c r="D73" s="49">
        <f t="shared" ca="1" si="27"/>
        <v>0.12886822199999998</v>
      </c>
      <c r="E73" s="49">
        <f t="shared" ca="1" si="28"/>
        <v>0.21478037</v>
      </c>
      <c r="F73" s="49">
        <f t="shared" ca="1" si="29"/>
        <v>0.30069251799999996</v>
      </c>
      <c r="G73" s="49">
        <f t="shared" ca="1" si="30"/>
        <v>0.38660466600000004</v>
      </c>
      <c r="H73" s="49">
        <f t="shared" ca="1" si="31"/>
        <v>0.47251681400000001</v>
      </c>
      <c r="I73" s="49">
        <f t="shared" ca="1" si="32"/>
        <v>0.55842896200000003</v>
      </c>
      <c r="J73" s="49">
        <f t="shared" ca="1" si="33"/>
        <v>0.64434111000000005</v>
      </c>
      <c r="K73" s="49">
        <f t="shared" ca="1" si="34"/>
        <v>0.73025325799999996</v>
      </c>
      <c r="L73" s="49">
        <f t="shared" ca="1" si="35"/>
        <v>0.81616540599999998</v>
      </c>
      <c r="M73" s="49">
        <f t="shared" ca="1" si="36"/>
        <v>0.902077554</v>
      </c>
      <c r="N73" s="49">
        <f t="shared" ca="1" si="37"/>
        <v>0.98798970199999991</v>
      </c>
      <c r="O73" s="49">
        <f t="shared" ca="1" si="38"/>
        <v>1.0739018499999999</v>
      </c>
      <c r="P73" s="49">
        <f t="shared" ca="1" si="39"/>
        <v>1.159813998</v>
      </c>
      <c r="Q73" s="49">
        <f t="shared" ca="1" si="40"/>
        <v>1.2457261459999998</v>
      </c>
      <c r="R73" s="49">
        <f t="shared" ca="1" si="41"/>
        <v>1.3316382940000002</v>
      </c>
      <c r="S73" s="50">
        <f t="shared" ca="1" si="42"/>
        <v>1.417550442</v>
      </c>
      <c r="T73" s="48">
        <f t="shared" ca="1" si="43"/>
        <v>0</v>
      </c>
      <c r="U73" s="49">
        <f t="shared" ca="1" si="43"/>
        <v>0</v>
      </c>
      <c r="V73" s="49">
        <f t="shared" ca="1" si="43"/>
        <v>0</v>
      </c>
      <c r="W73" s="49">
        <f t="shared" ca="1" si="43"/>
        <v>0</v>
      </c>
      <c r="X73" s="49">
        <f t="shared" ca="1" si="43"/>
        <v>0</v>
      </c>
      <c r="Y73" s="49">
        <f t="shared" ca="1" si="43"/>
        <v>1.1677657594172151</v>
      </c>
      <c r="Z73" s="49">
        <f t="shared" ca="1" si="43"/>
        <v>4.167375950263053</v>
      </c>
      <c r="AA73" s="49">
        <f t="shared" ca="1" si="43"/>
        <v>8.0231702132898643</v>
      </c>
      <c r="AB73" s="49">
        <f t="shared" ca="1" si="43"/>
        <v>12.735148548497643</v>
      </c>
      <c r="AC73" s="49">
        <f t="shared" ca="1" si="43"/>
        <v>18.303310955886403</v>
      </c>
      <c r="AD73" s="49">
        <f t="shared" ca="1" si="43"/>
        <v>24.72765743545613</v>
      </c>
      <c r="AE73" s="49">
        <f t="shared" ca="1" si="43"/>
        <v>32.008187987206824</v>
      </c>
      <c r="AF73" s="49">
        <f t="shared" ca="1" si="43"/>
        <v>40.144902611138505</v>
      </c>
      <c r="AG73" s="49">
        <f t="shared" ca="1" si="43"/>
        <v>49.137801307251152</v>
      </c>
      <c r="AH73" s="49">
        <f t="shared" ca="1" si="43"/>
        <v>58.986884075544751</v>
      </c>
      <c r="AI73" s="49">
        <f t="shared" ca="1" si="43"/>
        <v>69.692150916019401</v>
      </c>
      <c r="AJ73" s="49">
        <f t="shared" ca="1" si="25"/>
        <v>81.253601828674945</v>
      </c>
      <c r="AK73" s="75">
        <f ca="1">T73*VLOOKUP('Tipo de Pilha_Furieri2014'!$E$1,'Área - us ur_Furieri2014'!$A$4:$R$6,2,FALSE)/1000</f>
        <v>0</v>
      </c>
      <c r="AL73" s="76">
        <f ca="1">U73*VLOOKUP('Tipo de Pilha_Furieri2014'!$E$1,'Área - us ur_Furieri2014'!$A$4:$R$6,3,FALSE)/1000</f>
        <v>0</v>
      </c>
      <c r="AM73" s="76">
        <f ca="1">V73*VLOOKUP('Tipo de Pilha_Furieri2014'!$E$1,'Área - us ur_Furieri2014'!$A$4:$R$6,4,FALSE)/1000</f>
        <v>0</v>
      </c>
      <c r="AN73" s="76">
        <f ca="1">W73*VLOOKUP('Tipo de Pilha_Furieri2014'!$E$1,'Área - us ur_Furieri2014'!$A$4:$R$6,5,FALSE)/1000</f>
        <v>0</v>
      </c>
      <c r="AO73" s="76">
        <f ca="1">X73*VLOOKUP('Tipo de Pilha_Furieri2014'!$E$1,'Área - us ur_Furieri2014'!$A$4:$R$6,6,FALSE)/1000</f>
        <v>0</v>
      </c>
      <c r="AP73" s="76">
        <f ca="1">Y73*VLOOKUP('Tipo de Pilha_Furieri2014'!$E$1,'Área - us ur_Furieri2014'!$A$4:$R$6,7,FALSE)/1000</f>
        <v>2.3705644916169466E-4</v>
      </c>
      <c r="AQ73" s="76">
        <f ca="1">Z73*VLOOKUP('Tipo de Pilha_Furieri2014'!$E$1,'Área - us ur_Furieri2014'!$A$4:$R$6,8,FALSE)/1000</f>
        <v>6.3760852039024707E-4</v>
      </c>
      <c r="AR73" s="76">
        <f ca="1">AA73*VLOOKUP('Tipo de Pilha_Furieri2014'!$E$1,'Área - us ur_Furieri2014'!$A$4:$R$6,9,FALSE)/1000</f>
        <v>8.7452555324859529E-4</v>
      </c>
      <c r="AS73" s="76">
        <f ca="1">AB73*VLOOKUP('Tipo de Pilha_Furieri2014'!$E$1,'Área - us ur_Furieri2014'!$A$4:$R$6,10,FALSE)/1000</f>
        <v>6.8769802161887275E-4</v>
      </c>
      <c r="AT73" s="76">
        <f ca="1">AC73*VLOOKUP('Tipo de Pilha_Furieri2014'!$E$1,'Área - us ur_Furieri2014'!$A$4:$R$6,11,FALSE)/1000</f>
        <v>6.4061588345602413E-4</v>
      </c>
      <c r="AU73" s="76">
        <f ca="1">AD73*VLOOKUP('Tipo de Pilha_Furieri2014'!$E$1,'Área - us ur_Furieri2014'!$A$4:$R$6,12,FALSE)/1000</f>
        <v>5.9346377845094706E-4</v>
      </c>
      <c r="AV73" s="76">
        <f ca="1">AE73*VLOOKUP('Tipo de Pilha_Furieri2014'!$E$1,'Área - us ur_Furieri2014'!$A$4:$R$6,13,FALSE)/1000</f>
        <v>1.9204912792324095E-4</v>
      </c>
      <c r="AW73" s="76">
        <f ca="1">AF73*VLOOKUP('Tipo de Pilha_Furieri2014'!$E$1,'Área - us ur_Furieri2014'!$A$4:$R$6,14,FALSE)/1000</f>
        <v>1.2043470783341552E-4</v>
      </c>
      <c r="AX73" s="76">
        <f ca="1">AG73*VLOOKUP('Tipo de Pilha_Furieri2014'!$E$1,'Área - us ur_Furieri2014'!$A$4:$R$6,15,FALSE)/1000</f>
        <v>4.9137801307251151E-5</v>
      </c>
      <c r="AY73" s="76">
        <f ca="1">AH73*VLOOKUP('Tipo de Pilha_Furieri2014'!$E$1,'Área - us ur_Furieri2014'!$A$4:$R$6,16,FALSE)/1000</f>
        <v>0</v>
      </c>
      <c r="AZ73" s="76">
        <f ca="1">AI73*VLOOKUP('Tipo de Pilha_Furieri2014'!$E$1,'Área - us ur_Furieri2014'!$A$4:$R$6,17,FALSE)/1000</f>
        <v>0</v>
      </c>
      <c r="BA73" s="77">
        <f ca="1">AJ73*VLOOKUP('Tipo de Pilha_Furieri2014'!$E$1,'Área - us ur_Furieri2014'!$A$4:$R$6,18,FALSE)/1000</f>
        <v>0</v>
      </c>
      <c r="BB73" s="70">
        <f t="shared" ca="1" si="44"/>
        <v>4.0325898433902886E-3</v>
      </c>
    </row>
    <row r="74" spans="1:54" ht="15" customHeight="1" x14ac:dyDescent="0.2">
      <c r="A74" s="90">
        <f>'Série Vento-2 dias'!J74</f>
        <v>42148</v>
      </c>
      <c r="B74" s="55">
        <f ca="1">'Série Vento-2 dias'!K74</f>
        <v>11.16857924</v>
      </c>
      <c r="C74" s="48">
        <f t="shared" ca="1" si="26"/>
        <v>5.5842896200000013E-2</v>
      </c>
      <c r="D74" s="49">
        <f t="shared" ca="1" si="27"/>
        <v>0.16752868859999998</v>
      </c>
      <c r="E74" s="49">
        <f t="shared" ca="1" si="28"/>
        <v>0.27921448100000001</v>
      </c>
      <c r="F74" s="49">
        <f t="shared" ca="1" si="29"/>
        <v>0.39090027339999994</v>
      </c>
      <c r="G74" s="49">
        <f t="shared" ca="1" si="30"/>
        <v>0.50258606580000009</v>
      </c>
      <c r="H74" s="49">
        <f t="shared" ca="1" si="31"/>
        <v>0.61427185820000008</v>
      </c>
      <c r="I74" s="49">
        <f t="shared" ca="1" si="32"/>
        <v>0.72595765060000006</v>
      </c>
      <c r="J74" s="49">
        <f t="shared" ca="1" si="33"/>
        <v>0.83764344300000015</v>
      </c>
      <c r="K74" s="49">
        <f t="shared" ca="1" si="34"/>
        <v>0.94932923540000003</v>
      </c>
      <c r="L74" s="49">
        <f t="shared" ca="1" si="35"/>
        <v>1.0610150277999999</v>
      </c>
      <c r="M74" s="49">
        <f t="shared" ca="1" si="36"/>
        <v>1.1727008202</v>
      </c>
      <c r="N74" s="49">
        <f t="shared" ca="1" si="37"/>
        <v>1.2843866125999999</v>
      </c>
      <c r="O74" s="49">
        <f t="shared" ca="1" si="38"/>
        <v>1.396072405</v>
      </c>
      <c r="P74" s="49">
        <f t="shared" ca="1" si="39"/>
        <v>1.5077581974000001</v>
      </c>
      <c r="Q74" s="49">
        <f t="shared" ca="1" si="40"/>
        <v>1.6194439897999999</v>
      </c>
      <c r="R74" s="49">
        <f t="shared" ca="1" si="41"/>
        <v>1.7311297822000002</v>
      </c>
      <c r="S74" s="50">
        <f t="shared" ca="1" si="42"/>
        <v>1.8428155746000001</v>
      </c>
      <c r="T74" s="48">
        <f t="shared" ca="1" si="43"/>
        <v>0</v>
      </c>
      <c r="U74" s="49">
        <f t="shared" ca="1" si="43"/>
        <v>0</v>
      </c>
      <c r="V74" s="49">
        <f t="shared" ca="1" si="43"/>
        <v>0</v>
      </c>
      <c r="W74" s="49">
        <f t="shared" ca="1" si="43"/>
        <v>0</v>
      </c>
      <c r="X74" s="49">
        <f t="shared" ca="1" si="43"/>
        <v>2.1202383880026754</v>
      </c>
      <c r="Y74" s="49">
        <f t="shared" ca="1" si="43"/>
        <v>6.5762512830198965</v>
      </c>
      <c r="Z74" s="49">
        <f t="shared" ca="1" si="43"/>
        <v>12.479215260022961</v>
      </c>
      <c r="AA74" s="49">
        <f t="shared" ca="1" si="43"/>
        <v>19.829130319011878</v>
      </c>
      <c r="AB74" s="49">
        <f t="shared" ca="1" si="43"/>
        <v>28.625996459986627</v>
      </c>
      <c r="AC74" s="49">
        <f t="shared" ca="1" si="43"/>
        <v>38.869813682947211</v>
      </c>
      <c r="AD74" s="49">
        <f t="shared" ca="1" si="43"/>
        <v>50.560581987893663</v>
      </c>
      <c r="AE74" s="49">
        <f t="shared" ca="1" si="43"/>
        <v>63.698301374825931</v>
      </c>
      <c r="AF74" s="49">
        <f t="shared" ca="1" si="43"/>
        <v>78.282971843744079</v>
      </c>
      <c r="AG74" s="49">
        <f t="shared" ca="1" si="43"/>
        <v>94.314593394648071</v>
      </c>
      <c r="AH74" s="49">
        <f t="shared" ca="1" si="43"/>
        <v>111.79316602753786</v>
      </c>
      <c r="AI74" s="49">
        <f t="shared" ca="1" si="43"/>
        <v>130.71868974241357</v>
      </c>
      <c r="AJ74" s="49">
        <f t="shared" ca="1" si="25"/>
        <v>151.09116453927507</v>
      </c>
      <c r="AK74" s="75">
        <f ca="1">T74*VLOOKUP('Tipo de Pilha_Furieri2014'!$E$1,'Área - us ur_Furieri2014'!$A$4:$R$6,2,FALSE)/1000</f>
        <v>0</v>
      </c>
      <c r="AL74" s="76">
        <f ca="1">U74*VLOOKUP('Tipo de Pilha_Furieri2014'!$E$1,'Área - us ur_Furieri2014'!$A$4:$R$6,3,FALSE)/1000</f>
        <v>0</v>
      </c>
      <c r="AM74" s="76">
        <f ca="1">V74*VLOOKUP('Tipo de Pilha_Furieri2014'!$E$1,'Área - us ur_Furieri2014'!$A$4:$R$6,4,FALSE)/1000</f>
        <v>0</v>
      </c>
      <c r="AN74" s="76">
        <f ca="1">W74*VLOOKUP('Tipo de Pilha_Furieri2014'!$E$1,'Área - us ur_Furieri2014'!$A$4:$R$6,5,FALSE)/1000</f>
        <v>0</v>
      </c>
      <c r="AO74" s="76">
        <f ca="1">X74*VLOOKUP('Tipo de Pilha_Furieri2014'!$E$1,'Área - us ur_Furieri2014'!$A$4:$R$6,6,FALSE)/1000</f>
        <v>3.3711790369242537E-4</v>
      </c>
      <c r="AP74" s="76">
        <f ca="1">Y74*VLOOKUP('Tipo de Pilha_Furieri2014'!$E$1,'Área - us ur_Furieri2014'!$A$4:$R$6,7,FALSE)/1000</f>
        <v>1.3349790104530391E-3</v>
      </c>
      <c r="AQ74" s="76">
        <f ca="1">Z74*VLOOKUP('Tipo de Pilha_Furieri2014'!$E$1,'Área - us ur_Furieri2014'!$A$4:$R$6,8,FALSE)/1000</f>
        <v>1.909319934783513E-3</v>
      </c>
      <c r="AR74" s="76">
        <f ca="1">AA74*VLOOKUP('Tipo de Pilha_Furieri2014'!$E$1,'Área - us ur_Furieri2014'!$A$4:$R$6,9,FALSE)/1000</f>
        <v>2.1613752047722947E-3</v>
      </c>
      <c r="AS74" s="76">
        <f ca="1">AB74*VLOOKUP('Tipo de Pilha_Furieri2014'!$E$1,'Área - us ur_Furieri2014'!$A$4:$R$6,10,FALSE)/1000</f>
        <v>1.545803808839278E-3</v>
      </c>
      <c r="AT74" s="76">
        <f ca="1">AC74*VLOOKUP('Tipo de Pilha_Furieri2014'!$E$1,'Área - us ur_Furieri2014'!$A$4:$R$6,11,FALSE)/1000</f>
        <v>1.3604434789031526E-3</v>
      </c>
      <c r="AU74" s="76">
        <f ca="1">AD74*VLOOKUP('Tipo de Pilha_Furieri2014'!$E$1,'Área - us ur_Furieri2014'!$A$4:$R$6,12,FALSE)/1000</f>
        <v>1.2134539677094479E-3</v>
      </c>
      <c r="AV74" s="76">
        <f ca="1">AE74*VLOOKUP('Tipo de Pilha_Furieri2014'!$E$1,'Área - us ur_Furieri2014'!$A$4:$R$6,13,FALSE)/1000</f>
        <v>3.8218980824895562E-4</v>
      </c>
      <c r="AW74" s="76">
        <f ca="1">AF74*VLOOKUP('Tipo de Pilha_Furieri2014'!$E$1,'Área - us ur_Furieri2014'!$A$4:$R$6,14,FALSE)/1000</f>
        <v>2.3484891553123225E-4</v>
      </c>
      <c r="AX74" s="76">
        <f ca="1">AG74*VLOOKUP('Tipo de Pilha_Furieri2014'!$E$1,'Área - us ur_Furieri2014'!$A$4:$R$6,15,FALSE)/1000</f>
        <v>9.4314593394648067E-5</v>
      </c>
      <c r="AY74" s="76">
        <f ca="1">AH74*VLOOKUP('Tipo de Pilha_Furieri2014'!$E$1,'Área - us ur_Furieri2014'!$A$4:$R$6,16,FALSE)/1000</f>
        <v>0</v>
      </c>
      <c r="AZ74" s="76">
        <f ca="1">AI74*VLOOKUP('Tipo de Pilha_Furieri2014'!$E$1,'Área - us ur_Furieri2014'!$A$4:$R$6,17,FALSE)/1000</f>
        <v>0</v>
      </c>
      <c r="BA74" s="77">
        <f ca="1">AJ74*VLOOKUP('Tipo de Pilha_Furieri2014'!$E$1,'Área - us ur_Furieri2014'!$A$4:$R$6,18,FALSE)/1000</f>
        <v>0</v>
      </c>
      <c r="BB74" s="70">
        <f t="shared" ca="1" si="44"/>
        <v>1.0573846626327986E-2</v>
      </c>
    </row>
    <row r="75" spans="1:54" ht="15" customHeight="1" x14ac:dyDescent="0.2">
      <c r="A75" s="90">
        <f>'Série Vento-2 dias'!J75</f>
        <v>42150</v>
      </c>
      <c r="B75" s="55">
        <f ca="1">'Série Vento-2 dias'!K75</f>
        <v>9.4503362800000001</v>
      </c>
      <c r="C75" s="48">
        <f t="shared" ca="1" si="26"/>
        <v>4.7251681400000009E-2</v>
      </c>
      <c r="D75" s="49">
        <f t="shared" ca="1" si="27"/>
        <v>0.14175504419999999</v>
      </c>
      <c r="E75" s="49">
        <f t="shared" ca="1" si="28"/>
        <v>0.236258407</v>
      </c>
      <c r="F75" s="49">
        <f t="shared" ca="1" si="29"/>
        <v>0.33076176979999999</v>
      </c>
      <c r="G75" s="49">
        <f t="shared" ca="1" si="30"/>
        <v>0.42526513260000004</v>
      </c>
      <c r="H75" s="49">
        <f t="shared" ca="1" si="31"/>
        <v>0.51976849540000003</v>
      </c>
      <c r="I75" s="49">
        <f t="shared" ca="1" si="32"/>
        <v>0.61427185820000008</v>
      </c>
      <c r="J75" s="49">
        <f t="shared" ca="1" si="33"/>
        <v>0.70877522100000012</v>
      </c>
      <c r="K75" s="49">
        <f t="shared" ca="1" si="34"/>
        <v>0.80327858380000006</v>
      </c>
      <c r="L75" s="49">
        <f t="shared" ca="1" si="35"/>
        <v>0.89778194659999999</v>
      </c>
      <c r="M75" s="49">
        <f t="shared" ca="1" si="36"/>
        <v>0.99228530940000015</v>
      </c>
      <c r="N75" s="49">
        <f t="shared" ca="1" si="37"/>
        <v>1.0867886722</v>
      </c>
      <c r="O75" s="49">
        <f t="shared" ca="1" si="38"/>
        <v>1.181292035</v>
      </c>
      <c r="P75" s="49">
        <f t="shared" ca="1" si="39"/>
        <v>1.2757953978000001</v>
      </c>
      <c r="Q75" s="49">
        <f t="shared" ca="1" si="40"/>
        <v>1.3702987605999999</v>
      </c>
      <c r="R75" s="49">
        <f t="shared" ca="1" si="41"/>
        <v>1.4648021234000004</v>
      </c>
      <c r="S75" s="50">
        <f t="shared" ca="1" si="42"/>
        <v>1.5593054862000002</v>
      </c>
      <c r="T75" s="48">
        <f t="shared" ca="1" si="43"/>
        <v>0</v>
      </c>
      <c r="U75" s="49">
        <f t="shared" ca="1" si="43"/>
        <v>0</v>
      </c>
      <c r="V75" s="49">
        <f t="shared" ca="1" si="43"/>
        <v>0</v>
      </c>
      <c r="W75" s="49">
        <f t="shared" ca="1" si="43"/>
        <v>0</v>
      </c>
      <c r="X75" s="49">
        <f t="shared" ca="1" si="43"/>
        <v>0</v>
      </c>
      <c r="Y75" s="49">
        <f t="shared" ca="1" si="43"/>
        <v>2.7115985854500311</v>
      </c>
      <c r="Z75" s="49">
        <f t="shared" ca="1" si="43"/>
        <v>6.5762512830198965</v>
      </c>
      <c r="AA75" s="49">
        <f t="shared" ca="1" si="43"/>
        <v>11.47688670792874</v>
      </c>
      <c r="AB75" s="49">
        <f t="shared" ca="1" si="43"/>
        <v>17.413504860176555</v>
      </c>
      <c r="AC75" s="49">
        <f t="shared" ca="1" si="43"/>
        <v>24.386105739763345</v>
      </c>
      <c r="AD75" s="49">
        <f t="shared" ca="1" si="43"/>
        <v>32.394689346689134</v>
      </c>
      <c r="AE75" s="49">
        <f t="shared" ca="1" si="43"/>
        <v>41.43925568095387</v>
      </c>
      <c r="AF75" s="49">
        <f t="shared" ca="1" si="43"/>
        <v>51.519804742557596</v>
      </c>
      <c r="AG75" s="49">
        <f t="shared" ca="1" si="43"/>
        <v>62.636336531500305</v>
      </c>
      <c r="AH75" s="49">
        <f t="shared" ca="1" si="43"/>
        <v>74.788851047781975</v>
      </c>
      <c r="AI75" s="49">
        <f t="shared" ca="1" si="43"/>
        <v>87.977348291402706</v>
      </c>
      <c r="AJ75" s="49">
        <f t="shared" ca="1" si="25"/>
        <v>102.20182826236231</v>
      </c>
      <c r="AK75" s="75">
        <f ca="1">T75*VLOOKUP('Tipo de Pilha_Furieri2014'!$E$1,'Área - us ur_Furieri2014'!$A$4:$R$6,2,FALSE)/1000</f>
        <v>0</v>
      </c>
      <c r="AL75" s="76">
        <f ca="1">U75*VLOOKUP('Tipo de Pilha_Furieri2014'!$E$1,'Área - us ur_Furieri2014'!$A$4:$R$6,3,FALSE)/1000</f>
        <v>0</v>
      </c>
      <c r="AM75" s="76">
        <f ca="1">V75*VLOOKUP('Tipo de Pilha_Furieri2014'!$E$1,'Área - us ur_Furieri2014'!$A$4:$R$6,4,FALSE)/1000</f>
        <v>0</v>
      </c>
      <c r="AN75" s="76">
        <f ca="1">W75*VLOOKUP('Tipo de Pilha_Furieri2014'!$E$1,'Área - us ur_Furieri2014'!$A$4:$R$6,5,FALSE)/1000</f>
        <v>0</v>
      </c>
      <c r="AO75" s="76">
        <f ca="1">X75*VLOOKUP('Tipo de Pilha_Furieri2014'!$E$1,'Área - us ur_Furieri2014'!$A$4:$R$6,6,FALSE)/1000</f>
        <v>0</v>
      </c>
      <c r="AP75" s="76">
        <f ca="1">Y75*VLOOKUP('Tipo de Pilha_Furieri2014'!$E$1,'Área - us ur_Furieri2014'!$A$4:$R$6,7,FALSE)/1000</f>
        <v>5.5045451284635634E-4</v>
      </c>
      <c r="AQ75" s="76">
        <f ca="1">Z75*VLOOKUP('Tipo de Pilha_Furieri2014'!$E$1,'Área - us ur_Furieri2014'!$A$4:$R$6,8,FALSE)/1000</f>
        <v>1.0061664463020441E-3</v>
      </c>
      <c r="AR75" s="76">
        <f ca="1">AA75*VLOOKUP('Tipo de Pilha_Furieri2014'!$E$1,'Área - us ur_Furieri2014'!$A$4:$R$6,9,FALSE)/1000</f>
        <v>1.2509806511642328E-3</v>
      </c>
      <c r="AS75" s="76">
        <f ca="1">AB75*VLOOKUP('Tipo de Pilha_Furieri2014'!$E$1,'Área - us ur_Furieri2014'!$A$4:$R$6,10,FALSE)/1000</f>
        <v>9.4032926244953406E-4</v>
      </c>
      <c r="AT75" s="76">
        <f ca="1">AC75*VLOOKUP('Tipo de Pilha_Furieri2014'!$E$1,'Área - us ur_Furieri2014'!$A$4:$R$6,11,FALSE)/1000</f>
        <v>8.5351370089171714E-4</v>
      </c>
      <c r="AU75" s="76">
        <f ca="1">AD75*VLOOKUP('Tipo de Pilha_Furieri2014'!$E$1,'Área - us ur_Furieri2014'!$A$4:$R$6,12,FALSE)/1000</f>
        <v>7.7747254432053924E-4</v>
      </c>
      <c r="AV75" s="76">
        <f ca="1">AE75*VLOOKUP('Tipo de Pilha_Furieri2014'!$E$1,'Área - us ur_Furieri2014'!$A$4:$R$6,13,FALSE)/1000</f>
        <v>2.4863553408572322E-4</v>
      </c>
      <c r="AW75" s="76">
        <f ca="1">AF75*VLOOKUP('Tipo de Pilha_Furieri2014'!$E$1,'Área - us ur_Furieri2014'!$A$4:$R$6,14,FALSE)/1000</f>
        <v>1.545594142276728E-4</v>
      </c>
      <c r="AX75" s="76">
        <f ca="1">AG75*VLOOKUP('Tipo de Pilha_Furieri2014'!$E$1,'Área - us ur_Furieri2014'!$A$4:$R$6,15,FALSE)/1000</f>
        <v>6.26363365315003E-5</v>
      </c>
      <c r="AY75" s="76">
        <f ca="1">AH75*VLOOKUP('Tipo de Pilha_Furieri2014'!$E$1,'Área - us ur_Furieri2014'!$A$4:$R$6,16,FALSE)/1000</f>
        <v>0</v>
      </c>
      <c r="AZ75" s="76">
        <f ca="1">AI75*VLOOKUP('Tipo de Pilha_Furieri2014'!$E$1,'Área - us ur_Furieri2014'!$A$4:$R$6,17,FALSE)/1000</f>
        <v>0</v>
      </c>
      <c r="BA75" s="77">
        <f ca="1">AJ75*VLOOKUP('Tipo de Pilha_Furieri2014'!$E$1,'Área - us ur_Furieri2014'!$A$4:$R$6,18,FALSE)/1000</f>
        <v>0</v>
      </c>
      <c r="BB75" s="70">
        <f t="shared" ca="1" si="44"/>
        <v>5.8447484028193199E-3</v>
      </c>
    </row>
    <row r="76" spans="1:54" ht="15" customHeight="1" x14ac:dyDescent="0.2">
      <c r="A76" s="90">
        <f>'Série Vento-2 dias'!J76</f>
        <v>42152</v>
      </c>
      <c r="B76" s="55">
        <f ca="1">'Série Vento-2 dias'!K76</f>
        <v>12.886822199999999</v>
      </c>
      <c r="C76" s="48">
        <f t="shared" ca="1" si="26"/>
        <v>6.4434111000000002E-2</v>
      </c>
      <c r="D76" s="49">
        <f t="shared" ca="1" si="27"/>
        <v>0.19330233299999999</v>
      </c>
      <c r="E76" s="49">
        <f t="shared" ca="1" si="28"/>
        <v>0.32217055500000003</v>
      </c>
      <c r="F76" s="49">
        <f t="shared" ca="1" si="29"/>
        <v>0.45103877699999995</v>
      </c>
      <c r="G76" s="49">
        <f t="shared" ca="1" si="30"/>
        <v>0.57990699899999998</v>
      </c>
      <c r="H76" s="49">
        <f t="shared" ca="1" si="31"/>
        <v>0.70877522100000001</v>
      </c>
      <c r="I76" s="49">
        <f t="shared" ca="1" si="32"/>
        <v>0.83764344299999993</v>
      </c>
      <c r="J76" s="49">
        <f t="shared" ca="1" si="33"/>
        <v>0.96651166500000008</v>
      </c>
      <c r="K76" s="49">
        <f t="shared" ca="1" si="34"/>
        <v>1.095379887</v>
      </c>
      <c r="L76" s="49">
        <f t="shared" ca="1" si="35"/>
        <v>1.2242481089999999</v>
      </c>
      <c r="M76" s="49">
        <f t="shared" ca="1" si="36"/>
        <v>1.3531163310000001</v>
      </c>
      <c r="N76" s="49">
        <f t="shared" ca="1" si="37"/>
        <v>1.4819845529999998</v>
      </c>
      <c r="O76" s="49">
        <f t="shared" ca="1" si="38"/>
        <v>1.6108527749999999</v>
      </c>
      <c r="P76" s="49">
        <f t="shared" ca="1" si="39"/>
        <v>1.739720997</v>
      </c>
      <c r="Q76" s="49">
        <f t="shared" ca="1" si="40"/>
        <v>1.8685892189999997</v>
      </c>
      <c r="R76" s="49">
        <f t="shared" ca="1" si="41"/>
        <v>1.9974574410000003</v>
      </c>
      <c r="S76" s="50">
        <f t="shared" ca="1" si="42"/>
        <v>2.1263256629999998</v>
      </c>
      <c r="T76" s="48">
        <f t="shared" ca="1" si="43"/>
        <v>0</v>
      </c>
      <c r="U76" s="49">
        <f t="shared" ca="1" si="43"/>
        <v>0</v>
      </c>
      <c r="V76" s="49">
        <f t="shared" ca="1" si="43"/>
        <v>0</v>
      </c>
      <c r="W76" s="49">
        <f t="shared" ca="1" si="43"/>
        <v>0.55164197298403106</v>
      </c>
      <c r="X76" s="49">
        <f t="shared" ca="1" si="43"/>
        <v>5.0510572592527874</v>
      </c>
      <c r="Y76" s="49">
        <f t="shared" ca="1" si="43"/>
        <v>11.476886707928735</v>
      </c>
      <c r="Z76" s="49">
        <f t="shared" ca="1" si="43"/>
        <v>19.82913031901186</v>
      </c>
      <c r="AA76" s="49">
        <f t="shared" ca="1" si="43"/>
        <v>30.107788092502204</v>
      </c>
      <c r="AB76" s="49">
        <f t="shared" ca="1" si="43"/>
        <v>42.312860028399705</v>
      </c>
      <c r="AC76" s="49">
        <f t="shared" ca="1" si="43"/>
        <v>56.444346126704389</v>
      </c>
      <c r="AD76" s="49">
        <f t="shared" ca="1" si="43"/>
        <v>72.502246387416307</v>
      </c>
      <c r="AE76" s="49">
        <f t="shared" ca="1" si="43"/>
        <v>90.486560810535352</v>
      </c>
      <c r="AF76" s="49">
        <f t="shared" ca="1" si="43"/>
        <v>110.39728939606164</v>
      </c>
      <c r="AG76" s="49">
        <f t="shared" ca="1" si="43"/>
        <v>132.23443214399509</v>
      </c>
      <c r="AH76" s="49">
        <f t="shared" ca="1" si="43"/>
        <v>155.9979890543357</v>
      </c>
      <c r="AI76" s="49">
        <f t="shared" ca="1" si="43"/>
        <v>181.68796012708367</v>
      </c>
      <c r="AJ76" s="49">
        <f t="shared" ca="1" si="25"/>
        <v>209.30434536223856</v>
      </c>
      <c r="AK76" s="75">
        <f ca="1">T76*VLOOKUP('Tipo de Pilha_Furieri2014'!$E$1,'Área - us ur_Furieri2014'!$A$4:$R$6,2,FALSE)/1000</f>
        <v>0</v>
      </c>
      <c r="AL76" s="76">
        <f ca="1">U76*VLOOKUP('Tipo de Pilha_Furieri2014'!$E$1,'Área - us ur_Furieri2014'!$A$4:$R$6,3,FALSE)/1000</f>
        <v>0</v>
      </c>
      <c r="AM76" s="76">
        <f ca="1">V76*VLOOKUP('Tipo de Pilha_Furieri2014'!$E$1,'Área - us ur_Furieri2014'!$A$4:$R$6,4,FALSE)/1000</f>
        <v>0</v>
      </c>
      <c r="AN76" s="76">
        <f ca="1">W76*VLOOKUP('Tipo de Pilha_Furieri2014'!$E$1,'Área - us ur_Furieri2014'!$A$4:$R$6,5,FALSE)/1000</f>
        <v>5.3509271379451008E-5</v>
      </c>
      <c r="AO76" s="76">
        <f ca="1">X76*VLOOKUP('Tipo de Pilha_Furieri2014'!$E$1,'Área - us ur_Furieri2014'!$A$4:$R$6,6,FALSE)/1000</f>
        <v>8.0311810422119322E-4</v>
      </c>
      <c r="AP76" s="76">
        <f ca="1">Y76*VLOOKUP('Tipo de Pilha_Furieri2014'!$E$1,'Área - us ur_Furieri2014'!$A$4:$R$6,7,FALSE)/1000</f>
        <v>2.3298080017095332E-3</v>
      </c>
      <c r="AQ76" s="76">
        <f ca="1">Z76*VLOOKUP('Tipo de Pilha_Furieri2014'!$E$1,'Área - us ur_Furieri2014'!$A$4:$R$6,8,FALSE)/1000</f>
        <v>3.0338569388088142E-3</v>
      </c>
      <c r="AR76" s="76">
        <f ca="1">AA76*VLOOKUP('Tipo de Pilha_Furieri2014'!$E$1,'Área - us ur_Furieri2014'!$A$4:$R$6,9,FALSE)/1000</f>
        <v>3.2817489020827402E-3</v>
      </c>
      <c r="AS76" s="76">
        <f ca="1">AB76*VLOOKUP('Tipo de Pilha_Furieri2014'!$E$1,'Área - us ur_Furieri2014'!$A$4:$R$6,10,FALSE)/1000</f>
        <v>2.2848944415335844E-3</v>
      </c>
      <c r="AT76" s="76">
        <f ca="1">AC76*VLOOKUP('Tipo de Pilha_Furieri2014'!$E$1,'Área - us ur_Furieri2014'!$A$4:$R$6,11,FALSE)/1000</f>
        <v>1.9755521144346538E-3</v>
      </c>
      <c r="AU76" s="76">
        <f ca="1">AD76*VLOOKUP('Tipo de Pilha_Furieri2014'!$E$1,'Área - us ur_Furieri2014'!$A$4:$R$6,12,FALSE)/1000</f>
        <v>1.7400539132979914E-3</v>
      </c>
      <c r="AV76" s="76">
        <f ca="1">AE76*VLOOKUP('Tipo de Pilha_Furieri2014'!$E$1,'Área - us ur_Furieri2014'!$A$4:$R$6,13,FALSE)/1000</f>
        <v>5.4291936486321212E-4</v>
      </c>
      <c r="AW76" s="76">
        <f ca="1">AF76*VLOOKUP('Tipo de Pilha_Furieri2014'!$E$1,'Área - us ur_Furieri2014'!$A$4:$R$6,14,FALSE)/1000</f>
        <v>3.3119186818818491E-4</v>
      </c>
      <c r="AX76" s="76">
        <f ca="1">AG76*VLOOKUP('Tipo de Pilha_Furieri2014'!$E$1,'Área - us ur_Furieri2014'!$A$4:$R$6,15,FALSE)/1000</f>
        <v>1.322344321439951E-4</v>
      </c>
      <c r="AY76" s="76">
        <f ca="1">AH76*VLOOKUP('Tipo de Pilha_Furieri2014'!$E$1,'Área - us ur_Furieri2014'!$A$4:$R$6,16,FALSE)/1000</f>
        <v>0</v>
      </c>
      <c r="AZ76" s="76">
        <f ca="1">AI76*VLOOKUP('Tipo de Pilha_Furieri2014'!$E$1,'Área - us ur_Furieri2014'!$A$4:$R$6,17,FALSE)/1000</f>
        <v>0</v>
      </c>
      <c r="BA76" s="77">
        <f ca="1">AJ76*VLOOKUP('Tipo de Pilha_Furieri2014'!$E$1,'Área - us ur_Furieri2014'!$A$4:$R$6,18,FALSE)/1000</f>
        <v>0</v>
      </c>
      <c r="BB76" s="70">
        <f t="shared" ca="1" si="44"/>
        <v>1.6508887352663357E-2</v>
      </c>
    </row>
    <row r="77" spans="1:54" ht="15" customHeight="1" x14ac:dyDescent="0.2">
      <c r="A77" s="90">
        <f>'Série Vento-2 dias'!J77</f>
        <v>42154</v>
      </c>
      <c r="B77" s="55">
        <f ca="1">'Série Vento-2 dias'!K77</f>
        <v>17.182429599999999</v>
      </c>
      <c r="C77" s="48">
        <f t="shared" ca="1" si="26"/>
        <v>8.5912148000000008E-2</v>
      </c>
      <c r="D77" s="49">
        <f t="shared" ca="1" si="27"/>
        <v>0.25773644399999995</v>
      </c>
      <c r="E77" s="49">
        <f t="shared" ca="1" si="28"/>
        <v>0.42956074</v>
      </c>
      <c r="F77" s="49">
        <f t="shared" ca="1" si="29"/>
        <v>0.60138503599999993</v>
      </c>
      <c r="G77" s="49">
        <f t="shared" ca="1" si="30"/>
        <v>0.77320933200000008</v>
      </c>
      <c r="H77" s="49">
        <f t="shared" ca="1" si="31"/>
        <v>0.94503362800000001</v>
      </c>
      <c r="I77" s="49">
        <f t="shared" ca="1" si="32"/>
        <v>1.1168579240000001</v>
      </c>
      <c r="J77" s="49">
        <f t="shared" ca="1" si="33"/>
        <v>1.2886822200000001</v>
      </c>
      <c r="K77" s="49">
        <f t="shared" ca="1" si="34"/>
        <v>1.4605065159999999</v>
      </c>
      <c r="L77" s="49">
        <f t="shared" ca="1" si="35"/>
        <v>1.632330812</v>
      </c>
      <c r="M77" s="49">
        <f t="shared" ca="1" si="36"/>
        <v>1.804155108</v>
      </c>
      <c r="N77" s="49">
        <f t="shared" ca="1" si="37"/>
        <v>1.9759794039999998</v>
      </c>
      <c r="O77" s="49">
        <f t="shared" ca="1" si="38"/>
        <v>2.1478036999999999</v>
      </c>
      <c r="P77" s="49">
        <f t="shared" ca="1" si="39"/>
        <v>2.3196279959999999</v>
      </c>
      <c r="Q77" s="49">
        <f t="shared" ca="1" si="40"/>
        <v>2.4914522919999995</v>
      </c>
      <c r="R77" s="49">
        <f t="shared" ca="1" si="41"/>
        <v>2.6632765880000004</v>
      </c>
      <c r="S77" s="50">
        <f t="shared" ca="1" si="42"/>
        <v>2.835100884</v>
      </c>
      <c r="T77" s="48">
        <f t="shared" ca="1" si="43"/>
        <v>0</v>
      </c>
      <c r="U77" s="49">
        <f t="shared" ca="1" si="43"/>
        <v>0</v>
      </c>
      <c r="V77" s="49">
        <f t="shared" ca="1" si="43"/>
        <v>0</v>
      </c>
      <c r="W77" s="49">
        <f t="shared" ca="1" si="43"/>
        <v>5.9882500727538321</v>
      </c>
      <c r="X77" s="49">
        <f t="shared" ca="1" si="43"/>
        <v>15.412206743169406</v>
      </c>
      <c r="Y77" s="49">
        <f t="shared" ca="1" si="43"/>
        <v>28.260899702308862</v>
      </c>
      <c r="Z77" s="49">
        <f t="shared" ca="1" si="43"/>
        <v>44.534328950172224</v>
      </c>
      <c r="AA77" s="49">
        <f t="shared" ca="1" si="43"/>
        <v>64.232494486759464</v>
      </c>
      <c r="AB77" s="49">
        <f t="shared" ca="1" si="43"/>
        <v>87.355396312070582</v>
      </c>
      <c r="AC77" s="49">
        <f t="shared" ca="1" si="43"/>
        <v>113.90303442610561</v>
      </c>
      <c r="AD77" s="49">
        <f t="shared" ca="1" si="43"/>
        <v>143.87540882886452</v>
      </c>
      <c r="AE77" s="49">
        <f t="shared" ca="1" si="43"/>
        <v>177.27251952034732</v>
      </c>
      <c r="AF77" s="49">
        <f t="shared" ca="1" si="43"/>
        <v>214.09436650055397</v>
      </c>
      <c r="AG77" s="49">
        <f t="shared" ca="1" si="43"/>
        <v>254.34094976948461</v>
      </c>
      <c r="AH77" s="49">
        <f t="shared" ca="1" si="43"/>
        <v>298.01226932713894</v>
      </c>
      <c r="AI77" s="49">
        <f t="shared" ca="1" si="43"/>
        <v>345.10832517351753</v>
      </c>
      <c r="AJ77" s="49">
        <f t="shared" ca="1" si="25"/>
        <v>395.6291173086197</v>
      </c>
      <c r="AK77" s="75">
        <f ca="1">T77*VLOOKUP('Tipo de Pilha_Furieri2014'!$E$1,'Área - us ur_Furieri2014'!$A$4:$R$6,2,FALSE)/1000</f>
        <v>0</v>
      </c>
      <c r="AL77" s="76">
        <f ca="1">U77*VLOOKUP('Tipo de Pilha_Furieri2014'!$E$1,'Área - us ur_Furieri2014'!$A$4:$R$6,3,FALSE)/1000</f>
        <v>0</v>
      </c>
      <c r="AM77" s="76">
        <f ca="1">V77*VLOOKUP('Tipo de Pilha_Furieri2014'!$E$1,'Área - us ur_Furieri2014'!$A$4:$R$6,4,FALSE)/1000</f>
        <v>0</v>
      </c>
      <c r="AN77" s="76">
        <f ca="1">W77*VLOOKUP('Tipo de Pilha_Furieri2014'!$E$1,'Área - us ur_Furieri2014'!$A$4:$R$6,5,FALSE)/1000</f>
        <v>5.8086025705712167E-4</v>
      </c>
      <c r="AO77" s="76">
        <f ca="1">X77*VLOOKUP('Tipo de Pilha_Furieri2014'!$E$1,'Área - us ur_Furieri2014'!$A$4:$R$6,6,FALSE)/1000</f>
        <v>2.4505408721639354E-3</v>
      </c>
      <c r="AP77" s="76">
        <f ca="1">Y77*VLOOKUP('Tipo de Pilha_Furieri2014'!$E$1,'Área - us ur_Furieri2014'!$A$4:$R$6,7,FALSE)/1000</f>
        <v>5.7369626395686992E-3</v>
      </c>
      <c r="AQ77" s="76">
        <f ca="1">Z77*VLOOKUP('Tipo de Pilha_Furieri2014'!$E$1,'Área - us ur_Furieri2014'!$A$4:$R$6,8,FALSE)/1000</f>
        <v>6.8137523293763502E-3</v>
      </c>
      <c r="AR77" s="76">
        <f ca="1">AA77*VLOOKUP('Tipo de Pilha_Furieri2014'!$E$1,'Área - us ur_Furieri2014'!$A$4:$R$6,9,FALSE)/1000</f>
        <v>7.0013418990567816E-3</v>
      </c>
      <c r="AS77" s="76">
        <f ca="1">AB77*VLOOKUP('Tipo de Pilha_Furieri2014'!$E$1,'Área - us ur_Furieri2014'!$A$4:$R$6,10,FALSE)/1000</f>
        <v>4.7171914008518117E-3</v>
      </c>
      <c r="AT77" s="76">
        <f ca="1">AC77*VLOOKUP('Tipo de Pilha_Furieri2014'!$E$1,'Área - us ur_Furieri2014'!$A$4:$R$6,11,FALSE)/1000</f>
        <v>3.9866062049136964E-3</v>
      </c>
      <c r="AU77" s="76">
        <f ca="1">AD77*VLOOKUP('Tipo de Pilha_Furieri2014'!$E$1,'Área - us ur_Furieri2014'!$A$4:$R$6,12,FALSE)/1000</f>
        <v>3.4530098118927487E-3</v>
      </c>
      <c r="AV77" s="76">
        <f ca="1">AE77*VLOOKUP('Tipo de Pilha_Furieri2014'!$E$1,'Área - us ur_Furieri2014'!$A$4:$R$6,13,FALSE)/1000</f>
        <v>1.063635117122084E-3</v>
      </c>
      <c r="AW77" s="76">
        <f ca="1">AF77*VLOOKUP('Tipo de Pilha_Furieri2014'!$E$1,'Área - us ur_Furieri2014'!$A$4:$R$6,14,FALSE)/1000</f>
        <v>6.422830995016619E-4</v>
      </c>
      <c r="AX77" s="76">
        <f ca="1">AG77*VLOOKUP('Tipo de Pilha_Furieri2014'!$E$1,'Área - us ur_Furieri2014'!$A$4:$R$6,15,FALSE)/1000</f>
        <v>2.5434094976948461E-4</v>
      </c>
      <c r="AY77" s="76">
        <f ca="1">AH77*VLOOKUP('Tipo de Pilha_Furieri2014'!$E$1,'Área - us ur_Furieri2014'!$A$4:$R$6,16,FALSE)/1000</f>
        <v>0</v>
      </c>
      <c r="AZ77" s="76">
        <f ca="1">AI77*VLOOKUP('Tipo de Pilha_Furieri2014'!$E$1,'Área - us ur_Furieri2014'!$A$4:$R$6,17,FALSE)/1000</f>
        <v>0</v>
      </c>
      <c r="BA77" s="77">
        <f ca="1">AJ77*VLOOKUP('Tipo de Pilha_Furieri2014'!$E$1,'Área - us ur_Furieri2014'!$A$4:$R$6,18,FALSE)/1000</f>
        <v>0</v>
      </c>
      <c r="BB77" s="70">
        <f t="shared" ca="1" si="44"/>
        <v>3.6700524581274374E-2</v>
      </c>
    </row>
    <row r="78" spans="1:54" ht="15" customHeight="1" x14ac:dyDescent="0.2">
      <c r="A78" s="90">
        <f>'Série Vento-2 dias'!J78</f>
        <v>42156</v>
      </c>
      <c r="B78" s="55">
        <f ca="1">'Série Vento-2 dias'!K78</f>
        <v>12.027700719999999</v>
      </c>
      <c r="C78" s="48">
        <f t="shared" ca="1" si="26"/>
        <v>6.0138503600000004E-2</v>
      </c>
      <c r="D78" s="49">
        <f t="shared" ca="1" si="27"/>
        <v>0.18041551079999998</v>
      </c>
      <c r="E78" s="49">
        <f t="shared" ca="1" si="28"/>
        <v>0.30069251799999996</v>
      </c>
      <c r="F78" s="49">
        <f t="shared" ca="1" si="29"/>
        <v>0.42096952519999992</v>
      </c>
      <c r="G78" s="49">
        <f t="shared" ca="1" si="30"/>
        <v>0.54124653239999998</v>
      </c>
      <c r="H78" s="49">
        <f t="shared" ca="1" si="31"/>
        <v>0.66152353959999999</v>
      </c>
      <c r="I78" s="49">
        <f t="shared" ca="1" si="32"/>
        <v>0.78180054679999988</v>
      </c>
      <c r="J78" s="49">
        <f t="shared" ca="1" si="33"/>
        <v>0.902077554</v>
      </c>
      <c r="K78" s="49">
        <f t="shared" ca="1" si="34"/>
        <v>1.0223545612</v>
      </c>
      <c r="L78" s="49">
        <f t="shared" ca="1" si="35"/>
        <v>1.1426315683999999</v>
      </c>
      <c r="M78" s="49">
        <f t="shared" ca="1" si="36"/>
        <v>1.2629085756</v>
      </c>
      <c r="N78" s="49">
        <f t="shared" ca="1" si="37"/>
        <v>1.3831855827999997</v>
      </c>
      <c r="O78" s="49">
        <f t="shared" ca="1" si="38"/>
        <v>1.5034625899999998</v>
      </c>
      <c r="P78" s="49">
        <f t="shared" ca="1" si="39"/>
        <v>1.6237395971999999</v>
      </c>
      <c r="Q78" s="49">
        <f t="shared" ca="1" si="40"/>
        <v>1.7440166043999996</v>
      </c>
      <c r="R78" s="49">
        <f t="shared" ca="1" si="41"/>
        <v>1.8642936116000002</v>
      </c>
      <c r="S78" s="50">
        <f t="shared" ca="1" si="42"/>
        <v>1.9845706187999999</v>
      </c>
      <c r="T78" s="48">
        <f t="shared" ca="1" si="43"/>
        <v>0</v>
      </c>
      <c r="U78" s="49">
        <f t="shared" ca="1" si="43"/>
        <v>0</v>
      </c>
      <c r="V78" s="49">
        <f t="shared" ca="1" si="43"/>
        <v>0</v>
      </c>
      <c r="W78" s="49">
        <f t="shared" ca="1" si="43"/>
        <v>0</v>
      </c>
      <c r="X78" s="49">
        <f t="shared" ca="1" si="43"/>
        <v>3.4989591863194063</v>
      </c>
      <c r="Y78" s="49">
        <f t="shared" ca="1" si="43"/>
        <v>8.8970711545569401</v>
      </c>
      <c r="Z78" s="49">
        <f t="shared" ca="1" si="43"/>
        <v>15.973303904269175</v>
      </c>
      <c r="AA78" s="49">
        <f t="shared" ca="1" si="43"/>
        <v>24.72765743545613</v>
      </c>
      <c r="AB78" s="49">
        <f t="shared" ca="1" si="43"/>
        <v>35.160131748117792</v>
      </c>
      <c r="AC78" s="49">
        <f t="shared" ca="1" si="43"/>
        <v>47.270726842254135</v>
      </c>
      <c r="AD78" s="49">
        <f t="shared" ca="1" si="43"/>
        <v>61.059442717865224</v>
      </c>
      <c r="AE78" s="49">
        <f t="shared" ca="1" si="43"/>
        <v>76.52627937495096</v>
      </c>
      <c r="AF78" s="49">
        <f t="shared" ca="1" si="43"/>
        <v>93.671236813511456</v>
      </c>
      <c r="AG78" s="49">
        <f t="shared" ca="1" si="43"/>
        <v>112.49431503354667</v>
      </c>
      <c r="AH78" s="49">
        <f t="shared" ca="1" si="43"/>
        <v>132.99551403505649</v>
      </c>
      <c r="AI78" s="49">
        <f t="shared" ca="1" si="43"/>
        <v>155.17483381804121</v>
      </c>
      <c r="AJ78" s="49">
        <f t="shared" ca="1" si="25"/>
        <v>179.03227438250045</v>
      </c>
      <c r="AK78" s="75">
        <f ca="1">T78*VLOOKUP('Tipo de Pilha_Furieri2014'!$E$1,'Área - us ur_Furieri2014'!$A$4:$R$6,2,FALSE)/1000</f>
        <v>0</v>
      </c>
      <c r="AL78" s="76">
        <f ca="1">U78*VLOOKUP('Tipo de Pilha_Furieri2014'!$E$1,'Área - us ur_Furieri2014'!$A$4:$R$6,3,FALSE)/1000</f>
        <v>0</v>
      </c>
      <c r="AM78" s="76">
        <f ca="1">V78*VLOOKUP('Tipo de Pilha_Furieri2014'!$E$1,'Área - us ur_Furieri2014'!$A$4:$R$6,4,FALSE)/1000</f>
        <v>0</v>
      </c>
      <c r="AN78" s="76">
        <f ca="1">W78*VLOOKUP('Tipo de Pilha_Furieri2014'!$E$1,'Área - us ur_Furieri2014'!$A$4:$R$6,5,FALSE)/1000</f>
        <v>0</v>
      </c>
      <c r="AO78" s="76">
        <f ca="1">X78*VLOOKUP('Tipo de Pilha_Furieri2014'!$E$1,'Área - us ur_Furieri2014'!$A$4:$R$6,6,FALSE)/1000</f>
        <v>5.5633451062478553E-4</v>
      </c>
      <c r="AP78" s="76">
        <f ca="1">Y78*VLOOKUP('Tipo de Pilha_Furieri2014'!$E$1,'Área - us ur_Furieri2014'!$A$4:$R$6,7,FALSE)/1000</f>
        <v>1.806105444375059E-3</v>
      </c>
      <c r="AQ78" s="76">
        <f ca="1">Z78*VLOOKUP('Tipo de Pilha_Furieri2014'!$E$1,'Área - us ur_Furieri2014'!$A$4:$R$6,8,FALSE)/1000</f>
        <v>2.4439154973531834E-3</v>
      </c>
      <c r="AR78" s="76">
        <f ca="1">AA78*VLOOKUP('Tipo de Pilha_Furieri2014'!$E$1,'Área - us ur_Furieri2014'!$A$4:$R$6,9,FALSE)/1000</f>
        <v>2.6953146604647184E-3</v>
      </c>
      <c r="AS78" s="76">
        <f ca="1">AB78*VLOOKUP('Tipo de Pilha_Furieri2014'!$E$1,'Área - us ur_Furieri2014'!$A$4:$R$6,10,FALSE)/1000</f>
        <v>1.8986471143983611E-3</v>
      </c>
      <c r="AT78" s="76">
        <f ca="1">AC78*VLOOKUP('Tipo de Pilha_Furieri2014'!$E$1,'Área - us ur_Furieri2014'!$A$4:$R$6,11,FALSE)/1000</f>
        <v>1.654475439478895E-3</v>
      </c>
      <c r="AU78" s="76">
        <f ca="1">AD78*VLOOKUP('Tipo de Pilha_Furieri2014'!$E$1,'Área - us ur_Furieri2014'!$A$4:$R$6,12,FALSE)/1000</f>
        <v>1.4654266252287654E-3</v>
      </c>
      <c r="AV78" s="76">
        <f ca="1">AE78*VLOOKUP('Tipo de Pilha_Furieri2014'!$E$1,'Área - us ur_Furieri2014'!$A$4:$R$6,13,FALSE)/1000</f>
        <v>4.5915767624970578E-4</v>
      </c>
      <c r="AW78" s="76">
        <f ca="1">AF78*VLOOKUP('Tipo de Pilha_Furieri2014'!$E$1,'Área - us ur_Furieri2014'!$A$4:$R$6,14,FALSE)/1000</f>
        <v>2.8101371044053435E-4</v>
      </c>
      <c r="AX78" s="76">
        <f ca="1">AG78*VLOOKUP('Tipo de Pilha_Furieri2014'!$E$1,'Área - us ur_Furieri2014'!$A$4:$R$6,15,FALSE)/1000</f>
        <v>1.1249431503354668E-4</v>
      </c>
      <c r="AY78" s="76">
        <f ca="1">AH78*VLOOKUP('Tipo de Pilha_Furieri2014'!$E$1,'Área - us ur_Furieri2014'!$A$4:$R$6,16,FALSE)/1000</f>
        <v>0</v>
      </c>
      <c r="AZ78" s="76">
        <f ca="1">AI78*VLOOKUP('Tipo de Pilha_Furieri2014'!$E$1,'Área - us ur_Furieri2014'!$A$4:$R$6,17,FALSE)/1000</f>
        <v>0</v>
      </c>
      <c r="BA78" s="77">
        <f ca="1">AJ78*VLOOKUP('Tipo de Pilha_Furieri2014'!$E$1,'Área - us ur_Furieri2014'!$A$4:$R$6,18,FALSE)/1000</f>
        <v>0</v>
      </c>
      <c r="BB78" s="70">
        <f t="shared" ca="1" si="44"/>
        <v>1.3372884993647555E-2</v>
      </c>
    </row>
    <row r="79" spans="1:54" ht="15" customHeight="1" x14ac:dyDescent="0.2">
      <c r="A79" s="90">
        <f>'Série Vento-2 dias'!J79</f>
        <v>42158</v>
      </c>
      <c r="B79" s="55">
        <f ca="1">'Série Vento-2 dias'!K79</f>
        <v>10.309457759999999</v>
      </c>
      <c r="C79" s="48">
        <f t="shared" ca="1" si="26"/>
        <v>5.1547288800000007E-2</v>
      </c>
      <c r="D79" s="49">
        <f t="shared" ca="1" si="27"/>
        <v>0.15464186639999997</v>
      </c>
      <c r="E79" s="49">
        <f t="shared" ca="1" si="28"/>
        <v>0.25773644400000001</v>
      </c>
      <c r="F79" s="49">
        <f t="shared" ca="1" si="29"/>
        <v>0.36083102159999991</v>
      </c>
      <c r="G79" s="49">
        <f t="shared" ca="1" si="30"/>
        <v>0.46392559919999998</v>
      </c>
      <c r="H79" s="49">
        <f t="shared" ca="1" si="31"/>
        <v>0.56702017680000005</v>
      </c>
      <c r="I79" s="49">
        <f t="shared" ca="1" si="32"/>
        <v>0.67011475440000001</v>
      </c>
      <c r="J79" s="49">
        <f t="shared" ca="1" si="33"/>
        <v>0.77320933200000008</v>
      </c>
      <c r="K79" s="49">
        <f t="shared" ca="1" si="34"/>
        <v>0.87630390959999993</v>
      </c>
      <c r="L79" s="49">
        <f t="shared" ca="1" si="35"/>
        <v>0.97939848719999989</v>
      </c>
      <c r="M79" s="49">
        <f t="shared" ca="1" si="36"/>
        <v>1.0824930648</v>
      </c>
      <c r="N79" s="49">
        <f t="shared" ca="1" si="37"/>
        <v>1.1855876423999998</v>
      </c>
      <c r="O79" s="49">
        <f t="shared" ca="1" si="38"/>
        <v>1.2886822199999999</v>
      </c>
      <c r="P79" s="49">
        <f t="shared" ca="1" si="39"/>
        <v>1.3917767975999999</v>
      </c>
      <c r="Q79" s="49">
        <f t="shared" ca="1" si="40"/>
        <v>1.4948713751999998</v>
      </c>
      <c r="R79" s="49">
        <f t="shared" ca="1" si="41"/>
        <v>1.5979659528000001</v>
      </c>
      <c r="S79" s="50">
        <f t="shared" ca="1" si="42"/>
        <v>1.7010605303999999</v>
      </c>
      <c r="T79" s="48">
        <f t="shared" ca="1" si="43"/>
        <v>0</v>
      </c>
      <c r="U79" s="49">
        <f t="shared" ca="1" si="43"/>
        <v>0</v>
      </c>
      <c r="V79" s="49">
        <f t="shared" ca="1" si="43"/>
        <v>0</v>
      </c>
      <c r="W79" s="49">
        <f t="shared" ca="1" si="43"/>
        <v>0</v>
      </c>
      <c r="X79" s="49">
        <f t="shared" ca="1" si="43"/>
        <v>0.91489486430258415</v>
      </c>
      <c r="Y79" s="49">
        <f t="shared" ca="1" si="43"/>
        <v>4.5144270933175914</v>
      </c>
      <c r="Z79" s="49">
        <f t="shared" ca="1" si="43"/>
        <v>9.3468643862731948</v>
      </c>
      <c r="AA79" s="49">
        <f t="shared" ca="1" si="43"/>
        <v>15.412206743169406</v>
      </c>
      <c r="AB79" s="49">
        <f t="shared" ca="1" si="43"/>
        <v>22.710454164006201</v>
      </c>
      <c r="AC79" s="49">
        <f t="shared" ca="1" si="43"/>
        <v>31.241606648783609</v>
      </c>
      <c r="AD79" s="49">
        <f t="shared" ca="1" si="43"/>
        <v>41.00566419750163</v>
      </c>
      <c r="AE79" s="49">
        <f t="shared" ca="1" si="43"/>
        <v>52.002626810160223</v>
      </c>
      <c r="AF79" s="49">
        <f t="shared" ca="1" si="43"/>
        <v>64.232494486759435</v>
      </c>
      <c r="AG79" s="49">
        <f t="shared" ca="1" si="43"/>
        <v>77.695267227299254</v>
      </c>
      <c r="AH79" s="49">
        <f t="shared" ca="1" si="43"/>
        <v>92.390945031779637</v>
      </c>
      <c r="AI79" s="49">
        <f t="shared" ca="1" si="43"/>
        <v>108.31952790020071</v>
      </c>
      <c r="AJ79" s="49">
        <f t="shared" ca="1" si="25"/>
        <v>125.48101583256231</v>
      </c>
      <c r="AK79" s="75">
        <f ca="1">T79*VLOOKUP('Tipo de Pilha_Furieri2014'!$E$1,'Área - us ur_Furieri2014'!$A$4:$R$6,2,FALSE)/1000</f>
        <v>0</v>
      </c>
      <c r="AL79" s="76">
        <f ca="1">U79*VLOOKUP('Tipo de Pilha_Furieri2014'!$E$1,'Área - us ur_Furieri2014'!$A$4:$R$6,3,FALSE)/1000</f>
        <v>0</v>
      </c>
      <c r="AM79" s="76">
        <f ca="1">V79*VLOOKUP('Tipo de Pilha_Furieri2014'!$E$1,'Área - us ur_Furieri2014'!$A$4:$R$6,4,FALSE)/1000</f>
        <v>0</v>
      </c>
      <c r="AN79" s="76">
        <f ca="1">W79*VLOOKUP('Tipo de Pilha_Furieri2014'!$E$1,'Área - us ur_Furieri2014'!$A$4:$R$6,5,FALSE)/1000</f>
        <v>0</v>
      </c>
      <c r="AO79" s="76">
        <f ca="1">X79*VLOOKUP('Tipo de Pilha_Furieri2014'!$E$1,'Área - us ur_Furieri2014'!$A$4:$R$6,6,FALSE)/1000</f>
        <v>1.4546828342411089E-4</v>
      </c>
      <c r="AP79" s="76">
        <f ca="1">Y79*VLOOKUP('Tipo de Pilha_Furieri2014'!$E$1,'Área - us ur_Furieri2014'!$A$4:$R$6,7,FALSE)/1000</f>
        <v>9.1642869994347108E-4</v>
      </c>
      <c r="AQ79" s="76">
        <f ca="1">Z79*VLOOKUP('Tipo de Pilha_Furieri2014'!$E$1,'Área - us ur_Furieri2014'!$A$4:$R$6,8,FALSE)/1000</f>
        <v>1.4300702510997986E-3</v>
      </c>
      <c r="AR79" s="76">
        <f ca="1">AA79*VLOOKUP('Tipo de Pilha_Furieri2014'!$E$1,'Área - us ur_Furieri2014'!$A$4:$R$6,9,FALSE)/1000</f>
        <v>1.6799305350054651E-3</v>
      </c>
      <c r="AS79" s="76">
        <f ca="1">AB79*VLOOKUP('Tipo de Pilha_Furieri2014'!$E$1,'Área - us ur_Furieri2014'!$A$4:$R$6,10,FALSE)/1000</f>
        <v>1.226364524856335E-3</v>
      </c>
      <c r="AT79" s="76">
        <f ca="1">AC79*VLOOKUP('Tipo de Pilha_Furieri2014'!$E$1,'Área - us ur_Furieri2014'!$A$4:$R$6,11,FALSE)/1000</f>
        <v>1.0934562327074265E-3</v>
      </c>
      <c r="AU79" s="76">
        <f ca="1">AD79*VLOOKUP('Tipo de Pilha_Furieri2014'!$E$1,'Área - us ur_Furieri2014'!$A$4:$R$6,12,FALSE)/1000</f>
        <v>9.8413594074003917E-4</v>
      </c>
      <c r="AV79" s="76">
        <f ca="1">AE79*VLOOKUP('Tipo de Pilha_Furieri2014'!$E$1,'Área - us ur_Furieri2014'!$A$4:$R$6,13,FALSE)/1000</f>
        <v>3.1201576086096133E-4</v>
      </c>
      <c r="AW79" s="76">
        <f ca="1">AF79*VLOOKUP('Tipo de Pilha_Furieri2014'!$E$1,'Área - us ur_Furieri2014'!$A$4:$R$6,14,FALSE)/1000</f>
        <v>1.9269748346027832E-4</v>
      </c>
      <c r="AX79" s="76">
        <f ca="1">AG79*VLOOKUP('Tipo de Pilha_Furieri2014'!$E$1,'Área - us ur_Furieri2014'!$A$4:$R$6,15,FALSE)/1000</f>
        <v>7.7695267227299256E-5</v>
      </c>
      <c r="AY79" s="76">
        <f ca="1">AH79*VLOOKUP('Tipo de Pilha_Furieri2014'!$E$1,'Área - us ur_Furieri2014'!$A$4:$R$6,16,FALSE)/1000</f>
        <v>0</v>
      </c>
      <c r="AZ79" s="76">
        <f ca="1">AI79*VLOOKUP('Tipo de Pilha_Furieri2014'!$E$1,'Área - us ur_Furieri2014'!$A$4:$R$6,17,FALSE)/1000</f>
        <v>0</v>
      </c>
      <c r="BA79" s="77">
        <f ca="1">AJ79*VLOOKUP('Tipo de Pilha_Furieri2014'!$E$1,'Área - us ur_Furieri2014'!$A$4:$R$6,18,FALSE)/1000</f>
        <v>0</v>
      </c>
      <c r="BB79" s="70">
        <f t="shared" ca="1" si="44"/>
        <v>8.0582629793251852E-3</v>
      </c>
    </row>
    <row r="80" spans="1:54" ht="15" customHeight="1" x14ac:dyDescent="0.2">
      <c r="A80" s="90">
        <f>'Série Vento-2 dias'!J80</f>
        <v>42160</v>
      </c>
      <c r="B80" s="55">
        <f ca="1">'Série Vento-2 dias'!K80</f>
        <v>8.5912147999999995</v>
      </c>
      <c r="C80" s="48">
        <f t="shared" ca="1" si="26"/>
        <v>4.2956074000000004E-2</v>
      </c>
      <c r="D80" s="49">
        <f t="shared" ca="1" si="27"/>
        <v>0.12886822199999998</v>
      </c>
      <c r="E80" s="49">
        <f t="shared" ca="1" si="28"/>
        <v>0.21478037</v>
      </c>
      <c r="F80" s="49">
        <f t="shared" ca="1" si="29"/>
        <v>0.30069251799999996</v>
      </c>
      <c r="G80" s="49">
        <f t="shared" ca="1" si="30"/>
        <v>0.38660466600000004</v>
      </c>
      <c r="H80" s="49">
        <f t="shared" ca="1" si="31"/>
        <v>0.47251681400000001</v>
      </c>
      <c r="I80" s="49">
        <f t="shared" ca="1" si="32"/>
        <v>0.55842896200000003</v>
      </c>
      <c r="J80" s="49">
        <f t="shared" ca="1" si="33"/>
        <v>0.64434111000000005</v>
      </c>
      <c r="K80" s="49">
        <f t="shared" ca="1" si="34"/>
        <v>0.73025325799999996</v>
      </c>
      <c r="L80" s="49">
        <f t="shared" ca="1" si="35"/>
        <v>0.81616540599999998</v>
      </c>
      <c r="M80" s="49">
        <f t="shared" ca="1" si="36"/>
        <v>0.902077554</v>
      </c>
      <c r="N80" s="49">
        <f t="shared" ca="1" si="37"/>
        <v>0.98798970199999991</v>
      </c>
      <c r="O80" s="49">
        <f t="shared" ca="1" si="38"/>
        <v>1.0739018499999999</v>
      </c>
      <c r="P80" s="49">
        <f t="shared" ca="1" si="39"/>
        <v>1.159813998</v>
      </c>
      <c r="Q80" s="49">
        <f t="shared" ca="1" si="40"/>
        <v>1.2457261459999998</v>
      </c>
      <c r="R80" s="49">
        <f t="shared" ca="1" si="41"/>
        <v>1.3316382940000002</v>
      </c>
      <c r="S80" s="50">
        <f t="shared" ca="1" si="42"/>
        <v>1.417550442</v>
      </c>
      <c r="T80" s="48">
        <f t="shared" ca="1" si="43"/>
        <v>0</v>
      </c>
      <c r="U80" s="49">
        <f t="shared" ca="1" si="43"/>
        <v>0</v>
      </c>
      <c r="V80" s="49">
        <f t="shared" ca="1" si="43"/>
        <v>0</v>
      </c>
      <c r="W80" s="49">
        <f t="shared" ca="1" si="43"/>
        <v>0</v>
      </c>
      <c r="X80" s="49">
        <f t="shared" ca="1" si="43"/>
        <v>0</v>
      </c>
      <c r="Y80" s="49">
        <f t="shared" ca="1" si="43"/>
        <v>1.1677657594172151</v>
      </c>
      <c r="Z80" s="49">
        <f t="shared" ca="1" si="43"/>
        <v>4.167375950263053</v>
      </c>
      <c r="AA80" s="49">
        <f t="shared" ca="1" si="43"/>
        <v>8.0231702132898643</v>
      </c>
      <c r="AB80" s="49">
        <f t="shared" ca="1" si="43"/>
        <v>12.735148548497643</v>
      </c>
      <c r="AC80" s="49">
        <f t="shared" ca="1" si="43"/>
        <v>18.303310955886403</v>
      </c>
      <c r="AD80" s="49">
        <f t="shared" ca="1" si="43"/>
        <v>24.72765743545613</v>
      </c>
      <c r="AE80" s="49">
        <f t="shared" ca="1" si="43"/>
        <v>32.008187987206824</v>
      </c>
      <c r="AF80" s="49">
        <f t="shared" ca="1" si="43"/>
        <v>40.144902611138505</v>
      </c>
      <c r="AG80" s="49">
        <f t="shared" ca="1" si="43"/>
        <v>49.137801307251152</v>
      </c>
      <c r="AH80" s="49">
        <f t="shared" ca="1" si="43"/>
        <v>58.986884075544751</v>
      </c>
      <c r="AI80" s="49">
        <f t="shared" ca="1" si="43"/>
        <v>69.692150916019401</v>
      </c>
      <c r="AJ80" s="49">
        <f t="shared" ca="1" si="25"/>
        <v>81.253601828674945</v>
      </c>
      <c r="AK80" s="75">
        <f ca="1">T80*VLOOKUP('Tipo de Pilha_Furieri2014'!$E$1,'Área - us ur_Furieri2014'!$A$4:$R$6,2,FALSE)/1000</f>
        <v>0</v>
      </c>
      <c r="AL80" s="76">
        <f ca="1">U80*VLOOKUP('Tipo de Pilha_Furieri2014'!$E$1,'Área - us ur_Furieri2014'!$A$4:$R$6,3,FALSE)/1000</f>
        <v>0</v>
      </c>
      <c r="AM80" s="76">
        <f ca="1">V80*VLOOKUP('Tipo de Pilha_Furieri2014'!$E$1,'Área - us ur_Furieri2014'!$A$4:$R$6,4,FALSE)/1000</f>
        <v>0</v>
      </c>
      <c r="AN80" s="76">
        <f ca="1">W80*VLOOKUP('Tipo de Pilha_Furieri2014'!$E$1,'Área - us ur_Furieri2014'!$A$4:$R$6,5,FALSE)/1000</f>
        <v>0</v>
      </c>
      <c r="AO80" s="76">
        <f ca="1">X80*VLOOKUP('Tipo de Pilha_Furieri2014'!$E$1,'Área - us ur_Furieri2014'!$A$4:$R$6,6,FALSE)/1000</f>
        <v>0</v>
      </c>
      <c r="AP80" s="76">
        <f ca="1">Y80*VLOOKUP('Tipo de Pilha_Furieri2014'!$E$1,'Área - us ur_Furieri2014'!$A$4:$R$6,7,FALSE)/1000</f>
        <v>2.3705644916169466E-4</v>
      </c>
      <c r="AQ80" s="76">
        <f ca="1">Z80*VLOOKUP('Tipo de Pilha_Furieri2014'!$E$1,'Área - us ur_Furieri2014'!$A$4:$R$6,8,FALSE)/1000</f>
        <v>6.3760852039024707E-4</v>
      </c>
      <c r="AR80" s="76">
        <f ca="1">AA80*VLOOKUP('Tipo de Pilha_Furieri2014'!$E$1,'Área - us ur_Furieri2014'!$A$4:$R$6,9,FALSE)/1000</f>
        <v>8.7452555324859529E-4</v>
      </c>
      <c r="AS80" s="76">
        <f ca="1">AB80*VLOOKUP('Tipo de Pilha_Furieri2014'!$E$1,'Área - us ur_Furieri2014'!$A$4:$R$6,10,FALSE)/1000</f>
        <v>6.8769802161887275E-4</v>
      </c>
      <c r="AT80" s="76">
        <f ca="1">AC80*VLOOKUP('Tipo de Pilha_Furieri2014'!$E$1,'Área - us ur_Furieri2014'!$A$4:$R$6,11,FALSE)/1000</f>
        <v>6.4061588345602413E-4</v>
      </c>
      <c r="AU80" s="76">
        <f ca="1">AD80*VLOOKUP('Tipo de Pilha_Furieri2014'!$E$1,'Área - us ur_Furieri2014'!$A$4:$R$6,12,FALSE)/1000</f>
        <v>5.9346377845094706E-4</v>
      </c>
      <c r="AV80" s="76">
        <f ca="1">AE80*VLOOKUP('Tipo de Pilha_Furieri2014'!$E$1,'Área - us ur_Furieri2014'!$A$4:$R$6,13,FALSE)/1000</f>
        <v>1.9204912792324095E-4</v>
      </c>
      <c r="AW80" s="76">
        <f ca="1">AF80*VLOOKUP('Tipo de Pilha_Furieri2014'!$E$1,'Área - us ur_Furieri2014'!$A$4:$R$6,14,FALSE)/1000</f>
        <v>1.2043470783341552E-4</v>
      </c>
      <c r="AX80" s="76">
        <f ca="1">AG80*VLOOKUP('Tipo de Pilha_Furieri2014'!$E$1,'Área - us ur_Furieri2014'!$A$4:$R$6,15,FALSE)/1000</f>
        <v>4.9137801307251151E-5</v>
      </c>
      <c r="AY80" s="76">
        <f ca="1">AH80*VLOOKUP('Tipo de Pilha_Furieri2014'!$E$1,'Área - us ur_Furieri2014'!$A$4:$R$6,16,FALSE)/1000</f>
        <v>0</v>
      </c>
      <c r="AZ80" s="76">
        <f ca="1">AI80*VLOOKUP('Tipo de Pilha_Furieri2014'!$E$1,'Área - us ur_Furieri2014'!$A$4:$R$6,17,FALSE)/1000</f>
        <v>0</v>
      </c>
      <c r="BA80" s="77">
        <f ca="1">AJ80*VLOOKUP('Tipo de Pilha_Furieri2014'!$E$1,'Área - us ur_Furieri2014'!$A$4:$R$6,18,FALSE)/1000</f>
        <v>0</v>
      </c>
      <c r="BB80" s="70">
        <f t="shared" ca="1" si="44"/>
        <v>4.0325898433902886E-3</v>
      </c>
    </row>
    <row r="81" spans="1:54" ht="15" customHeight="1" x14ac:dyDescent="0.2">
      <c r="A81" s="90">
        <f>'Série Vento-2 dias'!J81</f>
        <v>42162</v>
      </c>
      <c r="B81" s="55">
        <f ca="1">'Série Vento-2 dias'!K81</f>
        <v>9.4503362800000001</v>
      </c>
      <c r="C81" s="48">
        <f t="shared" ca="1" si="26"/>
        <v>4.7251681400000009E-2</v>
      </c>
      <c r="D81" s="49">
        <f t="shared" ca="1" si="27"/>
        <v>0.14175504419999999</v>
      </c>
      <c r="E81" s="49">
        <f t="shared" ca="1" si="28"/>
        <v>0.236258407</v>
      </c>
      <c r="F81" s="49">
        <f t="shared" ca="1" si="29"/>
        <v>0.33076176979999999</v>
      </c>
      <c r="G81" s="49">
        <f t="shared" ca="1" si="30"/>
        <v>0.42526513260000004</v>
      </c>
      <c r="H81" s="49">
        <f t="shared" ca="1" si="31"/>
        <v>0.51976849540000003</v>
      </c>
      <c r="I81" s="49">
        <f t="shared" ca="1" si="32"/>
        <v>0.61427185820000008</v>
      </c>
      <c r="J81" s="49">
        <f t="shared" ca="1" si="33"/>
        <v>0.70877522100000012</v>
      </c>
      <c r="K81" s="49">
        <f t="shared" ca="1" si="34"/>
        <v>0.80327858380000006</v>
      </c>
      <c r="L81" s="49">
        <f t="shared" ca="1" si="35"/>
        <v>0.89778194659999999</v>
      </c>
      <c r="M81" s="49">
        <f t="shared" ca="1" si="36"/>
        <v>0.99228530940000015</v>
      </c>
      <c r="N81" s="49">
        <f t="shared" ca="1" si="37"/>
        <v>1.0867886722</v>
      </c>
      <c r="O81" s="49">
        <f t="shared" ca="1" si="38"/>
        <v>1.181292035</v>
      </c>
      <c r="P81" s="49">
        <f t="shared" ca="1" si="39"/>
        <v>1.2757953978000001</v>
      </c>
      <c r="Q81" s="49">
        <f t="shared" ca="1" si="40"/>
        <v>1.3702987605999999</v>
      </c>
      <c r="R81" s="49">
        <f t="shared" ca="1" si="41"/>
        <v>1.4648021234000004</v>
      </c>
      <c r="S81" s="50">
        <f t="shared" ca="1" si="42"/>
        <v>1.5593054862000002</v>
      </c>
      <c r="T81" s="48">
        <f t="shared" ca="1" si="43"/>
        <v>0</v>
      </c>
      <c r="U81" s="49">
        <f t="shared" ca="1" si="43"/>
        <v>0</v>
      </c>
      <c r="V81" s="49">
        <f t="shared" ca="1" si="43"/>
        <v>0</v>
      </c>
      <c r="W81" s="49">
        <f t="shared" ca="1" si="43"/>
        <v>0</v>
      </c>
      <c r="X81" s="49">
        <f t="shared" ca="1" si="43"/>
        <v>0</v>
      </c>
      <c r="Y81" s="49">
        <f t="shared" ca="1" si="43"/>
        <v>2.7115985854500311</v>
      </c>
      <c r="Z81" s="49">
        <f t="shared" ca="1" si="43"/>
        <v>6.5762512830198965</v>
      </c>
      <c r="AA81" s="49">
        <f t="shared" ca="1" si="43"/>
        <v>11.47688670792874</v>
      </c>
      <c r="AB81" s="49">
        <f t="shared" ca="1" si="43"/>
        <v>17.413504860176555</v>
      </c>
      <c r="AC81" s="49">
        <f t="shared" ca="1" si="43"/>
        <v>24.386105739763345</v>
      </c>
      <c r="AD81" s="49">
        <f t="shared" ca="1" si="43"/>
        <v>32.394689346689134</v>
      </c>
      <c r="AE81" s="49">
        <f t="shared" ca="1" si="43"/>
        <v>41.43925568095387</v>
      </c>
      <c r="AF81" s="49">
        <f t="shared" ca="1" si="43"/>
        <v>51.519804742557596</v>
      </c>
      <c r="AG81" s="49">
        <f t="shared" ca="1" si="43"/>
        <v>62.636336531500305</v>
      </c>
      <c r="AH81" s="49">
        <f t="shared" ca="1" si="43"/>
        <v>74.788851047781975</v>
      </c>
      <c r="AI81" s="49">
        <f t="shared" ca="1" si="43"/>
        <v>87.977348291402706</v>
      </c>
      <c r="AJ81" s="49">
        <f t="shared" ca="1" si="25"/>
        <v>102.20182826236231</v>
      </c>
      <c r="AK81" s="75">
        <f ca="1">T81*VLOOKUP('Tipo de Pilha_Furieri2014'!$E$1,'Área - us ur_Furieri2014'!$A$4:$R$6,2,FALSE)/1000</f>
        <v>0</v>
      </c>
      <c r="AL81" s="76">
        <f ca="1">U81*VLOOKUP('Tipo de Pilha_Furieri2014'!$E$1,'Área - us ur_Furieri2014'!$A$4:$R$6,3,FALSE)/1000</f>
        <v>0</v>
      </c>
      <c r="AM81" s="76">
        <f ca="1">V81*VLOOKUP('Tipo de Pilha_Furieri2014'!$E$1,'Área - us ur_Furieri2014'!$A$4:$R$6,4,FALSE)/1000</f>
        <v>0</v>
      </c>
      <c r="AN81" s="76">
        <f ca="1">W81*VLOOKUP('Tipo de Pilha_Furieri2014'!$E$1,'Área - us ur_Furieri2014'!$A$4:$R$6,5,FALSE)/1000</f>
        <v>0</v>
      </c>
      <c r="AO81" s="76">
        <f ca="1">X81*VLOOKUP('Tipo de Pilha_Furieri2014'!$E$1,'Área - us ur_Furieri2014'!$A$4:$R$6,6,FALSE)/1000</f>
        <v>0</v>
      </c>
      <c r="AP81" s="76">
        <f ca="1">Y81*VLOOKUP('Tipo de Pilha_Furieri2014'!$E$1,'Área - us ur_Furieri2014'!$A$4:$R$6,7,FALSE)/1000</f>
        <v>5.5045451284635634E-4</v>
      </c>
      <c r="AQ81" s="76">
        <f ca="1">Z81*VLOOKUP('Tipo de Pilha_Furieri2014'!$E$1,'Área - us ur_Furieri2014'!$A$4:$R$6,8,FALSE)/1000</f>
        <v>1.0061664463020441E-3</v>
      </c>
      <c r="AR81" s="76">
        <f ca="1">AA81*VLOOKUP('Tipo de Pilha_Furieri2014'!$E$1,'Área - us ur_Furieri2014'!$A$4:$R$6,9,FALSE)/1000</f>
        <v>1.2509806511642328E-3</v>
      </c>
      <c r="AS81" s="76">
        <f ca="1">AB81*VLOOKUP('Tipo de Pilha_Furieri2014'!$E$1,'Área - us ur_Furieri2014'!$A$4:$R$6,10,FALSE)/1000</f>
        <v>9.4032926244953406E-4</v>
      </c>
      <c r="AT81" s="76">
        <f ca="1">AC81*VLOOKUP('Tipo de Pilha_Furieri2014'!$E$1,'Área - us ur_Furieri2014'!$A$4:$R$6,11,FALSE)/1000</f>
        <v>8.5351370089171714E-4</v>
      </c>
      <c r="AU81" s="76">
        <f ca="1">AD81*VLOOKUP('Tipo de Pilha_Furieri2014'!$E$1,'Área - us ur_Furieri2014'!$A$4:$R$6,12,FALSE)/1000</f>
        <v>7.7747254432053924E-4</v>
      </c>
      <c r="AV81" s="76">
        <f ca="1">AE81*VLOOKUP('Tipo de Pilha_Furieri2014'!$E$1,'Área - us ur_Furieri2014'!$A$4:$R$6,13,FALSE)/1000</f>
        <v>2.4863553408572322E-4</v>
      </c>
      <c r="AW81" s="76">
        <f ca="1">AF81*VLOOKUP('Tipo de Pilha_Furieri2014'!$E$1,'Área - us ur_Furieri2014'!$A$4:$R$6,14,FALSE)/1000</f>
        <v>1.545594142276728E-4</v>
      </c>
      <c r="AX81" s="76">
        <f ca="1">AG81*VLOOKUP('Tipo de Pilha_Furieri2014'!$E$1,'Área - us ur_Furieri2014'!$A$4:$R$6,15,FALSE)/1000</f>
        <v>6.26363365315003E-5</v>
      </c>
      <c r="AY81" s="76">
        <f ca="1">AH81*VLOOKUP('Tipo de Pilha_Furieri2014'!$E$1,'Área - us ur_Furieri2014'!$A$4:$R$6,16,FALSE)/1000</f>
        <v>0</v>
      </c>
      <c r="AZ81" s="76">
        <f ca="1">AI81*VLOOKUP('Tipo de Pilha_Furieri2014'!$E$1,'Área - us ur_Furieri2014'!$A$4:$R$6,17,FALSE)/1000</f>
        <v>0</v>
      </c>
      <c r="BA81" s="77">
        <f ca="1">AJ81*VLOOKUP('Tipo de Pilha_Furieri2014'!$E$1,'Área - us ur_Furieri2014'!$A$4:$R$6,18,FALSE)/1000</f>
        <v>0</v>
      </c>
      <c r="BB81" s="70">
        <f t="shared" ca="1" si="44"/>
        <v>5.8447484028193199E-3</v>
      </c>
    </row>
    <row r="82" spans="1:54" ht="15" customHeight="1" x14ac:dyDescent="0.2">
      <c r="A82" s="90">
        <f>'Série Vento-2 dias'!J82</f>
        <v>42164</v>
      </c>
      <c r="B82" s="55">
        <f ca="1">'Série Vento-2 dias'!K82</f>
        <v>10.309457759999999</v>
      </c>
      <c r="C82" s="48">
        <f t="shared" ca="1" si="26"/>
        <v>5.1547288800000007E-2</v>
      </c>
      <c r="D82" s="49">
        <f t="shared" ca="1" si="27"/>
        <v>0.15464186639999997</v>
      </c>
      <c r="E82" s="49">
        <f t="shared" ca="1" si="28"/>
        <v>0.25773644400000001</v>
      </c>
      <c r="F82" s="49">
        <f t="shared" ca="1" si="29"/>
        <v>0.36083102159999991</v>
      </c>
      <c r="G82" s="49">
        <f t="shared" ca="1" si="30"/>
        <v>0.46392559919999998</v>
      </c>
      <c r="H82" s="49">
        <f t="shared" ca="1" si="31"/>
        <v>0.56702017680000005</v>
      </c>
      <c r="I82" s="49">
        <f t="shared" ca="1" si="32"/>
        <v>0.67011475440000001</v>
      </c>
      <c r="J82" s="49">
        <f t="shared" ca="1" si="33"/>
        <v>0.77320933200000008</v>
      </c>
      <c r="K82" s="49">
        <f t="shared" ca="1" si="34"/>
        <v>0.87630390959999993</v>
      </c>
      <c r="L82" s="49">
        <f t="shared" ca="1" si="35"/>
        <v>0.97939848719999989</v>
      </c>
      <c r="M82" s="49">
        <f t="shared" ca="1" si="36"/>
        <v>1.0824930648</v>
      </c>
      <c r="N82" s="49">
        <f t="shared" ca="1" si="37"/>
        <v>1.1855876423999998</v>
      </c>
      <c r="O82" s="49">
        <f t="shared" ca="1" si="38"/>
        <v>1.2886822199999999</v>
      </c>
      <c r="P82" s="49">
        <f t="shared" ca="1" si="39"/>
        <v>1.3917767975999999</v>
      </c>
      <c r="Q82" s="49">
        <f t="shared" ca="1" si="40"/>
        <v>1.4948713751999998</v>
      </c>
      <c r="R82" s="49">
        <f t="shared" ca="1" si="41"/>
        <v>1.5979659528000001</v>
      </c>
      <c r="S82" s="50">
        <f t="shared" ca="1" si="42"/>
        <v>1.7010605303999999</v>
      </c>
      <c r="T82" s="48">
        <f t="shared" ca="1" si="43"/>
        <v>0</v>
      </c>
      <c r="U82" s="49">
        <f t="shared" ca="1" si="43"/>
        <v>0</v>
      </c>
      <c r="V82" s="49">
        <f t="shared" ca="1" si="43"/>
        <v>0</v>
      </c>
      <c r="W82" s="49">
        <f t="shared" ca="1" si="43"/>
        <v>0</v>
      </c>
      <c r="X82" s="49">
        <f t="shared" ca="1" si="43"/>
        <v>0.91489486430258415</v>
      </c>
      <c r="Y82" s="49">
        <f t="shared" ca="1" si="43"/>
        <v>4.5144270933175914</v>
      </c>
      <c r="Z82" s="49">
        <f t="shared" ca="1" si="43"/>
        <v>9.3468643862731948</v>
      </c>
      <c r="AA82" s="49">
        <f t="shared" ca="1" si="43"/>
        <v>15.412206743169406</v>
      </c>
      <c r="AB82" s="49">
        <f t="shared" ca="1" si="43"/>
        <v>22.710454164006201</v>
      </c>
      <c r="AC82" s="49">
        <f t="shared" ca="1" si="43"/>
        <v>31.241606648783609</v>
      </c>
      <c r="AD82" s="49">
        <f t="shared" ca="1" si="43"/>
        <v>41.00566419750163</v>
      </c>
      <c r="AE82" s="49">
        <f t="shared" ca="1" si="43"/>
        <v>52.002626810160223</v>
      </c>
      <c r="AF82" s="49">
        <f t="shared" ca="1" si="43"/>
        <v>64.232494486759435</v>
      </c>
      <c r="AG82" s="49">
        <f t="shared" ca="1" si="43"/>
        <v>77.695267227299254</v>
      </c>
      <c r="AH82" s="49">
        <f t="shared" ca="1" si="43"/>
        <v>92.390945031779637</v>
      </c>
      <c r="AI82" s="49">
        <f t="shared" ca="1" si="43"/>
        <v>108.31952790020071</v>
      </c>
      <c r="AJ82" s="49">
        <f t="shared" ca="1" si="25"/>
        <v>125.48101583256231</v>
      </c>
      <c r="AK82" s="75">
        <f ca="1">T82*VLOOKUP('Tipo de Pilha_Furieri2014'!$E$1,'Área - us ur_Furieri2014'!$A$4:$R$6,2,FALSE)/1000</f>
        <v>0</v>
      </c>
      <c r="AL82" s="76">
        <f ca="1">U82*VLOOKUP('Tipo de Pilha_Furieri2014'!$E$1,'Área - us ur_Furieri2014'!$A$4:$R$6,3,FALSE)/1000</f>
        <v>0</v>
      </c>
      <c r="AM82" s="76">
        <f ca="1">V82*VLOOKUP('Tipo de Pilha_Furieri2014'!$E$1,'Área - us ur_Furieri2014'!$A$4:$R$6,4,FALSE)/1000</f>
        <v>0</v>
      </c>
      <c r="AN82" s="76">
        <f ca="1">W82*VLOOKUP('Tipo de Pilha_Furieri2014'!$E$1,'Área - us ur_Furieri2014'!$A$4:$R$6,5,FALSE)/1000</f>
        <v>0</v>
      </c>
      <c r="AO82" s="76">
        <f ca="1">X82*VLOOKUP('Tipo de Pilha_Furieri2014'!$E$1,'Área - us ur_Furieri2014'!$A$4:$R$6,6,FALSE)/1000</f>
        <v>1.4546828342411089E-4</v>
      </c>
      <c r="AP82" s="76">
        <f ca="1">Y82*VLOOKUP('Tipo de Pilha_Furieri2014'!$E$1,'Área - us ur_Furieri2014'!$A$4:$R$6,7,FALSE)/1000</f>
        <v>9.1642869994347108E-4</v>
      </c>
      <c r="AQ82" s="76">
        <f ca="1">Z82*VLOOKUP('Tipo de Pilha_Furieri2014'!$E$1,'Área - us ur_Furieri2014'!$A$4:$R$6,8,FALSE)/1000</f>
        <v>1.4300702510997986E-3</v>
      </c>
      <c r="AR82" s="76">
        <f ca="1">AA82*VLOOKUP('Tipo de Pilha_Furieri2014'!$E$1,'Área - us ur_Furieri2014'!$A$4:$R$6,9,FALSE)/1000</f>
        <v>1.6799305350054651E-3</v>
      </c>
      <c r="AS82" s="76">
        <f ca="1">AB82*VLOOKUP('Tipo de Pilha_Furieri2014'!$E$1,'Área - us ur_Furieri2014'!$A$4:$R$6,10,FALSE)/1000</f>
        <v>1.226364524856335E-3</v>
      </c>
      <c r="AT82" s="76">
        <f ca="1">AC82*VLOOKUP('Tipo de Pilha_Furieri2014'!$E$1,'Área - us ur_Furieri2014'!$A$4:$R$6,11,FALSE)/1000</f>
        <v>1.0934562327074265E-3</v>
      </c>
      <c r="AU82" s="76">
        <f ca="1">AD82*VLOOKUP('Tipo de Pilha_Furieri2014'!$E$1,'Área - us ur_Furieri2014'!$A$4:$R$6,12,FALSE)/1000</f>
        <v>9.8413594074003917E-4</v>
      </c>
      <c r="AV82" s="76">
        <f ca="1">AE82*VLOOKUP('Tipo de Pilha_Furieri2014'!$E$1,'Área - us ur_Furieri2014'!$A$4:$R$6,13,FALSE)/1000</f>
        <v>3.1201576086096133E-4</v>
      </c>
      <c r="AW82" s="76">
        <f ca="1">AF82*VLOOKUP('Tipo de Pilha_Furieri2014'!$E$1,'Área - us ur_Furieri2014'!$A$4:$R$6,14,FALSE)/1000</f>
        <v>1.9269748346027832E-4</v>
      </c>
      <c r="AX82" s="76">
        <f ca="1">AG82*VLOOKUP('Tipo de Pilha_Furieri2014'!$E$1,'Área - us ur_Furieri2014'!$A$4:$R$6,15,FALSE)/1000</f>
        <v>7.7695267227299256E-5</v>
      </c>
      <c r="AY82" s="76">
        <f ca="1">AH82*VLOOKUP('Tipo de Pilha_Furieri2014'!$E$1,'Área - us ur_Furieri2014'!$A$4:$R$6,16,FALSE)/1000</f>
        <v>0</v>
      </c>
      <c r="AZ82" s="76">
        <f ca="1">AI82*VLOOKUP('Tipo de Pilha_Furieri2014'!$E$1,'Área - us ur_Furieri2014'!$A$4:$R$6,17,FALSE)/1000</f>
        <v>0</v>
      </c>
      <c r="BA82" s="77">
        <f ca="1">AJ82*VLOOKUP('Tipo de Pilha_Furieri2014'!$E$1,'Área - us ur_Furieri2014'!$A$4:$R$6,18,FALSE)/1000</f>
        <v>0</v>
      </c>
      <c r="BB82" s="70">
        <f t="shared" ca="1" si="44"/>
        <v>8.0582629793251852E-3</v>
      </c>
    </row>
    <row r="83" spans="1:54" ht="15" customHeight="1" x14ac:dyDescent="0.2">
      <c r="A83" s="90">
        <f>'Série Vento-2 dias'!J83</f>
        <v>42166</v>
      </c>
      <c r="B83" s="55">
        <f ca="1">'Série Vento-2 dias'!K83</f>
        <v>12.027700719999999</v>
      </c>
      <c r="C83" s="48">
        <f t="shared" ca="1" si="26"/>
        <v>6.0138503600000004E-2</v>
      </c>
      <c r="D83" s="49">
        <f t="shared" ca="1" si="27"/>
        <v>0.18041551079999998</v>
      </c>
      <c r="E83" s="49">
        <f t="shared" ca="1" si="28"/>
        <v>0.30069251799999996</v>
      </c>
      <c r="F83" s="49">
        <f t="shared" ca="1" si="29"/>
        <v>0.42096952519999992</v>
      </c>
      <c r="G83" s="49">
        <f t="shared" ca="1" si="30"/>
        <v>0.54124653239999998</v>
      </c>
      <c r="H83" s="49">
        <f t="shared" ca="1" si="31"/>
        <v>0.66152353959999999</v>
      </c>
      <c r="I83" s="49">
        <f t="shared" ca="1" si="32"/>
        <v>0.78180054679999988</v>
      </c>
      <c r="J83" s="49">
        <f t="shared" ca="1" si="33"/>
        <v>0.902077554</v>
      </c>
      <c r="K83" s="49">
        <f t="shared" ca="1" si="34"/>
        <v>1.0223545612</v>
      </c>
      <c r="L83" s="49">
        <f t="shared" ca="1" si="35"/>
        <v>1.1426315683999999</v>
      </c>
      <c r="M83" s="49">
        <f t="shared" ca="1" si="36"/>
        <v>1.2629085756</v>
      </c>
      <c r="N83" s="49">
        <f t="shared" ca="1" si="37"/>
        <v>1.3831855827999997</v>
      </c>
      <c r="O83" s="49">
        <f t="shared" ca="1" si="38"/>
        <v>1.5034625899999998</v>
      </c>
      <c r="P83" s="49">
        <f t="shared" ca="1" si="39"/>
        <v>1.6237395971999999</v>
      </c>
      <c r="Q83" s="49">
        <f t="shared" ca="1" si="40"/>
        <v>1.7440166043999996</v>
      </c>
      <c r="R83" s="49">
        <f t="shared" ca="1" si="41"/>
        <v>1.8642936116000002</v>
      </c>
      <c r="S83" s="50">
        <f t="shared" ca="1" si="42"/>
        <v>1.9845706187999999</v>
      </c>
      <c r="T83" s="48">
        <f t="shared" ca="1" si="43"/>
        <v>0</v>
      </c>
      <c r="U83" s="49">
        <f t="shared" ca="1" si="43"/>
        <v>0</v>
      </c>
      <c r="V83" s="49">
        <f t="shared" ca="1" si="43"/>
        <v>0</v>
      </c>
      <c r="W83" s="49">
        <f t="shared" ca="1" si="43"/>
        <v>0</v>
      </c>
      <c r="X83" s="49">
        <f t="shared" ca="1" si="43"/>
        <v>3.4989591863194063</v>
      </c>
      <c r="Y83" s="49">
        <f t="shared" ca="1" si="43"/>
        <v>8.8970711545569401</v>
      </c>
      <c r="Z83" s="49">
        <f t="shared" ca="1" si="43"/>
        <v>15.973303904269175</v>
      </c>
      <c r="AA83" s="49">
        <f t="shared" ca="1" si="43"/>
        <v>24.72765743545613</v>
      </c>
      <c r="AB83" s="49">
        <f t="shared" ca="1" si="43"/>
        <v>35.160131748117792</v>
      </c>
      <c r="AC83" s="49">
        <f t="shared" ca="1" si="43"/>
        <v>47.270726842254135</v>
      </c>
      <c r="AD83" s="49">
        <f t="shared" ca="1" si="43"/>
        <v>61.059442717865224</v>
      </c>
      <c r="AE83" s="49">
        <f t="shared" ca="1" si="43"/>
        <v>76.52627937495096</v>
      </c>
      <c r="AF83" s="49">
        <f t="shared" ca="1" si="43"/>
        <v>93.671236813511456</v>
      </c>
      <c r="AG83" s="49">
        <f t="shared" ca="1" si="43"/>
        <v>112.49431503354667</v>
      </c>
      <c r="AH83" s="49">
        <f t="shared" ca="1" si="43"/>
        <v>132.99551403505649</v>
      </c>
      <c r="AI83" s="49">
        <f t="shared" ref="AI83:AJ146" ca="1" si="45">IF(R83&gt;$BF$1,58*(R83-$BF$1)^2+25*(R83-$BF$1),0)</f>
        <v>155.17483381804121</v>
      </c>
      <c r="AJ83" s="49">
        <f t="shared" ca="1" si="25"/>
        <v>179.03227438250045</v>
      </c>
      <c r="AK83" s="75">
        <f ca="1">T83*VLOOKUP('Tipo de Pilha_Furieri2014'!$E$1,'Área - us ur_Furieri2014'!$A$4:$R$6,2,FALSE)/1000</f>
        <v>0</v>
      </c>
      <c r="AL83" s="76">
        <f ca="1">U83*VLOOKUP('Tipo de Pilha_Furieri2014'!$E$1,'Área - us ur_Furieri2014'!$A$4:$R$6,3,FALSE)/1000</f>
        <v>0</v>
      </c>
      <c r="AM83" s="76">
        <f ca="1">V83*VLOOKUP('Tipo de Pilha_Furieri2014'!$E$1,'Área - us ur_Furieri2014'!$A$4:$R$6,4,FALSE)/1000</f>
        <v>0</v>
      </c>
      <c r="AN83" s="76">
        <f ca="1">W83*VLOOKUP('Tipo de Pilha_Furieri2014'!$E$1,'Área - us ur_Furieri2014'!$A$4:$R$6,5,FALSE)/1000</f>
        <v>0</v>
      </c>
      <c r="AO83" s="76">
        <f ca="1">X83*VLOOKUP('Tipo de Pilha_Furieri2014'!$E$1,'Área - us ur_Furieri2014'!$A$4:$R$6,6,FALSE)/1000</f>
        <v>5.5633451062478553E-4</v>
      </c>
      <c r="AP83" s="76">
        <f ca="1">Y83*VLOOKUP('Tipo de Pilha_Furieri2014'!$E$1,'Área - us ur_Furieri2014'!$A$4:$R$6,7,FALSE)/1000</f>
        <v>1.806105444375059E-3</v>
      </c>
      <c r="AQ83" s="76">
        <f ca="1">Z83*VLOOKUP('Tipo de Pilha_Furieri2014'!$E$1,'Área - us ur_Furieri2014'!$A$4:$R$6,8,FALSE)/1000</f>
        <v>2.4439154973531834E-3</v>
      </c>
      <c r="AR83" s="76">
        <f ca="1">AA83*VLOOKUP('Tipo de Pilha_Furieri2014'!$E$1,'Área - us ur_Furieri2014'!$A$4:$R$6,9,FALSE)/1000</f>
        <v>2.6953146604647184E-3</v>
      </c>
      <c r="AS83" s="76">
        <f ca="1">AB83*VLOOKUP('Tipo de Pilha_Furieri2014'!$E$1,'Área - us ur_Furieri2014'!$A$4:$R$6,10,FALSE)/1000</f>
        <v>1.8986471143983611E-3</v>
      </c>
      <c r="AT83" s="76">
        <f ca="1">AC83*VLOOKUP('Tipo de Pilha_Furieri2014'!$E$1,'Área - us ur_Furieri2014'!$A$4:$R$6,11,FALSE)/1000</f>
        <v>1.654475439478895E-3</v>
      </c>
      <c r="AU83" s="76">
        <f ca="1">AD83*VLOOKUP('Tipo de Pilha_Furieri2014'!$E$1,'Área - us ur_Furieri2014'!$A$4:$R$6,12,FALSE)/1000</f>
        <v>1.4654266252287654E-3</v>
      </c>
      <c r="AV83" s="76">
        <f ca="1">AE83*VLOOKUP('Tipo de Pilha_Furieri2014'!$E$1,'Área - us ur_Furieri2014'!$A$4:$R$6,13,FALSE)/1000</f>
        <v>4.5915767624970578E-4</v>
      </c>
      <c r="AW83" s="76">
        <f ca="1">AF83*VLOOKUP('Tipo de Pilha_Furieri2014'!$E$1,'Área - us ur_Furieri2014'!$A$4:$R$6,14,FALSE)/1000</f>
        <v>2.8101371044053435E-4</v>
      </c>
      <c r="AX83" s="76">
        <f ca="1">AG83*VLOOKUP('Tipo de Pilha_Furieri2014'!$E$1,'Área - us ur_Furieri2014'!$A$4:$R$6,15,FALSE)/1000</f>
        <v>1.1249431503354668E-4</v>
      </c>
      <c r="AY83" s="76">
        <f ca="1">AH83*VLOOKUP('Tipo de Pilha_Furieri2014'!$E$1,'Área - us ur_Furieri2014'!$A$4:$R$6,16,FALSE)/1000</f>
        <v>0</v>
      </c>
      <c r="AZ83" s="76">
        <f ca="1">AI83*VLOOKUP('Tipo de Pilha_Furieri2014'!$E$1,'Área - us ur_Furieri2014'!$A$4:$R$6,17,FALSE)/1000</f>
        <v>0</v>
      </c>
      <c r="BA83" s="77">
        <f ca="1">AJ83*VLOOKUP('Tipo de Pilha_Furieri2014'!$E$1,'Área - us ur_Furieri2014'!$A$4:$R$6,18,FALSE)/1000</f>
        <v>0</v>
      </c>
      <c r="BB83" s="70">
        <f t="shared" ca="1" si="44"/>
        <v>1.3372884993647555E-2</v>
      </c>
    </row>
    <row r="84" spans="1:54" ht="15" customHeight="1" x14ac:dyDescent="0.2">
      <c r="A84" s="90">
        <f>'Série Vento-2 dias'!J84</f>
        <v>42168</v>
      </c>
      <c r="B84" s="55">
        <f ca="1">'Série Vento-2 dias'!K84</f>
        <v>11.16857924</v>
      </c>
      <c r="C84" s="48">
        <f t="shared" ca="1" si="26"/>
        <v>5.5842896200000013E-2</v>
      </c>
      <c r="D84" s="49">
        <f t="shared" ca="1" si="27"/>
        <v>0.16752868859999998</v>
      </c>
      <c r="E84" s="49">
        <f t="shared" ca="1" si="28"/>
        <v>0.27921448100000001</v>
      </c>
      <c r="F84" s="49">
        <f t="shared" ca="1" si="29"/>
        <v>0.39090027339999994</v>
      </c>
      <c r="G84" s="49">
        <f t="shared" ca="1" si="30"/>
        <v>0.50258606580000009</v>
      </c>
      <c r="H84" s="49">
        <f t="shared" ca="1" si="31"/>
        <v>0.61427185820000008</v>
      </c>
      <c r="I84" s="49">
        <f t="shared" ca="1" si="32"/>
        <v>0.72595765060000006</v>
      </c>
      <c r="J84" s="49">
        <f t="shared" ca="1" si="33"/>
        <v>0.83764344300000015</v>
      </c>
      <c r="K84" s="49">
        <f t="shared" ca="1" si="34"/>
        <v>0.94932923540000003</v>
      </c>
      <c r="L84" s="49">
        <f t="shared" ca="1" si="35"/>
        <v>1.0610150277999999</v>
      </c>
      <c r="M84" s="49">
        <f t="shared" ca="1" si="36"/>
        <v>1.1727008202</v>
      </c>
      <c r="N84" s="49">
        <f t="shared" ca="1" si="37"/>
        <v>1.2843866125999999</v>
      </c>
      <c r="O84" s="49">
        <f t="shared" ca="1" si="38"/>
        <v>1.396072405</v>
      </c>
      <c r="P84" s="49">
        <f t="shared" ca="1" si="39"/>
        <v>1.5077581974000001</v>
      </c>
      <c r="Q84" s="49">
        <f t="shared" ca="1" si="40"/>
        <v>1.6194439897999999</v>
      </c>
      <c r="R84" s="49">
        <f t="shared" ca="1" si="41"/>
        <v>1.7311297822000002</v>
      </c>
      <c r="S84" s="50">
        <f t="shared" ca="1" si="42"/>
        <v>1.8428155746000001</v>
      </c>
      <c r="T84" s="48">
        <f t="shared" ref="T84:AH100" ca="1" si="46">IF(C84&gt;$BF$1,58*(C84-$BF$1)^2+25*(C84-$BF$1),0)</f>
        <v>0</v>
      </c>
      <c r="U84" s="49">
        <f t="shared" ca="1" si="46"/>
        <v>0</v>
      </c>
      <c r="V84" s="49">
        <f t="shared" ca="1" si="46"/>
        <v>0</v>
      </c>
      <c r="W84" s="49">
        <f t="shared" ca="1" si="46"/>
        <v>0</v>
      </c>
      <c r="X84" s="49">
        <f t="shared" ca="1" si="46"/>
        <v>2.1202383880026754</v>
      </c>
      <c r="Y84" s="49">
        <f t="shared" ca="1" si="46"/>
        <v>6.5762512830198965</v>
      </c>
      <c r="Z84" s="49">
        <f t="shared" ca="1" si="46"/>
        <v>12.479215260022961</v>
      </c>
      <c r="AA84" s="49">
        <f t="shared" ca="1" si="46"/>
        <v>19.829130319011878</v>
      </c>
      <c r="AB84" s="49">
        <f t="shared" ca="1" si="46"/>
        <v>28.625996459986627</v>
      </c>
      <c r="AC84" s="49">
        <f t="shared" ca="1" si="46"/>
        <v>38.869813682947211</v>
      </c>
      <c r="AD84" s="49">
        <f t="shared" ca="1" si="46"/>
        <v>50.560581987893663</v>
      </c>
      <c r="AE84" s="49">
        <f t="shared" ca="1" si="46"/>
        <v>63.698301374825931</v>
      </c>
      <c r="AF84" s="49">
        <f t="shared" ca="1" si="46"/>
        <v>78.282971843744079</v>
      </c>
      <c r="AG84" s="49">
        <f t="shared" ca="1" si="46"/>
        <v>94.314593394648071</v>
      </c>
      <c r="AH84" s="49">
        <f t="shared" ca="1" si="46"/>
        <v>111.79316602753786</v>
      </c>
      <c r="AI84" s="49">
        <f t="shared" ca="1" si="45"/>
        <v>130.71868974241357</v>
      </c>
      <c r="AJ84" s="49">
        <f t="shared" ca="1" si="25"/>
        <v>151.09116453927507</v>
      </c>
      <c r="AK84" s="75">
        <f ca="1">T84*VLOOKUP('Tipo de Pilha_Furieri2014'!$E$1,'Área - us ur_Furieri2014'!$A$4:$R$6,2,FALSE)/1000</f>
        <v>0</v>
      </c>
      <c r="AL84" s="76">
        <f ca="1">U84*VLOOKUP('Tipo de Pilha_Furieri2014'!$E$1,'Área - us ur_Furieri2014'!$A$4:$R$6,3,FALSE)/1000</f>
        <v>0</v>
      </c>
      <c r="AM84" s="76">
        <f ca="1">V84*VLOOKUP('Tipo de Pilha_Furieri2014'!$E$1,'Área - us ur_Furieri2014'!$A$4:$R$6,4,FALSE)/1000</f>
        <v>0</v>
      </c>
      <c r="AN84" s="76">
        <f ca="1">W84*VLOOKUP('Tipo de Pilha_Furieri2014'!$E$1,'Área - us ur_Furieri2014'!$A$4:$R$6,5,FALSE)/1000</f>
        <v>0</v>
      </c>
      <c r="AO84" s="76">
        <f ca="1">X84*VLOOKUP('Tipo de Pilha_Furieri2014'!$E$1,'Área - us ur_Furieri2014'!$A$4:$R$6,6,FALSE)/1000</f>
        <v>3.3711790369242537E-4</v>
      </c>
      <c r="AP84" s="76">
        <f ca="1">Y84*VLOOKUP('Tipo de Pilha_Furieri2014'!$E$1,'Área - us ur_Furieri2014'!$A$4:$R$6,7,FALSE)/1000</f>
        <v>1.3349790104530391E-3</v>
      </c>
      <c r="AQ84" s="76">
        <f ca="1">Z84*VLOOKUP('Tipo de Pilha_Furieri2014'!$E$1,'Área - us ur_Furieri2014'!$A$4:$R$6,8,FALSE)/1000</f>
        <v>1.909319934783513E-3</v>
      </c>
      <c r="AR84" s="76">
        <f ca="1">AA84*VLOOKUP('Tipo de Pilha_Furieri2014'!$E$1,'Área - us ur_Furieri2014'!$A$4:$R$6,9,FALSE)/1000</f>
        <v>2.1613752047722947E-3</v>
      </c>
      <c r="AS84" s="76">
        <f ca="1">AB84*VLOOKUP('Tipo de Pilha_Furieri2014'!$E$1,'Área - us ur_Furieri2014'!$A$4:$R$6,10,FALSE)/1000</f>
        <v>1.545803808839278E-3</v>
      </c>
      <c r="AT84" s="76">
        <f ca="1">AC84*VLOOKUP('Tipo de Pilha_Furieri2014'!$E$1,'Área - us ur_Furieri2014'!$A$4:$R$6,11,FALSE)/1000</f>
        <v>1.3604434789031526E-3</v>
      </c>
      <c r="AU84" s="76">
        <f ca="1">AD84*VLOOKUP('Tipo de Pilha_Furieri2014'!$E$1,'Área - us ur_Furieri2014'!$A$4:$R$6,12,FALSE)/1000</f>
        <v>1.2134539677094479E-3</v>
      </c>
      <c r="AV84" s="76">
        <f ca="1">AE84*VLOOKUP('Tipo de Pilha_Furieri2014'!$E$1,'Área - us ur_Furieri2014'!$A$4:$R$6,13,FALSE)/1000</f>
        <v>3.8218980824895562E-4</v>
      </c>
      <c r="AW84" s="76">
        <f ca="1">AF84*VLOOKUP('Tipo de Pilha_Furieri2014'!$E$1,'Área - us ur_Furieri2014'!$A$4:$R$6,14,FALSE)/1000</f>
        <v>2.3484891553123225E-4</v>
      </c>
      <c r="AX84" s="76">
        <f ca="1">AG84*VLOOKUP('Tipo de Pilha_Furieri2014'!$E$1,'Área - us ur_Furieri2014'!$A$4:$R$6,15,FALSE)/1000</f>
        <v>9.4314593394648067E-5</v>
      </c>
      <c r="AY84" s="76">
        <f ca="1">AH84*VLOOKUP('Tipo de Pilha_Furieri2014'!$E$1,'Área - us ur_Furieri2014'!$A$4:$R$6,16,FALSE)/1000</f>
        <v>0</v>
      </c>
      <c r="AZ84" s="76">
        <f ca="1">AI84*VLOOKUP('Tipo de Pilha_Furieri2014'!$E$1,'Área - us ur_Furieri2014'!$A$4:$R$6,17,FALSE)/1000</f>
        <v>0</v>
      </c>
      <c r="BA84" s="77">
        <f ca="1">AJ84*VLOOKUP('Tipo de Pilha_Furieri2014'!$E$1,'Área - us ur_Furieri2014'!$A$4:$R$6,18,FALSE)/1000</f>
        <v>0</v>
      </c>
      <c r="BB84" s="70">
        <f t="shared" ca="1" si="44"/>
        <v>1.0573846626327986E-2</v>
      </c>
    </row>
    <row r="85" spans="1:54" ht="15" customHeight="1" x14ac:dyDescent="0.2">
      <c r="A85" s="90">
        <f>'Série Vento-2 dias'!J85</f>
        <v>42170</v>
      </c>
      <c r="B85" s="55">
        <f ca="1">'Série Vento-2 dias'!K85</f>
        <v>17.182429599999999</v>
      </c>
      <c r="C85" s="48">
        <f t="shared" ca="1" si="26"/>
        <v>8.5912148000000008E-2</v>
      </c>
      <c r="D85" s="49">
        <f t="shared" ca="1" si="27"/>
        <v>0.25773644399999995</v>
      </c>
      <c r="E85" s="49">
        <f t="shared" ca="1" si="28"/>
        <v>0.42956074</v>
      </c>
      <c r="F85" s="49">
        <f t="shared" ca="1" si="29"/>
        <v>0.60138503599999993</v>
      </c>
      <c r="G85" s="49">
        <f t="shared" ca="1" si="30"/>
        <v>0.77320933200000008</v>
      </c>
      <c r="H85" s="49">
        <f t="shared" ca="1" si="31"/>
        <v>0.94503362800000001</v>
      </c>
      <c r="I85" s="49">
        <f t="shared" ca="1" si="32"/>
        <v>1.1168579240000001</v>
      </c>
      <c r="J85" s="49">
        <f t="shared" ca="1" si="33"/>
        <v>1.2886822200000001</v>
      </c>
      <c r="K85" s="49">
        <f t="shared" ca="1" si="34"/>
        <v>1.4605065159999999</v>
      </c>
      <c r="L85" s="49">
        <f t="shared" ca="1" si="35"/>
        <v>1.632330812</v>
      </c>
      <c r="M85" s="49">
        <f t="shared" ca="1" si="36"/>
        <v>1.804155108</v>
      </c>
      <c r="N85" s="49">
        <f t="shared" ca="1" si="37"/>
        <v>1.9759794039999998</v>
      </c>
      <c r="O85" s="49">
        <f t="shared" ca="1" si="38"/>
        <v>2.1478036999999999</v>
      </c>
      <c r="P85" s="49">
        <f t="shared" ca="1" si="39"/>
        <v>2.3196279959999999</v>
      </c>
      <c r="Q85" s="49">
        <f t="shared" ca="1" si="40"/>
        <v>2.4914522919999995</v>
      </c>
      <c r="R85" s="49">
        <f t="shared" ca="1" si="41"/>
        <v>2.6632765880000004</v>
      </c>
      <c r="S85" s="50">
        <f t="shared" ca="1" si="42"/>
        <v>2.835100884</v>
      </c>
      <c r="T85" s="48">
        <f t="shared" ca="1" si="46"/>
        <v>0</v>
      </c>
      <c r="U85" s="49">
        <f t="shared" ca="1" si="46"/>
        <v>0</v>
      </c>
      <c r="V85" s="49">
        <f t="shared" ca="1" si="46"/>
        <v>0</v>
      </c>
      <c r="W85" s="49">
        <f t="shared" ca="1" si="46"/>
        <v>5.9882500727538321</v>
      </c>
      <c r="X85" s="49">
        <f t="shared" ca="1" si="46"/>
        <v>15.412206743169406</v>
      </c>
      <c r="Y85" s="49">
        <f t="shared" ca="1" si="46"/>
        <v>28.260899702308862</v>
      </c>
      <c r="Z85" s="49">
        <f t="shared" ca="1" si="46"/>
        <v>44.534328950172224</v>
      </c>
      <c r="AA85" s="49">
        <f t="shared" ca="1" si="46"/>
        <v>64.232494486759464</v>
      </c>
      <c r="AB85" s="49">
        <f t="shared" ca="1" si="46"/>
        <v>87.355396312070582</v>
      </c>
      <c r="AC85" s="49">
        <f t="shared" ca="1" si="46"/>
        <v>113.90303442610561</v>
      </c>
      <c r="AD85" s="49">
        <f t="shared" ca="1" si="46"/>
        <v>143.87540882886452</v>
      </c>
      <c r="AE85" s="49">
        <f t="shared" ca="1" si="46"/>
        <v>177.27251952034732</v>
      </c>
      <c r="AF85" s="49">
        <f t="shared" ca="1" si="46"/>
        <v>214.09436650055397</v>
      </c>
      <c r="AG85" s="49">
        <f t="shared" ca="1" si="46"/>
        <v>254.34094976948461</v>
      </c>
      <c r="AH85" s="49">
        <f t="shared" ca="1" si="46"/>
        <v>298.01226932713894</v>
      </c>
      <c r="AI85" s="49">
        <f t="shared" ca="1" si="45"/>
        <v>345.10832517351753</v>
      </c>
      <c r="AJ85" s="49">
        <f t="shared" ca="1" si="25"/>
        <v>395.6291173086197</v>
      </c>
      <c r="AK85" s="75">
        <f ca="1">T85*VLOOKUP('Tipo de Pilha_Furieri2014'!$E$1,'Área - us ur_Furieri2014'!$A$4:$R$6,2,FALSE)/1000</f>
        <v>0</v>
      </c>
      <c r="AL85" s="76">
        <f ca="1">U85*VLOOKUP('Tipo de Pilha_Furieri2014'!$E$1,'Área - us ur_Furieri2014'!$A$4:$R$6,3,FALSE)/1000</f>
        <v>0</v>
      </c>
      <c r="AM85" s="76">
        <f ca="1">V85*VLOOKUP('Tipo de Pilha_Furieri2014'!$E$1,'Área - us ur_Furieri2014'!$A$4:$R$6,4,FALSE)/1000</f>
        <v>0</v>
      </c>
      <c r="AN85" s="76">
        <f ca="1">W85*VLOOKUP('Tipo de Pilha_Furieri2014'!$E$1,'Área - us ur_Furieri2014'!$A$4:$R$6,5,FALSE)/1000</f>
        <v>5.8086025705712167E-4</v>
      </c>
      <c r="AO85" s="76">
        <f ca="1">X85*VLOOKUP('Tipo de Pilha_Furieri2014'!$E$1,'Área - us ur_Furieri2014'!$A$4:$R$6,6,FALSE)/1000</f>
        <v>2.4505408721639354E-3</v>
      </c>
      <c r="AP85" s="76">
        <f ca="1">Y85*VLOOKUP('Tipo de Pilha_Furieri2014'!$E$1,'Área - us ur_Furieri2014'!$A$4:$R$6,7,FALSE)/1000</f>
        <v>5.7369626395686992E-3</v>
      </c>
      <c r="AQ85" s="76">
        <f ca="1">Z85*VLOOKUP('Tipo de Pilha_Furieri2014'!$E$1,'Área - us ur_Furieri2014'!$A$4:$R$6,8,FALSE)/1000</f>
        <v>6.8137523293763502E-3</v>
      </c>
      <c r="AR85" s="76">
        <f ca="1">AA85*VLOOKUP('Tipo de Pilha_Furieri2014'!$E$1,'Área - us ur_Furieri2014'!$A$4:$R$6,9,FALSE)/1000</f>
        <v>7.0013418990567816E-3</v>
      </c>
      <c r="AS85" s="76">
        <f ca="1">AB85*VLOOKUP('Tipo de Pilha_Furieri2014'!$E$1,'Área - us ur_Furieri2014'!$A$4:$R$6,10,FALSE)/1000</f>
        <v>4.7171914008518117E-3</v>
      </c>
      <c r="AT85" s="76">
        <f ca="1">AC85*VLOOKUP('Tipo de Pilha_Furieri2014'!$E$1,'Área - us ur_Furieri2014'!$A$4:$R$6,11,FALSE)/1000</f>
        <v>3.9866062049136964E-3</v>
      </c>
      <c r="AU85" s="76">
        <f ca="1">AD85*VLOOKUP('Tipo de Pilha_Furieri2014'!$E$1,'Área - us ur_Furieri2014'!$A$4:$R$6,12,FALSE)/1000</f>
        <v>3.4530098118927487E-3</v>
      </c>
      <c r="AV85" s="76">
        <f ca="1">AE85*VLOOKUP('Tipo de Pilha_Furieri2014'!$E$1,'Área - us ur_Furieri2014'!$A$4:$R$6,13,FALSE)/1000</f>
        <v>1.063635117122084E-3</v>
      </c>
      <c r="AW85" s="76">
        <f ca="1">AF85*VLOOKUP('Tipo de Pilha_Furieri2014'!$E$1,'Área - us ur_Furieri2014'!$A$4:$R$6,14,FALSE)/1000</f>
        <v>6.422830995016619E-4</v>
      </c>
      <c r="AX85" s="76">
        <f ca="1">AG85*VLOOKUP('Tipo de Pilha_Furieri2014'!$E$1,'Área - us ur_Furieri2014'!$A$4:$R$6,15,FALSE)/1000</f>
        <v>2.5434094976948461E-4</v>
      </c>
      <c r="AY85" s="76">
        <f ca="1">AH85*VLOOKUP('Tipo de Pilha_Furieri2014'!$E$1,'Área - us ur_Furieri2014'!$A$4:$R$6,16,FALSE)/1000</f>
        <v>0</v>
      </c>
      <c r="AZ85" s="76">
        <f ca="1">AI85*VLOOKUP('Tipo de Pilha_Furieri2014'!$E$1,'Área - us ur_Furieri2014'!$A$4:$R$6,17,FALSE)/1000</f>
        <v>0</v>
      </c>
      <c r="BA85" s="77">
        <f ca="1">AJ85*VLOOKUP('Tipo de Pilha_Furieri2014'!$E$1,'Área - us ur_Furieri2014'!$A$4:$R$6,18,FALSE)/1000</f>
        <v>0</v>
      </c>
      <c r="BB85" s="70">
        <f t="shared" ca="1" si="44"/>
        <v>3.6700524581274374E-2</v>
      </c>
    </row>
    <row r="86" spans="1:54" ht="15" customHeight="1" x14ac:dyDescent="0.2">
      <c r="A86" s="90">
        <f>'Série Vento-2 dias'!J86</f>
        <v>42172</v>
      </c>
      <c r="B86" s="55">
        <f ca="1">'Série Vento-2 dias'!K86</f>
        <v>11.16857924</v>
      </c>
      <c r="C86" s="48">
        <f t="shared" ca="1" si="26"/>
        <v>5.5842896200000013E-2</v>
      </c>
      <c r="D86" s="49">
        <f t="shared" ca="1" si="27"/>
        <v>0.16752868859999998</v>
      </c>
      <c r="E86" s="49">
        <f t="shared" ca="1" si="28"/>
        <v>0.27921448100000001</v>
      </c>
      <c r="F86" s="49">
        <f t="shared" ca="1" si="29"/>
        <v>0.39090027339999994</v>
      </c>
      <c r="G86" s="49">
        <f t="shared" ca="1" si="30"/>
        <v>0.50258606580000009</v>
      </c>
      <c r="H86" s="49">
        <f t="shared" ca="1" si="31"/>
        <v>0.61427185820000008</v>
      </c>
      <c r="I86" s="49">
        <f t="shared" ca="1" si="32"/>
        <v>0.72595765060000006</v>
      </c>
      <c r="J86" s="49">
        <f t="shared" ca="1" si="33"/>
        <v>0.83764344300000015</v>
      </c>
      <c r="K86" s="49">
        <f t="shared" ca="1" si="34"/>
        <v>0.94932923540000003</v>
      </c>
      <c r="L86" s="49">
        <f t="shared" ca="1" si="35"/>
        <v>1.0610150277999999</v>
      </c>
      <c r="M86" s="49">
        <f t="shared" ca="1" si="36"/>
        <v>1.1727008202</v>
      </c>
      <c r="N86" s="49">
        <f t="shared" ca="1" si="37"/>
        <v>1.2843866125999999</v>
      </c>
      <c r="O86" s="49">
        <f t="shared" ca="1" si="38"/>
        <v>1.396072405</v>
      </c>
      <c r="P86" s="49">
        <f t="shared" ca="1" si="39"/>
        <v>1.5077581974000001</v>
      </c>
      <c r="Q86" s="49">
        <f t="shared" ca="1" si="40"/>
        <v>1.6194439897999999</v>
      </c>
      <c r="R86" s="49">
        <f t="shared" ca="1" si="41"/>
        <v>1.7311297822000002</v>
      </c>
      <c r="S86" s="50">
        <f t="shared" ca="1" si="42"/>
        <v>1.8428155746000001</v>
      </c>
      <c r="T86" s="48">
        <f t="shared" ca="1" si="46"/>
        <v>0</v>
      </c>
      <c r="U86" s="49">
        <f t="shared" ca="1" si="46"/>
        <v>0</v>
      </c>
      <c r="V86" s="49">
        <f t="shared" ca="1" si="46"/>
        <v>0</v>
      </c>
      <c r="W86" s="49">
        <f t="shared" ca="1" si="46"/>
        <v>0</v>
      </c>
      <c r="X86" s="49">
        <f t="shared" ca="1" si="46"/>
        <v>2.1202383880026754</v>
      </c>
      <c r="Y86" s="49">
        <f t="shared" ca="1" si="46"/>
        <v>6.5762512830198965</v>
      </c>
      <c r="Z86" s="49">
        <f t="shared" ca="1" si="46"/>
        <v>12.479215260022961</v>
      </c>
      <c r="AA86" s="49">
        <f t="shared" ca="1" si="46"/>
        <v>19.829130319011878</v>
      </c>
      <c r="AB86" s="49">
        <f t="shared" ca="1" si="46"/>
        <v>28.625996459986627</v>
      </c>
      <c r="AC86" s="49">
        <f t="shared" ca="1" si="46"/>
        <v>38.869813682947211</v>
      </c>
      <c r="AD86" s="49">
        <f t="shared" ca="1" si="46"/>
        <v>50.560581987893663</v>
      </c>
      <c r="AE86" s="49">
        <f t="shared" ca="1" si="46"/>
        <v>63.698301374825931</v>
      </c>
      <c r="AF86" s="49">
        <f t="shared" ca="1" si="46"/>
        <v>78.282971843744079</v>
      </c>
      <c r="AG86" s="49">
        <f t="shared" ca="1" si="46"/>
        <v>94.314593394648071</v>
      </c>
      <c r="AH86" s="49">
        <f t="shared" ca="1" si="46"/>
        <v>111.79316602753786</v>
      </c>
      <c r="AI86" s="49">
        <f t="shared" ca="1" si="45"/>
        <v>130.71868974241357</v>
      </c>
      <c r="AJ86" s="49">
        <f t="shared" ca="1" si="25"/>
        <v>151.09116453927507</v>
      </c>
      <c r="AK86" s="75">
        <f ca="1">T86*VLOOKUP('Tipo de Pilha_Furieri2014'!$E$1,'Área - us ur_Furieri2014'!$A$4:$R$6,2,FALSE)/1000</f>
        <v>0</v>
      </c>
      <c r="AL86" s="76">
        <f ca="1">U86*VLOOKUP('Tipo de Pilha_Furieri2014'!$E$1,'Área - us ur_Furieri2014'!$A$4:$R$6,3,FALSE)/1000</f>
        <v>0</v>
      </c>
      <c r="AM86" s="76">
        <f ca="1">V86*VLOOKUP('Tipo de Pilha_Furieri2014'!$E$1,'Área - us ur_Furieri2014'!$A$4:$R$6,4,FALSE)/1000</f>
        <v>0</v>
      </c>
      <c r="AN86" s="76">
        <f ca="1">W86*VLOOKUP('Tipo de Pilha_Furieri2014'!$E$1,'Área - us ur_Furieri2014'!$A$4:$R$6,5,FALSE)/1000</f>
        <v>0</v>
      </c>
      <c r="AO86" s="76">
        <f ca="1">X86*VLOOKUP('Tipo de Pilha_Furieri2014'!$E$1,'Área - us ur_Furieri2014'!$A$4:$R$6,6,FALSE)/1000</f>
        <v>3.3711790369242537E-4</v>
      </c>
      <c r="AP86" s="76">
        <f ca="1">Y86*VLOOKUP('Tipo de Pilha_Furieri2014'!$E$1,'Área - us ur_Furieri2014'!$A$4:$R$6,7,FALSE)/1000</f>
        <v>1.3349790104530391E-3</v>
      </c>
      <c r="AQ86" s="76">
        <f ca="1">Z86*VLOOKUP('Tipo de Pilha_Furieri2014'!$E$1,'Área - us ur_Furieri2014'!$A$4:$R$6,8,FALSE)/1000</f>
        <v>1.909319934783513E-3</v>
      </c>
      <c r="AR86" s="76">
        <f ca="1">AA86*VLOOKUP('Tipo de Pilha_Furieri2014'!$E$1,'Área - us ur_Furieri2014'!$A$4:$R$6,9,FALSE)/1000</f>
        <v>2.1613752047722947E-3</v>
      </c>
      <c r="AS86" s="76">
        <f ca="1">AB86*VLOOKUP('Tipo de Pilha_Furieri2014'!$E$1,'Área - us ur_Furieri2014'!$A$4:$R$6,10,FALSE)/1000</f>
        <v>1.545803808839278E-3</v>
      </c>
      <c r="AT86" s="76">
        <f ca="1">AC86*VLOOKUP('Tipo de Pilha_Furieri2014'!$E$1,'Área - us ur_Furieri2014'!$A$4:$R$6,11,FALSE)/1000</f>
        <v>1.3604434789031526E-3</v>
      </c>
      <c r="AU86" s="76">
        <f ca="1">AD86*VLOOKUP('Tipo de Pilha_Furieri2014'!$E$1,'Área - us ur_Furieri2014'!$A$4:$R$6,12,FALSE)/1000</f>
        <v>1.2134539677094479E-3</v>
      </c>
      <c r="AV86" s="76">
        <f ca="1">AE86*VLOOKUP('Tipo de Pilha_Furieri2014'!$E$1,'Área - us ur_Furieri2014'!$A$4:$R$6,13,FALSE)/1000</f>
        <v>3.8218980824895562E-4</v>
      </c>
      <c r="AW86" s="76">
        <f ca="1">AF86*VLOOKUP('Tipo de Pilha_Furieri2014'!$E$1,'Área - us ur_Furieri2014'!$A$4:$R$6,14,FALSE)/1000</f>
        <v>2.3484891553123225E-4</v>
      </c>
      <c r="AX86" s="76">
        <f ca="1">AG86*VLOOKUP('Tipo de Pilha_Furieri2014'!$E$1,'Área - us ur_Furieri2014'!$A$4:$R$6,15,FALSE)/1000</f>
        <v>9.4314593394648067E-5</v>
      </c>
      <c r="AY86" s="76">
        <f ca="1">AH86*VLOOKUP('Tipo de Pilha_Furieri2014'!$E$1,'Área - us ur_Furieri2014'!$A$4:$R$6,16,FALSE)/1000</f>
        <v>0</v>
      </c>
      <c r="AZ86" s="76">
        <f ca="1">AI86*VLOOKUP('Tipo de Pilha_Furieri2014'!$E$1,'Área - us ur_Furieri2014'!$A$4:$R$6,17,FALSE)/1000</f>
        <v>0</v>
      </c>
      <c r="BA86" s="77">
        <f ca="1">AJ86*VLOOKUP('Tipo de Pilha_Furieri2014'!$E$1,'Área - us ur_Furieri2014'!$A$4:$R$6,18,FALSE)/1000</f>
        <v>0</v>
      </c>
      <c r="BB86" s="70">
        <f t="shared" ca="1" si="44"/>
        <v>1.0573846626327986E-2</v>
      </c>
    </row>
    <row r="87" spans="1:54" ht="15" customHeight="1" x14ac:dyDescent="0.2">
      <c r="A87" s="90">
        <f>'Série Vento-2 dias'!J87</f>
        <v>42174</v>
      </c>
      <c r="B87" s="55">
        <f ca="1">'Série Vento-2 dias'!K87</f>
        <v>14.605065159999999</v>
      </c>
      <c r="C87" s="48">
        <f t="shared" ca="1" si="26"/>
        <v>7.3025325800000013E-2</v>
      </c>
      <c r="D87" s="49">
        <f t="shared" ca="1" si="27"/>
        <v>0.21907597739999998</v>
      </c>
      <c r="E87" s="49">
        <f t="shared" ca="1" si="28"/>
        <v>0.36512662899999998</v>
      </c>
      <c r="F87" s="49">
        <f t="shared" ca="1" si="29"/>
        <v>0.51117728059999989</v>
      </c>
      <c r="G87" s="49">
        <f t="shared" ca="1" si="30"/>
        <v>0.65722793219999998</v>
      </c>
      <c r="H87" s="49">
        <f t="shared" ca="1" si="31"/>
        <v>0.80327858380000006</v>
      </c>
      <c r="I87" s="49">
        <f t="shared" ca="1" si="32"/>
        <v>0.94932923539999992</v>
      </c>
      <c r="J87" s="49">
        <f t="shared" ca="1" si="33"/>
        <v>1.095379887</v>
      </c>
      <c r="K87" s="49">
        <f t="shared" ca="1" si="34"/>
        <v>1.2414305386</v>
      </c>
      <c r="L87" s="49">
        <f t="shared" ca="1" si="35"/>
        <v>1.3874811901999999</v>
      </c>
      <c r="M87" s="49">
        <f t="shared" ca="1" si="36"/>
        <v>1.5335318417999999</v>
      </c>
      <c r="N87" s="49">
        <f t="shared" ca="1" si="37"/>
        <v>1.6795824933999997</v>
      </c>
      <c r="O87" s="49">
        <f t="shared" ca="1" si="38"/>
        <v>1.8256331449999998</v>
      </c>
      <c r="P87" s="49">
        <f t="shared" ca="1" si="39"/>
        <v>1.9716837966</v>
      </c>
      <c r="Q87" s="49">
        <f t="shared" ca="1" si="40"/>
        <v>2.1177344481999998</v>
      </c>
      <c r="R87" s="49">
        <f t="shared" ca="1" si="41"/>
        <v>2.2637850998000002</v>
      </c>
      <c r="S87" s="50">
        <f t="shared" ca="1" si="42"/>
        <v>2.4098357513999997</v>
      </c>
      <c r="T87" s="48">
        <f t="shared" ca="1" si="46"/>
        <v>0</v>
      </c>
      <c r="U87" s="49">
        <f t="shared" ca="1" si="46"/>
        <v>0</v>
      </c>
      <c r="V87" s="49">
        <f t="shared" ca="1" si="46"/>
        <v>0</v>
      </c>
      <c r="W87" s="49">
        <f t="shared" ca="1" si="46"/>
        <v>2.4116375663654424</v>
      </c>
      <c r="X87" s="49">
        <f t="shared" ca="1" si="46"/>
        <v>8.6753852289694926</v>
      </c>
      <c r="Y87" s="49">
        <f t="shared" ca="1" si="46"/>
        <v>17.413504860176555</v>
      </c>
      <c r="Z87" s="49">
        <f t="shared" ca="1" si="46"/>
        <v>28.625996459986609</v>
      </c>
      <c r="AA87" s="49">
        <f t="shared" ca="1" si="46"/>
        <v>42.312860028399705</v>
      </c>
      <c r="AB87" s="49">
        <f t="shared" ca="1" si="46"/>
        <v>58.474095565415801</v>
      </c>
      <c r="AC87" s="49">
        <f t="shared" ca="1" si="46"/>
        <v>77.1097030710349</v>
      </c>
      <c r="AD87" s="49">
        <f t="shared" ca="1" si="46"/>
        <v>98.219682545257001</v>
      </c>
      <c r="AE87" s="49">
        <f t="shared" ca="1" si="46"/>
        <v>121.80403398808208</v>
      </c>
      <c r="AF87" s="49">
        <f t="shared" ca="1" si="46"/>
        <v>147.86275739951026</v>
      </c>
      <c r="AG87" s="49">
        <f t="shared" ca="1" si="46"/>
        <v>176.39585277954146</v>
      </c>
      <c r="AH87" s="49">
        <f t="shared" ca="1" si="46"/>
        <v>207.40332012817555</v>
      </c>
      <c r="AI87" s="49">
        <f t="shared" ca="1" si="45"/>
        <v>240.88515944541282</v>
      </c>
      <c r="AJ87" s="49">
        <f t="shared" ca="1" si="25"/>
        <v>276.84137073125294</v>
      </c>
      <c r="AK87" s="75">
        <f ca="1">T87*VLOOKUP('Tipo de Pilha_Furieri2014'!$E$1,'Área - us ur_Furieri2014'!$A$4:$R$6,2,FALSE)/1000</f>
        <v>0</v>
      </c>
      <c r="AL87" s="76">
        <f ca="1">U87*VLOOKUP('Tipo de Pilha_Furieri2014'!$E$1,'Área - us ur_Furieri2014'!$A$4:$R$6,3,FALSE)/1000</f>
        <v>0</v>
      </c>
      <c r="AM87" s="76">
        <f ca="1">V87*VLOOKUP('Tipo de Pilha_Furieri2014'!$E$1,'Área - us ur_Furieri2014'!$A$4:$R$6,4,FALSE)/1000</f>
        <v>0</v>
      </c>
      <c r="AN87" s="76">
        <f ca="1">W87*VLOOKUP('Tipo de Pilha_Furieri2014'!$E$1,'Área - us ur_Furieri2014'!$A$4:$R$6,5,FALSE)/1000</f>
        <v>2.3392884393744789E-4</v>
      </c>
      <c r="AO87" s="76">
        <f ca="1">X87*VLOOKUP('Tipo de Pilha_Furieri2014'!$E$1,'Área - us ur_Furieri2014'!$A$4:$R$6,6,FALSE)/1000</f>
        <v>1.3793862514061494E-3</v>
      </c>
      <c r="AP87" s="76">
        <f ca="1">Y87*VLOOKUP('Tipo de Pilha_Furieri2014'!$E$1,'Área - us ur_Furieri2014'!$A$4:$R$6,7,FALSE)/1000</f>
        <v>3.5349414866158407E-3</v>
      </c>
      <c r="AQ87" s="76">
        <f ca="1">Z87*VLOOKUP('Tipo de Pilha_Furieri2014'!$E$1,'Área - us ur_Furieri2014'!$A$4:$R$6,8,FALSE)/1000</f>
        <v>4.3797774583779515E-3</v>
      </c>
      <c r="AR87" s="76">
        <f ca="1">AA87*VLOOKUP('Tipo de Pilha_Furieri2014'!$E$1,'Área - us ur_Furieri2014'!$A$4:$R$6,9,FALSE)/1000</f>
        <v>4.6121017430955681E-3</v>
      </c>
      <c r="AS87" s="76">
        <f ca="1">AB87*VLOOKUP('Tipo de Pilha_Furieri2014'!$E$1,'Área - us ur_Furieri2014'!$A$4:$R$6,10,FALSE)/1000</f>
        <v>3.1576011605324535E-3</v>
      </c>
      <c r="AT87" s="76">
        <f ca="1">AC87*VLOOKUP('Tipo de Pilha_Furieri2014'!$E$1,'Área - us ur_Furieri2014'!$A$4:$R$6,11,FALSE)/1000</f>
        <v>2.6988396074862217E-3</v>
      </c>
      <c r="AU87" s="76">
        <f ca="1">AD87*VLOOKUP('Tipo de Pilha_Furieri2014'!$E$1,'Área - us ur_Furieri2014'!$A$4:$R$6,12,FALSE)/1000</f>
        <v>2.3572723810861679E-3</v>
      </c>
      <c r="AV87" s="76">
        <f ca="1">AE87*VLOOKUP('Tipo de Pilha_Furieri2014'!$E$1,'Área - us ur_Furieri2014'!$A$4:$R$6,13,FALSE)/1000</f>
        <v>7.3082420392849251E-4</v>
      </c>
      <c r="AW87" s="76">
        <f ca="1">AF87*VLOOKUP('Tipo de Pilha_Furieri2014'!$E$1,'Área - us ur_Furieri2014'!$A$4:$R$6,14,FALSE)/1000</f>
        <v>4.4358827219853083E-4</v>
      </c>
      <c r="AX87" s="76">
        <f ca="1">AG87*VLOOKUP('Tipo de Pilha_Furieri2014'!$E$1,'Área - us ur_Furieri2014'!$A$4:$R$6,15,FALSE)/1000</f>
        <v>1.7639585277954146E-4</v>
      </c>
      <c r="AY87" s="76">
        <f ca="1">AH87*VLOOKUP('Tipo de Pilha_Furieri2014'!$E$1,'Área - us ur_Furieri2014'!$A$4:$R$6,16,FALSE)/1000</f>
        <v>0</v>
      </c>
      <c r="AZ87" s="76">
        <f ca="1">AI87*VLOOKUP('Tipo de Pilha_Furieri2014'!$E$1,'Área - us ur_Furieri2014'!$A$4:$R$6,17,FALSE)/1000</f>
        <v>0</v>
      </c>
      <c r="BA87" s="77">
        <f ca="1">AJ87*VLOOKUP('Tipo de Pilha_Furieri2014'!$E$1,'Área - us ur_Furieri2014'!$A$4:$R$6,18,FALSE)/1000</f>
        <v>0</v>
      </c>
      <c r="BB87" s="70">
        <f t="shared" ca="1" si="44"/>
        <v>2.3704657261444363E-2</v>
      </c>
    </row>
    <row r="88" spans="1:54" ht="15" customHeight="1" x14ac:dyDescent="0.2">
      <c r="A88" s="90">
        <f>'Série Vento-2 dias'!J88</f>
        <v>42176</v>
      </c>
      <c r="B88" s="55">
        <f ca="1">'Série Vento-2 dias'!K88</f>
        <v>16.32330812</v>
      </c>
      <c r="C88" s="48">
        <f t="shared" ca="1" si="26"/>
        <v>8.1616540600000023E-2</v>
      </c>
      <c r="D88" s="49">
        <f t="shared" ca="1" si="27"/>
        <v>0.2448496218</v>
      </c>
      <c r="E88" s="49">
        <f t="shared" ca="1" si="28"/>
        <v>0.40808270300000005</v>
      </c>
      <c r="F88" s="49">
        <f t="shared" ca="1" si="29"/>
        <v>0.57131578419999995</v>
      </c>
      <c r="G88" s="49">
        <f t="shared" ca="1" si="30"/>
        <v>0.73454886540000008</v>
      </c>
      <c r="H88" s="49">
        <f t="shared" ca="1" si="31"/>
        <v>0.8977819466000001</v>
      </c>
      <c r="I88" s="49">
        <f t="shared" ca="1" si="32"/>
        <v>1.0610150278000001</v>
      </c>
      <c r="J88" s="49">
        <f t="shared" ca="1" si="33"/>
        <v>1.2242481090000001</v>
      </c>
      <c r="K88" s="49">
        <f t="shared" ca="1" si="34"/>
        <v>1.3874811902000002</v>
      </c>
      <c r="L88" s="49">
        <f t="shared" ca="1" si="35"/>
        <v>1.5507142714</v>
      </c>
      <c r="M88" s="49">
        <f t="shared" ca="1" si="36"/>
        <v>1.7139473526000002</v>
      </c>
      <c r="N88" s="49">
        <f t="shared" ca="1" si="37"/>
        <v>1.8771804337999998</v>
      </c>
      <c r="O88" s="49">
        <f t="shared" ca="1" si="38"/>
        <v>2.040413515</v>
      </c>
      <c r="P88" s="49">
        <f t="shared" ca="1" si="39"/>
        <v>2.2036465962</v>
      </c>
      <c r="Q88" s="49">
        <f t="shared" ca="1" si="40"/>
        <v>2.3668796774</v>
      </c>
      <c r="R88" s="49">
        <f t="shared" ca="1" si="41"/>
        <v>2.5301127586000005</v>
      </c>
      <c r="S88" s="50">
        <f t="shared" ca="1" si="42"/>
        <v>2.6933458398000001</v>
      </c>
      <c r="T88" s="48">
        <f t="shared" ca="1" si="46"/>
        <v>0</v>
      </c>
      <c r="U88" s="49">
        <f t="shared" ca="1" si="46"/>
        <v>0</v>
      </c>
      <c r="V88" s="49">
        <f t="shared" ca="1" si="46"/>
        <v>0</v>
      </c>
      <c r="W88" s="49">
        <f t="shared" ca="1" si="46"/>
        <v>4.6911633551155347</v>
      </c>
      <c r="X88" s="49">
        <f t="shared" ca="1" si="46"/>
        <v>12.993222297152791</v>
      </c>
      <c r="Y88" s="49">
        <f t="shared" ca="1" si="46"/>
        <v>24.386105739763352</v>
      </c>
      <c r="Z88" s="49">
        <f t="shared" ca="1" si="46"/>
        <v>38.869813682947239</v>
      </c>
      <c r="AA88" s="49">
        <f t="shared" ca="1" si="46"/>
        <v>56.444346126704431</v>
      </c>
      <c r="AB88" s="49">
        <f t="shared" ca="1" si="46"/>
        <v>77.109703071034929</v>
      </c>
      <c r="AC88" s="49">
        <f t="shared" ca="1" si="46"/>
        <v>100.86588451593872</v>
      </c>
      <c r="AD88" s="49">
        <f t="shared" ca="1" si="46"/>
        <v>127.71289046141587</v>
      </c>
      <c r="AE88" s="49">
        <f t="shared" ca="1" si="46"/>
        <v>157.65072090746622</v>
      </c>
      <c r="AF88" s="49">
        <f t="shared" ca="1" si="46"/>
        <v>190.67937585409001</v>
      </c>
      <c r="AG88" s="49">
        <f t="shared" ca="1" si="46"/>
        <v>226.79885530128706</v>
      </c>
      <c r="AH88" s="49">
        <f t="shared" ca="1" si="46"/>
        <v>266.00915924905746</v>
      </c>
      <c r="AI88" s="49">
        <f t="shared" ca="1" si="45"/>
        <v>308.31028769740118</v>
      </c>
      <c r="AJ88" s="49">
        <f t="shared" ca="1" si="25"/>
        <v>353.70224064631805</v>
      </c>
      <c r="AK88" s="75">
        <f ca="1">T88*VLOOKUP('Tipo de Pilha_Furieri2014'!$E$1,'Área - us ur_Furieri2014'!$A$4:$R$6,2,FALSE)/1000</f>
        <v>0</v>
      </c>
      <c r="AL88" s="76">
        <f ca="1">U88*VLOOKUP('Tipo de Pilha_Furieri2014'!$E$1,'Área - us ur_Furieri2014'!$A$4:$R$6,3,FALSE)/1000</f>
        <v>0</v>
      </c>
      <c r="AM88" s="76">
        <f ca="1">V88*VLOOKUP('Tipo de Pilha_Furieri2014'!$E$1,'Área - us ur_Furieri2014'!$A$4:$R$6,4,FALSE)/1000</f>
        <v>0</v>
      </c>
      <c r="AN88" s="76">
        <f ca="1">W88*VLOOKUP('Tipo de Pilha_Furieri2014'!$E$1,'Área - us ur_Furieri2014'!$A$4:$R$6,5,FALSE)/1000</f>
        <v>4.5504284544620682E-4</v>
      </c>
      <c r="AO88" s="76">
        <f ca="1">X88*VLOOKUP('Tipo de Pilha_Furieri2014'!$E$1,'Área - us ur_Furieri2014'!$A$4:$R$6,6,FALSE)/1000</f>
        <v>2.0659223452472938E-3</v>
      </c>
      <c r="AP88" s="76">
        <f ca="1">Y88*VLOOKUP('Tipo de Pilha_Furieri2014'!$E$1,'Área - us ur_Furieri2014'!$A$4:$R$6,7,FALSE)/1000</f>
        <v>4.9503794651719604E-3</v>
      </c>
      <c r="AQ88" s="76">
        <f ca="1">Z88*VLOOKUP('Tipo de Pilha_Furieri2014'!$E$1,'Área - us ur_Furieri2014'!$A$4:$R$6,8,FALSE)/1000</f>
        <v>5.9470814934909268E-3</v>
      </c>
      <c r="AR88" s="76">
        <f ca="1">AA88*VLOOKUP('Tipo de Pilha_Furieri2014'!$E$1,'Área - us ur_Furieri2014'!$A$4:$R$6,9,FALSE)/1000</f>
        <v>6.1524337278107827E-3</v>
      </c>
      <c r="AS88" s="76">
        <f ca="1">AB88*VLOOKUP('Tipo de Pilha_Furieri2014'!$E$1,'Área - us ur_Furieri2014'!$A$4:$R$6,10,FALSE)/1000</f>
        <v>4.163923965835886E-3</v>
      </c>
      <c r="AT88" s="76">
        <f ca="1">AC88*VLOOKUP('Tipo de Pilha_Furieri2014'!$E$1,'Área - us ur_Furieri2014'!$A$4:$R$6,11,FALSE)/1000</f>
        <v>3.5303059580578553E-3</v>
      </c>
      <c r="AU88" s="76">
        <f ca="1">AD88*VLOOKUP('Tipo de Pilha_Furieri2014'!$E$1,'Área - us ur_Furieri2014'!$A$4:$R$6,12,FALSE)/1000</f>
        <v>3.0651093710739809E-3</v>
      </c>
      <c r="AV88" s="76">
        <f ca="1">AE88*VLOOKUP('Tipo de Pilha_Furieri2014'!$E$1,'Área - us ur_Furieri2014'!$A$4:$R$6,13,FALSE)/1000</f>
        <v>9.4590432544479743E-4</v>
      </c>
      <c r="AW88" s="76">
        <f ca="1">AF88*VLOOKUP('Tipo de Pilha_Furieri2014'!$E$1,'Área - us ur_Furieri2014'!$A$4:$R$6,14,FALSE)/1000</f>
        <v>5.7203812756226997E-4</v>
      </c>
      <c r="AX88" s="76">
        <f ca="1">AG88*VLOOKUP('Tipo de Pilha_Furieri2014'!$E$1,'Área - us ur_Furieri2014'!$A$4:$R$6,15,FALSE)/1000</f>
        <v>2.2679885530128708E-4</v>
      </c>
      <c r="AY88" s="76">
        <f ca="1">AH88*VLOOKUP('Tipo de Pilha_Furieri2014'!$E$1,'Área - us ur_Furieri2014'!$A$4:$R$6,16,FALSE)/1000</f>
        <v>0</v>
      </c>
      <c r="AZ88" s="76">
        <f ca="1">AI88*VLOOKUP('Tipo de Pilha_Furieri2014'!$E$1,'Área - us ur_Furieri2014'!$A$4:$R$6,17,FALSE)/1000</f>
        <v>0</v>
      </c>
      <c r="BA88" s="77">
        <f ca="1">AJ88*VLOOKUP('Tipo de Pilha_Furieri2014'!$E$1,'Área - us ur_Furieri2014'!$A$4:$R$6,18,FALSE)/1000</f>
        <v>0</v>
      </c>
      <c r="BB88" s="70">
        <f t="shared" ca="1" si="44"/>
        <v>3.2074940480443251E-2</v>
      </c>
    </row>
    <row r="89" spans="1:54" ht="15" customHeight="1" x14ac:dyDescent="0.2">
      <c r="A89" s="90">
        <f>'Série Vento-2 dias'!J89</f>
        <v>42178</v>
      </c>
      <c r="B89" s="55">
        <f ca="1">'Série Vento-2 dias'!K89</f>
        <v>8.5912147999999995</v>
      </c>
      <c r="C89" s="48">
        <f t="shared" ca="1" si="26"/>
        <v>4.2956074000000004E-2</v>
      </c>
      <c r="D89" s="49">
        <f t="shared" ca="1" si="27"/>
        <v>0.12886822199999998</v>
      </c>
      <c r="E89" s="49">
        <f t="shared" ca="1" si="28"/>
        <v>0.21478037</v>
      </c>
      <c r="F89" s="49">
        <f t="shared" ca="1" si="29"/>
        <v>0.30069251799999996</v>
      </c>
      <c r="G89" s="49">
        <f t="shared" ca="1" si="30"/>
        <v>0.38660466600000004</v>
      </c>
      <c r="H89" s="49">
        <f t="shared" ca="1" si="31"/>
        <v>0.47251681400000001</v>
      </c>
      <c r="I89" s="49">
        <f t="shared" ca="1" si="32"/>
        <v>0.55842896200000003</v>
      </c>
      <c r="J89" s="49">
        <f t="shared" ca="1" si="33"/>
        <v>0.64434111000000005</v>
      </c>
      <c r="K89" s="49">
        <f t="shared" ca="1" si="34"/>
        <v>0.73025325799999996</v>
      </c>
      <c r="L89" s="49">
        <f t="shared" ca="1" si="35"/>
        <v>0.81616540599999998</v>
      </c>
      <c r="M89" s="49">
        <f t="shared" ca="1" si="36"/>
        <v>0.902077554</v>
      </c>
      <c r="N89" s="49">
        <f t="shared" ca="1" si="37"/>
        <v>0.98798970199999991</v>
      </c>
      <c r="O89" s="49">
        <f t="shared" ca="1" si="38"/>
        <v>1.0739018499999999</v>
      </c>
      <c r="P89" s="49">
        <f t="shared" ca="1" si="39"/>
        <v>1.159813998</v>
      </c>
      <c r="Q89" s="49">
        <f t="shared" ca="1" si="40"/>
        <v>1.2457261459999998</v>
      </c>
      <c r="R89" s="49">
        <f t="shared" ca="1" si="41"/>
        <v>1.3316382940000002</v>
      </c>
      <c r="S89" s="50">
        <f t="shared" ca="1" si="42"/>
        <v>1.417550442</v>
      </c>
      <c r="T89" s="48">
        <f t="shared" ca="1" si="46"/>
        <v>0</v>
      </c>
      <c r="U89" s="49">
        <f t="shared" ca="1" si="46"/>
        <v>0</v>
      </c>
      <c r="V89" s="49">
        <f t="shared" ca="1" si="46"/>
        <v>0</v>
      </c>
      <c r="W89" s="49">
        <f t="shared" ca="1" si="46"/>
        <v>0</v>
      </c>
      <c r="X89" s="49">
        <f t="shared" ca="1" si="46"/>
        <v>0</v>
      </c>
      <c r="Y89" s="49">
        <f t="shared" ca="1" si="46"/>
        <v>1.1677657594172151</v>
      </c>
      <c r="Z89" s="49">
        <f t="shared" ca="1" si="46"/>
        <v>4.167375950263053</v>
      </c>
      <c r="AA89" s="49">
        <f t="shared" ca="1" si="46"/>
        <v>8.0231702132898643</v>
      </c>
      <c r="AB89" s="49">
        <f t="shared" ca="1" si="46"/>
        <v>12.735148548497643</v>
      </c>
      <c r="AC89" s="49">
        <f t="shared" ca="1" si="46"/>
        <v>18.303310955886403</v>
      </c>
      <c r="AD89" s="49">
        <f t="shared" ca="1" si="46"/>
        <v>24.72765743545613</v>
      </c>
      <c r="AE89" s="49">
        <f t="shared" ca="1" si="46"/>
        <v>32.008187987206824</v>
      </c>
      <c r="AF89" s="49">
        <f t="shared" ca="1" si="46"/>
        <v>40.144902611138505</v>
      </c>
      <c r="AG89" s="49">
        <f t="shared" ca="1" si="46"/>
        <v>49.137801307251152</v>
      </c>
      <c r="AH89" s="49">
        <f t="shared" ca="1" si="46"/>
        <v>58.986884075544751</v>
      </c>
      <c r="AI89" s="49">
        <f t="shared" ca="1" si="45"/>
        <v>69.692150916019401</v>
      </c>
      <c r="AJ89" s="49">
        <f t="shared" ca="1" si="25"/>
        <v>81.253601828674945</v>
      </c>
      <c r="AK89" s="75">
        <f ca="1">T89*VLOOKUP('Tipo de Pilha_Furieri2014'!$E$1,'Área - us ur_Furieri2014'!$A$4:$R$6,2,FALSE)/1000</f>
        <v>0</v>
      </c>
      <c r="AL89" s="76">
        <f ca="1">U89*VLOOKUP('Tipo de Pilha_Furieri2014'!$E$1,'Área - us ur_Furieri2014'!$A$4:$R$6,3,FALSE)/1000</f>
        <v>0</v>
      </c>
      <c r="AM89" s="76">
        <f ca="1">V89*VLOOKUP('Tipo de Pilha_Furieri2014'!$E$1,'Área - us ur_Furieri2014'!$A$4:$R$6,4,FALSE)/1000</f>
        <v>0</v>
      </c>
      <c r="AN89" s="76">
        <f ca="1">W89*VLOOKUP('Tipo de Pilha_Furieri2014'!$E$1,'Área - us ur_Furieri2014'!$A$4:$R$6,5,FALSE)/1000</f>
        <v>0</v>
      </c>
      <c r="AO89" s="76">
        <f ca="1">X89*VLOOKUP('Tipo de Pilha_Furieri2014'!$E$1,'Área - us ur_Furieri2014'!$A$4:$R$6,6,FALSE)/1000</f>
        <v>0</v>
      </c>
      <c r="AP89" s="76">
        <f ca="1">Y89*VLOOKUP('Tipo de Pilha_Furieri2014'!$E$1,'Área - us ur_Furieri2014'!$A$4:$R$6,7,FALSE)/1000</f>
        <v>2.3705644916169466E-4</v>
      </c>
      <c r="AQ89" s="76">
        <f ca="1">Z89*VLOOKUP('Tipo de Pilha_Furieri2014'!$E$1,'Área - us ur_Furieri2014'!$A$4:$R$6,8,FALSE)/1000</f>
        <v>6.3760852039024707E-4</v>
      </c>
      <c r="AR89" s="76">
        <f ca="1">AA89*VLOOKUP('Tipo de Pilha_Furieri2014'!$E$1,'Área - us ur_Furieri2014'!$A$4:$R$6,9,FALSE)/1000</f>
        <v>8.7452555324859529E-4</v>
      </c>
      <c r="AS89" s="76">
        <f ca="1">AB89*VLOOKUP('Tipo de Pilha_Furieri2014'!$E$1,'Área - us ur_Furieri2014'!$A$4:$R$6,10,FALSE)/1000</f>
        <v>6.8769802161887275E-4</v>
      </c>
      <c r="AT89" s="76">
        <f ca="1">AC89*VLOOKUP('Tipo de Pilha_Furieri2014'!$E$1,'Área - us ur_Furieri2014'!$A$4:$R$6,11,FALSE)/1000</f>
        <v>6.4061588345602413E-4</v>
      </c>
      <c r="AU89" s="76">
        <f ca="1">AD89*VLOOKUP('Tipo de Pilha_Furieri2014'!$E$1,'Área - us ur_Furieri2014'!$A$4:$R$6,12,FALSE)/1000</f>
        <v>5.9346377845094706E-4</v>
      </c>
      <c r="AV89" s="76">
        <f ca="1">AE89*VLOOKUP('Tipo de Pilha_Furieri2014'!$E$1,'Área - us ur_Furieri2014'!$A$4:$R$6,13,FALSE)/1000</f>
        <v>1.9204912792324095E-4</v>
      </c>
      <c r="AW89" s="76">
        <f ca="1">AF89*VLOOKUP('Tipo de Pilha_Furieri2014'!$E$1,'Área - us ur_Furieri2014'!$A$4:$R$6,14,FALSE)/1000</f>
        <v>1.2043470783341552E-4</v>
      </c>
      <c r="AX89" s="76">
        <f ca="1">AG89*VLOOKUP('Tipo de Pilha_Furieri2014'!$E$1,'Área - us ur_Furieri2014'!$A$4:$R$6,15,FALSE)/1000</f>
        <v>4.9137801307251151E-5</v>
      </c>
      <c r="AY89" s="76">
        <f ca="1">AH89*VLOOKUP('Tipo de Pilha_Furieri2014'!$E$1,'Área - us ur_Furieri2014'!$A$4:$R$6,16,FALSE)/1000</f>
        <v>0</v>
      </c>
      <c r="AZ89" s="76">
        <f ca="1">AI89*VLOOKUP('Tipo de Pilha_Furieri2014'!$E$1,'Área - us ur_Furieri2014'!$A$4:$R$6,17,FALSE)/1000</f>
        <v>0</v>
      </c>
      <c r="BA89" s="77">
        <f ca="1">AJ89*VLOOKUP('Tipo de Pilha_Furieri2014'!$E$1,'Área - us ur_Furieri2014'!$A$4:$R$6,18,FALSE)/1000</f>
        <v>0</v>
      </c>
      <c r="BB89" s="70">
        <f t="shared" ca="1" si="44"/>
        <v>4.0325898433902886E-3</v>
      </c>
    </row>
    <row r="90" spans="1:54" ht="15" customHeight="1" x14ac:dyDescent="0.2">
      <c r="A90" s="90">
        <f>'Série Vento-2 dias'!J90</f>
        <v>42180</v>
      </c>
      <c r="B90" s="55">
        <f ca="1">'Série Vento-2 dias'!K90</f>
        <v>14.605065159999999</v>
      </c>
      <c r="C90" s="48">
        <f t="shared" ca="1" si="26"/>
        <v>7.3025325800000013E-2</v>
      </c>
      <c r="D90" s="49">
        <f t="shared" ca="1" si="27"/>
        <v>0.21907597739999998</v>
      </c>
      <c r="E90" s="49">
        <f t="shared" ca="1" si="28"/>
        <v>0.36512662899999998</v>
      </c>
      <c r="F90" s="49">
        <f t="shared" ca="1" si="29"/>
        <v>0.51117728059999989</v>
      </c>
      <c r="G90" s="49">
        <f t="shared" ca="1" si="30"/>
        <v>0.65722793219999998</v>
      </c>
      <c r="H90" s="49">
        <f t="shared" ca="1" si="31"/>
        <v>0.80327858380000006</v>
      </c>
      <c r="I90" s="49">
        <f t="shared" ca="1" si="32"/>
        <v>0.94932923539999992</v>
      </c>
      <c r="J90" s="49">
        <f t="shared" ca="1" si="33"/>
        <v>1.095379887</v>
      </c>
      <c r="K90" s="49">
        <f t="shared" ca="1" si="34"/>
        <v>1.2414305386</v>
      </c>
      <c r="L90" s="49">
        <f t="shared" ca="1" si="35"/>
        <v>1.3874811901999999</v>
      </c>
      <c r="M90" s="49">
        <f t="shared" ca="1" si="36"/>
        <v>1.5335318417999999</v>
      </c>
      <c r="N90" s="49">
        <f t="shared" ca="1" si="37"/>
        <v>1.6795824933999997</v>
      </c>
      <c r="O90" s="49">
        <f t="shared" ca="1" si="38"/>
        <v>1.8256331449999998</v>
      </c>
      <c r="P90" s="49">
        <f t="shared" ca="1" si="39"/>
        <v>1.9716837966</v>
      </c>
      <c r="Q90" s="49">
        <f t="shared" ca="1" si="40"/>
        <v>2.1177344481999998</v>
      </c>
      <c r="R90" s="49">
        <f t="shared" ca="1" si="41"/>
        <v>2.2637850998000002</v>
      </c>
      <c r="S90" s="50">
        <f t="shared" ca="1" si="42"/>
        <v>2.4098357513999997</v>
      </c>
      <c r="T90" s="48">
        <f t="shared" ca="1" si="46"/>
        <v>0</v>
      </c>
      <c r="U90" s="49">
        <f t="shared" ca="1" si="46"/>
        <v>0</v>
      </c>
      <c r="V90" s="49">
        <f t="shared" ca="1" si="46"/>
        <v>0</v>
      </c>
      <c r="W90" s="49">
        <f t="shared" ca="1" si="46"/>
        <v>2.4116375663654424</v>
      </c>
      <c r="X90" s="49">
        <f t="shared" ca="1" si="46"/>
        <v>8.6753852289694926</v>
      </c>
      <c r="Y90" s="49">
        <f t="shared" ca="1" si="46"/>
        <v>17.413504860176555</v>
      </c>
      <c r="Z90" s="49">
        <f t="shared" ca="1" si="46"/>
        <v>28.625996459986609</v>
      </c>
      <c r="AA90" s="49">
        <f t="shared" ca="1" si="46"/>
        <v>42.312860028399705</v>
      </c>
      <c r="AB90" s="49">
        <f t="shared" ca="1" si="46"/>
        <v>58.474095565415801</v>
      </c>
      <c r="AC90" s="49">
        <f t="shared" ca="1" si="46"/>
        <v>77.1097030710349</v>
      </c>
      <c r="AD90" s="49">
        <f t="shared" ca="1" si="46"/>
        <v>98.219682545257001</v>
      </c>
      <c r="AE90" s="49">
        <f t="shared" ca="1" si="46"/>
        <v>121.80403398808208</v>
      </c>
      <c r="AF90" s="49">
        <f t="shared" ca="1" si="46"/>
        <v>147.86275739951026</v>
      </c>
      <c r="AG90" s="49">
        <f t="shared" ca="1" si="46"/>
        <v>176.39585277954146</v>
      </c>
      <c r="AH90" s="49">
        <f t="shared" ca="1" si="46"/>
        <v>207.40332012817555</v>
      </c>
      <c r="AI90" s="49">
        <f t="shared" ca="1" si="45"/>
        <v>240.88515944541282</v>
      </c>
      <c r="AJ90" s="49">
        <f t="shared" ca="1" si="25"/>
        <v>276.84137073125294</v>
      </c>
      <c r="AK90" s="75">
        <f ca="1">T90*VLOOKUP('Tipo de Pilha_Furieri2014'!$E$1,'Área - us ur_Furieri2014'!$A$4:$R$6,2,FALSE)/1000</f>
        <v>0</v>
      </c>
      <c r="AL90" s="76">
        <f ca="1">U90*VLOOKUP('Tipo de Pilha_Furieri2014'!$E$1,'Área - us ur_Furieri2014'!$A$4:$R$6,3,FALSE)/1000</f>
        <v>0</v>
      </c>
      <c r="AM90" s="76">
        <f ca="1">V90*VLOOKUP('Tipo de Pilha_Furieri2014'!$E$1,'Área - us ur_Furieri2014'!$A$4:$R$6,4,FALSE)/1000</f>
        <v>0</v>
      </c>
      <c r="AN90" s="76">
        <f ca="1">W90*VLOOKUP('Tipo de Pilha_Furieri2014'!$E$1,'Área - us ur_Furieri2014'!$A$4:$R$6,5,FALSE)/1000</f>
        <v>2.3392884393744789E-4</v>
      </c>
      <c r="AO90" s="76">
        <f ca="1">X90*VLOOKUP('Tipo de Pilha_Furieri2014'!$E$1,'Área - us ur_Furieri2014'!$A$4:$R$6,6,FALSE)/1000</f>
        <v>1.3793862514061494E-3</v>
      </c>
      <c r="AP90" s="76">
        <f ca="1">Y90*VLOOKUP('Tipo de Pilha_Furieri2014'!$E$1,'Área - us ur_Furieri2014'!$A$4:$R$6,7,FALSE)/1000</f>
        <v>3.5349414866158407E-3</v>
      </c>
      <c r="AQ90" s="76">
        <f ca="1">Z90*VLOOKUP('Tipo de Pilha_Furieri2014'!$E$1,'Área - us ur_Furieri2014'!$A$4:$R$6,8,FALSE)/1000</f>
        <v>4.3797774583779515E-3</v>
      </c>
      <c r="AR90" s="76">
        <f ca="1">AA90*VLOOKUP('Tipo de Pilha_Furieri2014'!$E$1,'Área - us ur_Furieri2014'!$A$4:$R$6,9,FALSE)/1000</f>
        <v>4.6121017430955681E-3</v>
      </c>
      <c r="AS90" s="76">
        <f ca="1">AB90*VLOOKUP('Tipo de Pilha_Furieri2014'!$E$1,'Área - us ur_Furieri2014'!$A$4:$R$6,10,FALSE)/1000</f>
        <v>3.1576011605324535E-3</v>
      </c>
      <c r="AT90" s="76">
        <f ca="1">AC90*VLOOKUP('Tipo de Pilha_Furieri2014'!$E$1,'Área - us ur_Furieri2014'!$A$4:$R$6,11,FALSE)/1000</f>
        <v>2.6988396074862217E-3</v>
      </c>
      <c r="AU90" s="76">
        <f ca="1">AD90*VLOOKUP('Tipo de Pilha_Furieri2014'!$E$1,'Área - us ur_Furieri2014'!$A$4:$R$6,12,FALSE)/1000</f>
        <v>2.3572723810861679E-3</v>
      </c>
      <c r="AV90" s="76">
        <f ca="1">AE90*VLOOKUP('Tipo de Pilha_Furieri2014'!$E$1,'Área - us ur_Furieri2014'!$A$4:$R$6,13,FALSE)/1000</f>
        <v>7.3082420392849251E-4</v>
      </c>
      <c r="AW90" s="76">
        <f ca="1">AF90*VLOOKUP('Tipo de Pilha_Furieri2014'!$E$1,'Área - us ur_Furieri2014'!$A$4:$R$6,14,FALSE)/1000</f>
        <v>4.4358827219853083E-4</v>
      </c>
      <c r="AX90" s="76">
        <f ca="1">AG90*VLOOKUP('Tipo de Pilha_Furieri2014'!$E$1,'Área - us ur_Furieri2014'!$A$4:$R$6,15,FALSE)/1000</f>
        <v>1.7639585277954146E-4</v>
      </c>
      <c r="AY90" s="76">
        <f ca="1">AH90*VLOOKUP('Tipo de Pilha_Furieri2014'!$E$1,'Área - us ur_Furieri2014'!$A$4:$R$6,16,FALSE)/1000</f>
        <v>0</v>
      </c>
      <c r="AZ90" s="76">
        <f ca="1">AI90*VLOOKUP('Tipo de Pilha_Furieri2014'!$E$1,'Área - us ur_Furieri2014'!$A$4:$R$6,17,FALSE)/1000</f>
        <v>0</v>
      </c>
      <c r="BA90" s="77">
        <f ca="1">AJ90*VLOOKUP('Tipo de Pilha_Furieri2014'!$E$1,'Área - us ur_Furieri2014'!$A$4:$R$6,18,FALSE)/1000</f>
        <v>0</v>
      </c>
      <c r="BB90" s="70">
        <f t="shared" ca="1" si="44"/>
        <v>2.3704657261444363E-2</v>
      </c>
    </row>
    <row r="91" spans="1:54" ht="15" customHeight="1" x14ac:dyDescent="0.2">
      <c r="A91" s="90">
        <f>'Série Vento-2 dias'!J91</f>
        <v>42182</v>
      </c>
      <c r="B91" s="55">
        <f ca="1">'Série Vento-2 dias'!K91</f>
        <v>12.027700719999999</v>
      </c>
      <c r="C91" s="48">
        <f t="shared" ca="1" si="26"/>
        <v>6.0138503600000004E-2</v>
      </c>
      <c r="D91" s="49">
        <f t="shared" ca="1" si="27"/>
        <v>0.18041551079999998</v>
      </c>
      <c r="E91" s="49">
        <f t="shared" ca="1" si="28"/>
        <v>0.30069251799999996</v>
      </c>
      <c r="F91" s="49">
        <f t="shared" ca="1" si="29"/>
        <v>0.42096952519999992</v>
      </c>
      <c r="G91" s="49">
        <f t="shared" ca="1" si="30"/>
        <v>0.54124653239999998</v>
      </c>
      <c r="H91" s="49">
        <f t="shared" ca="1" si="31"/>
        <v>0.66152353959999999</v>
      </c>
      <c r="I91" s="49">
        <f t="shared" ca="1" si="32"/>
        <v>0.78180054679999988</v>
      </c>
      <c r="J91" s="49">
        <f t="shared" ca="1" si="33"/>
        <v>0.902077554</v>
      </c>
      <c r="K91" s="49">
        <f t="shared" ca="1" si="34"/>
        <v>1.0223545612</v>
      </c>
      <c r="L91" s="49">
        <f t="shared" ca="1" si="35"/>
        <v>1.1426315683999999</v>
      </c>
      <c r="M91" s="49">
        <f t="shared" ca="1" si="36"/>
        <v>1.2629085756</v>
      </c>
      <c r="N91" s="49">
        <f t="shared" ca="1" si="37"/>
        <v>1.3831855827999997</v>
      </c>
      <c r="O91" s="49">
        <f t="shared" ca="1" si="38"/>
        <v>1.5034625899999998</v>
      </c>
      <c r="P91" s="49">
        <f t="shared" ca="1" si="39"/>
        <v>1.6237395971999999</v>
      </c>
      <c r="Q91" s="49">
        <f t="shared" ca="1" si="40"/>
        <v>1.7440166043999996</v>
      </c>
      <c r="R91" s="49">
        <f t="shared" ca="1" si="41"/>
        <v>1.8642936116000002</v>
      </c>
      <c r="S91" s="50">
        <f t="shared" ca="1" si="42"/>
        <v>1.9845706187999999</v>
      </c>
      <c r="T91" s="48">
        <f t="shared" ca="1" si="46"/>
        <v>0</v>
      </c>
      <c r="U91" s="49">
        <f t="shared" ca="1" si="46"/>
        <v>0</v>
      </c>
      <c r="V91" s="49">
        <f t="shared" ca="1" si="46"/>
        <v>0</v>
      </c>
      <c r="W91" s="49">
        <f t="shared" ca="1" si="46"/>
        <v>0</v>
      </c>
      <c r="X91" s="49">
        <f t="shared" ca="1" si="46"/>
        <v>3.4989591863194063</v>
      </c>
      <c r="Y91" s="49">
        <f t="shared" ca="1" si="46"/>
        <v>8.8970711545569401</v>
      </c>
      <c r="Z91" s="49">
        <f t="shared" ca="1" si="46"/>
        <v>15.973303904269175</v>
      </c>
      <c r="AA91" s="49">
        <f t="shared" ca="1" si="46"/>
        <v>24.72765743545613</v>
      </c>
      <c r="AB91" s="49">
        <f t="shared" ca="1" si="46"/>
        <v>35.160131748117792</v>
      </c>
      <c r="AC91" s="49">
        <f t="shared" ca="1" si="46"/>
        <v>47.270726842254135</v>
      </c>
      <c r="AD91" s="49">
        <f t="shared" ca="1" si="46"/>
        <v>61.059442717865224</v>
      </c>
      <c r="AE91" s="49">
        <f t="shared" ca="1" si="46"/>
        <v>76.52627937495096</v>
      </c>
      <c r="AF91" s="49">
        <f t="shared" ca="1" si="46"/>
        <v>93.671236813511456</v>
      </c>
      <c r="AG91" s="49">
        <f t="shared" ca="1" si="46"/>
        <v>112.49431503354667</v>
      </c>
      <c r="AH91" s="49">
        <f t="shared" ca="1" si="46"/>
        <v>132.99551403505649</v>
      </c>
      <c r="AI91" s="49">
        <f t="shared" ca="1" si="45"/>
        <v>155.17483381804121</v>
      </c>
      <c r="AJ91" s="49">
        <f t="shared" ca="1" si="25"/>
        <v>179.03227438250045</v>
      </c>
      <c r="AK91" s="75">
        <f ca="1">T91*VLOOKUP('Tipo de Pilha_Furieri2014'!$E$1,'Área - us ur_Furieri2014'!$A$4:$R$6,2,FALSE)/1000</f>
        <v>0</v>
      </c>
      <c r="AL91" s="76">
        <f ca="1">U91*VLOOKUP('Tipo de Pilha_Furieri2014'!$E$1,'Área - us ur_Furieri2014'!$A$4:$R$6,3,FALSE)/1000</f>
        <v>0</v>
      </c>
      <c r="AM91" s="76">
        <f ca="1">V91*VLOOKUP('Tipo de Pilha_Furieri2014'!$E$1,'Área - us ur_Furieri2014'!$A$4:$R$6,4,FALSE)/1000</f>
        <v>0</v>
      </c>
      <c r="AN91" s="76">
        <f ca="1">W91*VLOOKUP('Tipo de Pilha_Furieri2014'!$E$1,'Área - us ur_Furieri2014'!$A$4:$R$6,5,FALSE)/1000</f>
        <v>0</v>
      </c>
      <c r="AO91" s="76">
        <f ca="1">X91*VLOOKUP('Tipo de Pilha_Furieri2014'!$E$1,'Área - us ur_Furieri2014'!$A$4:$R$6,6,FALSE)/1000</f>
        <v>5.5633451062478553E-4</v>
      </c>
      <c r="AP91" s="76">
        <f ca="1">Y91*VLOOKUP('Tipo de Pilha_Furieri2014'!$E$1,'Área - us ur_Furieri2014'!$A$4:$R$6,7,FALSE)/1000</f>
        <v>1.806105444375059E-3</v>
      </c>
      <c r="AQ91" s="76">
        <f ca="1">Z91*VLOOKUP('Tipo de Pilha_Furieri2014'!$E$1,'Área - us ur_Furieri2014'!$A$4:$R$6,8,FALSE)/1000</f>
        <v>2.4439154973531834E-3</v>
      </c>
      <c r="AR91" s="76">
        <f ca="1">AA91*VLOOKUP('Tipo de Pilha_Furieri2014'!$E$1,'Área - us ur_Furieri2014'!$A$4:$R$6,9,FALSE)/1000</f>
        <v>2.6953146604647184E-3</v>
      </c>
      <c r="AS91" s="76">
        <f ca="1">AB91*VLOOKUP('Tipo de Pilha_Furieri2014'!$E$1,'Área - us ur_Furieri2014'!$A$4:$R$6,10,FALSE)/1000</f>
        <v>1.8986471143983611E-3</v>
      </c>
      <c r="AT91" s="76">
        <f ca="1">AC91*VLOOKUP('Tipo de Pilha_Furieri2014'!$E$1,'Área - us ur_Furieri2014'!$A$4:$R$6,11,FALSE)/1000</f>
        <v>1.654475439478895E-3</v>
      </c>
      <c r="AU91" s="76">
        <f ca="1">AD91*VLOOKUP('Tipo de Pilha_Furieri2014'!$E$1,'Área - us ur_Furieri2014'!$A$4:$R$6,12,FALSE)/1000</f>
        <v>1.4654266252287654E-3</v>
      </c>
      <c r="AV91" s="76">
        <f ca="1">AE91*VLOOKUP('Tipo de Pilha_Furieri2014'!$E$1,'Área - us ur_Furieri2014'!$A$4:$R$6,13,FALSE)/1000</f>
        <v>4.5915767624970578E-4</v>
      </c>
      <c r="AW91" s="76">
        <f ca="1">AF91*VLOOKUP('Tipo de Pilha_Furieri2014'!$E$1,'Área - us ur_Furieri2014'!$A$4:$R$6,14,FALSE)/1000</f>
        <v>2.8101371044053435E-4</v>
      </c>
      <c r="AX91" s="76">
        <f ca="1">AG91*VLOOKUP('Tipo de Pilha_Furieri2014'!$E$1,'Área - us ur_Furieri2014'!$A$4:$R$6,15,FALSE)/1000</f>
        <v>1.1249431503354668E-4</v>
      </c>
      <c r="AY91" s="76">
        <f ca="1">AH91*VLOOKUP('Tipo de Pilha_Furieri2014'!$E$1,'Área - us ur_Furieri2014'!$A$4:$R$6,16,FALSE)/1000</f>
        <v>0</v>
      </c>
      <c r="AZ91" s="76">
        <f ca="1">AI91*VLOOKUP('Tipo de Pilha_Furieri2014'!$E$1,'Área - us ur_Furieri2014'!$A$4:$R$6,17,FALSE)/1000</f>
        <v>0</v>
      </c>
      <c r="BA91" s="77">
        <f ca="1">AJ91*VLOOKUP('Tipo de Pilha_Furieri2014'!$E$1,'Área - us ur_Furieri2014'!$A$4:$R$6,18,FALSE)/1000</f>
        <v>0</v>
      </c>
      <c r="BB91" s="70">
        <f t="shared" ca="1" si="44"/>
        <v>1.3372884993647555E-2</v>
      </c>
    </row>
    <row r="92" spans="1:54" ht="15" customHeight="1" x14ac:dyDescent="0.2">
      <c r="A92" s="90">
        <f>'Série Vento-2 dias'!J92</f>
        <v>42184</v>
      </c>
      <c r="B92" s="55">
        <f ca="1">'Série Vento-2 dias'!K92</f>
        <v>11.16857924</v>
      </c>
      <c r="C92" s="48">
        <f t="shared" ca="1" si="26"/>
        <v>5.5842896200000013E-2</v>
      </c>
      <c r="D92" s="49">
        <f t="shared" ca="1" si="27"/>
        <v>0.16752868859999998</v>
      </c>
      <c r="E92" s="49">
        <f t="shared" ca="1" si="28"/>
        <v>0.27921448100000001</v>
      </c>
      <c r="F92" s="49">
        <f t="shared" ca="1" si="29"/>
        <v>0.39090027339999994</v>
      </c>
      <c r="G92" s="49">
        <f t="shared" ca="1" si="30"/>
        <v>0.50258606580000009</v>
      </c>
      <c r="H92" s="49">
        <f t="shared" ca="1" si="31"/>
        <v>0.61427185820000008</v>
      </c>
      <c r="I92" s="49">
        <f t="shared" ca="1" si="32"/>
        <v>0.72595765060000006</v>
      </c>
      <c r="J92" s="49">
        <f t="shared" ca="1" si="33"/>
        <v>0.83764344300000015</v>
      </c>
      <c r="K92" s="49">
        <f t="shared" ca="1" si="34"/>
        <v>0.94932923540000003</v>
      </c>
      <c r="L92" s="49">
        <f t="shared" ca="1" si="35"/>
        <v>1.0610150277999999</v>
      </c>
      <c r="M92" s="49">
        <f t="shared" ca="1" si="36"/>
        <v>1.1727008202</v>
      </c>
      <c r="N92" s="49">
        <f t="shared" ca="1" si="37"/>
        <v>1.2843866125999999</v>
      </c>
      <c r="O92" s="49">
        <f t="shared" ca="1" si="38"/>
        <v>1.396072405</v>
      </c>
      <c r="P92" s="49">
        <f t="shared" ca="1" si="39"/>
        <v>1.5077581974000001</v>
      </c>
      <c r="Q92" s="49">
        <f t="shared" ca="1" si="40"/>
        <v>1.6194439897999999</v>
      </c>
      <c r="R92" s="49">
        <f t="shared" ca="1" si="41"/>
        <v>1.7311297822000002</v>
      </c>
      <c r="S92" s="50">
        <f t="shared" ca="1" si="42"/>
        <v>1.8428155746000001</v>
      </c>
      <c r="T92" s="48">
        <f t="shared" ca="1" si="46"/>
        <v>0</v>
      </c>
      <c r="U92" s="49">
        <f t="shared" ca="1" si="46"/>
        <v>0</v>
      </c>
      <c r="V92" s="49">
        <f t="shared" ca="1" si="46"/>
        <v>0</v>
      </c>
      <c r="W92" s="49">
        <f t="shared" ca="1" si="46"/>
        <v>0</v>
      </c>
      <c r="X92" s="49">
        <f t="shared" ca="1" si="46"/>
        <v>2.1202383880026754</v>
      </c>
      <c r="Y92" s="49">
        <f t="shared" ca="1" si="46"/>
        <v>6.5762512830198965</v>
      </c>
      <c r="Z92" s="49">
        <f t="shared" ca="1" si="46"/>
        <v>12.479215260022961</v>
      </c>
      <c r="AA92" s="49">
        <f t="shared" ca="1" si="46"/>
        <v>19.829130319011878</v>
      </c>
      <c r="AB92" s="49">
        <f t="shared" ca="1" si="46"/>
        <v>28.625996459986627</v>
      </c>
      <c r="AC92" s="49">
        <f t="shared" ca="1" si="46"/>
        <v>38.869813682947211</v>
      </c>
      <c r="AD92" s="49">
        <f t="shared" ca="1" si="46"/>
        <v>50.560581987893663</v>
      </c>
      <c r="AE92" s="49">
        <f t="shared" ca="1" si="46"/>
        <v>63.698301374825931</v>
      </c>
      <c r="AF92" s="49">
        <f t="shared" ca="1" si="46"/>
        <v>78.282971843744079</v>
      </c>
      <c r="AG92" s="49">
        <f t="shared" ca="1" si="46"/>
        <v>94.314593394648071</v>
      </c>
      <c r="AH92" s="49">
        <f t="shared" ca="1" si="46"/>
        <v>111.79316602753786</v>
      </c>
      <c r="AI92" s="49">
        <f t="shared" ca="1" si="45"/>
        <v>130.71868974241357</v>
      </c>
      <c r="AJ92" s="49">
        <f t="shared" ca="1" si="25"/>
        <v>151.09116453927507</v>
      </c>
      <c r="AK92" s="75">
        <f ca="1">T92*VLOOKUP('Tipo de Pilha_Furieri2014'!$E$1,'Área - us ur_Furieri2014'!$A$4:$R$6,2,FALSE)/1000</f>
        <v>0</v>
      </c>
      <c r="AL92" s="76">
        <f ca="1">U92*VLOOKUP('Tipo de Pilha_Furieri2014'!$E$1,'Área - us ur_Furieri2014'!$A$4:$R$6,3,FALSE)/1000</f>
        <v>0</v>
      </c>
      <c r="AM92" s="76">
        <f ca="1">V92*VLOOKUP('Tipo de Pilha_Furieri2014'!$E$1,'Área - us ur_Furieri2014'!$A$4:$R$6,4,FALSE)/1000</f>
        <v>0</v>
      </c>
      <c r="AN92" s="76">
        <f ca="1">W92*VLOOKUP('Tipo de Pilha_Furieri2014'!$E$1,'Área - us ur_Furieri2014'!$A$4:$R$6,5,FALSE)/1000</f>
        <v>0</v>
      </c>
      <c r="AO92" s="76">
        <f ca="1">X92*VLOOKUP('Tipo de Pilha_Furieri2014'!$E$1,'Área - us ur_Furieri2014'!$A$4:$R$6,6,FALSE)/1000</f>
        <v>3.3711790369242537E-4</v>
      </c>
      <c r="AP92" s="76">
        <f ca="1">Y92*VLOOKUP('Tipo de Pilha_Furieri2014'!$E$1,'Área - us ur_Furieri2014'!$A$4:$R$6,7,FALSE)/1000</f>
        <v>1.3349790104530391E-3</v>
      </c>
      <c r="AQ92" s="76">
        <f ca="1">Z92*VLOOKUP('Tipo de Pilha_Furieri2014'!$E$1,'Área - us ur_Furieri2014'!$A$4:$R$6,8,FALSE)/1000</f>
        <v>1.909319934783513E-3</v>
      </c>
      <c r="AR92" s="76">
        <f ca="1">AA92*VLOOKUP('Tipo de Pilha_Furieri2014'!$E$1,'Área - us ur_Furieri2014'!$A$4:$R$6,9,FALSE)/1000</f>
        <v>2.1613752047722947E-3</v>
      </c>
      <c r="AS92" s="76">
        <f ca="1">AB92*VLOOKUP('Tipo de Pilha_Furieri2014'!$E$1,'Área - us ur_Furieri2014'!$A$4:$R$6,10,FALSE)/1000</f>
        <v>1.545803808839278E-3</v>
      </c>
      <c r="AT92" s="76">
        <f ca="1">AC92*VLOOKUP('Tipo de Pilha_Furieri2014'!$E$1,'Área - us ur_Furieri2014'!$A$4:$R$6,11,FALSE)/1000</f>
        <v>1.3604434789031526E-3</v>
      </c>
      <c r="AU92" s="76">
        <f ca="1">AD92*VLOOKUP('Tipo de Pilha_Furieri2014'!$E$1,'Área - us ur_Furieri2014'!$A$4:$R$6,12,FALSE)/1000</f>
        <v>1.2134539677094479E-3</v>
      </c>
      <c r="AV92" s="76">
        <f ca="1">AE92*VLOOKUP('Tipo de Pilha_Furieri2014'!$E$1,'Área - us ur_Furieri2014'!$A$4:$R$6,13,FALSE)/1000</f>
        <v>3.8218980824895562E-4</v>
      </c>
      <c r="AW92" s="76">
        <f ca="1">AF92*VLOOKUP('Tipo de Pilha_Furieri2014'!$E$1,'Área - us ur_Furieri2014'!$A$4:$R$6,14,FALSE)/1000</f>
        <v>2.3484891553123225E-4</v>
      </c>
      <c r="AX92" s="76">
        <f ca="1">AG92*VLOOKUP('Tipo de Pilha_Furieri2014'!$E$1,'Área - us ur_Furieri2014'!$A$4:$R$6,15,FALSE)/1000</f>
        <v>9.4314593394648067E-5</v>
      </c>
      <c r="AY92" s="76">
        <f ca="1">AH92*VLOOKUP('Tipo de Pilha_Furieri2014'!$E$1,'Área - us ur_Furieri2014'!$A$4:$R$6,16,FALSE)/1000</f>
        <v>0</v>
      </c>
      <c r="AZ92" s="76">
        <f ca="1">AI92*VLOOKUP('Tipo de Pilha_Furieri2014'!$E$1,'Área - us ur_Furieri2014'!$A$4:$R$6,17,FALSE)/1000</f>
        <v>0</v>
      </c>
      <c r="BA92" s="77">
        <f ca="1">AJ92*VLOOKUP('Tipo de Pilha_Furieri2014'!$E$1,'Área - us ur_Furieri2014'!$A$4:$R$6,18,FALSE)/1000</f>
        <v>0</v>
      </c>
      <c r="BB92" s="70">
        <f t="shared" ca="1" si="44"/>
        <v>1.0573846626327986E-2</v>
      </c>
    </row>
    <row r="93" spans="1:54" ht="15" customHeight="1" x14ac:dyDescent="0.2">
      <c r="A93" s="90">
        <f>'Série Vento-2 dias'!J93</f>
        <v>42186</v>
      </c>
      <c r="B93" s="55">
        <f ca="1">'Série Vento-2 dias'!K93</f>
        <v>11.16857924</v>
      </c>
      <c r="C93" s="48">
        <f t="shared" ca="1" si="26"/>
        <v>5.5842896200000013E-2</v>
      </c>
      <c r="D93" s="49">
        <f t="shared" ca="1" si="27"/>
        <v>0.16752868859999998</v>
      </c>
      <c r="E93" s="49">
        <f t="shared" ca="1" si="28"/>
        <v>0.27921448100000001</v>
      </c>
      <c r="F93" s="49">
        <f t="shared" ca="1" si="29"/>
        <v>0.39090027339999994</v>
      </c>
      <c r="G93" s="49">
        <f t="shared" ca="1" si="30"/>
        <v>0.50258606580000009</v>
      </c>
      <c r="H93" s="49">
        <f t="shared" ca="1" si="31"/>
        <v>0.61427185820000008</v>
      </c>
      <c r="I93" s="49">
        <f t="shared" ca="1" si="32"/>
        <v>0.72595765060000006</v>
      </c>
      <c r="J93" s="49">
        <f t="shared" ca="1" si="33"/>
        <v>0.83764344300000015</v>
      </c>
      <c r="K93" s="49">
        <f t="shared" ca="1" si="34"/>
        <v>0.94932923540000003</v>
      </c>
      <c r="L93" s="49">
        <f t="shared" ca="1" si="35"/>
        <v>1.0610150277999999</v>
      </c>
      <c r="M93" s="49">
        <f t="shared" ca="1" si="36"/>
        <v>1.1727008202</v>
      </c>
      <c r="N93" s="49">
        <f t="shared" ca="1" si="37"/>
        <v>1.2843866125999999</v>
      </c>
      <c r="O93" s="49">
        <f t="shared" ca="1" si="38"/>
        <v>1.396072405</v>
      </c>
      <c r="P93" s="49">
        <f t="shared" ca="1" si="39"/>
        <v>1.5077581974000001</v>
      </c>
      <c r="Q93" s="49">
        <f t="shared" ca="1" si="40"/>
        <v>1.6194439897999999</v>
      </c>
      <c r="R93" s="49">
        <f t="shared" ca="1" si="41"/>
        <v>1.7311297822000002</v>
      </c>
      <c r="S93" s="50">
        <f t="shared" ca="1" si="42"/>
        <v>1.8428155746000001</v>
      </c>
      <c r="T93" s="48">
        <f t="shared" ca="1" si="46"/>
        <v>0</v>
      </c>
      <c r="U93" s="49">
        <f t="shared" ca="1" si="46"/>
        <v>0</v>
      </c>
      <c r="V93" s="49">
        <f t="shared" ca="1" si="46"/>
        <v>0</v>
      </c>
      <c r="W93" s="49">
        <f t="shared" ca="1" si="46"/>
        <v>0</v>
      </c>
      <c r="X93" s="49">
        <f t="shared" ca="1" si="46"/>
        <v>2.1202383880026754</v>
      </c>
      <c r="Y93" s="49">
        <f t="shared" ca="1" si="46"/>
        <v>6.5762512830198965</v>
      </c>
      <c r="Z93" s="49">
        <f t="shared" ca="1" si="46"/>
        <v>12.479215260022961</v>
      </c>
      <c r="AA93" s="49">
        <f t="shared" ca="1" si="46"/>
        <v>19.829130319011878</v>
      </c>
      <c r="AB93" s="49">
        <f t="shared" ca="1" si="46"/>
        <v>28.625996459986627</v>
      </c>
      <c r="AC93" s="49">
        <f t="shared" ca="1" si="46"/>
        <v>38.869813682947211</v>
      </c>
      <c r="AD93" s="49">
        <f t="shared" ca="1" si="46"/>
        <v>50.560581987893663</v>
      </c>
      <c r="AE93" s="49">
        <f t="shared" ca="1" si="46"/>
        <v>63.698301374825931</v>
      </c>
      <c r="AF93" s="49">
        <f t="shared" ca="1" si="46"/>
        <v>78.282971843744079</v>
      </c>
      <c r="AG93" s="49">
        <f t="shared" ca="1" si="46"/>
        <v>94.314593394648071</v>
      </c>
      <c r="AH93" s="49">
        <f t="shared" ca="1" si="46"/>
        <v>111.79316602753786</v>
      </c>
      <c r="AI93" s="49">
        <f t="shared" ca="1" si="45"/>
        <v>130.71868974241357</v>
      </c>
      <c r="AJ93" s="49">
        <f t="shared" ca="1" si="25"/>
        <v>151.09116453927507</v>
      </c>
      <c r="AK93" s="75">
        <f ca="1">T93*VLOOKUP('Tipo de Pilha_Furieri2014'!$E$1,'Área - us ur_Furieri2014'!$A$4:$R$6,2,FALSE)/1000</f>
        <v>0</v>
      </c>
      <c r="AL93" s="76">
        <f ca="1">U93*VLOOKUP('Tipo de Pilha_Furieri2014'!$E$1,'Área - us ur_Furieri2014'!$A$4:$R$6,3,FALSE)/1000</f>
        <v>0</v>
      </c>
      <c r="AM93" s="76">
        <f ca="1">V93*VLOOKUP('Tipo de Pilha_Furieri2014'!$E$1,'Área - us ur_Furieri2014'!$A$4:$R$6,4,FALSE)/1000</f>
        <v>0</v>
      </c>
      <c r="AN93" s="76">
        <f ca="1">W93*VLOOKUP('Tipo de Pilha_Furieri2014'!$E$1,'Área - us ur_Furieri2014'!$A$4:$R$6,5,FALSE)/1000</f>
        <v>0</v>
      </c>
      <c r="AO93" s="76">
        <f ca="1">X93*VLOOKUP('Tipo de Pilha_Furieri2014'!$E$1,'Área - us ur_Furieri2014'!$A$4:$R$6,6,FALSE)/1000</f>
        <v>3.3711790369242537E-4</v>
      </c>
      <c r="AP93" s="76">
        <f ca="1">Y93*VLOOKUP('Tipo de Pilha_Furieri2014'!$E$1,'Área - us ur_Furieri2014'!$A$4:$R$6,7,FALSE)/1000</f>
        <v>1.3349790104530391E-3</v>
      </c>
      <c r="AQ93" s="76">
        <f ca="1">Z93*VLOOKUP('Tipo de Pilha_Furieri2014'!$E$1,'Área - us ur_Furieri2014'!$A$4:$R$6,8,FALSE)/1000</f>
        <v>1.909319934783513E-3</v>
      </c>
      <c r="AR93" s="76">
        <f ca="1">AA93*VLOOKUP('Tipo de Pilha_Furieri2014'!$E$1,'Área - us ur_Furieri2014'!$A$4:$R$6,9,FALSE)/1000</f>
        <v>2.1613752047722947E-3</v>
      </c>
      <c r="AS93" s="76">
        <f ca="1">AB93*VLOOKUP('Tipo de Pilha_Furieri2014'!$E$1,'Área - us ur_Furieri2014'!$A$4:$R$6,10,FALSE)/1000</f>
        <v>1.545803808839278E-3</v>
      </c>
      <c r="AT93" s="76">
        <f ca="1">AC93*VLOOKUP('Tipo de Pilha_Furieri2014'!$E$1,'Área - us ur_Furieri2014'!$A$4:$R$6,11,FALSE)/1000</f>
        <v>1.3604434789031526E-3</v>
      </c>
      <c r="AU93" s="76">
        <f ca="1">AD93*VLOOKUP('Tipo de Pilha_Furieri2014'!$E$1,'Área - us ur_Furieri2014'!$A$4:$R$6,12,FALSE)/1000</f>
        <v>1.2134539677094479E-3</v>
      </c>
      <c r="AV93" s="76">
        <f ca="1">AE93*VLOOKUP('Tipo de Pilha_Furieri2014'!$E$1,'Área - us ur_Furieri2014'!$A$4:$R$6,13,FALSE)/1000</f>
        <v>3.8218980824895562E-4</v>
      </c>
      <c r="AW93" s="76">
        <f ca="1">AF93*VLOOKUP('Tipo de Pilha_Furieri2014'!$E$1,'Área - us ur_Furieri2014'!$A$4:$R$6,14,FALSE)/1000</f>
        <v>2.3484891553123225E-4</v>
      </c>
      <c r="AX93" s="76">
        <f ca="1">AG93*VLOOKUP('Tipo de Pilha_Furieri2014'!$E$1,'Área - us ur_Furieri2014'!$A$4:$R$6,15,FALSE)/1000</f>
        <v>9.4314593394648067E-5</v>
      </c>
      <c r="AY93" s="76">
        <f ca="1">AH93*VLOOKUP('Tipo de Pilha_Furieri2014'!$E$1,'Área - us ur_Furieri2014'!$A$4:$R$6,16,FALSE)/1000</f>
        <v>0</v>
      </c>
      <c r="AZ93" s="76">
        <f ca="1">AI93*VLOOKUP('Tipo de Pilha_Furieri2014'!$E$1,'Área - us ur_Furieri2014'!$A$4:$R$6,17,FALSE)/1000</f>
        <v>0</v>
      </c>
      <c r="BA93" s="77">
        <f ca="1">AJ93*VLOOKUP('Tipo de Pilha_Furieri2014'!$E$1,'Área - us ur_Furieri2014'!$A$4:$R$6,18,FALSE)/1000</f>
        <v>0</v>
      </c>
      <c r="BB93" s="70">
        <f t="shared" ca="1" si="44"/>
        <v>1.0573846626327986E-2</v>
      </c>
    </row>
    <row r="94" spans="1:54" ht="15" customHeight="1" x14ac:dyDescent="0.2">
      <c r="A94" s="90">
        <f>'Série Vento-2 dias'!J94</f>
        <v>42188</v>
      </c>
      <c r="B94" s="55">
        <f ca="1">'Série Vento-2 dias'!K94</f>
        <v>9.4503362800000001</v>
      </c>
      <c r="C94" s="48">
        <f t="shared" ca="1" si="26"/>
        <v>4.7251681400000009E-2</v>
      </c>
      <c r="D94" s="49">
        <f t="shared" ca="1" si="27"/>
        <v>0.14175504419999999</v>
      </c>
      <c r="E94" s="49">
        <f t="shared" ca="1" si="28"/>
        <v>0.236258407</v>
      </c>
      <c r="F94" s="49">
        <f t="shared" ca="1" si="29"/>
        <v>0.33076176979999999</v>
      </c>
      <c r="G94" s="49">
        <f t="shared" ca="1" si="30"/>
        <v>0.42526513260000004</v>
      </c>
      <c r="H94" s="49">
        <f t="shared" ca="1" si="31"/>
        <v>0.51976849540000003</v>
      </c>
      <c r="I94" s="49">
        <f t="shared" ca="1" si="32"/>
        <v>0.61427185820000008</v>
      </c>
      <c r="J94" s="49">
        <f t="shared" ca="1" si="33"/>
        <v>0.70877522100000012</v>
      </c>
      <c r="K94" s="49">
        <f t="shared" ca="1" si="34"/>
        <v>0.80327858380000006</v>
      </c>
      <c r="L94" s="49">
        <f t="shared" ca="1" si="35"/>
        <v>0.89778194659999999</v>
      </c>
      <c r="M94" s="49">
        <f t="shared" ca="1" si="36"/>
        <v>0.99228530940000015</v>
      </c>
      <c r="N94" s="49">
        <f t="shared" ca="1" si="37"/>
        <v>1.0867886722</v>
      </c>
      <c r="O94" s="49">
        <f t="shared" ca="1" si="38"/>
        <v>1.181292035</v>
      </c>
      <c r="P94" s="49">
        <f t="shared" ca="1" si="39"/>
        <v>1.2757953978000001</v>
      </c>
      <c r="Q94" s="49">
        <f t="shared" ca="1" si="40"/>
        <v>1.3702987605999999</v>
      </c>
      <c r="R94" s="49">
        <f t="shared" ca="1" si="41"/>
        <v>1.4648021234000004</v>
      </c>
      <c r="S94" s="50">
        <f t="shared" ca="1" si="42"/>
        <v>1.5593054862000002</v>
      </c>
      <c r="T94" s="48">
        <f t="shared" ca="1" si="46"/>
        <v>0</v>
      </c>
      <c r="U94" s="49">
        <f t="shared" ca="1" si="46"/>
        <v>0</v>
      </c>
      <c r="V94" s="49">
        <f t="shared" ca="1" si="46"/>
        <v>0</v>
      </c>
      <c r="W94" s="49">
        <f t="shared" ca="1" si="46"/>
        <v>0</v>
      </c>
      <c r="X94" s="49">
        <f t="shared" ca="1" si="46"/>
        <v>0</v>
      </c>
      <c r="Y94" s="49">
        <f t="shared" ca="1" si="46"/>
        <v>2.7115985854500311</v>
      </c>
      <c r="Z94" s="49">
        <f t="shared" ca="1" si="46"/>
        <v>6.5762512830198965</v>
      </c>
      <c r="AA94" s="49">
        <f t="shared" ca="1" si="46"/>
        <v>11.47688670792874</v>
      </c>
      <c r="AB94" s="49">
        <f t="shared" ca="1" si="46"/>
        <v>17.413504860176555</v>
      </c>
      <c r="AC94" s="49">
        <f t="shared" ca="1" si="46"/>
        <v>24.386105739763345</v>
      </c>
      <c r="AD94" s="49">
        <f t="shared" ca="1" si="46"/>
        <v>32.394689346689134</v>
      </c>
      <c r="AE94" s="49">
        <f t="shared" ca="1" si="46"/>
        <v>41.43925568095387</v>
      </c>
      <c r="AF94" s="49">
        <f t="shared" ca="1" si="46"/>
        <v>51.519804742557596</v>
      </c>
      <c r="AG94" s="49">
        <f t="shared" ca="1" si="46"/>
        <v>62.636336531500305</v>
      </c>
      <c r="AH94" s="49">
        <f t="shared" ca="1" si="46"/>
        <v>74.788851047781975</v>
      </c>
      <c r="AI94" s="49">
        <f t="shared" ca="1" si="45"/>
        <v>87.977348291402706</v>
      </c>
      <c r="AJ94" s="49">
        <f t="shared" ca="1" si="25"/>
        <v>102.20182826236231</v>
      </c>
      <c r="AK94" s="75">
        <f ca="1">T94*VLOOKUP('Tipo de Pilha_Furieri2014'!$E$1,'Área - us ur_Furieri2014'!$A$4:$R$6,2,FALSE)/1000</f>
        <v>0</v>
      </c>
      <c r="AL94" s="76">
        <f ca="1">U94*VLOOKUP('Tipo de Pilha_Furieri2014'!$E$1,'Área - us ur_Furieri2014'!$A$4:$R$6,3,FALSE)/1000</f>
        <v>0</v>
      </c>
      <c r="AM94" s="76">
        <f ca="1">V94*VLOOKUP('Tipo de Pilha_Furieri2014'!$E$1,'Área - us ur_Furieri2014'!$A$4:$R$6,4,FALSE)/1000</f>
        <v>0</v>
      </c>
      <c r="AN94" s="76">
        <f ca="1">W94*VLOOKUP('Tipo de Pilha_Furieri2014'!$E$1,'Área - us ur_Furieri2014'!$A$4:$R$6,5,FALSE)/1000</f>
        <v>0</v>
      </c>
      <c r="AO94" s="76">
        <f ca="1">X94*VLOOKUP('Tipo de Pilha_Furieri2014'!$E$1,'Área - us ur_Furieri2014'!$A$4:$R$6,6,FALSE)/1000</f>
        <v>0</v>
      </c>
      <c r="AP94" s="76">
        <f ca="1">Y94*VLOOKUP('Tipo de Pilha_Furieri2014'!$E$1,'Área - us ur_Furieri2014'!$A$4:$R$6,7,FALSE)/1000</f>
        <v>5.5045451284635634E-4</v>
      </c>
      <c r="AQ94" s="76">
        <f ca="1">Z94*VLOOKUP('Tipo de Pilha_Furieri2014'!$E$1,'Área - us ur_Furieri2014'!$A$4:$R$6,8,FALSE)/1000</f>
        <v>1.0061664463020441E-3</v>
      </c>
      <c r="AR94" s="76">
        <f ca="1">AA94*VLOOKUP('Tipo de Pilha_Furieri2014'!$E$1,'Área - us ur_Furieri2014'!$A$4:$R$6,9,FALSE)/1000</f>
        <v>1.2509806511642328E-3</v>
      </c>
      <c r="AS94" s="76">
        <f ca="1">AB94*VLOOKUP('Tipo de Pilha_Furieri2014'!$E$1,'Área - us ur_Furieri2014'!$A$4:$R$6,10,FALSE)/1000</f>
        <v>9.4032926244953406E-4</v>
      </c>
      <c r="AT94" s="76">
        <f ca="1">AC94*VLOOKUP('Tipo de Pilha_Furieri2014'!$E$1,'Área - us ur_Furieri2014'!$A$4:$R$6,11,FALSE)/1000</f>
        <v>8.5351370089171714E-4</v>
      </c>
      <c r="AU94" s="76">
        <f ca="1">AD94*VLOOKUP('Tipo de Pilha_Furieri2014'!$E$1,'Área - us ur_Furieri2014'!$A$4:$R$6,12,FALSE)/1000</f>
        <v>7.7747254432053924E-4</v>
      </c>
      <c r="AV94" s="76">
        <f ca="1">AE94*VLOOKUP('Tipo de Pilha_Furieri2014'!$E$1,'Área - us ur_Furieri2014'!$A$4:$R$6,13,FALSE)/1000</f>
        <v>2.4863553408572322E-4</v>
      </c>
      <c r="AW94" s="76">
        <f ca="1">AF94*VLOOKUP('Tipo de Pilha_Furieri2014'!$E$1,'Área - us ur_Furieri2014'!$A$4:$R$6,14,FALSE)/1000</f>
        <v>1.545594142276728E-4</v>
      </c>
      <c r="AX94" s="76">
        <f ca="1">AG94*VLOOKUP('Tipo de Pilha_Furieri2014'!$E$1,'Área - us ur_Furieri2014'!$A$4:$R$6,15,FALSE)/1000</f>
        <v>6.26363365315003E-5</v>
      </c>
      <c r="AY94" s="76">
        <f ca="1">AH94*VLOOKUP('Tipo de Pilha_Furieri2014'!$E$1,'Área - us ur_Furieri2014'!$A$4:$R$6,16,FALSE)/1000</f>
        <v>0</v>
      </c>
      <c r="AZ94" s="76">
        <f ca="1">AI94*VLOOKUP('Tipo de Pilha_Furieri2014'!$E$1,'Área - us ur_Furieri2014'!$A$4:$R$6,17,FALSE)/1000</f>
        <v>0</v>
      </c>
      <c r="BA94" s="77">
        <f ca="1">AJ94*VLOOKUP('Tipo de Pilha_Furieri2014'!$E$1,'Área - us ur_Furieri2014'!$A$4:$R$6,18,FALSE)/1000</f>
        <v>0</v>
      </c>
      <c r="BB94" s="70">
        <f t="shared" ca="1" si="44"/>
        <v>5.8447484028193199E-3</v>
      </c>
    </row>
    <row r="95" spans="1:54" ht="15" customHeight="1" x14ac:dyDescent="0.2">
      <c r="A95" s="90">
        <f>'Série Vento-2 dias'!J95</f>
        <v>42190</v>
      </c>
      <c r="B95" s="55">
        <f ca="1">'Série Vento-2 dias'!K95</f>
        <v>15.464186639999999</v>
      </c>
      <c r="C95" s="48">
        <f t="shared" ca="1" si="26"/>
        <v>7.7320933200000011E-2</v>
      </c>
      <c r="D95" s="49">
        <f t="shared" ca="1" si="27"/>
        <v>0.23196279959999999</v>
      </c>
      <c r="E95" s="49">
        <f t="shared" ca="1" si="28"/>
        <v>0.38660466599999999</v>
      </c>
      <c r="F95" s="49">
        <f t="shared" ca="1" si="29"/>
        <v>0.54124653239999987</v>
      </c>
      <c r="G95" s="49">
        <f t="shared" ca="1" si="30"/>
        <v>0.69588839880000009</v>
      </c>
      <c r="H95" s="49">
        <f t="shared" ca="1" si="31"/>
        <v>0.85053026520000008</v>
      </c>
      <c r="I95" s="49">
        <f t="shared" ca="1" si="32"/>
        <v>1.0051721316</v>
      </c>
      <c r="J95" s="49">
        <f t="shared" ca="1" si="33"/>
        <v>1.1598139980000002</v>
      </c>
      <c r="K95" s="49">
        <f t="shared" ca="1" si="34"/>
        <v>1.3144558644</v>
      </c>
      <c r="L95" s="49">
        <f t="shared" ca="1" si="35"/>
        <v>1.4690977307999999</v>
      </c>
      <c r="M95" s="49">
        <f t="shared" ca="1" si="36"/>
        <v>1.6237395972000002</v>
      </c>
      <c r="N95" s="49">
        <f t="shared" ca="1" si="37"/>
        <v>1.7783814635999997</v>
      </c>
      <c r="O95" s="49">
        <f t="shared" ca="1" si="38"/>
        <v>1.9330233299999999</v>
      </c>
      <c r="P95" s="49">
        <f t="shared" ca="1" si="39"/>
        <v>2.0876651964000001</v>
      </c>
      <c r="Q95" s="49">
        <f t="shared" ca="1" si="40"/>
        <v>2.2423070627999997</v>
      </c>
      <c r="R95" s="49">
        <f t="shared" ca="1" si="41"/>
        <v>2.3969489292000001</v>
      </c>
      <c r="S95" s="50">
        <f t="shared" ca="1" si="42"/>
        <v>2.5515907956000001</v>
      </c>
      <c r="T95" s="48">
        <f t="shared" ca="1" si="46"/>
        <v>0</v>
      </c>
      <c r="U95" s="49">
        <f t="shared" ca="1" si="46"/>
        <v>0</v>
      </c>
      <c r="V95" s="49">
        <f t="shared" ca="1" si="46"/>
        <v>0</v>
      </c>
      <c r="W95" s="49">
        <f t="shared" ca="1" si="46"/>
        <v>3.4989591863194018</v>
      </c>
      <c r="X95" s="49">
        <f t="shared" ca="1" si="46"/>
        <v>10.747615125752819</v>
      </c>
      <c r="Y95" s="49">
        <f t="shared" ca="1" si="46"/>
        <v>20.770307459052582</v>
      </c>
      <c r="Z95" s="49">
        <f t="shared" ca="1" si="46"/>
        <v>33.567036186218694</v>
      </c>
      <c r="AA95" s="49">
        <f t="shared" ca="1" si="46"/>
        <v>49.137801307251181</v>
      </c>
      <c r="AB95" s="49">
        <f t="shared" ca="1" si="46"/>
        <v>67.482602822149971</v>
      </c>
      <c r="AC95" s="49">
        <f t="shared" ca="1" si="46"/>
        <v>88.60144073091513</v>
      </c>
      <c r="AD95" s="49">
        <f t="shared" ca="1" si="46"/>
        <v>112.4943150335467</v>
      </c>
      <c r="AE95" s="49">
        <f t="shared" ca="1" si="46"/>
        <v>139.16122573004449</v>
      </c>
      <c r="AF95" s="49">
        <f t="shared" ca="1" si="46"/>
        <v>168.60217282040875</v>
      </c>
      <c r="AG95" s="49">
        <f t="shared" ca="1" si="46"/>
        <v>200.81715630463935</v>
      </c>
      <c r="AH95" s="49">
        <f t="shared" ca="1" si="46"/>
        <v>235.80617618273621</v>
      </c>
      <c r="AI95" s="49">
        <f t="shared" ca="1" si="45"/>
        <v>273.56923245469955</v>
      </c>
      <c r="AJ95" s="49">
        <f t="shared" ca="1" si="25"/>
        <v>314.10632512052916</v>
      </c>
      <c r="AK95" s="75">
        <f ca="1">T95*VLOOKUP('Tipo de Pilha_Furieri2014'!$E$1,'Área - us ur_Furieri2014'!$A$4:$R$6,2,FALSE)/1000</f>
        <v>0</v>
      </c>
      <c r="AL95" s="76">
        <f ca="1">U95*VLOOKUP('Tipo de Pilha_Furieri2014'!$E$1,'Área - us ur_Furieri2014'!$A$4:$R$6,3,FALSE)/1000</f>
        <v>0</v>
      </c>
      <c r="AM95" s="76">
        <f ca="1">V95*VLOOKUP('Tipo de Pilha_Furieri2014'!$E$1,'Área - us ur_Furieri2014'!$A$4:$R$6,4,FALSE)/1000</f>
        <v>0</v>
      </c>
      <c r="AN95" s="76">
        <f ca="1">W95*VLOOKUP('Tipo de Pilha_Furieri2014'!$E$1,'Área - us ur_Furieri2014'!$A$4:$R$6,5,FALSE)/1000</f>
        <v>3.3939904107298198E-4</v>
      </c>
      <c r="AO95" s="76">
        <f ca="1">X95*VLOOKUP('Tipo de Pilha_Furieri2014'!$E$1,'Área - us ur_Furieri2014'!$A$4:$R$6,6,FALSE)/1000</f>
        <v>1.7088708049946984E-3</v>
      </c>
      <c r="AP95" s="76">
        <f ca="1">Y95*VLOOKUP('Tipo de Pilha_Furieri2014'!$E$1,'Área - us ur_Furieri2014'!$A$4:$R$6,7,FALSE)/1000</f>
        <v>4.2163724141876741E-3</v>
      </c>
      <c r="AQ95" s="76">
        <f ca="1">Z95*VLOOKUP('Tipo de Pilha_Furieri2014'!$E$1,'Área - us ur_Furieri2014'!$A$4:$R$6,8,FALSE)/1000</f>
        <v>5.1357565364914598E-3</v>
      </c>
      <c r="AR95" s="76">
        <f ca="1">AA95*VLOOKUP('Tipo de Pilha_Furieri2014'!$E$1,'Área - us ur_Furieri2014'!$A$4:$R$6,9,FALSE)/1000</f>
        <v>5.3560203424903785E-3</v>
      </c>
      <c r="AS95" s="76">
        <f ca="1">AB95*VLOOKUP('Tipo de Pilha_Furieri2014'!$E$1,'Área - us ur_Furieri2014'!$A$4:$R$6,10,FALSE)/1000</f>
        <v>3.6440605523960987E-3</v>
      </c>
      <c r="AT95" s="76">
        <f ca="1">AC95*VLOOKUP('Tipo de Pilha_Furieri2014'!$E$1,'Área - us ur_Furieri2014'!$A$4:$R$6,11,FALSE)/1000</f>
        <v>3.1010504255820298E-3</v>
      </c>
      <c r="AU95" s="76">
        <f ca="1">AD95*VLOOKUP('Tipo de Pilha_Furieri2014'!$E$1,'Área - us ur_Furieri2014'!$A$4:$R$6,12,FALSE)/1000</f>
        <v>2.6998635608051205E-3</v>
      </c>
      <c r="AV95" s="76">
        <f ca="1">AE95*VLOOKUP('Tipo de Pilha_Furieri2014'!$E$1,'Área - us ur_Furieri2014'!$A$4:$R$6,13,FALSE)/1000</f>
        <v>8.3496735438026693E-4</v>
      </c>
      <c r="AW95" s="76">
        <f ca="1">AF95*VLOOKUP('Tipo de Pilha_Furieri2014'!$E$1,'Área - us ur_Furieri2014'!$A$4:$R$6,14,FALSE)/1000</f>
        <v>5.0580651846122624E-4</v>
      </c>
      <c r="AX95" s="76">
        <f ca="1">AG95*VLOOKUP('Tipo de Pilha_Furieri2014'!$E$1,'Área - us ur_Furieri2014'!$A$4:$R$6,15,FALSE)/1000</f>
        <v>2.0081715630463937E-4</v>
      </c>
      <c r="AY95" s="76">
        <f ca="1">AH95*VLOOKUP('Tipo de Pilha_Furieri2014'!$E$1,'Área - us ur_Furieri2014'!$A$4:$R$6,16,FALSE)/1000</f>
        <v>0</v>
      </c>
      <c r="AZ95" s="76">
        <f ca="1">AI95*VLOOKUP('Tipo de Pilha_Furieri2014'!$E$1,'Área - us ur_Furieri2014'!$A$4:$R$6,17,FALSE)/1000</f>
        <v>0</v>
      </c>
      <c r="BA95" s="77">
        <f ca="1">AJ95*VLOOKUP('Tipo de Pilha_Furieri2014'!$E$1,'Área - us ur_Furieri2014'!$A$4:$R$6,18,FALSE)/1000</f>
        <v>0</v>
      </c>
      <c r="BB95" s="70">
        <f t="shared" ca="1" si="44"/>
        <v>2.7742984707166574E-2</v>
      </c>
    </row>
    <row r="96" spans="1:54" ht="15" customHeight="1" x14ac:dyDescent="0.2">
      <c r="A96" s="90">
        <f>'Série Vento-2 dias'!J96</f>
        <v>42192</v>
      </c>
      <c r="B96" s="55">
        <f ca="1">'Série Vento-2 dias'!K96</f>
        <v>10.309457759999999</v>
      </c>
      <c r="C96" s="48">
        <f t="shared" ca="1" si="26"/>
        <v>5.1547288800000007E-2</v>
      </c>
      <c r="D96" s="49">
        <f t="shared" ca="1" si="27"/>
        <v>0.15464186639999997</v>
      </c>
      <c r="E96" s="49">
        <f t="shared" ca="1" si="28"/>
        <v>0.25773644400000001</v>
      </c>
      <c r="F96" s="49">
        <f t="shared" ca="1" si="29"/>
        <v>0.36083102159999991</v>
      </c>
      <c r="G96" s="49">
        <f t="shared" ca="1" si="30"/>
        <v>0.46392559919999998</v>
      </c>
      <c r="H96" s="49">
        <f t="shared" ca="1" si="31"/>
        <v>0.56702017680000005</v>
      </c>
      <c r="I96" s="49">
        <f t="shared" ca="1" si="32"/>
        <v>0.67011475440000001</v>
      </c>
      <c r="J96" s="49">
        <f t="shared" ca="1" si="33"/>
        <v>0.77320933200000008</v>
      </c>
      <c r="K96" s="49">
        <f t="shared" ca="1" si="34"/>
        <v>0.87630390959999993</v>
      </c>
      <c r="L96" s="49">
        <f t="shared" ca="1" si="35"/>
        <v>0.97939848719999989</v>
      </c>
      <c r="M96" s="49">
        <f t="shared" ca="1" si="36"/>
        <v>1.0824930648</v>
      </c>
      <c r="N96" s="49">
        <f t="shared" ca="1" si="37"/>
        <v>1.1855876423999998</v>
      </c>
      <c r="O96" s="49">
        <f t="shared" ca="1" si="38"/>
        <v>1.2886822199999999</v>
      </c>
      <c r="P96" s="49">
        <f t="shared" ca="1" si="39"/>
        <v>1.3917767975999999</v>
      </c>
      <c r="Q96" s="49">
        <f t="shared" ca="1" si="40"/>
        <v>1.4948713751999998</v>
      </c>
      <c r="R96" s="49">
        <f t="shared" ca="1" si="41"/>
        <v>1.5979659528000001</v>
      </c>
      <c r="S96" s="50">
        <f t="shared" ca="1" si="42"/>
        <v>1.7010605303999999</v>
      </c>
      <c r="T96" s="48">
        <f t="shared" ca="1" si="46"/>
        <v>0</v>
      </c>
      <c r="U96" s="49">
        <f t="shared" ca="1" si="46"/>
        <v>0</v>
      </c>
      <c r="V96" s="49">
        <f t="shared" ca="1" si="46"/>
        <v>0</v>
      </c>
      <c r="W96" s="49">
        <f t="shared" ca="1" si="46"/>
        <v>0</v>
      </c>
      <c r="X96" s="49">
        <f t="shared" ca="1" si="46"/>
        <v>0.91489486430258415</v>
      </c>
      <c r="Y96" s="49">
        <f t="shared" ca="1" si="46"/>
        <v>4.5144270933175914</v>
      </c>
      <c r="Z96" s="49">
        <f t="shared" ca="1" si="46"/>
        <v>9.3468643862731948</v>
      </c>
      <c r="AA96" s="49">
        <f t="shared" ca="1" si="46"/>
        <v>15.412206743169406</v>
      </c>
      <c r="AB96" s="49">
        <f t="shared" ca="1" si="46"/>
        <v>22.710454164006201</v>
      </c>
      <c r="AC96" s="49">
        <f t="shared" ca="1" si="46"/>
        <v>31.241606648783609</v>
      </c>
      <c r="AD96" s="49">
        <f t="shared" ca="1" si="46"/>
        <v>41.00566419750163</v>
      </c>
      <c r="AE96" s="49">
        <f t="shared" ca="1" si="46"/>
        <v>52.002626810160223</v>
      </c>
      <c r="AF96" s="49">
        <f t="shared" ca="1" si="46"/>
        <v>64.232494486759435</v>
      </c>
      <c r="AG96" s="49">
        <f t="shared" ca="1" si="46"/>
        <v>77.695267227299254</v>
      </c>
      <c r="AH96" s="49">
        <f t="shared" ca="1" si="46"/>
        <v>92.390945031779637</v>
      </c>
      <c r="AI96" s="49">
        <f t="shared" ca="1" si="45"/>
        <v>108.31952790020071</v>
      </c>
      <c r="AJ96" s="49">
        <f t="shared" ca="1" si="25"/>
        <v>125.48101583256231</v>
      </c>
      <c r="AK96" s="75">
        <f ca="1">T96*VLOOKUP('Tipo de Pilha_Furieri2014'!$E$1,'Área - us ur_Furieri2014'!$A$4:$R$6,2,FALSE)/1000</f>
        <v>0</v>
      </c>
      <c r="AL96" s="76">
        <f ca="1">U96*VLOOKUP('Tipo de Pilha_Furieri2014'!$E$1,'Área - us ur_Furieri2014'!$A$4:$R$6,3,FALSE)/1000</f>
        <v>0</v>
      </c>
      <c r="AM96" s="76">
        <f ca="1">V96*VLOOKUP('Tipo de Pilha_Furieri2014'!$E$1,'Área - us ur_Furieri2014'!$A$4:$R$6,4,FALSE)/1000</f>
        <v>0</v>
      </c>
      <c r="AN96" s="76">
        <f ca="1">W96*VLOOKUP('Tipo de Pilha_Furieri2014'!$E$1,'Área - us ur_Furieri2014'!$A$4:$R$6,5,FALSE)/1000</f>
        <v>0</v>
      </c>
      <c r="AO96" s="76">
        <f ca="1">X96*VLOOKUP('Tipo de Pilha_Furieri2014'!$E$1,'Área - us ur_Furieri2014'!$A$4:$R$6,6,FALSE)/1000</f>
        <v>1.4546828342411089E-4</v>
      </c>
      <c r="AP96" s="76">
        <f ca="1">Y96*VLOOKUP('Tipo de Pilha_Furieri2014'!$E$1,'Área - us ur_Furieri2014'!$A$4:$R$6,7,FALSE)/1000</f>
        <v>9.1642869994347108E-4</v>
      </c>
      <c r="AQ96" s="76">
        <f ca="1">Z96*VLOOKUP('Tipo de Pilha_Furieri2014'!$E$1,'Área - us ur_Furieri2014'!$A$4:$R$6,8,FALSE)/1000</f>
        <v>1.4300702510997986E-3</v>
      </c>
      <c r="AR96" s="76">
        <f ca="1">AA96*VLOOKUP('Tipo de Pilha_Furieri2014'!$E$1,'Área - us ur_Furieri2014'!$A$4:$R$6,9,FALSE)/1000</f>
        <v>1.6799305350054651E-3</v>
      </c>
      <c r="AS96" s="76">
        <f ca="1">AB96*VLOOKUP('Tipo de Pilha_Furieri2014'!$E$1,'Área - us ur_Furieri2014'!$A$4:$R$6,10,FALSE)/1000</f>
        <v>1.226364524856335E-3</v>
      </c>
      <c r="AT96" s="76">
        <f ca="1">AC96*VLOOKUP('Tipo de Pilha_Furieri2014'!$E$1,'Área - us ur_Furieri2014'!$A$4:$R$6,11,FALSE)/1000</f>
        <v>1.0934562327074265E-3</v>
      </c>
      <c r="AU96" s="76">
        <f ca="1">AD96*VLOOKUP('Tipo de Pilha_Furieri2014'!$E$1,'Área - us ur_Furieri2014'!$A$4:$R$6,12,FALSE)/1000</f>
        <v>9.8413594074003917E-4</v>
      </c>
      <c r="AV96" s="76">
        <f ca="1">AE96*VLOOKUP('Tipo de Pilha_Furieri2014'!$E$1,'Área - us ur_Furieri2014'!$A$4:$R$6,13,FALSE)/1000</f>
        <v>3.1201576086096133E-4</v>
      </c>
      <c r="AW96" s="76">
        <f ca="1">AF96*VLOOKUP('Tipo de Pilha_Furieri2014'!$E$1,'Área - us ur_Furieri2014'!$A$4:$R$6,14,FALSE)/1000</f>
        <v>1.9269748346027832E-4</v>
      </c>
      <c r="AX96" s="76">
        <f ca="1">AG96*VLOOKUP('Tipo de Pilha_Furieri2014'!$E$1,'Área - us ur_Furieri2014'!$A$4:$R$6,15,FALSE)/1000</f>
        <v>7.7695267227299256E-5</v>
      </c>
      <c r="AY96" s="76">
        <f ca="1">AH96*VLOOKUP('Tipo de Pilha_Furieri2014'!$E$1,'Área - us ur_Furieri2014'!$A$4:$R$6,16,FALSE)/1000</f>
        <v>0</v>
      </c>
      <c r="AZ96" s="76">
        <f ca="1">AI96*VLOOKUP('Tipo de Pilha_Furieri2014'!$E$1,'Área - us ur_Furieri2014'!$A$4:$R$6,17,FALSE)/1000</f>
        <v>0</v>
      </c>
      <c r="BA96" s="77">
        <f ca="1">AJ96*VLOOKUP('Tipo de Pilha_Furieri2014'!$E$1,'Área - us ur_Furieri2014'!$A$4:$R$6,18,FALSE)/1000</f>
        <v>0</v>
      </c>
      <c r="BB96" s="70">
        <f t="shared" ca="1" si="44"/>
        <v>8.0582629793251852E-3</v>
      </c>
    </row>
    <row r="97" spans="1:54" ht="15" customHeight="1" x14ac:dyDescent="0.2">
      <c r="A97" s="90">
        <f>'Série Vento-2 dias'!J97</f>
        <v>42194</v>
      </c>
      <c r="B97" s="55">
        <f ca="1">'Série Vento-2 dias'!K97</f>
        <v>8.5912147999999995</v>
      </c>
      <c r="C97" s="48">
        <f t="shared" ca="1" si="26"/>
        <v>4.2956074000000004E-2</v>
      </c>
      <c r="D97" s="49">
        <f t="shared" ca="1" si="27"/>
        <v>0.12886822199999998</v>
      </c>
      <c r="E97" s="49">
        <f t="shared" ca="1" si="28"/>
        <v>0.21478037</v>
      </c>
      <c r="F97" s="49">
        <f t="shared" ca="1" si="29"/>
        <v>0.30069251799999996</v>
      </c>
      <c r="G97" s="49">
        <f t="shared" ca="1" si="30"/>
        <v>0.38660466600000004</v>
      </c>
      <c r="H97" s="49">
        <f t="shared" ca="1" si="31"/>
        <v>0.47251681400000001</v>
      </c>
      <c r="I97" s="49">
        <f t="shared" ca="1" si="32"/>
        <v>0.55842896200000003</v>
      </c>
      <c r="J97" s="49">
        <f t="shared" ca="1" si="33"/>
        <v>0.64434111000000005</v>
      </c>
      <c r="K97" s="49">
        <f t="shared" ca="1" si="34"/>
        <v>0.73025325799999996</v>
      </c>
      <c r="L97" s="49">
        <f t="shared" ca="1" si="35"/>
        <v>0.81616540599999998</v>
      </c>
      <c r="M97" s="49">
        <f t="shared" ca="1" si="36"/>
        <v>0.902077554</v>
      </c>
      <c r="N97" s="49">
        <f t="shared" ca="1" si="37"/>
        <v>0.98798970199999991</v>
      </c>
      <c r="O97" s="49">
        <f t="shared" ca="1" si="38"/>
        <v>1.0739018499999999</v>
      </c>
      <c r="P97" s="49">
        <f t="shared" ca="1" si="39"/>
        <v>1.159813998</v>
      </c>
      <c r="Q97" s="49">
        <f t="shared" ca="1" si="40"/>
        <v>1.2457261459999998</v>
      </c>
      <c r="R97" s="49">
        <f t="shared" ca="1" si="41"/>
        <v>1.3316382940000002</v>
      </c>
      <c r="S97" s="50">
        <f t="shared" ca="1" si="42"/>
        <v>1.417550442</v>
      </c>
      <c r="T97" s="48">
        <f t="shared" ca="1" si="46"/>
        <v>0</v>
      </c>
      <c r="U97" s="49">
        <f t="shared" ca="1" si="46"/>
        <v>0</v>
      </c>
      <c r="V97" s="49">
        <f t="shared" ca="1" si="46"/>
        <v>0</v>
      </c>
      <c r="W97" s="49">
        <f t="shared" ca="1" si="46"/>
        <v>0</v>
      </c>
      <c r="X97" s="49">
        <f t="shared" ca="1" si="46"/>
        <v>0</v>
      </c>
      <c r="Y97" s="49">
        <f t="shared" ca="1" si="46"/>
        <v>1.1677657594172151</v>
      </c>
      <c r="Z97" s="49">
        <f t="shared" ca="1" si="46"/>
        <v>4.167375950263053</v>
      </c>
      <c r="AA97" s="49">
        <f t="shared" ca="1" si="46"/>
        <v>8.0231702132898643</v>
      </c>
      <c r="AB97" s="49">
        <f t="shared" ca="1" si="46"/>
        <v>12.735148548497643</v>
      </c>
      <c r="AC97" s="49">
        <f t="shared" ca="1" si="46"/>
        <v>18.303310955886403</v>
      </c>
      <c r="AD97" s="49">
        <f t="shared" ca="1" si="46"/>
        <v>24.72765743545613</v>
      </c>
      <c r="AE97" s="49">
        <f t="shared" ca="1" si="46"/>
        <v>32.008187987206824</v>
      </c>
      <c r="AF97" s="49">
        <f t="shared" ca="1" si="46"/>
        <v>40.144902611138505</v>
      </c>
      <c r="AG97" s="49">
        <f t="shared" ca="1" si="46"/>
        <v>49.137801307251152</v>
      </c>
      <c r="AH97" s="49">
        <f t="shared" ca="1" si="46"/>
        <v>58.986884075544751</v>
      </c>
      <c r="AI97" s="49">
        <f t="shared" ca="1" si="45"/>
        <v>69.692150916019401</v>
      </c>
      <c r="AJ97" s="49">
        <f t="shared" ca="1" si="25"/>
        <v>81.253601828674945</v>
      </c>
      <c r="AK97" s="75">
        <f ca="1">T97*VLOOKUP('Tipo de Pilha_Furieri2014'!$E$1,'Área - us ur_Furieri2014'!$A$4:$R$6,2,FALSE)/1000</f>
        <v>0</v>
      </c>
      <c r="AL97" s="76">
        <f ca="1">U97*VLOOKUP('Tipo de Pilha_Furieri2014'!$E$1,'Área - us ur_Furieri2014'!$A$4:$R$6,3,FALSE)/1000</f>
        <v>0</v>
      </c>
      <c r="AM97" s="76">
        <f ca="1">V97*VLOOKUP('Tipo de Pilha_Furieri2014'!$E$1,'Área - us ur_Furieri2014'!$A$4:$R$6,4,FALSE)/1000</f>
        <v>0</v>
      </c>
      <c r="AN97" s="76">
        <f ca="1">W97*VLOOKUP('Tipo de Pilha_Furieri2014'!$E$1,'Área - us ur_Furieri2014'!$A$4:$R$6,5,FALSE)/1000</f>
        <v>0</v>
      </c>
      <c r="AO97" s="76">
        <f ca="1">X97*VLOOKUP('Tipo de Pilha_Furieri2014'!$E$1,'Área - us ur_Furieri2014'!$A$4:$R$6,6,FALSE)/1000</f>
        <v>0</v>
      </c>
      <c r="AP97" s="76">
        <f ca="1">Y97*VLOOKUP('Tipo de Pilha_Furieri2014'!$E$1,'Área - us ur_Furieri2014'!$A$4:$R$6,7,FALSE)/1000</f>
        <v>2.3705644916169466E-4</v>
      </c>
      <c r="AQ97" s="76">
        <f ca="1">Z97*VLOOKUP('Tipo de Pilha_Furieri2014'!$E$1,'Área - us ur_Furieri2014'!$A$4:$R$6,8,FALSE)/1000</f>
        <v>6.3760852039024707E-4</v>
      </c>
      <c r="AR97" s="76">
        <f ca="1">AA97*VLOOKUP('Tipo de Pilha_Furieri2014'!$E$1,'Área - us ur_Furieri2014'!$A$4:$R$6,9,FALSE)/1000</f>
        <v>8.7452555324859529E-4</v>
      </c>
      <c r="AS97" s="76">
        <f ca="1">AB97*VLOOKUP('Tipo de Pilha_Furieri2014'!$E$1,'Área - us ur_Furieri2014'!$A$4:$R$6,10,FALSE)/1000</f>
        <v>6.8769802161887275E-4</v>
      </c>
      <c r="AT97" s="76">
        <f ca="1">AC97*VLOOKUP('Tipo de Pilha_Furieri2014'!$E$1,'Área - us ur_Furieri2014'!$A$4:$R$6,11,FALSE)/1000</f>
        <v>6.4061588345602413E-4</v>
      </c>
      <c r="AU97" s="76">
        <f ca="1">AD97*VLOOKUP('Tipo de Pilha_Furieri2014'!$E$1,'Área - us ur_Furieri2014'!$A$4:$R$6,12,FALSE)/1000</f>
        <v>5.9346377845094706E-4</v>
      </c>
      <c r="AV97" s="76">
        <f ca="1">AE97*VLOOKUP('Tipo de Pilha_Furieri2014'!$E$1,'Área - us ur_Furieri2014'!$A$4:$R$6,13,FALSE)/1000</f>
        <v>1.9204912792324095E-4</v>
      </c>
      <c r="AW97" s="76">
        <f ca="1">AF97*VLOOKUP('Tipo de Pilha_Furieri2014'!$E$1,'Área - us ur_Furieri2014'!$A$4:$R$6,14,FALSE)/1000</f>
        <v>1.2043470783341552E-4</v>
      </c>
      <c r="AX97" s="76">
        <f ca="1">AG97*VLOOKUP('Tipo de Pilha_Furieri2014'!$E$1,'Área - us ur_Furieri2014'!$A$4:$R$6,15,FALSE)/1000</f>
        <v>4.9137801307251151E-5</v>
      </c>
      <c r="AY97" s="76">
        <f ca="1">AH97*VLOOKUP('Tipo de Pilha_Furieri2014'!$E$1,'Área - us ur_Furieri2014'!$A$4:$R$6,16,FALSE)/1000</f>
        <v>0</v>
      </c>
      <c r="AZ97" s="76">
        <f ca="1">AI97*VLOOKUP('Tipo de Pilha_Furieri2014'!$E$1,'Área - us ur_Furieri2014'!$A$4:$R$6,17,FALSE)/1000</f>
        <v>0</v>
      </c>
      <c r="BA97" s="77">
        <f ca="1">AJ97*VLOOKUP('Tipo de Pilha_Furieri2014'!$E$1,'Área - us ur_Furieri2014'!$A$4:$R$6,18,FALSE)/1000</f>
        <v>0</v>
      </c>
      <c r="BB97" s="70">
        <f t="shared" ca="1" si="44"/>
        <v>4.0325898433902886E-3</v>
      </c>
    </row>
    <row r="98" spans="1:54" ht="15" customHeight="1" x14ac:dyDescent="0.2">
      <c r="A98" s="90">
        <f>'Série Vento-2 dias'!J98</f>
        <v>42196</v>
      </c>
      <c r="B98" s="55">
        <f ca="1">'Série Vento-2 dias'!K98</f>
        <v>12.027700719999999</v>
      </c>
      <c r="C98" s="48">
        <f t="shared" ca="1" si="26"/>
        <v>6.0138503600000004E-2</v>
      </c>
      <c r="D98" s="49">
        <f t="shared" ca="1" si="27"/>
        <v>0.18041551079999998</v>
      </c>
      <c r="E98" s="49">
        <f t="shared" ca="1" si="28"/>
        <v>0.30069251799999996</v>
      </c>
      <c r="F98" s="49">
        <f t="shared" ca="1" si="29"/>
        <v>0.42096952519999992</v>
      </c>
      <c r="G98" s="49">
        <f t="shared" ca="1" si="30"/>
        <v>0.54124653239999998</v>
      </c>
      <c r="H98" s="49">
        <f t="shared" ca="1" si="31"/>
        <v>0.66152353959999999</v>
      </c>
      <c r="I98" s="49">
        <f t="shared" ca="1" si="32"/>
        <v>0.78180054679999988</v>
      </c>
      <c r="J98" s="49">
        <f t="shared" ca="1" si="33"/>
        <v>0.902077554</v>
      </c>
      <c r="K98" s="49">
        <f t="shared" ca="1" si="34"/>
        <v>1.0223545612</v>
      </c>
      <c r="L98" s="49">
        <f t="shared" ca="1" si="35"/>
        <v>1.1426315683999999</v>
      </c>
      <c r="M98" s="49">
        <f t="shared" ca="1" si="36"/>
        <v>1.2629085756</v>
      </c>
      <c r="N98" s="49">
        <f t="shared" ca="1" si="37"/>
        <v>1.3831855827999997</v>
      </c>
      <c r="O98" s="49">
        <f t="shared" ca="1" si="38"/>
        <v>1.5034625899999998</v>
      </c>
      <c r="P98" s="49">
        <f t="shared" ca="1" si="39"/>
        <v>1.6237395971999999</v>
      </c>
      <c r="Q98" s="49">
        <f t="shared" ca="1" si="40"/>
        <v>1.7440166043999996</v>
      </c>
      <c r="R98" s="49">
        <f t="shared" ca="1" si="41"/>
        <v>1.8642936116000002</v>
      </c>
      <c r="S98" s="50">
        <f t="shared" ca="1" si="42"/>
        <v>1.9845706187999999</v>
      </c>
      <c r="T98" s="48">
        <f t="shared" ca="1" si="46"/>
        <v>0</v>
      </c>
      <c r="U98" s="49">
        <f t="shared" ca="1" si="46"/>
        <v>0</v>
      </c>
      <c r="V98" s="49">
        <f t="shared" ca="1" si="46"/>
        <v>0</v>
      </c>
      <c r="W98" s="49">
        <f t="shared" ca="1" si="46"/>
        <v>0</v>
      </c>
      <c r="X98" s="49">
        <f t="shared" ca="1" si="46"/>
        <v>3.4989591863194063</v>
      </c>
      <c r="Y98" s="49">
        <f t="shared" ca="1" si="46"/>
        <v>8.8970711545569401</v>
      </c>
      <c r="Z98" s="49">
        <f t="shared" ca="1" si="46"/>
        <v>15.973303904269175</v>
      </c>
      <c r="AA98" s="49">
        <f t="shared" ca="1" si="46"/>
        <v>24.72765743545613</v>
      </c>
      <c r="AB98" s="49">
        <f t="shared" ca="1" si="46"/>
        <v>35.160131748117792</v>
      </c>
      <c r="AC98" s="49">
        <f t="shared" ca="1" si="46"/>
        <v>47.270726842254135</v>
      </c>
      <c r="AD98" s="49">
        <f t="shared" ca="1" si="46"/>
        <v>61.059442717865224</v>
      </c>
      <c r="AE98" s="49">
        <f t="shared" ca="1" si="46"/>
        <v>76.52627937495096</v>
      </c>
      <c r="AF98" s="49">
        <f t="shared" ca="1" si="46"/>
        <v>93.671236813511456</v>
      </c>
      <c r="AG98" s="49">
        <f t="shared" ca="1" si="46"/>
        <v>112.49431503354667</v>
      </c>
      <c r="AH98" s="49">
        <f t="shared" ca="1" si="46"/>
        <v>132.99551403505649</v>
      </c>
      <c r="AI98" s="49">
        <f t="shared" ca="1" si="45"/>
        <v>155.17483381804121</v>
      </c>
      <c r="AJ98" s="49">
        <f t="shared" ca="1" si="25"/>
        <v>179.03227438250045</v>
      </c>
      <c r="AK98" s="75">
        <f ca="1">T98*VLOOKUP('Tipo de Pilha_Furieri2014'!$E$1,'Área - us ur_Furieri2014'!$A$4:$R$6,2,FALSE)/1000</f>
        <v>0</v>
      </c>
      <c r="AL98" s="76">
        <f ca="1">U98*VLOOKUP('Tipo de Pilha_Furieri2014'!$E$1,'Área - us ur_Furieri2014'!$A$4:$R$6,3,FALSE)/1000</f>
        <v>0</v>
      </c>
      <c r="AM98" s="76">
        <f ca="1">V98*VLOOKUP('Tipo de Pilha_Furieri2014'!$E$1,'Área - us ur_Furieri2014'!$A$4:$R$6,4,FALSE)/1000</f>
        <v>0</v>
      </c>
      <c r="AN98" s="76">
        <f ca="1">W98*VLOOKUP('Tipo de Pilha_Furieri2014'!$E$1,'Área - us ur_Furieri2014'!$A$4:$R$6,5,FALSE)/1000</f>
        <v>0</v>
      </c>
      <c r="AO98" s="76">
        <f ca="1">X98*VLOOKUP('Tipo de Pilha_Furieri2014'!$E$1,'Área - us ur_Furieri2014'!$A$4:$R$6,6,FALSE)/1000</f>
        <v>5.5633451062478553E-4</v>
      </c>
      <c r="AP98" s="76">
        <f ca="1">Y98*VLOOKUP('Tipo de Pilha_Furieri2014'!$E$1,'Área - us ur_Furieri2014'!$A$4:$R$6,7,FALSE)/1000</f>
        <v>1.806105444375059E-3</v>
      </c>
      <c r="AQ98" s="76">
        <f ca="1">Z98*VLOOKUP('Tipo de Pilha_Furieri2014'!$E$1,'Área - us ur_Furieri2014'!$A$4:$R$6,8,FALSE)/1000</f>
        <v>2.4439154973531834E-3</v>
      </c>
      <c r="AR98" s="76">
        <f ca="1">AA98*VLOOKUP('Tipo de Pilha_Furieri2014'!$E$1,'Área - us ur_Furieri2014'!$A$4:$R$6,9,FALSE)/1000</f>
        <v>2.6953146604647184E-3</v>
      </c>
      <c r="AS98" s="76">
        <f ca="1">AB98*VLOOKUP('Tipo de Pilha_Furieri2014'!$E$1,'Área - us ur_Furieri2014'!$A$4:$R$6,10,FALSE)/1000</f>
        <v>1.8986471143983611E-3</v>
      </c>
      <c r="AT98" s="76">
        <f ca="1">AC98*VLOOKUP('Tipo de Pilha_Furieri2014'!$E$1,'Área - us ur_Furieri2014'!$A$4:$R$6,11,FALSE)/1000</f>
        <v>1.654475439478895E-3</v>
      </c>
      <c r="AU98" s="76">
        <f ca="1">AD98*VLOOKUP('Tipo de Pilha_Furieri2014'!$E$1,'Área - us ur_Furieri2014'!$A$4:$R$6,12,FALSE)/1000</f>
        <v>1.4654266252287654E-3</v>
      </c>
      <c r="AV98" s="76">
        <f ca="1">AE98*VLOOKUP('Tipo de Pilha_Furieri2014'!$E$1,'Área - us ur_Furieri2014'!$A$4:$R$6,13,FALSE)/1000</f>
        <v>4.5915767624970578E-4</v>
      </c>
      <c r="AW98" s="76">
        <f ca="1">AF98*VLOOKUP('Tipo de Pilha_Furieri2014'!$E$1,'Área - us ur_Furieri2014'!$A$4:$R$6,14,FALSE)/1000</f>
        <v>2.8101371044053435E-4</v>
      </c>
      <c r="AX98" s="76">
        <f ca="1">AG98*VLOOKUP('Tipo de Pilha_Furieri2014'!$E$1,'Área - us ur_Furieri2014'!$A$4:$R$6,15,FALSE)/1000</f>
        <v>1.1249431503354668E-4</v>
      </c>
      <c r="AY98" s="76">
        <f ca="1">AH98*VLOOKUP('Tipo de Pilha_Furieri2014'!$E$1,'Área - us ur_Furieri2014'!$A$4:$R$6,16,FALSE)/1000</f>
        <v>0</v>
      </c>
      <c r="AZ98" s="76">
        <f ca="1">AI98*VLOOKUP('Tipo de Pilha_Furieri2014'!$E$1,'Área - us ur_Furieri2014'!$A$4:$R$6,17,FALSE)/1000</f>
        <v>0</v>
      </c>
      <c r="BA98" s="77">
        <f ca="1">AJ98*VLOOKUP('Tipo de Pilha_Furieri2014'!$E$1,'Área - us ur_Furieri2014'!$A$4:$R$6,18,FALSE)/1000</f>
        <v>0</v>
      </c>
      <c r="BB98" s="70">
        <f t="shared" ca="1" si="44"/>
        <v>1.3372884993647555E-2</v>
      </c>
    </row>
    <row r="99" spans="1:54" ht="15" customHeight="1" x14ac:dyDescent="0.2">
      <c r="A99" s="90">
        <f>'Série Vento-2 dias'!J99</f>
        <v>42198</v>
      </c>
      <c r="B99" s="55">
        <f ca="1">'Série Vento-2 dias'!K99</f>
        <v>10.309457759999999</v>
      </c>
      <c r="C99" s="48">
        <f t="shared" ca="1" si="26"/>
        <v>5.1547288800000007E-2</v>
      </c>
      <c r="D99" s="49">
        <f t="shared" ca="1" si="27"/>
        <v>0.15464186639999997</v>
      </c>
      <c r="E99" s="49">
        <f t="shared" ca="1" si="28"/>
        <v>0.25773644400000001</v>
      </c>
      <c r="F99" s="49">
        <f t="shared" ca="1" si="29"/>
        <v>0.36083102159999991</v>
      </c>
      <c r="G99" s="49">
        <f t="shared" ca="1" si="30"/>
        <v>0.46392559919999998</v>
      </c>
      <c r="H99" s="49">
        <f t="shared" ca="1" si="31"/>
        <v>0.56702017680000005</v>
      </c>
      <c r="I99" s="49">
        <f t="shared" ca="1" si="32"/>
        <v>0.67011475440000001</v>
      </c>
      <c r="J99" s="49">
        <f t="shared" ca="1" si="33"/>
        <v>0.77320933200000008</v>
      </c>
      <c r="K99" s="49">
        <f t="shared" ca="1" si="34"/>
        <v>0.87630390959999993</v>
      </c>
      <c r="L99" s="49">
        <f t="shared" ca="1" si="35"/>
        <v>0.97939848719999989</v>
      </c>
      <c r="M99" s="49">
        <f t="shared" ca="1" si="36"/>
        <v>1.0824930648</v>
      </c>
      <c r="N99" s="49">
        <f t="shared" ca="1" si="37"/>
        <v>1.1855876423999998</v>
      </c>
      <c r="O99" s="49">
        <f t="shared" ca="1" si="38"/>
        <v>1.2886822199999999</v>
      </c>
      <c r="P99" s="49">
        <f t="shared" ca="1" si="39"/>
        <v>1.3917767975999999</v>
      </c>
      <c r="Q99" s="49">
        <f t="shared" ca="1" si="40"/>
        <v>1.4948713751999998</v>
      </c>
      <c r="R99" s="49">
        <f t="shared" ca="1" si="41"/>
        <v>1.5979659528000001</v>
      </c>
      <c r="S99" s="50">
        <f t="shared" ca="1" si="42"/>
        <v>1.7010605303999999</v>
      </c>
      <c r="T99" s="48">
        <f t="shared" ca="1" si="46"/>
        <v>0</v>
      </c>
      <c r="U99" s="49">
        <f t="shared" ca="1" si="46"/>
        <v>0</v>
      </c>
      <c r="V99" s="49">
        <f t="shared" ca="1" si="46"/>
        <v>0</v>
      </c>
      <c r="W99" s="49">
        <f t="shared" ca="1" si="46"/>
        <v>0</v>
      </c>
      <c r="X99" s="49">
        <f t="shared" ca="1" si="46"/>
        <v>0.91489486430258415</v>
      </c>
      <c r="Y99" s="49">
        <f t="shared" ca="1" si="46"/>
        <v>4.5144270933175914</v>
      </c>
      <c r="Z99" s="49">
        <f t="shared" ca="1" si="46"/>
        <v>9.3468643862731948</v>
      </c>
      <c r="AA99" s="49">
        <f t="shared" ca="1" si="46"/>
        <v>15.412206743169406</v>
      </c>
      <c r="AB99" s="49">
        <f t="shared" ca="1" si="46"/>
        <v>22.710454164006201</v>
      </c>
      <c r="AC99" s="49">
        <f t="shared" ca="1" si="46"/>
        <v>31.241606648783609</v>
      </c>
      <c r="AD99" s="49">
        <f t="shared" ca="1" si="46"/>
        <v>41.00566419750163</v>
      </c>
      <c r="AE99" s="49">
        <f t="shared" ca="1" si="46"/>
        <v>52.002626810160223</v>
      </c>
      <c r="AF99" s="49">
        <f t="shared" ca="1" si="46"/>
        <v>64.232494486759435</v>
      </c>
      <c r="AG99" s="49">
        <f t="shared" ca="1" si="46"/>
        <v>77.695267227299254</v>
      </c>
      <c r="AH99" s="49">
        <f t="shared" ca="1" si="46"/>
        <v>92.390945031779637</v>
      </c>
      <c r="AI99" s="49">
        <f t="shared" ca="1" si="45"/>
        <v>108.31952790020071</v>
      </c>
      <c r="AJ99" s="49">
        <f t="shared" ca="1" si="25"/>
        <v>125.48101583256231</v>
      </c>
      <c r="AK99" s="75">
        <f ca="1">T99*VLOOKUP('Tipo de Pilha_Furieri2014'!$E$1,'Área - us ur_Furieri2014'!$A$4:$R$6,2,FALSE)/1000</f>
        <v>0</v>
      </c>
      <c r="AL99" s="76">
        <f ca="1">U99*VLOOKUP('Tipo de Pilha_Furieri2014'!$E$1,'Área - us ur_Furieri2014'!$A$4:$R$6,3,FALSE)/1000</f>
        <v>0</v>
      </c>
      <c r="AM99" s="76">
        <f ca="1">V99*VLOOKUP('Tipo de Pilha_Furieri2014'!$E$1,'Área - us ur_Furieri2014'!$A$4:$R$6,4,FALSE)/1000</f>
        <v>0</v>
      </c>
      <c r="AN99" s="76">
        <f ca="1">W99*VLOOKUP('Tipo de Pilha_Furieri2014'!$E$1,'Área - us ur_Furieri2014'!$A$4:$R$6,5,FALSE)/1000</f>
        <v>0</v>
      </c>
      <c r="AO99" s="76">
        <f ca="1">X99*VLOOKUP('Tipo de Pilha_Furieri2014'!$E$1,'Área - us ur_Furieri2014'!$A$4:$R$6,6,FALSE)/1000</f>
        <v>1.4546828342411089E-4</v>
      </c>
      <c r="AP99" s="76">
        <f ca="1">Y99*VLOOKUP('Tipo de Pilha_Furieri2014'!$E$1,'Área - us ur_Furieri2014'!$A$4:$R$6,7,FALSE)/1000</f>
        <v>9.1642869994347108E-4</v>
      </c>
      <c r="AQ99" s="76">
        <f ca="1">Z99*VLOOKUP('Tipo de Pilha_Furieri2014'!$E$1,'Área - us ur_Furieri2014'!$A$4:$R$6,8,FALSE)/1000</f>
        <v>1.4300702510997986E-3</v>
      </c>
      <c r="AR99" s="76">
        <f ca="1">AA99*VLOOKUP('Tipo de Pilha_Furieri2014'!$E$1,'Área - us ur_Furieri2014'!$A$4:$R$6,9,FALSE)/1000</f>
        <v>1.6799305350054651E-3</v>
      </c>
      <c r="AS99" s="76">
        <f ca="1">AB99*VLOOKUP('Tipo de Pilha_Furieri2014'!$E$1,'Área - us ur_Furieri2014'!$A$4:$R$6,10,FALSE)/1000</f>
        <v>1.226364524856335E-3</v>
      </c>
      <c r="AT99" s="76">
        <f ca="1">AC99*VLOOKUP('Tipo de Pilha_Furieri2014'!$E$1,'Área - us ur_Furieri2014'!$A$4:$R$6,11,FALSE)/1000</f>
        <v>1.0934562327074265E-3</v>
      </c>
      <c r="AU99" s="76">
        <f ca="1">AD99*VLOOKUP('Tipo de Pilha_Furieri2014'!$E$1,'Área - us ur_Furieri2014'!$A$4:$R$6,12,FALSE)/1000</f>
        <v>9.8413594074003917E-4</v>
      </c>
      <c r="AV99" s="76">
        <f ca="1">AE99*VLOOKUP('Tipo de Pilha_Furieri2014'!$E$1,'Área - us ur_Furieri2014'!$A$4:$R$6,13,FALSE)/1000</f>
        <v>3.1201576086096133E-4</v>
      </c>
      <c r="AW99" s="76">
        <f ca="1">AF99*VLOOKUP('Tipo de Pilha_Furieri2014'!$E$1,'Área - us ur_Furieri2014'!$A$4:$R$6,14,FALSE)/1000</f>
        <v>1.9269748346027832E-4</v>
      </c>
      <c r="AX99" s="76">
        <f ca="1">AG99*VLOOKUP('Tipo de Pilha_Furieri2014'!$E$1,'Área - us ur_Furieri2014'!$A$4:$R$6,15,FALSE)/1000</f>
        <v>7.7695267227299256E-5</v>
      </c>
      <c r="AY99" s="76">
        <f ca="1">AH99*VLOOKUP('Tipo de Pilha_Furieri2014'!$E$1,'Área - us ur_Furieri2014'!$A$4:$R$6,16,FALSE)/1000</f>
        <v>0</v>
      </c>
      <c r="AZ99" s="76">
        <f ca="1">AI99*VLOOKUP('Tipo de Pilha_Furieri2014'!$E$1,'Área - us ur_Furieri2014'!$A$4:$R$6,17,FALSE)/1000</f>
        <v>0</v>
      </c>
      <c r="BA99" s="77">
        <f ca="1">AJ99*VLOOKUP('Tipo de Pilha_Furieri2014'!$E$1,'Área - us ur_Furieri2014'!$A$4:$R$6,18,FALSE)/1000</f>
        <v>0</v>
      </c>
      <c r="BB99" s="70">
        <f t="shared" ca="1" si="44"/>
        <v>8.0582629793251852E-3</v>
      </c>
    </row>
    <row r="100" spans="1:54" ht="15" customHeight="1" x14ac:dyDescent="0.2">
      <c r="A100" s="90">
        <f>'Série Vento-2 dias'!J100</f>
        <v>42200</v>
      </c>
      <c r="B100" s="55">
        <f ca="1">'Série Vento-2 dias'!K100</f>
        <v>12.027700719999999</v>
      </c>
      <c r="C100" s="48">
        <f t="shared" ca="1" si="26"/>
        <v>6.0138503600000004E-2</v>
      </c>
      <c r="D100" s="49">
        <f t="shared" ca="1" si="27"/>
        <v>0.18041551079999998</v>
      </c>
      <c r="E100" s="49">
        <f t="shared" ca="1" si="28"/>
        <v>0.30069251799999996</v>
      </c>
      <c r="F100" s="49">
        <f t="shared" ca="1" si="29"/>
        <v>0.42096952519999992</v>
      </c>
      <c r="G100" s="49">
        <f t="shared" ca="1" si="30"/>
        <v>0.54124653239999998</v>
      </c>
      <c r="H100" s="49">
        <f t="shared" ca="1" si="31"/>
        <v>0.66152353959999999</v>
      </c>
      <c r="I100" s="49">
        <f t="shared" ca="1" si="32"/>
        <v>0.78180054679999988</v>
      </c>
      <c r="J100" s="49">
        <f t="shared" ca="1" si="33"/>
        <v>0.902077554</v>
      </c>
      <c r="K100" s="49">
        <f t="shared" ca="1" si="34"/>
        <v>1.0223545612</v>
      </c>
      <c r="L100" s="49">
        <f t="shared" ca="1" si="35"/>
        <v>1.1426315683999999</v>
      </c>
      <c r="M100" s="49">
        <f t="shared" ca="1" si="36"/>
        <v>1.2629085756</v>
      </c>
      <c r="N100" s="49">
        <f t="shared" ca="1" si="37"/>
        <v>1.3831855827999997</v>
      </c>
      <c r="O100" s="49">
        <f t="shared" ca="1" si="38"/>
        <v>1.5034625899999998</v>
      </c>
      <c r="P100" s="49">
        <f t="shared" ca="1" si="39"/>
        <v>1.6237395971999999</v>
      </c>
      <c r="Q100" s="49">
        <f t="shared" ca="1" si="40"/>
        <v>1.7440166043999996</v>
      </c>
      <c r="R100" s="49">
        <f t="shared" ca="1" si="41"/>
        <v>1.8642936116000002</v>
      </c>
      <c r="S100" s="50">
        <f t="shared" ca="1" si="42"/>
        <v>1.9845706187999999</v>
      </c>
      <c r="T100" s="48">
        <f t="shared" ca="1" si="46"/>
        <v>0</v>
      </c>
      <c r="U100" s="49">
        <f t="shared" ca="1" si="46"/>
        <v>0</v>
      </c>
      <c r="V100" s="49">
        <f t="shared" ca="1" si="46"/>
        <v>0</v>
      </c>
      <c r="W100" s="49">
        <f t="shared" ca="1" si="46"/>
        <v>0</v>
      </c>
      <c r="X100" s="49">
        <f t="shared" ca="1" si="46"/>
        <v>3.4989591863194063</v>
      </c>
      <c r="Y100" s="49">
        <f t="shared" ca="1" si="46"/>
        <v>8.8970711545569401</v>
      </c>
      <c r="Z100" s="49">
        <f t="shared" ca="1" si="46"/>
        <v>15.973303904269175</v>
      </c>
      <c r="AA100" s="49">
        <f t="shared" ca="1" si="46"/>
        <v>24.72765743545613</v>
      </c>
      <c r="AB100" s="49">
        <f t="shared" ca="1" si="46"/>
        <v>35.160131748117792</v>
      </c>
      <c r="AC100" s="49">
        <f t="shared" ca="1" si="46"/>
        <v>47.270726842254135</v>
      </c>
      <c r="AD100" s="49">
        <f t="shared" ca="1" si="46"/>
        <v>61.059442717865224</v>
      </c>
      <c r="AE100" s="49">
        <f t="shared" ca="1" si="46"/>
        <v>76.52627937495096</v>
      </c>
      <c r="AF100" s="49">
        <f t="shared" ca="1" si="46"/>
        <v>93.671236813511456</v>
      </c>
      <c r="AG100" s="49">
        <f t="shared" ca="1" si="46"/>
        <v>112.49431503354667</v>
      </c>
      <c r="AH100" s="49">
        <f t="shared" ca="1" si="46"/>
        <v>132.99551403505649</v>
      </c>
      <c r="AI100" s="49">
        <f t="shared" ca="1" si="45"/>
        <v>155.17483381804121</v>
      </c>
      <c r="AJ100" s="49">
        <f t="shared" ca="1" si="25"/>
        <v>179.03227438250045</v>
      </c>
      <c r="AK100" s="75">
        <f ca="1">T100*VLOOKUP('Tipo de Pilha_Furieri2014'!$E$1,'Área - us ur_Furieri2014'!$A$4:$R$6,2,FALSE)/1000</f>
        <v>0</v>
      </c>
      <c r="AL100" s="76">
        <f ca="1">U100*VLOOKUP('Tipo de Pilha_Furieri2014'!$E$1,'Área - us ur_Furieri2014'!$A$4:$R$6,3,FALSE)/1000</f>
        <v>0</v>
      </c>
      <c r="AM100" s="76">
        <f ca="1">V100*VLOOKUP('Tipo de Pilha_Furieri2014'!$E$1,'Área - us ur_Furieri2014'!$A$4:$R$6,4,FALSE)/1000</f>
        <v>0</v>
      </c>
      <c r="AN100" s="76">
        <f ca="1">W100*VLOOKUP('Tipo de Pilha_Furieri2014'!$E$1,'Área - us ur_Furieri2014'!$A$4:$R$6,5,FALSE)/1000</f>
        <v>0</v>
      </c>
      <c r="AO100" s="76">
        <f ca="1">X100*VLOOKUP('Tipo de Pilha_Furieri2014'!$E$1,'Área - us ur_Furieri2014'!$A$4:$R$6,6,FALSE)/1000</f>
        <v>5.5633451062478553E-4</v>
      </c>
      <c r="AP100" s="76">
        <f ca="1">Y100*VLOOKUP('Tipo de Pilha_Furieri2014'!$E$1,'Área - us ur_Furieri2014'!$A$4:$R$6,7,FALSE)/1000</f>
        <v>1.806105444375059E-3</v>
      </c>
      <c r="AQ100" s="76">
        <f ca="1">Z100*VLOOKUP('Tipo de Pilha_Furieri2014'!$E$1,'Área - us ur_Furieri2014'!$A$4:$R$6,8,FALSE)/1000</f>
        <v>2.4439154973531834E-3</v>
      </c>
      <c r="AR100" s="76">
        <f ca="1">AA100*VLOOKUP('Tipo de Pilha_Furieri2014'!$E$1,'Área - us ur_Furieri2014'!$A$4:$R$6,9,FALSE)/1000</f>
        <v>2.6953146604647184E-3</v>
      </c>
      <c r="AS100" s="76">
        <f ca="1">AB100*VLOOKUP('Tipo de Pilha_Furieri2014'!$E$1,'Área - us ur_Furieri2014'!$A$4:$R$6,10,FALSE)/1000</f>
        <v>1.8986471143983611E-3</v>
      </c>
      <c r="AT100" s="76">
        <f ca="1">AC100*VLOOKUP('Tipo de Pilha_Furieri2014'!$E$1,'Área - us ur_Furieri2014'!$A$4:$R$6,11,FALSE)/1000</f>
        <v>1.654475439478895E-3</v>
      </c>
      <c r="AU100" s="76">
        <f ca="1">AD100*VLOOKUP('Tipo de Pilha_Furieri2014'!$E$1,'Área - us ur_Furieri2014'!$A$4:$R$6,12,FALSE)/1000</f>
        <v>1.4654266252287654E-3</v>
      </c>
      <c r="AV100" s="76">
        <f ca="1">AE100*VLOOKUP('Tipo de Pilha_Furieri2014'!$E$1,'Área - us ur_Furieri2014'!$A$4:$R$6,13,FALSE)/1000</f>
        <v>4.5915767624970578E-4</v>
      </c>
      <c r="AW100" s="76">
        <f ca="1">AF100*VLOOKUP('Tipo de Pilha_Furieri2014'!$E$1,'Área - us ur_Furieri2014'!$A$4:$R$6,14,FALSE)/1000</f>
        <v>2.8101371044053435E-4</v>
      </c>
      <c r="AX100" s="76">
        <f ca="1">AG100*VLOOKUP('Tipo de Pilha_Furieri2014'!$E$1,'Área - us ur_Furieri2014'!$A$4:$R$6,15,FALSE)/1000</f>
        <v>1.1249431503354668E-4</v>
      </c>
      <c r="AY100" s="76">
        <f ca="1">AH100*VLOOKUP('Tipo de Pilha_Furieri2014'!$E$1,'Área - us ur_Furieri2014'!$A$4:$R$6,16,FALSE)/1000</f>
        <v>0</v>
      </c>
      <c r="AZ100" s="76">
        <f ca="1">AI100*VLOOKUP('Tipo de Pilha_Furieri2014'!$E$1,'Área - us ur_Furieri2014'!$A$4:$R$6,17,FALSE)/1000</f>
        <v>0</v>
      </c>
      <c r="BA100" s="77">
        <f ca="1">AJ100*VLOOKUP('Tipo de Pilha_Furieri2014'!$E$1,'Área - us ur_Furieri2014'!$A$4:$R$6,18,FALSE)/1000</f>
        <v>0</v>
      </c>
      <c r="BB100" s="70">
        <f t="shared" ca="1" si="44"/>
        <v>1.3372884993647555E-2</v>
      </c>
    </row>
    <row r="101" spans="1:54" ht="15" customHeight="1" x14ac:dyDescent="0.2">
      <c r="A101" s="90">
        <f>'Série Vento-2 dias'!J101</f>
        <v>42202</v>
      </c>
      <c r="B101" s="55">
        <f ca="1">'Série Vento-2 dias'!K101</f>
        <v>12.027700719999999</v>
      </c>
      <c r="C101" s="48">
        <f t="shared" ca="1" si="26"/>
        <v>6.0138503600000004E-2</v>
      </c>
      <c r="D101" s="49">
        <f t="shared" ca="1" si="27"/>
        <v>0.18041551079999998</v>
      </c>
      <c r="E101" s="49">
        <f t="shared" ca="1" si="28"/>
        <v>0.30069251799999996</v>
      </c>
      <c r="F101" s="49">
        <f t="shared" ca="1" si="29"/>
        <v>0.42096952519999992</v>
      </c>
      <c r="G101" s="49">
        <f t="shared" ca="1" si="30"/>
        <v>0.54124653239999998</v>
      </c>
      <c r="H101" s="49">
        <f t="shared" ca="1" si="31"/>
        <v>0.66152353959999999</v>
      </c>
      <c r="I101" s="49">
        <f t="shared" ca="1" si="32"/>
        <v>0.78180054679999988</v>
      </c>
      <c r="J101" s="49">
        <f t="shared" ca="1" si="33"/>
        <v>0.902077554</v>
      </c>
      <c r="K101" s="49">
        <f t="shared" ca="1" si="34"/>
        <v>1.0223545612</v>
      </c>
      <c r="L101" s="49">
        <f t="shared" ca="1" si="35"/>
        <v>1.1426315683999999</v>
      </c>
      <c r="M101" s="49">
        <f t="shared" ca="1" si="36"/>
        <v>1.2629085756</v>
      </c>
      <c r="N101" s="49">
        <f t="shared" ca="1" si="37"/>
        <v>1.3831855827999997</v>
      </c>
      <c r="O101" s="49">
        <f t="shared" ca="1" si="38"/>
        <v>1.5034625899999998</v>
      </c>
      <c r="P101" s="49">
        <f t="shared" ca="1" si="39"/>
        <v>1.6237395971999999</v>
      </c>
      <c r="Q101" s="49">
        <f t="shared" ca="1" si="40"/>
        <v>1.7440166043999996</v>
      </c>
      <c r="R101" s="49">
        <f t="shared" ca="1" si="41"/>
        <v>1.8642936116000002</v>
      </c>
      <c r="S101" s="50">
        <f t="shared" ca="1" si="42"/>
        <v>1.9845706187999999</v>
      </c>
      <c r="T101" s="48">
        <f t="shared" ref="T101:AH117" ca="1" si="47">IF(C101&gt;$BF$1,58*(C101-$BF$1)^2+25*(C101-$BF$1),0)</f>
        <v>0</v>
      </c>
      <c r="U101" s="49">
        <f t="shared" ca="1" si="47"/>
        <v>0</v>
      </c>
      <c r="V101" s="49">
        <f t="shared" ca="1" si="47"/>
        <v>0</v>
      </c>
      <c r="W101" s="49">
        <f t="shared" ca="1" si="47"/>
        <v>0</v>
      </c>
      <c r="X101" s="49">
        <f t="shared" ca="1" si="47"/>
        <v>3.4989591863194063</v>
      </c>
      <c r="Y101" s="49">
        <f t="shared" ca="1" si="47"/>
        <v>8.8970711545569401</v>
      </c>
      <c r="Z101" s="49">
        <f t="shared" ca="1" si="47"/>
        <v>15.973303904269175</v>
      </c>
      <c r="AA101" s="49">
        <f t="shared" ca="1" si="47"/>
        <v>24.72765743545613</v>
      </c>
      <c r="AB101" s="49">
        <f t="shared" ca="1" si="47"/>
        <v>35.160131748117792</v>
      </c>
      <c r="AC101" s="49">
        <f t="shared" ca="1" si="47"/>
        <v>47.270726842254135</v>
      </c>
      <c r="AD101" s="49">
        <f t="shared" ca="1" si="47"/>
        <v>61.059442717865224</v>
      </c>
      <c r="AE101" s="49">
        <f t="shared" ca="1" si="47"/>
        <v>76.52627937495096</v>
      </c>
      <c r="AF101" s="49">
        <f t="shared" ca="1" si="47"/>
        <v>93.671236813511456</v>
      </c>
      <c r="AG101" s="49">
        <f t="shared" ca="1" si="47"/>
        <v>112.49431503354667</v>
      </c>
      <c r="AH101" s="49">
        <f t="shared" ca="1" si="47"/>
        <v>132.99551403505649</v>
      </c>
      <c r="AI101" s="49">
        <f t="shared" ca="1" si="45"/>
        <v>155.17483381804121</v>
      </c>
      <c r="AJ101" s="49">
        <f t="shared" ca="1" si="25"/>
        <v>179.03227438250045</v>
      </c>
      <c r="AK101" s="75">
        <f ca="1">T101*VLOOKUP('Tipo de Pilha_Furieri2014'!$E$1,'Área - us ur_Furieri2014'!$A$4:$R$6,2,FALSE)/1000</f>
        <v>0</v>
      </c>
      <c r="AL101" s="76">
        <f ca="1">U101*VLOOKUP('Tipo de Pilha_Furieri2014'!$E$1,'Área - us ur_Furieri2014'!$A$4:$R$6,3,FALSE)/1000</f>
        <v>0</v>
      </c>
      <c r="AM101" s="76">
        <f ca="1">V101*VLOOKUP('Tipo de Pilha_Furieri2014'!$E$1,'Área - us ur_Furieri2014'!$A$4:$R$6,4,FALSE)/1000</f>
        <v>0</v>
      </c>
      <c r="AN101" s="76">
        <f ca="1">W101*VLOOKUP('Tipo de Pilha_Furieri2014'!$E$1,'Área - us ur_Furieri2014'!$A$4:$R$6,5,FALSE)/1000</f>
        <v>0</v>
      </c>
      <c r="AO101" s="76">
        <f ca="1">X101*VLOOKUP('Tipo de Pilha_Furieri2014'!$E$1,'Área - us ur_Furieri2014'!$A$4:$R$6,6,FALSE)/1000</f>
        <v>5.5633451062478553E-4</v>
      </c>
      <c r="AP101" s="76">
        <f ca="1">Y101*VLOOKUP('Tipo de Pilha_Furieri2014'!$E$1,'Área - us ur_Furieri2014'!$A$4:$R$6,7,FALSE)/1000</f>
        <v>1.806105444375059E-3</v>
      </c>
      <c r="AQ101" s="76">
        <f ca="1">Z101*VLOOKUP('Tipo de Pilha_Furieri2014'!$E$1,'Área - us ur_Furieri2014'!$A$4:$R$6,8,FALSE)/1000</f>
        <v>2.4439154973531834E-3</v>
      </c>
      <c r="AR101" s="76">
        <f ca="1">AA101*VLOOKUP('Tipo de Pilha_Furieri2014'!$E$1,'Área - us ur_Furieri2014'!$A$4:$R$6,9,FALSE)/1000</f>
        <v>2.6953146604647184E-3</v>
      </c>
      <c r="AS101" s="76">
        <f ca="1">AB101*VLOOKUP('Tipo de Pilha_Furieri2014'!$E$1,'Área - us ur_Furieri2014'!$A$4:$R$6,10,FALSE)/1000</f>
        <v>1.8986471143983611E-3</v>
      </c>
      <c r="AT101" s="76">
        <f ca="1">AC101*VLOOKUP('Tipo de Pilha_Furieri2014'!$E$1,'Área - us ur_Furieri2014'!$A$4:$R$6,11,FALSE)/1000</f>
        <v>1.654475439478895E-3</v>
      </c>
      <c r="AU101" s="76">
        <f ca="1">AD101*VLOOKUP('Tipo de Pilha_Furieri2014'!$E$1,'Área - us ur_Furieri2014'!$A$4:$R$6,12,FALSE)/1000</f>
        <v>1.4654266252287654E-3</v>
      </c>
      <c r="AV101" s="76">
        <f ca="1">AE101*VLOOKUP('Tipo de Pilha_Furieri2014'!$E$1,'Área - us ur_Furieri2014'!$A$4:$R$6,13,FALSE)/1000</f>
        <v>4.5915767624970578E-4</v>
      </c>
      <c r="AW101" s="76">
        <f ca="1">AF101*VLOOKUP('Tipo de Pilha_Furieri2014'!$E$1,'Área - us ur_Furieri2014'!$A$4:$R$6,14,FALSE)/1000</f>
        <v>2.8101371044053435E-4</v>
      </c>
      <c r="AX101" s="76">
        <f ca="1">AG101*VLOOKUP('Tipo de Pilha_Furieri2014'!$E$1,'Área - us ur_Furieri2014'!$A$4:$R$6,15,FALSE)/1000</f>
        <v>1.1249431503354668E-4</v>
      </c>
      <c r="AY101" s="76">
        <f ca="1">AH101*VLOOKUP('Tipo de Pilha_Furieri2014'!$E$1,'Área - us ur_Furieri2014'!$A$4:$R$6,16,FALSE)/1000</f>
        <v>0</v>
      </c>
      <c r="AZ101" s="76">
        <f ca="1">AI101*VLOOKUP('Tipo de Pilha_Furieri2014'!$E$1,'Área - us ur_Furieri2014'!$A$4:$R$6,17,FALSE)/1000</f>
        <v>0</v>
      </c>
      <c r="BA101" s="77">
        <f ca="1">AJ101*VLOOKUP('Tipo de Pilha_Furieri2014'!$E$1,'Área - us ur_Furieri2014'!$A$4:$R$6,18,FALSE)/1000</f>
        <v>0</v>
      </c>
      <c r="BB101" s="70">
        <f t="shared" ca="1" si="44"/>
        <v>1.3372884993647555E-2</v>
      </c>
    </row>
    <row r="102" spans="1:54" ht="15" customHeight="1" x14ac:dyDescent="0.2">
      <c r="A102" s="90">
        <f>'Série Vento-2 dias'!J102</f>
        <v>42204</v>
      </c>
      <c r="B102" s="55">
        <f ca="1">'Série Vento-2 dias'!K102</f>
        <v>9.4503362800000001</v>
      </c>
      <c r="C102" s="48">
        <f t="shared" ca="1" si="26"/>
        <v>4.7251681400000009E-2</v>
      </c>
      <c r="D102" s="49">
        <f t="shared" ca="1" si="27"/>
        <v>0.14175504419999999</v>
      </c>
      <c r="E102" s="49">
        <f t="shared" ca="1" si="28"/>
        <v>0.236258407</v>
      </c>
      <c r="F102" s="49">
        <f t="shared" ca="1" si="29"/>
        <v>0.33076176979999999</v>
      </c>
      <c r="G102" s="49">
        <f t="shared" ca="1" si="30"/>
        <v>0.42526513260000004</v>
      </c>
      <c r="H102" s="49">
        <f t="shared" ca="1" si="31"/>
        <v>0.51976849540000003</v>
      </c>
      <c r="I102" s="49">
        <f t="shared" ca="1" si="32"/>
        <v>0.61427185820000008</v>
      </c>
      <c r="J102" s="49">
        <f t="shared" ca="1" si="33"/>
        <v>0.70877522100000012</v>
      </c>
      <c r="K102" s="49">
        <f t="shared" ca="1" si="34"/>
        <v>0.80327858380000006</v>
      </c>
      <c r="L102" s="49">
        <f t="shared" ca="1" si="35"/>
        <v>0.89778194659999999</v>
      </c>
      <c r="M102" s="49">
        <f t="shared" ca="1" si="36"/>
        <v>0.99228530940000015</v>
      </c>
      <c r="N102" s="49">
        <f t="shared" ca="1" si="37"/>
        <v>1.0867886722</v>
      </c>
      <c r="O102" s="49">
        <f t="shared" ca="1" si="38"/>
        <v>1.181292035</v>
      </c>
      <c r="P102" s="49">
        <f t="shared" ca="1" si="39"/>
        <v>1.2757953978000001</v>
      </c>
      <c r="Q102" s="49">
        <f t="shared" ca="1" si="40"/>
        <v>1.3702987605999999</v>
      </c>
      <c r="R102" s="49">
        <f t="shared" ca="1" si="41"/>
        <v>1.4648021234000004</v>
      </c>
      <c r="S102" s="50">
        <f t="shared" ca="1" si="42"/>
        <v>1.5593054862000002</v>
      </c>
      <c r="T102" s="48">
        <f t="shared" ca="1" si="47"/>
        <v>0</v>
      </c>
      <c r="U102" s="49">
        <f t="shared" ca="1" si="47"/>
        <v>0</v>
      </c>
      <c r="V102" s="49">
        <f t="shared" ca="1" si="47"/>
        <v>0</v>
      </c>
      <c r="W102" s="49">
        <f t="shared" ca="1" si="47"/>
        <v>0</v>
      </c>
      <c r="X102" s="49">
        <f t="shared" ca="1" si="47"/>
        <v>0</v>
      </c>
      <c r="Y102" s="49">
        <f t="shared" ca="1" si="47"/>
        <v>2.7115985854500311</v>
      </c>
      <c r="Z102" s="49">
        <f t="shared" ca="1" si="47"/>
        <v>6.5762512830198965</v>
      </c>
      <c r="AA102" s="49">
        <f t="shared" ca="1" si="47"/>
        <v>11.47688670792874</v>
      </c>
      <c r="AB102" s="49">
        <f t="shared" ca="1" si="47"/>
        <v>17.413504860176555</v>
      </c>
      <c r="AC102" s="49">
        <f t="shared" ca="1" si="47"/>
        <v>24.386105739763345</v>
      </c>
      <c r="AD102" s="49">
        <f t="shared" ca="1" si="47"/>
        <v>32.394689346689134</v>
      </c>
      <c r="AE102" s="49">
        <f t="shared" ca="1" si="47"/>
        <v>41.43925568095387</v>
      </c>
      <c r="AF102" s="49">
        <f t="shared" ca="1" si="47"/>
        <v>51.519804742557596</v>
      </c>
      <c r="AG102" s="49">
        <f t="shared" ca="1" si="47"/>
        <v>62.636336531500305</v>
      </c>
      <c r="AH102" s="49">
        <f t="shared" ca="1" si="47"/>
        <v>74.788851047781975</v>
      </c>
      <c r="AI102" s="49">
        <f t="shared" ca="1" si="45"/>
        <v>87.977348291402706</v>
      </c>
      <c r="AJ102" s="49">
        <f t="shared" ca="1" si="25"/>
        <v>102.20182826236231</v>
      </c>
      <c r="AK102" s="75">
        <f ca="1">T102*VLOOKUP('Tipo de Pilha_Furieri2014'!$E$1,'Área - us ur_Furieri2014'!$A$4:$R$6,2,FALSE)/1000</f>
        <v>0</v>
      </c>
      <c r="AL102" s="76">
        <f ca="1">U102*VLOOKUP('Tipo de Pilha_Furieri2014'!$E$1,'Área - us ur_Furieri2014'!$A$4:$R$6,3,FALSE)/1000</f>
        <v>0</v>
      </c>
      <c r="AM102" s="76">
        <f ca="1">V102*VLOOKUP('Tipo de Pilha_Furieri2014'!$E$1,'Área - us ur_Furieri2014'!$A$4:$R$6,4,FALSE)/1000</f>
        <v>0</v>
      </c>
      <c r="AN102" s="76">
        <f ca="1">W102*VLOOKUP('Tipo de Pilha_Furieri2014'!$E$1,'Área - us ur_Furieri2014'!$A$4:$R$6,5,FALSE)/1000</f>
        <v>0</v>
      </c>
      <c r="AO102" s="76">
        <f ca="1">X102*VLOOKUP('Tipo de Pilha_Furieri2014'!$E$1,'Área - us ur_Furieri2014'!$A$4:$R$6,6,FALSE)/1000</f>
        <v>0</v>
      </c>
      <c r="AP102" s="76">
        <f ca="1">Y102*VLOOKUP('Tipo de Pilha_Furieri2014'!$E$1,'Área - us ur_Furieri2014'!$A$4:$R$6,7,FALSE)/1000</f>
        <v>5.5045451284635634E-4</v>
      </c>
      <c r="AQ102" s="76">
        <f ca="1">Z102*VLOOKUP('Tipo de Pilha_Furieri2014'!$E$1,'Área - us ur_Furieri2014'!$A$4:$R$6,8,FALSE)/1000</f>
        <v>1.0061664463020441E-3</v>
      </c>
      <c r="AR102" s="76">
        <f ca="1">AA102*VLOOKUP('Tipo de Pilha_Furieri2014'!$E$1,'Área - us ur_Furieri2014'!$A$4:$R$6,9,FALSE)/1000</f>
        <v>1.2509806511642328E-3</v>
      </c>
      <c r="AS102" s="76">
        <f ca="1">AB102*VLOOKUP('Tipo de Pilha_Furieri2014'!$E$1,'Área - us ur_Furieri2014'!$A$4:$R$6,10,FALSE)/1000</f>
        <v>9.4032926244953406E-4</v>
      </c>
      <c r="AT102" s="76">
        <f ca="1">AC102*VLOOKUP('Tipo de Pilha_Furieri2014'!$E$1,'Área - us ur_Furieri2014'!$A$4:$R$6,11,FALSE)/1000</f>
        <v>8.5351370089171714E-4</v>
      </c>
      <c r="AU102" s="76">
        <f ca="1">AD102*VLOOKUP('Tipo de Pilha_Furieri2014'!$E$1,'Área - us ur_Furieri2014'!$A$4:$R$6,12,FALSE)/1000</f>
        <v>7.7747254432053924E-4</v>
      </c>
      <c r="AV102" s="76">
        <f ca="1">AE102*VLOOKUP('Tipo de Pilha_Furieri2014'!$E$1,'Área - us ur_Furieri2014'!$A$4:$R$6,13,FALSE)/1000</f>
        <v>2.4863553408572322E-4</v>
      </c>
      <c r="AW102" s="76">
        <f ca="1">AF102*VLOOKUP('Tipo de Pilha_Furieri2014'!$E$1,'Área - us ur_Furieri2014'!$A$4:$R$6,14,FALSE)/1000</f>
        <v>1.545594142276728E-4</v>
      </c>
      <c r="AX102" s="76">
        <f ca="1">AG102*VLOOKUP('Tipo de Pilha_Furieri2014'!$E$1,'Área - us ur_Furieri2014'!$A$4:$R$6,15,FALSE)/1000</f>
        <v>6.26363365315003E-5</v>
      </c>
      <c r="AY102" s="76">
        <f ca="1">AH102*VLOOKUP('Tipo de Pilha_Furieri2014'!$E$1,'Área - us ur_Furieri2014'!$A$4:$R$6,16,FALSE)/1000</f>
        <v>0</v>
      </c>
      <c r="AZ102" s="76">
        <f ca="1">AI102*VLOOKUP('Tipo de Pilha_Furieri2014'!$E$1,'Área - us ur_Furieri2014'!$A$4:$R$6,17,FALSE)/1000</f>
        <v>0</v>
      </c>
      <c r="BA102" s="77">
        <f ca="1">AJ102*VLOOKUP('Tipo de Pilha_Furieri2014'!$E$1,'Área - us ur_Furieri2014'!$A$4:$R$6,18,FALSE)/1000</f>
        <v>0</v>
      </c>
      <c r="BB102" s="70">
        <f t="shared" ca="1" si="44"/>
        <v>5.8447484028193199E-3</v>
      </c>
    </row>
    <row r="103" spans="1:54" ht="15" customHeight="1" x14ac:dyDescent="0.2">
      <c r="A103" s="90">
        <f>'Série Vento-2 dias'!J103</f>
        <v>42206</v>
      </c>
      <c r="B103" s="55">
        <f ca="1">'Série Vento-2 dias'!K103</f>
        <v>12.027700719999999</v>
      </c>
      <c r="C103" s="48">
        <f t="shared" ca="1" si="26"/>
        <v>6.0138503600000004E-2</v>
      </c>
      <c r="D103" s="49">
        <f t="shared" ca="1" si="27"/>
        <v>0.18041551079999998</v>
      </c>
      <c r="E103" s="49">
        <f t="shared" ca="1" si="28"/>
        <v>0.30069251799999996</v>
      </c>
      <c r="F103" s="49">
        <f t="shared" ca="1" si="29"/>
        <v>0.42096952519999992</v>
      </c>
      <c r="G103" s="49">
        <f t="shared" ca="1" si="30"/>
        <v>0.54124653239999998</v>
      </c>
      <c r="H103" s="49">
        <f t="shared" ca="1" si="31"/>
        <v>0.66152353959999999</v>
      </c>
      <c r="I103" s="49">
        <f t="shared" ca="1" si="32"/>
        <v>0.78180054679999988</v>
      </c>
      <c r="J103" s="49">
        <f t="shared" ca="1" si="33"/>
        <v>0.902077554</v>
      </c>
      <c r="K103" s="49">
        <f t="shared" ca="1" si="34"/>
        <v>1.0223545612</v>
      </c>
      <c r="L103" s="49">
        <f t="shared" ca="1" si="35"/>
        <v>1.1426315683999999</v>
      </c>
      <c r="M103" s="49">
        <f t="shared" ca="1" si="36"/>
        <v>1.2629085756</v>
      </c>
      <c r="N103" s="49">
        <f t="shared" ca="1" si="37"/>
        <v>1.3831855827999997</v>
      </c>
      <c r="O103" s="49">
        <f t="shared" ca="1" si="38"/>
        <v>1.5034625899999998</v>
      </c>
      <c r="P103" s="49">
        <f t="shared" ca="1" si="39"/>
        <v>1.6237395971999999</v>
      </c>
      <c r="Q103" s="49">
        <f t="shared" ca="1" si="40"/>
        <v>1.7440166043999996</v>
      </c>
      <c r="R103" s="49">
        <f t="shared" ca="1" si="41"/>
        <v>1.8642936116000002</v>
      </c>
      <c r="S103" s="50">
        <f t="shared" ca="1" si="42"/>
        <v>1.9845706187999999</v>
      </c>
      <c r="T103" s="48">
        <f t="shared" ca="1" si="47"/>
        <v>0</v>
      </c>
      <c r="U103" s="49">
        <f t="shared" ca="1" si="47"/>
        <v>0</v>
      </c>
      <c r="V103" s="49">
        <f t="shared" ca="1" si="47"/>
        <v>0</v>
      </c>
      <c r="W103" s="49">
        <f t="shared" ca="1" si="47"/>
        <v>0</v>
      </c>
      <c r="X103" s="49">
        <f t="shared" ca="1" si="47"/>
        <v>3.4989591863194063</v>
      </c>
      <c r="Y103" s="49">
        <f t="shared" ca="1" si="47"/>
        <v>8.8970711545569401</v>
      </c>
      <c r="Z103" s="49">
        <f t="shared" ca="1" si="47"/>
        <v>15.973303904269175</v>
      </c>
      <c r="AA103" s="49">
        <f t="shared" ca="1" si="47"/>
        <v>24.72765743545613</v>
      </c>
      <c r="AB103" s="49">
        <f t="shared" ca="1" si="47"/>
        <v>35.160131748117792</v>
      </c>
      <c r="AC103" s="49">
        <f t="shared" ca="1" si="47"/>
        <v>47.270726842254135</v>
      </c>
      <c r="AD103" s="49">
        <f t="shared" ca="1" si="47"/>
        <v>61.059442717865224</v>
      </c>
      <c r="AE103" s="49">
        <f t="shared" ca="1" si="47"/>
        <v>76.52627937495096</v>
      </c>
      <c r="AF103" s="49">
        <f t="shared" ca="1" si="47"/>
        <v>93.671236813511456</v>
      </c>
      <c r="AG103" s="49">
        <f t="shared" ca="1" si="47"/>
        <v>112.49431503354667</v>
      </c>
      <c r="AH103" s="49">
        <f t="shared" ca="1" si="47"/>
        <v>132.99551403505649</v>
      </c>
      <c r="AI103" s="49">
        <f t="shared" ca="1" si="45"/>
        <v>155.17483381804121</v>
      </c>
      <c r="AJ103" s="49">
        <f t="shared" ca="1" si="25"/>
        <v>179.03227438250045</v>
      </c>
      <c r="AK103" s="75">
        <f ca="1">T103*VLOOKUP('Tipo de Pilha_Furieri2014'!$E$1,'Área - us ur_Furieri2014'!$A$4:$R$6,2,FALSE)/1000</f>
        <v>0</v>
      </c>
      <c r="AL103" s="76">
        <f ca="1">U103*VLOOKUP('Tipo de Pilha_Furieri2014'!$E$1,'Área - us ur_Furieri2014'!$A$4:$R$6,3,FALSE)/1000</f>
        <v>0</v>
      </c>
      <c r="AM103" s="76">
        <f ca="1">V103*VLOOKUP('Tipo de Pilha_Furieri2014'!$E$1,'Área - us ur_Furieri2014'!$A$4:$R$6,4,FALSE)/1000</f>
        <v>0</v>
      </c>
      <c r="AN103" s="76">
        <f ca="1">W103*VLOOKUP('Tipo de Pilha_Furieri2014'!$E$1,'Área - us ur_Furieri2014'!$A$4:$R$6,5,FALSE)/1000</f>
        <v>0</v>
      </c>
      <c r="AO103" s="76">
        <f ca="1">X103*VLOOKUP('Tipo de Pilha_Furieri2014'!$E$1,'Área - us ur_Furieri2014'!$A$4:$R$6,6,FALSE)/1000</f>
        <v>5.5633451062478553E-4</v>
      </c>
      <c r="AP103" s="76">
        <f ca="1">Y103*VLOOKUP('Tipo de Pilha_Furieri2014'!$E$1,'Área - us ur_Furieri2014'!$A$4:$R$6,7,FALSE)/1000</f>
        <v>1.806105444375059E-3</v>
      </c>
      <c r="AQ103" s="76">
        <f ca="1">Z103*VLOOKUP('Tipo de Pilha_Furieri2014'!$E$1,'Área - us ur_Furieri2014'!$A$4:$R$6,8,FALSE)/1000</f>
        <v>2.4439154973531834E-3</v>
      </c>
      <c r="AR103" s="76">
        <f ca="1">AA103*VLOOKUP('Tipo de Pilha_Furieri2014'!$E$1,'Área - us ur_Furieri2014'!$A$4:$R$6,9,FALSE)/1000</f>
        <v>2.6953146604647184E-3</v>
      </c>
      <c r="AS103" s="76">
        <f ca="1">AB103*VLOOKUP('Tipo de Pilha_Furieri2014'!$E$1,'Área - us ur_Furieri2014'!$A$4:$R$6,10,FALSE)/1000</f>
        <v>1.8986471143983611E-3</v>
      </c>
      <c r="AT103" s="76">
        <f ca="1">AC103*VLOOKUP('Tipo de Pilha_Furieri2014'!$E$1,'Área - us ur_Furieri2014'!$A$4:$R$6,11,FALSE)/1000</f>
        <v>1.654475439478895E-3</v>
      </c>
      <c r="AU103" s="76">
        <f ca="1">AD103*VLOOKUP('Tipo de Pilha_Furieri2014'!$E$1,'Área - us ur_Furieri2014'!$A$4:$R$6,12,FALSE)/1000</f>
        <v>1.4654266252287654E-3</v>
      </c>
      <c r="AV103" s="76">
        <f ca="1">AE103*VLOOKUP('Tipo de Pilha_Furieri2014'!$E$1,'Área - us ur_Furieri2014'!$A$4:$R$6,13,FALSE)/1000</f>
        <v>4.5915767624970578E-4</v>
      </c>
      <c r="AW103" s="76">
        <f ca="1">AF103*VLOOKUP('Tipo de Pilha_Furieri2014'!$E$1,'Área - us ur_Furieri2014'!$A$4:$R$6,14,FALSE)/1000</f>
        <v>2.8101371044053435E-4</v>
      </c>
      <c r="AX103" s="76">
        <f ca="1">AG103*VLOOKUP('Tipo de Pilha_Furieri2014'!$E$1,'Área - us ur_Furieri2014'!$A$4:$R$6,15,FALSE)/1000</f>
        <v>1.1249431503354668E-4</v>
      </c>
      <c r="AY103" s="76">
        <f ca="1">AH103*VLOOKUP('Tipo de Pilha_Furieri2014'!$E$1,'Área - us ur_Furieri2014'!$A$4:$R$6,16,FALSE)/1000</f>
        <v>0</v>
      </c>
      <c r="AZ103" s="76">
        <f ca="1">AI103*VLOOKUP('Tipo de Pilha_Furieri2014'!$E$1,'Área - us ur_Furieri2014'!$A$4:$R$6,17,FALSE)/1000</f>
        <v>0</v>
      </c>
      <c r="BA103" s="77">
        <f ca="1">AJ103*VLOOKUP('Tipo de Pilha_Furieri2014'!$E$1,'Área - us ur_Furieri2014'!$A$4:$R$6,18,FALSE)/1000</f>
        <v>0</v>
      </c>
      <c r="BB103" s="70">
        <f t="shared" ca="1" si="44"/>
        <v>1.3372884993647555E-2</v>
      </c>
    </row>
    <row r="104" spans="1:54" ht="15" customHeight="1" x14ac:dyDescent="0.2">
      <c r="A104" s="90">
        <f>'Série Vento-2 dias'!J104</f>
        <v>42208</v>
      </c>
      <c r="B104" s="55">
        <f ca="1">'Série Vento-2 dias'!K104</f>
        <v>14.605065159999999</v>
      </c>
      <c r="C104" s="48">
        <f t="shared" ca="1" si="26"/>
        <v>7.3025325800000013E-2</v>
      </c>
      <c r="D104" s="49">
        <f t="shared" ca="1" si="27"/>
        <v>0.21907597739999998</v>
      </c>
      <c r="E104" s="49">
        <f t="shared" ca="1" si="28"/>
        <v>0.36512662899999998</v>
      </c>
      <c r="F104" s="49">
        <f t="shared" ca="1" si="29"/>
        <v>0.51117728059999989</v>
      </c>
      <c r="G104" s="49">
        <f t="shared" ca="1" si="30"/>
        <v>0.65722793219999998</v>
      </c>
      <c r="H104" s="49">
        <f t="shared" ca="1" si="31"/>
        <v>0.80327858380000006</v>
      </c>
      <c r="I104" s="49">
        <f t="shared" ca="1" si="32"/>
        <v>0.94932923539999992</v>
      </c>
      <c r="J104" s="49">
        <f t="shared" ca="1" si="33"/>
        <v>1.095379887</v>
      </c>
      <c r="K104" s="49">
        <f t="shared" ca="1" si="34"/>
        <v>1.2414305386</v>
      </c>
      <c r="L104" s="49">
        <f t="shared" ca="1" si="35"/>
        <v>1.3874811901999999</v>
      </c>
      <c r="M104" s="49">
        <f t="shared" ca="1" si="36"/>
        <v>1.5335318417999999</v>
      </c>
      <c r="N104" s="49">
        <f t="shared" ca="1" si="37"/>
        <v>1.6795824933999997</v>
      </c>
      <c r="O104" s="49">
        <f t="shared" ca="1" si="38"/>
        <v>1.8256331449999998</v>
      </c>
      <c r="P104" s="49">
        <f t="shared" ca="1" si="39"/>
        <v>1.9716837966</v>
      </c>
      <c r="Q104" s="49">
        <f t="shared" ca="1" si="40"/>
        <v>2.1177344481999998</v>
      </c>
      <c r="R104" s="49">
        <f t="shared" ca="1" si="41"/>
        <v>2.2637850998000002</v>
      </c>
      <c r="S104" s="50">
        <f t="shared" ca="1" si="42"/>
        <v>2.4098357513999997</v>
      </c>
      <c r="T104" s="48">
        <f t="shared" ca="1" si="47"/>
        <v>0</v>
      </c>
      <c r="U104" s="49">
        <f t="shared" ca="1" si="47"/>
        <v>0</v>
      </c>
      <c r="V104" s="49">
        <f t="shared" ca="1" si="47"/>
        <v>0</v>
      </c>
      <c r="W104" s="49">
        <f t="shared" ca="1" si="47"/>
        <v>2.4116375663654424</v>
      </c>
      <c r="X104" s="49">
        <f t="shared" ca="1" si="47"/>
        <v>8.6753852289694926</v>
      </c>
      <c r="Y104" s="49">
        <f t="shared" ca="1" si="47"/>
        <v>17.413504860176555</v>
      </c>
      <c r="Z104" s="49">
        <f t="shared" ca="1" si="47"/>
        <v>28.625996459986609</v>
      </c>
      <c r="AA104" s="49">
        <f t="shared" ca="1" si="47"/>
        <v>42.312860028399705</v>
      </c>
      <c r="AB104" s="49">
        <f t="shared" ca="1" si="47"/>
        <v>58.474095565415801</v>
      </c>
      <c r="AC104" s="49">
        <f t="shared" ca="1" si="47"/>
        <v>77.1097030710349</v>
      </c>
      <c r="AD104" s="49">
        <f t="shared" ca="1" si="47"/>
        <v>98.219682545257001</v>
      </c>
      <c r="AE104" s="49">
        <f t="shared" ca="1" si="47"/>
        <v>121.80403398808208</v>
      </c>
      <c r="AF104" s="49">
        <f t="shared" ca="1" si="47"/>
        <v>147.86275739951026</v>
      </c>
      <c r="AG104" s="49">
        <f t="shared" ca="1" si="47"/>
        <v>176.39585277954146</v>
      </c>
      <c r="AH104" s="49">
        <f t="shared" ca="1" si="47"/>
        <v>207.40332012817555</v>
      </c>
      <c r="AI104" s="49">
        <f t="shared" ca="1" si="45"/>
        <v>240.88515944541282</v>
      </c>
      <c r="AJ104" s="49">
        <f t="shared" ca="1" si="25"/>
        <v>276.84137073125294</v>
      </c>
      <c r="AK104" s="75">
        <f ca="1">T104*VLOOKUP('Tipo de Pilha_Furieri2014'!$E$1,'Área - us ur_Furieri2014'!$A$4:$R$6,2,FALSE)/1000</f>
        <v>0</v>
      </c>
      <c r="AL104" s="76">
        <f ca="1">U104*VLOOKUP('Tipo de Pilha_Furieri2014'!$E$1,'Área - us ur_Furieri2014'!$A$4:$R$6,3,FALSE)/1000</f>
        <v>0</v>
      </c>
      <c r="AM104" s="76">
        <f ca="1">V104*VLOOKUP('Tipo de Pilha_Furieri2014'!$E$1,'Área - us ur_Furieri2014'!$A$4:$R$6,4,FALSE)/1000</f>
        <v>0</v>
      </c>
      <c r="AN104" s="76">
        <f ca="1">W104*VLOOKUP('Tipo de Pilha_Furieri2014'!$E$1,'Área - us ur_Furieri2014'!$A$4:$R$6,5,FALSE)/1000</f>
        <v>2.3392884393744789E-4</v>
      </c>
      <c r="AO104" s="76">
        <f ca="1">X104*VLOOKUP('Tipo de Pilha_Furieri2014'!$E$1,'Área - us ur_Furieri2014'!$A$4:$R$6,6,FALSE)/1000</f>
        <v>1.3793862514061494E-3</v>
      </c>
      <c r="AP104" s="76">
        <f ca="1">Y104*VLOOKUP('Tipo de Pilha_Furieri2014'!$E$1,'Área - us ur_Furieri2014'!$A$4:$R$6,7,FALSE)/1000</f>
        <v>3.5349414866158407E-3</v>
      </c>
      <c r="AQ104" s="76">
        <f ca="1">Z104*VLOOKUP('Tipo de Pilha_Furieri2014'!$E$1,'Área - us ur_Furieri2014'!$A$4:$R$6,8,FALSE)/1000</f>
        <v>4.3797774583779515E-3</v>
      </c>
      <c r="AR104" s="76">
        <f ca="1">AA104*VLOOKUP('Tipo de Pilha_Furieri2014'!$E$1,'Área - us ur_Furieri2014'!$A$4:$R$6,9,FALSE)/1000</f>
        <v>4.6121017430955681E-3</v>
      </c>
      <c r="AS104" s="76">
        <f ca="1">AB104*VLOOKUP('Tipo de Pilha_Furieri2014'!$E$1,'Área - us ur_Furieri2014'!$A$4:$R$6,10,FALSE)/1000</f>
        <v>3.1576011605324535E-3</v>
      </c>
      <c r="AT104" s="76">
        <f ca="1">AC104*VLOOKUP('Tipo de Pilha_Furieri2014'!$E$1,'Área - us ur_Furieri2014'!$A$4:$R$6,11,FALSE)/1000</f>
        <v>2.6988396074862217E-3</v>
      </c>
      <c r="AU104" s="76">
        <f ca="1">AD104*VLOOKUP('Tipo de Pilha_Furieri2014'!$E$1,'Área - us ur_Furieri2014'!$A$4:$R$6,12,FALSE)/1000</f>
        <v>2.3572723810861679E-3</v>
      </c>
      <c r="AV104" s="76">
        <f ca="1">AE104*VLOOKUP('Tipo de Pilha_Furieri2014'!$E$1,'Área - us ur_Furieri2014'!$A$4:$R$6,13,FALSE)/1000</f>
        <v>7.3082420392849251E-4</v>
      </c>
      <c r="AW104" s="76">
        <f ca="1">AF104*VLOOKUP('Tipo de Pilha_Furieri2014'!$E$1,'Área - us ur_Furieri2014'!$A$4:$R$6,14,FALSE)/1000</f>
        <v>4.4358827219853083E-4</v>
      </c>
      <c r="AX104" s="76">
        <f ca="1">AG104*VLOOKUP('Tipo de Pilha_Furieri2014'!$E$1,'Área - us ur_Furieri2014'!$A$4:$R$6,15,FALSE)/1000</f>
        <v>1.7639585277954146E-4</v>
      </c>
      <c r="AY104" s="76">
        <f ca="1">AH104*VLOOKUP('Tipo de Pilha_Furieri2014'!$E$1,'Área - us ur_Furieri2014'!$A$4:$R$6,16,FALSE)/1000</f>
        <v>0</v>
      </c>
      <c r="AZ104" s="76">
        <f ca="1">AI104*VLOOKUP('Tipo de Pilha_Furieri2014'!$E$1,'Área - us ur_Furieri2014'!$A$4:$R$6,17,FALSE)/1000</f>
        <v>0</v>
      </c>
      <c r="BA104" s="77">
        <f ca="1">AJ104*VLOOKUP('Tipo de Pilha_Furieri2014'!$E$1,'Área - us ur_Furieri2014'!$A$4:$R$6,18,FALSE)/1000</f>
        <v>0</v>
      </c>
      <c r="BB104" s="70">
        <f t="shared" ca="1" si="44"/>
        <v>2.3704657261444363E-2</v>
      </c>
    </row>
    <row r="105" spans="1:54" ht="15" customHeight="1" x14ac:dyDescent="0.2">
      <c r="A105" s="90">
        <f>'Série Vento-2 dias'!J105</f>
        <v>42210</v>
      </c>
      <c r="B105" s="55">
        <f ca="1">'Série Vento-2 dias'!K105</f>
        <v>13.74594368</v>
      </c>
      <c r="C105" s="48">
        <f t="shared" ca="1" si="26"/>
        <v>6.8729718400000014E-2</v>
      </c>
      <c r="D105" s="49">
        <f t="shared" ca="1" si="27"/>
        <v>0.2061891552</v>
      </c>
      <c r="E105" s="49">
        <f t="shared" ca="1" si="28"/>
        <v>0.34364859200000003</v>
      </c>
      <c r="F105" s="49">
        <f t="shared" ca="1" si="29"/>
        <v>0.48110802879999992</v>
      </c>
      <c r="G105" s="49">
        <f t="shared" ca="1" si="30"/>
        <v>0.61856746560000009</v>
      </c>
      <c r="H105" s="49">
        <f t="shared" ca="1" si="31"/>
        <v>0.75602690240000014</v>
      </c>
      <c r="I105" s="49">
        <f t="shared" ca="1" si="32"/>
        <v>0.89348633919999998</v>
      </c>
      <c r="J105" s="49">
        <f t="shared" ca="1" si="33"/>
        <v>1.030945776</v>
      </c>
      <c r="K105" s="49">
        <f t="shared" ca="1" si="34"/>
        <v>1.1684052128</v>
      </c>
      <c r="L105" s="49">
        <f t="shared" ca="1" si="35"/>
        <v>1.3058646495999999</v>
      </c>
      <c r="M105" s="49">
        <f t="shared" ca="1" si="36"/>
        <v>1.4433240864000001</v>
      </c>
      <c r="N105" s="49">
        <f t="shared" ca="1" si="37"/>
        <v>1.5807835231999998</v>
      </c>
      <c r="O105" s="49">
        <f t="shared" ca="1" si="38"/>
        <v>1.71824296</v>
      </c>
      <c r="P105" s="49">
        <f t="shared" ca="1" si="39"/>
        <v>1.8557023968000002</v>
      </c>
      <c r="Q105" s="49">
        <f t="shared" ca="1" si="40"/>
        <v>1.9931618335999999</v>
      </c>
      <c r="R105" s="49">
        <f t="shared" ca="1" si="41"/>
        <v>2.1306212704000003</v>
      </c>
      <c r="S105" s="50">
        <f t="shared" ca="1" si="42"/>
        <v>2.2680807072000002</v>
      </c>
      <c r="T105" s="48">
        <f t="shared" ca="1" si="47"/>
        <v>0</v>
      </c>
      <c r="U105" s="49">
        <f t="shared" ca="1" si="47"/>
        <v>0</v>
      </c>
      <c r="V105" s="49">
        <f t="shared" ca="1" si="47"/>
        <v>0</v>
      </c>
      <c r="W105" s="49">
        <f t="shared" ca="1" si="47"/>
        <v>1.4291984952536523</v>
      </c>
      <c r="X105" s="49">
        <f t="shared" ca="1" si="47"/>
        <v>6.7765326068028209</v>
      </c>
      <c r="Y105" s="49">
        <f t="shared" ca="1" si="47"/>
        <v>14.315697943135278</v>
      </c>
      <c r="Z105" s="49">
        <f t="shared" ca="1" si="47"/>
        <v>24.046694504251011</v>
      </c>
      <c r="AA105" s="49">
        <f t="shared" ca="1" si="47"/>
        <v>35.969522290150053</v>
      </c>
      <c r="AB105" s="49">
        <f t="shared" ca="1" si="47"/>
        <v>50.08418130083237</v>
      </c>
      <c r="AC105" s="49">
        <f t="shared" ca="1" si="47"/>
        <v>66.390671536297987</v>
      </c>
      <c r="AD105" s="49">
        <f t="shared" ca="1" si="47"/>
        <v>84.888992996546904</v>
      </c>
      <c r="AE105" s="49">
        <f t="shared" ca="1" si="47"/>
        <v>105.57914568157906</v>
      </c>
      <c r="AF105" s="49">
        <f t="shared" ca="1" si="47"/>
        <v>128.46112959139458</v>
      </c>
      <c r="AG105" s="49">
        <f t="shared" ca="1" si="47"/>
        <v>153.53494472599337</v>
      </c>
      <c r="AH105" s="49">
        <f t="shared" ca="1" si="47"/>
        <v>180.8005910853754</v>
      </c>
      <c r="AI105" s="49">
        <f t="shared" ca="1" si="45"/>
        <v>210.25806866954085</v>
      </c>
      <c r="AJ105" s="49">
        <f t="shared" ca="1" si="25"/>
        <v>241.90737747848948</v>
      </c>
      <c r="AK105" s="75">
        <f ca="1">T105*VLOOKUP('Tipo de Pilha_Furieri2014'!$E$1,'Área - us ur_Furieri2014'!$A$4:$R$6,2,FALSE)/1000</f>
        <v>0</v>
      </c>
      <c r="AL105" s="76">
        <f ca="1">U105*VLOOKUP('Tipo de Pilha_Furieri2014'!$E$1,'Área - us ur_Furieri2014'!$A$4:$R$6,3,FALSE)/1000</f>
        <v>0</v>
      </c>
      <c r="AM105" s="76">
        <f ca="1">V105*VLOOKUP('Tipo de Pilha_Furieri2014'!$E$1,'Área - us ur_Furieri2014'!$A$4:$R$6,4,FALSE)/1000</f>
        <v>0</v>
      </c>
      <c r="AN105" s="76">
        <f ca="1">W105*VLOOKUP('Tipo de Pilha_Furieri2014'!$E$1,'Área - us ur_Furieri2014'!$A$4:$R$6,5,FALSE)/1000</f>
        <v>1.3863225403960424E-4</v>
      </c>
      <c r="AO105" s="76">
        <f ca="1">X105*VLOOKUP('Tipo de Pilha_Furieri2014'!$E$1,'Área - us ur_Furieri2014'!$A$4:$R$6,6,FALSE)/1000</f>
        <v>1.0774686844816485E-3</v>
      </c>
      <c r="AP105" s="76">
        <f ca="1">Y105*VLOOKUP('Tipo de Pilha_Furieri2014'!$E$1,'Área - us ur_Furieri2014'!$A$4:$R$6,7,FALSE)/1000</f>
        <v>2.9060866824564616E-3</v>
      </c>
      <c r="AQ105" s="76">
        <f ca="1">Z105*VLOOKUP('Tipo de Pilha_Furieri2014'!$E$1,'Área - us ur_Furieri2014'!$A$4:$R$6,8,FALSE)/1000</f>
        <v>3.6791442591504048E-3</v>
      </c>
      <c r="AR105" s="76">
        <f ca="1">AA105*VLOOKUP('Tipo de Pilha_Furieri2014'!$E$1,'Área - us ur_Furieri2014'!$A$4:$R$6,9,FALSE)/1000</f>
        <v>3.9206779296263559E-3</v>
      </c>
      <c r="AS105" s="76">
        <f ca="1">AB105*VLOOKUP('Tipo de Pilha_Furieri2014'!$E$1,'Área - us ur_Furieri2014'!$A$4:$R$6,10,FALSE)/1000</f>
        <v>2.7045457902449481E-3</v>
      </c>
      <c r="AT105" s="76">
        <f ca="1">AC105*VLOOKUP('Tipo de Pilha_Furieri2014'!$E$1,'Área - us ur_Furieri2014'!$A$4:$R$6,11,FALSE)/1000</f>
        <v>2.3236735037704295E-3</v>
      </c>
      <c r="AU105" s="76">
        <f ca="1">AD105*VLOOKUP('Tipo de Pilha_Furieri2014'!$E$1,'Área - us ur_Furieri2014'!$A$4:$R$6,12,FALSE)/1000</f>
        <v>2.0373358319171254E-3</v>
      </c>
      <c r="AV105" s="76">
        <f ca="1">AE105*VLOOKUP('Tipo de Pilha_Furieri2014'!$E$1,'Área - us ur_Furieri2014'!$A$4:$R$6,13,FALSE)/1000</f>
        <v>6.3347487408947449E-4</v>
      </c>
      <c r="AW105" s="76">
        <f ca="1">AF105*VLOOKUP('Tipo de Pilha_Furieri2014'!$E$1,'Área - us ur_Furieri2014'!$A$4:$R$6,14,FALSE)/1000</f>
        <v>3.8538338877418379E-4</v>
      </c>
      <c r="AX105" s="76">
        <f ca="1">AG105*VLOOKUP('Tipo de Pilha_Furieri2014'!$E$1,'Área - us ur_Furieri2014'!$A$4:$R$6,15,FALSE)/1000</f>
        <v>1.5353494472599338E-4</v>
      </c>
      <c r="AY105" s="76">
        <f ca="1">AH105*VLOOKUP('Tipo de Pilha_Furieri2014'!$E$1,'Área - us ur_Furieri2014'!$A$4:$R$6,16,FALSE)/1000</f>
        <v>0</v>
      </c>
      <c r="AZ105" s="76">
        <f ca="1">AI105*VLOOKUP('Tipo de Pilha_Furieri2014'!$E$1,'Área - us ur_Furieri2014'!$A$4:$R$6,17,FALSE)/1000</f>
        <v>0</v>
      </c>
      <c r="BA105" s="77">
        <f ca="1">AJ105*VLOOKUP('Tipo de Pilha_Furieri2014'!$E$1,'Área - us ur_Furieri2014'!$A$4:$R$6,18,FALSE)/1000</f>
        <v>0</v>
      </c>
      <c r="BB105" s="70">
        <f t="shared" ca="1" si="44"/>
        <v>1.9959958143276627E-2</v>
      </c>
    </row>
    <row r="106" spans="1:54" ht="15" customHeight="1" x14ac:dyDescent="0.2">
      <c r="A106" s="90">
        <f>'Série Vento-2 dias'!J106</f>
        <v>42212</v>
      </c>
      <c r="B106" s="55">
        <f ca="1">'Série Vento-2 dias'!K106</f>
        <v>12.027700719999999</v>
      </c>
      <c r="C106" s="48">
        <f t="shared" ca="1" si="26"/>
        <v>6.0138503600000004E-2</v>
      </c>
      <c r="D106" s="49">
        <f t="shared" ca="1" si="27"/>
        <v>0.18041551079999998</v>
      </c>
      <c r="E106" s="49">
        <f t="shared" ca="1" si="28"/>
        <v>0.30069251799999996</v>
      </c>
      <c r="F106" s="49">
        <f t="shared" ca="1" si="29"/>
        <v>0.42096952519999992</v>
      </c>
      <c r="G106" s="49">
        <f t="shared" ca="1" si="30"/>
        <v>0.54124653239999998</v>
      </c>
      <c r="H106" s="49">
        <f t="shared" ca="1" si="31"/>
        <v>0.66152353959999999</v>
      </c>
      <c r="I106" s="49">
        <f t="shared" ca="1" si="32"/>
        <v>0.78180054679999988</v>
      </c>
      <c r="J106" s="49">
        <f t="shared" ca="1" si="33"/>
        <v>0.902077554</v>
      </c>
      <c r="K106" s="49">
        <f t="shared" ca="1" si="34"/>
        <v>1.0223545612</v>
      </c>
      <c r="L106" s="49">
        <f t="shared" ca="1" si="35"/>
        <v>1.1426315683999999</v>
      </c>
      <c r="M106" s="49">
        <f t="shared" ca="1" si="36"/>
        <v>1.2629085756</v>
      </c>
      <c r="N106" s="49">
        <f t="shared" ca="1" si="37"/>
        <v>1.3831855827999997</v>
      </c>
      <c r="O106" s="49">
        <f t="shared" ca="1" si="38"/>
        <v>1.5034625899999998</v>
      </c>
      <c r="P106" s="49">
        <f t="shared" ca="1" si="39"/>
        <v>1.6237395971999999</v>
      </c>
      <c r="Q106" s="49">
        <f t="shared" ca="1" si="40"/>
        <v>1.7440166043999996</v>
      </c>
      <c r="R106" s="49">
        <f t="shared" ca="1" si="41"/>
        <v>1.8642936116000002</v>
      </c>
      <c r="S106" s="50">
        <f t="shared" ca="1" si="42"/>
        <v>1.9845706187999999</v>
      </c>
      <c r="T106" s="48">
        <f t="shared" ca="1" si="47"/>
        <v>0</v>
      </c>
      <c r="U106" s="49">
        <f t="shared" ca="1" si="47"/>
        <v>0</v>
      </c>
      <c r="V106" s="49">
        <f t="shared" ca="1" si="47"/>
        <v>0</v>
      </c>
      <c r="W106" s="49">
        <f t="shared" ca="1" si="47"/>
        <v>0</v>
      </c>
      <c r="X106" s="49">
        <f t="shared" ca="1" si="47"/>
        <v>3.4989591863194063</v>
      </c>
      <c r="Y106" s="49">
        <f t="shared" ca="1" si="47"/>
        <v>8.8970711545569401</v>
      </c>
      <c r="Z106" s="49">
        <f t="shared" ca="1" si="47"/>
        <v>15.973303904269175</v>
      </c>
      <c r="AA106" s="49">
        <f t="shared" ca="1" si="47"/>
        <v>24.72765743545613</v>
      </c>
      <c r="AB106" s="49">
        <f t="shared" ca="1" si="47"/>
        <v>35.160131748117792</v>
      </c>
      <c r="AC106" s="49">
        <f t="shared" ca="1" si="47"/>
        <v>47.270726842254135</v>
      </c>
      <c r="AD106" s="49">
        <f t="shared" ca="1" si="47"/>
        <v>61.059442717865224</v>
      </c>
      <c r="AE106" s="49">
        <f t="shared" ca="1" si="47"/>
        <v>76.52627937495096</v>
      </c>
      <c r="AF106" s="49">
        <f t="shared" ca="1" si="47"/>
        <v>93.671236813511456</v>
      </c>
      <c r="AG106" s="49">
        <f t="shared" ca="1" si="47"/>
        <v>112.49431503354667</v>
      </c>
      <c r="AH106" s="49">
        <f t="shared" ca="1" si="47"/>
        <v>132.99551403505649</v>
      </c>
      <c r="AI106" s="49">
        <f t="shared" ca="1" si="45"/>
        <v>155.17483381804121</v>
      </c>
      <c r="AJ106" s="49">
        <f t="shared" ca="1" si="25"/>
        <v>179.03227438250045</v>
      </c>
      <c r="AK106" s="75">
        <f ca="1">T106*VLOOKUP('Tipo de Pilha_Furieri2014'!$E$1,'Área - us ur_Furieri2014'!$A$4:$R$6,2,FALSE)/1000</f>
        <v>0</v>
      </c>
      <c r="AL106" s="76">
        <f ca="1">U106*VLOOKUP('Tipo de Pilha_Furieri2014'!$E$1,'Área - us ur_Furieri2014'!$A$4:$R$6,3,FALSE)/1000</f>
        <v>0</v>
      </c>
      <c r="AM106" s="76">
        <f ca="1">V106*VLOOKUP('Tipo de Pilha_Furieri2014'!$E$1,'Área - us ur_Furieri2014'!$A$4:$R$6,4,FALSE)/1000</f>
        <v>0</v>
      </c>
      <c r="AN106" s="76">
        <f ca="1">W106*VLOOKUP('Tipo de Pilha_Furieri2014'!$E$1,'Área - us ur_Furieri2014'!$A$4:$R$6,5,FALSE)/1000</f>
        <v>0</v>
      </c>
      <c r="AO106" s="76">
        <f ca="1">X106*VLOOKUP('Tipo de Pilha_Furieri2014'!$E$1,'Área - us ur_Furieri2014'!$A$4:$R$6,6,FALSE)/1000</f>
        <v>5.5633451062478553E-4</v>
      </c>
      <c r="AP106" s="76">
        <f ca="1">Y106*VLOOKUP('Tipo de Pilha_Furieri2014'!$E$1,'Área - us ur_Furieri2014'!$A$4:$R$6,7,FALSE)/1000</f>
        <v>1.806105444375059E-3</v>
      </c>
      <c r="AQ106" s="76">
        <f ca="1">Z106*VLOOKUP('Tipo de Pilha_Furieri2014'!$E$1,'Área - us ur_Furieri2014'!$A$4:$R$6,8,FALSE)/1000</f>
        <v>2.4439154973531834E-3</v>
      </c>
      <c r="AR106" s="76">
        <f ca="1">AA106*VLOOKUP('Tipo de Pilha_Furieri2014'!$E$1,'Área - us ur_Furieri2014'!$A$4:$R$6,9,FALSE)/1000</f>
        <v>2.6953146604647184E-3</v>
      </c>
      <c r="AS106" s="76">
        <f ca="1">AB106*VLOOKUP('Tipo de Pilha_Furieri2014'!$E$1,'Área - us ur_Furieri2014'!$A$4:$R$6,10,FALSE)/1000</f>
        <v>1.8986471143983611E-3</v>
      </c>
      <c r="AT106" s="76">
        <f ca="1">AC106*VLOOKUP('Tipo de Pilha_Furieri2014'!$E$1,'Área - us ur_Furieri2014'!$A$4:$R$6,11,FALSE)/1000</f>
        <v>1.654475439478895E-3</v>
      </c>
      <c r="AU106" s="76">
        <f ca="1">AD106*VLOOKUP('Tipo de Pilha_Furieri2014'!$E$1,'Área - us ur_Furieri2014'!$A$4:$R$6,12,FALSE)/1000</f>
        <v>1.4654266252287654E-3</v>
      </c>
      <c r="AV106" s="76">
        <f ca="1">AE106*VLOOKUP('Tipo de Pilha_Furieri2014'!$E$1,'Área - us ur_Furieri2014'!$A$4:$R$6,13,FALSE)/1000</f>
        <v>4.5915767624970578E-4</v>
      </c>
      <c r="AW106" s="76">
        <f ca="1">AF106*VLOOKUP('Tipo de Pilha_Furieri2014'!$E$1,'Área - us ur_Furieri2014'!$A$4:$R$6,14,FALSE)/1000</f>
        <v>2.8101371044053435E-4</v>
      </c>
      <c r="AX106" s="76">
        <f ca="1">AG106*VLOOKUP('Tipo de Pilha_Furieri2014'!$E$1,'Área - us ur_Furieri2014'!$A$4:$R$6,15,FALSE)/1000</f>
        <v>1.1249431503354668E-4</v>
      </c>
      <c r="AY106" s="76">
        <f ca="1">AH106*VLOOKUP('Tipo de Pilha_Furieri2014'!$E$1,'Área - us ur_Furieri2014'!$A$4:$R$6,16,FALSE)/1000</f>
        <v>0</v>
      </c>
      <c r="AZ106" s="76">
        <f ca="1">AI106*VLOOKUP('Tipo de Pilha_Furieri2014'!$E$1,'Área - us ur_Furieri2014'!$A$4:$R$6,17,FALSE)/1000</f>
        <v>0</v>
      </c>
      <c r="BA106" s="77">
        <f ca="1">AJ106*VLOOKUP('Tipo de Pilha_Furieri2014'!$E$1,'Área - us ur_Furieri2014'!$A$4:$R$6,18,FALSE)/1000</f>
        <v>0</v>
      </c>
      <c r="BB106" s="70">
        <f t="shared" ca="1" si="44"/>
        <v>1.3372884993647555E-2</v>
      </c>
    </row>
    <row r="107" spans="1:54" ht="15" customHeight="1" x14ac:dyDescent="0.2">
      <c r="A107" s="90">
        <f>'Série Vento-2 dias'!J107</f>
        <v>42214</v>
      </c>
      <c r="B107" s="55">
        <f ca="1">'Série Vento-2 dias'!K107</f>
        <v>12.886822199999999</v>
      </c>
      <c r="C107" s="48">
        <f t="shared" ca="1" si="26"/>
        <v>6.4434111000000002E-2</v>
      </c>
      <c r="D107" s="49">
        <f t="shared" ca="1" si="27"/>
        <v>0.19330233299999999</v>
      </c>
      <c r="E107" s="49">
        <f t="shared" ca="1" si="28"/>
        <v>0.32217055500000003</v>
      </c>
      <c r="F107" s="49">
        <f t="shared" ca="1" si="29"/>
        <v>0.45103877699999995</v>
      </c>
      <c r="G107" s="49">
        <f t="shared" ca="1" si="30"/>
        <v>0.57990699899999998</v>
      </c>
      <c r="H107" s="49">
        <f t="shared" ca="1" si="31"/>
        <v>0.70877522100000001</v>
      </c>
      <c r="I107" s="49">
        <f t="shared" ca="1" si="32"/>
        <v>0.83764344299999993</v>
      </c>
      <c r="J107" s="49">
        <f t="shared" ca="1" si="33"/>
        <v>0.96651166500000008</v>
      </c>
      <c r="K107" s="49">
        <f t="shared" ca="1" si="34"/>
        <v>1.095379887</v>
      </c>
      <c r="L107" s="49">
        <f t="shared" ca="1" si="35"/>
        <v>1.2242481089999999</v>
      </c>
      <c r="M107" s="49">
        <f t="shared" ca="1" si="36"/>
        <v>1.3531163310000001</v>
      </c>
      <c r="N107" s="49">
        <f t="shared" ca="1" si="37"/>
        <v>1.4819845529999998</v>
      </c>
      <c r="O107" s="49">
        <f t="shared" ca="1" si="38"/>
        <v>1.6108527749999999</v>
      </c>
      <c r="P107" s="49">
        <f t="shared" ca="1" si="39"/>
        <v>1.739720997</v>
      </c>
      <c r="Q107" s="49">
        <f t="shared" ca="1" si="40"/>
        <v>1.8685892189999997</v>
      </c>
      <c r="R107" s="49">
        <f t="shared" ca="1" si="41"/>
        <v>1.9974574410000003</v>
      </c>
      <c r="S107" s="50">
        <f t="shared" ca="1" si="42"/>
        <v>2.1263256629999998</v>
      </c>
      <c r="T107" s="48">
        <f t="shared" ca="1" si="47"/>
        <v>0</v>
      </c>
      <c r="U107" s="49">
        <f t="shared" ca="1" si="47"/>
        <v>0</v>
      </c>
      <c r="V107" s="49">
        <f t="shared" ca="1" si="47"/>
        <v>0</v>
      </c>
      <c r="W107" s="49">
        <f t="shared" ca="1" si="47"/>
        <v>0.55164197298403106</v>
      </c>
      <c r="X107" s="49">
        <f t="shared" ca="1" si="47"/>
        <v>5.0510572592527874</v>
      </c>
      <c r="Y107" s="49">
        <f t="shared" ca="1" si="47"/>
        <v>11.476886707928735</v>
      </c>
      <c r="Z107" s="49">
        <f t="shared" ca="1" si="47"/>
        <v>19.82913031901186</v>
      </c>
      <c r="AA107" s="49">
        <f t="shared" ca="1" si="47"/>
        <v>30.107788092502204</v>
      </c>
      <c r="AB107" s="49">
        <f t="shared" ca="1" si="47"/>
        <v>42.312860028399705</v>
      </c>
      <c r="AC107" s="49">
        <f t="shared" ca="1" si="47"/>
        <v>56.444346126704389</v>
      </c>
      <c r="AD107" s="49">
        <f t="shared" ca="1" si="47"/>
        <v>72.502246387416307</v>
      </c>
      <c r="AE107" s="49">
        <f t="shared" ca="1" si="47"/>
        <v>90.486560810535352</v>
      </c>
      <c r="AF107" s="49">
        <f t="shared" ca="1" si="47"/>
        <v>110.39728939606164</v>
      </c>
      <c r="AG107" s="49">
        <f t="shared" ca="1" si="47"/>
        <v>132.23443214399509</v>
      </c>
      <c r="AH107" s="49">
        <f t="shared" ca="1" si="47"/>
        <v>155.9979890543357</v>
      </c>
      <c r="AI107" s="49">
        <f t="shared" ca="1" si="45"/>
        <v>181.68796012708367</v>
      </c>
      <c r="AJ107" s="49">
        <f t="shared" ca="1" si="25"/>
        <v>209.30434536223856</v>
      </c>
      <c r="AK107" s="75">
        <f ca="1">T107*VLOOKUP('Tipo de Pilha_Furieri2014'!$E$1,'Área - us ur_Furieri2014'!$A$4:$R$6,2,FALSE)/1000</f>
        <v>0</v>
      </c>
      <c r="AL107" s="76">
        <f ca="1">U107*VLOOKUP('Tipo de Pilha_Furieri2014'!$E$1,'Área - us ur_Furieri2014'!$A$4:$R$6,3,FALSE)/1000</f>
        <v>0</v>
      </c>
      <c r="AM107" s="76">
        <f ca="1">V107*VLOOKUP('Tipo de Pilha_Furieri2014'!$E$1,'Área - us ur_Furieri2014'!$A$4:$R$6,4,FALSE)/1000</f>
        <v>0</v>
      </c>
      <c r="AN107" s="76">
        <f ca="1">W107*VLOOKUP('Tipo de Pilha_Furieri2014'!$E$1,'Área - us ur_Furieri2014'!$A$4:$R$6,5,FALSE)/1000</f>
        <v>5.3509271379451008E-5</v>
      </c>
      <c r="AO107" s="76">
        <f ca="1">X107*VLOOKUP('Tipo de Pilha_Furieri2014'!$E$1,'Área - us ur_Furieri2014'!$A$4:$R$6,6,FALSE)/1000</f>
        <v>8.0311810422119322E-4</v>
      </c>
      <c r="AP107" s="76">
        <f ca="1">Y107*VLOOKUP('Tipo de Pilha_Furieri2014'!$E$1,'Área - us ur_Furieri2014'!$A$4:$R$6,7,FALSE)/1000</f>
        <v>2.3298080017095332E-3</v>
      </c>
      <c r="AQ107" s="76">
        <f ca="1">Z107*VLOOKUP('Tipo de Pilha_Furieri2014'!$E$1,'Área - us ur_Furieri2014'!$A$4:$R$6,8,FALSE)/1000</f>
        <v>3.0338569388088142E-3</v>
      </c>
      <c r="AR107" s="76">
        <f ca="1">AA107*VLOOKUP('Tipo de Pilha_Furieri2014'!$E$1,'Área - us ur_Furieri2014'!$A$4:$R$6,9,FALSE)/1000</f>
        <v>3.2817489020827402E-3</v>
      </c>
      <c r="AS107" s="76">
        <f ca="1">AB107*VLOOKUP('Tipo de Pilha_Furieri2014'!$E$1,'Área - us ur_Furieri2014'!$A$4:$R$6,10,FALSE)/1000</f>
        <v>2.2848944415335844E-3</v>
      </c>
      <c r="AT107" s="76">
        <f ca="1">AC107*VLOOKUP('Tipo de Pilha_Furieri2014'!$E$1,'Área - us ur_Furieri2014'!$A$4:$R$6,11,FALSE)/1000</f>
        <v>1.9755521144346538E-3</v>
      </c>
      <c r="AU107" s="76">
        <f ca="1">AD107*VLOOKUP('Tipo de Pilha_Furieri2014'!$E$1,'Área - us ur_Furieri2014'!$A$4:$R$6,12,FALSE)/1000</f>
        <v>1.7400539132979914E-3</v>
      </c>
      <c r="AV107" s="76">
        <f ca="1">AE107*VLOOKUP('Tipo de Pilha_Furieri2014'!$E$1,'Área - us ur_Furieri2014'!$A$4:$R$6,13,FALSE)/1000</f>
        <v>5.4291936486321212E-4</v>
      </c>
      <c r="AW107" s="76">
        <f ca="1">AF107*VLOOKUP('Tipo de Pilha_Furieri2014'!$E$1,'Área - us ur_Furieri2014'!$A$4:$R$6,14,FALSE)/1000</f>
        <v>3.3119186818818491E-4</v>
      </c>
      <c r="AX107" s="76">
        <f ca="1">AG107*VLOOKUP('Tipo de Pilha_Furieri2014'!$E$1,'Área - us ur_Furieri2014'!$A$4:$R$6,15,FALSE)/1000</f>
        <v>1.322344321439951E-4</v>
      </c>
      <c r="AY107" s="76">
        <f ca="1">AH107*VLOOKUP('Tipo de Pilha_Furieri2014'!$E$1,'Área - us ur_Furieri2014'!$A$4:$R$6,16,FALSE)/1000</f>
        <v>0</v>
      </c>
      <c r="AZ107" s="76">
        <f ca="1">AI107*VLOOKUP('Tipo de Pilha_Furieri2014'!$E$1,'Área - us ur_Furieri2014'!$A$4:$R$6,17,FALSE)/1000</f>
        <v>0</v>
      </c>
      <c r="BA107" s="77">
        <f ca="1">AJ107*VLOOKUP('Tipo de Pilha_Furieri2014'!$E$1,'Área - us ur_Furieri2014'!$A$4:$R$6,18,FALSE)/1000</f>
        <v>0</v>
      </c>
      <c r="BB107" s="70">
        <f t="shared" ca="1" si="44"/>
        <v>1.6508887352663357E-2</v>
      </c>
    </row>
    <row r="108" spans="1:54" ht="15" customHeight="1" x14ac:dyDescent="0.2">
      <c r="A108" s="90">
        <f>'Série Vento-2 dias'!J108</f>
        <v>42216</v>
      </c>
      <c r="B108" s="55">
        <f ca="1">'Série Vento-2 dias'!K108</f>
        <v>10.309457759999999</v>
      </c>
      <c r="C108" s="48">
        <f t="shared" ca="1" si="26"/>
        <v>5.1547288800000007E-2</v>
      </c>
      <c r="D108" s="49">
        <f t="shared" ca="1" si="27"/>
        <v>0.15464186639999997</v>
      </c>
      <c r="E108" s="49">
        <f t="shared" ca="1" si="28"/>
        <v>0.25773644400000001</v>
      </c>
      <c r="F108" s="49">
        <f t="shared" ca="1" si="29"/>
        <v>0.36083102159999991</v>
      </c>
      <c r="G108" s="49">
        <f t="shared" ca="1" si="30"/>
        <v>0.46392559919999998</v>
      </c>
      <c r="H108" s="49">
        <f t="shared" ca="1" si="31"/>
        <v>0.56702017680000005</v>
      </c>
      <c r="I108" s="49">
        <f t="shared" ca="1" si="32"/>
        <v>0.67011475440000001</v>
      </c>
      <c r="J108" s="49">
        <f t="shared" ca="1" si="33"/>
        <v>0.77320933200000008</v>
      </c>
      <c r="K108" s="49">
        <f t="shared" ca="1" si="34"/>
        <v>0.87630390959999993</v>
      </c>
      <c r="L108" s="49">
        <f t="shared" ca="1" si="35"/>
        <v>0.97939848719999989</v>
      </c>
      <c r="M108" s="49">
        <f t="shared" ca="1" si="36"/>
        <v>1.0824930648</v>
      </c>
      <c r="N108" s="49">
        <f t="shared" ca="1" si="37"/>
        <v>1.1855876423999998</v>
      </c>
      <c r="O108" s="49">
        <f t="shared" ca="1" si="38"/>
        <v>1.2886822199999999</v>
      </c>
      <c r="P108" s="49">
        <f t="shared" ca="1" si="39"/>
        <v>1.3917767975999999</v>
      </c>
      <c r="Q108" s="49">
        <f t="shared" ca="1" si="40"/>
        <v>1.4948713751999998</v>
      </c>
      <c r="R108" s="49">
        <f t="shared" ca="1" si="41"/>
        <v>1.5979659528000001</v>
      </c>
      <c r="S108" s="50">
        <f t="shared" ca="1" si="42"/>
        <v>1.7010605303999999</v>
      </c>
      <c r="T108" s="48">
        <f t="shared" ca="1" si="47"/>
        <v>0</v>
      </c>
      <c r="U108" s="49">
        <f t="shared" ca="1" si="47"/>
        <v>0</v>
      </c>
      <c r="V108" s="49">
        <f t="shared" ca="1" si="47"/>
        <v>0</v>
      </c>
      <c r="W108" s="49">
        <f t="shared" ca="1" si="47"/>
        <v>0</v>
      </c>
      <c r="X108" s="49">
        <f t="shared" ca="1" si="47"/>
        <v>0.91489486430258415</v>
      </c>
      <c r="Y108" s="49">
        <f t="shared" ca="1" si="47"/>
        <v>4.5144270933175914</v>
      </c>
      <c r="Z108" s="49">
        <f t="shared" ca="1" si="47"/>
        <v>9.3468643862731948</v>
      </c>
      <c r="AA108" s="49">
        <f t="shared" ca="1" si="47"/>
        <v>15.412206743169406</v>
      </c>
      <c r="AB108" s="49">
        <f t="shared" ca="1" si="47"/>
        <v>22.710454164006201</v>
      </c>
      <c r="AC108" s="49">
        <f t="shared" ca="1" si="47"/>
        <v>31.241606648783609</v>
      </c>
      <c r="AD108" s="49">
        <f t="shared" ca="1" si="47"/>
        <v>41.00566419750163</v>
      </c>
      <c r="AE108" s="49">
        <f t="shared" ca="1" si="47"/>
        <v>52.002626810160223</v>
      </c>
      <c r="AF108" s="49">
        <f t="shared" ca="1" si="47"/>
        <v>64.232494486759435</v>
      </c>
      <c r="AG108" s="49">
        <f t="shared" ca="1" si="47"/>
        <v>77.695267227299254</v>
      </c>
      <c r="AH108" s="49">
        <f t="shared" ca="1" si="47"/>
        <v>92.390945031779637</v>
      </c>
      <c r="AI108" s="49">
        <f t="shared" ca="1" si="45"/>
        <v>108.31952790020071</v>
      </c>
      <c r="AJ108" s="49">
        <f t="shared" ca="1" si="25"/>
        <v>125.48101583256231</v>
      </c>
      <c r="AK108" s="75">
        <f ca="1">T108*VLOOKUP('Tipo de Pilha_Furieri2014'!$E$1,'Área - us ur_Furieri2014'!$A$4:$R$6,2,FALSE)/1000</f>
        <v>0</v>
      </c>
      <c r="AL108" s="76">
        <f ca="1">U108*VLOOKUP('Tipo de Pilha_Furieri2014'!$E$1,'Área - us ur_Furieri2014'!$A$4:$R$6,3,FALSE)/1000</f>
        <v>0</v>
      </c>
      <c r="AM108" s="76">
        <f ca="1">V108*VLOOKUP('Tipo de Pilha_Furieri2014'!$E$1,'Área - us ur_Furieri2014'!$A$4:$R$6,4,FALSE)/1000</f>
        <v>0</v>
      </c>
      <c r="AN108" s="76">
        <f ca="1">W108*VLOOKUP('Tipo de Pilha_Furieri2014'!$E$1,'Área - us ur_Furieri2014'!$A$4:$R$6,5,FALSE)/1000</f>
        <v>0</v>
      </c>
      <c r="AO108" s="76">
        <f ca="1">X108*VLOOKUP('Tipo de Pilha_Furieri2014'!$E$1,'Área - us ur_Furieri2014'!$A$4:$R$6,6,FALSE)/1000</f>
        <v>1.4546828342411089E-4</v>
      </c>
      <c r="AP108" s="76">
        <f ca="1">Y108*VLOOKUP('Tipo de Pilha_Furieri2014'!$E$1,'Área - us ur_Furieri2014'!$A$4:$R$6,7,FALSE)/1000</f>
        <v>9.1642869994347108E-4</v>
      </c>
      <c r="AQ108" s="76">
        <f ca="1">Z108*VLOOKUP('Tipo de Pilha_Furieri2014'!$E$1,'Área - us ur_Furieri2014'!$A$4:$R$6,8,FALSE)/1000</f>
        <v>1.4300702510997986E-3</v>
      </c>
      <c r="AR108" s="76">
        <f ca="1">AA108*VLOOKUP('Tipo de Pilha_Furieri2014'!$E$1,'Área - us ur_Furieri2014'!$A$4:$R$6,9,FALSE)/1000</f>
        <v>1.6799305350054651E-3</v>
      </c>
      <c r="AS108" s="76">
        <f ca="1">AB108*VLOOKUP('Tipo de Pilha_Furieri2014'!$E$1,'Área - us ur_Furieri2014'!$A$4:$R$6,10,FALSE)/1000</f>
        <v>1.226364524856335E-3</v>
      </c>
      <c r="AT108" s="76">
        <f ca="1">AC108*VLOOKUP('Tipo de Pilha_Furieri2014'!$E$1,'Área - us ur_Furieri2014'!$A$4:$R$6,11,FALSE)/1000</f>
        <v>1.0934562327074265E-3</v>
      </c>
      <c r="AU108" s="76">
        <f ca="1">AD108*VLOOKUP('Tipo de Pilha_Furieri2014'!$E$1,'Área - us ur_Furieri2014'!$A$4:$R$6,12,FALSE)/1000</f>
        <v>9.8413594074003917E-4</v>
      </c>
      <c r="AV108" s="76">
        <f ca="1">AE108*VLOOKUP('Tipo de Pilha_Furieri2014'!$E$1,'Área - us ur_Furieri2014'!$A$4:$R$6,13,FALSE)/1000</f>
        <v>3.1201576086096133E-4</v>
      </c>
      <c r="AW108" s="76">
        <f ca="1">AF108*VLOOKUP('Tipo de Pilha_Furieri2014'!$E$1,'Área - us ur_Furieri2014'!$A$4:$R$6,14,FALSE)/1000</f>
        <v>1.9269748346027832E-4</v>
      </c>
      <c r="AX108" s="76">
        <f ca="1">AG108*VLOOKUP('Tipo de Pilha_Furieri2014'!$E$1,'Área - us ur_Furieri2014'!$A$4:$R$6,15,FALSE)/1000</f>
        <v>7.7695267227299256E-5</v>
      </c>
      <c r="AY108" s="76">
        <f ca="1">AH108*VLOOKUP('Tipo de Pilha_Furieri2014'!$E$1,'Área - us ur_Furieri2014'!$A$4:$R$6,16,FALSE)/1000</f>
        <v>0</v>
      </c>
      <c r="AZ108" s="76">
        <f ca="1">AI108*VLOOKUP('Tipo de Pilha_Furieri2014'!$E$1,'Área - us ur_Furieri2014'!$A$4:$R$6,17,FALSE)/1000</f>
        <v>0</v>
      </c>
      <c r="BA108" s="77">
        <f ca="1">AJ108*VLOOKUP('Tipo de Pilha_Furieri2014'!$E$1,'Área - us ur_Furieri2014'!$A$4:$R$6,18,FALSE)/1000</f>
        <v>0</v>
      </c>
      <c r="BB108" s="70">
        <f t="shared" ca="1" si="44"/>
        <v>8.0582629793251852E-3</v>
      </c>
    </row>
    <row r="109" spans="1:54" ht="15" customHeight="1" x14ac:dyDescent="0.2">
      <c r="A109" s="90">
        <f>'Série Vento-2 dias'!J109</f>
        <v>42218</v>
      </c>
      <c r="B109" s="55">
        <f ca="1">'Série Vento-2 dias'!K109</f>
        <v>12.886822199999999</v>
      </c>
      <c r="C109" s="48">
        <f t="shared" ca="1" si="26"/>
        <v>6.4434111000000002E-2</v>
      </c>
      <c r="D109" s="49">
        <f t="shared" ca="1" si="27"/>
        <v>0.19330233299999999</v>
      </c>
      <c r="E109" s="49">
        <f t="shared" ca="1" si="28"/>
        <v>0.32217055500000003</v>
      </c>
      <c r="F109" s="49">
        <f t="shared" ca="1" si="29"/>
        <v>0.45103877699999995</v>
      </c>
      <c r="G109" s="49">
        <f t="shared" ca="1" si="30"/>
        <v>0.57990699899999998</v>
      </c>
      <c r="H109" s="49">
        <f t="shared" ca="1" si="31"/>
        <v>0.70877522100000001</v>
      </c>
      <c r="I109" s="49">
        <f t="shared" ca="1" si="32"/>
        <v>0.83764344299999993</v>
      </c>
      <c r="J109" s="49">
        <f t="shared" ca="1" si="33"/>
        <v>0.96651166500000008</v>
      </c>
      <c r="K109" s="49">
        <f t="shared" ca="1" si="34"/>
        <v>1.095379887</v>
      </c>
      <c r="L109" s="49">
        <f t="shared" ca="1" si="35"/>
        <v>1.2242481089999999</v>
      </c>
      <c r="M109" s="49">
        <f t="shared" ca="1" si="36"/>
        <v>1.3531163310000001</v>
      </c>
      <c r="N109" s="49">
        <f t="shared" ca="1" si="37"/>
        <v>1.4819845529999998</v>
      </c>
      <c r="O109" s="49">
        <f t="shared" ca="1" si="38"/>
        <v>1.6108527749999999</v>
      </c>
      <c r="P109" s="49">
        <f t="shared" ca="1" si="39"/>
        <v>1.739720997</v>
      </c>
      <c r="Q109" s="49">
        <f t="shared" ca="1" si="40"/>
        <v>1.8685892189999997</v>
      </c>
      <c r="R109" s="49">
        <f t="shared" ca="1" si="41"/>
        <v>1.9974574410000003</v>
      </c>
      <c r="S109" s="50">
        <f t="shared" ca="1" si="42"/>
        <v>2.1263256629999998</v>
      </c>
      <c r="T109" s="48">
        <f t="shared" ca="1" si="47"/>
        <v>0</v>
      </c>
      <c r="U109" s="49">
        <f t="shared" ca="1" si="47"/>
        <v>0</v>
      </c>
      <c r="V109" s="49">
        <f t="shared" ca="1" si="47"/>
        <v>0</v>
      </c>
      <c r="W109" s="49">
        <f t="shared" ca="1" si="47"/>
        <v>0.55164197298403106</v>
      </c>
      <c r="X109" s="49">
        <f t="shared" ca="1" si="47"/>
        <v>5.0510572592527874</v>
      </c>
      <c r="Y109" s="49">
        <f t="shared" ca="1" si="47"/>
        <v>11.476886707928735</v>
      </c>
      <c r="Z109" s="49">
        <f t="shared" ca="1" si="47"/>
        <v>19.82913031901186</v>
      </c>
      <c r="AA109" s="49">
        <f t="shared" ca="1" si="47"/>
        <v>30.107788092502204</v>
      </c>
      <c r="AB109" s="49">
        <f t="shared" ca="1" si="47"/>
        <v>42.312860028399705</v>
      </c>
      <c r="AC109" s="49">
        <f t="shared" ca="1" si="47"/>
        <v>56.444346126704389</v>
      </c>
      <c r="AD109" s="49">
        <f t="shared" ca="1" si="47"/>
        <v>72.502246387416307</v>
      </c>
      <c r="AE109" s="49">
        <f t="shared" ca="1" si="47"/>
        <v>90.486560810535352</v>
      </c>
      <c r="AF109" s="49">
        <f t="shared" ca="1" si="47"/>
        <v>110.39728939606164</v>
      </c>
      <c r="AG109" s="49">
        <f t="shared" ca="1" si="47"/>
        <v>132.23443214399509</v>
      </c>
      <c r="AH109" s="49">
        <f t="shared" ca="1" si="47"/>
        <v>155.9979890543357</v>
      </c>
      <c r="AI109" s="49">
        <f t="shared" ca="1" si="45"/>
        <v>181.68796012708367</v>
      </c>
      <c r="AJ109" s="49">
        <f t="shared" ca="1" si="25"/>
        <v>209.30434536223856</v>
      </c>
      <c r="AK109" s="75">
        <f ca="1">T109*VLOOKUP('Tipo de Pilha_Furieri2014'!$E$1,'Área - us ur_Furieri2014'!$A$4:$R$6,2,FALSE)/1000</f>
        <v>0</v>
      </c>
      <c r="AL109" s="76">
        <f ca="1">U109*VLOOKUP('Tipo de Pilha_Furieri2014'!$E$1,'Área - us ur_Furieri2014'!$A$4:$R$6,3,FALSE)/1000</f>
        <v>0</v>
      </c>
      <c r="AM109" s="76">
        <f ca="1">V109*VLOOKUP('Tipo de Pilha_Furieri2014'!$E$1,'Área - us ur_Furieri2014'!$A$4:$R$6,4,FALSE)/1000</f>
        <v>0</v>
      </c>
      <c r="AN109" s="76">
        <f ca="1">W109*VLOOKUP('Tipo de Pilha_Furieri2014'!$E$1,'Área - us ur_Furieri2014'!$A$4:$R$6,5,FALSE)/1000</f>
        <v>5.3509271379451008E-5</v>
      </c>
      <c r="AO109" s="76">
        <f ca="1">X109*VLOOKUP('Tipo de Pilha_Furieri2014'!$E$1,'Área - us ur_Furieri2014'!$A$4:$R$6,6,FALSE)/1000</f>
        <v>8.0311810422119322E-4</v>
      </c>
      <c r="AP109" s="76">
        <f ca="1">Y109*VLOOKUP('Tipo de Pilha_Furieri2014'!$E$1,'Área - us ur_Furieri2014'!$A$4:$R$6,7,FALSE)/1000</f>
        <v>2.3298080017095332E-3</v>
      </c>
      <c r="AQ109" s="76">
        <f ca="1">Z109*VLOOKUP('Tipo de Pilha_Furieri2014'!$E$1,'Área - us ur_Furieri2014'!$A$4:$R$6,8,FALSE)/1000</f>
        <v>3.0338569388088142E-3</v>
      </c>
      <c r="AR109" s="76">
        <f ca="1">AA109*VLOOKUP('Tipo de Pilha_Furieri2014'!$E$1,'Área - us ur_Furieri2014'!$A$4:$R$6,9,FALSE)/1000</f>
        <v>3.2817489020827402E-3</v>
      </c>
      <c r="AS109" s="76">
        <f ca="1">AB109*VLOOKUP('Tipo de Pilha_Furieri2014'!$E$1,'Área - us ur_Furieri2014'!$A$4:$R$6,10,FALSE)/1000</f>
        <v>2.2848944415335844E-3</v>
      </c>
      <c r="AT109" s="76">
        <f ca="1">AC109*VLOOKUP('Tipo de Pilha_Furieri2014'!$E$1,'Área - us ur_Furieri2014'!$A$4:$R$6,11,FALSE)/1000</f>
        <v>1.9755521144346538E-3</v>
      </c>
      <c r="AU109" s="76">
        <f ca="1">AD109*VLOOKUP('Tipo de Pilha_Furieri2014'!$E$1,'Área - us ur_Furieri2014'!$A$4:$R$6,12,FALSE)/1000</f>
        <v>1.7400539132979914E-3</v>
      </c>
      <c r="AV109" s="76">
        <f ca="1">AE109*VLOOKUP('Tipo de Pilha_Furieri2014'!$E$1,'Área - us ur_Furieri2014'!$A$4:$R$6,13,FALSE)/1000</f>
        <v>5.4291936486321212E-4</v>
      </c>
      <c r="AW109" s="76">
        <f ca="1">AF109*VLOOKUP('Tipo de Pilha_Furieri2014'!$E$1,'Área - us ur_Furieri2014'!$A$4:$R$6,14,FALSE)/1000</f>
        <v>3.3119186818818491E-4</v>
      </c>
      <c r="AX109" s="76">
        <f ca="1">AG109*VLOOKUP('Tipo de Pilha_Furieri2014'!$E$1,'Área - us ur_Furieri2014'!$A$4:$R$6,15,FALSE)/1000</f>
        <v>1.322344321439951E-4</v>
      </c>
      <c r="AY109" s="76">
        <f ca="1">AH109*VLOOKUP('Tipo de Pilha_Furieri2014'!$E$1,'Área - us ur_Furieri2014'!$A$4:$R$6,16,FALSE)/1000</f>
        <v>0</v>
      </c>
      <c r="AZ109" s="76">
        <f ca="1">AI109*VLOOKUP('Tipo de Pilha_Furieri2014'!$E$1,'Área - us ur_Furieri2014'!$A$4:$R$6,17,FALSE)/1000</f>
        <v>0</v>
      </c>
      <c r="BA109" s="77">
        <f ca="1">AJ109*VLOOKUP('Tipo de Pilha_Furieri2014'!$E$1,'Área - us ur_Furieri2014'!$A$4:$R$6,18,FALSE)/1000</f>
        <v>0</v>
      </c>
      <c r="BB109" s="70">
        <f t="shared" ca="1" si="44"/>
        <v>1.6508887352663357E-2</v>
      </c>
    </row>
    <row r="110" spans="1:54" ht="15" customHeight="1" x14ac:dyDescent="0.2">
      <c r="A110" s="90">
        <f>'Série Vento-2 dias'!J110</f>
        <v>42220</v>
      </c>
      <c r="B110" s="55">
        <f ca="1">'Série Vento-2 dias'!K110</f>
        <v>12.027700719999999</v>
      </c>
      <c r="C110" s="48">
        <f t="shared" ca="1" si="26"/>
        <v>6.0138503600000004E-2</v>
      </c>
      <c r="D110" s="49">
        <f t="shared" ca="1" si="27"/>
        <v>0.18041551079999998</v>
      </c>
      <c r="E110" s="49">
        <f t="shared" ca="1" si="28"/>
        <v>0.30069251799999996</v>
      </c>
      <c r="F110" s="49">
        <f t="shared" ca="1" si="29"/>
        <v>0.42096952519999992</v>
      </c>
      <c r="G110" s="49">
        <f t="shared" ca="1" si="30"/>
        <v>0.54124653239999998</v>
      </c>
      <c r="H110" s="49">
        <f t="shared" ca="1" si="31"/>
        <v>0.66152353959999999</v>
      </c>
      <c r="I110" s="49">
        <f t="shared" ca="1" si="32"/>
        <v>0.78180054679999988</v>
      </c>
      <c r="J110" s="49">
        <f t="shared" ca="1" si="33"/>
        <v>0.902077554</v>
      </c>
      <c r="K110" s="49">
        <f t="shared" ca="1" si="34"/>
        <v>1.0223545612</v>
      </c>
      <c r="L110" s="49">
        <f t="shared" ca="1" si="35"/>
        <v>1.1426315683999999</v>
      </c>
      <c r="M110" s="49">
        <f t="shared" ca="1" si="36"/>
        <v>1.2629085756</v>
      </c>
      <c r="N110" s="49">
        <f t="shared" ca="1" si="37"/>
        <v>1.3831855827999997</v>
      </c>
      <c r="O110" s="49">
        <f t="shared" ca="1" si="38"/>
        <v>1.5034625899999998</v>
      </c>
      <c r="P110" s="49">
        <f t="shared" ca="1" si="39"/>
        <v>1.6237395971999999</v>
      </c>
      <c r="Q110" s="49">
        <f t="shared" ca="1" si="40"/>
        <v>1.7440166043999996</v>
      </c>
      <c r="R110" s="49">
        <f t="shared" ca="1" si="41"/>
        <v>1.8642936116000002</v>
      </c>
      <c r="S110" s="50">
        <f t="shared" ca="1" si="42"/>
        <v>1.9845706187999999</v>
      </c>
      <c r="T110" s="48">
        <f t="shared" ca="1" si="47"/>
        <v>0</v>
      </c>
      <c r="U110" s="49">
        <f t="shared" ca="1" si="47"/>
        <v>0</v>
      </c>
      <c r="V110" s="49">
        <f t="shared" ca="1" si="47"/>
        <v>0</v>
      </c>
      <c r="W110" s="49">
        <f t="shared" ca="1" si="47"/>
        <v>0</v>
      </c>
      <c r="X110" s="49">
        <f t="shared" ca="1" si="47"/>
        <v>3.4989591863194063</v>
      </c>
      <c r="Y110" s="49">
        <f t="shared" ca="1" si="47"/>
        <v>8.8970711545569401</v>
      </c>
      <c r="Z110" s="49">
        <f t="shared" ca="1" si="47"/>
        <v>15.973303904269175</v>
      </c>
      <c r="AA110" s="49">
        <f t="shared" ca="1" si="47"/>
        <v>24.72765743545613</v>
      </c>
      <c r="AB110" s="49">
        <f t="shared" ca="1" si="47"/>
        <v>35.160131748117792</v>
      </c>
      <c r="AC110" s="49">
        <f t="shared" ca="1" si="47"/>
        <v>47.270726842254135</v>
      </c>
      <c r="AD110" s="49">
        <f t="shared" ca="1" si="47"/>
        <v>61.059442717865224</v>
      </c>
      <c r="AE110" s="49">
        <f t="shared" ca="1" si="47"/>
        <v>76.52627937495096</v>
      </c>
      <c r="AF110" s="49">
        <f t="shared" ca="1" si="47"/>
        <v>93.671236813511456</v>
      </c>
      <c r="AG110" s="49">
        <f t="shared" ca="1" si="47"/>
        <v>112.49431503354667</v>
      </c>
      <c r="AH110" s="49">
        <f t="shared" ca="1" si="47"/>
        <v>132.99551403505649</v>
      </c>
      <c r="AI110" s="49">
        <f t="shared" ca="1" si="45"/>
        <v>155.17483381804121</v>
      </c>
      <c r="AJ110" s="49">
        <f t="shared" ca="1" si="25"/>
        <v>179.03227438250045</v>
      </c>
      <c r="AK110" s="75">
        <f ca="1">T110*VLOOKUP('Tipo de Pilha_Furieri2014'!$E$1,'Área - us ur_Furieri2014'!$A$4:$R$6,2,FALSE)/1000</f>
        <v>0</v>
      </c>
      <c r="AL110" s="76">
        <f ca="1">U110*VLOOKUP('Tipo de Pilha_Furieri2014'!$E$1,'Área - us ur_Furieri2014'!$A$4:$R$6,3,FALSE)/1000</f>
        <v>0</v>
      </c>
      <c r="AM110" s="76">
        <f ca="1">V110*VLOOKUP('Tipo de Pilha_Furieri2014'!$E$1,'Área - us ur_Furieri2014'!$A$4:$R$6,4,FALSE)/1000</f>
        <v>0</v>
      </c>
      <c r="AN110" s="76">
        <f ca="1">W110*VLOOKUP('Tipo de Pilha_Furieri2014'!$E$1,'Área - us ur_Furieri2014'!$A$4:$R$6,5,FALSE)/1000</f>
        <v>0</v>
      </c>
      <c r="AO110" s="76">
        <f ca="1">X110*VLOOKUP('Tipo de Pilha_Furieri2014'!$E$1,'Área - us ur_Furieri2014'!$A$4:$R$6,6,FALSE)/1000</f>
        <v>5.5633451062478553E-4</v>
      </c>
      <c r="AP110" s="76">
        <f ca="1">Y110*VLOOKUP('Tipo de Pilha_Furieri2014'!$E$1,'Área - us ur_Furieri2014'!$A$4:$R$6,7,FALSE)/1000</f>
        <v>1.806105444375059E-3</v>
      </c>
      <c r="AQ110" s="76">
        <f ca="1">Z110*VLOOKUP('Tipo de Pilha_Furieri2014'!$E$1,'Área - us ur_Furieri2014'!$A$4:$R$6,8,FALSE)/1000</f>
        <v>2.4439154973531834E-3</v>
      </c>
      <c r="AR110" s="76">
        <f ca="1">AA110*VLOOKUP('Tipo de Pilha_Furieri2014'!$E$1,'Área - us ur_Furieri2014'!$A$4:$R$6,9,FALSE)/1000</f>
        <v>2.6953146604647184E-3</v>
      </c>
      <c r="AS110" s="76">
        <f ca="1">AB110*VLOOKUP('Tipo de Pilha_Furieri2014'!$E$1,'Área - us ur_Furieri2014'!$A$4:$R$6,10,FALSE)/1000</f>
        <v>1.8986471143983611E-3</v>
      </c>
      <c r="AT110" s="76">
        <f ca="1">AC110*VLOOKUP('Tipo de Pilha_Furieri2014'!$E$1,'Área - us ur_Furieri2014'!$A$4:$R$6,11,FALSE)/1000</f>
        <v>1.654475439478895E-3</v>
      </c>
      <c r="AU110" s="76">
        <f ca="1">AD110*VLOOKUP('Tipo de Pilha_Furieri2014'!$E$1,'Área - us ur_Furieri2014'!$A$4:$R$6,12,FALSE)/1000</f>
        <v>1.4654266252287654E-3</v>
      </c>
      <c r="AV110" s="76">
        <f ca="1">AE110*VLOOKUP('Tipo de Pilha_Furieri2014'!$E$1,'Área - us ur_Furieri2014'!$A$4:$R$6,13,FALSE)/1000</f>
        <v>4.5915767624970578E-4</v>
      </c>
      <c r="AW110" s="76">
        <f ca="1">AF110*VLOOKUP('Tipo de Pilha_Furieri2014'!$E$1,'Área - us ur_Furieri2014'!$A$4:$R$6,14,FALSE)/1000</f>
        <v>2.8101371044053435E-4</v>
      </c>
      <c r="AX110" s="76">
        <f ca="1">AG110*VLOOKUP('Tipo de Pilha_Furieri2014'!$E$1,'Área - us ur_Furieri2014'!$A$4:$R$6,15,FALSE)/1000</f>
        <v>1.1249431503354668E-4</v>
      </c>
      <c r="AY110" s="76">
        <f ca="1">AH110*VLOOKUP('Tipo de Pilha_Furieri2014'!$E$1,'Área - us ur_Furieri2014'!$A$4:$R$6,16,FALSE)/1000</f>
        <v>0</v>
      </c>
      <c r="AZ110" s="76">
        <f ca="1">AI110*VLOOKUP('Tipo de Pilha_Furieri2014'!$E$1,'Área - us ur_Furieri2014'!$A$4:$R$6,17,FALSE)/1000</f>
        <v>0</v>
      </c>
      <c r="BA110" s="77">
        <f ca="1">AJ110*VLOOKUP('Tipo de Pilha_Furieri2014'!$E$1,'Área - us ur_Furieri2014'!$A$4:$R$6,18,FALSE)/1000</f>
        <v>0</v>
      </c>
      <c r="BB110" s="70">
        <f t="shared" ca="1" si="44"/>
        <v>1.3372884993647555E-2</v>
      </c>
    </row>
    <row r="111" spans="1:54" ht="15" customHeight="1" x14ac:dyDescent="0.2">
      <c r="A111" s="90">
        <f>'Série Vento-2 dias'!J111</f>
        <v>42222</v>
      </c>
      <c r="B111" s="55">
        <f ca="1">'Série Vento-2 dias'!K111</f>
        <v>14.605065159999999</v>
      </c>
      <c r="C111" s="48">
        <f t="shared" ca="1" si="26"/>
        <v>7.3025325800000013E-2</v>
      </c>
      <c r="D111" s="49">
        <f t="shared" ca="1" si="27"/>
        <v>0.21907597739999998</v>
      </c>
      <c r="E111" s="49">
        <f t="shared" ca="1" si="28"/>
        <v>0.36512662899999998</v>
      </c>
      <c r="F111" s="49">
        <f t="shared" ca="1" si="29"/>
        <v>0.51117728059999989</v>
      </c>
      <c r="G111" s="49">
        <f t="shared" ca="1" si="30"/>
        <v>0.65722793219999998</v>
      </c>
      <c r="H111" s="49">
        <f t="shared" ca="1" si="31"/>
        <v>0.80327858380000006</v>
      </c>
      <c r="I111" s="49">
        <f t="shared" ca="1" si="32"/>
        <v>0.94932923539999992</v>
      </c>
      <c r="J111" s="49">
        <f t="shared" ca="1" si="33"/>
        <v>1.095379887</v>
      </c>
      <c r="K111" s="49">
        <f t="shared" ca="1" si="34"/>
        <v>1.2414305386</v>
      </c>
      <c r="L111" s="49">
        <f t="shared" ca="1" si="35"/>
        <v>1.3874811901999999</v>
      </c>
      <c r="M111" s="49">
        <f t="shared" ca="1" si="36"/>
        <v>1.5335318417999999</v>
      </c>
      <c r="N111" s="49">
        <f t="shared" ca="1" si="37"/>
        <v>1.6795824933999997</v>
      </c>
      <c r="O111" s="49">
        <f t="shared" ca="1" si="38"/>
        <v>1.8256331449999998</v>
      </c>
      <c r="P111" s="49">
        <f t="shared" ca="1" si="39"/>
        <v>1.9716837966</v>
      </c>
      <c r="Q111" s="49">
        <f t="shared" ca="1" si="40"/>
        <v>2.1177344481999998</v>
      </c>
      <c r="R111" s="49">
        <f t="shared" ca="1" si="41"/>
        <v>2.2637850998000002</v>
      </c>
      <c r="S111" s="50">
        <f t="shared" ca="1" si="42"/>
        <v>2.4098357513999997</v>
      </c>
      <c r="T111" s="48">
        <f t="shared" ca="1" si="47"/>
        <v>0</v>
      </c>
      <c r="U111" s="49">
        <f t="shared" ca="1" si="47"/>
        <v>0</v>
      </c>
      <c r="V111" s="49">
        <f t="shared" ca="1" si="47"/>
        <v>0</v>
      </c>
      <c r="W111" s="49">
        <f t="shared" ca="1" si="47"/>
        <v>2.4116375663654424</v>
      </c>
      <c r="X111" s="49">
        <f t="shared" ca="1" si="47"/>
        <v>8.6753852289694926</v>
      </c>
      <c r="Y111" s="49">
        <f t="shared" ca="1" si="47"/>
        <v>17.413504860176555</v>
      </c>
      <c r="Z111" s="49">
        <f t="shared" ca="1" si="47"/>
        <v>28.625996459986609</v>
      </c>
      <c r="AA111" s="49">
        <f t="shared" ca="1" si="47"/>
        <v>42.312860028399705</v>
      </c>
      <c r="AB111" s="49">
        <f t="shared" ca="1" si="47"/>
        <v>58.474095565415801</v>
      </c>
      <c r="AC111" s="49">
        <f t="shared" ca="1" si="47"/>
        <v>77.1097030710349</v>
      </c>
      <c r="AD111" s="49">
        <f t="shared" ca="1" si="47"/>
        <v>98.219682545257001</v>
      </c>
      <c r="AE111" s="49">
        <f t="shared" ca="1" si="47"/>
        <v>121.80403398808208</v>
      </c>
      <c r="AF111" s="49">
        <f t="shared" ca="1" si="47"/>
        <v>147.86275739951026</v>
      </c>
      <c r="AG111" s="49">
        <f t="shared" ca="1" si="47"/>
        <v>176.39585277954146</v>
      </c>
      <c r="AH111" s="49">
        <f t="shared" ca="1" si="47"/>
        <v>207.40332012817555</v>
      </c>
      <c r="AI111" s="49">
        <f t="shared" ca="1" si="45"/>
        <v>240.88515944541282</v>
      </c>
      <c r="AJ111" s="49">
        <f t="shared" ca="1" si="25"/>
        <v>276.84137073125294</v>
      </c>
      <c r="AK111" s="75">
        <f ca="1">T111*VLOOKUP('Tipo de Pilha_Furieri2014'!$E$1,'Área - us ur_Furieri2014'!$A$4:$R$6,2,FALSE)/1000</f>
        <v>0</v>
      </c>
      <c r="AL111" s="76">
        <f ca="1">U111*VLOOKUP('Tipo de Pilha_Furieri2014'!$E$1,'Área - us ur_Furieri2014'!$A$4:$R$6,3,FALSE)/1000</f>
        <v>0</v>
      </c>
      <c r="AM111" s="76">
        <f ca="1">V111*VLOOKUP('Tipo de Pilha_Furieri2014'!$E$1,'Área - us ur_Furieri2014'!$A$4:$R$6,4,FALSE)/1000</f>
        <v>0</v>
      </c>
      <c r="AN111" s="76">
        <f ca="1">W111*VLOOKUP('Tipo de Pilha_Furieri2014'!$E$1,'Área - us ur_Furieri2014'!$A$4:$R$6,5,FALSE)/1000</f>
        <v>2.3392884393744789E-4</v>
      </c>
      <c r="AO111" s="76">
        <f ca="1">X111*VLOOKUP('Tipo de Pilha_Furieri2014'!$E$1,'Área - us ur_Furieri2014'!$A$4:$R$6,6,FALSE)/1000</f>
        <v>1.3793862514061494E-3</v>
      </c>
      <c r="AP111" s="76">
        <f ca="1">Y111*VLOOKUP('Tipo de Pilha_Furieri2014'!$E$1,'Área - us ur_Furieri2014'!$A$4:$R$6,7,FALSE)/1000</f>
        <v>3.5349414866158407E-3</v>
      </c>
      <c r="AQ111" s="76">
        <f ca="1">Z111*VLOOKUP('Tipo de Pilha_Furieri2014'!$E$1,'Área - us ur_Furieri2014'!$A$4:$R$6,8,FALSE)/1000</f>
        <v>4.3797774583779515E-3</v>
      </c>
      <c r="AR111" s="76">
        <f ca="1">AA111*VLOOKUP('Tipo de Pilha_Furieri2014'!$E$1,'Área - us ur_Furieri2014'!$A$4:$R$6,9,FALSE)/1000</f>
        <v>4.6121017430955681E-3</v>
      </c>
      <c r="AS111" s="76">
        <f ca="1">AB111*VLOOKUP('Tipo de Pilha_Furieri2014'!$E$1,'Área - us ur_Furieri2014'!$A$4:$R$6,10,FALSE)/1000</f>
        <v>3.1576011605324535E-3</v>
      </c>
      <c r="AT111" s="76">
        <f ca="1">AC111*VLOOKUP('Tipo de Pilha_Furieri2014'!$E$1,'Área - us ur_Furieri2014'!$A$4:$R$6,11,FALSE)/1000</f>
        <v>2.6988396074862217E-3</v>
      </c>
      <c r="AU111" s="76">
        <f ca="1">AD111*VLOOKUP('Tipo de Pilha_Furieri2014'!$E$1,'Área - us ur_Furieri2014'!$A$4:$R$6,12,FALSE)/1000</f>
        <v>2.3572723810861679E-3</v>
      </c>
      <c r="AV111" s="76">
        <f ca="1">AE111*VLOOKUP('Tipo de Pilha_Furieri2014'!$E$1,'Área - us ur_Furieri2014'!$A$4:$R$6,13,FALSE)/1000</f>
        <v>7.3082420392849251E-4</v>
      </c>
      <c r="AW111" s="76">
        <f ca="1">AF111*VLOOKUP('Tipo de Pilha_Furieri2014'!$E$1,'Área - us ur_Furieri2014'!$A$4:$R$6,14,FALSE)/1000</f>
        <v>4.4358827219853083E-4</v>
      </c>
      <c r="AX111" s="76">
        <f ca="1">AG111*VLOOKUP('Tipo de Pilha_Furieri2014'!$E$1,'Área - us ur_Furieri2014'!$A$4:$R$6,15,FALSE)/1000</f>
        <v>1.7639585277954146E-4</v>
      </c>
      <c r="AY111" s="76">
        <f ca="1">AH111*VLOOKUP('Tipo de Pilha_Furieri2014'!$E$1,'Área - us ur_Furieri2014'!$A$4:$R$6,16,FALSE)/1000</f>
        <v>0</v>
      </c>
      <c r="AZ111" s="76">
        <f ca="1">AI111*VLOOKUP('Tipo de Pilha_Furieri2014'!$E$1,'Área - us ur_Furieri2014'!$A$4:$R$6,17,FALSE)/1000</f>
        <v>0</v>
      </c>
      <c r="BA111" s="77">
        <f ca="1">AJ111*VLOOKUP('Tipo de Pilha_Furieri2014'!$E$1,'Área - us ur_Furieri2014'!$A$4:$R$6,18,FALSE)/1000</f>
        <v>0</v>
      </c>
      <c r="BB111" s="70">
        <f t="shared" ca="1" si="44"/>
        <v>2.3704657261444363E-2</v>
      </c>
    </row>
    <row r="112" spans="1:54" ht="15" customHeight="1" x14ac:dyDescent="0.2">
      <c r="A112" s="90">
        <f>'Série Vento-2 dias'!J112</f>
        <v>42224</v>
      </c>
      <c r="B112" s="55">
        <f ca="1">'Série Vento-2 dias'!K112</f>
        <v>12.886822199999999</v>
      </c>
      <c r="C112" s="48">
        <f t="shared" ca="1" si="26"/>
        <v>6.4434111000000002E-2</v>
      </c>
      <c r="D112" s="49">
        <f t="shared" ca="1" si="27"/>
        <v>0.19330233299999999</v>
      </c>
      <c r="E112" s="49">
        <f t="shared" ca="1" si="28"/>
        <v>0.32217055500000003</v>
      </c>
      <c r="F112" s="49">
        <f t="shared" ca="1" si="29"/>
        <v>0.45103877699999995</v>
      </c>
      <c r="G112" s="49">
        <f t="shared" ca="1" si="30"/>
        <v>0.57990699899999998</v>
      </c>
      <c r="H112" s="49">
        <f t="shared" ca="1" si="31"/>
        <v>0.70877522100000001</v>
      </c>
      <c r="I112" s="49">
        <f t="shared" ca="1" si="32"/>
        <v>0.83764344299999993</v>
      </c>
      <c r="J112" s="49">
        <f t="shared" ca="1" si="33"/>
        <v>0.96651166500000008</v>
      </c>
      <c r="K112" s="49">
        <f t="shared" ca="1" si="34"/>
        <v>1.095379887</v>
      </c>
      <c r="L112" s="49">
        <f t="shared" ca="1" si="35"/>
        <v>1.2242481089999999</v>
      </c>
      <c r="M112" s="49">
        <f t="shared" ca="1" si="36"/>
        <v>1.3531163310000001</v>
      </c>
      <c r="N112" s="49">
        <f t="shared" ca="1" si="37"/>
        <v>1.4819845529999998</v>
      </c>
      <c r="O112" s="49">
        <f t="shared" ca="1" si="38"/>
        <v>1.6108527749999999</v>
      </c>
      <c r="P112" s="49">
        <f t="shared" ca="1" si="39"/>
        <v>1.739720997</v>
      </c>
      <c r="Q112" s="49">
        <f t="shared" ca="1" si="40"/>
        <v>1.8685892189999997</v>
      </c>
      <c r="R112" s="49">
        <f t="shared" ca="1" si="41"/>
        <v>1.9974574410000003</v>
      </c>
      <c r="S112" s="50">
        <f t="shared" ca="1" si="42"/>
        <v>2.1263256629999998</v>
      </c>
      <c r="T112" s="48">
        <f t="shared" ca="1" si="47"/>
        <v>0</v>
      </c>
      <c r="U112" s="49">
        <f t="shared" ca="1" si="47"/>
        <v>0</v>
      </c>
      <c r="V112" s="49">
        <f t="shared" ca="1" si="47"/>
        <v>0</v>
      </c>
      <c r="W112" s="49">
        <f t="shared" ca="1" si="47"/>
        <v>0.55164197298403106</v>
      </c>
      <c r="X112" s="49">
        <f t="shared" ca="1" si="47"/>
        <v>5.0510572592527874</v>
      </c>
      <c r="Y112" s="49">
        <f t="shared" ca="1" si="47"/>
        <v>11.476886707928735</v>
      </c>
      <c r="Z112" s="49">
        <f t="shared" ca="1" si="47"/>
        <v>19.82913031901186</v>
      </c>
      <c r="AA112" s="49">
        <f t="shared" ca="1" si="47"/>
        <v>30.107788092502204</v>
      </c>
      <c r="AB112" s="49">
        <f t="shared" ca="1" si="47"/>
        <v>42.312860028399705</v>
      </c>
      <c r="AC112" s="49">
        <f t="shared" ca="1" si="47"/>
        <v>56.444346126704389</v>
      </c>
      <c r="AD112" s="49">
        <f t="shared" ca="1" si="47"/>
        <v>72.502246387416307</v>
      </c>
      <c r="AE112" s="49">
        <f t="shared" ca="1" si="47"/>
        <v>90.486560810535352</v>
      </c>
      <c r="AF112" s="49">
        <f t="shared" ca="1" si="47"/>
        <v>110.39728939606164</v>
      </c>
      <c r="AG112" s="49">
        <f t="shared" ca="1" si="47"/>
        <v>132.23443214399509</v>
      </c>
      <c r="AH112" s="49">
        <f t="shared" ca="1" si="47"/>
        <v>155.9979890543357</v>
      </c>
      <c r="AI112" s="49">
        <f t="shared" ca="1" si="45"/>
        <v>181.68796012708367</v>
      </c>
      <c r="AJ112" s="49">
        <f t="shared" ca="1" si="25"/>
        <v>209.30434536223856</v>
      </c>
      <c r="AK112" s="75">
        <f ca="1">T112*VLOOKUP('Tipo de Pilha_Furieri2014'!$E$1,'Área - us ur_Furieri2014'!$A$4:$R$6,2,FALSE)/1000</f>
        <v>0</v>
      </c>
      <c r="AL112" s="76">
        <f ca="1">U112*VLOOKUP('Tipo de Pilha_Furieri2014'!$E$1,'Área - us ur_Furieri2014'!$A$4:$R$6,3,FALSE)/1000</f>
        <v>0</v>
      </c>
      <c r="AM112" s="76">
        <f ca="1">V112*VLOOKUP('Tipo de Pilha_Furieri2014'!$E$1,'Área - us ur_Furieri2014'!$A$4:$R$6,4,FALSE)/1000</f>
        <v>0</v>
      </c>
      <c r="AN112" s="76">
        <f ca="1">W112*VLOOKUP('Tipo de Pilha_Furieri2014'!$E$1,'Área - us ur_Furieri2014'!$A$4:$R$6,5,FALSE)/1000</f>
        <v>5.3509271379451008E-5</v>
      </c>
      <c r="AO112" s="76">
        <f ca="1">X112*VLOOKUP('Tipo de Pilha_Furieri2014'!$E$1,'Área - us ur_Furieri2014'!$A$4:$R$6,6,FALSE)/1000</f>
        <v>8.0311810422119322E-4</v>
      </c>
      <c r="AP112" s="76">
        <f ca="1">Y112*VLOOKUP('Tipo de Pilha_Furieri2014'!$E$1,'Área - us ur_Furieri2014'!$A$4:$R$6,7,FALSE)/1000</f>
        <v>2.3298080017095332E-3</v>
      </c>
      <c r="AQ112" s="76">
        <f ca="1">Z112*VLOOKUP('Tipo de Pilha_Furieri2014'!$E$1,'Área - us ur_Furieri2014'!$A$4:$R$6,8,FALSE)/1000</f>
        <v>3.0338569388088142E-3</v>
      </c>
      <c r="AR112" s="76">
        <f ca="1">AA112*VLOOKUP('Tipo de Pilha_Furieri2014'!$E$1,'Área - us ur_Furieri2014'!$A$4:$R$6,9,FALSE)/1000</f>
        <v>3.2817489020827402E-3</v>
      </c>
      <c r="AS112" s="76">
        <f ca="1">AB112*VLOOKUP('Tipo de Pilha_Furieri2014'!$E$1,'Área - us ur_Furieri2014'!$A$4:$R$6,10,FALSE)/1000</f>
        <v>2.2848944415335844E-3</v>
      </c>
      <c r="AT112" s="76">
        <f ca="1">AC112*VLOOKUP('Tipo de Pilha_Furieri2014'!$E$1,'Área - us ur_Furieri2014'!$A$4:$R$6,11,FALSE)/1000</f>
        <v>1.9755521144346538E-3</v>
      </c>
      <c r="AU112" s="76">
        <f ca="1">AD112*VLOOKUP('Tipo de Pilha_Furieri2014'!$E$1,'Área - us ur_Furieri2014'!$A$4:$R$6,12,FALSE)/1000</f>
        <v>1.7400539132979914E-3</v>
      </c>
      <c r="AV112" s="76">
        <f ca="1">AE112*VLOOKUP('Tipo de Pilha_Furieri2014'!$E$1,'Área - us ur_Furieri2014'!$A$4:$R$6,13,FALSE)/1000</f>
        <v>5.4291936486321212E-4</v>
      </c>
      <c r="AW112" s="76">
        <f ca="1">AF112*VLOOKUP('Tipo de Pilha_Furieri2014'!$E$1,'Área - us ur_Furieri2014'!$A$4:$R$6,14,FALSE)/1000</f>
        <v>3.3119186818818491E-4</v>
      </c>
      <c r="AX112" s="76">
        <f ca="1">AG112*VLOOKUP('Tipo de Pilha_Furieri2014'!$E$1,'Área - us ur_Furieri2014'!$A$4:$R$6,15,FALSE)/1000</f>
        <v>1.322344321439951E-4</v>
      </c>
      <c r="AY112" s="76">
        <f ca="1">AH112*VLOOKUP('Tipo de Pilha_Furieri2014'!$E$1,'Área - us ur_Furieri2014'!$A$4:$R$6,16,FALSE)/1000</f>
        <v>0</v>
      </c>
      <c r="AZ112" s="76">
        <f ca="1">AI112*VLOOKUP('Tipo de Pilha_Furieri2014'!$E$1,'Área - us ur_Furieri2014'!$A$4:$R$6,17,FALSE)/1000</f>
        <v>0</v>
      </c>
      <c r="BA112" s="77">
        <f ca="1">AJ112*VLOOKUP('Tipo de Pilha_Furieri2014'!$E$1,'Área - us ur_Furieri2014'!$A$4:$R$6,18,FALSE)/1000</f>
        <v>0</v>
      </c>
      <c r="BB112" s="70">
        <f t="shared" ca="1" si="44"/>
        <v>1.6508887352663357E-2</v>
      </c>
    </row>
    <row r="113" spans="1:54" ht="15" customHeight="1" x14ac:dyDescent="0.2">
      <c r="A113" s="90">
        <f>'Série Vento-2 dias'!J113</f>
        <v>42226</v>
      </c>
      <c r="B113" s="55">
        <f ca="1">'Série Vento-2 dias'!K113</f>
        <v>10.309457759999999</v>
      </c>
      <c r="C113" s="48">
        <f t="shared" ca="1" si="26"/>
        <v>5.1547288800000007E-2</v>
      </c>
      <c r="D113" s="49">
        <f t="shared" ca="1" si="27"/>
        <v>0.15464186639999997</v>
      </c>
      <c r="E113" s="49">
        <f t="shared" ca="1" si="28"/>
        <v>0.25773644400000001</v>
      </c>
      <c r="F113" s="49">
        <f t="shared" ca="1" si="29"/>
        <v>0.36083102159999991</v>
      </c>
      <c r="G113" s="49">
        <f t="shared" ca="1" si="30"/>
        <v>0.46392559919999998</v>
      </c>
      <c r="H113" s="49">
        <f t="shared" ca="1" si="31"/>
        <v>0.56702017680000005</v>
      </c>
      <c r="I113" s="49">
        <f t="shared" ca="1" si="32"/>
        <v>0.67011475440000001</v>
      </c>
      <c r="J113" s="49">
        <f t="shared" ca="1" si="33"/>
        <v>0.77320933200000008</v>
      </c>
      <c r="K113" s="49">
        <f t="shared" ca="1" si="34"/>
        <v>0.87630390959999993</v>
      </c>
      <c r="L113" s="49">
        <f t="shared" ca="1" si="35"/>
        <v>0.97939848719999989</v>
      </c>
      <c r="M113" s="49">
        <f t="shared" ca="1" si="36"/>
        <v>1.0824930648</v>
      </c>
      <c r="N113" s="49">
        <f t="shared" ca="1" si="37"/>
        <v>1.1855876423999998</v>
      </c>
      <c r="O113" s="49">
        <f t="shared" ca="1" si="38"/>
        <v>1.2886822199999999</v>
      </c>
      <c r="P113" s="49">
        <f t="shared" ca="1" si="39"/>
        <v>1.3917767975999999</v>
      </c>
      <c r="Q113" s="49">
        <f t="shared" ca="1" si="40"/>
        <v>1.4948713751999998</v>
      </c>
      <c r="R113" s="49">
        <f t="shared" ca="1" si="41"/>
        <v>1.5979659528000001</v>
      </c>
      <c r="S113" s="50">
        <f t="shared" ca="1" si="42"/>
        <v>1.7010605303999999</v>
      </c>
      <c r="T113" s="48">
        <f t="shared" ca="1" si="47"/>
        <v>0</v>
      </c>
      <c r="U113" s="49">
        <f t="shared" ca="1" si="47"/>
        <v>0</v>
      </c>
      <c r="V113" s="49">
        <f t="shared" ca="1" si="47"/>
        <v>0</v>
      </c>
      <c r="W113" s="49">
        <f t="shared" ca="1" si="47"/>
        <v>0</v>
      </c>
      <c r="X113" s="49">
        <f t="shared" ca="1" si="47"/>
        <v>0.91489486430258415</v>
      </c>
      <c r="Y113" s="49">
        <f t="shared" ca="1" si="47"/>
        <v>4.5144270933175914</v>
      </c>
      <c r="Z113" s="49">
        <f t="shared" ca="1" si="47"/>
        <v>9.3468643862731948</v>
      </c>
      <c r="AA113" s="49">
        <f t="shared" ca="1" si="47"/>
        <v>15.412206743169406</v>
      </c>
      <c r="AB113" s="49">
        <f t="shared" ca="1" si="47"/>
        <v>22.710454164006201</v>
      </c>
      <c r="AC113" s="49">
        <f t="shared" ca="1" si="47"/>
        <v>31.241606648783609</v>
      </c>
      <c r="AD113" s="49">
        <f t="shared" ca="1" si="47"/>
        <v>41.00566419750163</v>
      </c>
      <c r="AE113" s="49">
        <f t="shared" ca="1" si="47"/>
        <v>52.002626810160223</v>
      </c>
      <c r="AF113" s="49">
        <f t="shared" ca="1" si="47"/>
        <v>64.232494486759435</v>
      </c>
      <c r="AG113" s="49">
        <f t="shared" ca="1" si="47"/>
        <v>77.695267227299254</v>
      </c>
      <c r="AH113" s="49">
        <f t="shared" ca="1" si="47"/>
        <v>92.390945031779637</v>
      </c>
      <c r="AI113" s="49">
        <f t="shared" ca="1" si="45"/>
        <v>108.31952790020071</v>
      </c>
      <c r="AJ113" s="49">
        <f t="shared" ca="1" si="25"/>
        <v>125.48101583256231</v>
      </c>
      <c r="AK113" s="75">
        <f ca="1">T113*VLOOKUP('Tipo de Pilha_Furieri2014'!$E$1,'Área - us ur_Furieri2014'!$A$4:$R$6,2,FALSE)/1000</f>
        <v>0</v>
      </c>
      <c r="AL113" s="76">
        <f ca="1">U113*VLOOKUP('Tipo de Pilha_Furieri2014'!$E$1,'Área - us ur_Furieri2014'!$A$4:$R$6,3,FALSE)/1000</f>
        <v>0</v>
      </c>
      <c r="AM113" s="76">
        <f ca="1">V113*VLOOKUP('Tipo de Pilha_Furieri2014'!$E$1,'Área - us ur_Furieri2014'!$A$4:$R$6,4,FALSE)/1000</f>
        <v>0</v>
      </c>
      <c r="AN113" s="76">
        <f ca="1">W113*VLOOKUP('Tipo de Pilha_Furieri2014'!$E$1,'Área - us ur_Furieri2014'!$A$4:$R$6,5,FALSE)/1000</f>
        <v>0</v>
      </c>
      <c r="AO113" s="76">
        <f ca="1">X113*VLOOKUP('Tipo de Pilha_Furieri2014'!$E$1,'Área - us ur_Furieri2014'!$A$4:$R$6,6,FALSE)/1000</f>
        <v>1.4546828342411089E-4</v>
      </c>
      <c r="AP113" s="76">
        <f ca="1">Y113*VLOOKUP('Tipo de Pilha_Furieri2014'!$E$1,'Área - us ur_Furieri2014'!$A$4:$R$6,7,FALSE)/1000</f>
        <v>9.1642869994347108E-4</v>
      </c>
      <c r="AQ113" s="76">
        <f ca="1">Z113*VLOOKUP('Tipo de Pilha_Furieri2014'!$E$1,'Área - us ur_Furieri2014'!$A$4:$R$6,8,FALSE)/1000</f>
        <v>1.4300702510997986E-3</v>
      </c>
      <c r="AR113" s="76">
        <f ca="1">AA113*VLOOKUP('Tipo de Pilha_Furieri2014'!$E$1,'Área - us ur_Furieri2014'!$A$4:$R$6,9,FALSE)/1000</f>
        <v>1.6799305350054651E-3</v>
      </c>
      <c r="AS113" s="76">
        <f ca="1">AB113*VLOOKUP('Tipo de Pilha_Furieri2014'!$E$1,'Área - us ur_Furieri2014'!$A$4:$R$6,10,FALSE)/1000</f>
        <v>1.226364524856335E-3</v>
      </c>
      <c r="AT113" s="76">
        <f ca="1">AC113*VLOOKUP('Tipo de Pilha_Furieri2014'!$E$1,'Área - us ur_Furieri2014'!$A$4:$R$6,11,FALSE)/1000</f>
        <v>1.0934562327074265E-3</v>
      </c>
      <c r="AU113" s="76">
        <f ca="1">AD113*VLOOKUP('Tipo de Pilha_Furieri2014'!$E$1,'Área - us ur_Furieri2014'!$A$4:$R$6,12,FALSE)/1000</f>
        <v>9.8413594074003917E-4</v>
      </c>
      <c r="AV113" s="76">
        <f ca="1">AE113*VLOOKUP('Tipo de Pilha_Furieri2014'!$E$1,'Área - us ur_Furieri2014'!$A$4:$R$6,13,FALSE)/1000</f>
        <v>3.1201576086096133E-4</v>
      </c>
      <c r="AW113" s="76">
        <f ca="1">AF113*VLOOKUP('Tipo de Pilha_Furieri2014'!$E$1,'Área - us ur_Furieri2014'!$A$4:$R$6,14,FALSE)/1000</f>
        <v>1.9269748346027832E-4</v>
      </c>
      <c r="AX113" s="76">
        <f ca="1">AG113*VLOOKUP('Tipo de Pilha_Furieri2014'!$E$1,'Área - us ur_Furieri2014'!$A$4:$R$6,15,FALSE)/1000</f>
        <v>7.7695267227299256E-5</v>
      </c>
      <c r="AY113" s="76">
        <f ca="1">AH113*VLOOKUP('Tipo de Pilha_Furieri2014'!$E$1,'Área - us ur_Furieri2014'!$A$4:$R$6,16,FALSE)/1000</f>
        <v>0</v>
      </c>
      <c r="AZ113" s="76">
        <f ca="1">AI113*VLOOKUP('Tipo de Pilha_Furieri2014'!$E$1,'Área - us ur_Furieri2014'!$A$4:$R$6,17,FALSE)/1000</f>
        <v>0</v>
      </c>
      <c r="BA113" s="77">
        <f ca="1">AJ113*VLOOKUP('Tipo de Pilha_Furieri2014'!$E$1,'Área - us ur_Furieri2014'!$A$4:$R$6,18,FALSE)/1000</f>
        <v>0</v>
      </c>
      <c r="BB113" s="70">
        <f t="shared" ca="1" si="44"/>
        <v>8.0582629793251852E-3</v>
      </c>
    </row>
    <row r="114" spans="1:54" ht="15" customHeight="1" x14ac:dyDescent="0.2">
      <c r="A114" s="90">
        <f>'Série Vento-2 dias'!J114</f>
        <v>42228</v>
      </c>
      <c r="B114" s="55">
        <f ca="1">'Série Vento-2 dias'!K114</f>
        <v>8.5912147999999995</v>
      </c>
      <c r="C114" s="48">
        <f t="shared" ca="1" si="26"/>
        <v>4.2956074000000004E-2</v>
      </c>
      <c r="D114" s="49">
        <f t="shared" ca="1" si="27"/>
        <v>0.12886822199999998</v>
      </c>
      <c r="E114" s="49">
        <f t="shared" ca="1" si="28"/>
        <v>0.21478037</v>
      </c>
      <c r="F114" s="49">
        <f t="shared" ca="1" si="29"/>
        <v>0.30069251799999996</v>
      </c>
      <c r="G114" s="49">
        <f t="shared" ca="1" si="30"/>
        <v>0.38660466600000004</v>
      </c>
      <c r="H114" s="49">
        <f t="shared" ca="1" si="31"/>
        <v>0.47251681400000001</v>
      </c>
      <c r="I114" s="49">
        <f t="shared" ca="1" si="32"/>
        <v>0.55842896200000003</v>
      </c>
      <c r="J114" s="49">
        <f t="shared" ca="1" si="33"/>
        <v>0.64434111000000005</v>
      </c>
      <c r="K114" s="49">
        <f t="shared" ca="1" si="34"/>
        <v>0.73025325799999996</v>
      </c>
      <c r="L114" s="49">
        <f t="shared" ca="1" si="35"/>
        <v>0.81616540599999998</v>
      </c>
      <c r="M114" s="49">
        <f t="shared" ca="1" si="36"/>
        <v>0.902077554</v>
      </c>
      <c r="N114" s="49">
        <f t="shared" ca="1" si="37"/>
        <v>0.98798970199999991</v>
      </c>
      <c r="O114" s="49">
        <f t="shared" ca="1" si="38"/>
        <v>1.0739018499999999</v>
      </c>
      <c r="P114" s="49">
        <f t="shared" ca="1" si="39"/>
        <v>1.159813998</v>
      </c>
      <c r="Q114" s="49">
        <f t="shared" ca="1" si="40"/>
        <v>1.2457261459999998</v>
      </c>
      <c r="R114" s="49">
        <f t="shared" ca="1" si="41"/>
        <v>1.3316382940000002</v>
      </c>
      <c r="S114" s="50">
        <f t="shared" ca="1" si="42"/>
        <v>1.417550442</v>
      </c>
      <c r="T114" s="48">
        <f t="shared" ca="1" si="47"/>
        <v>0</v>
      </c>
      <c r="U114" s="49">
        <f t="shared" ca="1" si="47"/>
        <v>0</v>
      </c>
      <c r="V114" s="49">
        <f t="shared" ca="1" si="47"/>
        <v>0</v>
      </c>
      <c r="W114" s="49">
        <f t="shared" ca="1" si="47"/>
        <v>0</v>
      </c>
      <c r="X114" s="49">
        <f t="shared" ca="1" si="47"/>
        <v>0</v>
      </c>
      <c r="Y114" s="49">
        <f t="shared" ca="1" si="47"/>
        <v>1.1677657594172151</v>
      </c>
      <c r="Z114" s="49">
        <f t="shared" ca="1" si="47"/>
        <v>4.167375950263053</v>
      </c>
      <c r="AA114" s="49">
        <f t="shared" ca="1" si="47"/>
        <v>8.0231702132898643</v>
      </c>
      <c r="AB114" s="49">
        <f t="shared" ca="1" si="47"/>
        <v>12.735148548497643</v>
      </c>
      <c r="AC114" s="49">
        <f t="shared" ca="1" si="47"/>
        <v>18.303310955886403</v>
      </c>
      <c r="AD114" s="49">
        <f t="shared" ca="1" si="47"/>
        <v>24.72765743545613</v>
      </c>
      <c r="AE114" s="49">
        <f t="shared" ca="1" si="47"/>
        <v>32.008187987206824</v>
      </c>
      <c r="AF114" s="49">
        <f t="shared" ca="1" si="47"/>
        <v>40.144902611138505</v>
      </c>
      <c r="AG114" s="49">
        <f t="shared" ca="1" si="47"/>
        <v>49.137801307251152</v>
      </c>
      <c r="AH114" s="49">
        <f t="shared" ca="1" si="47"/>
        <v>58.986884075544751</v>
      </c>
      <c r="AI114" s="49">
        <f t="shared" ca="1" si="45"/>
        <v>69.692150916019401</v>
      </c>
      <c r="AJ114" s="49">
        <f t="shared" ca="1" si="25"/>
        <v>81.253601828674945</v>
      </c>
      <c r="AK114" s="75">
        <f ca="1">T114*VLOOKUP('Tipo de Pilha_Furieri2014'!$E$1,'Área - us ur_Furieri2014'!$A$4:$R$6,2,FALSE)/1000</f>
        <v>0</v>
      </c>
      <c r="AL114" s="76">
        <f ca="1">U114*VLOOKUP('Tipo de Pilha_Furieri2014'!$E$1,'Área - us ur_Furieri2014'!$A$4:$R$6,3,FALSE)/1000</f>
        <v>0</v>
      </c>
      <c r="AM114" s="76">
        <f ca="1">V114*VLOOKUP('Tipo de Pilha_Furieri2014'!$E$1,'Área - us ur_Furieri2014'!$A$4:$R$6,4,FALSE)/1000</f>
        <v>0</v>
      </c>
      <c r="AN114" s="76">
        <f ca="1">W114*VLOOKUP('Tipo de Pilha_Furieri2014'!$E$1,'Área - us ur_Furieri2014'!$A$4:$R$6,5,FALSE)/1000</f>
        <v>0</v>
      </c>
      <c r="AO114" s="76">
        <f ca="1">X114*VLOOKUP('Tipo de Pilha_Furieri2014'!$E$1,'Área - us ur_Furieri2014'!$A$4:$R$6,6,FALSE)/1000</f>
        <v>0</v>
      </c>
      <c r="AP114" s="76">
        <f ca="1">Y114*VLOOKUP('Tipo de Pilha_Furieri2014'!$E$1,'Área - us ur_Furieri2014'!$A$4:$R$6,7,FALSE)/1000</f>
        <v>2.3705644916169466E-4</v>
      </c>
      <c r="AQ114" s="76">
        <f ca="1">Z114*VLOOKUP('Tipo de Pilha_Furieri2014'!$E$1,'Área - us ur_Furieri2014'!$A$4:$R$6,8,FALSE)/1000</f>
        <v>6.3760852039024707E-4</v>
      </c>
      <c r="AR114" s="76">
        <f ca="1">AA114*VLOOKUP('Tipo de Pilha_Furieri2014'!$E$1,'Área - us ur_Furieri2014'!$A$4:$R$6,9,FALSE)/1000</f>
        <v>8.7452555324859529E-4</v>
      </c>
      <c r="AS114" s="76">
        <f ca="1">AB114*VLOOKUP('Tipo de Pilha_Furieri2014'!$E$1,'Área - us ur_Furieri2014'!$A$4:$R$6,10,FALSE)/1000</f>
        <v>6.8769802161887275E-4</v>
      </c>
      <c r="AT114" s="76">
        <f ca="1">AC114*VLOOKUP('Tipo de Pilha_Furieri2014'!$E$1,'Área - us ur_Furieri2014'!$A$4:$R$6,11,FALSE)/1000</f>
        <v>6.4061588345602413E-4</v>
      </c>
      <c r="AU114" s="76">
        <f ca="1">AD114*VLOOKUP('Tipo de Pilha_Furieri2014'!$E$1,'Área - us ur_Furieri2014'!$A$4:$R$6,12,FALSE)/1000</f>
        <v>5.9346377845094706E-4</v>
      </c>
      <c r="AV114" s="76">
        <f ca="1">AE114*VLOOKUP('Tipo de Pilha_Furieri2014'!$E$1,'Área - us ur_Furieri2014'!$A$4:$R$6,13,FALSE)/1000</f>
        <v>1.9204912792324095E-4</v>
      </c>
      <c r="AW114" s="76">
        <f ca="1">AF114*VLOOKUP('Tipo de Pilha_Furieri2014'!$E$1,'Área - us ur_Furieri2014'!$A$4:$R$6,14,FALSE)/1000</f>
        <v>1.2043470783341552E-4</v>
      </c>
      <c r="AX114" s="76">
        <f ca="1">AG114*VLOOKUP('Tipo de Pilha_Furieri2014'!$E$1,'Área - us ur_Furieri2014'!$A$4:$R$6,15,FALSE)/1000</f>
        <v>4.9137801307251151E-5</v>
      </c>
      <c r="AY114" s="76">
        <f ca="1">AH114*VLOOKUP('Tipo de Pilha_Furieri2014'!$E$1,'Área - us ur_Furieri2014'!$A$4:$R$6,16,FALSE)/1000</f>
        <v>0</v>
      </c>
      <c r="AZ114" s="76">
        <f ca="1">AI114*VLOOKUP('Tipo de Pilha_Furieri2014'!$E$1,'Área - us ur_Furieri2014'!$A$4:$R$6,17,FALSE)/1000</f>
        <v>0</v>
      </c>
      <c r="BA114" s="77">
        <f ca="1">AJ114*VLOOKUP('Tipo de Pilha_Furieri2014'!$E$1,'Área - us ur_Furieri2014'!$A$4:$R$6,18,FALSE)/1000</f>
        <v>0</v>
      </c>
      <c r="BB114" s="70">
        <f t="shared" ca="1" si="44"/>
        <v>4.0325898433902886E-3</v>
      </c>
    </row>
    <row r="115" spans="1:54" ht="15" customHeight="1" x14ac:dyDescent="0.2">
      <c r="A115" s="90">
        <f>'Série Vento-2 dias'!J115</f>
        <v>42230</v>
      </c>
      <c r="B115" s="55">
        <f ca="1">'Série Vento-2 dias'!K115</f>
        <v>10.309457759999999</v>
      </c>
      <c r="C115" s="48">
        <f t="shared" ca="1" si="26"/>
        <v>5.1547288800000007E-2</v>
      </c>
      <c r="D115" s="49">
        <f t="shared" ca="1" si="27"/>
        <v>0.15464186639999997</v>
      </c>
      <c r="E115" s="49">
        <f t="shared" ca="1" si="28"/>
        <v>0.25773644400000001</v>
      </c>
      <c r="F115" s="49">
        <f t="shared" ca="1" si="29"/>
        <v>0.36083102159999991</v>
      </c>
      <c r="G115" s="49">
        <f t="shared" ca="1" si="30"/>
        <v>0.46392559919999998</v>
      </c>
      <c r="H115" s="49">
        <f t="shared" ca="1" si="31"/>
        <v>0.56702017680000005</v>
      </c>
      <c r="I115" s="49">
        <f t="shared" ca="1" si="32"/>
        <v>0.67011475440000001</v>
      </c>
      <c r="J115" s="49">
        <f t="shared" ca="1" si="33"/>
        <v>0.77320933200000008</v>
      </c>
      <c r="K115" s="49">
        <f t="shared" ca="1" si="34"/>
        <v>0.87630390959999993</v>
      </c>
      <c r="L115" s="49">
        <f t="shared" ca="1" si="35"/>
        <v>0.97939848719999989</v>
      </c>
      <c r="M115" s="49">
        <f t="shared" ca="1" si="36"/>
        <v>1.0824930648</v>
      </c>
      <c r="N115" s="49">
        <f t="shared" ca="1" si="37"/>
        <v>1.1855876423999998</v>
      </c>
      <c r="O115" s="49">
        <f t="shared" ca="1" si="38"/>
        <v>1.2886822199999999</v>
      </c>
      <c r="P115" s="49">
        <f t="shared" ca="1" si="39"/>
        <v>1.3917767975999999</v>
      </c>
      <c r="Q115" s="49">
        <f t="shared" ca="1" si="40"/>
        <v>1.4948713751999998</v>
      </c>
      <c r="R115" s="49">
        <f t="shared" ca="1" si="41"/>
        <v>1.5979659528000001</v>
      </c>
      <c r="S115" s="50">
        <f t="shared" ca="1" si="42"/>
        <v>1.7010605303999999</v>
      </c>
      <c r="T115" s="48">
        <f t="shared" ca="1" si="47"/>
        <v>0</v>
      </c>
      <c r="U115" s="49">
        <f t="shared" ca="1" si="47"/>
        <v>0</v>
      </c>
      <c r="V115" s="49">
        <f t="shared" ca="1" si="47"/>
        <v>0</v>
      </c>
      <c r="W115" s="49">
        <f t="shared" ca="1" si="47"/>
        <v>0</v>
      </c>
      <c r="X115" s="49">
        <f t="shared" ca="1" si="47"/>
        <v>0.91489486430258415</v>
      </c>
      <c r="Y115" s="49">
        <f t="shared" ca="1" si="47"/>
        <v>4.5144270933175914</v>
      </c>
      <c r="Z115" s="49">
        <f t="shared" ca="1" si="47"/>
        <v>9.3468643862731948</v>
      </c>
      <c r="AA115" s="49">
        <f t="shared" ca="1" si="47"/>
        <v>15.412206743169406</v>
      </c>
      <c r="AB115" s="49">
        <f t="shared" ca="1" si="47"/>
        <v>22.710454164006201</v>
      </c>
      <c r="AC115" s="49">
        <f t="shared" ca="1" si="47"/>
        <v>31.241606648783609</v>
      </c>
      <c r="AD115" s="49">
        <f t="shared" ca="1" si="47"/>
        <v>41.00566419750163</v>
      </c>
      <c r="AE115" s="49">
        <f t="shared" ca="1" si="47"/>
        <v>52.002626810160223</v>
      </c>
      <c r="AF115" s="49">
        <f t="shared" ca="1" si="47"/>
        <v>64.232494486759435</v>
      </c>
      <c r="AG115" s="49">
        <f t="shared" ca="1" si="47"/>
        <v>77.695267227299254</v>
      </c>
      <c r="AH115" s="49">
        <f t="shared" ca="1" si="47"/>
        <v>92.390945031779637</v>
      </c>
      <c r="AI115" s="49">
        <f t="shared" ca="1" si="45"/>
        <v>108.31952790020071</v>
      </c>
      <c r="AJ115" s="49">
        <f t="shared" ca="1" si="25"/>
        <v>125.48101583256231</v>
      </c>
      <c r="AK115" s="75">
        <f ca="1">T115*VLOOKUP('Tipo de Pilha_Furieri2014'!$E$1,'Área - us ur_Furieri2014'!$A$4:$R$6,2,FALSE)/1000</f>
        <v>0</v>
      </c>
      <c r="AL115" s="76">
        <f ca="1">U115*VLOOKUP('Tipo de Pilha_Furieri2014'!$E$1,'Área - us ur_Furieri2014'!$A$4:$R$6,3,FALSE)/1000</f>
        <v>0</v>
      </c>
      <c r="AM115" s="76">
        <f ca="1">V115*VLOOKUP('Tipo de Pilha_Furieri2014'!$E$1,'Área - us ur_Furieri2014'!$A$4:$R$6,4,FALSE)/1000</f>
        <v>0</v>
      </c>
      <c r="AN115" s="76">
        <f ca="1">W115*VLOOKUP('Tipo de Pilha_Furieri2014'!$E$1,'Área - us ur_Furieri2014'!$A$4:$R$6,5,FALSE)/1000</f>
        <v>0</v>
      </c>
      <c r="AO115" s="76">
        <f ca="1">X115*VLOOKUP('Tipo de Pilha_Furieri2014'!$E$1,'Área - us ur_Furieri2014'!$A$4:$R$6,6,FALSE)/1000</f>
        <v>1.4546828342411089E-4</v>
      </c>
      <c r="AP115" s="76">
        <f ca="1">Y115*VLOOKUP('Tipo de Pilha_Furieri2014'!$E$1,'Área - us ur_Furieri2014'!$A$4:$R$6,7,FALSE)/1000</f>
        <v>9.1642869994347108E-4</v>
      </c>
      <c r="AQ115" s="76">
        <f ca="1">Z115*VLOOKUP('Tipo de Pilha_Furieri2014'!$E$1,'Área - us ur_Furieri2014'!$A$4:$R$6,8,FALSE)/1000</f>
        <v>1.4300702510997986E-3</v>
      </c>
      <c r="AR115" s="76">
        <f ca="1">AA115*VLOOKUP('Tipo de Pilha_Furieri2014'!$E$1,'Área - us ur_Furieri2014'!$A$4:$R$6,9,FALSE)/1000</f>
        <v>1.6799305350054651E-3</v>
      </c>
      <c r="AS115" s="76">
        <f ca="1">AB115*VLOOKUP('Tipo de Pilha_Furieri2014'!$E$1,'Área - us ur_Furieri2014'!$A$4:$R$6,10,FALSE)/1000</f>
        <v>1.226364524856335E-3</v>
      </c>
      <c r="AT115" s="76">
        <f ca="1">AC115*VLOOKUP('Tipo de Pilha_Furieri2014'!$E$1,'Área - us ur_Furieri2014'!$A$4:$R$6,11,FALSE)/1000</f>
        <v>1.0934562327074265E-3</v>
      </c>
      <c r="AU115" s="76">
        <f ca="1">AD115*VLOOKUP('Tipo de Pilha_Furieri2014'!$E$1,'Área - us ur_Furieri2014'!$A$4:$R$6,12,FALSE)/1000</f>
        <v>9.8413594074003917E-4</v>
      </c>
      <c r="AV115" s="76">
        <f ca="1">AE115*VLOOKUP('Tipo de Pilha_Furieri2014'!$E$1,'Área - us ur_Furieri2014'!$A$4:$R$6,13,FALSE)/1000</f>
        <v>3.1201576086096133E-4</v>
      </c>
      <c r="AW115" s="76">
        <f ca="1">AF115*VLOOKUP('Tipo de Pilha_Furieri2014'!$E$1,'Área - us ur_Furieri2014'!$A$4:$R$6,14,FALSE)/1000</f>
        <v>1.9269748346027832E-4</v>
      </c>
      <c r="AX115" s="76">
        <f ca="1">AG115*VLOOKUP('Tipo de Pilha_Furieri2014'!$E$1,'Área - us ur_Furieri2014'!$A$4:$R$6,15,FALSE)/1000</f>
        <v>7.7695267227299256E-5</v>
      </c>
      <c r="AY115" s="76">
        <f ca="1">AH115*VLOOKUP('Tipo de Pilha_Furieri2014'!$E$1,'Área - us ur_Furieri2014'!$A$4:$R$6,16,FALSE)/1000</f>
        <v>0</v>
      </c>
      <c r="AZ115" s="76">
        <f ca="1">AI115*VLOOKUP('Tipo de Pilha_Furieri2014'!$E$1,'Área - us ur_Furieri2014'!$A$4:$R$6,17,FALSE)/1000</f>
        <v>0</v>
      </c>
      <c r="BA115" s="77">
        <f ca="1">AJ115*VLOOKUP('Tipo de Pilha_Furieri2014'!$E$1,'Área - us ur_Furieri2014'!$A$4:$R$6,18,FALSE)/1000</f>
        <v>0</v>
      </c>
      <c r="BB115" s="70">
        <f t="shared" ca="1" si="44"/>
        <v>8.0582629793251852E-3</v>
      </c>
    </row>
    <row r="116" spans="1:54" ht="15" customHeight="1" x14ac:dyDescent="0.2">
      <c r="A116" s="90">
        <f>'Série Vento-2 dias'!J116</f>
        <v>42232</v>
      </c>
      <c r="B116" s="55">
        <f ca="1">'Série Vento-2 dias'!K116</f>
        <v>11.16857924</v>
      </c>
      <c r="C116" s="48">
        <f t="shared" ca="1" si="26"/>
        <v>5.5842896200000013E-2</v>
      </c>
      <c r="D116" s="49">
        <f t="shared" ca="1" si="27"/>
        <v>0.16752868859999998</v>
      </c>
      <c r="E116" s="49">
        <f t="shared" ca="1" si="28"/>
        <v>0.27921448100000001</v>
      </c>
      <c r="F116" s="49">
        <f t="shared" ca="1" si="29"/>
        <v>0.39090027339999994</v>
      </c>
      <c r="G116" s="49">
        <f t="shared" ca="1" si="30"/>
        <v>0.50258606580000009</v>
      </c>
      <c r="H116" s="49">
        <f t="shared" ca="1" si="31"/>
        <v>0.61427185820000008</v>
      </c>
      <c r="I116" s="49">
        <f t="shared" ca="1" si="32"/>
        <v>0.72595765060000006</v>
      </c>
      <c r="J116" s="49">
        <f t="shared" ca="1" si="33"/>
        <v>0.83764344300000015</v>
      </c>
      <c r="K116" s="49">
        <f t="shared" ca="1" si="34"/>
        <v>0.94932923540000003</v>
      </c>
      <c r="L116" s="49">
        <f t="shared" ca="1" si="35"/>
        <v>1.0610150277999999</v>
      </c>
      <c r="M116" s="49">
        <f t="shared" ca="1" si="36"/>
        <v>1.1727008202</v>
      </c>
      <c r="N116" s="49">
        <f t="shared" ca="1" si="37"/>
        <v>1.2843866125999999</v>
      </c>
      <c r="O116" s="49">
        <f t="shared" ca="1" si="38"/>
        <v>1.396072405</v>
      </c>
      <c r="P116" s="49">
        <f t="shared" ca="1" si="39"/>
        <v>1.5077581974000001</v>
      </c>
      <c r="Q116" s="49">
        <f t="shared" ca="1" si="40"/>
        <v>1.6194439897999999</v>
      </c>
      <c r="R116" s="49">
        <f t="shared" ca="1" si="41"/>
        <v>1.7311297822000002</v>
      </c>
      <c r="S116" s="50">
        <f t="shared" ca="1" si="42"/>
        <v>1.8428155746000001</v>
      </c>
      <c r="T116" s="48">
        <f t="shared" ca="1" si="47"/>
        <v>0</v>
      </c>
      <c r="U116" s="49">
        <f t="shared" ca="1" si="47"/>
        <v>0</v>
      </c>
      <c r="V116" s="49">
        <f t="shared" ca="1" si="47"/>
        <v>0</v>
      </c>
      <c r="W116" s="49">
        <f t="shared" ca="1" si="47"/>
        <v>0</v>
      </c>
      <c r="X116" s="49">
        <f t="shared" ca="1" si="47"/>
        <v>2.1202383880026754</v>
      </c>
      <c r="Y116" s="49">
        <f t="shared" ca="1" si="47"/>
        <v>6.5762512830198965</v>
      </c>
      <c r="Z116" s="49">
        <f t="shared" ca="1" si="47"/>
        <v>12.479215260022961</v>
      </c>
      <c r="AA116" s="49">
        <f t="shared" ca="1" si="47"/>
        <v>19.829130319011878</v>
      </c>
      <c r="AB116" s="49">
        <f t="shared" ca="1" si="47"/>
        <v>28.625996459986627</v>
      </c>
      <c r="AC116" s="49">
        <f t="shared" ca="1" si="47"/>
        <v>38.869813682947211</v>
      </c>
      <c r="AD116" s="49">
        <f t="shared" ca="1" si="47"/>
        <v>50.560581987893663</v>
      </c>
      <c r="AE116" s="49">
        <f t="shared" ca="1" si="47"/>
        <v>63.698301374825931</v>
      </c>
      <c r="AF116" s="49">
        <f t="shared" ca="1" si="47"/>
        <v>78.282971843744079</v>
      </c>
      <c r="AG116" s="49">
        <f t="shared" ca="1" si="47"/>
        <v>94.314593394648071</v>
      </c>
      <c r="AH116" s="49">
        <f t="shared" ca="1" si="47"/>
        <v>111.79316602753786</v>
      </c>
      <c r="AI116" s="49">
        <f t="shared" ca="1" si="45"/>
        <v>130.71868974241357</v>
      </c>
      <c r="AJ116" s="49">
        <f t="shared" ca="1" si="25"/>
        <v>151.09116453927507</v>
      </c>
      <c r="AK116" s="75">
        <f ca="1">T116*VLOOKUP('Tipo de Pilha_Furieri2014'!$E$1,'Área - us ur_Furieri2014'!$A$4:$R$6,2,FALSE)/1000</f>
        <v>0</v>
      </c>
      <c r="AL116" s="76">
        <f ca="1">U116*VLOOKUP('Tipo de Pilha_Furieri2014'!$E$1,'Área - us ur_Furieri2014'!$A$4:$R$6,3,FALSE)/1000</f>
        <v>0</v>
      </c>
      <c r="AM116" s="76">
        <f ca="1">V116*VLOOKUP('Tipo de Pilha_Furieri2014'!$E$1,'Área - us ur_Furieri2014'!$A$4:$R$6,4,FALSE)/1000</f>
        <v>0</v>
      </c>
      <c r="AN116" s="76">
        <f ca="1">W116*VLOOKUP('Tipo de Pilha_Furieri2014'!$E$1,'Área - us ur_Furieri2014'!$A$4:$R$6,5,FALSE)/1000</f>
        <v>0</v>
      </c>
      <c r="AO116" s="76">
        <f ca="1">X116*VLOOKUP('Tipo de Pilha_Furieri2014'!$E$1,'Área - us ur_Furieri2014'!$A$4:$R$6,6,FALSE)/1000</f>
        <v>3.3711790369242537E-4</v>
      </c>
      <c r="AP116" s="76">
        <f ca="1">Y116*VLOOKUP('Tipo de Pilha_Furieri2014'!$E$1,'Área - us ur_Furieri2014'!$A$4:$R$6,7,FALSE)/1000</f>
        <v>1.3349790104530391E-3</v>
      </c>
      <c r="AQ116" s="76">
        <f ca="1">Z116*VLOOKUP('Tipo de Pilha_Furieri2014'!$E$1,'Área - us ur_Furieri2014'!$A$4:$R$6,8,FALSE)/1000</f>
        <v>1.909319934783513E-3</v>
      </c>
      <c r="AR116" s="76">
        <f ca="1">AA116*VLOOKUP('Tipo de Pilha_Furieri2014'!$E$1,'Área - us ur_Furieri2014'!$A$4:$R$6,9,FALSE)/1000</f>
        <v>2.1613752047722947E-3</v>
      </c>
      <c r="AS116" s="76">
        <f ca="1">AB116*VLOOKUP('Tipo de Pilha_Furieri2014'!$E$1,'Área - us ur_Furieri2014'!$A$4:$R$6,10,FALSE)/1000</f>
        <v>1.545803808839278E-3</v>
      </c>
      <c r="AT116" s="76">
        <f ca="1">AC116*VLOOKUP('Tipo de Pilha_Furieri2014'!$E$1,'Área - us ur_Furieri2014'!$A$4:$R$6,11,FALSE)/1000</f>
        <v>1.3604434789031526E-3</v>
      </c>
      <c r="AU116" s="76">
        <f ca="1">AD116*VLOOKUP('Tipo de Pilha_Furieri2014'!$E$1,'Área - us ur_Furieri2014'!$A$4:$R$6,12,FALSE)/1000</f>
        <v>1.2134539677094479E-3</v>
      </c>
      <c r="AV116" s="76">
        <f ca="1">AE116*VLOOKUP('Tipo de Pilha_Furieri2014'!$E$1,'Área - us ur_Furieri2014'!$A$4:$R$6,13,FALSE)/1000</f>
        <v>3.8218980824895562E-4</v>
      </c>
      <c r="AW116" s="76">
        <f ca="1">AF116*VLOOKUP('Tipo de Pilha_Furieri2014'!$E$1,'Área - us ur_Furieri2014'!$A$4:$R$6,14,FALSE)/1000</f>
        <v>2.3484891553123225E-4</v>
      </c>
      <c r="AX116" s="76">
        <f ca="1">AG116*VLOOKUP('Tipo de Pilha_Furieri2014'!$E$1,'Área - us ur_Furieri2014'!$A$4:$R$6,15,FALSE)/1000</f>
        <v>9.4314593394648067E-5</v>
      </c>
      <c r="AY116" s="76">
        <f ca="1">AH116*VLOOKUP('Tipo de Pilha_Furieri2014'!$E$1,'Área - us ur_Furieri2014'!$A$4:$R$6,16,FALSE)/1000</f>
        <v>0</v>
      </c>
      <c r="AZ116" s="76">
        <f ca="1">AI116*VLOOKUP('Tipo de Pilha_Furieri2014'!$E$1,'Área - us ur_Furieri2014'!$A$4:$R$6,17,FALSE)/1000</f>
        <v>0</v>
      </c>
      <c r="BA116" s="77">
        <f ca="1">AJ116*VLOOKUP('Tipo de Pilha_Furieri2014'!$E$1,'Área - us ur_Furieri2014'!$A$4:$R$6,18,FALSE)/1000</f>
        <v>0</v>
      </c>
      <c r="BB116" s="70">
        <f t="shared" ca="1" si="44"/>
        <v>1.0573846626327986E-2</v>
      </c>
    </row>
    <row r="117" spans="1:54" ht="15" customHeight="1" x14ac:dyDescent="0.2">
      <c r="A117" s="90">
        <f>'Série Vento-2 dias'!J117</f>
        <v>42234</v>
      </c>
      <c r="B117" s="55">
        <f ca="1">'Série Vento-2 dias'!K117</f>
        <v>9.4503362800000001</v>
      </c>
      <c r="C117" s="48">
        <f t="shared" ca="1" si="26"/>
        <v>4.7251681400000009E-2</v>
      </c>
      <c r="D117" s="49">
        <f t="shared" ca="1" si="27"/>
        <v>0.14175504419999999</v>
      </c>
      <c r="E117" s="49">
        <f t="shared" ca="1" si="28"/>
        <v>0.236258407</v>
      </c>
      <c r="F117" s="49">
        <f t="shared" ca="1" si="29"/>
        <v>0.33076176979999999</v>
      </c>
      <c r="G117" s="49">
        <f t="shared" ca="1" si="30"/>
        <v>0.42526513260000004</v>
      </c>
      <c r="H117" s="49">
        <f t="shared" ca="1" si="31"/>
        <v>0.51976849540000003</v>
      </c>
      <c r="I117" s="49">
        <f t="shared" ca="1" si="32"/>
        <v>0.61427185820000008</v>
      </c>
      <c r="J117" s="49">
        <f t="shared" ca="1" si="33"/>
        <v>0.70877522100000012</v>
      </c>
      <c r="K117" s="49">
        <f t="shared" ca="1" si="34"/>
        <v>0.80327858380000006</v>
      </c>
      <c r="L117" s="49">
        <f t="shared" ca="1" si="35"/>
        <v>0.89778194659999999</v>
      </c>
      <c r="M117" s="49">
        <f t="shared" ca="1" si="36"/>
        <v>0.99228530940000015</v>
      </c>
      <c r="N117" s="49">
        <f t="shared" ca="1" si="37"/>
        <v>1.0867886722</v>
      </c>
      <c r="O117" s="49">
        <f t="shared" ca="1" si="38"/>
        <v>1.181292035</v>
      </c>
      <c r="P117" s="49">
        <f t="shared" ca="1" si="39"/>
        <v>1.2757953978000001</v>
      </c>
      <c r="Q117" s="49">
        <f t="shared" ca="1" si="40"/>
        <v>1.3702987605999999</v>
      </c>
      <c r="R117" s="49">
        <f t="shared" ca="1" si="41"/>
        <v>1.4648021234000004</v>
      </c>
      <c r="S117" s="50">
        <f t="shared" ca="1" si="42"/>
        <v>1.5593054862000002</v>
      </c>
      <c r="T117" s="48">
        <f t="shared" ca="1" si="47"/>
        <v>0</v>
      </c>
      <c r="U117" s="49">
        <f t="shared" ca="1" si="47"/>
        <v>0</v>
      </c>
      <c r="V117" s="49">
        <f t="shared" ca="1" si="47"/>
        <v>0</v>
      </c>
      <c r="W117" s="49">
        <f t="shared" ca="1" si="47"/>
        <v>0</v>
      </c>
      <c r="X117" s="49">
        <f t="shared" ca="1" si="47"/>
        <v>0</v>
      </c>
      <c r="Y117" s="49">
        <f t="shared" ca="1" si="47"/>
        <v>2.7115985854500311</v>
      </c>
      <c r="Z117" s="49">
        <f t="shared" ca="1" si="47"/>
        <v>6.5762512830198965</v>
      </c>
      <c r="AA117" s="49">
        <f t="shared" ca="1" si="47"/>
        <v>11.47688670792874</v>
      </c>
      <c r="AB117" s="49">
        <f t="shared" ca="1" si="47"/>
        <v>17.413504860176555</v>
      </c>
      <c r="AC117" s="49">
        <f t="shared" ca="1" si="47"/>
        <v>24.386105739763345</v>
      </c>
      <c r="AD117" s="49">
        <f t="shared" ca="1" si="47"/>
        <v>32.394689346689134</v>
      </c>
      <c r="AE117" s="49">
        <f t="shared" ca="1" si="47"/>
        <v>41.43925568095387</v>
      </c>
      <c r="AF117" s="49">
        <f t="shared" ca="1" si="47"/>
        <v>51.519804742557596</v>
      </c>
      <c r="AG117" s="49">
        <f t="shared" ca="1" si="47"/>
        <v>62.636336531500305</v>
      </c>
      <c r="AH117" s="49">
        <f t="shared" ca="1" si="47"/>
        <v>74.788851047781975</v>
      </c>
      <c r="AI117" s="49">
        <f t="shared" ca="1" si="45"/>
        <v>87.977348291402706</v>
      </c>
      <c r="AJ117" s="49">
        <f t="shared" ca="1" si="25"/>
        <v>102.20182826236231</v>
      </c>
      <c r="AK117" s="75">
        <f ca="1">T117*VLOOKUP('Tipo de Pilha_Furieri2014'!$E$1,'Área - us ur_Furieri2014'!$A$4:$R$6,2,FALSE)/1000</f>
        <v>0</v>
      </c>
      <c r="AL117" s="76">
        <f ca="1">U117*VLOOKUP('Tipo de Pilha_Furieri2014'!$E$1,'Área - us ur_Furieri2014'!$A$4:$R$6,3,FALSE)/1000</f>
        <v>0</v>
      </c>
      <c r="AM117" s="76">
        <f ca="1">V117*VLOOKUP('Tipo de Pilha_Furieri2014'!$E$1,'Área - us ur_Furieri2014'!$A$4:$R$6,4,FALSE)/1000</f>
        <v>0</v>
      </c>
      <c r="AN117" s="76">
        <f ca="1">W117*VLOOKUP('Tipo de Pilha_Furieri2014'!$E$1,'Área - us ur_Furieri2014'!$A$4:$R$6,5,FALSE)/1000</f>
        <v>0</v>
      </c>
      <c r="AO117" s="76">
        <f ca="1">X117*VLOOKUP('Tipo de Pilha_Furieri2014'!$E$1,'Área - us ur_Furieri2014'!$A$4:$R$6,6,FALSE)/1000</f>
        <v>0</v>
      </c>
      <c r="AP117" s="76">
        <f ca="1">Y117*VLOOKUP('Tipo de Pilha_Furieri2014'!$E$1,'Área - us ur_Furieri2014'!$A$4:$R$6,7,FALSE)/1000</f>
        <v>5.5045451284635634E-4</v>
      </c>
      <c r="AQ117" s="76">
        <f ca="1">Z117*VLOOKUP('Tipo de Pilha_Furieri2014'!$E$1,'Área - us ur_Furieri2014'!$A$4:$R$6,8,FALSE)/1000</f>
        <v>1.0061664463020441E-3</v>
      </c>
      <c r="AR117" s="76">
        <f ca="1">AA117*VLOOKUP('Tipo de Pilha_Furieri2014'!$E$1,'Área - us ur_Furieri2014'!$A$4:$R$6,9,FALSE)/1000</f>
        <v>1.2509806511642328E-3</v>
      </c>
      <c r="AS117" s="76">
        <f ca="1">AB117*VLOOKUP('Tipo de Pilha_Furieri2014'!$E$1,'Área - us ur_Furieri2014'!$A$4:$R$6,10,FALSE)/1000</f>
        <v>9.4032926244953406E-4</v>
      </c>
      <c r="AT117" s="76">
        <f ca="1">AC117*VLOOKUP('Tipo de Pilha_Furieri2014'!$E$1,'Área - us ur_Furieri2014'!$A$4:$R$6,11,FALSE)/1000</f>
        <v>8.5351370089171714E-4</v>
      </c>
      <c r="AU117" s="76">
        <f ca="1">AD117*VLOOKUP('Tipo de Pilha_Furieri2014'!$E$1,'Área - us ur_Furieri2014'!$A$4:$R$6,12,FALSE)/1000</f>
        <v>7.7747254432053924E-4</v>
      </c>
      <c r="AV117" s="76">
        <f ca="1">AE117*VLOOKUP('Tipo de Pilha_Furieri2014'!$E$1,'Área - us ur_Furieri2014'!$A$4:$R$6,13,FALSE)/1000</f>
        <v>2.4863553408572322E-4</v>
      </c>
      <c r="AW117" s="76">
        <f ca="1">AF117*VLOOKUP('Tipo de Pilha_Furieri2014'!$E$1,'Área - us ur_Furieri2014'!$A$4:$R$6,14,FALSE)/1000</f>
        <v>1.545594142276728E-4</v>
      </c>
      <c r="AX117" s="76">
        <f ca="1">AG117*VLOOKUP('Tipo de Pilha_Furieri2014'!$E$1,'Área - us ur_Furieri2014'!$A$4:$R$6,15,FALSE)/1000</f>
        <v>6.26363365315003E-5</v>
      </c>
      <c r="AY117" s="76">
        <f ca="1">AH117*VLOOKUP('Tipo de Pilha_Furieri2014'!$E$1,'Área - us ur_Furieri2014'!$A$4:$R$6,16,FALSE)/1000</f>
        <v>0</v>
      </c>
      <c r="AZ117" s="76">
        <f ca="1">AI117*VLOOKUP('Tipo de Pilha_Furieri2014'!$E$1,'Área - us ur_Furieri2014'!$A$4:$R$6,17,FALSE)/1000</f>
        <v>0</v>
      </c>
      <c r="BA117" s="77">
        <f ca="1">AJ117*VLOOKUP('Tipo de Pilha_Furieri2014'!$E$1,'Área - us ur_Furieri2014'!$A$4:$R$6,18,FALSE)/1000</f>
        <v>0</v>
      </c>
      <c r="BB117" s="70">
        <f t="shared" ca="1" si="44"/>
        <v>5.8447484028193199E-3</v>
      </c>
    </row>
    <row r="118" spans="1:54" ht="15" customHeight="1" x14ac:dyDescent="0.2">
      <c r="A118" s="90">
        <f>'Série Vento-2 dias'!J118</f>
        <v>42236</v>
      </c>
      <c r="B118" s="55">
        <f ca="1">'Série Vento-2 dias'!K118</f>
        <v>12.027700719999999</v>
      </c>
      <c r="C118" s="48">
        <f t="shared" ca="1" si="26"/>
        <v>6.0138503600000004E-2</v>
      </c>
      <c r="D118" s="49">
        <f t="shared" ca="1" si="27"/>
        <v>0.18041551079999998</v>
      </c>
      <c r="E118" s="49">
        <f t="shared" ca="1" si="28"/>
        <v>0.30069251799999996</v>
      </c>
      <c r="F118" s="49">
        <f t="shared" ca="1" si="29"/>
        <v>0.42096952519999992</v>
      </c>
      <c r="G118" s="49">
        <f t="shared" ca="1" si="30"/>
        <v>0.54124653239999998</v>
      </c>
      <c r="H118" s="49">
        <f t="shared" ca="1" si="31"/>
        <v>0.66152353959999999</v>
      </c>
      <c r="I118" s="49">
        <f t="shared" ca="1" si="32"/>
        <v>0.78180054679999988</v>
      </c>
      <c r="J118" s="49">
        <f t="shared" ca="1" si="33"/>
        <v>0.902077554</v>
      </c>
      <c r="K118" s="49">
        <f t="shared" ca="1" si="34"/>
        <v>1.0223545612</v>
      </c>
      <c r="L118" s="49">
        <f t="shared" ca="1" si="35"/>
        <v>1.1426315683999999</v>
      </c>
      <c r="M118" s="49">
        <f t="shared" ca="1" si="36"/>
        <v>1.2629085756</v>
      </c>
      <c r="N118" s="49">
        <f t="shared" ca="1" si="37"/>
        <v>1.3831855827999997</v>
      </c>
      <c r="O118" s="49">
        <f t="shared" ca="1" si="38"/>
        <v>1.5034625899999998</v>
      </c>
      <c r="P118" s="49">
        <f t="shared" ca="1" si="39"/>
        <v>1.6237395971999999</v>
      </c>
      <c r="Q118" s="49">
        <f t="shared" ca="1" si="40"/>
        <v>1.7440166043999996</v>
      </c>
      <c r="R118" s="49">
        <f t="shared" ca="1" si="41"/>
        <v>1.8642936116000002</v>
      </c>
      <c r="S118" s="50">
        <f t="shared" ca="1" si="42"/>
        <v>1.9845706187999999</v>
      </c>
      <c r="T118" s="48">
        <f t="shared" ref="T118:AH134" ca="1" si="48">IF(C118&gt;$BF$1,58*(C118-$BF$1)^2+25*(C118-$BF$1),0)</f>
        <v>0</v>
      </c>
      <c r="U118" s="49">
        <f t="shared" ca="1" si="48"/>
        <v>0</v>
      </c>
      <c r="V118" s="49">
        <f t="shared" ca="1" si="48"/>
        <v>0</v>
      </c>
      <c r="W118" s="49">
        <f t="shared" ca="1" si="48"/>
        <v>0</v>
      </c>
      <c r="X118" s="49">
        <f t="shared" ca="1" si="48"/>
        <v>3.4989591863194063</v>
      </c>
      <c r="Y118" s="49">
        <f t="shared" ca="1" si="48"/>
        <v>8.8970711545569401</v>
      </c>
      <c r="Z118" s="49">
        <f t="shared" ca="1" si="48"/>
        <v>15.973303904269175</v>
      </c>
      <c r="AA118" s="49">
        <f t="shared" ca="1" si="48"/>
        <v>24.72765743545613</v>
      </c>
      <c r="AB118" s="49">
        <f t="shared" ca="1" si="48"/>
        <v>35.160131748117792</v>
      </c>
      <c r="AC118" s="49">
        <f t="shared" ca="1" si="48"/>
        <v>47.270726842254135</v>
      </c>
      <c r="AD118" s="49">
        <f t="shared" ca="1" si="48"/>
        <v>61.059442717865224</v>
      </c>
      <c r="AE118" s="49">
        <f t="shared" ca="1" si="48"/>
        <v>76.52627937495096</v>
      </c>
      <c r="AF118" s="49">
        <f t="shared" ca="1" si="48"/>
        <v>93.671236813511456</v>
      </c>
      <c r="AG118" s="49">
        <f t="shared" ca="1" si="48"/>
        <v>112.49431503354667</v>
      </c>
      <c r="AH118" s="49">
        <f t="shared" ca="1" si="48"/>
        <v>132.99551403505649</v>
      </c>
      <c r="AI118" s="49">
        <f t="shared" ca="1" si="45"/>
        <v>155.17483381804121</v>
      </c>
      <c r="AJ118" s="49">
        <f t="shared" ca="1" si="25"/>
        <v>179.03227438250045</v>
      </c>
      <c r="AK118" s="75">
        <f ca="1">T118*VLOOKUP('Tipo de Pilha_Furieri2014'!$E$1,'Área - us ur_Furieri2014'!$A$4:$R$6,2,FALSE)/1000</f>
        <v>0</v>
      </c>
      <c r="AL118" s="76">
        <f ca="1">U118*VLOOKUP('Tipo de Pilha_Furieri2014'!$E$1,'Área - us ur_Furieri2014'!$A$4:$R$6,3,FALSE)/1000</f>
        <v>0</v>
      </c>
      <c r="AM118" s="76">
        <f ca="1">V118*VLOOKUP('Tipo de Pilha_Furieri2014'!$E$1,'Área - us ur_Furieri2014'!$A$4:$R$6,4,FALSE)/1000</f>
        <v>0</v>
      </c>
      <c r="AN118" s="76">
        <f ca="1">W118*VLOOKUP('Tipo de Pilha_Furieri2014'!$E$1,'Área - us ur_Furieri2014'!$A$4:$R$6,5,FALSE)/1000</f>
        <v>0</v>
      </c>
      <c r="AO118" s="76">
        <f ca="1">X118*VLOOKUP('Tipo de Pilha_Furieri2014'!$E$1,'Área - us ur_Furieri2014'!$A$4:$R$6,6,FALSE)/1000</f>
        <v>5.5633451062478553E-4</v>
      </c>
      <c r="AP118" s="76">
        <f ca="1">Y118*VLOOKUP('Tipo de Pilha_Furieri2014'!$E$1,'Área - us ur_Furieri2014'!$A$4:$R$6,7,FALSE)/1000</f>
        <v>1.806105444375059E-3</v>
      </c>
      <c r="AQ118" s="76">
        <f ca="1">Z118*VLOOKUP('Tipo de Pilha_Furieri2014'!$E$1,'Área - us ur_Furieri2014'!$A$4:$R$6,8,FALSE)/1000</f>
        <v>2.4439154973531834E-3</v>
      </c>
      <c r="AR118" s="76">
        <f ca="1">AA118*VLOOKUP('Tipo de Pilha_Furieri2014'!$E$1,'Área - us ur_Furieri2014'!$A$4:$R$6,9,FALSE)/1000</f>
        <v>2.6953146604647184E-3</v>
      </c>
      <c r="AS118" s="76">
        <f ca="1">AB118*VLOOKUP('Tipo de Pilha_Furieri2014'!$E$1,'Área - us ur_Furieri2014'!$A$4:$R$6,10,FALSE)/1000</f>
        <v>1.8986471143983611E-3</v>
      </c>
      <c r="AT118" s="76">
        <f ca="1">AC118*VLOOKUP('Tipo de Pilha_Furieri2014'!$E$1,'Área - us ur_Furieri2014'!$A$4:$R$6,11,FALSE)/1000</f>
        <v>1.654475439478895E-3</v>
      </c>
      <c r="AU118" s="76">
        <f ca="1">AD118*VLOOKUP('Tipo de Pilha_Furieri2014'!$E$1,'Área - us ur_Furieri2014'!$A$4:$R$6,12,FALSE)/1000</f>
        <v>1.4654266252287654E-3</v>
      </c>
      <c r="AV118" s="76">
        <f ca="1">AE118*VLOOKUP('Tipo de Pilha_Furieri2014'!$E$1,'Área - us ur_Furieri2014'!$A$4:$R$6,13,FALSE)/1000</f>
        <v>4.5915767624970578E-4</v>
      </c>
      <c r="AW118" s="76">
        <f ca="1">AF118*VLOOKUP('Tipo de Pilha_Furieri2014'!$E$1,'Área - us ur_Furieri2014'!$A$4:$R$6,14,FALSE)/1000</f>
        <v>2.8101371044053435E-4</v>
      </c>
      <c r="AX118" s="76">
        <f ca="1">AG118*VLOOKUP('Tipo de Pilha_Furieri2014'!$E$1,'Área - us ur_Furieri2014'!$A$4:$R$6,15,FALSE)/1000</f>
        <v>1.1249431503354668E-4</v>
      </c>
      <c r="AY118" s="76">
        <f ca="1">AH118*VLOOKUP('Tipo de Pilha_Furieri2014'!$E$1,'Área - us ur_Furieri2014'!$A$4:$R$6,16,FALSE)/1000</f>
        <v>0</v>
      </c>
      <c r="AZ118" s="76">
        <f ca="1">AI118*VLOOKUP('Tipo de Pilha_Furieri2014'!$E$1,'Área - us ur_Furieri2014'!$A$4:$R$6,17,FALSE)/1000</f>
        <v>0</v>
      </c>
      <c r="BA118" s="77">
        <f ca="1">AJ118*VLOOKUP('Tipo de Pilha_Furieri2014'!$E$1,'Área - us ur_Furieri2014'!$A$4:$R$6,18,FALSE)/1000</f>
        <v>0</v>
      </c>
      <c r="BB118" s="70">
        <f t="shared" ca="1" si="44"/>
        <v>1.3372884993647555E-2</v>
      </c>
    </row>
    <row r="119" spans="1:54" ht="15" customHeight="1" x14ac:dyDescent="0.2">
      <c r="A119" s="90">
        <f>'Série Vento-2 dias'!J119</f>
        <v>42238</v>
      </c>
      <c r="B119" s="55">
        <f ca="1">'Série Vento-2 dias'!K119</f>
        <v>13.74594368</v>
      </c>
      <c r="C119" s="48">
        <f t="shared" ca="1" si="26"/>
        <v>6.8729718400000014E-2</v>
      </c>
      <c r="D119" s="49">
        <f t="shared" ca="1" si="27"/>
        <v>0.2061891552</v>
      </c>
      <c r="E119" s="49">
        <f t="shared" ca="1" si="28"/>
        <v>0.34364859200000003</v>
      </c>
      <c r="F119" s="49">
        <f t="shared" ca="1" si="29"/>
        <v>0.48110802879999992</v>
      </c>
      <c r="G119" s="49">
        <f t="shared" ca="1" si="30"/>
        <v>0.61856746560000009</v>
      </c>
      <c r="H119" s="49">
        <f t="shared" ca="1" si="31"/>
        <v>0.75602690240000014</v>
      </c>
      <c r="I119" s="49">
        <f t="shared" ca="1" si="32"/>
        <v>0.89348633919999998</v>
      </c>
      <c r="J119" s="49">
        <f t="shared" ca="1" si="33"/>
        <v>1.030945776</v>
      </c>
      <c r="K119" s="49">
        <f t="shared" ca="1" si="34"/>
        <v>1.1684052128</v>
      </c>
      <c r="L119" s="49">
        <f t="shared" ca="1" si="35"/>
        <v>1.3058646495999999</v>
      </c>
      <c r="M119" s="49">
        <f t="shared" ca="1" si="36"/>
        <v>1.4433240864000001</v>
      </c>
      <c r="N119" s="49">
        <f t="shared" ca="1" si="37"/>
        <v>1.5807835231999998</v>
      </c>
      <c r="O119" s="49">
        <f t="shared" ca="1" si="38"/>
        <v>1.71824296</v>
      </c>
      <c r="P119" s="49">
        <f t="shared" ca="1" si="39"/>
        <v>1.8557023968000002</v>
      </c>
      <c r="Q119" s="49">
        <f t="shared" ca="1" si="40"/>
        <v>1.9931618335999999</v>
      </c>
      <c r="R119" s="49">
        <f t="shared" ca="1" si="41"/>
        <v>2.1306212704000003</v>
      </c>
      <c r="S119" s="50">
        <f t="shared" ca="1" si="42"/>
        <v>2.2680807072000002</v>
      </c>
      <c r="T119" s="48">
        <f t="shared" ca="1" si="48"/>
        <v>0</v>
      </c>
      <c r="U119" s="49">
        <f t="shared" ca="1" si="48"/>
        <v>0</v>
      </c>
      <c r="V119" s="49">
        <f t="shared" ca="1" si="48"/>
        <v>0</v>
      </c>
      <c r="W119" s="49">
        <f t="shared" ca="1" si="48"/>
        <v>1.4291984952536523</v>
      </c>
      <c r="X119" s="49">
        <f t="shared" ca="1" si="48"/>
        <v>6.7765326068028209</v>
      </c>
      <c r="Y119" s="49">
        <f t="shared" ca="1" si="48"/>
        <v>14.315697943135278</v>
      </c>
      <c r="Z119" s="49">
        <f t="shared" ca="1" si="48"/>
        <v>24.046694504251011</v>
      </c>
      <c r="AA119" s="49">
        <f t="shared" ca="1" si="48"/>
        <v>35.969522290150053</v>
      </c>
      <c r="AB119" s="49">
        <f t="shared" ca="1" si="48"/>
        <v>50.08418130083237</v>
      </c>
      <c r="AC119" s="49">
        <f t="shared" ca="1" si="48"/>
        <v>66.390671536297987</v>
      </c>
      <c r="AD119" s="49">
        <f t="shared" ca="1" si="48"/>
        <v>84.888992996546904</v>
      </c>
      <c r="AE119" s="49">
        <f t="shared" ca="1" si="48"/>
        <v>105.57914568157906</v>
      </c>
      <c r="AF119" s="49">
        <f t="shared" ca="1" si="48"/>
        <v>128.46112959139458</v>
      </c>
      <c r="AG119" s="49">
        <f t="shared" ca="1" si="48"/>
        <v>153.53494472599337</v>
      </c>
      <c r="AH119" s="49">
        <f t="shared" ca="1" si="48"/>
        <v>180.8005910853754</v>
      </c>
      <c r="AI119" s="49">
        <f t="shared" ca="1" si="45"/>
        <v>210.25806866954085</v>
      </c>
      <c r="AJ119" s="49">
        <f t="shared" ca="1" si="25"/>
        <v>241.90737747848948</v>
      </c>
      <c r="AK119" s="75">
        <f ca="1">T119*VLOOKUP('Tipo de Pilha_Furieri2014'!$E$1,'Área - us ur_Furieri2014'!$A$4:$R$6,2,FALSE)/1000</f>
        <v>0</v>
      </c>
      <c r="AL119" s="76">
        <f ca="1">U119*VLOOKUP('Tipo de Pilha_Furieri2014'!$E$1,'Área - us ur_Furieri2014'!$A$4:$R$6,3,FALSE)/1000</f>
        <v>0</v>
      </c>
      <c r="AM119" s="76">
        <f ca="1">V119*VLOOKUP('Tipo de Pilha_Furieri2014'!$E$1,'Área - us ur_Furieri2014'!$A$4:$R$6,4,FALSE)/1000</f>
        <v>0</v>
      </c>
      <c r="AN119" s="76">
        <f ca="1">W119*VLOOKUP('Tipo de Pilha_Furieri2014'!$E$1,'Área - us ur_Furieri2014'!$A$4:$R$6,5,FALSE)/1000</f>
        <v>1.3863225403960424E-4</v>
      </c>
      <c r="AO119" s="76">
        <f ca="1">X119*VLOOKUP('Tipo de Pilha_Furieri2014'!$E$1,'Área - us ur_Furieri2014'!$A$4:$R$6,6,FALSE)/1000</f>
        <v>1.0774686844816485E-3</v>
      </c>
      <c r="AP119" s="76">
        <f ca="1">Y119*VLOOKUP('Tipo de Pilha_Furieri2014'!$E$1,'Área - us ur_Furieri2014'!$A$4:$R$6,7,FALSE)/1000</f>
        <v>2.9060866824564616E-3</v>
      </c>
      <c r="AQ119" s="76">
        <f ca="1">Z119*VLOOKUP('Tipo de Pilha_Furieri2014'!$E$1,'Área - us ur_Furieri2014'!$A$4:$R$6,8,FALSE)/1000</f>
        <v>3.6791442591504048E-3</v>
      </c>
      <c r="AR119" s="76">
        <f ca="1">AA119*VLOOKUP('Tipo de Pilha_Furieri2014'!$E$1,'Área - us ur_Furieri2014'!$A$4:$R$6,9,FALSE)/1000</f>
        <v>3.9206779296263559E-3</v>
      </c>
      <c r="AS119" s="76">
        <f ca="1">AB119*VLOOKUP('Tipo de Pilha_Furieri2014'!$E$1,'Área - us ur_Furieri2014'!$A$4:$R$6,10,FALSE)/1000</f>
        <v>2.7045457902449481E-3</v>
      </c>
      <c r="AT119" s="76">
        <f ca="1">AC119*VLOOKUP('Tipo de Pilha_Furieri2014'!$E$1,'Área - us ur_Furieri2014'!$A$4:$R$6,11,FALSE)/1000</f>
        <v>2.3236735037704295E-3</v>
      </c>
      <c r="AU119" s="76">
        <f ca="1">AD119*VLOOKUP('Tipo de Pilha_Furieri2014'!$E$1,'Área - us ur_Furieri2014'!$A$4:$R$6,12,FALSE)/1000</f>
        <v>2.0373358319171254E-3</v>
      </c>
      <c r="AV119" s="76">
        <f ca="1">AE119*VLOOKUP('Tipo de Pilha_Furieri2014'!$E$1,'Área - us ur_Furieri2014'!$A$4:$R$6,13,FALSE)/1000</f>
        <v>6.3347487408947449E-4</v>
      </c>
      <c r="AW119" s="76">
        <f ca="1">AF119*VLOOKUP('Tipo de Pilha_Furieri2014'!$E$1,'Área - us ur_Furieri2014'!$A$4:$R$6,14,FALSE)/1000</f>
        <v>3.8538338877418379E-4</v>
      </c>
      <c r="AX119" s="76">
        <f ca="1">AG119*VLOOKUP('Tipo de Pilha_Furieri2014'!$E$1,'Área - us ur_Furieri2014'!$A$4:$R$6,15,FALSE)/1000</f>
        <v>1.5353494472599338E-4</v>
      </c>
      <c r="AY119" s="76">
        <f ca="1">AH119*VLOOKUP('Tipo de Pilha_Furieri2014'!$E$1,'Área - us ur_Furieri2014'!$A$4:$R$6,16,FALSE)/1000</f>
        <v>0</v>
      </c>
      <c r="AZ119" s="76">
        <f ca="1">AI119*VLOOKUP('Tipo de Pilha_Furieri2014'!$E$1,'Área - us ur_Furieri2014'!$A$4:$R$6,17,FALSE)/1000</f>
        <v>0</v>
      </c>
      <c r="BA119" s="77">
        <f ca="1">AJ119*VLOOKUP('Tipo de Pilha_Furieri2014'!$E$1,'Área - us ur_Furieri2014'!$A$4:$R$6,18,FALSE)/1000</f>
        <v>0</v>
      </c>
      <c r="BB119" s="70">
        <f t="shared" ca="1" si="44"/>
        <v>1.9959958143276627E-2</v>
      </c>
    </row>
    <row r="120" spans="1:54" ht="15" customHeight="1" x14ac:dyDescent="0.2">
      <c r="A120" s="90">
        <f>'Série Vento-2 dias'!J120</f>
        <v>42240</v>
      </c>
      <c r="B120" s="55">
        <f ca="1">'Série Vento-2 dias'!K120</f>
        <v>13.74594368</v>
      </c>
      <c r="C120" s="48">
        <f t="shared" ca="1" si="26"/>
        <v>6.8729718400000014E-2</v>
      </c>
      <c r="D120" s="49">
        <f t="shared" ca="1" si="27"/>
        <v>0.2061891552</v>
      </c>
      <c r="E120" s="49">
        <f t="shared" ca="1" si="28"/>
        <v>0.34364859200000003</v>
      </c>
      <c r="F120" s="49">
        <f t="shared" ca="1" si="29"/>
        <v>0.48110802879999992</v>
      </c>
      <c r="G120" s="49">
        <f t="shared" ca="1" si="30"/>
        <v>0.61856746560000009</v>
      </c>
      <c r="H120" s="49">
        <f t="shared" ca="1" si="31"/>
        <v>0.75602690240000014</v>
      </c>
      <c r="I120" s="49">
        <f t="shared" ca="1" si="32"/>
        <v>0.89348633919999998</v>
      </c>
      <c r="J120" s="49">
        <f t="shared" ca="1" si="33"/>
        <v>1.030945776</v>
      </c>
      <c r="K120" s="49">
        <f t="shared" ca="1" si="34"/>
        <v>1.1684052128</v>
      </c>
      <c r="L120" s="49">
        <f t="shared" ca="1" si="35"/>
        <v>1.3058646495999999</v>
      </c>
      <c r="M120" s="49">
        <f t="shared" ca="1" si="36"/>
        <v>1.4433240864000001</v>
      </c>
      <c r="N120" s="49">
        <f t="shared" ca="1" si="37"/>
        <v>1.5807835231999998</v>
      </c>
      <c r="O120" s="49">
        <f t="shared" ca="1" si="38"/>
        <v>1.71824296</v>
      </c>
      <c r="P120" s="49">
        <f t="shared" ca="1" si="39"/>
        <v>1.8557023968000002</v>
      </c>
      <c r="Q120" s="49">
        <f t="shared" ca="1" si="40"/>
        <v>1.9931618335999999</v>
      </c>
      <c r="R120" s="49">
        <f t="shared" ca="1" si="41"/>
        <v>2.1306212704000003</v>
      </c>
      <c r="S120" s="50">
        <f t="shared" ca="1" si="42"/>
        <v>2.2680807072000002</v>
      </c>
      <c r="T120" s="48">
        <f t="shared" ca="1" si="48"/>
        <v>0</v>
      </c>
      <c r="U120" s="49">
        <f t="shared" ca="1" si="48"/>
        <v>0</v>
      </c>
      <c r="V120" s="49">
        <f t="shared" ca="1" si="48"/>
        <v>0</v>
      </c>
      <c r="W120" s="49">
        <f t="shared" ca="1" si="48"/>
        <v>1.4291984952536523</v>
      </c>
      <c r="X120" s="49">
        <f t="shared" ca="1" si="48"/>
        <v>6.7765326068028209</v>
      </c>
      <c r="Y120" s="49">
        <f t="shared" ca="1" si="48"/>
        <v>14.315697943135278</v>
      </c>
      <c r="Z120" s="49">
        <f t="shared" ca="1" si="48"/>
        <v>24.046694504251011</v>
      </c>
      <c r="AA120" s="49">
        <f t="shared" ca="1" si="48"/>
        <v>35.969522290150053</v>
      </c>
      <c r="AB120" s="49">
        <f t="shared" ca="1" si="48"/>
        <v>50.08418130083237</v>
      </c>
      <c r="AC120" s="49">
        <f t="shared" ca="1" si="48"/>
        <v>66.390671536297987</v>
      </c>
      <c r="AD120" s="49">
        <f t="shared" ca="1" si="48"/>
        <v>84.888992996546904</v>
      </c>
      <c r="AE120" s="49">
        <f t="shared" ca="1" si="48"/>
        <v>105.57914568157906</v>
      </c>
      <c r="AF120" s="49">
        <f t="shared" ca="1" si="48"/>
        <v>128.46112959139458</v>
      </c>
      <c r="AG120" s="49">
        <f t="shared" ca="1" si="48"/>
        <v>153.53494472599337</v>
      </c>
      <c r="AH120" s="49">
        <f t="shared" ca="1" si="48"/>
        <v>180.8005910853754</v>
      </c>
      <c r="AI120" s="49">
        <f t="shared" ca="1" si="45"/>
        <v>210.25806866954085</v>
      </c>
      <c r="AJ120" s="49">
        <f t="shared" ca="1" si="25"/>
        <v>241.90737747848948</v>
      </c>
      <c r="AK120" s="75">
        <f ca="1">T120*VLOOKUP('Tipo de Pilha_Furieri2014'!$E$1,'Área - us ur_Furieri2014'!$A$4:$R$6,2,FALSE)/1000</f>
        <v>0</v>
      </c>
      <c r="AL120" s="76">
        <f ca="1">U120*VLOOKUP('Tipo de Pilha_Furieri2014'!$E$1,'Área - us ur_Furieri2014'!$A$4:$R$6,3,FALSE)/1000</f>
        <v>0</v>
      </c>
      <c r="AM120" s="76">
        <f ca="1">V120*VLOOKUP('Tipo de Pilha_Furieri2014'!$E$1,'Área - us ur_Furieri2014'!$A$4:$R$6,4,FALSE)/1000</f>
        <v>0</v>
      </c>
      <c r="AN120" s="76">
        <f ca="1">W120*VLOOKUP('Tipo de Pilha_Furieri2014'!$E$1,'Área - us ur_Furieri2014'!$A$4:$R$6,5,FALSE)/1000</f>
        <v>1.3863225403960424E-4</v>
      </c>
      <c r="AO120" s="76">
        <f ca="1">X120*VLOOKUP('Tipo de Pilha_Furieri2014'!$E$1,'Área - us ur_Furieri2014'!$A$4:$R$6,6,FALSE)/1000</f>
        <v>1.0774686844816485E-3</v>
      </c>
      <c r="AP120" s="76">
        <f ca="1">Y120*VLOOKUP('Tipo de Pilha_Furieri2014'!$E$1,'Área - us ur_Furieri2014'!$A$4:$R$6,7,FALSE)/1000</f>
        <v>2.9060866824564616E-3</v>
      </c>
      <c r="AQ120" s="76">
        <f ca="1">Z120*VLOOKUP('Tipo de Pilha_Furieri2014'!$E$1,'Área - us ur_Furieri2014'!$A$4:$R$6,8,FALSE)/1000</f>
        <v>3.6791442591504048E-3</v>
      </c>
      <c r="AR120" s="76">
        <f ca="1">AA120*VLOOKUP('Tipo de Pilha_Furieri2014'!$E$1,'Área - us ur_Furieri2014'!$A$4:$R$6,9,FALSE)/1000</f>
        <v>3.9206779296263559E-3</v>
      </c>
      <c r="AS120" s="76">
        <f ca="1">AB120*VLOOKUP('Tipo de Pilha_Furieri2014'!$E$1,'Área - us ur_Furieri2014'!$A$4:$R$6,10,FALSE)/1000</f>
        <v>2.7045457902449481E-3</v>
      </c>
      <c r="AT120" s="76">
        <f ca="1">AC120*VLOOKUP('Tipo de Pilha_Furieri2014'!$E$1,'Área - us ur_Furieri2014'!$A$4:$R$6,11,FALSE)/1000</f>
        <v>2.3236735037704295E-3</v>
      </c>
      <c r="AU120" s="76">
        <f ca="1">AD120*VLOOKUP('Tipo de Pilha_Furieri2014'!$E$1,'Área - us ur_Furieri2014'!$A$4:$R$6,12,FALSE)/1000</f>
        <v>2.0373358319171254E-3</v>
      </c>
      <c r="AV120" s="76">
        <f ca="1">AE120*VLOOKUP('Tipo de Pilha_Furieri2014'!$E$1,'Área - us ur_Furieri2014'!$A$4:$R$6,13,FALSE)/1000</f>
        <v>6.3347487408947449E-4</v>
      </c>
      <c r="AW120" s="76">
        <f ca="1">AF120*VLOOKUP('Tipo de Pilha_Furieri2014'!$E$1,'Área - us ur_Furieri2014'!$A$4:$R$6,14,FALSE)/1000</f>
        <v>3.8538338877418379E-4</v>
      </c>
      <c r="AX120" s="76">
        <f ca="1">AG120*VLOOKUP('Tipo de Pilha_Furieri2014'!$E$1,'Área - us ur_Furieri2014'!$A$4:$R$6,15,FALSE)/1000</f>
        <v>1.5353494472599338E-4</v>
      </c>
      <c r="AY120" s="76">
        <f ca="1">AH120*VLOOKUP('Tipo de Pilha_Furieri2014'!$E$1,'Área - us ur_Furieri2014'!$A$4:$R$6,16,FALSE)/1000</f>
        <v>0</v>
      </c>
      <c r="AZ120" s="76">
        <f ca="1">AI120*VLOOKUP('Tipo de Pilha_Furieri2014'!$E$1,'Área - us ur_Furieri2014'!$A$4:$R$6,17,FALSE)/1000</f>
        <v>0</v>
      </c>
      <c r="BA120" s="77">
        <f ca="1">AJ120*VLOOKUP('Tipo de Pilha_Furieri2014'!$E$1,'Área - us ur_Furieri2014'!$A$4:$R$6,18,FALSE)/1000</f>
        <v>0</v>
      </c>
      <c r="BB120" s="70">
        <f t="shared" ca="1" si="44"/>
        <v>1.9959958143276627E-2</v>
      </c>
    </row>
    <row r="121" spans="1:54" ht="15" customHeight="1" x14ac:dyDescent="0.2">
      <c r="A121" s="90">
        <f>'Série Vento-2 dias'!J121</f>
        <v>42242</v>
      </c>
      <c r="B121" s="55">
        <f ca="1">'Série Vento-2 dias'!K121</f>
        <v>10.309457759999999</v>
      </c>
      <c r="C121" s="48">
        <f t="shared" ca="1" si="26"/>
        <v>5.1547288800000007E-2</v>
      </c>
      <c r="D121" s="49">
        <f t="shared" ca="1" si="27"/>
        <v>0.15464186639999997</v>
      </c>
      <c r="E121" s="49">
        <f t="shared" ca="1" si="28"/>
        <v>0.25773644400000001</v>
      </c>
      <c r="F121" s="49">
        <f t="shared" ca="1" si="29"/>
        <v>0.36083102159999991</v>
      </c>
      <c r="G121" s="49">
        <f t="shared" ca="1" si="30"/>
        <v>0.46392559919999998</v>
      </c>
      <c r="H121" s="49">
        <f t="shared" ca="1" si="31"/>
        <v>0.56702017680000005</v>
      </c>
      <c r="I121" s="49">
        <f t="shared" ca="1" si="32"/>
        <v>0.67011475440000001</v>
      </c>
      <c r="J121" s="49">
        <f t="shared" ca="1" si="33"/>
        <v>0.77320933200000008</v>
      </c>
      <c r="K121" s="49">
        <f t="shared" ca="1" si="34"/>
        <v>0.87630390959999993</v>
      </c>
      <c r="L121" s="49">
        <f t="shared" ca="1" si="35"/>
        <v>0.97939848719999989</v>
      </c>
      <c r="M121" s="49">
        <f t="shared" ca="1" si="36"/>
        <v>1.0824930648</v>
      </c>
      <c r="N121" s="49">
        <f t="shared" ca="1" si="37"/>
        <v>1.1855876423999998</v>
      </c>
      <c r="O121" s="49">
        <f t="shared" ca="1" si="38"/>
        <v>1.2886822199999999</v>
      </c>
      <c r="P121" s="49">
        <f t="shared" ca="1" si="39"/>
        <v>1.3917767975999999</v>
      </c>
      <c r="Q121" s="49">
        <f t="shared" ca="1" si="40"/>
        <v>1.4948713751999998</v>
      </c>
      <c r="R121" s="49">
        <f t="shared" ca="1" si="41"/>
        <v>1.5979659528000001</v>
      </c>
      <c r="S121" s="50">
        <f t="shared" ca="1" si="42"/>
        <v>1.7010605303999999</v>
      </c>
      <c r="T121" s="48">
        <f t="shared" ca="1" si="48"/>
        <v>0</v>
      </c>
      <c r="U121" s="49">
        <f t="shared" ca="1" si="48"/>
        <v>0</v>
      </c>
      <c r="V121" s="49">
        <f t="shared" ca="1" si="48"/>
        <v>0</v>
      </c>
      <c r="W121" s="49">
        <f t="shared" ca="1" si="48"/>
        <v>0</v>
      </c>
      <c r="X121" s="49">
        <f t="shared" ca="1" si="48"/>
        <v>0.91489486430258415</v>
      </c>
      <c r="Y121" s="49">
        <f t="shared" ca="1" si="48"/>
        <v>4.5144270933175914</v>
      </c>
      <c r="Z121" s="49">
        <f t="shared" ca="1" si="48"/>
        <v>9.3468643862731948</v>
      </c>
      <c r="AA121" s="49">
        <f t="shared" ca="1" si="48"/>
        <v>15.412206743169406</v>
      </c>
      <c r="AB121" s="49">
        <f t="shared" ca="1" si="48"/>
        <v>22.710454164006201</v>
      </c>
      <c r="AC121" s="49">
        <f t="shared" ca="1" si="48"/>
        <v>31.241606648783609</v>
      </c>
      <c r="AD121" s="49">
        <f t="shared" ca="1" si="48"/>
        <v>41.00566419750163</v>
      </c>
      <c r="AE121" s="49">
        <f t="shared" ca="1" si="48"/>
        <v>52.002626810160223</v>
      </c>
      <c r="AF121" s="49">
        <f t="shared" ca="1" si="48"/>
        <v>64.232494486759435</v>
      </c>
      <c r="AG121" s="49">
        <f t="shared" ca="1" si="48"/>
        <v>77.695267227299254</v>
      </c>
      <c r="AH121" s="49">
        <f t="shared" ca="1" si="48"/>
        <v>92.390945031779637</v>
      </c>
      <c r="AI121" s="49">
        <f t="shared" ca="1" si="45"/>
        <v>108.31952790020071</v>
      </c>
      <c r="AJ121" s="49">
        <f t="shared" ca="1" si="25"/>
        <v>125.48101583256231</v>
      </c>
      <c r="AK121" s="75">
        <f ca="1">T121*VLOOKUP('Tipo de Pilha_Furieri2014'!$E$1,'Área - us ur_Furieri2014'!$A$4:$R$6,2,FALSE)/1000</f>
        <v>0</v>
      </c>
      <c r="AL121" s="76">
        <f ca="1">U121*VLOOKUP('Tipo de Pilha_Furieri2014'!$E$1,'Área - us ur_Furieri2014'!$A$4:$R$6,3,FALSE)/1000</f>
        <v>0</v>
      </c>
      <c r="AM121" s="76">
        <f ca="1">V121*VLOOKUP('Tipo de Pilha_Furieri2014'!$E$1,'Área - us ur_Furieri2014'!$A$4:$R$6,4,FALSE)/1000</f>
        <v>0</v>
      </c>
      <c r="AN121" s="76">
        <f ca="1">W121*VLOOKUP('Tipo de Pilha_Furieri2014'!$E$1,'Área - us ur_Furieri2014'!$A$4:$R$6,5,FALSE)/1000</f>
        <v>0</v>
      </c>
      <c r="AO121" s="76">
        <f ca="1">X121*VLOOKUP('Tipo de Pilha_Furieri2014'!$E$1,'Área - us ur_Furieri2014'!$A$4:$R$6,6,FALSE)/1000</f>
        <v>1.4546828342411089E-4</v>
      </c>
      <c r="AP121" s="76">
        <f ca="1">Y121*VLOOKUP('Tipo de Pilha_Furieri2014'!$E$1,'Área - us ur_Furieri2014'!$A$4:$R$6,7,FALSE)/1000</f>
        <v>9.1642869994347108E-4</v>
      </c>
      <c r="AQ121" s="76">
        <f ca="1">Z121*VLOOKUP('Tipo de Pilha_Furieri2014'!$E$1,'Área - us ur_Furieri2014'!$A$4:$R$6,8,FALSE)/1000</f>
        <v>1.4300702510997986E-3</v>
      </c>
      <c r="AR121" s="76">
        <f ca="1">AA121*VLOOKUP('Tipo de Pilha_Furieri2014'!$E$1,'Área - us ur_Furieri2014'!$A$4:$R$6,9,FALSE)/1000</f>
        <v>1.6799305350054651E-3</v>
      </c>
      <c r="AS121" s="76">
        <f ca="1">AB121*VLOOKUP('Tipo de Pilha_Furieri2014'!$E$1,'Área - us ur_Furieri2014'!$A$4:$R$6,10,FALSE)/1000</f>
        <v>1.226364524856335E-3</v>
      </c>
      <c r="AT121" s="76">
        <f ca="1">AC121*VLOOKUP('Tipo de Pilha_Furieri2014'!$E$1,'Área - us ur_Furieri2014'!$A$4:$R$6,11,FALSE)/1000</f>
        <v>1.0934562327074265E-3</v>
      </c>
      <c r="AU121" s="76">
        <f ca="1">AD121*VLOOKUP('Tipo de Pilha_Furieri2014'!$E$1,'Área - us ur_Furieri2014'!$A$4:$R$6,12,FALSE)/1000</f>
        <v>9.8413594074003917E-4</v>
      </c>
      <c r="AV121" s="76">
        <f ca="1">AE121*VLOOKUP('Tipo de Pilha_Furieri2014'!$E$1,'Área - us ur_Furieri2014'!$A$4:$R$6,13,FALSE)/1000</f>
        <v>3.1201576086096133E-4</v>
      </c>
      <c r="AW121" s="76">
        <f ca="1">AF121*VLOOKUP('Tipo de Pilha_Furieri2014'!$E$1,'Área - us ur_Furieri2014'!$A$4:$R$6,14,FALSE)/1000</f>
        <v>1.9269748346027832E-4</v>
      </c>
      <c r="AX121" s="76">
        <f ca="1">AG121*VLOOKUP('Tipo de Pilha_Furieri2014'!$E$1,'Área - us ur_Furieri2014'!$A$4:$R$6,15,FALSE)/1000</f>
        <v>7.7695267227299256E-5</v>
      </c>
      <c r="AY121" s="76">
        <f ca="1">AH121*VLOOKUP('Tipo de Pilha_Furieri2014'!$E$1,'Área - us ur_Furieri2014'!$A$4:$R$6,16,FALSE)/1000</f>
        <v>0</v>
      </c>
      <c r="AZ121" s="76">
        <f ca="1">AI121*VLOOKUP('Tipo de Pilha_Furieri2014'!$E$1,'Área - us ur_Furieri2014'!$A$4:$R$6,17,FALSE)/1000</f>
        <v>0</v>
      </c>
      <c r="BA121" s="77">
        <f ca="1">AJ121*VLOOKUP('Tipo de Pilha_Furieri2014'!$E$1,'Área - us ur_Furieri2014'!$A$4:$R$6,18,FALSE)/1000</f>
        <v>0</v>
      </c>
      <c r="BB121" s="70">
        <f t="shared" ca="1" si="44"/>
        <v>8.0582629793251852E-3</v>
      </c>
    </row>
    <row r="122" spans="1:54" ht="15" customHeight="1" x14ac:dyDescent="0.2">
      <c r="A122" s="90">
        <f>'Série Vento-2 dias'!J122</f>
        <v>42244</v>
      </c>
      <c r="B122" s="55">
        <f ca="1">'Série Vento-2 dias'!K122</f>
        <v>12.886822199999999</v>
      </c>
      <c r="C122" s="48">
        <f t="shared" ca="1" si="26"/>
        <v>6.4434111000000002E-2</v>
      </c>
      <c r="D122" s="49">
        <f t="shared" ca="1" si="27"/>
        <v>0.19330233299999999</v>
      </c>
      <c r="E122" s="49">
        <f t="shared" ca="1" si="28"/>
        <v>0.32217055500000003</v>
      </c>
      <c r="F122" s="49">
        <f t="shared" ca="1" si="29"/>
        <v>0.45103877699999995</v>
      </c>
      <c r="G122" s="49">
        <f t="shared" ca="1" si="30"/>
        <v>0.57990699899999998</v>
      </c>
      <c r="H122" s="49">
        <f t="shared" ca="1" si="31"/>
        <v>0.70877522100000001</v>
      </c>
      <c r="I122" s="49">
        <f t="shared" ca="1" si="32"/>
        <v>0.83764344299999993</v>
      </c>
      <c r="J122" s="49">
        <f t="shared" ca="1" si="33"/>
        <v>0.96651166500000008</v>
      </c>
      <c r="K122" s="49">
        <f t="shared" ca="1" si="34"/>
        <v>1.095379887</v>
      </c>
      <c r="L122" s="49">
        <f t="shared" ca="1" si="35"/>
        <v>1.2242481089999999</v>
      </c>
      <c r="M122" s="49">
        <f t="shared" ca="1" si="36"/>
        <v>1.3531163310000001</v>
      </c>
      <c r="N122" s="49">
        <f t="shared" ca="1" si="37"/>
        <v>1.4819845529999998</v>
      </c>
      <c r="O122" s="49">
        <f t="shared" ca="1" si="38"/>
        <v>1.6108527749999999</v>
      </c>
      <c r="P122" s="49">
        <f t="shared" ca="1" si="39"/>
        <v>1.739720997</v>
      </c>
      <c r="Q122" s="49">
        <f t="shared" ca="1" si="40"/>
        <v>1.8685892189999997</v>
      </c>
      <c r="R122" s="49">
        <f t="shared" ca="1" si="41"/>
        <v>1.9974574410000003</v>
      </c>
      <c r="S122" s="50">
        <f t="shared" ca="1" si="42"/>
        <v>2.1263256629999998</v>
      </c>
      <c r="T122" s="48">
        <f t="shared" ca="1" si="48"/>
        <v>0</v>
      </c>
      <c r="U122" s="49">
        <f t="shared" ca="1" si="48"/>
        <v>0</v>
      </c>
      <c r="V122" s="49">
        <f t="shared" ca="1" si="48"/>
        <v>0</v>
      </c>
      <c r="W122" s="49">
        <f t="shared" ca="1" si="48"/>
        <v>0.55164197298403106</v>
      </c>
      <c r="X122" s="49">
        <f t="shared" ca="1" si="48"/>
        <v>5.0510572592527874</v>
      </c>
      <c r="Y122" s="49">
        <f t="shared" ca="1" si="48"/>
        <v>11.476886707928735</v>
      </c>
      <c r="Z122" s="49">
        <f t="shared" ca="1" si="48"/>
        <v>19.82913031901186</v>
      </c>
      <c r="AA122" s="49">
        <f t="shared" ca="1" si="48"/>
        <v>30.107788092502204</v>
      </c>
      <c r="AB122" s="49">
        <f t="shared" ca="1" si="48"/>
        <v>42.312860028399705</v>
      </c>
      <c r="AC122" s="49">
        <f t="shared" ca="1" si="48"/>
        <v>56.444346126704389</v>
      </c>
      <c r="AD122" s="49">
        <f t="shared" ca="1" si="48"/>
        <v>72.502246387416307</v>
      </c>
      <c r="AE122" s="49">
        <f t="shared" ca="1" si="48"/>
        <v>90.486560810535352</v>
      </c>
      <c r="AF122" s="49">
        <f t="shared" ca="1" si="48"/>
        <v>110.39728939606164</v>
      </c>
      <c r="AG122" s="49">
        <f t="shared" ca="1" si="48"/>
        <v>132.23443214399509</v>
      </c>
      <c r="AH122" s="49">
        <f t="shared" ca="1" si="48"/>
        <v>155.9979890543357</v>
      </c>
      <c r="AI122" s="49">
        <f t="shared" ca="1" si="45"/>
        <v>181.68796012708367</v>
      </c>
      <c r="AJ122" s="49">
        <f t="shared" ca="1" si="25"/>
        <v>209.30434536223856</v>
      </c>
      <c r="AK122" s="75">
        <f ca="1">T122*VLOOKUP('Tipo de Pilha_Furieri2014'!$E$1,'Área - us ur_Furieri2014'!$A$4:$R$6,2,FALSE)/1000</f>
        <v>0</v>
      </c>
      <c r="AL122" s="76">
        <f ca="1">U122*VLOOKUP('Tipo de Pilha_Furieri2014'!$E$1,'Área - us ur_Furieri2014'!$A$4:$R$6,3,FALSE)/1000</f>
        <v>0</v>
      </c>
      <c r="AM122" s="76">
        <f ca="1">V122*VLOOKUP('Tipo de Pilha_Furieri2014'!$E$1,'Área - us ur_Furieri2014'!$A$4:$R$6,4,FALSE)/1000</f>
        <v>0</v>
      </c>
      <c r="AN122" s="76">
        <f ca="1">W122*VLOOKUP('Tipo de Pilha_Furieri2014'!$E$1,'Área - us ur_Furieri2014'!$A$4:$R$6,5,FALSE)/1000</f>
        <v>5.3509271379451008E-5</v>
      </c>
      <c r="AO122" s="76">
        <f ca="1">X122*VLOOKUP('Tipo de Pilha_Furieri2014'!$E$1,'Área - us ur_Furieri2014'!$A$4:$R$6,6,FALSE)/1000</f>
        <v>8.0311810422119322E-4</v>
      </c>
      <c r="AP122" s="76">
        <f ca="1">Y122*VLOOKUP('Tipo de Pilha_Furieri2014'!$E$1,'Área - us ur_Furieri2014'!$A$4:$R$6,7,FALSE)/1000</f>
        <v>2.3298080017095332E-3</v>
      </c>
      <c r="AQ122" s="76">
        <f ca="1">Z122*VLOOKUP('Tipo de Pilha_Furieri2014'!$E$1,'Área - us ur_Furieri2014'!$A$4:$R$6,8,FALSE)/1000</f>
        <v>3.0338569388088142E-3</v>
      </c>
      <c r="AR122" s="76">
        <f ca="1">AA122*VLOOKUP('Tipo de Pilha_Furieri2014'!$E$1,'Área - us ur_Furieri2014'!$A$4:$R$6,9,FALSE)/1000</f>
        <v>3.2817489020827402E-3</v>
      </c>
      <c r="AS122" s="76">
        <f ca="1">AB122*VLOOKUP('Tipo de Pilha_Furieri2014'!$E$1,'Área - us ur_Furieri2014'!$A$4:$R$6,10,FALSE)/1000</f>
        <v>2.2848944415335844E-3</v>
      </c>
      <c r="AT122" s="76">
        <f ca="1">AC122*VLOOKUP('Tipo de Pilha_Furieri2014'!$E$1,'Área - us ur_Furieri2014'!$A$4:$R$6,11,FALSE)/1000</f>
        <v>1.9755521144346538E-3</v>
      </c>
      <c r="AU122" s="76">
        <f ca="1">AD122*VLOOKUP('Tipo de Pilha_Furieri2014'!$E$1,'Área - us ur_Furieri2014'!$A$4:$R$6,12,FALSE)/1000</f>
        <v>1.7400539132979914E-3</v>
      </c>
      <c r="AV122" s="76">
        <f ca="1">AE122*VLOOKUP('Tipo de Pilha_Furieri2014'!$E$1,'Área - us ur_Furieri2014'!$A$4:$R$6,13,FALSE)/1000</f>
        <v>5.4291936486321212E-4</v>
      </c>
      <c r="AW122" s="76">
        <f ca="1">AF122*VLOOKUP('Tipo de Pilha_Furieri2014'!$E$1,'Área - us ur_Furieri2014'!$A$4:$R$6,14,FALSE)/1000</f>
        <v>3.3119186818818491E-4</v>
      </c>
      <c r="AX122" s="76">
        <f ca="1">AG122*VLOOKUP('Tipo de Pilha_Furieri2014'!$E$1,'Área - us ur_Furieri2014'!$A$4:$R$6,15,FALSE)/1000</f>
        <v>1.322344321439951E-4</v>
      </c>
      <c r="AY122" s="76">
        <f ca="1">AH122*VLOOKUP('Tipo de Pilha_Furieri2014'!$E$1,'Área - us ur_Furieri2014'!$A$4:$R$6,16,FALSE)/1000</f>
        <v>0</v>
      </c>
      <c r="AZ122" s="76">
        <f ca="1">AI122*VLOOKUP('Tipo de Pilha_Furieri2014'!$E$1,'Área - us ur_Furieri2014'!$A$4:$R$6,17,FALSE)/1000</f>
        <v>0</v>
      </c>
      <c r="BA122" s="77">
        <f ca="1">AJ122*VLOOKUP('Tipo de Pilha_Furieri2014'!$E$1,'Área - us ur_Furieri2014'!$A$4:$R$6,18,FALSE)/1000</f>
        <v>0</v>
      </c>
      <c r="BB122" s="70">
        <f t="shared" ca="1" si="44"/>
        <v>1.6508887352663357E-2</v>
      </c>
    </row>
    <row r="123" spans="1:54" ht="15" customHeight="1" x14ac:dyDescent="0.2">
      <c r="A123" s="90">
        <f>'Série Vento-2 dias'!J123</f>
        <v>42246</v>
      </c>
      <c r="B123" s="55">
        <f ca="1">'Série Vento-2 dias'!K123</f>
        <v>12.027700719999999</v>
      </c>
      <c r="C123" s="48">
        <f t="shared" ca="1" si="26"/>
        <v>6.0138503600000004E-2</v>
      </c>
      <c r="D123" s="49">
        <f t="shared" ca="1" si="27"/>
        <v>0.18041551079999998</v>
      </c>
      <c r="E123" s="49">
        <f t="shared" ca="1" si="28"/>
        <v>0.30069251799999996</v>
      </c>
      <c r="F123" s="49">
        <f t="shared" ca="1" si="29"/>
        <v>0.42096952519999992</v>
      </c>
      <c r="G123" s="49">
        <f t="shared" ca="1" si="30"/>
        <v>0.54124653239999998</v>
      </c>
      <c r="H123" s="49">
        <f t="shared" ca="1" si="31"/>
        <v>0.66152353959999999</v>
      </c>
      <c r="I123" s="49">
        <f t="shared" ca="1" si="32"/>
        <v>0.78180054679999988</v>
      </c>
      <c r="J123" s="49">
        <f t="shared" ca="1" si="33"/>
        <v>0.902077554</v>
      </c>
      <c r="K123" s="49">
        <f t="shared" ca="1" si="34"/>
        <v>1.0223545612</v>
      </c>
      <c r="L123" s="49">
        <f t="shared" ca="1" si="35"/>
        <v>1.1426315683999999</v>
      </c>
      <c r="M123" s="49">
        <f t="shared" ca="1" si="36"/>
        <v>1.2629085756</v>
      </c>
      <c r="N123" s="49">
        <f t="shared" ca="1" si="37"/>
        <v>1.3831855827999997</v>
      </c>
      <c r="O123" s="49">
        <f t="shared" ca="1" si="38"/>
        <v>1.5034625899999998</v>
      </c>
      <c r="P123" s="49">
        <f t="shared" ca="1" si="39"/>
        <v>1.6237395971999999</v>
      </c>
      <c r="Q123" s="49">
        <f t="shared" ca="1" si="40"/>
        <v>1.7440166043999996</v>
      </c>
      <c r="R123" s="49">
        <f t="shared" ca="1" si="41"/>
        <v>1.8642936116000002</v>
      </c>
      <c r="S123" s="50">
        <f t="shared" ca="1" si="42"/>
        <v>1.9845706187999999</v>
      </c>
      <c r="T123" s="48">
        <f t="shared" ca="1" si="48"/>
        <v>0</v>
      </c>
      <c r="U123" s="49">
        <f t="shared" ca="1" si="48"/>
        <v>0</v>
      </c>
      <c r="V123" s="49">
        <f t="shared" ca="1" si="48"/>
        <v>0</v>
      </c>
      <c r="W123" s="49">
        <f t="shared" ca="1" si="48"/>
        <v>0</v>
      </c>
      <c r="X123" s="49">
        <f t="shared" ca="1" si="48"/>
        <v>3.4989591863194063</v>
      </c>
      <c r="Y123" s="49">
        <f t="shared" ca="1" si="48"/>
        <v>8.8970711545569401</v>
      </c>
      <c r="Z123" s="49">
        <f t="shared" ca="1" si="48"/>
        <v>15.973303904269175</v>
      </c>
      <c r="AA123" s="49">
        <f t="shared" ca="1" si="48"/>
        <v>24.72765743545613</v>
      </c>
      <c r="AB123" s="49">
        <f t="shared" ca="1" si="48"/>
        <v>35.160131748117792</v>
      </c>
      <c r="AC123" s="49">
        <f t="shared" ca="1" si="48"/>
        <v>47.270726842254135</v>
      </c>
      <c r="AD123" s="49">
        <f t="shared" ca="1" si="48"/>
        <v>61.059442717865224</v>
      </c>
      <c r="AE123" s="49">
        <f t="shared" ca="1" si="48"/>
        <v>76.52627937495096</v>
      </c>
      <c r="AF123" s="49">
        <f t="shared" ca="1" si="48"/>
        <v>93.671236813511456</v>
      </c>
      <c r="AG123" s="49">
        <f t="shared" ca="1" si="48"/>
        <v>112.49431503354667</v>
      </c>
      <c r="AH123" s="49">
        <f t="shared" ca="1" si="48"/>
        <v>132.99551403505649</v>
      </c>
      <c r="AI123" s="49">
        <f t="shared" ca="1" si="45"/>
        <v>155.17483381804121</v>
      </c>
      <c r="AJ123" s="49">
        <f t="shared" ca="1" si="25"/>
        <v>179.03227438250045</v>
      </c>
      <c r="AK123" s="75">
        <f ca="1">T123*VLOOKUP('Tipo de Pilha_Furieri2014'!$E$1,'Área - us ur_Furieri2014'!$A$4:$R$6,2,FALSE)/1000</f>
        <v>0</v>
      </c>
      <c r="AL123" s="76">
        <f ca="1">U123*VLOOKUP('Tipo de Pilha_Furieri2014'!$E$1,'Área - us ur_Furieri2014'!$A$4:$R$6,3,FALSE)/1000</f>
        <v>0</v>
      </c>
      <c r="AM123" s="76">
        <f ca="1">V123*VLOOKUP('Tipo de Pilha_Furieri2014'!$E$1,'Área - us ur_Furieri2014'!$A$4:$R$6,4,FALSE)/1000</f>
        <v>0</v>
      </c>
      <c r="AN123" s="76">
        <f ca="1">W123*VLOOKUP('Tipo de Pilha_Furieri2014'!$E$1,'Área - us ur_Furieri2014'!$A$4:$R$6,5,FALSE)/1000</f>
        <v>0</v>
      </c>
      <c r="AO123" s="76">
        <f ca="1">X123*VLOOKUP('Tipo de Pilha_Furieri2014'!$E$1,'Área - us ur_Furieri2014'!$A$4:$R$6,6,FALSE)/1000</f>
        <v>5.5633451062478553E-4</v>
      </c>
      <c r="AP123" s="76">
        <f ca="1">Y123*VLOOKUP('Tipo de Pilha_Furieri2014'!$E$1,'Área - us ur_Furieri2014'!$A$4:$R$6,7,FALSE)/1000</f>
        <v>1.806105444375059E-3</v>
      </c>
      <c r="AQ123" s="76">
        <f ca="1">Z123*VLOOKUP('Tipo de Pilha_Furieri2014'!$E$1,'Área - us ur_Furieri2014'!$A$4:$R$6,8,FALSE)/1000</f>
        <v>2.4439154973531834E-3</v>
      </c>
      <c r="AR123" s="76">
        <f ca="1">AA123*VLOOKUP('Tipo de Pilha_Furieri2014'!$E$1,'Área - us ur_Furieri2014'!$A$4:$R$6,9,FALSE)/1000</f>
        <v>2.6953146604647184E-3</v>
      </c>
      <c r="AS123" s="76">
        <f ca="1">AB123*VLOOKUP('Tipo de Pilha_Furieri2014'!$E$1,'Área - us ur_Furieri2014'!$A$4:$R$6,10,FALSE)/1000</f>
        <v>1.8986471143983611E-3</v>
      </c>
      <c r="AT123" s="76">
        <f ca="1">AC123*VLOOKUP('Tipo de Pilha_Furieri2014'!$E$1,'Área - us ur_Furieri2014'!$A$4:$R$6,11,FALSE)/1000</f>
        <v>1.654475439478895E-3</v>
      </c>
      <c r="AU123" s="76">
        <f ca="1">AD123*VLOOKUP('Tipo de Pilha_Furieri2014'!$E$1,'Área - us ur_Furieri2014'!$A$4:$R$6,12,FALSE)/1000</f>
        <v>1.4654266252287654E-3</v>
      </c>
      <c r="AV123" s="76">
        <f ca="1">AE123*VLOOKUP('Tipo de Pilha_Furieri2014'!$E$1,'Área - us ur_Furieri2014'!$A$4:$R$6,13,FALSE)/1000</f>
        <v>4.5915767624970578E-4</v>
      </c>
      <c r="AW123" s="76">
        <f ca="1">AF123*VLOOKUP('Tipo de Pilha_Furieri2014'!$E$1,'Área - us ur_Furieri2014'!$A$4:$R$6,14,FALSE)/1000</f>
        <v>2.8101371044053435E-4</v>
      </c>
      <c r="AX123" s="76">
        <f ca="1">AG123*VLOOKUP('Tipo de Pilha_Furieri2014'!$E$1,'Área - us ur_Furieri2014'!$A$4:$R$6,15,FALSE)/1000</f>
        <v>1.1249431503354668E-4</v>
      </c>
      <c r="AY123" s="76">
        <f ca="1">AH123*VLOOKUP('Tipo de Pilha_Furieri2014'!$E$1,'Área - us ur_Furieri2014'!$A$4:$R$6,16,FALSE)/1000</f>
        <v>0</v>
      </c>
      <c r="AZ123" s="76">
        <f ca="1">AI123*VLOOKUP('Tipo de Pilha_Furieri2014'!$E$1,'Área - us ur_Furieri2014'!$A$4:$R$6,17,FALSE)/1000</f>
        <v>0</v>
      </c>
      <c r="BA123" s="77">
        <f ca="1">AJ123*VLOOKUP('Tipo de Pilha_Furieri2014'!$E$1,'Área - us ur_Furieri2014'!$A$4:$R$6,18,FALSE)/1000</f>
        <v>0</v>
      </c>
      <c r="BB123" s="70">
        <f t="shared" ca="1" si="44"/>
        <v>1.3372884993647555E-2</v>
      </c>
    </row>
    <row r="124" spans="1:54" ht="15" customHeight="1" x14ac:dyDescent="0.2">
      <c r="A124" s="90">
        <f>'Série Vento-2 dias'!J124</f>
        <v>42248</v>
      </c>
      <c r="B124" s="55">
        <f ca="1">'Série Vento-2 dias'!K124</f>
        <v>15.464186639999999</v>
      </c>
      <c r="C124" s="48">
        <f t="shared" ca="1" si="26"/>
        <v>7.7320933200000011E-2</v>
      </c>
      <c r="D124" s="49">
        <f t="shared" ca="1" si="27"/>
        <v>0.23196279959999999</v>
      </c>
      <c r="E124" s="49">
        <f t="shared" ca="1" si="28"/>
        <v>0.38660466599999999</v>
      </c>
      <c r="F124" s="49">
        <f t="shared" ca="1" si="29"/>
        <v>0.54124653239999987</v>
      </c>
      <c r="G124" s="49">
        <f t="shared" ca="1" si="30"/>
        <v>0.69588839880000009</v>
      </c>
      <c r="H124" s="49">
        <f t="shared" ca="1" si="31"/>
        <v>0.85053026520000008</v>
      </c>
      <c r="I124" s="49">
        <f t="shared" ca="1" si="32"/>
        <v>1.0051721316</v>
      </c>
      <c r="J124" s="49">
        <f t="shared" ca="1" si="33"/>
        <v>1.1598139980000002</v>
      </c>
      <c r="K124" s="49">
        <f t="shared" ca="1" si="34"/>
        <v>1.3144558644</v>
      </c>
      <c r="L124" s="49">
        <f t="shared" ca="1" si="35"/>
        <v>1.4690977307999999</v>
      </c>
      <c r="M124" s="49">
        <f t="shared" ca="1" si="36"/>
        <v>1.6237395972000002</v>
      </c>
      <c r="N124" s="49">
        <f t="shared" ca="1" si="37"/>
        <v>1.7783814635999997</v>
      </c>
      <c r="O124" s="49">
        <f t="shared" ca="1" si="38"/>
        <v>1.9330233299999999</v>
      </c>
      <c r="P124" s="49">
        <f t="shared" ca="1" si="39"/>
        <v>2.0876651964000001</v>
      </c>
      <c r="Q124" s="49">
        <f t="shared" ca="1" si="40"/>
        <v>2.2423070627999997</v>
      </c>
      <c r="R124" s="49">
        <f t="shared" ca="1" si="41"/>
        <v>2.3969489292000001</v>
      </c>
      <c r="S124" s="50">
        <f t="shared" ca="1" si="42"/>
        <v>2.5515907956000001</v>
      </c>
      <c r="T124" s="48">
        <f t="shared" ca="1" si="48"/>
        <v>0</v>
      </c>
      <c r="U124" s="49">
        <f t="shared" ca="1" si="48"/>
        <v>0</v>
      </c>
      <c r="V124" s="49">
        <f t="shared" ca="1" si="48"/>
        <v>0</v>
      </c>
      <c r="W124" s="49">
        <f t="shared" ca="1" si="48"/>
        <v>3.4989591863194018</v>
      </c>
      <c r="X124" s="49">
        <f t="shared" ca="1" si="48"/>
        <v>10.747615125752819</v>
      </c>
      <c r="Y124" s="49">
        <f t="shared" ca="1" si="48"/>
        <v>20.770307459052582</v>
      </c>
      <c r="Z124" s="49">
        <f t="shared" ca="1" si="48"/>
        <v>33.567036186218694</v>
      </c>
      <c r="AA124" s="49">
        <f t="shared" ca="1" si="48"/>
        <v>49.137801307251181</v>
      </c>
      <c r="AB124" s="49">
        <f t="shared" ca="1" si="48"/>
        <v>67.482602822149971</v>
      </c>
      <c r="AC124" s="49">
        <f t="shared" ca="1" si="48"/>
        <v>88.60144073091513</v>
      </c>
      <c r="AD124" s="49">
        <f t="shared" ca="1" si="48"/>
        <v>112.4943150335467</v>
      </c>
      <c r="AE124" s="49">
        <f t="shared" ca="1" si="48"/>
        <v>139.16122573004449</v>
      </c>
      <c r="AF124" s="49">
        <f t="shared" ca="1" si="48"/>
        <v>168.60217282040875</v>
      </c>
      <c r="AG124" s="49">
        <f t="shared" ca="1" si="48"/>
        <v>200.81715630463935</v>
      </c>
      <c r="AH124" s="49">
        <f t="shared" ca="1" si="48"/>
        <v>235.80617618273621</v>
      </c>
      <c r="AI124" s="49">
        <f t="shared" ca="1" si="45"/>
        <v>273.56923245469955</v>
      </c>
      <c r="AJ124" s="49">
        <f t="shared" ca="1" si="25"/>
        <v>314.10632512052916</v>
      </c>
      <c r="AK124" s="75">
        <f ca="1">T124*VLOOKUP('Tipo de Pilha_Furieri2014'!$E$1,'Área - us ur_Furieri2014'!$A$4:$R$6,2,FALSE)/1000</f>
        <v>0</v>
      </c>
      <c r="AL124" s="76">
        <f ca="1">U124*VLOOKUP('Tipo de Pilha_Furieri2014'!$E$1,'Área - us ur_Furieri2014'!$A$4:$R$6,3,FALSE)/1000</f>
        <v>0</v>
      </c>
      <c r="AM124" s="76">
        <f ca="1">V124*VLOOKUP('Tipo de Pilha_Furieri2014'!$E$1,'Área - us ur_Furieri2014'!$A$4:$R$6,4,FALSE)/1000</f>
        <v>0</v>
      </c>
      <c r="AN124" s="76">
        <f ca="1">W124*VLOOKUP('Tipo de Pilha_Furieri2014'!$E$1,'Área - us ur_Furieri2014'!$A$4:$R$6,5,FALSE)/1000</f>
        <v>3.3939904107298198E-4</v>
      </c>
      <c r="AO124" s="76">
        <f ca="1">X124*VLOOKUP('Tipo de Pilha_Furieri2014'!$E$1,'Área - us ur_Furieri2014'!$A$4:$R$6,6,FALSE)/1000</f>
        <v>1.7088708049946984E-3</v>
      </c>
      <c r="AP124" s="76">
        <f ca="1">Y124*VLOOKUP('Tipo de Pilha_Furieri2014'!$E$1,'Área - us ur_Furieri2014'!$A$4:$R$6,7,FALSE)/1000</f>
        <v>4.2163724141876741E-3</v>
      </c>
      <c r="AQ124" s="76">
        <f ca="1">Z124*VLOOKUP('Tipo de Pilha_Furieri2014'!$E$1,'Área - us ur_Furieri2014'!$A$4:$R$6,8,FALSE)/1000</f>
        <v>5.1357565364914598E-3</v>
      </c>
      <c r="AR124" s="76">
        <f ca="1">AA124*VLOOKUP('Tipo de Pilha_Furieri2014'!$E$1,'Área - us ur_Furieri2014'!$A$4:$R$6,9,FALSE)/1000</f>
        <v>5.3560203424903785E-3</v>
      </c>
      <c r="AS124" s="76">
        <f ca="1">AB124*VLOOKUP('Tipo de Pilha_Furieri2014'!$E$1,'Área - us ur_Furieri2014'!$A$4:$R$6,10,FALSE)/1000</f>
        <v>3.6440605523960987E-3</v>
      </c>
      <c r="AT124" s="76">
        <f ca="1">AC124*VLOOKUP('Tipo de Pilha_Furieri2014'!$E$1,'Área - us ur_Furieri2014'!$A$4:$R$6,11,FALSE)/1000</f>
        <v>3.1010504255820298E-3</v>
      </c>
      <c r="AU124" s="76">
        <f ca="1">AD124*VLOOKUP('Tipo de Pilha_Furieri2014'!$E$1,'Área - us ur_Furieri2014'!$A$4:$R$6,12,FALSE)/1000</f>
        <v>2.6998635608051205E-3</v>
      </c>
      <c r="AV124" s="76">
        <f ca="1">AE124*VLOOKUP('Tipo de Pilha_Furieri2014'!$E$1,'Área - us ur_Furieri2014'!$A$4:$R$6,13,FALSE)/1000</f>
        <v>8.3496735438026693E-4</v>
      </c>
      <c r="AW124" s="76">
        <f ca="1">AF124*VLOOKUP('Tipo de Pilha_Furieri2014'!$E$1,'Área - us ur_Furieri2014'!$A$4:$R$6,14,FALSE)/1000</f>
        <v>5.0580651846122624E-4</v>
      </c>
      <c r="AX124" s="76">
        <f ca="1">AG124*VLOOKUP('Tipo de Pilha_Furieri2014'!$E$1,'Área - us ur_Furieri2014'!$A$4:$R$6,15,FALSE)/1000</f>
        <v>2.0081715630463937E-4</v>
      </c>
      <c r="AY124" s="76">
        <f ca="1">AH124*VLOOKUP('Tipo de Pilha_Furieri2014'!$E$1,'Área - us ur_Furieri2014'!$A$4:$R$6,16,FALSE)/1000</f>
        <v>0</v>
      </c>
      <c r="AZ124" s="76">
        <f ca="1">AI124*VLOOKUP('Tipo de Pilha_Furieri2014'!$E$1,'Área - us ur_Furieri2014'!$A$4:$R$6,17,FALSE)/1000</f>
        <v>0</v>
      </c>
      <c r="BA124" s="77">
        <f ca="1">AJ124*VLOOKUP('Tipo de Pilha_Furieri2014'!$E$1,'Área - us ur_Furieri2014'!$A$4:$R$6,18,FALSE)/1000</f>
        <v>0</v>
      </c>
      <c r="BB124" s="70">
        <f t="shared" ca="1" si="44"/>
        <v>2.7742984707166574E-2</v>
      </c>
    </row>
    <row r="125" spans="1:54" ht="15" customHeight="1" x14ac:dyDescent="0.2">
      <c r="A125" s="90">
        <f>'Série Vento-2 dias'!J125</f>
        <v>42250</v>
      </c>
      <c r="B125" s="55">
        <f ca="1">'Série Vento-2 dias'!K125</f>
        <v>17.182429599999999</v>
      </c>
      <c r="C125" s="48">
        <f t="shared" ca="1" si="26"/>
        <v>8.5912148000000008E-2</v>
      </c>
      <c r="D125" s="49">
        <f t="shared" ca="1" si="27"/>
        <v>0.25773644399999995</v>
      </c>
      <c r="E125" s="49">
        <f t="shared" ca="1" si="28"/>
        <v>0.42956074</v>
      </c>
      <c r="F125" s="49">
        <f t="shared" ca="1" si="29"/>
        <v>0.60138503599999993</v>
      </c>
      <c r="G125" s="49">
        <f t="shared" ca="1" si="30"/>
        <v>0.77320933200000008</v>
      </c>
      <c r="H125" s="49">
        <f t="shared" ca="1" si="31"/>
        <v>0.94503362800000001</v>
      </c>
      <c r="I125" s="49">
        <f t="shared" ca="1" si="32"/>
        <v>1.1168579240000001</v>
      </c>
      <c r="J125" s="49">
        <f t="shared" ca="1" si="33"/>
        <v>1.2886822200000001</v>
      </c>
      <c r="K125" s="49">
        <f t="shared" ca="1" si="34"/>
        <v>1.4605065159999999</v>
      </c>
      <c r="L125" s="49">
        <f t="shared" ca="1" si="35"/>
        <v>1.632330812</v>
      </c>
      <c r="M125" s="49">
        <f t="shared" ca="1" si="36"/>
        <v>1.804155108</v>
      </c>
      <c r="N125" s="49">
        <f t="shared" ca="1" si="37"/>
        <v>1.9759794039999998</v>
      </c>
      <c r="O125" s="49">
        <f t="shared" ca="1" si="38"/>
        <v>2.1478036999999999</v>
      </c>
      <c r="P125" s="49">
        <f t="shared" ca="1" si="39"/>
        <v>2.3196279959999999</v>
      </c>
      <c r="Q125" s="49">
        <f t="shared" ca="1" si="40"/>
        <v>2.4914522919999995</v>
      </c>
      <c r="R125" s="49">
        <f t="shared" ca="1" si="41"/>
        <v>2.6632765880000004</v>
      </c>
      <c r="S125" s="50">
        <f t="shared" ca="1" si="42"/>
        <v>2.835100884</v>
      </c>
      <c r="T125" s="48">
        <f t="shared" ca="1" si="48"/>
        <v>0</v>
      </c>
      <c r="U125" s="49">
        <f t="shared" ca="1" si="48"/>
        <v>0</v>
      </c>
      <c r="V125" s="49">
        <f t="shared" ca="1" si="48"/>
        <v>0</v>
      </c>
      <c r="W125" s="49">
        <f t="shared" ca="1" si="48"/>
        <v>5.9882500727538321</v>
      </c>
      <c r="X125" s="49">
        <f t="shared" ca="1" si="48"/>
        <v>15.412206743169406</v>
      </c>
      <c r="Y125" s="49">
        <f t="shared" ca="1" si="48"/>
        <v>28.260899702308862</v>
      </c>
      <c r="Z125" s="49">
        <f t="shared" ca="1" si="48"/>
        <v>44.534328950172224</v>
      </c>
      <c r="AA125" s="49">
        <f t="shared" ca="1" si="48"/>
        <v>64.232494486759464</v>
      </c>
      <c r="AB125" s="49">
        <f t="shared" ca="1" si="48"/>
        <v>87.355396312070582</v>
      </c>
      <c r="AC125" s="49">
        <f t="shared" ca="1" si="48"/>
        <v>113.90303442610561</v>
      </c>
      <c r="AD125" s="49">
        <f t="shared" ca="1" si="48"/>
        <v>143.87540882886452</v>
      </c>
      <c r="AE125" s="49">
        <f t="shared" ca="1" si="48"/>
        <v>177.27251952034732</v>
      </c>
      <c r="AF125" s="49">
        <f t="shared" ca="1" si="48"/>
        <v>214.09436650055397</v>
      </c>
      <c r="AG125" s="49">
        <f t="shared" ca="1" si="48"/>
        <v>254.34094976948461</v>
      </c>
      <c r="AH125" s="49">
        <f t="shared" ca="1" si="48"/>
        <v>298.01226932713894</v>
      </c>
      <c r="AI125" s="49">
        <f t="shared" ca="1" si="45"/>
        <v>345.10832517351753</v>
      </c>
      <c r="AJ125" s="49">
        <f t="shared" ca="1" si="25"/>
        <v>395.6291173086197</v>
      </c>
      <c r="AK125" s="75">
        <f ca="1">T125*VLOOKUP('Tipo de Pilha_Furieri2014'!$E$1,'Área - us ur_Furieri2014'!$A$4:$R$6,2,FALSE)/1000</f>
        <v>0</v>
      </c>
      <c r="AL125" s="76">
        <f ca="1">U125*VLOOKUP('Tipo de Pilha_Furieri2014'!$E$1,'Área - us ur_Furieri2014'!$A$4:$R$6,3,FALSE)/1000</f>
        <v>0</v>
      </c>
      <c r="AM125" s="76">
        <f ca="1">V125*VLOOKUP('Tipo de Pilha_Furieri2014'!$E$1,'Área - us ur_Furieri2014'!$A$4:$R$6,4,FALSE)/1000</f>
        <v>0</v>
      </c>
      <c r="AN125" s="76">
        <f ca="1">W125*VLOOKUP('Tipo de Pilha_Furieri2014'!$E$1,'Área - us ur_Furieri2014'!$A$4:$R$6,5,FALSE)/1000</f>
        <v>5.8086025705712167E-4</v>
      </c>
      <c r="AO125" s="76">
        <f ca="1">X125*VLOOKUP('Tipo de Pilha_Furieri2014'!$E$1,'Área - us ur_Furieri2014'!$A$4:$R$6,6,FALSE)/1000</f>
        <v>2.4505408721639354E-3</v>
      </c>
      <c r="AP125" s="76">
        <f ca="1">Y125*VLOOKUP('Tipo de Pilha_Furieri2014'!$E$1,'Área - us ur_Furieri2014'!$A$4:$R$6,7,FALSE)/1000</f>
        <v>5.7369626395686992E-3</v>
      </c>
      <c r="AQ125" s="76">
        <f ca="1">Z125*VLOOKUP('Tipo de Pilha_Furieri2014'!$E$1,'Área - us ur_Furieri2014'!$A$4:$R$6,8,FALSE)/1000</f>
        <v>6.8137523293763502E-3</v>
      </c>
      <c r="AR125" s="76">
        <f ca="1">AA125*VLOOKUP('Tipo de Pilha_Furieri2014'!$E$1,'Área - us ur_Furieri2014'!$A$4:$R$6,9,FALSE)/1000</f>
        <v>7.0013418990567816E-3</v>
      </c>
      <c r="AS125" s="76">
        <f ca="1">AB125*VLOOKUP('Tipo de Pilha_Furieri2014'!$E$1,'Área - us ur_Furieri2014'!$A$4:$R$6,10,FALSE)/1000</f>
        <v>4.7171914008518117E-3</v>
      </c>
      <c r="AT125" s="76">
        <f ca="1">AC125*VLOOKUP('Tipo de Pilha_Furieri2014'!$E$1,'Área - us ur_Furieri2014'!$A$4:$R$6,11,FALSE)/1000</f>
        <v>3.9866062049136964E-3</v>
      </c>
      <c r="AU125" s="76">
        <f ca="1">AD125*VLOOKUP('Tipo de Pilha_Furieri2014'!$E$1,'Área - us ur_Furieri2014'!$A$4:$R$6,12,FALSE)/1000</f>
        <v>3.4530098118927487E-3</v>
      </c>
      <c r="AV125" s="76">
        <f ca="1">AE125*VLOOKUP('Tipo de Pilha_Furieri2014'!$E$1,'Área - us ur_Furieri2014'!$A$4:$R$6,13,FALSE)/1000</f>
        <v>1.063635117122084E-3</v>
      </c>
      <c r="AW125" s="76">
        <f ca="1">AF125*VLOOKUP('Tipo de Pilha_Furieri2014'!$E$1,'Área - us ur_Furieri2014'!$A$4:$R$6,14,FALSE)/1000</f>
        <v>6.422830995016619E-4</v>
      </c>
      <c r="AX125" s="76">
        <f ca="1">AG125*VLOOKUP('Tipo de Pilha_Furieri2014'!$E$1,'Área - us ur_Furieri2014'!$A$4:$R$6,15,FALSE)/1000</f>
        <v>2.5434094976948461E-4</v>
      </c>
      <c r="AY125" s="76">
        <f ca="1">AH125*VLOOKUP('Tipo de Pilha_Furieri2014'!$E$1,'Área - us ur_Furieri2014'!$A$4:$R$6,16,FALSE)/1000</f>
        <v>0</v>
      </c>
      <c r="AZ125" s="76">
        <f ca="1">AI125*VLOOKUP('Tipo de Pilha_Furieri2014'!$E$1,'Área - us ur_Furieri2014'!$A$4:$R$6,17,FALSE)/1000</f>
        <v>0</v>
      </c>
      <c r="BA125" s="77">
        <f ca="1">AJ125*VLOOKUP('Tipo de Pilha_Furieri2014'!$E$1,'Área - us ur_Furieri2014'!$A$4:$R$6,18,FALSE)/1000</f>
        <v>0</v>
      </c>
      <c r="BB125" s="70">
        <f t="shared" ca="1" si="44"/>
        <v>3.6700524581274374E-2</v>
      </c>
    </row>
    <row r="126" spans="1:54" ht="15" customHeight="1" x14ac:dyDescent="0.2">
      <c r="A126" s="90">
        <f>'Série Vento-2 dias'!J126</f>
        <v>42252</v>
      </c>
      <c r="B126" s="55">
        <f ca="1">'Série Vento-2 dias'!K126</f>
        <v>15.464186639999999</v>
      </c>
      <c r="C126" s="48">
        <f t="shared" ca="1" si="26"/>
        <v>7.7320933200000011E-2</v>
      </c>
      <c r="D126" s="49">
        <f t="shared" ca="1" si="27"/>
        <v>0.23196279959999999</v>
      </c>
      <c r="E126" s="49">
        <f t="shared" ca="1" si="28"/>
        <v>0.38660466599999999</v>
      </c>
      <c r="F126" s="49">
        <f t="shared" ca="1" si="29"/>
        <v>0.54124653239999987</v>
      </c>
      <c r="G126" s="49">
        <f t="shared" ca="1" si="30"/>
        <v>0.69588839880000009</v>
      </c>
      <c r="H126" s="49">
        <f t="shared" ca="1" si="31"/>
        <v>0.85053026520000008</v>
      </c>
      <c r="I126" s="49">
        <f t="shared" ca="1" si="32"/>
        <v>1.0051721316</v>
      </c>
      <c r="J126" s="49">
        <f t="shared" ca="1" si="33"/>
        <v>1.1598139980000002</v>
      </c>
      <c r="K126" s="49">
        <f t="shared" ca="1" si="34"/>
        <v>1.3144558644</v>
      </c>
      <c r="L126" s="49">
        <f t="shared" ca="1" si="35"/>
        <v>1.4690977307999999</v>
      </c>
      <c r="M126" s="49">
        <f t="shared" ca="1" si="36"/>
        <v>1.6237395972000002</v>
      </c>
      <c r="N126" s="49">
        <f t="shared" ca="1" si="37"/>
        <v>1.7783814635999997</v>
      </c>
      <c r="O126" s="49">
        <f t="shared" ca="1" si="38"/>
        <v>1.9330233299999999</v>
      </c>
      <c r="P126" s="49">
        <f t="shared" ca="1" si="39"/>
        <v>2.0876651964000001</v>
      </c>
      <c r="Q126" s="49">
        <f t="shared" ca="1" si="40"/>
        <v>2.2423070627999997</v>
      </c>
      <c r="R126" s="49">
        <f t="shared" ca="1" si="41"/>
        <v>2.3969489292000001</v>
      </c>
      <c r="S126" s="50">
        <f t="shared" ca="1" si="42"/>
        <v>2.5515907956000001</v>
      </c>
      <c r="T126" s="48">
        <f t="shared" ca="1" si="48"/>
        <v>0</v>
      </c>
      <c r="U126" s="49">
        <f t="shared" ca="1" si="48"/>
        <v>0</v>
      </c>
      <c r="V126" s="49">
        <f t="shared" ca="1" si="48"/>
        <v>0</v>
      </c>
      <c r="W126" s="49">
        <f t="shared" ca="1" si="48"/>
        <v>3.4989591863194018</v>
      </c>
      <c r="X126" s="49">
        <f t="shared" ca="1" si="48"/>
        <v>10.747615125752819</v>
      </c>
      <c r="Y126" s="49">
        <f t="shared" ca="1" si="48"/>
        <v>20.770307459052582</v>
      </c>
      <c r="Z126" s="49">
        <f t="shared" ca="1" si="48"/>
        <v>33.567036186218694</v>
      </c>
      <c r="AA126" s="49">
        <f t="shared" ca="1" si="48"/>
        <v>49.137801307251181</v>
      </c>
      <c r="AB126" s="49">
        <f t="shared" ca="1" si="48"/>
        <v>67.482602822149971</v>
      </c>
      <c r="AC126" s="49">
        <f t="shared" ca="1" si="48"/>
        <v>88.60144073091513</v>
      </c>
      <c r="AD126" s="49">
        <f t="shared" ca="1" si="48"/>
        <v>112.4943150335467</v>
      </c>
      <c r="AE126" s="49">
        <f t="shared" ca="1" si="48"/>
        <v>139.16122573004449</v>
      </c>
      <c r="AF126" s="49">
        <f t="shared" ca="1" si="48"/>
        <v>168.60217282040875</v>
      </c>
      <c r="AG126" s="49">
        <f t="shared" ca="1" si="48"/>
        <v>200.81715630463935</v>
      </c>
      <c r="AH126" s="49">
        <f t="shared" ca="1" si="48"/>
        <v>235.80617618273621</v>
      </c>
      <c r="AI126" s="49">
        <f t="shared" ca="1" si="45"/>
        <v>273.56923245469955</v>
      </c>
      <c r="AJ126" s="49">
        <f t="shared" ca="1" si="45"/>
        <v>314.10632512052916</v>
      </c>
      <c r="AK126" s="75">
        <f ca="1">T126*VLOOKUP('Tipo de Pilha_Furieri2014'!$E$1,'Área - us ur_Furieri2014'!$A$4:$R$6,2,FALSE)/1000</f>
        <v>0</v>
      </c>
      <c r="AL126" s="76">
        <f ca="1">U126*VLOOKUP('Tipo de Pilha_Furieri2014'!$E$1,'Área - us ur_Furieri2014'!$A$4:$R$6,3,FALSE)/1000</f>
        <v>0</v>
      </c>
      <c r="AM126" s="76">
        <f ca="1">V126*VLOOKUP('Tipo de Pilha_Furieri2014'!$E$1,'Área - us ur_Furieri2014'!$A$4:$R$6,4,FALSE)/1000</f>
        <v>0</v>
      </c>
      <c r="AN126" s="76">
        <f ca="1">W126*VLOOKUP('Tipo de Pilha_Furieri2014'!$E$1,'Área - us ur_Furieri2014'!$A$4:$R$6,5,FALSE)/1000</f>
        <v>3.3939904107298198E-4</v>
      </c>
      <c r="AO126" s="76">
        <f ca="1">X126*VLOOKUP('Tipo de Pilha_Furieri2014'!$E$1,'Área - us ur_Furieri2014'!$A$4:$R$6,6,FALSE)/1000</f>
        <v>1.7088708049946984E-3</v>
      </c>
      <c r="AP126" s="76">
        <f ca="1">Y126*VLOOKUP('Tipo de Pilha_Furieri2014'!$E$1,'Área - us ur_Furieri2014'!$A$4:$R$6,7,FALSE)/1000</f>
        <v>4.2163724141876741E-3</v>
      </c>
      <c r="AQ126" s="76">
        <f ca="1">Z126*VLOOKUP('Tipo de Pilha_Furieri2014'!$E$1,'Área - us ur_Furieri2014'!$A$4:$R$6,8,FALSE)/1000</f>
        <v>5.1357565364914598E-3</v>
      </c>
      <c r="AR126" s="76">
        <f ca="1">AA126*VLOOKUP('Tipo de Pilha_Furieri2014'!$E$1,'Área - us ur_Furieri2014'!$A$4:$R$6,9,FALSE)/1000</f>
        <v>5.3560203424903785E-3</v>
      </c>
      <c r="AS126" s="76">
        <f ca="1">AB126*VLOOKUP('Tipo de Pilha_Furieri2014'!$E$1,'Área - us ur_Furieri2014'!$A$4:$R$6,10,FALSE)/1000</f>
        <v>3.6440605523960987E-3</v>
      </c>
      <c r="AT126" s="76">
        <f ca="1">AC126*VLOOKUP('Tipo de Pilha_Furieri2014'!$E$1,'Área - us ur_Furieri2014'!$A$4:$R$6,11,FALSE)/1000</f>
        <v>3.1010504255820298E-3</v>
      </c>
      <c r="AU126" s="76">
        <f ca="1">AD126*VLOOKUP('Tipo de Pilha_Furieri2014'!$E$1,'Área - us ur_Furieri2014'!$A$4:$R$6,12,FALSE)/1000</f>
        <v>2.6998635608051205E-3</v>
      </c>
      <c r="AV126" s="76">
        <f ca="1">AE126*VLOOKUP('Tipo de Pilha_Furieri2014'!$E$1,'Área - us ur_Furieri2014'!$A$4:$R$6,13,FALSE)/1000</f>
        <v>8.3496735438026693E-4</v>
      </c>
      <c r="AW126" s="76">
        <f ca="1">AF126*VLOOKUP('Tipo de Pilha_Furieri2014'!$E$1,'Área - us ur_Furieri2014'!$A$4:$R$6,14,FALSE)/1000</f>
        <v>5.0580651846122624E-4</v>
      </c>
      <c r="AX126" s="76">
        <f ca="1">AG126*VLOOKUP('Tipo de Pilha_Furieri2014'!$E$1,'Área - us ur_Furieri2014'!$A$4:$R$6,15,FALSE)/1000</f>
        <v>2.0081715630463937E-4</v>
      </c>
      <c r="AY126" s="76">
        <f ca="1">AH126*VLOOKUP('Tipo de Pilha_Furieri2014'!$E$1,'Área - us ur_Furieri2014'!$A$4:$R$6,16,FALSE)/1000</f>
        <v>0</v>
      </c>
      <c r="AZ126" s="76">
        <f ca="1">AI126*VLOOKUP('Tipo de Pilha_Furieri2014'!$E$1,'Área - us ur_Furieri2014'!$A$4:$R$6,17,FALSE)/1000</f>
        <v>0</v>
      </c>
      <c r="BA126" s="77">
        <f ca="1">AJ126*VLOOKUP('Tipo de Pilha_Furieri2014'!$E$1,'Área - us ur_Furieri2014'!$A$4:$R$6,18,FALSE)/1000</f>
        <v>0</v>
      </c>
      <c r="BB126" s="70">
        <f t="shared" ca="1" si="44"/>
        <v>2.7742984707166574E-2</v>
      </c>
    </row>
    <row r="127" spans="1:54" ht="15" customHeight="1" x14ac:dyDescent="0.2">
      <c r="A127" s="90">
        <f>'Série Vento-2 dias'!J127</f>
        <v>42254</v>
      </c>
      <c r="B127" s="55">
        <f ca="1">'Série Vento-2 dias'!K127</f>
        <v>18.041551079999998</v>
      </c>
      <c r="C127" s="48">
        <f t="shared" ca="1" si="26"/>
        <v>9.0207755400000006E-2</v>
      </c>
      <c r="D127" s="49">
        <f t="shared" ca="1" si="27"/>
        <v>0.27062326619999993</v>
      </c>
      <c r="E127" s="49">
        <f t="shared" ca="1" si="28"/>
        <v>0.45103877699999995</v>
      </c>
      <c r="F127" s="49">
        <f t="shared" ca="1" si="29"/>
        <v>0.6314542877999999</v>
      </c>
      <c r="G127" s="49">
        <f t="shared" ca="1" si="30"/>
        <v>0.81186979859999997</v>
      </c>
      <c r="H127" s="49">
        <f t="shared" ca="1" si="31"/>
        <v>0.99228530940000004</v>
      </c>
      <c r="I127" s="49">
        <f t="shared" ca="1" si="32"/>
        <v>1.1727008202</v>
      </c>
      <c r="J127" s="49">
        <f t="shared" ca="1" si="33"/>
        <v>1.3531163310000001</v>
      </c>
      <c r="K127" s="49">
        <f t="shared" ca="1" si="34"/>
        <v>1.5335318417999999</v>
      </c>
      <c r="L127" s="49">
        <f t="shared" ca="1" si="35"/>
        <v>1.7139473525999998</v>
      </c>
      <c r="M127" s="49">
        <f t="shared" ca="1" si="36"/>
        <v>1.8943628634</v>
      </c>
      <c r="N127" s="49">
        <f t="shared" ca="1" si="37"/>
        <v>2.0747783741999997</v>
      </c>
      <c r="O127" s="49">
        <f t="shared" ca="1" si="38"/>
        <v>2.2551938849999997</v>
      </c>
      <c r="P127" s="49">
        <f t="shared" ca="1" si="39"/>
        <v>2.4356093957999998</v>
      </c>
      <c r="Q127" s="49">
        <f t="shared" ca="1" si="40"/>
        <v>2.6160249065999994</v>
      </c>
      <c r="R127" s="49">
        <f t="shared" ca="1" si="41"/>
        <v>2.7964404173999999</v>
      </c>
      <c r="S127" s="50">
        <f t="shared" ca="1" si="42"/>
        <v>2.9768559282</v>
      </c>
      <c r="T127" s="48">
        <f t="shared" ca="1" si="48"/>
        <v>0</v>
      </c>
      <c r="U127" s="49">
        <f t="shared" ca="1" si="48"/>
        <v>0</v>
      </c>
      <c r="V127" s="49">
        <f t="shared" ca="1" si="48"/>
        <v>0.55164197298403106</v>
      </c>
      <c r="W127" s="49">
        <f t="shared" ca="1" si="48"/>
        <v>7.3902193392342994</v>
      </c>
      <c r="X127" s="49">
        <f t="shared" ca="1" si="48"/>
        <v>18.004568463802663</v>
      </c>
      <c r="Y127" s="49">
        <f t="shared" ca="1" si="48"/>
        <v>32.39468934668912</v>
      </c>
      <c r="Z127" s="49">
        <f t="shared" ca="1" si="48"/>
        <v>50.560581987893663</v>
      </c>
      <c r="AA127" s="49">
        <f t="shared" ca="1" si="48"/>
        <v>72.502246387416307</v>
      </c>
      <c r="AB127" s="49">
        <f t="shared" ca="1" si="48"/>
        <v>98.219682545257001</v>
      </c>
      <c r="AC127" s="49">
        <f t="shared" ca="1" si="48"/>
        <v>127.71289046141578</v>
      </c>
      <c r="AD127" s="49">
        <f t="shared" ca="1" si="48"/>
        <v>160.98187013589276</v>
      </c>
      <c r="AE127" s="49">
        <f t="shared" ca="1" si="48"/>
        <v>198.02662156868766</v>
      </c>
      <c r="AF127" s="49">
        <f t="shared" ca="1" si="48"/>
        <v>238.84714475980076</v>
      </c>
      <c r="AG127" s="49">
        <f t="shared" ca="1" si="48"/>
        <v>283.44343970923188</v>
      </c>
      <c r="AH127" s="49">
        <f t="shared" ca="1" si="48"/>
        <v>331.81550641698101</v>
      </c>
      <c r="AI127" s="49">
        <f t="shared" ca="1" si="45"/>
        <v>383.96334488304853</v>
      </c>
      <c r="AJ127" s="49">
        <f t="shared" ca="1" si="45"/>
        <v>439.88695510743401</v>
      </c>
      <c r="AK127" s="75">
        <f ca="1">T127*VLOOKUP('Tipo de Pilha_Furieri2014'!$E$1,'Área - us ur_Furieri2014'!$A$4:$R$6,2,FALSE)/1000</f>
        <v>0</v>
      </c>
      <c r="AL127" s="76">
        <f ca="1">U127*VLOOKUP('Tipo de Pilha_Furieri2014'!$E$1,'Área - us ur_Furieri2014'!$A$4:$R$6,3,FALSE)/1000</f>
        <v>0</v>
      </c>
      <c r="AM127" s="76">
        <f ca="1">V127*VLOOKUP('Tipo de Pilha_Furieri2014'!$E$1,'Área - us ur_Furieri2014'!$A$4:$R$6,4,FALSE)/1000</f>
        <v>4.0269864027834262E-5</v>
      </c>
      <c r="AN127" s="76">
        <f ca="1">W127*VLOOKUP('Tipo de Pilha_Furieri2014'!$E$1,'Área - us ur_Furieri2014'!$A$4:$R$6,5,FALSE)/1000</f>
        <v>7.1685127590572699E-4</v>
      </c>
      <c r="AO127" s="76">
        <f ca="1">X127*VLOOKUP('Tipo de Pilha_Furieri2014'!$E$1,'Área - us ur_Furieri2014'!$A$4:$R$6,6,FALSE)/1000</f>
        <v>2.8627263857446232E-3</v>
      </c>
      <c r="AP127" s="76">
        <f ca="1">Y127*VLOOKUP('Tipo de Pilha_Furieri2014'!$E$1,'Área - us ur_Furieri2014'!$A$4:$R$6,7,FALSE)/1000</f>
        <v>6.5761219373778913E-3</v>
      </c>
      <c r="AQ127" s="76">
        <f ca="1">Z127*VLOOKUP('Tipo de Pilha_Furieri2014'!$E$1,'Área - us ur_Furieri2014'!$A$4:$R$6,8,FALSE)/1000</f>
        <v>7.7357690441477306E-3</v>
      </c>
      <c r="AR127" s="76">
        <f ca="1">AA127*VLOOKUP('Tipo de Pilha_Furieri2014'!$E$1,'Área - us ur_Furieri2014'!$A$4:$R$6,9,FALSE)/1000</f>
        <v>7.9027448562283779E-3</v>
      </c>
      <c r="AS127" s="76">
        <f ca="1">AB127*VLOOKUP('Tipo de Pilha_Furieri2014'!$E$1,'Área - us ur_Furieri2014'!$A$4:$R$6,10,FALSE)/1000</f>
        <v>5.3038628574438793E-3</v>
      </c>
      <c r="AT127" s="76">
        <f ca="1">AC127*VLOOKUP('Tipo de Pilha_Furieri2014'!$E$1,'Área - us ur_Furieri2014'!$A$4:$R$6,11,FALSE)/1000</f>
        <v>4.4699511661495531E-3</v>
      </c>
      <c r="AU127" s="76">
        <f ca="1">AD127*VLOOKUP('Tipo de Pilha_Furieri2014'!$E$1,'Área - us ur_Furieri2014'!$A$4:$R$6,12,FALSE)/1000</f>
        <v>3.8635648832614266E-3</v>
      </c>
      <c r="AV127" s="76">
        <f ca="1">AE127*VLOOKUP('Tipo de Pilha_Furieri2014'!$E$1,'Área - us ur_Furieri2014'!$A$4:$R$6,13,FALSE)/1000</f>
        <v>1.188159729412126E-3</v>
      </c>
      <c r="AW127" s="76">
        <f ca="1">AF127*VLOOKUP('Tipo de Pilha_Furieri2014'!$E$1,'Área - us ur_Furieri2014'!$A$4:$R$6,14,FALSE)/1000</f>
        <v>7.1654143427940227E-4</v>
      </c>
      <c r="AX127" s="76">
        <f ca="1">AG127*VLOOKUP('Tipo de Pilha_Furieri2014'!$E$1,'Área - us ur_Furieri2014'!$A$4:$R$6,15,FALSE)/1000</f>
        <v>2.8344343970923189E-4</v>
      </c>
      <c r="AY127" s="76">
        <f ca="1">AH127*VLOOKUP('Tipo de Pilha_Furieri2014'!$E$1,'Área - us ur_Furieri2014'!$A$4:$R$6,16,FALSE)/1000</f>
        <v>0</v>
      </c>
      <c r="AZ127" s="76">
        <f ca="1">AI127*VLOOKUP('Tipo de Pilha_Furieri2014'!$E$1,'Área - us ur_Furieri2014'!$A$4:$R$6,17,FALSE)/1000</f>
        <v>0</v>
      </c>
      <c r="BA127" s="77">
        <f ca="1">AJ127*VLOOKUP('Tipo de Pilha_Furieri2014'!$E$1,'Área - us ur_Furieri2014'!$A$4:$R$6,18,FALSE)/1000</f>
        <v>0</v>
      </c>
      <c r="BB127" s="70">
        <f t="shared" ca="1" si="44"/>
        <v>4.1660006873687809E-2</v>
      </c>
    </row>
    <row r="128" spans="1:54" ht="15" customHeight="1" x14ac:dyDescent="0.2">
      <c r="A128" s="90">
        <f>'Série Vento-2 dias'!J128</f>
        <v>42256</v>
      </c>
      <c r="B128" s="55">
        <f ca="1">'Série Vento-2 dias'!K128</f>
        <v>15.464186639999999</v>
      </c>
      <c r="C128" s="48">
        <f t="shared" ca="1" si="26"/>
        <v>7.7320933200000011E-2</v>
      </c>
      <c r="D128" s="49">
        <f t="shared" ca="1" si="27"/>
        <v>0.23196279959999999</v>
      </c>
      <c r="E128" s="49">
        <f t="shared" ca="1" si="28"/>
        <v>0.38660466599999999</v>
      </c>
      <c r="F128" s="49">
        <f t="shared" ca="1" si="29"/>
        <v>0.54124653239999987</v>
      </c>
      <c r="G128" s="49">
        <f t="shared" ca="1" si="30"/>
        <v>0.69588839880000009</v>
      </c>
      <c r="H128" s="49">
        <f t="shared" ca="1" si="31"/>
        <v>0.85053026520000008</v>
      </c>
      <c r="I128" s="49">
        <f t="shared" ca="1" si="32"/>
        <v>1.0051721316</v>
      </c>
      <c r="J128" s="49">
        <f t="shared" ca="1" si="33"/>
        <v>1.1598139980000002</v>
      </c>
      <c r="K128" s="49">
        <f t="shared" ca="1" si="34"/>
        <v>1.3144558644</v>
      </c>
      <c r="L128" s="49">
        <f t="shared" ca="1" si="35"/>
        <v>1.4690977307999999</v>
      </c>
      <c r="M128" s="49">
        <f t="shared" ca="1" si="36"/>
        <v>1.6237395972000002</v>
      </c>
      <c r="N128" s="49">
        <f t="shared" ca="1" si="37"/>
        <v>1.7783814635999997</v>
      </c>
      <c r="O128" s="49">
        <f t="shared" ca="1" si="38"/>
        <v>1.9330233299999999</v>
      </c>
      <c r="P128" s="49">
        <f t="shared" ca="1" si="39"/>
        <v>2.0876651964000001</v>
      </c>
      <c r="Q128" s="49">
        <f t="shared" ca="1" si="40"/>
        <v>2.2423070627999997</v>
      </c>
      <c r="R128" s="49">
        <f t="shared" ca="1" si="41"/>
        <v>2.3969489292000001</v>
      </c>
      <c r="S128" s="50">
        <f t="shared" ca="1" si="42"/>
        <v>2.5515907956000001</v>
      </c>
      <c r="T128" s="48">
        <f t="shared" ca="1" si="48"/>
        <v>0</v>
      </c>
      <c r="U128" s="49">
        <f t="shared" ca="1" si="48"/>
        <v>0</v>
      </c>
      <c r="V128" s="49">
        <f t="shared" ca="1" si="48"/>
        <v>0</v>
      </c>
      <c r="W128" s="49">
        <f t="shared" ca="1" si="48"/>
        <v>3.4989591863194018</v>
      </c>
      <c r="X128" s="49">
        <f t="shared" ca="1" si="48"/>
        <v>10.747615125752819</v>
      </c>
      <c r="Y128" s="49">
        <f t="shared" ca="1" si="48"/>
        <v>20.770307459052582</v>
      </c>
      <c r="Z128" s="49">
        <f t="shared" ca="1" si="48"/>
        <v>33.567036186218694</v>
      </c>
      <c r="AA128" s="49">
        <f t="shared" ca="1" si="48"/>
        <v>49.137801307251181</v>
      </c>
      <c r="AB128" s="49">
        <f t="shared" ca="1" si="48"/>
        <v>67.482602822149971</v>
      </c>
      <c r="AC128" s="49">
        <f t="shared" ca="1" si="48"/>
        <v>88.60144073091513</v>
      </c>
      <c r="AD128" s="49">
        <f t="shared" ca="1" si="48"/>
        <v>112.4943150335467</v>
      </c>
      <c r="AE128" s="49">
        <f t="shared" ca="1" si="48"/>
        <v>139.16122573004449</v>
      </c>
      <c r="AF128" s="49">
        <f t="shared" ca="1" si="48"/>
        <v>168.60217282040875</v>
      </c>
      <c r="AG128" s="49">
        <f t="shared" ca="1" si="48"/>
        <v>200.81715630463935</v>
      </c>
      <c r="AH128" s="49">
        <f t="shared" ca="1" si="48"/>
        <v>235.80617618273621</v>
      </c>
      <c r="AI128" s="49">
        <f t="shared" ca="1" si="45"/>
        <v>273.56923245469955</v>
      </c>
      <c r="AJ128" s="49">
        <f t="shared" ca="1" si="45"/>
        <v>314.10632512052916</v>
      </c>
      <c r="AK128" s="75">
        <f ca="1">T128*VLOOKUP('Tipo de Pilha_Furieri2014'!$E$1,'Área - us ur_Furieri2014'!$A$4:$R$6,2,FALSE)/1000</f>
        <v>0</v>
      </c>
      <c r="AL128" s="76">
        <f ca="1">U128*VLOOKUP('Tipo de Pilha_Furieri2014'!$E$1,'Área - us ur_Furieri2014'!$A$4:$R$6,3,FALSE)/1000</f>
        <v>0</v>
      </c>
      <c r="AM128" s="76">
        <f ca="1">V128*VLOOKUP('Tipo de Pilha_Furieri2014'!$E$1,'Área - us ur_Furieri2014'!$A$4:$R$6,4,FALSE)/1000</f>
        <v>0</v>
      </c>
      <c r="AN128" s="76">
        <f ca="1">W128*VLOOKUP('Tipo de Pilha_Furieri2014'!$E$1,'Área - us ur_Furieri2014'!$A$4:$R$6,5,FALSE)/1000</f>
        <v>3.3939904107298198E-4</v>
      </c>
      <c r="AO128" s="76">
        <f ca="1">X128*VLOOKUP('Tipo de Pilha_Furieri2014'!$E$1,'Área - us ur_Furieri2014'!$A$4:$R$6,6,FALSE)/1000</f>
        <v>1.7088708049946984E-3</v>
      </c>
      <c r="AP128" s="76">
        <f ca="1">Y128*VLOOKUP('Tipo de Pilha_Furieri2014'!$E$1,'Área - us ur_Furieri2014'!$A$4:$R$6,7,FALSE)/1000</f>
        <v>4.2163724141876741E-3</v>
      </c>
      <c r="AQ128" s="76">
        <f ca="1">Z128*VLOOKUP('Tipo de Pilha_Furieri2014'!$E$1,'Área - us ur_Furieri2014'!$A$4:$R$6,8,FALSE)/1000</f>
        <v>5.1357565364914598E-3</v>
      </c>
      <c r="AR128" s="76">
        <f ca="1">AA128*VLOOKUP('Tipo de Pilha_Furieri2014'!$E$1,'Área - us ur_Furieri2014'!$A$4:$R$6,9,FALSE)/1000</f>
        <v>5.3560203424903785E-3</v>
      </c>
      <c r="AS128" s="76">
        <f ca="1">AB128*VLOOKUP('Tipo de Pilha_Furieri2014'!$E$1,'Área - us ur_Furieri2014'!$A$4:$R$6,10,FALSE)/1000</f>
        <v>3.6440605523960987E-3</v>
      </c>
      <c r="AT128" s="76">
        <f ca="1">AC128*VLOOKUP('Tipo de Pilha_Furieri2014'!$E$1,'Área - us ur_Furieri2014'!$A$4:$R$6,11,FALSE)/1000</f>
        <v>3.1010504255820298E-3</v>
      </c>
      <c r="AU128" s="76">
        <f ca="1">AD128*VLOOKUP('Tipo de Pilha_Furieri2014'!$E$1,'Área - us ur_Furieri2014'!$A$4:$R$6,12,FALSE)/1000</f>
        <v>2.6998635608051205E-3</v>
      </c>
      <c r="AV128" s="76">
        <f ca="1">AE128*VLOOKUP('Tipo de Pilha_Furieri2014'!$E$1,'Área - us ur_Furieri2014'!$A$4:$R$6,13,FALSE)/1000</f>
        <v>8.3496735438026693E-4</v>
      </c>
      <c r="AW128" s="76">
        <f ca="1">AF128*VLOOKUP('Tipo de Pilha_Furieri2014'!$E$1,'Área - us ur_Furieri2014'!$A$4:$R$6,14,FALSE)/1000</f>
        <v>5.0580651846122624E-4</v>
      </c>
      <c r="AX128" s="76">
        <f ca="1">AG128*VLOOKUP('Tipo de Pilha_Furieri2014'!$E$1,'Área - us ur_Furieri2014'!$A$4:$R$6,15,FALSE)/1000</f>
        <v>2.0081715630463937E-4</v>
      </c>
      <c r="AY128" s="76">
        <f ca="1">AH128*VLOOKUP('Tipo de Pilha_Furieri2014'!$E$1,'Área - us ur_Furieri2014'!$A$4:$R$6,16,FALSE)/1000</f>
        <v>0</v>
      </c>
      <c r="AZ128" s="76">
        <f ca="1">AI128*VLOOKUP('Tipo de Pilha_Furieri2014'!$E$1,'Área - us ur_Furieri2014'!$A$4:$R$6,17,FALSE)/1000</f>
        <v>0</v>
      </c>
      <c r="BA128" s="77">
        <f ca="1">AJ128*VLOOKUP('Tipo de Pilha_Furieri2014'!$E$1,'Área - us ur_Furieri2014'!$A$4:$R$6,18,FALSE)/1000</f>
        <v>0</v>
      </c>
      <c r="BB128" s="70">
        <f t="shared" ca="1" si="44"/>
        <v>2.7742984707166574E-2</v>
      </c>
    </row>
    <row r="129" spans="1:54" ht="15" customHeight="1" x14ac:dyDescent="0.2">
      <c r="A129" s="90">
        <f>'Série Vento-2 dias'!J129</f>
        <v>42258</v>
      </c>
      <c r="B129" s="55">
        <f ca="1">'Série Vento-2 dias'!K129</f>
        <v>13.74594368</v>
      </c>
      <c r="C129" s="48">
        <f t="shared" ca="1" si="26"/>
        <v>6.8729718400000014E-2</v>
      </c>
      <c r="D129" s="49">
        <f t="shared" ca="1" si="27"/>
        <v>0.2061891552</v>
      </c>
      <c r="E129" s="49">
        <f t="shared" ca="1" si="28"/>
        <v>0.34364859200000003</v>
      </c>
      <c r="F129" s="49">
        <f t="shared" ca="1" si="29"/>
        <v>0.48110802879999992</v>
      </c>
      <c r="G129" s="49">
        <f t="shared" ca="1" si="30"/>
        <v>0.61856746560000009</v>
      </c>
      <c r="H129" s="49">
        <f t="shared" ca="1" si="31"/>
        <v>0.75602690240000014</v>
      </c>
      <c r="I129" s="49">
        <f t="shared" ca="1" si="32"/>
        <v>0.89348633919999998</v>
      </c>
      <c r="J129" s="49">
        <f t="shared" ca="1" si="33"/>
        <v>1.030945776</v>
      </c>
      <c r="K129" s="49">
        <f t="shared" ca="1" si="34"/>
        <v>1.1684052128</v>
      </c>
      <c r="L129" s="49">
        <f t="shared" ca="1" si="35"/>
        <v>1.3058646495999999</v>
      </c>
      <c r="M129" s="49">
        <f t="shared" ca="1" si="36"/>
        <v>1.4433240864000001</v>
      </c>
      <c r="N129" s="49">
        <f t="shared" ca="1" si="37"/>
        <v>1.5807835231999998</v>
      </c>
      <c r="O129" s="49">
        <f t="shared" ca="1" si="38"/>
        <v>1.71824296</v>
      </c>
      <c r="P129" s="49">
        <f t="shared" ca="1" si="39"/>
        <v>1.8557023968000002</v>
      </c>
      <c r="Q129" s="49">
        <f t="shared" ca="1" si="40"/>
        <v>1.9931618335999999</v>
      </c>
      <c r="R129" s="49">
        <f t="shared" ca="1" si="41"/>
        <v>2.1306212704000003</v>
      </c>
      <c r="S129" s="50">
        <f t="shared" ca="1" si="42"/>
        <v>2.2680807072000002</v>
      </c>
      <c r="T129" s="48">
        <f t="shared" ca="1" si="48"/>
        <v>0</v>
      </c>
      <c r="U129" s="49">
        <f t="shared" ca="1" si="48"/>
        <v>0</v>
      </c>
      <c r="V129" s="49">
        <f t="shared" ca="1" si="48"/>
        <v>0</v>
      </c>
      <c r="W129" s="49">
        <f t="shared" ca="1" si="48"/>
        <v>1.4291984952536523</v>
      </c>
      <c r="X129" s="49">
        <f t="shared" ca="1" si="48"/>
        <v>6.7765326068028209</v>
      </c>
      <c r="Y129" s="49">
        <f t="shared" ca="1" si="48"/>
        <v>14.315697943135278</v>
      </c>
      <c r="Z129" s="49">
        <f t="shared" ca="1" si="48"/>
        <v>24.046694504251011</v>
      </c>
      <c r="AA129" s="49">
        <f t="shared" ca="1" si="48"/>
        <v>35.969522290150053</v>
      </c>
      <c r="AB129" s="49">
        <f t="shared" ca="1" si="48"/>
        <v>50.08418130083237</v>
      </c>
      <c r="AC129" s="49">
        <f t="shared" ca="1" si="48"/>
        <v>66.390671536297987</v>
      </c>
      <c r="AD129" s="49">
        <f t="shared" ca="1" si="48"/>
        <v>84.888992996546904</v>
      </c>
      <c r="AE129" s="49">
        <f t="shared" ca="1" si="48"/>
        <v>105.57914568157906</v>
      </c>
      <c r="AF129" s="49">
        <f t="shared" ca="1" si="48"/>
        <v>128.46112959139458</v>
      </c>
      <c r="AG129" s="49">
        <f t="shared" ca="1" si="48"/>
        <v>153.53494472599337</v>
      </c>
      <c r="AH129" s="49">
        <f t="shared" ca="1" si="48"/>
        <v>180.8005910853754</v>
      </c>
      <c r="AI129" s="49">
        <f t="shared" ca="1" si="45"/>
        <v>210.25806866954085</v>
      </c>
      <c r="AJ129" s="49">
        <f t="shared" ca="1" si="45"/>
        <v>241.90737747848948</v>
      </c>
      <c r="AK129" s="75">
        <f ca="1">T129*VLOOKUP('Tipo de Pilha_Furieri2014'!$E$1,'Área - us ur_Furieri2014'!$A$4:$R$6,2,FALSE)/1000</f>
        <v>0</v>
      </c>
      <c r="AL129" s="76">
        <f ca="1">U129*VLOOKUP('Tipo de Pilha_Furieri2014'!$E$1,'Área - us ur_Furieri2014'!$A$4:$R$6,3,FALSE)/1000</f>
        <v>0</v>
      </c>
      <c r="AM129" s="76">
        <f ca="1">V129*VLOOKUP('Tipo de Pilha_Furieri2014'!$E$1,'Área - us ur_Furieri2014'!$A$4:$R$6,4,FALSE)/1000</f>
        <v>0</v>
      </c>
      <c r="AN129" s="76">
        <f ca="1">W129*VLOOKUP('Tipo de Pilha_Furieri2014'!$E$1,'Área - us ur_Furieri2014'!$A$4:$R$6,5,FALSE)/1000</f>
        <v>1.3863225403960424E-4</v>
      </c>
      <c r="AO129" s="76">
        <f ca="1">X129*VLOOKUP('Tipo de Pilha_Furieri2014'!$E$1,'Área - us ur_Furieri2014'!$A$4:$R$6,6,FALSE)/1000</f>
        <v>1.0774686844816485E-3</v>
      </c>
      <c r="AP129" s="76">
        <f ca="1">Y129*VLOOKUP('Tipo de Pilha_Furieri2014'!$E$1,'Área - us ur_Furieri2014'!$A$4:$R$6,7,FALSE)/1000</f>
        <v>2.9060866824564616E-3</v>
      </c>
      <c r="AQ129" s="76">
        <f ca="1">Z129*VLOOKUP('Tipo de Pilha_Furieri2014'!$E$1,'Área - us ur_Furieri2014'!$A$4:$R$6,8,FALSE)/1000</f>
        <v>3.6791442591504048E-3</v>
      </c>
      <c r="AR129" s="76">
        <f ca="1">AA129*VLOOKUP('Tipo de Pilha_Furieri2014'!$E$1,'Área - us ur_Furieri2014'!$A$4:$R$6,9,FALSE)/1000</f>
        <v>3.9206779296263559E-3</v>
      </c>
      <c r="AS129" s="76">
        <f ca="1">AB129*VLOOKUP('Tipo de Pilha_Furieri2014'!$E$1,'Área - us ur_Furieri2014'!$A$4:$R$6,10,FALSE)/1000</f>
        <v>2.7045457902449481E-3</v>
      </c>
      <c r="AT129" s="76">
        <f ca="1">AC129*VLOOKUP('Tipo de Pilha_Furieri2014'!$E$1,'Área - us ur_Furieri2014'!$A$4:$R$6,11,FALSE)/1000</f>
        <v>2.3236735037704295E-3</v>
      </c>
      <c r="AU129" s="76">
        <f ca="1">AD129*VLOOKUP('Tipo de Pilha_Furieri2014'!$E$1,'Área - us ur_Furieri2014'!$A$4:$R$6,12,FALSE)/1000</f>
        <v>2.0373358319171254E-3</v>
      </c>
      <c r="AV129" s="76">
        <f ca="1">AE129*VLOOKUP('Tipo de Pilha_Furieri2014'!$E$1,'Área - us ur_Furieri2014'!$A$4:$R$6,13,FALSE)/1000</f>
        <v>6.3347487408947449E-4</v>
      </c>
      <c r="AW129" s="76">
        <f ca="1">AF129*VLOOKUP('Tipo de Pilha_Furieri2014'!$E$1,'Área - us ur_Furieri2014'!$A$4:$R$6,14,FALSE)/1000</f>
        <v>3.8538338877418379E-4</v>
      </c>
      <c r="AX129" s="76">
        <f ca="1">AG129*VLOOKUP('Tipo de Pilha_Furieri2014'!$E$1,'Área - us ur_Furieri2014'!$A$4:$R$6,15,FALSE)/1000</f>
        <v>1.5353494472599338E-4</v>
      </c>
      <c r="AY129" s="76">
        <f ca="1">AH129*VLOOKUP('Tipo de Pilha_Furieri2014'!$E$1,'Área - us ur_Furieri2014'!$A$4:$R$6,16,FALSE)/1000</f>
        <v>0</v>
      </c>
      <c r="AZ129" s="76">
        <f ca="1">AI129*VLOOKUP('Tipo de Pilha_Furieri2014'!$E$1,'Área - us ur_Furieri2014'!$A$4:$R$6,17,FALSE)/1000</f>
        <v>0</v>
      </c>
      <c r="BA129" s="77">
        <f ca="1">AJ129*VLOOKUP('Tipo de Pilha_Furieri2014'!$E$1,'Área - us ur_Furieri2014'!$A$4:$R$6,18,FALSE)/1000</f>
        <v>0</v>
      </c>
      <c r="BB129" s="70">
        <f t="shared" ca="1" si="44"/>
        <v>1.9959958143276627E-2</v>
      </c>
    </row>
    <row r="130" spans="1:54" ht="15" customHeight="1" x14ac:dyDescent="0.2">
      <c r="A130" s="90">
        <f>'Série Vento-2 dias'!J130</f>
        <v>42260</v>
      </c>
      <c r="B130" s="55">
        <f ca="1">'Série Vento-2 dias'!K130</f>
        <v>12.027700719999999</v>
      </c>
      <c r="C130" s="48">
        <f t="shared" ca="1" si="26"/>
        <v>6.0138503600000004E-2</v>
      </c>
      <c r="D130" s="49">
        <f t="shared" ca="1" si="27"/>
        <v>0.18041551079999998</v>
      </c>
      <c r="E130" s="49">
        <f t="shared" ca="1" si="28"/>
        <v>0.30069251799999996</v>
      </c>
      <c r="F130" s="49">
        <f t="shared" ca="1" si="29"/>
        <v>0.42096952519999992</v>
      </c>
      <c r="G130" s="49">
        <f t="shared" ca="1" si="30"/>
        <v>0.54124653239999998</v>
      </c>
      <c r="H130" s="49">
        <f t="shared" ca="1" si="31"/>
        <v>0.66152353959999999</v>
      </c>
      <c r="I130" s="49">
        <f t="shared" ca="1" si="32"/>
        <v>0.78180054679999988</v>
      </c>
      <c r="J130" s="49">
        <f t="shared" ca="1" si="33"/>
        <v>0.902077554</v>
      </c>
      <c r="K130" s="49">
        <f t="shared" ca="1" si="34"/>
        <v>1.0223545612</v>
      </c>
      <c r="L130" s="49">
        <f t="shared" ca="1" si="35"/>
        <v>1.1426315683999999</v>
      </c>
      <c r="M130" s="49">
        <f t="shared" ca="1" si="36"/>
        <v>1.2629085756</v>
      </c>
      <c r="N130" s="49">
        <f t="shared" ca="1" si="37"/>
        <v>1.3831855827999997</v>
      </c>
      <c r="O130" s="49">
        <f t="shared" ca="1" si="38"/>
        <v>1.5034625899999998</v>
      </c>
      <c r="P130" s="49">
        <f t="shared" ca="1" si="39"/>
        <v>1.6237395971999999</v>
      </c>
      <c r="Q130" s="49">
        <f t="shared" ca="1" si="40"/>
        <v>1.7440166043999996</v>
      </c>
      <c r="R130" s="49">
        <f t="shared" ca="1" si="41"/>
        <v>1.8642936116000002</v>
      </c>
      <c r="S130" s="50">
        <f t="shared" ca="1" si="42"/>
        <v>1.9845706187999999</v>
      </c>
      <c r="T130" s="48">
        <f t="shared" ca="1" si="48"/>
        <v>0</v>
      </c>
      <c r="U130" s="49">
        <f t="shared" ca="1" si="48"/>
        <v>0</v>
      </c>
      <c r="V130" s="49">
        <f t="shared" ca="1" si="48"/>
        <v>0</v>
      </c>
      <c r="W130" s="49">
        <f t="shared" ca="1" si="48"/>
        <v>0</v>
      </c>
      <c r="X130" s="49">
        <f t="shared" ca="1" si="48"/>
        <v>3.4989591863194063</v>
      </c>
      <c r="Y130" s="49">
        <f t="shared" ca="1" si="48"/>
        <v>8.8970711545569401</v>
      </c>
      <c r="Z130" s="49">
        <f t="shared" ca="1" si="48"/>
        <v>15.973303904269175</v>
      </c>
      <c r="AA130" s="49">
        <f t="shared" ca="1" si="48"/>
        <v>24.72765743545613</v>
      </c>
      <c r="AB130" s="49">
        <f t="shared" ca="1" si="48"/>
        <v>35.160131748117792</v>
      </c>
      <c r="AC130" s="49">
        <f t="shared" ca="1" si="48"/>
        <v>47.270726842254135</v>
      </c>
      <c r="AD130" s="49">
        <f t="shared" ca="1" si="48"/>
        <v>61.059442717865224</v>
      </c>
      <c r="AE130" s="49">
        <f t="shared" ca="1" si="48"/>
        <v>76.52627937495096</v>
      </c>
      <c r="AF130" s="49">
        <f t="shared" ca="1" si="48"/>
        <v>93.671236813511456</v>
      </c>
      <c r="AG130" s="49">
        <f t="shared" ca="1" si="48"/>
        <v>112.49431503354667</v>
      </c>
      <c r="AH130" s="49">
        <f t="shared" ca="1" si="48"/>
        <v>132.99551403505649</v>
      </c>
      <c r="AI130" s="49">
        <f t="shared" ca="1" si="45"/>
        <v>155.17483381804121</v>
      </c>
      <c r="AJ130" s="49">
        <f t="shared" ca="1" si="45"/>
        <v>179.03227438250045</v>
      </c>
      <c r="AK130" s="75">
        <f ca="1">T130*VLOOKUP('Tipo de Pilha_Furieri2014'!$E$1,'Área - us ur_Furieri2014'!$A$4:$R$6,2,FALSE)/1000</f>
        <v>0</v>
      </c>
      <c r="AL130" s="76">
        <f ca="1">U130*VLOOKUP('Tipo de Pilha_Furieri2014'!$E$1,'Área - us ur_Furieri2014'!$A$4:$R$6,3,FALSE)/1000</f>
        <v>0</v>
      </c>
      <c r="AM130" s="76">
        <f ca="1">V130*VLOOKUP('Tipo de Pilha_Furieri2014'!$E$1,'Área - us ur_Furieri2014'!$A$4:$R$6,4,FALSE)/1000</f>
        <v>0</v>
      </c>
      <c r="AN130" s="76">
        <f ca="1">W130*VLOOKUP('Tipo de Pilha_Furieri2014'!$E$1,'Área - us ur_Furieri2014'!$A$4:$R$6,5,FALSE)/1000</f>
        <v>0</v>
      </c>
      <c r="AO130" s="76">
        <f ca="1">X130*VLOOKUP('Tipo de Pilha_Furieri2014'!$E$1,'Área - us ur_Furieri2014'!$A$4:$R$6,6,FALSE)/1000</f>
        <v>5.5633451062478553E-4</v>
      </c>
      <c r="AP130" s="76">
        <f ca="1">Y130*VLOOKUP('Tipo de Pilha_Furieri2014'!$E$1,'Área - us ur_Furieri2014'!$A$4:$R$6,7,FALSE)/1000</f>
        <v>1.806105444375059E-3</v>
      </c>
      <c r="AQ130" s="76">
        <f ca="1">Z130*VLOOKUP('Tipo de Pilha_Furieri2014'!$E$1,'Área - us ur_Furieri2014'!$A$4:$R$6,8,FALSE)/1000</f>
        <v>2.4439154973531834E-3</v>
      </c>
      <c r="AR130" s="76">
        <f ca="1">AA130*VLOOKUP('Tipo de Pilha_Furieri2014'!$E$1,'Área - us ur_Furieri2014'!$A$4:$R$6,9,FALSE)/1000</f>
        <v>2.6953146604647184E-3</v>
      </c>
      <c r="AS130" s="76">
        <f ca="1">AB130*VLOOKUP('Tipo de Pilha_Furieri2014'!$E$1,'Área - us ur_Furieri2014'!$A$4:$R$6,10,FALSE)/1000</f>
        <v>1.8986471143983611E-3</v>
      </c>
      <c r="AT130" s="76">
        <f ca="1">AC130*VLOOKUP('Tipo de Pilha_Furieri2014'!$E$1,'Área - us ur_Furieri2014'!$A$4:$R$6,11,FALSE)/1000</f>
        <v>1.654475439478895E-3</v>
      </c>
      <c r="AU130" s="76">
        <f ca="1">AD130*VLOOKUP('Tipo de Pilha_Furieri2014'!$E$1,'Área - us ur_Furieri2014'!$A$4:$R$6,12,FALSE)/1000</f>
        <v>1.4654266252287654E-3</v>
      </c>
      <c r="AV130" s="76">
        <f ca="1">AE130*VLOOKUP('Tipo de Pilha_Furieri2014'!$E$1,'Área - us ur_Furieri2014'!$A$4:$R$6,13,FALSE)/1000</f>
        <v>4.5915767624970578E-4</v>
      </c>
      <c r="AW130" s="76">
        <f ca="1">AF130*VLOOKUP('Tipo de Pilha_Furieri2014'!$E$1,'Área - us ur_Furieri2014'!$A$4:$R$6,14,FALSE)/1000</f>
        <v>2.8101371044053435E-4</v>
      </c>
      <c r="AX130" s="76">
        <f ca="1">AG130*VLOOKUP('Tipo de Pilha_Furieri2014'!$E$1,'Área - us ur_Furieri2014'!$A$4:$R$6,15,FALSE)/1000</f>
        <v>1.1249431503354668E-4</v>
      </c>
      <c r="AY130" s="76">
        <f ca="1">AH130*VLOOKUP('Tipo de Pilha_Furieri2014'!$E$1,'Área - us ur_Furieri2014'!$A$4:$R$6,16,FALSE)/1000</f>
        <v>0</v>
      </c>
      <c r="AZ130" s="76">
        <f ca="1">AI130*VLOOKUP('Tipo de Pilha_Furieri2014'!$E$1,'Área - us ur_Furieri2014'!$A$4:$R$6,17,FALSE)/1000</f>
        <v>0</v>
      </c>
      <c r="BA130" s="77">
        <f ca="1">AJ130*VLOOKUP('Tipo de Pilha_Furieri2014'!$E$1,'Área - us ur_Furieri2014'!$A$4:$R$6,18,FALSE)/1000</f>
        <v>0</v>
      </c>
      <c r="BB130" s="70">
        <f t="shared" ca="1" si="44"/>
        <v>1.3372884993647555E-2</v>
      </c>
    </row>
    <row r="131" spans="1:54" ht="15" customHeight="1" x14ac:dyDescent="0.2">
      <c r="A131" s="90">
        <f>'Série Vento-2 dias'!J131</f>
        <v>42262</v>
      </c>
      <c r="B131" s="55">
        <f ca="1">'Série Vento-2 dias'!K131</f>
        <v>14.605065159999999</v>
      </c>
      <c r="C131" s="48">
        <f t="shared" ca="1" si="26"/>
        <v>7.3025325800000013E-2</v>
      </c>
      <c r="D131" s="49">
        <f t="shared" ca="1" si="27"/>
        <v>0.21907597739999998</v>
      </c>
      <c r="E131" s="49">
        <f t="shared" ca="1" si="28"/>
        <v>0.36512662899999998</v>
      </c>
      <c r="F131" s="49">
        <f t="shared" ca="1" si="29"/>
        <v>0.51117728059999989</v>
      </c>
      <c r="G131" s="49">
        <f t="shared" ca="1" si="30"/>
        <v>0.65722793219999998</v>
      </c>
      <c r="H131" s="49">
        <f t="shared" ca="1" si="31"/>
        <v>0.80327858380000006</v>
      </c>
      <c r="I131" s="49">
        <f t="shared" ca="1" si="32"/>
        <v>0.94932923539999992</v>
      </c>
      <c r="J131" s="49">
        <f t="shared" ca="1" si="33"/>
        <v>1.095379887</v>
      </c>
      <c r="K131" s="49">
        <f t="shared" ca="1" si="34"/>
        <v>1.2414305386</v>
      </c>
      <c r="L131" s="49">
        <f t="shared" ca="1" si="35"/>
        <v>1.3874811901999999</v>
      </c>
      <c r="M131" s="49">
        <f t="shared" ca="1" si="36"/>
        <v>1.5335318417999999</v>
      </c>
      <c r="N131" s="49">
        <f t="shared" ca="1" si="37"/>
        <v>1.6795824933999997</v>
      </c>
      <c r="O131" s="49">
        <f t="shared" ca="1" si="38"/>
        <v>1.8256331449999998</v>
      </c>
      <c r="P131" s="49">
        <f t="shared" ca="1" si="39"/>
        <v>1.9716837966</v>
      </c>
      <c r="Q131" s="49">
        <f t="shared" ca="1" si="40"/>
        <v>2.1177344481999998</v>
      </c>
      <c r="R131" s="49">
        <f t="shared" ca="1" si="41"/>
        <v>2.2637850998000002</v>
      </c>
      <c r="S131" s="50">
        <f t="shared" ca="1" si="42"/>
        <v>2.4098357513999997</v>
      </c>
      <c r="T131" s="48">
        <f t="shared" ca="1" si="48"/>
        <v>0</v>
      </c>
      <c r="U131" s="49">
        <f t="shared" ca="1" si="48"/>
        <v>0</v>
      </c>
      <c r="V131" s="49">
        <f t="shared" ca="1" si="48"/>
        <v>0</v>
      </c>
      <c r="W131" s="49">
        <f t="shared" ca="1" si="48"/>
        <v>2.4116375663654424</v>
      </c>
      <c r="X131" s="49">
        <f t="shared" ca="1" si="48"/>
        <v>8.6753852289694926</v>
      </c>
      <c r="Y131" s="49">
        <f t="shared" ca="1" si="48"/>
        <v>17.413504860176555</v>
      </c>
      <c r="Z131" s="49">
        <f t="shared" ca="1" si="48"/>
        <v>28.625996459986609</v>
      </c>
      <c r="AA131" s="49">
        <f t="shared" ca="1" si="48"/>
        <v>42.312860028399705</v>
      </c>
      <c r="AB131" s="49">
        <f t="shared" ca="1" si="48"/>
        <v>58.474095565415801</v>
      </c>
      <c r="AC131" s="49">
        <f t="shared" ca="1" si="48"/>
        <v>77.1097030710349</v>
      </c>
      <c r="AD131" s="49">
        <f t="shared" ca="1" si="48"/>
        <v>98.219682545257001</v>
      </c>
      <c r="AE131" s="49">
        <f t="shared" ca="1" si="48"/>
        <v>121.80403398808208</v>
      </c>
      <c r="AF131" s="49">
        <f t="shared" ca="1" si="48"/>
        <v>147.86275739951026</v>
      </c>
      <c r="AG131" s="49">
        <f t="shared" ca="1" si="48"/>
        <v>176.39585277954146</v>
      </c>
      <c r="AH131" s="49">
        <f t="shared" ca="1" si="48"/>
        <v>207.40332012817555</v>
      </c>
      <c r="AI131" s="49">
        <f t="shared" ca="1" si="45"/>
        <v>240.88515944541282</v>
      </c>
      <c r="AJ131" s="49">
        <f t="shared" ca="1" si="45"/>
        <v>276.84137073125294</v>
      </c>
      <c r="AK131" s="75">
        <f ca="1">T131*VLOOKUP('Tipo de Pilha_Furieri2014'!$E$1,'Área - us ur_Furieri2014'!$A$4:$R$6,2,FALSE)/1000</f>
        <v>0</v>
      </c>
      <c r="AL131" s="76">
        <f ca="1">U131*VLOOKUP('Tipo de Pilha_Furieri2014'!$E$1,'Área - us ur_Furieri2014'!$A$4:$R$6,3,FALSE)/1000</f>
        <v>0</v>
      </c>
      <c r="AM131" s="76">
        <f ca="1">V131*VLOOKUP('Tipo de Pilha_Furieri2014'!$E$1,'Área - us ur_Furieri2014'!$A$4:$R$6,4,FALSE)/1000</f>
        <v>0</v>
      </c>
      <c r="AN131" s="76">
        <f ca="1">W131*VLOOKUP('Tipo de Pilha_Furieri2014'!$E$1,'Área - us ur_Furieri2014'!$A$4:$R$6,5,FALSE)/1000</f>
        <v>2.3392884393744789E-4</v>
      </c>
      <c r="AO131" s="76">
        <f ca="1">X131*VLOOKUP('Tipo de Pilha_Furieri2014'!$E$1,'Área - us ur_Furieri2014'!$A$4:$R$6,6,FALSE)/1000</f>
        <v>1.3793862514061494E-3</v>
      </c>
      <c r="AP131" s="76">
        <f ca="1">Y131*VLOOKUP('Tipo de Pilha_Furieri2014'!$E$1,'Área - us ur_Furieri2014'!$A$4:$R$6,7,FALSE)/1000</f>
        <v>3.5349414866158407E-3</v>
      </c>
      <c r="AQ131" s="76">
        <f ca="1">Z131*VLOOKUP('Tipo de Pilha_Furieri2014'!$E$1,'Área - us ur_Furieri2014'!$A$4:$R$6,8,FALSE)/1000</f>
        <v>4.3797774583779515E-3</v>
      </c>
      <c r="AR131" s="76">
        <f ca="1">AA131*VLOOKUP('Tipo de Pilha_Furieri2014'!$E$1,'Área - us ur_Furieri2014'!$A$4:$R$6,9,FALSE)/1000</f>
        <v>4.6121017430955681E-3</v>
      </c>
      <c r="AS131" s="76">
        <f ca="1">AB131*VLOOKUP('Tipo de Pilha_Furieri2014'!$E$1,'Área - us ur_Furieri2014'!$A$4:$R$6,10,FALSE)/1000</f>
        <v>3.1576011605324535E-3</v>
      </c>
      <c r="AT131" s="76">
        <f ca="1">AC131*VLOOKUP('Tipo de Pilha_Furieri2014'!$E$1,'Área - us ur_Furieri2014'!$A$4:$R$6,11,FALSE)/1000</f>
        <v>2.6988396074862217E-3</v>
      </c>
      <c r="AU131" s="76">
        <f ca="1">AD131*VLOOKUP('Tipo de Pilha_Furieri2014'!$E$1,'Área - us ur_Furieri2014'!$A$4:$R$6,12,FALSE)/1000</f>
        <v>2.3572723810861679E-3</v>
      </c>
      <c r="AV131" s="76">
        <f ca="1">AE131*VLOOKUP('Tipo de Pilha_Furieri2014'!$E$1,'Área - us ur_Furieri2014'!$A$4:$R$6,13,FALSE)/1000</f>
        <v>7.3082420392849251E-4</v>
      </c>
      <c r="AW131" s="76">
        <f ca="1">AF131*VLOOKUP('Tipo de Pilha_Furieri2014'!$E$1,'Área - us ur_Furieri2014'!$A$4:$R$6,14,FALSE)/1000</f>
        <v>4.4358827219853083E-4</v>
      </c>
      <c r="AX131" s="76">
        <f ca="1">AG131*VLOOKUP('Tipo de Pilha_Furieri2014'!$E$1,'Área - us ur_Furieri2014'!$A$4:$R$6,15,FALSE)/1000</f>
        <v>1.7639585277954146E-4</v>
      </c>
      <c r="AY131" s="76">
        <f ca="1">AH131*VLOOKUP('Tipo de Pilha_Furieri2014'!$E$1,'Área - us ur_Furieri2014'!$A$4:$R$6,16,FALSE)/1000</f>
        <v>0</v>
      </c>
      <c r="AZ131" s="76">
        <f ca="1">AI131*VLOOKUP('Tipo de Pilha_Furieri2014'!$E$1,'Área - us ur_Furieri2014'!$A$4:$R$6,17,FALSE)/1000</f>
        <v>0</v>
      </c>
      <c r="BA131" s="77">
        <f ca="1">AJ131*VLOOKUP('Tipo de Pilha_Furieri2014'!$E$1,'Área - us ur_Furieri2014'!$A$4:$R$6,18,FALSE)/1000</f>
        <v>0</v>
      </c>
      <c r="BB131" s="70">
        <f t="shared" ca="1" si="44"/>
        <v>2.3704657261444363E-2</v>
      </c>
    </row>
    <row r="132" spans="1:54" ht="15" customHeight="1" x14ac:dyDescent="0.2">
      <c r="A132" s="90">
        <f>'Série Vento-2 dias'!J132</f>
        <v>42264</v>
      </c>
      <c r="B132" s="55">
        <f ca="1">'Série Vento-2 dias'!K132</f>
        <v>17.182429599999999</v>
      </c>
      <c r="C132" s="48">
        <f t="shared" ref="C132:C184" ca="1" si="49">0.1*0.05*$B132</f>
        <v>8.5912148000000008E-2</v>
      </c>
      <c r="D132" s="49">
        <f t="shared" ref="D132:D184" ca="1" si="50">0.1*0.15*$B132</f>
        <v>0.25773644399999995</v>
      </c>
      <c r="E132" s="49">
        <f t="shared" ref="E132:E184" ca="1" si="51">0.1*0.25*$B132</f>
        <v>0.42956074</v>
      </c>
      <c r="F132" s="49">
        <f t="shared" ref="F132:F184" ca="1" si="52">0.1*0.35*$B132</f>
        <v>0.60138503599999993</v>
      </c>
      <c r="G132" s="49">
        <f t="shared" ref="G132:G184" ca="1" si="53">0.1*0.45*$B132</f>
        <v>0.77320933200000008</v>
      </c>
      <c r="H132" s="49">
        <f t="shared" ref="H132:H184" ca="1" si="54">0.1*0.55*$B132</f>
        <v>0.94503362800000001</v>
      </c>
      <c r="I132" s="49">
        <f t="shared" ref="I132:I184" ca="1" si="55">0.1*0.65*$B132</f>
        <v>1.1168579240000001</v>
      </c>
      <c r="J132" s="49">
        <f t="shared" ref="J132:J184" ca="1" si="56">0.1*0.75*$B132</f>
        <v>1.2886822200000001</v>
      </c>
      <c r="K132" s="49">
        <f t="shared" ref="K132:K184" ca="1" si="57">0.1*0.85*$B132</f>
        <v>1.4605065159999999</v>
      </c>
      <c r="L132" s="49">
        <f t="shared" ref="L132:L184" ca="1" si="58">0.1*0.95*$B132</f>
        <v>1.632330812</v>
      </c>
      <c r="M132" s="49">
        <f t="shared" ref="M132:M184" ca="1" si="59">0.1*1.05*$B132</f>
        <v>1.804155108</v>
      </c>
      <c r="N132" s="49">
        <f t="shared" ref="N132:N184" ca="1" si="60">0.1*1.15*$B132</f>
        <v>1.9759794039999998</v>
      </c>
      <c r="O132" s="49">
        <f t="shared" ref="O132:O184" ca="1" si="61">0.1*1.25*$B132</f>
        <v>2.1478036999999999</v>
      </c>
      <c r="P132" s="49">
        <f t="shared" ref="P132:P184" ca="1" si="62">0.1*1.35*$B132</f>
        <v>2.3196279959999999</v>
      </c>
      <c r="Q132" s="49">
        <f t="shared" ref="Q132:Q184" ca="1" si="63">0.1*1.45*$B132</f>
        <v>2.4914522919999995</v>
      </c>
      <c r="R132" s="49">
        <f t="shared" ref="R132:R184" ca="1" si="64">0.1*1.55*$B132</f>
        <v>2.6632765880000004</v>
      </c>
      <c r="S132" s="50">
        <f t="shared" ref="S132:S184" ca="1" si="65">0.1*1.65*$B132</f>
        <v>2.835100884</v>
      </c>
      <c r="T132" s="48">
        <f t="shared" ca="1" si="48"/>
        <v>0</v>
      </c>
      <c r="U132" s="49">
        <f t="shared" ca="1" si="48"/>
        <v>0</v>
      </c>
      <c r="V132" s="49">
        <f t="shared" ca="1" si="48"/>
        <v>0</v>
      </c>
      <c r="W132" s="49">
        <f t="shared" ca="1" si="48"/>
        <v>5.9882500727538321</v>
      </c>
      <c r="X132" s="49">
        <f t="shared" ca="1" si="48"/>
        <v>15.412206743169406</v>
      </c>
      <c r="Y132" s="49">
        <f t="shared" ca="1" si="48"/>
        <v>28.260899702308862</v>
      </c>
      <c r="Z132" s="49">
        <f t="shared" ca="1" si="48"/>
        <v>44.534328950172224</v>
      </c>
      <c r="AA132" s="49">
        <f t="shared" ca="1" si="48"/>
        <v>64.232494486759464</v>
      </c>
      <c r="AB132" s="49">
        <f t="shared" ca="1" si="48"/>
        <v>87.355396312070582</v>
      </c>
      <c r="AC132" s="49">
        <f t="shared" ca="1" si="48"/>
        <v>113.90303442610561</v>
      </c>
      <c r="AD132" s="49">
        <f t="shared" ca="1" si="48"/>
        <v>143.87540882886452</v>
      </c>
      <c r="AE132" s="49">
        <f t="shared" ca="1" si="48"/>
        <v>177.27251952034732</v>
      </c>
      <c r="AF132" s="49">
        <f t="shared" ca="1" si="48"/>
        <v>214.09436650055397</v>
      </c>
      <c r="AG132" s="49">
        <f t="shared" ca="1" si="48"/>
        <v>254.34094976948461</v>
      </c>
      <c r="AH132" s="49">
        <f t="shared" ca="1" si="48"/>
        <v>298.01226932713894</v>
      </c>
      <c r="AI132" s="49">
        <f t="shared" ca="1" si="45"/>
        <v>345.10832517351753</v>
      </c>
      <c r="AJ132" s="49">
        <f t="shared" ca="1" si="45"/>
        <v>395.6291173086197</v>
      </c>
      <c r="AK132" s="75">
        <f ca="1">T132*VLOOKUP('Tipo de Pilha_Furieri2014'!$E$1,'Área - us ur_Furieri2014'!$A$4:$R$6,2,FALSE)/1000</f>
        <v>0</v>
      </c>
      <c r="AL132" s="76">
        <f ca="1">U132*VLOOKUP('Tipo de Pilha_Furieri2014'!$E$1,'Área - us ur_Furieri2014'!$A$4:$R$6,3,FALSE)/1000</f>
        <v>0</v>
      </c>
      <c r="AM132" s="76">
        <f ca="1">V132*VLOOKUP('Tipo de Pilha_Furieri2014'!$E$1,'Área - us ur_Furieri2014'!$A$4:$R$6,4,FALSE)/1000</f>
        <v>0</v>
      </c>
      <c r="AN132" s="76">
        <f ca="1">W132*VLOOKUP('Tipo de Pilha_Furieri2014'!$E$1,'Área - us ur_Furieri2014'!$A$4:$R$6,5,FALSE)/1000</f>
        <v>5.8086025705712167E-4</v>
      </c>
      <c r="AO132" s="76">
        <f ca="1">X132*VLOOKUP('Tipo de Pilha_Furieri2014'!$E$1,'Área - us ur_Furieri2014'!$A$4:$R$6,6,FALSE)/1000</f>
        <v>2.4505408721639354E-3</v>
      </c>
      <c r="AP132" s="76">
        <f ca="1">Y132*VLOOKUP('Tipo de Pilha_Furieri2014'!$E$1,'Área - us ur_Furieri2014'!$A$4:$R$6,7,FALSE)/1000</f>
        <v>5.7369626395686992E-3</v>
      </c>
      <c r="AQ132" s="76">
        <f ca="1">Z132*VLOOKUP('Tipo de Pilha_Furieri2014'!$E$1,'Área - us ur_Furieri2014'!$A$4:$R$6,8,FALSE)/1000</f>
        <v>6.8137523293763502E-3</v>
      </c>
      <c r="AR132" s="76">
        <f ca="1">AA132*VLOOKUP('Tipo de Pilha_Furieri2014'!$E$1,'Área - us ur_Furieri2014'!$A$4:$R$6,9,FALSE)/1000</f>
        <v>7.0013418990567816E-3</v>
      </c>
      <c r="AS132" s="76">
        <f ca="1">AB132*VLOOKUP('Tipo de Pilha_Furieri2014'!$E$1,'Área - us ur_Furieri2014'!$A$4:$R$6,10,FALSE)/1000</f>
        <v>4.7171914008518117E-3</v>
      </c>
      <c r="AT132" s="76">
        <f ca="1">AC132*VLOOKUP('Tipo de Pilha_Furieri2014'!$E$1,'Área - us ur_Furieri2014'!$A$4:$R$6,11,FALSE)/1000</f>
        <v>3.9866062049136964E-3</v>
      </c>
      <c r="AU132" s="76">
        <f ca="1">AD132*VLOOKUP('Tipo de Pilha_Furieri2014'!$E$1,'Área - us ur_Furieri2014'!$A$4:$R$6,12,FALSE)/1000</f>
        <v>3.4530098118927487E-3</v>
      </c>
      <c r="AV132" s="76">
        <f ca="1">AE132*VLOOKUP('Tipo de Pilha_Furieri2014'!$E$1,'Área - us ur_Furieri2014'!$A$4:$R$6,13,FALSE)/1000</f>
        <v>1.063635117122084E-3</v>
      </c>
      <c r="AW132" s="76">
        <f ca="1">AF132*VLOOKUP('Tipo de Pilha_Furieri2014'!$E$1,'Área - us ur_Furieri2014'!$A$4:$R$6,14,FALSE)/1000</f>
        <v>6.422830995016619E-4</v>
      </c>
      <c r="AX132" s="76">
        <f ca="1">AG132*VLOOKUP('Tipo de Pilha_Furieri2014'!$E$1,'Área - us ur_Furieri2014'!$A$4:$R$6,15,FALSE)/1000</f>
        <v>2.5434094976948461E-4</v>
      </c>
      <c r="AY132" s="76">
        <f ca="1">AH132*VLOOKUP('Tipo de Pilha_Furieri2014'!$E$1,'Área - us ur_Furieri2014'!$A$4:$R$6,16,FALSE)/1000</f>
        <v>0</v>
      </c>
      <c r="AZ132" s="76">
        <f ca="1">AI132*VLOOKUP('Tipo de Pilha_Furieri2014'!$E$1,'Área - us ur_Furieri2014'!$A$4:$R$6,17,FALSE)/1000</f>
        <v>0</v>
      </c>
      <c r="BA132" s="77">
        <f ca="1">AJ132*VLOOKUP('Tipo de Pilha_Furieri2014'!$E$1,'Área - us ur_Furieri2014'!$A$4:$R$6,18,FALSE)/1000</f>
        <v>0</v>
      </c>
      <c r="BB132" s="70">
        <f t="shared" ref="BB132:BB184" ca="1" si="66">SUM(AK132:BA132)</f>
        <v>3.6700524581274374E-2</v>
      </c>
    </row>
    <row r="133" spans="1:54" ht="15" customHeight="1" x14ac:dyDescent="0.2">
      <c r="A133" s="90">
        <f>'Série Vento-2 dias'!J133</f>
        <v>42266</v>
      </c>
      <c r="B133" s="55">
        <f ca="1">'Série Vento-2 dias'!K133</f>
        <v>18.041551079999998</v>
      </c>
      <c r="C133" s="48">
        <f t="shared" ca="1" si="49"/>
        <v>9.0207755400000006E-2</v>
      </c>
      <c r="D133" s="49">
        <f t="shared" ca="1" si="50"/>
        <v>0.27062326619999993</v>
      </c>
      <c r="E133" s="49">
        <f t="shared" ca="1" si="51"/>
        <v>0.45103877699999995</v>
      </c>
      <c r="F133" s="49">
        <f t="shared" ca="1" si="52"/>
        <v>0.6314542877999999</v>
      </c>
      <c r="G133" s="49">
        <f t="shared" ca="1" si="53"/>
        <v>0.81186979859999997</v>
      </c>
      <c r="H133" s="49">
        <f t="shared" ca="1" si="54"/>
        <v>0.99228530940000004</v>
      </c>
      <c r="I133" s="49">
        <f t="shared" ca="1" si="55"/>
        <v>1.1727008202</v>
      </c>
      <c r="J133" s="49">
        <f t="shared" ca="1" si="56"/>
        <v>1.3531163310000001</v>
      </c>
      <c r="K133" s="49">
        <f t="shared" ca="1" si="57"/>
        <v>1.5335318417999999</v>
      </c>
      <c r="L133" s="49">
        <f t="shared" ca="1" si="58"/>
        <v>1.7139473525999998</v>
      </c>
      <c r="M133" s="49">
        <f t="shared" ca="1" si="59"/>
        <v>1.8943628634</v>
      </c>
      <c r="N133" s="49">
        <f t="shared" ca="1" si="60"/>
        <v>2.0747783741999997</v>
      </c>
      <c r="O133" s="49">
        <f t="shared" ca="1" si="61"/>
        <v>2.2551938849999997</v>
      </c>
      <c r="P133" s="49">
        <f t="shared" ca="1" si="62"/>
        <v>2.4356093957999998</v>
      </c>
      <c r="Q133" s="49">
        <f t="shared" ca="1" si="63"/>
        <v>2.6160249065999994</v>
      </c>
      <c r="R133" s="49">
        <f t="shared" ca="1" si="64"/>
        <v>2.7964404173999999</v>
      </c>
      <c r="S133" s="50">
        <f t="shared" ca="1" si="65"/>
        <v>2.9768559282</v>
      </c>
      <c r="T133" s="48">
        <f t="shared" ca="1" si="48"/>
        <v>0</v>
      </c>
      <c r="U133" s="49">
        <f t="shared" ca="1" si="48"/>
        <v>0</v>
      </c>
      <c r="V133" s="49">
        <f t="shared" ca="1" si="48"/>
        <v>0.55164197298403106</v>
      </c>
      <c r="W133" s="49">
        <f t="shared" ca="1" si="48"/>
        <v>7.3902193392342994</v>
      </c>
      <c r="X133" s="49">
        <f t="shared" ca="1" si="48"/>
        <v>18.004568463802663</v>
      </c>
      <c r="Y133" s="49">
        <f t="shared" ca="1" si="48"/>
        <v>32.39468934668912</v>
      </c>
      <c r="Z133" s="49">
        <f t="shared" ca="1" si="48"/>
        <v>50.560581987893663</v>
      </c>
      <c r="AA133" s="49">
        <f t="shared" ca="1" si="48"/>
        <v>72.502246387416307</v>
      </c>
      <c r="AB133" s="49">
        <f t="shared" ca="1" si="48"/>
        <v>98.219682545257001</v>
      </c>
      <c r="AC133" s="49">
        <f t="shared" ca="1" si="48"/>
        <v>127.71289046141578</v>
      </c>
      <c r="AD133" s="49">
        <f t="shared" ca="1" si="48"/>
        <v>160.98187013589276</v>
      </c>
      <c r="AE133" s="49">
        <f t="shared" ca="1" si="48"/>
        <v>198.02662156868766</v>
      </c>
      <c r="AF133" s="49">
        <f t="shared" ca="1" si="48"/>
        <v>238.84714475980076</v>
      </c>
      <c r="AG133" s="49">
        <f t="shared" ca="1" si="48"/>
        <v>283.44343970923188</v>
      </c>
      <c r="AH133" s="49">
        <f t="shared" ca="1" si="48"/>
        <v>331.81550641698101</v>
      </c>
      <c r="AI133" s="49">
        <f t="shared" ca="1" si="45"/>
        <v>383.96334488304853</v>
      </c>
      <c r="AJ133" s="49">
        <f t="shared" ca="1" si="45"/>
        <v>439.88695510743401</v>
      </c>
      <c r="AK133" s="75">
        <f ca="1">T133*VLOOKUP('Tipo de Pilha_Furieri2014'!$E$1,'Área - us ur_Furieri2014'!$A$4:$R$6,2,FALSE)/1000</f>
        <v>0</v>
      </c>
      <c r="AL133" s="76">
        <f ca="1">U133*VLOOKUP('Tipo de Pilha_Furieri2014'!$E$1,'Área - us ur_Furieri2014'!$A$4:$R$6,3,FALSE)/1000</f>
        <v>0</v>
      </c>
      <c r="AM133" s="76">
        <f ca="1">V133*VLOOKUP('Tipo de Pilha_Furieri2014'!$E$1,'Área - us ur_Furieri2014'!$A$4:$R$6,4,FALSE)/1000</f>
        <v>4.0269864027834262E-5</v>
      </c>
      <c r="AN133" s="76">
        <f ca="1">W133*VLOOKUP('Tipo de Pilha_Furieri2014'!$E$1,'Área - us ur_Furieri2014'!$A$4:$R$6,5,FALSE)/1000</f>
        <v>7.1685127590572699E-4</v>
      </c>
      <c r="AO133" s="76">
        <f ca="1">X133*VLOOKUP('Tipo de Pilha_Furieri2014'!$E$1,'Área - us ur_Furieri2014'!$A$4:$R$6,6,FALSE)/1000</f>
        <v>2.8627263857446232E-3</v>
      </c>
      <c r="AP133" s="76">
        <f ca="1">Y133*VLOOKUP('Tipo de Pilha_Furieri2014'!$E$1,'Área - us ur_Furieri2014'!$A$4:$R$6,7,FALSE)/1000</f>
        <v>6.5761219373778913E-3</v>
      </c>
      <c r="AQ133" s="76">
        <f ca="1">Z133*VLOOKUP('Tipo de Pilha_Furieri2014'!$E$1,'Área - us ur_Furieri2014'!$A$4:$R$6,8,FALSE)/1000</f>
        <v>7.7357690441477306E-3</v>
      </c>
      <c r="AR133" s="76">
        <f ca="1">AA133*VLOOKUP('Tipo de Pilha_Furieri2014'!$E$1,'Área - us ur_Furieri2014'!$A$4:$R$6,9,FALSE)/1000</f>
        <v>7.9027448562283779E-3</v>
      </c>
      <c r="AS133" s="76">
        <f ca="1">AB133*VLOOKUP('Tipo de Pilha_Furieri2014'!$E$1,'Área - us ur_Furieri2014'!$A$4:$R$6,10,FALSE)/1000</f>
        <v>5.3038628574438793E-3</v>
      </c>
      <c r="AT133" s="76">
        <f ca="1">AC133*VLOOKUP('Tipo de Pilha_Furieri2014'!$E$1,'Área - us ur_Furieri2014'!$A$4:$R$6,11,FALSE)/1000</f>
        <v>4.4699511661495531E-3</v>
      </c>
      <c r="AU133" s="76">
        <f ca="1">AD133*VLOOKUP('Tipo de Pilha_Furieri2014'!$E$1,'Área - us ur_Furieri2014'!$A$4:$R$6,12,FALSE)/1000</f>
        <v>3.8635648832614266E-3</v>
      </c>
      <c r="AV133" s="76">
        <f ca="1">AE133*VLOOKUP('Tipo de Pilha_Furieri2014'!$E$1,'Área - us ur_Furieri2014'!$A$4:$R$6,13,FALSE)/1000</f>
        <v>1.188159729412126E-3</v>
      </c>
      <c r="AW133" s="76">
        <f ca="1">AF133*VLOOKUP('Tipo de Pilha_Furieri2014'!$E$1,'Área - us ur_Furieri2014'!$A$4:$R$6,14,FALSE)/1000</f>
        <v>7.1654143427940227E-4</v>
      </c>
      <c r="AX133" s="76">
        <f ca="1">AG133*VLOOKUP('Tipo de Pilha_Furieri2014'!$E$1,'Área - us ur_Furieri2014'!$A$4:$R$6,15,FALSE)/1000</f>
        <v>2.8344343970923189E-4</v>
      </c>
      <c r="AY133" s="76">
        <f ca="1">AH133*VLOOKUP('Tipo de Pilha_Furieri2014'!$E$1,'Área - us ur_Furieri2014'!$A$4:$R$6,16,FALSE)/1000</f>
        <v>0</v>
      </c>
      <c r="AZ133" s="76">
        <f ca="1">AI133*VLOOKUP('Tipo de Pilha_Furieri2014'!$E$1,'Área - us ur_Furieri2014'!$A$4:$R$6,17,FALSE)/1000</f>
        <v>0</v>
      </c>
      <c r="BA133" s="77">
        <f ca="1">AJ133*VLOOKUP('Tipo de Pilha_Furieri2014'!$E$1,'Área - us ur_Furieri2014'!$A$4:$R$6,18,FALSE)/1000</f>
        <v>0</v>
      </c>
      <c r="BB133" s="70">
        <f t="shared" ca="1" si="66"/>
        <v>4.1660006873687809E-2</v>
      </c>
    </row>
    <row r="134" spans="1:54" ht="15" customHeight="1" x14ac:dyDescent="0.2">
      <c r="A134" s="90">
        <f>'Série Vento-2 dias'!J134</f>
        <v>42268</v>
      </c>
      <c r="B134" s="55">
        <f ca="1">'Série Vento-2 dias'!K134</f>
        <v>16.32330812</v>
      </c>
      <c r="C134" s="48">
        <f t="shared" ca="1" si="49"/>
        <v>8.1616540600000023E-2</v>
      </c>
      <c r="D134" s="49">
        <f t="shared" ca="1" si="50"/>
        <v>0.2448496218</v>
      </c>
      <c r="E134" s="49">
        <f t="shared" ca="1" si="51"/>
        <v>0.40808270300000005</v>
      </c>
      <c r="F134" s="49">
        <f t="shared" ca="1" si="52"/>
        <v>0.57131578419999995</v>
      </c>
      <c r="G134" s="49">
        <f t="shared" ca="1" si="53"/>
        <v>0.73454886540000008</v>
      </c>
      <c r="H134" s="49">
        <f t="shared" ca="1" si="54"/>
        <v>0.8977819466000001</v>
      </c>
      <c r="I134" s="49">
        <f t="shared" ca="1" si="55"/>
        <v>1.0610150278000001</v>
      </c>
      <c r="J134" s="49">
        <f t="shared" ca="1" si="56"/>
        <v>1.2242481090000001</v>
      </c>
      <c r="K134" s="49">
        <f t="shared" ca="1" si="57"/>
        <v>1.3874811902000002</v>
      </c>
      <c r="L134" s="49">
        <f t="shared" ca="1" si="58"/>
        <v>1.5507142714</v>
      </c>
      <c r="M134" s="49">
        <f t="shared" ca="1" si="59"/>
        <v>1.7139473526000002</v>
      </c>
      <c r="N134" s="49">
        <f t="shared" ca="1" si="60"/>
        <v>1.8771804337999998</v>
      </c>
      <c r="O134" s="49">
        <f t="shared" ca="1" si="61"/>
        <v>2.040413515</v>
      </c>
      <c r="P134" s="49">
        <f t="shared" ca="1" si="62"/>
        <v>2.2036465962</v>
      </c>
      <c r="Q134" s="49">
        <f t="shared" ca="1" si="63"/>
        <v>2.3668796774</v>
      </c>
      <c r="R134" s="49">
        <f t="shared" ca="1" si="64"/>
        <v>2.5301127586000005</v>
      </c>
      <c r="S134" s="50">
        <f t="shared" ca="1" si="65"/>
        <v>2.6933458398000001</v>
      </c>
      <c r="T134" s="48">
        <f t="shared" ca="1" si="48"/>
        <v>0</v>
      </c>
      <c r="U134" s="49">
        <f t="shared" ca="1" si="48"/>
        <v>0</v>
      </c>
      <c r="V134" s="49">
        <f t="shared" ca="1" si="48"/>
        <v>0</v>
      </c>
      <c r="W134" s="49">
        <f t="shared" ca="1" si="48"/>
        <v>4.6911633551155347</v>
      </c>
      <c r="X134" s="49">
        <f t="shared" ca="1" si="48"/>
        <v>12.993222297152791</v>
      </c>
      <c r="Y134" s="49">
        <f t="shared" ca="1" si="48"/>
        <v>24.386105739763352</v>
      </c>
      <c r="Z134" s="49">
        <f t="shared" ca="1" si="48"/>
        <v>38.869813682947239</v>
      </c>
      <c r="AA134" s="49">
        <f t="shared" ca="1" si="48"/>
        <v>56.444346126704431</v>
      </c>
      <c r="AB134" s="49">
        <f t="shared" ca="1" si="48"/>
        <v>77.109703071034929</v>
      </c>
      <c r="AC134" s="49">
        <f t="shared" ca="1" si="48"/>
        <v>100.86588451593872</v>
      </c>
      <c r="AD134" s="49">
        <f t="shared" ca="1" si="48"/>
        <v>127.71289046141587</v>
      </c>
      <c r="AE134" s="49">
        <f t="shared" ca="1" si="48"/>
        <v>157.65072090746622</v>
      </c>
      <c r="AF134" s="49">
        <f t="shared" ca="1" si="48"/>
        <v>190.67937585409001</v>
      </c>
      <c r="AG134" s="49">
        <f t="shared" ca="1" si="48"/>
        <v>226.79885530128706</v>
      </c>
      <c r="AH134" s="49">
        <f t="shared" ca="1" si="48"/>
        <v>266.00915924905746</v>
      </c>
      <c r="AI134" s="49">
        <f t="shared" ca="1" si="45"/>
        <v>308.31028769740118</v>
      </c>
      <c r="AJ134" s="49">
        <f t="shared" ca="1" si="45"/>
        <v>353.70224064631805</v>
      </c>
      <c r="AK134" s="75">
        <f ca="1">T134*VLOOKUP('Tipo de Pilha_Furieri2014'!$E$1,'Área - us ur_Furieri2014'!$A$4:$R$6,2,FALSE)/1000</f>
        <v>0</v>
      </c>
      <c r="AL134" s="76">
        <f ca="1">U134*VLOOKUP('Tipo de Pilha_Furieri2014'!$E$1,'Área - us ur_Furieri2014'!$A$4:$R$6,3,FALSE)/1000</f>
        <v>0</v>
      </c>
      <c r="AM134" s="76">
        <f ca="1">V134*VLOOKUP('Tipo de Pilha_Furieri2014'!$E$1,'Área - us ur_Furieri2014'!$A$4:$R$6,4,FALSE)/1000</f>
        <v>0</v>
      </c>
      <c r="AN134" s="76">
        <f ca="1">W134*VLOOKUP('Tipo de Pilha_Furieri2014'!$E$1,'Área - us ur_Furieri2014'!$A$4:$R$6,5,FALSE)/1000</f>
        <v>4.5504284544620682E-4</v>
      </c>
      <c r="AO134" s="76">
        <f ca="1">X134*VLOOKUP('Tipo de Pilha_Furieri2014'!$E$1,'Área - us ur_Furieri2014'!$A$4:$R$6,6,FALSE)/1000</f>
        <v>2.0659223452472938E-3</v>
      </c>
      <c r="AP134" s="76">
        <f ca="1">Y134*VLOOKUP('Tipo de Pilha_Furieri2014'!$E$1,'Área - us ur_Furieri2014'!$A$4:$R$6,7,FALSE)/1000</f>
        <v>4.9503794651719604E-3</v>
      </c>
      <c r="AQ134" s="76">
        <f ca="1">Z134*VLOOKUP('Tipo de Pilha_Furieri2014'!$E$1,'Área - us ur_Furieri2014'!$A$4:$R$6,8,FALSE)/1000</f>
        <v>5.9470814934909268E-3</v>
      </c>
      <c r="AR134" s="76">
        <f ca="1">AA134*VLOOKUP('Tipo de Pilha_Furieri2014'!$E$1,'Área - us ur_Furieri2014'!$A$4:$R$6,9,FALSE)/1000</f>
        <v>6.1524337278107827E-3</v>
      </c>
      <c r="AS134" s="76">
        <f ca="1">AB134*VLOOKUP('Tipo de Pilha_Furieri2014'!$E$1,'Área - us ur_Furieri2014'!$A$4:$R$6,10,FALSE)/1000</f>
        <v>4.163923965835886E-3</v>
      </c>
      <c r="AT134" s="76">
        <f ca="1">AC134*VLOOKUP('Tipo de Pilha_Furieri2014'!$E$1,'Área - us ur_Furieri2014'!$A$4:$R$6,11,FALSE)/1000</f>
        <v>3.5303059580578553E-3</v>
      </c>
      <c r="AU134" s="76">
        <f ca="1">AD134*VLOOKUP('Tipo de Pilha_Furieri2014'!$E$1,'Área - us ur_Furieri2014'!$A$4:$R$6,12,FALSE)/1000</f>
        <v>3.0651093710739809E-3</v>
      </c>
      <c r="AV134" s="76">
        <f ca="1">AE134*VLOOKUP('Tipo de Pilha_Furieri2014'!$E$1,'Área - us ur_Furieri2014'!$A$4:$R$6,13,FALSE)/1000</f>
        <v>9.4590432544479743E-4</v>
      </c>
      <c r="AW134" s="76">
        <f ca="1">AF134*VLOOKUP('Tipo de Pilha_Furieri2014'!$E$1,'Área - us ur_Furieri2014'!$A$4:$R$6,14,FALSE)/1000</f>
        <v>5.7203812756226997E-4</v>
      </c>
      <c r="AX134" s="76">
        <f ca="1">AG134*VLOOKUP('Tipo de Pilha_Furieri2014'!$E$1,'Área - us ur_Furieri2014'!$A$4:$R$6,15,FALSE)/1000</f>
        <v>2.2679885530128708E-4</v>
      </c>
      <c r="AY134" s="76">
        <f ca="1">AH134*VLOOKUP('Tipo de Pilha_Furieri2014'!$E$1,'Área - us ur_Furieri2014'!$A$4:$R$6,16,FALSE)/1000</f>
        <v>0</v>
      </c>
      <c r="AZ134" s="76">
        <f ca="1">AI134*VLOOKUP('Tipo de Pilha_Furieri2014'!$E$1,'Área - us ur_Furieri2014'!$A$4:$R$6,17,FALSE)/1000</f>
        <v>0</v>
      </c>
      <c r="BA134" s="77">
        <f ca="1">AJ134*VLOOKUP('Tipo de Pilha_Furieri2014'!$E$1,'Área - us ur_Furieri2014'!$A$4:$R$6,18,FALSE)/1000</f>
        <v>0</v>
      </c>
      <c r="BB134" s="70">
        <f t="shared" ca="1" si="66"/>
        <v>3.2074940480443251E-2</v>
      </c>
    </row>
    <row r="135" spans="1:54" ht="15" customHeight="1" x14ac:dyDescent="0.2">
      <c r="A135" s="90">
        <f>'Série Vento-2 dias'!J135</f>
        <v>42270</v>
      </c>
      <c r="B135" s="55">
        <f ca="1">'Série Vento-2 dias'!K135</f>
        <v>18.041551079999998</v>
      </c>
      <c r="C135" s="48">
        <f t="shared" ca="1" si="49"/>
        <v>9.0207755400000006E-2</v>
      </c>
      <c r="D135" s="49">
        <f t="shared" ca="1" si="50"/>
        <v>0.27062326619999993</v>
      </c>
      <c r="E135" s="49">
        <f t="shared" ca="1" si="51"/>
        <v>0.45103877699999995</v>
      </c>
      <c r="F135" s="49">
        <f t="shared" ca="1" si="52"/>
        <v>0.6314542877999999</v>
      </c>
      <c r="G135" s="49">
        <f t="shared" ca="1" si="53"/>
        <v>0.81186979859999997</v>
      </c>
      <c r="H135" s="49">
        <f t="shared" ca="1" si="54"/>
        <v>0.99228530940000004</v>
      </c>
      <c r="I135" s="49">
        <f t="shared" ca="1" si="55"/>
        <v>1.1727008202</v>
      </c>
      <c r="J135" s="49">
        <f t="shared" ca="1" si="56"/>
        <v>1.3531163310000001</v>
      </c>
      <c r="K135" s="49">
        <f t="shared" ca="1" si="57"/>
        <v>1.5335318417999999</v>
      </c>
      <c r="L135" s="49">
        <f t="shared" ca="1" si="58"/>
        <v>1.7139473525999998</v>
      </c>
      <c r="M135" s="49">
        <f t="shared" ca="1" si="59"/>
        <v>1.8943628634</v>
      </c>
      <c r="N135" s="49">
        <f t="shared" ca="1" si="60"/>
        <v>2.0747783741999997</v>
      </c>
      <c r="O135" s="49">
        <f t="shared" ca="1" si="61"/>
        <v>2.2551938849999997</v>
      </c>
      <c r="P135" s="49">
        <f t="shared" ca="1" si="62"/>
        <v>2.4356093957999998</v>
      </c>
      <c r="Q135" s="49">
        <f t="shared" ca="1" si="63"/>
        <v>2.6160249065999994</v>
      </c>
      <c r="R135" s="49">
        <f t="shared" ca="1" si="64"/>
        <v>2.7964404173999999</v>
      </c>
      <c r="S135" s="50">
        <f t="shared" ca="1" si="65"/>
        <v>2.9768559282</v>
      </c>
      <c r="T135" s="48">
        <f t="shared" ref="T135:AI151" ca="1" si="67">IF(C135&gt;$BF$1,58*(C135-$BF$1)^2+25*(C135-$BF$1),0)</f>
        <v>0</v>
      </c>
      <c r="U135" s="49">
        <f t="shared" ca="1" si="67"/>
        <v>0</v>
      </c>
      <c r="V135" s="49">
        <f t="shared" ca="1" si="67"/>
        <v>0.55164197298403106</v>
      </c>
      <c r="W135" s="49">
        <f t="shared" ca="1" si="67"/>
        <v>7.3902193392342994</v>
      </c>
      <c r="X135" s="49">
        <f t="shared" ca="1" si="67"/>
        <v>18.004568463802663</v>
      </c>
      <c r="Y135" s="49">
        <f t="shared" ca="1" si="67"/>
        <v>32.39468934668912</v>
      </c>
      <c r="Z135" s="49">
        <f t="shared" ca="1" si="67"/>
        <v>50.560581987893663</v>
      </c>
      <c r="AA135" s="49">
        <f t="shared" ca="1" si="67"/>
        <v>72.502246387416307</v>
      </c>
      <c r="AB135" s="49">
        <f t="shared" ca="1" si="67"/>
        <v>98.219682545257001</v>
      </c>
      <c r="AC135" s="49">
        <f t="shared" ca="1" si="67"/>
        <v>127.71289046141578</v>
      </c>
      <c r="AD135" s="49">
        <f t="shared" ca="1" si="67"/>
        <v>160.98187013589276</v>
      </c>
      <c r="AE135" s="49">
        <f t="shared" ca="1" si="67"/>
        <v>198.02662156868766</v>
      </c>
      <c r="AF135" s="49">
        <f t="shared" ca="1" si="67"/>
        <v>238.84714475980076</v>
      </c>
      <c r="AG135" s="49">
        <f t="shared" ca="1" si="67"/>
        <v>283.44343970923188</v>
      </c>
      <c r="AH135" s="49">
        <f t="shared" ca="1" si="67"/>
        <v>331.81550641698101</v>
      </c>
      <c r="AI135" s="49">
        <f t="shared" ca="1" si="45"/>
        <v>383.96334488304853</v>
      </c>
      <c r="AJ135" s="49">
        <f t="shared" ca="1" si="45"/>
        <v>439.88695510743401</v>
      </c>
      <c r="AK135" s="75">
        <f ca="1">T135*VLOOKUP('Tipo de Pilha_Furieri2014'!$E$1,'Área - us ur_Furieri2014'!$A$4:$R$6,2,FALSE)/1000</f>
        <v>0</v>
      </c>
      <c r="AL135" s="76">
        <f ca="1">U135*VLOOKUP('Tipo de Pilha_Furieri2014'!$E$1,'Área - us ur_Furieri2014'!$A$4:$R$6,3,FALSE)/1000</f>
        <v>0</v>
      </c>
      <c r="AM135" s="76">
        <f ca="1">V135*VLOOKUP('Tipo de Pilha_Furieri2014'!$E$1,'Área - us ur_Furieri2014'!$A$4:$R$6,4,FALSE)/1000</f>
        <v>4.0269864027834262E-5</v>
      </c>
      <c r="AN135" s="76">
        <f ca="1">W135*VLOOKUP('Tipo de Pilha_Furieri2014'!$E$1,'Área - us ur_Furieri2014'!$A$4:$R$6,5,FALSE)/1000</f>
        <v>7.1685127590572699E-4</v>
      </c>
      <c r="AO135" s="76">
        <f ca="1">X135*VLOOKUP('Tipo de Pilha_Furieri2014'!$E$1,'Área - us ur_Furieri2014'!$A$4:$R$6,6,FALSE)/1000</f>
        <v>2.8627263857446232E-3</v>
      </c>
      <c r="AP135" s="76">
        <f ca="1">Y135*VLOOKUP('Tipo de Pilha_Furieri2014'!$E$1,'Área - us ur_Furieri2014'!$A$4:$R$6,7,FALSE)/1000</f>
        <v>6.5761219373778913E-3</v>
      </c>
      <c r="AQ135" s="76">
        <f ca="1">Z135*VLOOKUP('Tipo de Pilha_Furieri2014'!$E$1,'Área - us ur_Furieri2014'!$A$4:$R$6,8,FALSE)/1000</f>
        <v>7.7357690441477306E-3</v>
      </c>
      <c r="AR135" s="76">
        <f ca="1">AA135*VLOOKUP('Tipo de Pilha_Furieri2014'!$E$1,'Área - us ur_Furieri2014'!$A$4:$R$6,9,FALSE)/1000</f>
        <v>7.9027448562283779E-3</v>
      </c>
      <c r="AS135" s="76">
        <f ca="1">AB135*VLOOKUP('Tipo de Pilha_Furieri2014'!$E$1,'Área - us ur_Furieri2014'!$A$4:$R$6,10,FALSE)/1000</f>
        <v>5.3038628574438793E-3</v>
      </c>
      <c r="AT135" s="76">
        <f ca="1">AC135*VLOOKUP('Tipo de Pilha_Furieri2014'!$E$1,'Área - us ur_Furieri2014'!$A$4:$R$6,11,FALSE)/1000</f>
        <v>4.4699511661495531E-3</v>
      </c>
      <c r="AU135" s="76">
        <f ca="1">AD135*VLOOKUP('Tipo de Pilha_Furieri2014'!$E$1,'Área - us ur_Furieri2014'!$A$4:$R$6,12,FALSE)/1000</f>
        <v>3.8635648832614266E-3</v>
      </c>
      <c r="AV135" s="76">
        <f ca="1">AE135*VLOOKUP('Tipo de Pilha_Furieri2014'!$E$1,'Área - us ur_Furieri2014'!$A$4:$R$6,13,FALSE)/1000</f>
        <v>1.188159729412126E-3</v>
      </c>
      <c r="AW135" s="76">
        <f ca="1">AF135*VLOOKUP('Tipo de Pilha_Furieri2014'!$E$1,'Área - us ur_Furieri2014'!$A$4:$R$6,14,FALSE)/1000</f>
        <v>7.1654143427940227E-4</v>
      </c>
      <c r="AX135" s="76">
        <f ca="1">AG135*VLOOKUP('Tipo de Pilha_Furieri2014'!$E$1,'Área - us ur_Furieri2014'!$A$4:$R$6,15,FALSE)/1000</f>
        <v>2.8344343970923189E-4</v>
      </c>
      <c r="AY135" s="76">
        <f ca="1">AH135*VLOOKUP('Tipo de Pilha_Furieri2014'!$E$1,'Área - us ur_Furieri2014'!$A$4:$R$6,16,FALSE)/1000</f>
        <v>0</v>
      </c>
      <c r="AZ135" s="76">
        <f ca="1">AI135*VLOOKUP('Tipo de Pilha_Furieri2014'!$E$1,'Área - us ur_Furieri2014'!$A$4:$R$6,17,FALSE)/1000</f>
        <v>0</v>
      </c>
      <c r="BA135" s="77">
        <f ca="1">AJ135*VLOOKUP('Tipo de Pilha_Furieri2014'!$E$1,'Área - us ur_Furieri2014'!$A$4:$R$6,18,FALSE)/1000</f>
        <v>0</v>
      </c>
      <c r="BB135" s="70">
        <f t="shared" ca="1" si="66"/>
        <v>4.1660006873687809E-2</v>
      </c>
    </row>
    <row r="136" spans="1:54" ht="15" customHeight="1" x14ac:dyDescent="0.2">
      <c r="A136" s="90">
        <f>'Série Vento-2 dias'!J136</f>
        <v>42272</v>
      </c>
      <c r="B136" s="55">
        <f ca="1">'Série Vento-2 dias'!K136</f>
        <v>18.041551079999998</v>
      </c>
      <c r="C136" s="48">
        <f t="shared" ca="1" si="49"/>
        <v>9.0207755400000006E-2</v>
      </c>
      <c r="D136" s="49">
        <f t="shared" ca="1" si="50"/>
        <v>0.27062326619999993</v>
      </c>
      <c r="E136" s="49">
        <f t="shared" ca="1" si="51"/>
        <v>0.45103877699999995</v>
      </c>
      <c r="F136" s="49">
        <f t="shared" ca="1" si="52"/>
        <v>0.6314542877999999</v>
      </c>
      <c r="G136" s="49">
        <f t="shared" ca="1" si="53"/>
        <v>0.81186979859999997</v>
      </c>
      <c r="H136" s="49">
        <f t="shared" ca="1" si="54"/>
        <v>0.99228530940000004</v>
      </c>
      <c r="I136" s="49">
        <f t="shared" ca="1" si="55"/>
        <v>1.1727008202</v>
      </c>
      <c r="J136" s="49">
        <f t="shared" ca="1" si="56"/>
        <v>1.3531163310000001</v>
      </c>
      <c r="K136" s="49">
        <f t="shared" ca="1" si="57"/>
        <v>1.5335318417999999</v>
      </c>
      <c r="L136" s="49">
        <f t="shared" ca="1" si="58"/>
        <v>1.7139473525999998</v>
      </c>
      <c r="M136" s="49">
        <f t="shared" ca="1" si="59"/>
        <v>1.8943628634</v>
      </c>
      <c r="N136" s="49">
        <f t="shared" ca="1" si="60"/>
        <v>2.0747783741999997</v>
      </c>
      <c r="O136" s="49">
        <f t="shared" ca="1" si="61"/>
        <v>2.2551938849999997</v>
      </c>
      <c r="P136" s="49">
        <f t="shared" ca="1" si="62"/>
        <v>2.4356093957999998</v>
      </c>
      <c r="Q136" s="49">
        <f t="shared" ca="1" si="63"/>
        <v>2.6160249065999994</v>
      </c>
      <c r="R136" s="49">
        <f t="shared" ca="1" si="64"/>
        <v>2.7964404173999999</v>
      </c>
      <c r="S136" s="50">
        <f t="shared" ca="1" si="65"/>
        <v>2.9768559282</v>
      </c>
      <c r="T136" s="48">
        <f t="shared" ca="1" si="67"/>
        <v>0</v>
      </c>
      <c r="U136" s="49">
        <f t="shared" ca="1" si="67"/>
        <v>0</v>
      </c>
      <c r="V136" s="49">
        <f t="shared" ca="1" si="67"/>
        <v>0.55164197298403106</v>
      </c>
      <c r="W136" s="49">
        <f t="shared" ca="1" si="67"/>
        <v>7.3902193392342994</v>
      </c>
      <c r="X136" s="49">
        <f t="shared" ca="1" si="67"/>
        <v>18.004568463802663</v>
      </c>
      <c r="Y136" s="49">
        <f t="shared" ca="1" si="67"/>
        <v>32.39468934668912</v>
      </c>
      <c r="Z136" s="49">
        <f t="shared" ca="1" si="67"/>
        <v>50.560581987893663</v>
      </c>
      <c r="AA136" s="49">
        <f t="shared" ca="1" si="67"/>
        <v>72.502246387416307</v>
      </c>
      <c r="AB136" s="49">
        <f t="shared" ca="1" si="67"/>
        <v>98.219682545257001</v>
      </c>
      <c r="AC136" s="49">
        <f t="shared" ca="1" si="67"/>
        <v>127.71289046141578</v>
      </c>
      <c r="AD136" s="49">
        <f t="shared" ca="1" si="67"/>
        <v>160.98187013589276</v>
      </c>
      <c r="AE136" s="49">
        <f t="shared" ca="1" si="67"/>
        <v>198.02662156868766</v>
      </c>
      <c r="AF136" s="49">
        <f t="shared" ca="1" si="67"/>
        <v>238.84714475980076</v>
      </c>
      <c r="AG136" s="49">
        <f t="shared" ca="1" si="67"/>
        <v>283.44343970923188</v>
      </c>
      <c r="AH136" s="49">
        <f t="shared" ca="1" si="67"/>
        <v>331.81550641698101</v>
      </c>
      <c r="AI136" s="49">
        <f t="shared" ca="1" si="45"/>
        <v>383.96334488304853</v>
      </c>
      <c r="AJ136" s="49">
        <f t="shared" ca="1" si="45"/>
        <v>439.88695510743401</v>
      </c>
      <c r="AK136" s="75">
        <f ca="1">T136*VLOOKUP('Tipo de Pilha_Furieri2014'!$E$1,'Área - us ur_Furieri2014'!$A$4:$R$6,2,FALSE)/1000</f>
        <v>0</v>
      </c>
      <c r="AL136" s="76">
        <f ca="1">U136*VLOOKUP('Tipo de Pilha_Furieri2014'!$E$1,'Área - us ur_Furieri2014'!$A$4:$R$6,3,FALSE)/1000</f>
        <v>0</v>
      </c>
      <c r="AM136" s="76">
        <f ca="1">V136*VLOOKUP('Tipo de Pilha_Furieri2014'!$E$1,'Área - us ur_Furieri2014'!$A$4:$R$6,4,FALSE)/1000</f>
        <v>4.0269864027834262E-5</v>
      </c>
      <c r="AN136" s="76">
        <f ca="1">W136*VLOOKUP('Tipo de Pilha_Furieri2014'!$E$1,'Área - us ur_Furieri2014'!$A$4:$R$6,5,FALSE)/1000</f>
        <v>7.1685127590572699E-4</v>
      </c>
      <c r="AO136" s="76">
        <f ca="1">X136*VLOOKUP('Tipo de Pilha_Furieri2014'!$E$1,'Área - us ur_Furieri2014'!$A$4:$R$6,6,FALSE)/1000</f>
        <v>2.8627263857446232E-3</v>
      </c>
      <c r="AP136" s="76">
        <f ca="1">Y136*VLOOKUP('Tipo de Pilha_Furieri2014'!$E$1,'Área - us ur_Furieri2014'!$A$4:$R$6,7,FALSE)/1000</f>
        <v>6.5761219373778913E-3</v>
      </c>
      <c r="AQ136" s="76">
        <f ca="1">Z136*VLOOKUP('Tipo de Pilha_Furieri2014'!$E$1,'Área - us ur_Furieri2014'!$A$4:$R$6,8,FALSE)/1000</f>
        <v>7.7357690441477306E-3</v>
      </c>
      <c r="AR136" s="76">
        <f ca="1">AA136*VLOOKUP('Tipo de Pilha_Furieri2014'!$E$1,'Área - us ur_Furieri2014'!$A$4:$R$6,9,FALSE)/1000</f>
        <v>7.9027448562283779E-3</v>
      </c>
      <c r="AS136" s="76">
        <f ca="1">AB136*VLOOKUP('Tipo de Pilha_Furieri2014'!$E$1,'Área - us ur_Furieri2014'!$A$4:$R$6,10,FALSE)/1000</f>
        <v>5.3038628574438793E-3</v>
      </c>
      <c r="AT136" s="76">
        <f ca="1">AC136*VLOOKUP('Tipo de Pilha_Furieri2014'!$E$1,'Área - us ur_Furieri2014'!$A$4:$R$6,11,FALSE)/1000</f>
        <v>4.4699511661495531E-3</v>
      </c>
      <c r="AU136" s="76">
        <f ca="1">AD136*VLOOKUP('Tipo de Pilha_Furieri2014'!$E$1,'Área - us ur_Furieri2014'!$A$4:$R$6,12,FALSE)/1000</f>
        <v>3.8635648832614266E-3</v>
      </c>
      <c r="AV136" s="76">
        <f ca="1">AE136*VLOOKUP('Tipo de Pilha_Furieri2014'!$E$1,'Área - us ur_Furieri2014'!$A$4:$R$6,13,FALSE)/1000</f>
        <v>1.188159729412126E-3</v>
      </c>
      <c r="AW136" s="76">
        <f ca="1">AF136*VLOOKUP('Tipo de Pilha_Furieri2014'!$E$1,'Área - us ur_Furieri2014'!$A$4:$R$6,14,FALSE)/1000</f>
        <v>7.1654143427940227E-4</v>
      </c>
      <c r="AX136" s="76">
        <f ca="1">AG136*VLOOKUP('Tipo de Pilha_Furieri2014'!$E$1,'Área - us ur_Furieri2014'!$A$4:$R$6,15,FALSE)/1000</f>
        <v>2.8344343970923189E-4</v>
      </c>
      <c r="AY136" s="76">
        <f ca="1">AH136*VLOOKUP('Tipo de Pilha_Furieri2014'!$E$1,'Área - us ur_Furieri2014'!$A$4:$R$6,16,FALSE)/1000</f>
        <v>0</v>
      </c>
      <c r="AZ136" s="76">
        <f ca="1">AI136*VLOOKUP('Tipo de Pilha_Furieri2014'!$E$1,'Área - us ur_Furieri2014'!$A$4:$R$6,17,FALSE)/1000</f>
        <v>0</v>
      </c>
      <c r="BA136" s="77">
        <f ca="1">AJ136*VLOOKUP('Tipo de Pilha_Furieri2014'!$E$1,'Área - us ur_Furieri2014'!$A$4:$R$6,18,FALSE)/1000</f>
        <v>0</v>
      </c>
      <c r="BB136" s="70">
        <f t="shared" ca="1" si="66"/>
        <v>4.1660006873687809E-2</v>
      </c>
    </row>
    <row r="137" spans="1:54" ht="15" customHeight="1" x14ac:dyDescent="0.2">
      <c r="A137" s="90">
        <f>'Série Vento-2 dias'!J137</f>
        <v>42274</v>
      </c>
      <c r="B137" s="55">
        <f ca="1">'Série Vento-2 dias'!K137</f>
        <v>18.90067256</v>
      </c>
      <c r="C137" s="48">
        <f t="shared" ca="1" si="49"/>
        <v>9.4503362800000018E-2</v>
      </c>
      <c r="D137" s="49">
        <f t="shared" ca="1" si="50"/>
        <v>0.28351008839999997</v>
      </c>
      <c r="E137" s="49">
        <f t="shared" ca="1" si="51"/>
        <v>0.47251681400000001</v>
      </c>
      <c r="F137" s="49">
        <f t="shared" ca="1" si="52"/>
        <v>0.66152353959999999</v>
      </c>
      <c r="G137" s="49">
        <f t="shared" ca="1" si="53"/>
        <v>0.85053026520000008</v>
      </c>
      <c r="H137" s="49">
        <f t="shared" ca="1" si="54"/>
        <v>1.0395369908000001</v>
      </c>
      <c r="I137" s="49">
        <f t="shared" ca="1" si="55"/>
        <v>1.2285437164000002</v>
      </c>
      <c r="J137" s="49">
        <f t="shared" ca="1" si="56"/>
        <v>1.4175504420000002</v>
      </c>
      <c r="K137" s="49">
        <f t="shared" ca="1" si="57"/>
        <v>1.6065571676000001</v>
      </c>
      <c r="L137" s="49">
        <f t="shared" ca="1" si="58"/>
        <v>1.7955638932</v>
      </c>
      <c r="M137" s="49">
        <f t="shared" ca="1" si="59"/>
        <v>1.9845706188000003</v>
      </c>
      <c r="N137" s="49">
        <f t="shared" ca="1" si="60"/>
        <v>2.1735773443999999</v>
      </c>
      <c r="O137" s="49">
        <f t="shared" ca="1" si="61"/>
        <v>2.36258407</v>
      </c>
      <c r="P137" s="49">
        <f t="shared" ca="1" si="62"/>
        <v>2.5515907956000001</v>
      </c>
      <c r="Q137" s="49">
        <f t="shared" ca="1" si="63"/>
        <v>2.7405975211999998</v>
      </c>
      <c r="R137" s="49">
        <f t="shared" ca="1" si="64"/>
        <v>2.9296042468000008</v>
      </c>
      <c r="S137" s="50">
        <f t="shared" ca="1" si="65"/>
        <v>3.1186109724000004</v>
      </c>
      <c r="T137" s="48">
        <f t="shared" ca="1" si="67"/>
        <v>0</v>
      </c>
      <c r="U137" s="49">
        <f t="shared" ca="1" si="67"/>
        <v>0</v>
      </c>
      <c r="V137" s="49">
        <f t="shared" ca="1" si="67"/>
        <v>1.1677657594172151</v>
      </c>
      <c r="W137" s="49">
        <f t="shared" ca="1" si="67"/>
        <v>8.8970711545569401</v>
      </c>
      <c r="X137" s="49">
        <f t="shared" ca="1" si="67"/>
        <v>20.770307459052582</v>
      </c>
      <c r="Y137" s="49">
        <f t="shared" ca="1" si="67"/>
        <v>36.787474672904132</v>
      </c>
      <c r="Z137" s="49">
        <f t="shared" ca="1" si="67"/>
        <v>56.948572796111605</v>
      </c>
      <c r="AA137" s="49">
        <f t="shared" ca="1" si="67"/>
        <v>81.253601828674974</v>
      </c>
      <c r="AB137" s="49">
        <f t="shared" ca="1" si="67"/>
        <v>109.70256177059423</v>
      </c>
      <c r="AC137" s="49">
        <f t="shared" ca="1" si="67"/>
        <v>142.2954526218694</v>
      </c>
      <c r="AD137" s="49">
        <f t="shared" ca="1" si="67"/>
        <v>179.03227438250053</v>
      </c>
      <c r="AE137" s="49">
        <f t="shared" ca="1" si="67"/>
        <v>219.91302705248745</v>
      </c>
      <c r="AF137" s="49">
        <f t="shared" ca="1" si="67"/>
        <v>264.93771063183038</v>
      </c>
      <c r="AG137" s="49">
        <f t="shared" ca="1" si="67"/>
        <v>314.10632512052916</v>
      </c>
      <c r="AH137" s="49">
        <f t="shared" ca="1" si="67"/>
        <v>367.41887051858379</v>
      </c>
      <c r="AI137" s="49">
        <f t="shared" ca="1" si="45"/>
        <v>424.87534682599471</v>
      </c>
      <c r="AJ137" s="49">
        <f t="shared" ca="1" si="45"/>
        <v>486.4757540427612</v>
      </c>
      <c r="AK137" s="75">
        <f ca="1">T137*VLOOKUP('Tipo de Pilha_Furieri2014'!$E$1,'Área - us ur_Furieri2014'!$A$4:$R$6,2,FALSE)/1000</f>
        <v>0</v>
      </c>
      <c r="AL137" s="76">
        <f ca="1">U137*VLOOKUP('Tipo de Pilha_Furieri2014'!$E$1,'Área - us ur_Furieri2014'!$A$4:$R$6,3,FALSE)/1000</f>
        <v>0</v>
      </c>
      <c r="AM137" s="76">
        <f ca="1">V137*VLOOKUP('Tipo de Pilha_Furieri2014'!$E$1,'Área - us ur_Furieri2014'!$A$4:$R$6,4,FALSE)/1000</f>
        <v>8.5246900437456697E-5</v>
      </c>
      <c r="AN137" s="76">
        <f ca="1">W137*VLOOKUP('Tipo de Pilha_Furieri2014'!$E$1,'Área - us ur_Furieri2014'!$A$4:$R$6,5,FALSE)/1000</f>
        <v>8.6301590199202303E-4</v>
      </c>
      <c r="AO137" s="76">
        <f ca="1">X137*VLOOKUP('Tipo de Pilha_Furieri2014'!$E$1,'Área - us ur_Furieri2014'!$A$4:$R$6,6,FALSE)/1000</f>
        <v>3.3024788859893602E-3</v>
      </c>
      <c r="AP137" s="76">
        <f ca="1">Y137*VLOOKUP('Tipo de Pilha_Furieri2014'!$E$1,'Área - us ur_Furieri2014'!$A$4:$R$6,7,FALSE)/1000</f>
        <v>7.4678573585995386E-3</v>
      </c>
      <c r="AQ137" s="76">
        <f ca="1">Z137*VLOOKUP('Tipo de Pilha_Furieri2014'!$E$1,'Área - us ur_Furieri2014'!$A$4:$R$6,8,FALSE)/1000</f>
        <v>8.7131316378050751E-3</v>
      </c>
      <c r="AR137" s="76">
        <f ca="1">AA137*VLOOKUP('Tipo de Pilha_Furieri2014'!$E$1,'Área - us ur_Furieri2014'!$A$4:$R$6,9,FALSE)/1000</f>
        <v>8.8566425993255714E-3</v>
      </c>
      <c r="AS137" s="76">
        <f ca="1">AB137*VLOOKUP('Tipo de Pilha_Furieri2014'!$E$1,'Área - us ur_Furieri2014'!$A$4:$R$6,10,FALSE)/1000</f>
        <v>5.9239383356120886E-3</v>
      </c>
      <c r="AT137" s="76">
        <f ca="1">AC137*VLOOKUP('Tipo de Pilha_Furieri2014'!$E$1,'Área - us ur_Furieri2014'!$A$4:$R$6,11,FALSE)/1000</f>
        <v>4.9803408417654297E-3</v>
      </c>
      <c r="AU137" s="76">
        <f ca="1">AD137*VLOOKUP('Tipo de Pilha_Furieri2014'!$E$1,'Área - us ur_Furieri2014'!$A$4:$R$6,12,FALSE)/1000</f>
        <v>4.2967745851800127E-3</v>
      </c>
      <c r="AV137" s="76">
        <f ca="1">AE137*VLOOKUP('Tipo de Pilha_Furieri2014'!$E$1,'Área - us ur_Furieri2014'!$A$4:$R$6,13,FALSE)/1000</f>
        <v>1.3194781623149248E-3</v>
      </c>
      <c r="AW137" s="76">
        <f ca="1">AF137*VLOOKUP('Tipo de Pilha_Furieri2014'!$E$1,'Área - us ur_Furieri2014'!$A$4:$R$6,14,FALSE)/1000</f>
        <v>7.9481313189549117E-4</v>
      </c>
      <c r="AX137" s="76">
        <f ca="1">AG137*VLOOKUP('Tipo de Pilha_Furieri2014'!$E$1,'Área - us ur_Furieri2014'!$A$4:$R$6,15,FALSE)/1000</f>
        <v>3.1410632512052916E-4</v>
      </c>
      <c r="AY137" s="76">
        <f ca="1">AH137*VLOOKUP('Tipo de Pilha_Furieri2014'!$E$1,'Área - us ur_Furieri2014'!$A$4:$R$6,16,FALSE)/1000</f>
        <v>0</v>
      </c>
      <c r="AZ137" s="76">
        <f ca="1">AI137*VLOOKUP('Tipo de Pilha_Furieri2014'!$E$1,'Área - us ur_Furieri2014'!$A$4:$R$6,17,FALSE)/1000</f>
        <v>0</v>
      </c>
      <c r="BA137" s="77">
        <f ca="1">AJ137*VLOOKUP('Tipo de Pilha_Furieri2014'!$E$1,'Área - us ur_Furieri2014'!$A$4:$R$6,18,FALSE)/1000</f>
        <v>0</v>
      </c>
      <c r="BB137" s="70">
        <f t="shared" ca="1" si="66"/>
        <v>4.69178246660375E-2</v>
      </c>
    </row>
    <row r="138" spans="1:54" ht="15" customHeight="1" x14ac:dyDescent="0.2">
      <c r="A138" s="90">
        <f>'Série Vento-2 dias'!J138</f>
        <v>42276</v>
      </c>
      <c r="B138" s="55">
        <f ca="1">'Série Vento-2 dias'!K138</f>
        <v>17.182429599999999</v>
      </c>
      <c r="C138" s="48">
        <f t="shared" ca="1" si="49"/>
        <v>8.5912148000000008E-2</v>
      </c>
      <c r="D138" s="49">
        <f t="shared" ca="1" si="50"/>
        <v>0.25773644399999995</v>
      </c>
      <c r="E138" s="49">
        <f t="shared" ca="1" si="51"/>
        <v>0.42956074</v>
      </c>
      <c r="F138" s="49">
        <f t="shared" ca="1" si="52"/>
        <v>0.60138503599999993</v>
      </c>
      <c r="G138" s="49">
        <f t="shared" ca="1" si="53"/>
        <v>0.77320933200000008</v>
      </c>
      <c r="H138" s="49">
        <f t="shared" ca="1" si="54"/>
        <v>0.94503362800000001</v>
      </c>
      <c r="I138" s="49">
        <f t="shared" ca="1" si="55"/>
        <v>1.1168579240000001</v>
      </c>
      <c r="J138" s="49">
        <f t="shared" ca="1" si="56"/>
        <v>1.2886822200000001</v>
      </c>
      <c r="K138" s="49">
        <f t="shared" ca="1" si="57"/>
        <v>1.4605065159999999</v>
      </c>
      <c r="L138" s="49">
        <f t="shared" ca="1" si="58"/>
        <v>1.632330812</v>
      </c>
      <c r="M138" s="49">
        <f t="shared" ca="1" si="59"/>
        <v>1.804155108</v>
      </c>
      <c r="N138" s="49">
        <f t="shared" ca="1" si="60"/>
        <v>1.9759794039999998</v>
      </c>
      <c r="O138" s="49">
        <f t="shared" ca="1" si="61"/>
        <v>2.1478036999999999</v>
      </c>
      <c r="P138" s="49">
        <f t="shared" ca="1" si="62"/>
        <v>2.3196279959999999</v>
      </c>
      <c r="Q138" s="49">
        <f t="shared" ca="1" si="63"/>
        <v>2.4914522919999995</v>
      </c>
      <c r="R138" s="49">
        <f t="shared" ca="1" si="64"/>
        <v>2.6632765880000004</v>
      </c>
      <c r="S138" s="50">
        <f t="shared" ca="1" si="65"/>
        <v>2.835100884</v>
      </c>
      <c r="T138" s="48">
        <f t="shared" ca="1" si="67"/>
        <v>0</v>
      </c>
      <c r="U138" s="49">
        <f t="shared" ca="1" si="67"/>
        <v>0</v>
      </c>
      <c r="V138" s="49">
        <f t="shared" ca="1" si="67"/>
        <v>0</v>
      </c>
      <c r="W138" s="49">
        <f t="shared" ca="1" si="67"/>
        <v>5.9882500727538321</v>
      </c>
      <c r="X138" s="49">
        <f t="shared" ca="1" si="67"/>
        <v>15.412206743169406</v>
      </c>
      <c r="Y138" s="49">
        <f t="shared" ca="1" si="67"/>
        <v>28.260899702308862</v>
      </c>
      <c r="Z138" s="49">
        <f t="shared" ca="1" si="67"/>
        <v>44.534328950172224</v>
      </c>
      <c r="AA138" s="49">
        <f t="shared" ca="1" si="67"/>
        <v>64.232494486759464</v>
      </c>
      <c r="AB138" s="49">
        <f t="shared" ca="1" si="67"/>
        <v>87.355396312070582</v>
      </c>
      <c r="AC138" s="49">
        <f t="shared" ca="1" si="67"/>
        <v>113.90303442610561</v>
      </c>
      <c r="AD138" s="49">
        <f t="shared" ca="1" si="67"/>
        <v>143.87540882886452</v>
      </c>
      <c r="AE138" s="49">
        <f t="shared" ca="1" si="67"/>
        <v>177.27251952034732</v>
      </c>
      <c r="AF138" s="49">
        <f t="shared" ca="1" si="67"/>
        <v>214.09436650055397</v>
      </c>
      <c r="AG138" s="49">
        <f t="shared" ca="1" si="67"/>
        <v>254.34094976948461</v>
      </c>
      <c r="AH138" s="49">
        <f t="shared" ca="1" si="67"/>
        <v>298.01226932713894</v>
      </c>
      <c r="AI138" s="49">
        <f t="shared" ca="1" si="45"/>
        <v>345.10832517351753</v>
      </c>
      <c r="AJ138" s="49">
        <f t="shared" ca="1" si="45"/>
        <v>395.6291173086197</v>
      </c>
      <c r="AK138" s="75">
        <f ca="1">T138*VLOOKUP('Tipo de Pilha_Furieri2014'!$E$1,'Área - us ur_Furieri2014'!$A$4:$R$6,2,FALSE)/1000</f>
        <v>0</v>
      </c>
      <c r="AL138" s="76">
        <f ca="1">U138*VLOOKUP('Tipo de Pilha_Furieri2014'!$E$1,'Área - us ur_Furieri2014'!$A$4:$R$6,3,FALSE)/1000</f>
        <v>0</v>
      </c>
      <c r="AM138" s="76">
        <f ca="1">V138*VLOOKUP('Tipo de Pilha_Furieri2014'!$E$1,'Área - us ur_Furieri2014'!$A$4:$R$6,4,FALSE)/1000</f>
        <v>0</v>
      </c>
      <c r="AN138" s="76">
        <f ca="1">W138*VLOOKUP('Tipo de Pilha_Furieri2014'!$E$1,'Área - us ur_Furieri2014'!$A$4:$R$6,5,FALSE)/1000</f>
        <v>5.8086025705712167E-4</v>
      </c>
      <c r="AO138" s="76">
        <f ca="1">X138*VLOOKUP('Tipo de Pilha_Furieri2014'!$E$1,'Área - us ur_Furieri2014'!$A$4:$R$6,6,FALSE)/1000</f>
        <v>2.4505408721639354E-3</v>
      </c>
      <c r="AP138" s="76">
        <f ca="1">Y138*VLOOKUP('Tipo de Pilha_Furieri2014'!$E$1,'Área - us ur_Furieri2014'!$A$4:$R$6,7,FALSE)/1000</f>
        <v>5.7369626395686992E-3</v>
      </c>
      <c r="AQ138" s="76">
        <f ca="1">Z138*VLOOKUP('Tipo de Pilha_Furieri2014'!$E$1,'Área - us ur_Furieri2014'!$A$4:$R$6,8,FALSE)/1000</f>
        <v>6.8137523293763502E-3</v>
      </c>
      <c r="AR138" s="76">
        <f ca="1">AA138*VLOOKUP('Tipo de Pilha_Furieri2014'!$E$1,'Área - us ur_Furieri2014'!$A$4:$R$6,9,FALSE)/1000</f>
        <v>7.0013418990567816E-3</v>
      </c>
      <c r="AS138" s="76">
        <f ca="1">AB138*VLOOKUP('Tipo de Pilha_Furieri2014'!$E$1,'Área - us ur_Furieri2014'!$A$4:$R$6,10,FALSE)/1000</f>
        <v>4.7171914008518117E-3</v>
      </c>
      <c r="AT138" s="76">
        <f ca="1">AC138*VLOOKUP('Tipo de Pilha_Furieri2014'!$E$1,'Área - us ur_Furieri2014'!$A$4:$R$6,11,FALSE)/1000</f>
        <v>3.9866062049136964E-3</v>
      </c>
      <c r="AU138" s="76">
        <f ca="1">AD138*VLOOKUP('Tipo de Pilha_Furieri2014'!$E$1,'Área - us ur_Furieri2014'!$A$4:$R$6,12,FALSE)/1000</f>
        <v>3.4530098118927487E-3</v>
      </c>
      <c r="AV138" s="76">
        <f ca="1">AE138*VLOOKUP('Tipo de Pilha_Furieri2014'!$E$1,'Área - us ur_Furieri2014'!$A$4:$R$6,13,FALSE)/1000</f>
        <v>1.063635117122084E-3</v>
      </c>
      <c r="AW138" s="76">
        <f ca="1">AF138*VLOOKUP('Tipo de Pilha_Furieri2014'!$E$1,'Área - us ur_Furieri2014'!$A$4:$R$6,14,FALSE)/1000</f>
        <v>6.422830995016619E-4</v>
      </c>
      <c r="AX138" s="76">
        <f ca="1">AG138*VLOOKUP('Tipo de Pilha_Furieri2014'!$E$1,'Área - us ur_Furieri2014'!$A$4:$R$6,15,FALSE)/1000</f>
        <v>2.5434094976948461E-4</v>
      </c>
      <c r="AY138" s="76">
        <f ca="1">AH138*VLOOKUP('Tipo de Pilha_Furieri2014'!$E$1,'Área - us ur_Furieri2014'!$A$4:$R$6,16,FALSE)/1000</f>
        <v>0</v>
      </c>
      <c r="AZ138" s="76">
        <f ca="1">AI138*VLOOKUP('Tipo de Pilha_Furieri2014'!$E$1,'Área - us ur_Furieri2014'!$A$4:$R$6,17,FALSE)/1000</f>
        <v>0</v>
      </c>
      <c r="BA138" s="77">
        <f ca="1">AJ138*VLOOKUP('Tipo de Pilha_Furieri2014'!$E$1,'Área - us ur_Furieri2014'!$A$4:$R$6,18,FALSE)/1000</f>
        <v>0</v>
      </c>
      <c r="BB138" s="70">
        <f t="shared" ca="1" si="66"/>
        <v>3.6700524581274374E-2</v>
      </c>
    </row>
    <row r="139" spans="1:54" ht="15" customHeight="1" x14ac:dyDescent="0.2">
      <c r="A139" s="90">
        <f>'Série Vento-2 dias'!J139</f>
        <v>42278</v>
      </c>
      <c r="B139" s="55">
        <f ca="1">'Série Vento-2 dias'!K139</f>
        <v>15.464186639999999</v>
      </c>
      <c r="C139" s="48">
        <f t="shared" ca="1" si="49"/>
        <v>7.7320933200000011E-2</v>
      </c>
      <c r="D139" s="49">
        <f t="shared" ca="1" si="50"/>
        <v>0.23196279959999999</v>
      </c>
      <c r="E139" s="49">
        <f t="shared" ca="1" si="51"/>
        <v>0.38660466599999999</v>
      </c>
      <c r="F139" s="49">
        <f t="shared" ca="1" si="52"/>
        <v>0.54124653239999987</v>
      </c>
      <c r="G139" s="49">
        <f t="shared" ca="1" si="53"/>
        <v>0.69588839880000009</v>
      </c>
      <c r="H139" s="49">
        <f t="shared" ca="1" si="54"/>
        <v>0.85053026520000008</v>
      </c>
      <c r="I139" s="49">
        <f t="shared" ca="1" si="55"/>
        <v>1.0051721316</v>
      </c>
      <c r="J139" s="49">
        <f t="shared" ca="1" si="56"/>
        <v>1.1598139980000002</v>
      </c>
      <c r="K139" s="49">
        <f t="shared" ca="1" si="57"/>
        <v>1.3144558644</v>
      </c>
      <c r="L139" s="49">
        <f t="shared" ca="1" si="58"/>
        <v>1.4690977307999999</v>
      </c>
      <c r="M139" s="49">
        <f t="shared" ca="1" si="59"/>
        <v>1.6237395972000002</v>
      </c>
      <c r="N139" s="49">
        <f t="shared" ca="1" si="60"/>
        <v>1.7783814635999997</v>
      </c>
      <c r="O139" s="49">
        <f t="shared" ca="1" si="61"/>
        <v>1.9330233299999999</v>
      </c>
      <c r="P139" s="49">
        <f t="shared" ca="1" si="62"/>
        <v>2.0876651964000001</v>
      </c>
      <c r="Q139" s="49">
        <f t="shared" ca="1" si="63"/>
        <v>2.2423070627999997</v>
      </c>
      <c r="R139" s="49">
        <f t="shared" ca="1" si="64"/>
        <v>2.3969489292000001</v>
      </c>
      <c r="S139" s="50">
        <f t="shared" ca="1" si="65"/>
        <v>2.5515907956000001</v>
      </c>
      <c r="T139" s="48">
        <f t="shared" ca="1" si="67"/>
        <v>0</v>
      </c>
      <c r="U139" s="49">
        <f t="shared" ca="1" si="67"/>
        <v>0</v>
      </c>
      <c r="V139" s="49">
        <f t="shared" ca="1" si="67"/>
        <v>0</v>
      </c>
      <c r="W139" s="49">
        <f t="shared" ca="1" si="67"/>
        <v>3.4989591863194018</v>
      </c>
      <c r="X139" s="49">
        <f t="shared" ca="1" si="67"/>
        <v>10.747615125752819</v>
      </c>
      <c r="Y139" s="49">
        <f t="shared" ca="1" si="67"/>
        <v>20.770307459052582</v>
      </c>
      <c r="Z139" s="49">
        <f t="shared" ca="1" si="67"/>
        <v>33.567036186218694</v>
      </c>
      <c r="AA139" s="49">
        <f t="shared" ca="1" si="67"/>
        <v>49.137801307251181</v>
      </c>
      <c r="AB139" s="49">
        <f t="shared" ca="1" si="67"/>
        <v>67.482602822149971</v>
      </c>
      <c r="AC139" s="49">
        <f t="shared" ca="1" si="67"/>
        <v>88.60144073091513</v>
      </c>
      <c r="AD139" s="49">
        <f t="shared" ca="1" si="67"/>
        <v>112.4943150335467</v>
      </c>
      <c r="AE139" s="49">
        <f t="shared" ca="1" si="67"/>
        <v>139.16122573004449</v>
      </c>
      <c r="AF139" s="49">
        <f t="shared" ca="1" si="67"/>
        <v>168.60217282040875</v>
      </c>
      <c r="AG139" s="49">
        <f t="shared" ca="1" si="67"/>
        <v>200.81715630463935</v>
      </c>
      <c r="AH139" s="49">
        <f t="shared" ca="1" si="67"/>
        <v>235.80617618273621</v>
      </c>
      <c r="AI139" s="49">
        <f t="shared" ca="1" si="45"/>
        <v>273.56923245469955</v>
      </c>
      <c r="AJ139" s="49">
        <f t="shared" ca="1" si="45"/>
        <v>314.10632512052916</v>
      </c>
      <c r="AK139" s="75">
        <f ca="1">T139*VLOOKUP('Tipo de Pilha_Furieri2014'!$E$1,'Área - us ur_Furieri2014'!$A$4:$R$6,2,FALSE)/1000</f>
        <v>0</v>
      </c>
      <c r="AL139" s="76">
        <f ca="1">U139*VLOOKUP('Tipo de Pilha_Furieri2014'!$E$1,'Área - us ur_Furieri2014'!$A$4:$R$6,3,FALSE)/1000</f>
        <v>0</v>
      </c>
      <c r="AM139" s="76">
        <f ca="1">V139*VLOOKUP('Tipo de Pilha_Furieri2014'!$E$1,'Área - us ur_Furieri2014'!$A$4:$R$6,4,FALSE)/1000</f>
        <v>0</v>
      </c>
      <c r="AN139" s="76">
        <f ca="1">W139*VLOOKUP('Tipo de Pilha_Furieri2014'!$E$1,'Área - us ur_Furieri2014'!$A$4:$R$6,5,FALSE)/1000</f>
        <v>3.3939904107298198E-4</v>
      </c>
      <c r="AO139" s="76">
        <f ca="1">X139*VLOOKUP('Tipo de Pilha_Furieri2014'!$E$1,'Área - us ur_Furieri2014'!$A$4:$R$6,6,FALSE)/1000</f>
        <v>1.7088708049946984E-3</v>
      </c>
      <c r="AP139" s="76">
        <f ca="1">Y139*VLOOKUP('Tipo de Pilha_Furieri2014'!$E$1,'Área - us ur_Furieri2014'!$A$4:$R$6,7,FALSE)/1000</f>
        <v>4.2163724141876741E-3</v>
      </c>
      <c r="AQ139" s="76">
        <f ca="1">Z139*VLOOKUP('Tipo de Pilha_Furieri2014'!$E$1,'Área - us ur_Furieri2014'!$A$4:$R$6,8,FALSE)/1000</f>
        <v>5.1357565364914598E-3</v>
      </c>
      <c r="AR139" s="76">
        <f ca="1">AA139*VLOOKUP('Tipo de Pilha_Furieri2014'!$E$1,'Área - us ur_Furieri2014'!$A$4:$R$6,9,FALSE)/1000</f>
        <v>5.3560203424903785E-3</v>
      </c>
      <c r="AS139" s="76">
        <f ca="1">AB139*VLOOKUP('Tipo de Pilha_Furieri2014'!$E$1,'Área - us ur_Furieri2014'!$A$4:$R$6,10,FALSE)/1000</f>
        <v>3.6440605523960987E-3</v>
      </c>
      <c r="AT139" s="76">
        <f ca="1">AC139*VLOOKUP('Tipo de Pilha_Furieri2014'!$E$1,'Área - us ur_Furieri2014'!$A$4:$R$6,11,FALSE)/1000</f>
        <v>3.1010504255820298E-3</v>
      </c>
      <c r="AU139" s="76">
        <f ca="1">AD139*VLOOKUP('Tipo de Pilha_Furieri2014'!$E$1,'Área - us ur_Furieri2014'!$A$4:$R$6,12,FALSE)/1000</f>
        <v>2.6998635608051205E-3</v>
      </c>
      <c r="AV139" s="76">
        <f ca="1">AE139*VLOOKUP('Tipo de Pilha_Furieri2014'!$E$1,'Área - us ur_Furieri2014'!$A$4:$R$6,13,FALSE)/1000</f>
        <v>8.3496735438026693E-4</v>
      </c>
      <c r="AW139" s="76">
        <f ca="1">AF139*VLOOKUP('Tipo de Pilha_Furieri2014'!$E$1,'Área - us ur_Furieri2014'!$A$4:$R$6,14,FALSE)/1000</f>
        <v>5.0580651846122624E-4</v>
      </c>
      <c r="AX139" s="76">
        <f ca="1">AG139*VLOOKUP('Tipo de Pilha_Furieri2014'!$E$1,'Área - us ur_Furieri2014'!$A$4:$R$6,15,FALSE)/1000</f>
        <v>2.0081715630463937E-4</v>
      </c>
      <c r="AY139" s="76">
        <f ca="1">AH139*VLOOKUP('Tipo de Pilha_Furieri2014'!$E$1,'Área - us ur_Furieri2014'!$A$4:$R$6,16,FALSE)/1000</f>
        <v>0</v>
      </c>
      <c r="AZ139" s="76">
        <f ca="1">AI139*VLOOKUP('Tipo de Pilha_Furieri2014'!$E$1,'Área - us ur_Furieri2014'!$A$4:$R$6,17,FALSE)/1000</f>
        <v>0</v>
      </c>
      <c r="BA139" s="77">
        <f ca="1">AJ139*VLOOKUP('Tipo de Pilha_Furieri2014'!$E$1,'Área - us ur_Furieri2014'!$A$4:$R$6,18,FALSE)/1000</f>
        <v>0</v>
      </c>
      <c r="BB139" s="70">
        <f t="shared" ca="1" si="66"/>
        <v>2.7742984707166574E-2</v>
      </c>
    </row>
    <row r="140" spans="1:54" ht="15" customHeight="1" x14ac:dyDescent="0.2">
      <c r="A140" s="90">
        <f>'Série Vento-2 dias'!J140</f>
        <v>42280</v>
      </c>
      <c r="B140" s="55">
        <f ca="1">'Série Vento-2 dias'!K140</f>
        <v>17.182429599999999</v>
      </c>
      <c r="C140" s="48">
        <f t="shared" ca="1" si="49"/>
        <v>8.5912148000000008E-2</v>
      </c>
      <c r="D140" s="49">
        <f t="shared" ca="1" si="50"/>
        <v>0.25773644399999995</v>
      </c>
      <c r="E140" s="49">
        <f t="shared" ca="1" si="51"/>
        <v>0.42956074</v>
      </c>
      <c r="F140" s="49">
        <f t="shared" ca="1" si="52"/>
        <v>0.60138503599999993</v>
      </c>
      <c r="G140" s="49">
        <f t="shared" ca="1" si="53"/>
        <v>0.77320933200000008</v>
      </c>
      <c r="H140" s="49">
        <f t="shared" ca="1" si="54"/>
        <v>0.94503362800000001</v>
      </c>
      <c r="I140" s="49">
        <f t="shared" ca="1" si="55"/>
        <v>1.1168579240000001</v>
      </c>
      <c r="J140" s="49">
        <f t="shared" ca="1" si="56"/>
        <v>1.2886822200000001</v>
      </c>
      <c r="K140" s="49">
        <f t="shared" ca="1" si="57"/>
        <v>1.4605065159999999</v>
      </c>
      <c r="L140" s="49">
        <f t="shared" ca="1" si="58"/>
        <v>1.632330812</v>
      </c>
      <c r="M140" s="49">
        <f t="shared" ca="1" si="59"/>
        <v>1.804155108</v>
      </c>
      <c r="N140" s="49">
        <f t="shared" ca="1" si="60"/>
        <v>1.9759794039999998</v>
      </c>
      <c r="O140" s="49">
        <f t="shared" ca="1" si="61"/>
        <v>2.1478036999999999</v>
      </c>
      <c r="P140" s="49">
        <f t="shared" ca="1" si="62"/>
        <v>2.3196279959999999</v>
      </c>
      <c r="Q140" s="49">
        <f t="shared" ca="1" si="63"/>
        <v>2.4914522919999995</v>
      </c>
      <c r="R140" s="49">
        <f t="shared" ca="1" si="64"/>
        <v>2.6632765880000004</v>
      </c>
      <c r="S140" s="50">
        <f t="shared" ca="1" si="65"/>
        <v>2.835100884</v>
      </c>
      <c r="T140" s="48">
        <f t="shared" ca="1" si="67"/>
        <v>0</v>
      </c>
      <c r="U140" s="49">
        <f t="shared" ca="1" si="67"/>
        <v>0</v>
      </c>
      <c r="V140" s="49">
        <f t="shared" ca="1" si="67"/>
        <v>0</v>
      </c>
      <c r="W140" s="49">
        <f t="shared" ca="1" si="67"/>
        <v>5.9882500727538321</v>
      </c>
      <c r="X140" s="49">
        <f t="shared" ca="1" si="67"/>
        <v>15.412206743169406</v>
      </c>
      <c r="Y140" s="49">
        <f t="shared" ca="1" si="67"/>
        <v>28.260899702308862</v>
      </c>
      <c r="Z140" s="49">
        <f t="shared" ca="1" si="67"/>
        <v>44.534328950172224</v>
      </c>
      <c r="AA140" s="49">
        <f t="shared" ca="1" si="67"/>
        <v>64.232494486759464</v>
      </c>
      <c r="AB140" s="49">
        <f t="shared" ca="1" si="67"/>
        <v>87.355396312070582</v>
      </c>
      <c r="AC140" s="49">
        <f t="shared" ca="1" si="67"/>
        <v>113.90303442610561</v>
      </c>
      <c r="AD140" s="49">
        <f t="shared" ca="1" si="67"/>
        <v>143.87540882886452</v>
      </c>
      <c r="AE140" s="49">
        <f t="shared" ca="1" si="67"/>
        <v>177.27251952034732</v>
      </c>
      <c r="AF140" s="49">
        <f t="shared" ca="1" si="67"/>
        <v>214.09436650055397</v>
      </c>
      <c r="AG140" s="49">
        <f t="shared" ca="1" si="67"/>
        <v>254.34094976948461</v>
      </c>
      <c r="AH140" s="49">
        <f t="shared" ca="1" si="67"/>
        <v>298.01226932713894</v>
      </c>
      <c r="AI140" s="49">
        <f t="shared" ca="1" si="45"/>
        <v>345.10832517351753</v>
      </c>
      <c r="AJ140" s="49">
        <f t="shared" ca="1" si="45"/>
        <v>395.6291173086197</v>
      </c>
      <c r="AK140" s="75">
        <f ca="1">T140*VLOOKUP('Tipo de Pilha_Furieri2014'!$E$1,'Área - us ur_Furieri2014'!$A$4:$R$6,2,FALSE)/1000</f>
        <v>0</v>
      </c>
      <c r="AL140" s="76">
        <f ca="1">U140*VLOOKUP('Tipo de Pilha_Furieri2014'!$E$1,'Área - us ur_Furieri2014'!$A$4:$R$6,3,FALSE)/1000</f>
        <v>0</v>
      </c>
      <c r="AM140" s="76">
        <f ca="1">V140*VLOOKUP('Tipo de Pilha_Furieri2014'!$E$1,'Área - us ur_Furieri2014'!$A$4:$R$6,4,FALSE)/1000</f>
        <v>0</v>
      </c>
      <c r="AN140" s="76">
        <f ca="1">W140*VLOOKUP('Tipo de Pilha_Furieri2014'!$E$1,'Área - us ur_Furieri2014'!$A$4:$R$6,5,FALSE)/1000</f>
        <v>5.8086025705712167E-4</v>
      </c>
      <c r="AO140" s="76">
        <f ca="1">X140*VLOOKUP('Tipo de Pilha_Furieri2014'!$E$1,'Área - us ur_Furieri2014'!$A$4:$R$6,6,FALSE)/1000</f>
        <v>2.4505408721639354E-3</v>
      </c>
      <c r="AP140" s="76">
        <f ca="1">Y140*VLOOKUP('Tipo de Pilha_Furieri2014'!$E$1,'Área - us ur_Furieri2014'!$A$4:$R$6,7,FALSE)/1000</f>
        <v>5.7369626395686992E-3</v>
      </c>
      <c r="AQ140" s="76">
        <f ca="1">Z140*VLOOKUP('Tipo de Pilha_Furieri2014'!$E$1,'Área - us ur_Furieri2014'!$A$4:$R$6,8,FALSE)/1000</f>
        <v>6.8137523293763502E-3</v>
      </c>
      <c r="AR140" s="76">
        <f ca="1">AA140*VLOOKUP('Tipo de Pilha_Furieri2014'!$E$1,'Área - us ur_Furieri2014'!$A$4:$R$6,9,FALSE)/1000</f>
        <v>7.0013418990567816E-3</v>
      </c>
      <c r="AS140" s="76">
        <f ca="1">AB140*VLOOKUP('Tipo de Pilha_Furieri2014'!$E$1,'Área - us ur_Furieri2014'!$A$4:$R$6,10,FALSE)/1000</f>
        <v>4.7171914008518117E-3</v>
      </c>
      <c r="AT140" s="76">
        <f ca="1">AC140*VLOOKUP('Tipo de Pilha_Furieri2014'!$E$1,'Área - us ur_Furieri2014'!$A$4:$R$6,11,FALSE)/1000</f>
        <v>3.9866062049136964E-3</v>
      </c>
      <c r="AU140" s="76">
        <f ca="1">AD140*VLOOKUP('Tipo de Pilha_Furieri2014'!$E$1,'Área - us ur_Furieri2014'!$A$4:$R$6,12,FALSE)/1000</f>
        <v>3.4530098118927487E-3</v>
      </c>
      <c r="AV140" s="76">
        <f ca="1">AE140*VLOOKUP('Tipo de Pilha_Furieri2014'!$E$1,'Área - us ur_Furieri2014'!$A$4:$R$6,13,FALSE)/1000</f>
        <v>1.063635117122084E-3</v>
      </c>
      <c r="AW140" s="76">
        <f ca="1">AF140*VLOOKUP('Tipo de Pilha_Furieri2014'!$E$1,'Área - us ur_Furieri2014'!$A$4:$R$6,14,FALSE)/1000</f>
        <v>6.422830995016619E-4</v>
      </c>
      <c r="AX140" s="76">
        <f ca="1">AG140*VLOOKUP('Tipo de Pilha_Furieri2014'!$E$1,'Área - us ur_Furieri2014'!$A$4:$R$6,15,FALSE)/1000</f>
        <v>2.5434094976948461E-4</v>
      </c>
      <c r="AY140" s="76">
        <f ca="1">AH140*VLOOKUP('Tipo de Pilha_Furieri2014'!$E$1,'Área - us ur_Furieri2014'!$A$4:$R$6,16,FALSE)/1000</f>
        <v>0</v>
      </c>
      <c r="AZ140" s="76">
        <f ca="1">AI140*VLOOKUP('Tipo de Pilha_Furieri2014'!$E$1,'Área - us ur_Furieri2014'!$A$4:$R$6,17,FALSE)/1000</f>
        <v>0</v>
      </c>
      <c r="BA140" s="77">
        <f ca="1">AJ140*VLOOKUP('Tipo de Pilha_Furieri2014'!$E$1,'Área - us ur_Furieri2014'!$A$4:$R$6,18,FALSE)/1000</f>
        <v>0</v>
      </c>
      <c r="BB140" s="70">
        <f t="shared" ca="1" si="66"/>
        <v>3.6700524581274374E-2</v>
      </c>
    </row>
    <row r="141" spans="1:54" ht="15" customHeight="1" x14ac:dyDescent="0.2">
      <c r="A141" s="90">
        <f>'Série Vento-2 dias'!J141</f>
        <v>42282</v>
      </c>
      <c r="B141" s="55">
        <f ca="1">'Série Vento-2 dias'!K141</f>
        <v>12.886822199999999</v>
      </c>
      <c r="C141" s="48">
        <f t="shared" ca="1" si="49"/>
        <v>6.4434111000000002E-2</v>
      </c>
      <c r="D141" s="49">
        <f t="shared" ca="1" si="50"/>
        <v>0.19330233299999999</v>
      </c>
      <c r="E141" s="49">
        <f t="shared" ca="1" si="51"/>
        <v>0.32217055500000003</v>
      </c>
      <c r="F141" s="49">
        <f t="shared" ca="1" si="52"/>
        <v>0.45103877699999995</v>
      </c>
      <c r="G141" s="49">
        <f t="shared" ca="1" si="53"/>
        <v>0.57990699899999998</v>
      </c>
      <c r="H141" s="49">
        <f t="shared" ca="1" si="54"/>
        <v>0.70877522100000001</v>
      </c>
      <c r="I141" s="49">
        <f t="shared" ca="1" si="55"/>
        <v>0.83764344299999993</v>
      </c>
      <c r="J141" s="49">
        <f t="shared" ca="1" si="56"/>
        <v>0.96651166500000008</v>
      </c>
      <c r="K141" s="49">
        <f t="shared" ca="1" si="57"/>
        <v>1.095379887</v>
      </c>
      <c r="L141" s="49">
        <f t="shared" ca="1" si="58"/>
        <v>1.2242481089999999</v>
      </c>
      <c r="M141" s="49">
        <f t="shared" ca="1" si="59"/>
        <v>1.3531163310000001</v>
      </c>
      <c r="N141" s="49">
        <f t="shared" ca="1" si="60"/>
        <v>1.4819845529999998</v>
      </c>
      <c r="O141" s="49">
        <f t="shared" ca="1" si="61"/>
        <v>1.6108527749999999</v>
      </c>
      <c r="P141" s="49">
        <f t="shared" ca="1" si="62"/>
        <v>1.739720997</v>
      </c>
      <c r="Q141" s="49">
        <f t="shared" ca="1" si="63"/>
        <v>1.8685892189999997</v>
      </c>
      <c r="R141" s="49">
        <f t="shared" ca="1" si="64"/>
        <v>1.9974574410000003</v>
      </c>
      <c r="S141" s="50">
        <f t="shared" ca="1" si="65"/>
        <v>2.1263256629999998</v>
      </c>
      <c r="T141" s="48">
        <f t="shared" ca="1" si="67"/>
        <v>0</v>
      </c>
      <c r="U141" s="49">
        <f t="shared" ca="1" si="67"/>
        <v>0</v>
      </c>
      <c r="V141" s="49">
        <f t="shared" ca="1" si="67"/>
        <v>0</v>
      </c>
      <c r="W141" s="49">
        <f t="shared" ca="1" si="67"/>
        <v>0.55164197298403106</v>
      </c>
      <c r="X141" s="49">
        <f t="shared" ca="1" si="67"/>
        <v>5.0510572592527874</v>
      </c>
      <c r="Y141" s="49">
        <f t="shared" ca="1" si="67"/>
        <v>11.476886707928735</v>
      </c>
      <c r="Z141" s="49">
        <f t="shared" ca="1" si="67"/>
        <v>19.82913031901186</v>
      </c>
      <c r="AA141" s="49">
        <f t="shared" ca="1" si="67"/>
        <v>30.107788092502204</v>
      </c>
      <c r="AB141" s="49">
        <f t="shared" ca="1" si="67"/>
        <v>42.312860028399705</v>
      </c>
      <c r="AC141" s="49">
        <f t="shared" ca="1" si="67"/>
        <v>56.444346126704389</v>
      </c>
      <c r="AD141" s="49">
        <f t="shared" ca="1" si="67"/>
        <v>72.502246387416307</v>
      </c>
      <c r="AE141" s="49">
        <f t="shared" ca="1" si="67"/>
        <v>90.486560810535352</v>
      </c>
      <c r="AF141" s="49">
        <f t="shared" ca="1" si="67"/>
        <v>110.39728939606164</v>
      </c>
      <c r="AG141" s="49">
        <f t="shared" ca="1" si="67"/>
        <v>132.23443214399509</v>
      </c>
      <c r="AH141" s="49">
        <f t="shared" ca="1" si="67"/>
        <v>155.9979890543357</v>
      </c>
      <c r="AI141" s="49">
        <f t="shared" ca="1" si="45"/>
        <v>181.68796012708367</v>
      </c>
      <c r="AJ141" s="49">
        <f t="shared" ca="1" si="45"/>
        <v>209.30434536223856</v>
      </c>
      <c r="AK141" s="75">
        <f ca="1">T141*VLOOKUP('Tipo de Pilha_Furieri2014'!$E$1,'Área - us ur_Furieri2014'!$A$4:$R$6,2,FALSE)/1000</f>
        <v>0</v>
      </c>
      <c r="AL141" s="76">
        <f ca="1">U141*VLOOKUP('Tipo de Pilha_Furieri2014'!$E$1,'Área - us ur_Furieri2014'!$A$4:$R$6,3,FALSE)/1000</f>
        <v>0</v>
      </c>
      <c r="AM141" s="76">
        <f ca="1">V141*VLOOKUP('Tipo de Pilha_Furieri2014'!$E$1,'Área - us ur_Furieri2014'!$A$4:$R$6,4,FALSE)/1000</f>
        <v>0</v>
      </c>
      <c r="AN141" s="76">
        <f ca="1">W141*VLOOKUP('Tipo de Pilha_Furieri2014'!$E$1,'Área - us ur_Furieri2014'!$A$4:$R$6,5,FALSE)/1000</f>
        <v>5.3509271379451008E-5</v>
      </c>
      <c r="AO141" s="76">
        <f ca="1">X141*VLOOKUP('Tipo de Pilha_Furieri2014'!$E$1,'Área - us ur_Furieri2014'!$A$4:$R$6,6,FALSE)/1000</f>
        <v>8.0311810422119322E-4</v>
      </c>
      <c r="AP141" s="76">
        <f ca="1">Y141*VLOOKUP('Tipo de Pilha_Furieri2014'!$E$1,'Área - us ur_Furieri2014'!$A$4:$R$6,7,FALSE)/1000</f>
        <v>2.3298080017095332E-3</v>
      </c>
      <c r="AQ141" s="76">
        <f ca="1">Z141*VLOOKUP('Tipo de Pilha_Furieri2014'!$E$1,'Área - us ur_Furieri2014'!$A$4:$R$6,8,FALSE)/1000</f>
        <v>3.0338569388088142E-3</v>
      </c>
      <c r="AR141" s="76">
        <f ca="1">AA141*VLOOKUP('Tipo de Pilha_Furieri2014'!$E$1,'Área - us ur_Furieri2014'!$A$4:$R$6,9,FALSE)/1000</f>
        <v>3.2817489020827402E-3</v>
      </c>
      <c r="AS141" s="76">
        <f ca="1">AB141*VLOOKUP('Tipo de Pilha_Furieri2014'!$E$1,'Área - us ur_Furieri2014'!$A$4:$R$6,10,FALSE)/1000</f>
        <v>2.2848944415335844E-3</v>
      </c>
      <c r="AT141" s="76">
        <f ca="1">AC141*VLOOKUP('Tipo de Pilha_Furieri2014'!$E$1,'Área - us ur_Furieri2014'!$A$4:$R$6,11,FALSE)/1000</f>
        <v>1.9755521144346538E-3</v>
      </c>
      <c r="AU141" s="76">
        <f ca="1">AD141*VLOOKUP('Tipo de Pilha_Furieri2014'!$E$1,'Área - us ur_Furieri2014'!$A$4:$R$6,12,FALSE)/1000</f>
        <v>1.7400539132979914E-3</v>
      </c>
      <c r="AV141" s="76">
        <f ca="1">AE141*VLOOKUP('Tipo de Pilha_Furieri2014'!$E$1,'Área - us ur_Furieri2014'!$A$4:$R$6,13,FALSE)/1000</f>
        <v>5.4291936486321212E-4</v>
      </c>
      <c r="AW141" s="76">
        <f ca="1">AF141*VLOOKUP('Tipo de Pilha_Furieri2014'!$E$1,'Área - us ur_Furieri2014'!$A$4:$R$6,14,FALSE)/1000</f>
        <v>3.3119186818818491E-4</v>
      </c>
      <c r="AX141" s="76">
        <f ca="1">AG141*VLOOKUP('Tipo de Pilha_Furieri2014'!$E$1,'Área - us ur_Furieri2014'!$A$4:$R$6,15,FALSE)/1000</f>
        <v>1.322344321439951E-4</v>
      </c>
      <c r="AY141" s="76">
        <f ca="1">AH141*VLOOKUP('Tipo de Pilha_Furieri2014'!$E$1,'Área - us ur_Furieri2014'!$A$4:$R$6,16,FALSE)/1000</f>
        <v>0</v>
      </c>
      <c r="AZ141" s="76">
        <f ca="1">AI141*VLOOKUP('Tipo de Pilha_Furieri2014'!$E$1,'Área - us ur_Furieri2014'!$A$4:$R$6,17,FALSE)/1000</f>
        <v>0</v>
      </c>
      <c r="BA141" s="77">
        <f ca="1">AJ141*VLOOKUP('Tipo de Pilha_Furieri2014'!$E$1,'Área - us ur_Furieri2014'!$A$4:$R$6,18,FALSE)/1000</f>
        <v>0</v>
      </c>
      <c r="BB141" s="70">
        <f t="shared" ca="1" si="66"/>
        <v>1.6508887352663357E-2</v>
      </c>
    </row>
    <row r="142" spans="1:54" ht="15" customHeight="1" x14ac:dyDescent="0.2">
      <c r="A142" s="90">
        <f>'Série Vento-2 dias'!J142</f>
        <v>42284</v>
      </c>
      <c r="B142" s="55">
        <f ca="1">'Série Vento-2 dias'!K142</f>
        <v>12.886822199999999</v>
      </c>
      <c r="C142" s="48">
        <f t="shared" ca="1" si="49"/>
        <v>6.4434111000000002E-2</v>
      </c>
      <c r="D142" s="49">
        <f t="shared" ca="1" si="50"/>
        <v>0.19330233299999999</v>
      </c>
      <c r="E142" s="49">
        <f t="shared" ca="1" si="51"/>
        <v>0.32217055500000003</v>
      </c>
      <c r="F142" s="49">
        <f t="shared" ca="1" si="52"/>
        <v>0.45103877699999995</v>
      </c>
      <c r="G142" s="49">
        <f t="shared" ca="1" si="53"/>
        <v>0.57990699899999998</v>
      </c>
      <c r="H142" s="49">
        <f t="shared" ca="1" si="54"/>
        <v>0.70877522100000001</v>
      </c>
      <c r="I142" s="49">
        <f t="shared" ca="1" si="55"/>
        <v>0.83764344299999993</v>
      </c>
      <c r="J142" s="49">
        <f t="shared" ca="1" si="56"/>
        <v>0.96651166500000008</v>
      </c>
      <c r="K142" s="49">
        <f t="shared" ca="1" si="57"/>
        <v>1.095379887</v>
      </c>
      <c r="L142" s="49">
        <f t="shared" ca="1" si="58"/>
        <v>1.2242481089999999</v>
      </c>
      <c r="M142" s="49">
        <f t="shared" ca="1" si="59"/>
        <v>1.3531163310000001</v>
      </c>
      <c r="N142" s="49">
        <f t="shared" ca="1" si="60"/>
        <v>1.4819845529999998</v>
      </c>
      <c r="O142" s="49">
        <f t="shared" ca="1" si="61"/>
        <v>1.6108527749999999</v>
      </c>
      <c r="P142" s="49">
        <f t="shared" ca="1" si="62"/>
        <v>1.739720997</v>
      </c>
      <c r="Q142" s="49">
        <f t="shared" ca="1" si="63"/>
        <v>1.8685892189999997</v>
      </c>
      <c r="R142" s="49">
        <f t="shared" ca="1" si="64"/>
        <v>1.9974574410000003</v>
      </c>
      <c r="S142" s="50">
        <f t="shared" ca="1" si="65"/>
        <v>2.1263256629999998</v>
      </c>
      <c r="T142" s="48">
        <f t="shared" ca="1" si="67"/>
        <v>0</v>
      </c>
      <c r="U142" s="49">
        <f t="shared" ca="1" si="67"/>
        <v>0</v>
      </c>
      <c r="V142" s="49">
        <f t="shared" ca="1" si="67"/>
        <v>0</v>
      </c>
      <c r="W142" s="49">
        <f t="shared" ca="1" si="67"/>
        <v>0.55164197298403106</v>
      </c>
      <c r="X142" s="49">
        <f t="shared" ca="1" si="67"/>
        <v>5.0510572592527874</v>
      </c>
      <c r="Y142" s="49">
        <f t="shared" ca="1" si="67"/>
        <v>11.476886707928735</v>
      </c>
      <c r="Z142" s="49">
        <f t="shared" ca="1" si="67"/>
        <v>19.82913031901186</v>
      </c>
      <c r="AA142" s="49">
        <f t="shared" ca="1" si="67"/>
        <v>30.107788092502204</v>
      </c>
      <c r="AB142" s="49">
        <f t="shared" ca="1" si="67"/>
        <v>42.312860028399705</v>
      </c>
      <c r="AC142" s="49">
        <f t="shared" ca="1" si="67"/>
        <v>56.444346126704389</v>
      </c>
      <c r="AD142" s="49">
        <f t="shared" ca="1" si="67"/>
        <v>72.502246387416307</v>
      </c>
      <c r="AE142" s="49">
        <f t="shared" ca="1" si="67"/>
        <v>90.486560810535352</v>
      </c>
      <c r="AF142" s="49">
        <f t="shared" ca="1" si="67"/>
        <v>110.39728939606164</v>
      </c>
      <c r="AG142" s="49">
        <f t="shared" ca="1" si="67"/>
        <v>132.23443214399509</v>
      </c>
      <c r="AH142" s="49">
        <f t="shared" ca="1" si="67"/>
        <v>155.9979890543357</v>
      </c>
      <c r="AI142" s="49">
        <f t="shared" ca="1" si="45"/>
        <v>181.68796012708367</v>
      </c>
      <c r="AJ142" s="49">
        <f t="shared" ca="1" si="45"/>
        <v>209.30434536223856</v>
      </c>
      <c r="AK142" s="75">
        <f ca="1">T142*VLOOKUP('Tipo de Pilha_Furieri2014'!$E$1,'Área - us ur_Furieri2014'!$A$4:$R$6,2,FALSE)/1000</f>
        <v>0</v>
      </c>
      <c r="AL142" s="76">
        <f ca="1">U142*VLOOKUP('Tipo de Pilha_Furieri2014'!$E$1,'Área - us ur_Furieri2014'!$A$4:$R$6,3,FALSE)/1000</f>
        <v>0</v>
      </c>
      <c r="AM142" s="76">
        <f ca="1">V142*VLOOKUP('Tipo de Pilha_Furieri2014'!$E$1,'Área - us ur_Furieri2014'!$A$4:$R$6,4,FALSE)/1000</f>
        <v>0</v>
      </c>
      <c r="AN142" s="76">
        <f ca="1">W142*VLOOKUP('Tipo de Pilha_Furieri2014'!$E$1,'Área - us ur_Furieri2014'!$A$4:$R$6,5,FALSE)/1000</f>
        <v>5.3509271379451008E-5</v>
      </c>
      <c r="AO142" s="76">
        <f ca="1">X142*VLOOKUP('Tipo de Pilha_Furieri2014'!$E$1,'Área - us ur_Furieri2014'!$A$4:$R$6,6,FALSE)/1000</f>
        <v>8.0311810422119322E-4</v>
      </c>
      <c r="AP142" s="76">
        <f ca="1">Y142*VLOOKUP('Tipo de Pilha_Furieri2014'!$E$1,'Área - us ur_Furieri2014'!$A$4:$R$6,7,FALSE)/1000</f>
        <v>2.3298080017095332E-3</v>
      </c>
      <c r="AQ142" s="76">
        <f ca="1">Z142*VLOOKUP('Tipo de Pilha_Furieri2014'!$E$1,'Área - us ur_Furieri2014'!$A$4:$R$6,8,FALSE)/1000</f>
        <v>3.0338569388088142E-3</v>
      </c>
      <c r="AR142" s="76">
        <f ca="1">AA142*VLOOKUP('Tipo de Pilha_Furieri2014'!$E$1,'Área - us ur_Furieri2014'!$A$4:$R$6,9,FALSE)/1000</f>
        <v>3.2817489020827402E-3</v>
      </c>
      <c r="AS142" s="76">
        <f ca="1">AB142*VLOOKUP('Tipo de Pilha_Furieri2014'!$E$1,'Área - us ur_Furieri2014'!$A$4:$R$6,10,FALSE)/1000</f>
        <v>2.2848944415335844E-3</v>
      </c>
      <c r="AT142" s="76">
        <f ca="1">AC142*VLOOKUP('Tipo de Pilha_Furieri2014'!$E$1,'Área - us ur_Furieri2014'!$A$4:$R$6,11,FALSE)/1000</f>
        <v>1.9755521144346538E-3</v>
      </c>
      <c r="AU142" s="76">
        <f ca="1">AD142*VLOOKUP('Tipo de Pilha_Furieri2014'!$E$1,'Área - us ur_Furieri2014'!$A$4:$R$6,12,FALSE)/1000</f>
        <v>1.7400539132979914E-3</v>
      </c>
      <c r="AV142" s="76">
        <f ca="1">AE142*VLOOKUP('Tipo de Pilha_Furieri2014'!$E$1,'Área - us ur_Furieri2014'!$A$4:$R$6,13,FALSE)/1000</f>
        <v>5.4291936486321212E-4</v>
      </c>
      <c r="AW142" s="76">
        <f ca="1">AF142*VLOOKUP('Tipo de Pilha_Furieri2014'!$E$1,'Área - us ur_Furieri2014'!$A$4:$R$6,14,FALSE)/1000</f>
        <v>3.3119186818818491E-4</v>
      </c>
      <c r="AX142" s="76">
        <f ca="1">AG142*VLOOKUP('Tipo de Pilha_Furieri2014'!$E$1,'Área - us ur_Furieri2014'!$A$4:$R$6,15,FALSE)/1000</f>
        <v>1.322344321439951E-4</v>
      </c>
      <c r="AY142" s="76">
        <f ca="1">AH142*VLOOKUP('Tipo de Pilha_Furieri2014'!$E$1,'Área - us ur_Furieri2014'!$A$4:$R$6,16,FALSE)/1000</f>
        <v>0</v>
      </c>
      <c r="AZ142" s="76">
        <f ca="1">AI142*VLOOKUP('Tipo de Pilha_Furieri2014'!$E$1,'Área - us ur_Furieri2014'!$A$4:$R$6,17,FALSE)/1000</f>
        <v>0</v>
      </c>
      <c r="BA142" s="77">
        <f ca="1">AJ142*VLOOKUP('Tipo de Pilha_Furieri2014'!$E$1,'Área - us ur_Furieri2014'!$A$4:$R$6,18,FALSE)/1000</f>
        <v>0</v>
      </c>
      <c r="BB142" s="70">
        <f t="shared" ca="1" si="66"/>
        <v>1.6508887352663357E-2</v>
      </c>
    </row>
    <row r="143" spans="1:54" ht="15" customHeight="1" x14ac:dyDescent="0.2">
      <c r="A143" s="90">
        <f>'Série Vento-2 dias'!J143</f>
        <v>42286</v>
      </c>
      <c r="B143" s="55">
        <f ca="1">'Série Vento-2 dias'!K143</f>
        <v>18.90067256</v>
      </c>
      <c r="C143" s="48">
        <f t="shared" ca="1" si="49"/>
        <v>9.4503362800000018E-2</v>
      </c>
      <c r="D143" s="49">
        <f t="shared" ca="1" si="50"/>
        <v>0.28351008839999997</v>
      </c>
      <c r="E143" s="49">
        <f t="shared" ca="1" si="51"/>
        <v>0.47251681400000001</v>
      </c>
      <c r="F143" s="49">
        <f t="shared" ca="1" si="52"/>
        <v>0.66152353959999999</v>
      </c>
      <c r="G143" s="49">
        <f t="shared" ca="1" si="53"/>
        <v>0.85053026520000008</v>
      </c>
      <c r="H143" s="49">
        <f t="shared" ca="1" si="54"/>
        <v>1.0395369908000001</v>
      </c>
      <c r="I143" s="49">
        <f t="shared" ca="1" si="55"/>
        <v>1.2285437164000002</v>
      </c>
      <c r="J143" s="49">
        <f t="shared" ca="1" si="56"/>
        <v>1.4175504420000002</v>
      </c>
      <c r="K143" s="49">
        <f t="shared" ca="1" si="57"/>
        <v>1.6065571676000001</v>
      </c>
      <c r="L143" s="49">
        <f t="shared" ca="1" si="58"/>
        <v>1.7955638932</v>
      </c>
      <c r="M143" s="49">
        <f t="shared" ca="1" si="59"/>
        <v>1.9845706188000003</v>
      </c>
      <c r="N143" s="49">
        <f t="shared" ca="1" si="60"/>
        <v>2.1735773443999999</v>
      </c>
      <c r="O143" s="49">
        <f t="shared" ca="1" si="61"/>
        <v>2.36258407</v>
      </c>
      <c r="P143" s="49">
        <f t="shared" ca="1" si="62"/>
        <v>2.5515907956000001</v>
      </c>
      <c r="Q143" s="49">
        <f t="shared" ca="1" si="63"/>
        <v>2.7405975211999998</v>
      </c>
      <c r="R143" s="49">
        <f t="shared" ca="1" si="64"/>
        <v>2.9296042468000008</v>
      </c>
      <c r="S143" s="50">
        <f t="shared" ca="1" si="65"/>
        <v>3.1186109724000004</v>
      </c>
      <c r="T143" s="48">
        <f t="shared" ca="1" si="67"/>
        <v>0</v>
      </c>
      <c r="U143" s="49">
        <f t="shared" ca="1" si="67"/>
        <v>0</v>
      </c>
      <c r="V143" s="49">
        <f t="shared" ca="1" si="67"/>
        <v>1.1677657594172151</v>
      </c>
      <c r="W143" s="49">
        <f t="shared" ca="1" si="67"/>
        <v>8.8970711545569401</v>
      </c>
      <c r="X143" s="49">
        <f t="shared" ca="1" si="67"/>
        <v>20.770307459052582</v>
      </c>
      <c r="Y143" s="49">
        <f t="shared" ca="1" si="67"/>
        <v>36.787474672904132</v>
      </c>
      <c r="Z143" s="49">
        <f t="shared" ca="1" si="67"/>
        <v>56.948572796111605</v>
      </c>
      <c r="AA143" s="49">
        <f t="shared" ca="1" si="67"/>
        <v>81.253601828674974</v>
      </c>
      <c r="AB143" s="49">
        <f t="shared" ca="1" si="67"/>
        <v>109.70256177059423</v>
      </c>
      <c r="AC143" s="49">
        <f t="shared" ca="1" si="67"/>
        <v>142.2954526218694</v>
      </c>
      <c r="AD143" s="49">
        <f t="shared" ca="1" si="67"/>
        <v>179.03227438250053</v>
      </c>
      <c r="AE143" s="49">
        <f t="shared" ca="1" si="67"/>
        <v>219.91302705248745</v>
      </c>
      <c r="AF143" s="49">
        <f t="shared" ca="1" si="67"/>
        <v>264.93771063183038</v>
      </c>
      <c r="AG143" s="49">
        <f t="shared" ca="1" si="67"/>
        <v>314.10632512052916</v>
      </c>
      <c r="AH143" s="49">
        <f t="shared" ca="1" si="67"/>
        <v>367.41887051858379</v>
      </c>
      <c r="AI143" s="49">
        <f t="shared" ca="1" si="45"/>
        <v>424.87534682599471</v>
      </c>
      <c r="AJ143" s="49">
        <f t="shared" ca="1" si="45"/>
        <v>486.4757540427612</v>
      </c>
      <c r="AK143" s="75">
        <f ca="1">T143*VLOOKUP('Tipo de Pilha_Furieri2014'!$E$1,'Área - us ur_Furieri2014'!$A$4:$R$6,2,FALSE)/1000</f>
        <v>0</v>
      </c>
      <c r="AL143" s="76">
        <f ca="1">U143*VLOOKUP('Tipo de Pilha_Furieri2014'!$E$1,'Área - us ur_Furieri2014'!$A$4:$R$6,3,FALSE)/1000</f>
        <v>0</v>
      </c>
      <c r="AM143" s="76">
        <f ca="1">V143*VLOOKUP('Tipo de Pilha_Furieri2014'!$E$1,'Área - us ur_Furieri2014'!$A$4:$R$6,4,FALSE)/1000</f>
        <v>8.5246900437456697E-5</v>
      </c>
      <c r="AN143" s="76">
        <f ca="1">W143*VLOOKUP('Tipo de Pilha_Furieri2014'!$E$1,'Área - us ur_Furieri2014'!$A$4:$R$6,5,FALSE)/1000</f>
        <v>8.6301590199202303E-4</v>
      </c>
      <c r="AO143" s="76">
        <f ca="1">X143*VLOOKUP('Tipo de Pilha_Furieri2014'!$E$1,'Área - us ur_Furieri2014'!$A$4:$R$6,6,FALSE)/1000</f>
        <v>3.3024788859893602E-3</v>
      </c>
      <c r="AP143" s="76">
        <f ca="1">Y143*VLOOKUP('Tipo de Pilha_Furieri2014'!$E$1,'Área - us ur_Furieri2014'!$A$4:$R$6,7,FALSE)/1000</f>
        <v>7.4678573585995386E-3</v>
      </c>
      <c r="AQ143" s="76">
        <f ca="1">Z143*VLOOKUP('Tipo de Pilha_Furieri2014'!$E$1,'Área - us ur_Furieri2014'!$A$4:$R$6,8,FALSE)/1000</f>
        <v>8.7131316378050751E-3</v>
      </c>
      <c r="AR143" s="76">
        <f ca="1">AA143*VLOOKUP('Tipo de Pilha_Furieri2014'!$E$1,'Área - us ur_Furieri2014'!$A$4:$R$6,9,FALSE)/1000</f>
        <v>8.8566425993255714E-3</v>
      </c>
      <c r="AS143" s="76">
        <f ca="1">AB143*VLOOKUP('Tipo de Pilha_Furieri2014'!$E$1,'Área - us ur_Furieri2014'!$A$4:$R$6,10,FALSE)/1000</f>
        <v>5.9239383356120886E-3</v>
      </c>
      <c r="AT143" s="76">
        <f ca="1">AC143*VLOOKUP('Tipo de Pilha_Furieri2014'!$E$1,'Área - us ur_Furieri2014'!$A$4:$R$6,11,FALSE)/1000</f>
        <v>4.9803408417654297E-3</v>
      </c>
      <c r="AU143" s="76">
        <f ca="1">AD143*VLOOKUP('Tipo de Pilha_Furieri2014'!$E$1,'Área - us ur_Furieri2014'!$A$4:$R$6,12,FALSE)/1000</f>
        <v>4.2967745851800127E-3</v>
      </c>
      <c r="AV143" s="76">
        <f ca="1">AE143*VLOOKUP('Tipo de Pilha_Furieri2014'!$E$1,'Área - us ur_Furieri2014'!$A$4:$R$6,13,FALSE)/1000</f>
        <v>1.3194781623149248E-3</v>
      </c>
      <c r="AW143" s="76">
        <f ca="1">AF143*VLOOKUP('Tipo de Pilha_Furieri2014'!$E$1,'Área - us ur_Furieri2014'!$A$4:$R$6,14,FALSE)/1000</f>
        <v>7.9481313189549117E-4</v>
      </c>
      <c r="AX143" s="76">
        <f ca="1">AG143*VLOOKUP('Tipo de Pilha_Furieri2014'!$E$1,'Área - us ur_Furieri2014'!$A$4:$R$6,15,FALSE)/1000</f>
        <v>3.1410632512052916E-4</v>
      </c>
      <c r="AY143" s="76">
        <f ca="1">AH143*VLOOKUP('Tipo de Pilha_Furieri2014'!$E$1,'Área - us ur_Furieri2014'!$A$4:$R$6,16,FALSE)/1000</f>
        <v>0</v>
      </c>
      <c r="AZ143" s="76">
        <f ca="1">AI143*VLOOKUP('Tipo de Pilha_Furieri2014'!$E$1,'Área - us ur_Furieri2014'!$A$4:$R$6,17,FALSE)/1000</f>
        <v>0</v>
      </c>
      <c r="BA143" s="77">
        <f ca="1">AJ143*VLOOKUP('Tipo de Pilha_Furieri2014'!$E$1,'Área - us ur_Furieri2014'!$A$4:$R$6,18,FALSE)/1000</f>
        <v>0</v>
      </c>
      <c r="BB143" s="70">
        <f t="shared" ca="1" si="66"/>
        <v>4.69178246660375E-2</v>
      </c>
    </row>
    <row r="144" spans="1:54" ht="15" customHeight="1" x14ac:dyDescent="0.2">
      <c r="A144" s="90">
        <f>'Série Vento-2 dias'!J144</f>
        <v>42288</v>
      </c>
      <c r="B144" s="55">
        <f ca="1">'Série Vento-2 dias'!K144</f>
        <v>18.90067256</v>
      </c>
      <c r="C144" s="48">
        <f t="shared" ca="1" si="49"/>
        <v>9.4503362800000018E-2</v>
      </c>
      <c r="D144" s="49">
        <f t="shared" ca="1" si="50"/>
        <v>0.28351008839999997</v>
      </c>
      <c r="E144" s="49">
        <f t="shared" ca="1" si="51"/>
        <v>0.47251681400000001</v>
      </c>
      <c r="F144" s="49">
        <f t="shared" ca="1" si="52"/>
        <v>0.66152353959999999</v>
      </c>
      <c r="G144" s="49">
        <f t="shared" ca="1" si="53"/>
        <v>0.85053026520000008</v>
      </c>
      <c r="H144" s="49">
        <f t="shared" ca="1" si="54"/>
        <v>1.0395369908000001</v>
      </c>
      <c r="I144" s="49">
        <f t="shared" ca="1" si="55"/>
        <v>1.2285437164000002</v>
      </c>
      <c r="J144" s="49">
        <f t="shared" ca="1" si="56"/>
        <v>1.4175504420000002</v>
      </c>
      <c r="K144" s="49">
        <f t="shared" ca="1" si="57"/>
        <v>1.6065571676000001</v>
      </c>
      <c r="L144" s="49">
        <f t="shared" ca="1" si="58"/>
        <v>1.7955638932</v>
      </c>
      <c r="M144" s="49">
        <f t="shared" ca="1" si="59"/>
        <v>1.9845706188000003</v>
      </c>
      <c r="N144" s="49">
        <f t="shared" ca="1" si="60"/>
        <v>2.1735773443999999</v>
      </c>
      <c r="O144" s="49">
        <f t="shared" ca="1" si="61"/>
        <v>2.36258407</v>
      </c>
      <c r="P144" s="49">
        <f t="shared" ca="1" si="62"/>
        <v>2.5515907956000001</v>
      </c>
      <c r="Q144" s="49">
        <f t="shared" ca="1" si="63"/>
        <v>2.7405975211999998</v>
      </c>
      <c r="R144" s="49">
        <f t="shared" ca="1" si="64"/>
        <v>2.9296042468000008</v>
      </c>
      <c r="S144" s="50">
        <f t="shared" ca="1" si="65"/>
        <v>3.1186109724000004</v>
      </c>
      <c r="T144" s="48">
        <f t="shared" ca="1" si="67"/>
        <v>0</v>
      </c>
      <c r="U144" s="49">
        <f t="shared" ca="1" si="67"/>
        <v>0</v>
      </c>
      <c r="V144" s="49">
        <f t="shared" ca="1" si="67"/>
        <v>1.1677657594172151</v>
      </c>
      <c r="W144" s="49">
        <f t="shared" ca="1" si="67"/>
        <v>8.8970711545569401</v>
      </c>
      <c r="X144" s="49">
        <f t="shared" ca="1" si="67"/>
        <v>20.770307459052582</v>
      </c>
      <c r="Y144" s="49">
        <f t="shared" ca="1" si="67"/>
        <v>36.787474672904132</v>
      </c>
      <c r="Z144" s="49">
        <f t="shared" ca="1" si="67"/>
        <v>56.948572796111605</v>
      </c>
      <c r="AA144" s="49">
        <f t="shared" ca="1" si="67"/>
        <v>81.253601828674974</v>
      </c>
      <c r="AB144" s="49">
        <f t="shared" ca="1" si="67"/>
        <v>109.70256177059423</v>
      </c>
      <c r="AC144" s="49">
        <f t="shared" ca="1" si="67"/>
        <v>142.2954526218694</v>
      </c>
      <c r="AD144" s="49">
        <f t="shared" ca="1" si="67"/>
        <v>179.03227438250053</v>
      </c>
      <c r="AE144" s="49">
        <f t="shared" ca="1" si="67"/>
        <v>219.91302705248745</v>
      </c>
      <c r="AF144" s="49">
        <f t="shared" ca="1" si="67"/>
        <v>264.93771063183038</v>
      </c>
      <c r="AG144" s="49">
        <f t="shared" ca="1" si="67"/>
        <v>314.10632512052916</v>
      </c>
      <c r="AH144" s="49">
        <f t="shared" ca="1" si="67"/>
        <v>367.41887051858379</v>
      </c>
      <c r="AI144" s="49">
        <f t="shared" ca="1" si="45"/>
        <v>424.87534682599471</v>
      </c>
      <c r="AJ144" s="49">
        <f t="shared" ca="1" si="45"/>
        <v>486.4757540427612</v>
      </c>
      <c r="AK144" s="75">
        <f ca="1">T144*VLOOKUP('Tipo de Pilha_Furieri2014'!$E$1,'Área - us ur_Furieri2014'!$A$4:$R$6,2,FALSE)/1000</f>
        <v>0</v>
      </c>
      <c r="AL144" s="76">
        <f ca="1">U144*VLOOKUP('Tipo de Pilha_Furieri2014'!$E$1,'Área - us ur_Furieri2014'!$A$4:$R$6,3,FALSE)/1000</f>
        <v>0</v>
      </c>
      <c r="AM144" s="76">
        <f ca="1">V144*VLOOKUP('Tipo de Pilha_Furieri2014'!$E$1,'Área - us ur_Furieri2014'!$A$4:$R$6,4,FALSE)/1000</f>
        <v>8.5246900437456697E-5</v>
      </c>
      <c r="AN144" s="76">
        <f ca="1">W144*VLOOKUP('Tipo de Pilha_Furieri2014'!$E$1,'Área - us ur_Furieri2014'!$A$4:$R$6,5,FALSE)/1000</f>
        <v>8.6301590199202303E-4</v>
      </c>
      <c r="AO144" s="76">
        <f ca="1">X144*VLOOKUP('Tipo de Pilha_Furieri2014'!$E$1,'Área - us ur_Furieri2014'!$A$4:$R$6,6,FALSE)/1000</f>
        <v>3.3024788859893602E-3</v>
      </c>
      <c r="AP144" s="76">
        <f ca="1">Y144*VLOOKUP('Tipo de Pilha_Furieri2014'!$E$1,'Área - us ur_Furieri2014'!$A$4:$R$6,7,FALSE)/1000</f>
        <v>7.4678573585995386E-3</v>
      </c>
      <c r="AQ144" s="76">
        <f ca="1">Z144*VLOOKUP('Tipo de Pilha_Furieri2014'!$E$1,'Área - us ur_Furieri2014'!$A$4:$R$6,8,FALSE)/1000</f>
        <v>8.7131316378050751E-3</v>
      </c>
      <c r="AR144" s="76">
        <f ca="1">AA144*VLOOKUP('Tipo de Pilha_Furieri2014'!$E$1,'Área - us ur_Furieri2014'!$A$4:$R$6,9,FALSE)/1000</f>
        <v>8.8566425993255714E-3</v>
      </c>
      <c r="AS144" s="76">
        <f ca="1">AB144*VLOOKUP('Tipo de Pilha_Furieri2014'!$E$1,'Área - us ur_Furieri2014'!$A$4:$R$6,10,FALSE)/1000</f>
        <v>5.9239383356120886E-3</v>
      </c>
      <c r="AT144" s="76">
        <f ca="1">AC144*VLOOKUP('Tipo de Pilha_Furieri2014'!$E$1,'Área - us ur_Furieri2014'!$A$4:$R$6,11,FALSE)/1000</f>
        <v>4.9803408417654297E-3</v>
      </c>
      <c r="AU144" s="76">
        <f ca="1">AD144*VLOOKUP('Tipo de Pilha_Furieri2014'!$E$1,'Área - us ur_Furieri2014'!$A$4:$R$6,12,FALSE)/1000</f>
        <v>4.2967745851800127E-3</v>
      </c>
      <c r="AV144" s="76">
        <f ca="1">AE144*VLOOKUP('Tipo de Pilha_Furieri2014'!$E$1,'Área - us ur_Furieri2014'!$A$4:$R$6,13,FALSE)/1000</f>
        <v>1.3194781623149248E-3</v>
      </c>
      <c r="AW144" s="76">
        <f ca="1">AF144*VLOOKUP('Tipo de Pilha_Furieri2014'!$E$1,'Área - us ur_Furieri2014'!$A$4:$R$6,14,FALSE)/1000</f>
        <v>7.9481313189549117E-4</v>
      </c>
      <c r="AX144" s="76">
        <f ca="1">AG144*VLOOKUP('Tipo de Pilha_Furieri2014'!$E$1,'Área - us ur_Furieri2014'!$A$4:$R$6,15,FALSE)/1000</f>
        <v>3.1410632512052916E-4</v>
      </c>
      <c r="AY144" s="76">
        <f ca="1">AH144*VLOOKUP('Tipo de Pilha_Furieri2014'!$E$1,'Área - us ur_Furieri2014'!$A$4:$R$6,16,FALSE)/1000</f>
        <v>0</v>
      </c>
      <c r="AZ144" s="76">
        <f ca="1">AI144*VLOOKUP('Tipo de Pilha_Furieri2014'!$E$1,'Área - us ur_Furieri2014'!$A$4:$R$6,17,FALSE)/1000</f>
        <v>0</v>
      </c>
      <c r="BA144" s="77">
        <f ca="1">AJ144*VLOOKUP('Tipo de Pilha_Furieri2014'!$E$1,'Área - us ur_Furieri2014'!$A$4:$R$6,18,FALSE)/1000</f>
        <v>0</v>
      </c>
      <c r="BB144" s="70">
        <f t="shared" ca="1" si="66"/>
        <v>4.69178246660375E-2</v>
      </c>
    </row>
    <row r="145" spans="1:54" ht="15" customHeight="1" x14ac:dyDescent="0.2">
      <c r="A145" s="90">
        <f>'Série Vento-2 dias'!J145</f>
        <v>42290</v>
      </c>
      <c r="B145" s="55">
        <f ca="1">'Série Vento-2 dias'!K145</f>
        <v>19.759794039999999</v>
      </c>
      <c r="C145" s="48">
        <f t="shared" ca="1" si="49"/>
        <v>9.8798970200000016E-2</v>
      </c>
      <c r="D145" s="49">
        <f t="shared" ca="1" si="50"/>
        <v>0.29639691059999995</v>
      </c>
      <c r="E145" s="49">
        <f t="shared" ca="1" si="51"/>
        <v>0.49399485100000001</v>
      </c>
      <c r="F145" s="49">
        <f t="shared" ca="1" si="52"/>
        <v>0.69159279139999985</v>
      </c>
      <c r="G145" s="49">
        <f t="shared" ca="1" si="53"/>
        <v>0.88919073180000008</v>
      </c>
      <c r="H145" s="49">
        <f t="shared" ca="1" si="54"/>
        <v>1.0867886722000002</v>
      </c>
      <c r="I145" s="49">
        <f t="shared" ca="1" si="55"/>
        <v>1.2843866126000001</v>
      </c>
      <c r="J145" s="49">
        <f t="shared" ca="1" si="56"/>
        <v>1.4819845530000002</v>
      </c>
      <c r="K145" s="49">
        <f t="shared" ca="1" si="57"/>
        <v>1.6795824934000001</v>
      </c>
      <c r="L145" s="49">
        <f t="shared" ca="1" si="58"/>
        <v>1.8771804338</v>
      </c>
      <c r="M145" s="49">
        <f t="shared" ca="1" si="59"/>
        <v>2.0747783742000001</v>
      </c>
      <c r="N145" s="49">
        <f t="shared" ca="1" si="60"/>
        <v>2.2723763145999998</v>
      </c>
      <c r="O145" s="49">
        <f t="shared" ca="1" si="61"/>
        <v>2.4699742549999999</v>
      </c>
      <c r="P145" s="49">
        <f t="shared" ca="1" si="62"/>
        <v>2.6675721954</v>
      </c>
      <c r="Q145" s="49">
        <f t="shared" ca="1" si="63"/>
        <v>2.8651701357999997</v>
      </c>
      <c r="R145" s="49">
        <f t="shared" ca="1" si="64"/>
        <v>3.0627680762000002</v>
      </c>
      <c r="S145" s="50">
        <f t="shared" ca="1" si="65"/>
        <v>3.2603660165999999</v>
      </c>
      <c r="T145" s="48">
        <f t="shared" ca="1" si="67"/>
        <v>0</v>
      </c>
      <c r="U145" s="49">
        <f t="shared" ca="1" si="67"/>
        <v>0</v>
      </c>
      <c r="V145" s="49">
        <f t="shared" ca="1" si="67"/>
        <v>1.8374010503617082</v>
      </c>
      <c r="W145" s="49">
        <f t="shared" ca="1" si="67"/>
        <v>10.50880551872174</v>
      </c>
      <c r="X145" s="49">
        <f t="shared" ca="1" si="67"/>
        <v>23.709423728919141</v>
      </c>
      <c r="Y145" s="49">
        <f t="shared" ca="1" si="67"/>
        <v>41.439255680953892</v>
      </c>
      <c r="Z145" s="49">
        <f t="shared" ca="1" si="67"/>
        <v>63.698301374825959</v>
      </c>
      <c r="AA145" s="49">
        <f t="shared" ca="1" si="67"/>
        <v>90.486560810535408</v>
      </c>
      <c r="AB145" s="49">
        <f t="shared" ca="1" si="67"/>
        <v>121.80403398808217</v>
      </c>
      <c r="AC145" s="49">
        <f t="shared" ca="1" si="67"/>
        <v>157.65072090746628</v>
      </c>
      <c r="AD145" s="49">
        <f t="shared" ca="1" si="67"/>
        <v>198.02662156868777</v>
      </c>
      <c r="AE145" s="49">
        <f t="shared" ca="1" si="67"/>
        <v>242.93173597174649</v>
      </c>
      <c r="AF145" s="49">
        <f t="shared" ca="1" si="67"/>
        <v>292.36606411664263</v>
      </c>
      <c r="AG145" s="49">
        <f t="shared" ca="1" si="67"/>
        <v>346.32960600337617</v>
      </c>
      <c r="AH145" s="49">
        <f t="shared" ca="1" si="67"/>
        <v>404.82236163194693</v>
      </c>
      <c r="AI145" s="49">
        <f t="shared" ca="1" si="45"/>
        <v>467.84433100235526</v>
      </c>
      <c r="AJ145" s="49">
        <f t="shared" ca="1" si="45"/>
        <v>535.3955141146007</v>
      </c>
      <c r="AK145" s="75">
        <f ca="1">T145*VLOOKUP('Tipo de Pilha_Furieri2014'!$E$1,'Área - us ur_Furieri2014'!$A$4:$R$6,2,FALSE)/1000</f>
        <v>0</v>
      </c>
      <c r="AL145" s="76">
        <f ca="1">U145*VLOOKUP('Tipo de Pilha_Furieri2014'!$E$1,'Área - us ur_Furieri2014'!$A$4:$R$6,3,FALSE)/1000</f>
        <v>0</v>
      </c>
      <c r="AM145" s="76">
        <f ca="1">V145*VLOOKUP('Tipo de Pilha_Furieri2014'!$E$1,'Área - us ur_Furieri2014'!$A$4:$R$6,4,FALSE)/1000</f>
        <v>1.3413027667640471E-4</v>
      </c>
      <c r="AN145" s="76">
        <f ca="1">W145*VLOOKUP('Tipo de Pilha_Furieri2014'!$E$1,'Área - us ur_Furieri2014'!$A$4:$R$6,5,FALSE)/1000</f>
        <v>1.0193541353160087E-3</v>
      </c>
      <c r="AO145" s="76">
        <f ca="1">X145*VLOOKUP('Tipo de Pilha_Furieri2014'!$E$1,'Área - us ur_Furieri2014'!$A$4:$R$6,6,FALSE)/1000</f>
        <v>3.7697983728981438E-3</v>
      </c>
      <c r="AP145" s="76">
        <f ca="1">Y145*VLOOKUP('Tipo de Pilha_Furieri2014'!$E$1,'Área - us ur_Furieri2014'!$A$4:$R$6,7,FALSE)/1000</f>
        <v>8.41216890323364E-3</v>
      </c>
      <c r="AQ145" s="76">
        <f ca="1">Z145*VLOOKUP('Tipo de Pilha_Furieri2014'!$E$1,'Área - us ur_Furieri2014'!$A$4:$R$6,8,FALSE)/1000</f>
        <v>9.7458401103483715E-3</v>
      </c>
      <c r="AR145" s="76">
        <f ca="1">AA145*VLOOKUP('Tipo de Pilha_Furieri2014'!$E$1,'Área - us ur_Furieri2014'!$A$4:$R$6,9,FALSE)/1000</f>
        <v>9.8630351283483589E-3</v>
      </c>
      <c r="AS145" s="76">
        <f ca="1">AB145*VLOOKUP('Tipo de Pilha_Furieri2014'!$E$1,'Área - us ur_Furieri2014'!$A$4:$R$6,10,FALSE)/1000</f>
        <v>6.577417835356438E-3</v>
      </c>
      <c r="AT145" s="76">
        <f ca="1">AC145*VLOOKUP('Tipo de Pilha_Furieri2014'!$E$1,'Área - us ur_Furieri2014'!$A$4:$R$6,11,FALSE)/1000</f>
        <v>5.517775231761321E-3</v>
      </c>
      <c r="AU145" s="76">
        <f ca="1">AD145*VLOOKUP('Tipo de Pilha_Furieri2014'!$E$1,'Área - us ur_Furieri2014'!$A$4:$R$6,12,FALSE)/1000</f>
        <v>4.7526389176485067E-3</v>
      </c>
      <c r="AV145" s="76">
        <f ca="1">AE145*VLOOKUP('Tipo de Pilha_Furieri2014'!$E$1,'Área - us ur_Furieri2014'!$A$4:$R$6,13,FALSE)/1000</f>
        <v>1.4575904158304789E-3</v>
      </c>
      <c r="AW145" s="76">
        <f ca="1">AF145*VLOOKUP('Tipo de Pilha_Furieri2014'!$E$1,'Área - us ur_Furieri2014'!$A$4:$R$6,14,FALSE)/1000</f>
        <v>8.7709819234992796E-4</v>
      </c>
      <c r="AX145" s="76">
        <f ca="1">AG145*VLOOKUP('Tipo de Pilha_Furieri2014'!$E$1,'Área - us ur_Furieri2014'!$A$4:$R$6,15,FALSE)/1000</f>
        <v>3.4632960600337621E-4</v>
      </c>
      <c r="AY145" s="76">
        <f ca="1">AH145*VLOOKUP('Tipo de Pilha_Furieri2014'!$E$1,'Área - us ur_Furieri2014'!$A$4:$R$6,16,FALSE)/1000</f>
        <v>0</v>
      </c>
      <c r="AZ145" s="76">
        <f ca="1">AI145*VLOOKUP('Tipo de Pilha_Furieri2014'!$E$1,'Área - us ur_Furieri2014'!$A$4:$R$6,17,FALSE)/1000</f>
        <v>0</v>
      </c>
      <c r="BA145" s="77">
        <f ca="1">AJ145*VLOOKUP('Tipo de Pilha_Furieri2014'!$E$1,'Área - us ur_Furieri2014'!$A$4:$R$6,18,FALSE)/1000</f>
        <v>0</v>
      </c>
      <c r="BB145" s="70">
        <f t="shared" ca="1" si="66"/>
        <v>5.247317712577098E-2</v>
      </c>
    </row>
    <row r="146" spans="1:54" ht="15" customHeight="1" x14ac:dyDescent="0.2">
      <c r="A146" s="90">
        <f>'Série Vento-2 dias'!J146</f>
        <v>42292</v>
      </c>
      <c r="B146" s="55">
        <f ca="1">'Série Vento-2 dias'!K146</f>
        <v>18.90067256</v>
      </c>
      <c r="C146" s="48">
        <f t="shared" ca="1" si="49"/>
        <v>9.4503362800000018E-2</v>
      </c>
      <c r="D146" s="49">
        <f t="shared" ca="1" si="50"/>
        <v>0.28351008839999997</v>
      </c>
      <c r="E146" s="49">
        <f t="shared" ca="1" si="51"/>
        <v>0.47251681400000001</v>
      </c>
      <c r="F146" s="49">
        <f t="shared" ca="1" si="52"/>
        <v>0.66152353959999999</v>
      </c>
      <c r="G146" s="49">
        <f t="shared" ca="1" si="53"/>
        <v>0.85053026520000008</v>
      </c>
      <c r="H146" s="49">
        <f t="shared" ca="1" si="54"/>
        <v>1.0395369908000001</v>
      </c>
      <c r="I146" s="49">
        <f t="shared" ca="1" si="55"/>
        <v>1.2285437164000002</v>
      </c>
      <c r="J146" s="49">
        <f t="shared" ca="1" si="56"/>
        <v>1.4175504420000002</v>
      </c>
      <c r="K146" s="49">
        <f t="shared" ca="1" si="57"/>
        <v>1.6065571676000001</v>
      </c>
      <c r="L146" s="49">
        <f t="shared" ca="1" si="58"/>
        <v>1.7955638932</v>
      </c>
      <c r="M146" s="49">
        <f t="shared" ca="1" si="59"/>
        <v>1.9845706188000003</v>
      </c>
      <c r="N146" s="49">
        <f t="shared" ca="1" si="60"/>
        <v>2.1735773443999999</v>
      </c>
      <c r="O146" s="49">
        <f t="shared" ca="1" si="61"/>
        <v>2.36258407</v>
      </c>
      <c r="P146" s="49">
        <f t="shared" ca="1" si="62"/>
        <v>2.5515907956000001</v>
      </c>
      <c r="Q146" s="49">
        <f t="shared" ca="1" si="63"/>
        <v>2.7405975211999998</v>
      </c>
      <c r="R146" s="49">
        <f t="shared" ca="1" si="64"/>
        <v>2.9296042468000008</v>
      </c>
      <c r="S146" s="50">
        <f t="shared" ca="1" si="65"/>
        <v>3.1186109724000004</v>
      </c>
      <c r="T146" s="48">
        <f t="shared" ca="1" si="67"/>
        <v>0</v>
      </c>
      <c r="U146" s="49">
        <f t="shared" ca="1" si="67"/>
        <v>0</v>
      </c>
      <c r="V146" s="49">
        <f t="shared" ca="1" si="67"/>
        <v>1.1677657594172151</v>
      </c>
      <c r="W146" s="49">
        <f t="shared" ca="1" si="67"/>
        <v>8.8970711545569401</v>
      </c>
      <c r="X146" s="49">
        <f t="shared" ca="1" si="67"/>
        <v>20.770307459052582</v>
      </c>
      <c r="Y146" s="49">
        <f t="shared" ca="1" si="67"/>
        <v>36.787474672904132</v>
      </c>
      <c r="Z146" s="49">
        <f t="shared" ca="1" si="67"/>
        <v>56.948572796111605</v>
      </c>
      <c r="AA146" s="49">
        <f t="shared" ca="1" si="67"/>
        <v>81.253601828674974</v>
      </c>
      <c r="AB146" s="49">
        <f t="shared" ca="1" si="67"/>
        <v>109.70256177059423</v>
      </c>
      <c r="AC146" s="49">
        <f t="shared" ca="1" si="67"/>
        <v>142.2954526218694</v>
      </c>
      <c r="AD146" s="49">
        <f t="shared" ca="1" si="67"/>
        <v>179.03227438250053</v>
      </c>
      <c r="AE146" s="49">
        <f t="shared" ca="1" si="67"/>
        <v>219.91302705248745</v>
      </c>
      <c r="AF146" s="49">
        <f t="shared" ca="1" si="67"/>
        <v>264.93771063183038</v>
      </c>
      <c r="AG146" s="49">
        <f t="shared" ca="1" si="67"/>
        <v>314.10632512052916</v>
      </c>
      <c r="AH146" s="49">
        <f t="shared" ca="1" si="67"/>
        <v>367.41887051858379</v>
      </c>
      <c r="AI146" s="49">
        <f t="shared" ca="1" si="45"/>
        <v>424.87534682599471</v>
      </c>
      <c r="AJ146" s="49">
        <f t="shared" ca="1" si="45"/>
        <v>486.4757540427612</v>
      </c>
      <c r="AK146" s="75">
        <f ca="1">T146*VLOOKUP('Tipo de Pilha_Furieri2014'!$E$1,'Área - us ur_Furieri2014'!$A$4:$R$6,2,FALSE)/1000</f>
        <v>0</v>
      </c>
      <c r="AL146" s="76">
        <f ca="1">U146*VLOOKUP('Tipo de Pilha_Furieri2014'!$E$1,'Área - us ur_Furieri2014'!$A$4:$R$6,3,FALSE)/1000</f>
        <v>0</v>
      </c>
      <c r="AM146" s="76">
        <f ca="1">V146*VLOOKUP('Tipo de Pilha_Furieri2014'!$E$1,'Área - us ur_Furieri2014'!$A$4:$R$6,4,FALSE)/1000</f>
        <v>8.5246900437456697E-5</v>
      </c>
      <c r="AN146" s="76">
        <f ca="1">W146*VLOOKUP('Tipo de Pilha_Furieri2014'!$E$1,'Área - us ur_Furieri2014'!$A$4:$R$6,5,FALSE)/1000</f>
        <v>8.6301590199202303E-4</v>
      </c>
      <c r="AO146" s="76">
        <f ca="1">X146*VLOOKUP('Tipo de Pilha_Furieri2014'!$E$1,'Área - us ur_Furieri2014'!$A$4:$R$6,6,FALSE)/1000</f>
        <v>3.3024788859893602E-3</v>
      </c>
      <c r="AP146" s="76">
        <f ca="1">Y146*VLOOKUP('Tipo de Pilha_Furieri2014'!$E$1,'Área - us ur_Furieri2014'!$A$4:$R$6,7,FALSE)/1000</f>
        <v>7.4678573585995386E-3</v>
      </c>
      <c r="AQ146" s="76">
        <f ca="1">Z146*VLOOKUP('Tipo de Pilha_Furieri2014'!$E$1,'Área - us ur_Furieri2014'!$A$4:$R$6,8,FALSE)/1000</f>
        <v>8.7131316378050751E-3</v>
      </c>
      <c r="AR146" s="76">
        <f ca="1">AA146*VLOOKUP('Tipo de Pilha_Furieri2014'!$E$1,'Área - us ur_Furieri2014'!$A$4:$R$6,9,FALSE)/1000</f>
        <v>8.8566425993255714E-3</v>
      </c>
      <c r="AS146" s="76">
        <f ca="1">AB146*VLOOKUP('Tipo de Pilha_Furieri2014'!$E$1,'Área - us ur_Furieri2014'!$A$4:$R$6,10,FALSE)/1000</f>
        <v>5.9239383356120886E-3</v>
      </c>
      <c r="AT146" s="76">
        <f ca="1">AC146*VLOOKUP('Tipo de Pilha_Furieri2014'!$E$1,'Área - us ur_Furieri2014'!$A$4:$R$6,11,FALSE)/1000</f>
        <v>4.9803408417654297E-3</v>
      </c>
      <c r="AU146" s="76">
        <f ca="1">AD146*VLOOKUP('Tipo de Pilha_Furieri2014'!$E$1,'Área - us ur_Furieri2014'!$A$4:$R$6,12,FALSE)/1000</f>
        <v>4.2967745851800127E-3</v>
      </c>
      <c r="AV146" s="76">
        <f ca="1">AE146*VLOOKUP('Tipo de Pilha_Furieri2014'!$E$1,'Área - us ur_Furieri2014'!$A$4:$R$6,13,FALSE)/1000</f>
        <v>1.3194781623149248E-3</v>
      </c>
      <c r="AW146" s="76">
        <f ca="1">AF146*VLOOKUP('Tipo de Pilha_Furieri2014'!$E$1,'Área - us ur_Furieri2014'!$A$4:$R$6,14,FALSE)/1000</f>
        <v>7.9481313189549117E-4</v>
      </c>
      <c r="AX146" s="76">
        <f ca="1">AG146*VLOOKUP('Tipo de Pilha_Furieri2014'!$E$1,'Área - us ur_Furieri2014'!$A$4:$R$6,15,FALSE)/1000</f>
        <v>3.1410632512052916E-4</v>
      </c>
      <c r="AY146" s="76">
        <f ca="1">AH146*VLOOKUP('Tipo de Pilha_Furieri2014'!$E$1,'Área - us ur_Furieri2014'!$A$4:$R$6,16,FALSE)/1000</f>
        <v>0</v>
      </c>
      <c r="AZ146" s="76">
        <f ca="1">AI146*VLOOKUP('Tipo de Pilha_Furieri2014'!$E$1,'Área - us ur_Furieri2014'!$A$4:$R$6,17,FALSE)/1000</f>
        <v>0</v>
      </c>
      <c r="BA146" s="77">
        <f ca="1">AJ146*VLOOKUP('Tipo de Pilha_Furieri2014'!$E$1,'Área - us ur_Furieri2014'!$A$4:$R$6,18,FALSE)/1000</f>
        <v>0</v>
      </c>
      <c r="BB146" s="70">
        <f t="shared" ca="1" si="66"/>
        <v>4.69178246660375E-2</v>
      </c>
    </row>
    <row r="147" spans="1:54" ht="15" customHeight="1" x14ac:dyDescent="0.2">
      <c r="A147" s="90">
        <f>'Série Vento-2 dias'!J147</f>
        <v>42294</v>
      </c>
      <c r="B147" s="55">
        <f ca="1">'Série Vento-2 dias'!K147</f>
        <v>19.759794039999999</v>
      </c>
      <c r="C147" s="48">
        <f t="shared" ca="1" si="49"/>
        <v>9.8798970200000016E-2</v>
      </c>
      <c r="D147" s="49">
        <f t="shared" ca="1" si="50"/>
        <v>0.29639691059999995</v>
      </c>
      <c r="E147" s="49">
        <f t="shared" ca="1" si="51"/>
        <v>0.49399485100000001</v>
      </c>
      <c r="F147" s="49">
        <f t="shared" ca="1" si="52"/>
        <v>0.69159279139999985</v>
      </c>
      <c r="G147" s="49">
        <f t="shared" ca="1" si="53"/>
        <v>0.88919073180000008</v>
      </c>
      <c r="H147" s="49">
        <f t="shared" ca="1" si="54"/>
        <v>1.0867886722000002</v>
      </c>
      <c r="I147" s="49">
        <f t="shared" ca="1" si="55"/>
        <v>1.2843866126000001</v>
      </c>
      <c r="J147" s="49">
        <f t="shared" ca="1" si="56"/>
        <v>1.4819845530000002</v>
      </c>
      <c r="K147" s="49">
        <f t="shared" ca="1" si="57"/>
        <v>1.6795824934000001</v>
      </c>
      <c r="L147" s="49">
        <f t="shared" ca="1" si="58"/>
        <v>1.8771804338</v>
      </c>
      <c r="M147" s="49">
        <f t="shared" ca="1" si="59"/>
        <v>2.0747783742000001</v>
      </c>
      <c r="N147" s="49">
        <f t="shared" ca="1" si="60"/>
        <v>2.2723763145999998</v>
      </c>
      <c r="O147" s="49">
        <f t="shared" ca="1" si="61"/>
        <v>2.4699742549999999</v>
      </c>
      <c r="P147" s="49">
        <f t="shared" ca="1" si="62"/>
        <v>2.6675721954</v>
      </c>
      <c r="Q147" s="49">
        <f t="shared" ca="1" si="63"/>
        <v>2.8651701357999997</v>
      </c>
      <c r="R147" s="49">
        <f t="shared" ca="1" si="64"/>
        <v>3.0627680762000002</v>
      </c>
      <c r="S147" s="50">
        <f t="shared" ca="1" si="65"/>
        <v>3.2603660165999999</v>
      </c>
      <c r="T147" s="48">
        <f t="shared" ca="1" si="67"/>
        <v>0</v>
      </c>
      <c r="U147" s="49">
        <f t="shared" ca="1" si="67"/>
        <v>0</v>
      </c>
      <c r="V147" s="49">
        <f t="shared" ca="1" si="67"/>
        <v>1.8374010503617082</v>
      </c>
      <c r="W147" s="49">
        <f t="shared" ca="1" si="67"/>
        <v>10.50880551872174</v>
      </c>
      <c r="X147" s="49">
        <f t="shared" ca="1" si="67"/>
        <v>23.709423728919141</v>
      </c>
      <c r="Y147" s="49">
        <f t="shared" ca="1" si="67"/>
        <v>41.439255680953892</v>
      </c>
      <c r="Z147" s="49">
        <f t="shared" ca="1" si="67"/>
        <v>63.698301374825959</v>
      </c>
      <c r="AA147" s="49">
        <f t="shared" ca="1" si="67"/>
        <v>90.486560810535408</v>
      </c>
      <c r="AB147" s="49">
        <f t="shared" ca="1" si="67"/>
        <v>121.80403398808217</v>
      </c>
      <c r="AC147" s="49">
        <f t="shared" ca="1" si="67"/>
        <v>157.65072090746628</v>
      </c>
      <c r="AD147" s="49">
        <f t="shared" ca="1" si="67"/>
        <v>198.02662156868777</v>
      </c>
      <c r="AE147" s="49">
        <f t="shared" ca="1" si="67"/>
        <v>242.93173597174649</v>
      </c>
      <c r="AF147" s="49">
        <f t="shared" ca="1" si="67"/>
        <v>292.36606411664263</v>
      </c>
      <c r="AG147" s="49">
        <f t="shared" ca="1" si="67"/>
        <v>346.32960600337617</v>
      </c>
      <c r="AH147" s="49">
        <f t="shared" ca="1" si="67"/>
        <v>404.82236163194693</v>
      </c>
      <c r="AI147" s="49">
        <f t="shared" ca="1" si="67"/>
        <v>467.84433100235526</v>
      </c>
      <c r="AJ147" s="49">
        <f t="shared" ref="AJ147:AJ184" ca="1" si="68">IF(S147&gt;$BF$1,58*(S147-$BF$1)^2+25*(S147-$BF$1),0)</f>
        <v>535.3955141146007</v>
      </c>
      <c r="AK147" s="75">
        <f ca="1">T147*VLOOKUP('Tipo de Pilha_Furieri2014'!$E$1,'Área - us ur_Furieri2014'!$A$4:$R$6,2,FALSE)/1000</f>
        <v>0</v>
      </c>
      <c r="AL147" s="76">
        <f ca="1">U147*VLOOKUP('Tipo de Pilha_Furieri2014'!$E$1,'Área - us ur_Furieri2014'!$A$4:$R$6,3,FALSE)/1000</f>
        <v>0</v>
      </c>
      <c r="AM147" s="76">
        <f ca="1">V147*VLOOKUP('Tipo de Pilha_Furieri2014'!$E$1,'Área - us ur_Furieri2014'!$A$4:$R$6,4,FALSE)/1000</f>
        <v>1.3413027667640471E-4</v>
      </c>
      <c r="AN147" s="76">
        <f ca="1">W147*VLOOKUP('Tipo de Pilha_Furieri2014'!$E$1,'Área - us ur_Furieri2014'!$A$4:$R$6,5,FALSE)/1000</f>
        <v>1.0193541353160087E-3</v>
      </c>
      <c r="AO147" s="76">
        <f ca="1">X147*VLOOKUP('Tipo de Pilha_Furieri2014'!$E$1,'Área - us ur_Furieri2014'!$A$4:$R$6,6,FALSE)/1000</f>
        <v>3.7697983728981438E-3</v>
      </c>
      <c r="AP147" s="76">
        <f ca="1">Y147*VLOOKUP('Tipo de Pilha_Furieri2014'!$E$1,'Área - us ur_Furieri2014'!$A$4:$R$6,7,FALSE)/1000</f>
        <v>8.41216890323364E-3</v>
      </c>
      <c r="AQ147" s="76">
        <f ca="1">Z147*VLOOKUP('Tipo de Pilha_Furieri2014'!$E$1,'Área - us ur_Furieri2014'!$A$4:$R$6,8,FALSE)/1000</f>
        <v>9.7458401103483715E-3</v>
      </c>
      <c r="AR147" s="76">
        <f ca="1">AA147*VLOOKUP('Tipo de Pilha_Furieri2014'!$E$1,'Área - us ur_Furieri2014'!$A$4:$R$6,9,FALSE)/1000</f>
        <v>9.8630351283483589E-3</v>
      </c>
      <c r="AS147" s="76">
        <f ca="1">AB147*VLOOKUP('Tipo de Pilha_Furieri2014'!$E$1,'Área - us ur_Furieri2014'!$A$4:$R$6,10,FALSE)/1000</f>
        <v>6.577417835356438E-3</v>
      </c>
      <c r="AT147" s="76">
        <f ca="1">AC147*VLOOKUP('Tipo de Pilha_Furieri2014'!$E$1,'Área - us ur_Furieri2014'!$A$4:$R$6,11,FALSE)/1000</f>
        <v>5.517775231761321E-3</v>
      </c>
      <c r="AU147" s="76">
        <f ca="1">AD147*VLOOKUP('Tipo de Pilha_Furieri2014'!$E$1,'Área - us ur_Furieri2014'!$A$4:$R$6,12,FALSE)/1000</f>
        <v>4.7526389176485067E-3</v>
      </c>
      <c r="AV147" s="76">
        <f ca="1">AE147*VLOOKUP('Tipo de Pilha_Furieri2014'!$E$1,'Área - us ur_Furieri2014'!$A$4:$R$6,13,FALSE)/1000</f>
        <v>1.4575904158304789E-3</v>
      </c>
      <c r="AW147" s="76">
        <f ca="1">AF147*VLOOKUP('Tipo de Pilha_Furieri2014'!$E$1,'Área - us ur_Furieri2014'!$A$4:$R$6,14,FALSE)/1000</f>
        <v>8.7709819234992796E-4</v>
      </c>
      <c r="AX147" s="76">
        <f ca="1">AG147*VLOOKUP('Tipo de Pilha_Furieri2014'!$E$1,'Área - us ur_Furieri2014'!$A$4:$R$6,15,FALSE)/1000</f>
        <v>3.4632960600337621E-4</v>
      </c>
      <c r="AY147" s="76">
        <f ca="1">AH147*VLOOKUP('Tipo de Pilha_Furieri2014'!$E$1,'Área - us ur_Furieri2014'!$A$4:$R$6,16,FALSE)/1000</f>
        <v>0</v>
      </c>
      <c r="AZ147" s="76">
        <f ca="1">AI147*VLOOKUP('Tipo de Pilha_Furieri2014'!$E$1,'Área - us ur_Furieri2014'!$A$4:$R$6,17,FALSE)/1000</f>
        <v>0</v>
      </c>
      <c r="BA147" s="77">
        <f ca="1">AJ147*VLOOKUP('Tipo de Pilha_Furieri2014'!$E$1,'Área - us ur_Furieri2014'!$A$4:$R$6,18,FALSE)/1000</f>
        <v>0</v>
      </c>
      <c r="BB147" s="70">
        <f t="shared" ca="1" si="66"/>
        <v>5.247317712577098E-2</v>
      </c>
    </row>
    <row r="148" spans="1:54" ht="15" customHeight="1" x14ac:dyDescent="0.2">
      <c r="A148" s="90">
        <f>'Série Vento-2 dias'!J148</f>
        <v>42296</v>
      </c>
      <c r="B148" s="55">
        <f ca="1">'Série Vento-2 dias'!K148</f>
        <v>15.464186639999999</v>
      </c>
      <c r="C148" s="48">
        <f t="shared" ca="1" si="49"/>
        <v>7.7320933200000011E-2</v>
      </c>
      <c r="D148" s="49">
        <f t="shared" ca="1" si="50"/>
        <v>0.23196279959999999</v>
      </c>
      <c r="E148" s="49">
        <f t="shared" ca="1" si="51"/>
        <v>0.38660466599999999</v>
      </c>
      <c r="F148" s="49">
        <f t="shared" ca="1" si="52"/>
        <v>0.54124653239999987</v>
      </c>
      <c r="G148" s="49">
        <f t="shared" ca="1" si="53"/>
        <v>0.69588839880000009</v>
      </c>
      <c r="H148" s="49">
        <f t="shared" ca="1" si="54"/>
        <v>0.85053026520000008</v>
      </c>
      <c r="I148" s="49">
        <f t="shared" ca="1" si="55"/>
        <v>1.0051721316</v>
      </c>
      <c r="J148" s="49">
        <f t="shared" ca="1" si="56"/>
        <v>1.1598139980000002</v>
      </c>
      <c r="K148" s="49">
        <f t="shared" ca="1" si="57"/>
        <v>1.3144558644</v>
      </c>
      <c r="L148" s="49">
        <f t="shared" ca="1" si="58"/>
        <v>1.4690977307999999</v>
      </c>
      <c r="M148" s="49">
        <f t="shared" ca="1" si="59"/>
        <v>1.6237395972000002</v>
      </c>
      <c r="N148" s="49">
        <f t="shared" ca="1" si="60"/>
        <v>1.7783814635999997</v>
      </c>
      <c r="O148" s="49">
        <f t="shared" ca="1" si="61"/>
        <v>1.9330233299999999</v>
      </c>
      <c r="P148" s="49">
        <f t="shared" ca="1" si="62"/>
        <v>2.0876651964000001</v>
      </c>
      <c r="Q148" s="49">
        <f t="shared" ca="1" si="63"/>
        <v>2.2423070627999997</v>
      </c>
      <c r="R148" s="49">
        <f t="shared" ca="1" si="64"/>
        <v>2.3969489292000001</v>
      </c>
      <c r="S148" s="50">
        <f t="shared" ca="1" si="65"/>
        <v>2.5515907956000001</v>
      </c>
      <c r="T148" s="48">
        <f t="shared" ca="1" si="67"/>
        <v>0</v>
      </c>
      <c r="U148" s="49">
        <f t="shared" ca="1" si="67"/>
        <v>0</v>
      </c>
      <c r="V148" s="49">
        <f t="shared" ca="1" si="67"/>
        <v>0</v>
      </c>
      <c r="W148" s="49">
        <f t="shared" ca="1" si="67"/>
        <v>3.4989591863194018</v>
      </c>
      <c r="X148" s="49">
        <f t="shared" ca="1" si="67"/>
        <v>10.747615125752819</v>
      </c>
      <c r="Y148" s="49">
        <f t="shared" ca="1" si="67"/>
        <v>20.770307459052582</v>
      </c>
      <c r="Z148" s="49">
        <f t="shared" ca="1" si="67"/>
        <v>33.567036186218694</v>
      </c>
      <c r="AA148" s="49">
        <f t="shared" ca="1" si="67"/>
        <v>49.137801307251181</v>
      </c>
      <c r="AB148" s="49">
        <f t="shared" ca="1" si="67"/>
        <v>67.482602822149971</v>
      </c>
      <c r="AC148" s="49">
        <f t="shared" ca="1" si="67"/>
        <v>88.60144073091513</v>
      </c>
      <c r="AD148" s="49">
        <f t="shared" ca="1" si="67"/>
        <v>112.4943150335467</v>
      </c>
      <c r="AE148" s="49">
        <f t="shared" ca="1" si="67"/>
        <v>139.16122573004449</v>
      </c>
      <c r="AF148" s="49">
        <f t="shared" ca="1" si="67"/>
        <v>168.60217282040875</v>
      </c>
      <c r="AG148" s="49">
        <f t="shared" ca="1" si="67"/>
        <v>200.81715630463935</v>
      </c>
      <c r="AH148" s="49">
        <f t="shared" ca="1" si="67"/>
        <v>235.80617618273621</v>
      </c>
      <c r="AI148" s="49">
        <f t="shared" ca="1" si="67"/>
        <v>273.56923245469955</v>
      </c>
      <c r="AJ148" s="49">
        <f t="shared" ca="1" si="68"/>
        <v>314.10632512052916</v>
      </c>
      <c r="AK148" s="75">
        <f ca="1">T148*VLOOKUP('Tipo de Pilha_Furieri2014'!$E$1,'Área - us ur_Furieri2014'!$A$4:$R$6,2,FALSE)/1000</f>
        <v>0</v>
      </c>
      <c r="AL148" s="76">
        <f ca="1">U148*VLOOKUP('Tipo de Pilha_Furieri2014'!$E$1,'Área - us ur_Furieri2014'!$A$4:$R$6,3,FALSE)/1000</f>
        <v>0</v>
      </c>
      <c r="AM148" s="76">
        <f ca="1">V148*VLOOKUP('Tipo de Pilha_Furieri2014'!$E$1,'Área - us ur_Furieri2014'!$A$4:$R$6,4,FALSE)/1000</f>
        <v>0</v>
      </c>
      <c r="AN148" s="76">
        <f ca="1">W148*VLOOKUP('Tipo de Pilha_Furieri2014'!$E$1,'Área - us ur_Furieri2014'!$A$4:$R$6,5,FALSE)/1000</f>
        <v>3.3939904107298198E-4</v>
      </c>
      <c r="AO148" s="76">
        <f ca="1">X148*VLOOKUP('Tipo de Pilha_Furieri2014'!$E$1,'Área - us ur_Furieri2014'!$A$4:$R$6,6,FALSE)/1000</f>
        <v>1.7088708049946984E-3</v>
      </c>
      <c r="AP148" s="76">
        <f ca="1">Y148*VLOOKUP('Tipo de Pilha_Furieri2014'!$E$1,'Área - us ur_Furieri2014'!$A$4:$R$6,7,FALSE)/1000</f>
        <v>4.2163724141876741E-3</v>
      </c>
      <c r="AQ148" s="76">
        <f ca="1">Z148*VLOOKUP('Tipo de Pilha_Furieri2014'!$E$1,'Área - us ur_Furieri2014'!$A$4:$R$6,8,FALSE)/1000</f>
        <v>5.1357565364914598E-3</v>
      </c>
      <c r="AR148" s="76">
        <f ca="1">AA148*VLOOKUP('Tipo de Pilha_Furieri2014'!$E$1,'Área - us ur_Furieri2014'!$A$4:$R$6,9,FALSE)/1000</f>
        <v>5.3560203424903785E-3</v>
      </c>
      <c r="AS148" s="76">
        <f ca="1">AB148*VLOOKUP('Tipo de Pilha_Furieri2014'!$E$1,'Área - us ur_Furieri2014'!$A$4:$R$6,10,FALSE)/1000</f>
        <v>3.6440605523960987E-3</v>
      </c>
      <c r="AT148" s="76">
        <f ca="1">AC148*VLOOKUP('Tipo de Pilha_Furieri2014'!$E$1,'Área - us ur_Furieri2014'!$A$4:$R$6,11,FALSE)/1000</f>
        <v>3.1010504255820298E-3</v>
      </c>
      <c r="AU148" s="76">
        <f ca="1">AD148*VLOOKUP('Tipo de Pilha_Furieri2014'!$E$1,'Área - us ur_Furieri2014'!$A$4:$R$6,12,FALSE)/1000</f>
        <v>2.6998635608051205E-3</v>
      </c>
      <c r="AV148" s="76">
        <f ca="1">AE148*VLOOKUP('Tipo de Pilha_Furieri2014'!$E$1,'Área - us ur_Furieri2014'!$A$4:$R$6,13,FALSE)/1000</f>
        <v>8.3496735438026693E-4</v>
      </c>
      <c r="AW148" s="76">
        <f ca="1">AF148*VLOOKUP('Tipo de Pilha_Furieri2014'!$E$1,'Área - us ur_Furieri2014'!$A$4:$R$6,14,FALSE)/1000</f>
        <v>5.0580651846122624E-4</v>
      </c>
      <c r="AX148" s="76">
        <f ca="1">AG148*VLOOKUP('Tipo de Pilha_Furieri2014'!$E$1,'Área - us ur_Furieri2014'!$A$4:$R$6,15,FALSE)/1000</f>
        <v>2.0081715630463937E-4</v>
      </c>
      <c r="AY148" s="76">
        <f ca="1">AH148*VLOOKUP('Tipo de Pilha_Furieri2014'!$E$1,'Área - us ur_Furieri2014'!$A$4:$R$6,16,FALSE)/1000</f>
        <v>0</v>
      </c>
      <c r="AZ148" s="76">
        <f ca="1">AI148*VLOOKUP('Tipo de Pilha_Furieri2014'!$E$1,'Área - us ur_Furieri2014'!$A$4:$R$6,17,FALSE)/1000</f>
        <v>0</v>
      </c>
      <c r="BA148" s="77">
        <f ca="1">AJ148*VLOOKUP('Tipo de Pilha_Furieri2014'!$E$1,'Área - us ur_Furieri2014'!$A$4:$R$6,18,FALSE)/1000</f>
        <v>0</v>
      </c>
      <c r="BB148" s="70">
        <f t="shared" ca="1" si="66"/>
        <v>2.7742984707166574E-2</v>
      </c>
    </row>
    <row r="149" spans="1:54" ht="15" customHeight="1" x14ac:dyDescent="0.2">
      <c r="A149" s="90">
        <f>'Série Vento-2 dias'!J149</f>
        <v>42298</v>
      </c>
      <c r="B149" s="55">
        <f ca="1">'Série Vento-2 dias'!K149</f>
        <v>17.182429599999999</v>
      </c>
      <c r="C149" s="48">
        <f t="shared" ca="1" si="49"/>
        <v>8.5912148000000008E-2</v>
      </c>
      <c r="D149" s="49">
        <f t="shared" ca="1" si="50"/>
        <v>0.25773644399999995</v>
      </c>
      <c r="E149" s="49">
        <f t="shared" ca="1" si="51"/>
        <v>0.42956074</v>
      </c>
      <c r="F149" s="49">
        <f t="shared" ca="1" si="52"/>
        <v>0.60138503599999993</v>
      </c>
      <c r="G149" s="49">
        <f t="shared" ca="1" si="53"/>
        <v>0.77320933200000008</v>
      </c>
      <c r="H149" s="49">
        <f t="shared" ca="1" si="54"/>
        <v>0.94503362800000001</v>
      </c>
      <c r="I149" s="49">
        <f t="shared" ca="1" si="55"/>
        <v>1.1168579240000001</v>
      </c>
      <c r="J149" s="49">
        <f t="shared" ca="1" si="56"/>
        <v>1.2886822200000001</v>
      </c>
      <c r="K149" s="49">
        <f t="shared" ca="1" si="57"/>
        <v>1.4605065159999999</v>
      </c>
      <c r="L149" s="49">
        <f t="shared" ca="1" si="58"/>
        <v>1.632330812</v>
      </c>
      <c r="M149" s="49">
        <f t="shared" ca="1" si="59"/>
        <v>1.804155108</v>
      </c>
      <c r="N149" s="49">
        <f t="shared" ca="1" si="60"/>
        <v>1.9759794039999998</v>
      </c>
      <c r="O149" s="49">
        <f t="shared" ca="1" si="61"/>
        <v>2.1478036999999999</v>
      </c>
      <c r="P149" s="49">
        <f t="shared" ca="1" si="62"/>
        <v>2.3196279959999999</v>
      </c>
      <c r="Q149" s="49">
        <f t="shared" ca="1" si="63"/>
        <v>2.4914522919999995</v>
      </c>
      <c r="R149" s="49">
        <f t="shared" ca="1" si="64"/>
        <v>2.6632765880000004</v>
      </c>
      <c r="S149" s="50">
        <f t="shared" ca="1" si="65"/>
        <v>2.835100884</v>
      </c>
      <c r="T149" s="48">
        <f t="shared" ca="1" si="67"/>
        <v>0</v>
      </c>
      <c r="U149" s="49">
        <f t="shared" ca="1" si="67"/>
        <v>0</v>
      </c>
      <c r="V149" s="49">
        <f t="shared" ca="1" si="67"/>
        <v>0</v>
      </c>
      <c r="W149" s="49">
        <f t="shared" ca="1" si="67"/>
        <v>5.9882500727538321</v>
      </c>
      <c r="X149" s="49">
        <f t="shared" ca="1" si="67"/>
        <v>15.412206743169406</v>
      </c>
      <c r="Y149" s="49">
        <f t="shared" ca="1" si="67"/>
        <v>28.260899702308862</v>
      </c>
      <c r="Z149" s="49">
        <f t="shared" ca="1" si="67"/>
        <v>44.534328950172224</v>
      </c>
      <c r="AA149" s="49">
        <f t="shared" ca="1" si="67"/>
        <v>64.232494486759464</v>
      </c>
      <c r="AB149" s="49">
        <f t="shared" ca="1" si="67"/>
        <v>87.355396312070582</v>
      </c>
      <c r="AC149" s="49">
        <f t="shared" ca="1" si="67"/>
        <v>113.90303442610561</v>
      </c>
      <c r="AD149" s="49">
        <f t="shared" ca="1" si="67"/>
        <v>143.87540882886452</v>
      </c>
      <c r="AE149" s="49">
        <f t="shared" ca="1" si="67"/>
        <v>177.27251952034732</v>
      </c>
      <c r="AF149" s="49">
        <f t="shared" ca="1" si="67"/>
        <v>214.09436650055397</v>
      </c>
      <c r="AG149" s="49">
        <f t="shared" ca="1" si="67"/>
        <v>254.34094976948461</v>
      </c>
      <c r="AH149" s="49">
        <f t="shared" ca="1" si="67"/>
        <v>298.01226932713894</v>
      </c>
      <c r="AI149" s="49">
        <f t="shared" ca="1" si="67"/>
        <v>345.10832517351753</v>
      </c>
      <c r="AJ149" s="49">
        <f t="shared" ca="1" si="68"/>
        <v>395.6291173086197</v>
      </c>
      <c r="AK149" s="75">
        <f ca="1">T149*VLOOKUP('Tipo de Pilha_Furieri2014'!$E$1,'Área - us ur_Furieri2014'!$A$4:$R$6,2,FALSE)/1000</f>
        <v>0</v>
      </c>
      <c r="AL149" s="76">
        <f ca="1">U149*VLOOKUP('Tipo de Pilha_Furieri2014'!$E$1,'Área - us ur_Furieri2014'!$A$4:$R$6,3,FALSE)/1000</f>
        <v>0</v>
      </c>
      <c r="AM149" s="76">
        <f ca="1">V149*VLOOKUP('Tipo de Pilha_Furieri2014'!$E$1,'Área - us ur_Furieri2014'!$A$4:$R$6,4,FALSE)/1000</f>
        <v>0</v>
      </c>
      <c r="AN149" s="76">
        <f ca="1">W149*VLOOKUP('Tipo de Pilha_Furieri2014'!$E$1,'Área - us ur_Furieri2014'!$A$4:$R$6,5,FALSE)/1000</f>
        <v>5.8086025705712167E-4</v>
      </c>
      <c r="AO149" s="76">
        <f ca="1">X149*VLOOKUP('Tipo de Pilha_Furieri2014'!$E$1,'Área - us ur_Furieri2014'!$A$4:$R$6,6,FALSE)/1000</f>
        <v>2.4505408721639354E-3</v>
      </c>
      <c r="AP149" s="76">
        <f ca="1">Y149*VLOOKUP('Tipo de Pilha_Furieri2014'!$E$1,'Área - us ur_Furieri2014'!$A$4:$R$6,7,FALSE)/1000</f>
        <v>5.7369626395686992E-3</v>
      </c>
      <c r="AQ149" s="76">
        <f ca="1">Z149*VLOOKUP('Tipo de Pilha_Furieri2014'!$E$1,'Área - us ur_Furieri2014'!$A$4:$R$6,8,FALSE)/1000</f>
        <v>6.8137523293763502E-3</v>
      </c>
      <c r="AR149" s="76">
        <f ca="1">AA149*VLOOKUP('Tipo de Pilha_Furieri2014'!$E$1,'Área - us ur_Furieri2014'!$A$4:$R$6,9,FALSE)/1000</f>
        <v>7.0013418990567816E-3</v>
      </c>
      <c r="AS149" s="76">
        <f ca="1">AB149*VLOOKUP('Tipo de Pilha_Furieri2014'!$E$1,'Área - us ur_Furieri2014'!$A$4:$R$6,10,FALSE)/1000</f>
        <v>4.7171914008518117E-3</v>
      </c>
      <c r="AT149" s="76">
        <f ca="1">AC149*VLOOKUP('Tipo de Pilha_Furieri2014'!$E$1,'Área - us ur_Furieri2014'!$A$4:$R$6,11,FALSE)/1000</f>
        <v>3.9866062049136964E-3</v>
      </c>
      <c r="AU149" s="76">
        <f ca="1">AD149*VLOOKUP('Tipo de Pilha_Furieri2014'!$E$1,'Área - us ur_Furieri2014'!$A$4:$R$6,12,FALSE)/1000</f>
        <v>3.4530098118927487E-3</v>
      </c>
      <c r="AV149" s="76">
        <f ca="1">AE149*VLOOKUP('Tipo de Pilha_Furieri2014'!$E$1,'Área - us ur_Furieri2014'!$A$4:$R$6,13,FALSE)/1000</f>
        <v>1.063635117122084E-3</v>
      </c>
      <c r="AW149" s="76">
        <f ca="1">AF149*VLOOKUP('Tipo de Pilha_Furieri2014'!$E$1,'Área - us ur_Furieri2014'!$A$4:$R$6,14,FALSE)/1000</f>
        <v>6.422830995016619E-4</v>
      </c>
      <c r="AX149" s="76">
        <f ca="1">AG149*VLOOKUP('Tipo de Pilha_Furieri2014'!$E$1,'Área - us ur_Furieri2014'!$A$4:$R$6,15,FALSE)/1000</f>
        <v>2.5434094976948461E-4</v>
      </c>
      <c r="AY149" s="76">
        <f ca="1">AH149*VLOOKUP('Tipo de Pilha_Furieri2014'!$E$1,'Área - us ur_Furieri2014'!$A$4:$R$6,16,FALSE)/1000</f>
        <v>0</v>
      </c>
      <c r="AZ149" s="76">
        <f ca="1">AI149*VLOOKUP('Tipo de Pilha_Furieri2014'!$E$1,'Área - us ur_Furieri2014'!$A$4:$R$6,17,FALSE)/1000</f>
        <v>0</v>
      </c>
      <c r="BA149" s="77">
        <f ca="1">AJ149*VLOOKUP('Tipo de Pilha_Furieri2014'!$E$1,'Área - us ur_Furieri2014'!$A$4:$R$6,18,FALSE)/1000</f>
        <v>0</v>
      </c>
      <c r="BB149" s="70">
        <f t="shared" ca="1" si="66"/>
        <v>3.6700524581274374E-2</v>
      </c>
    </row>
    <row r="150" spans="1:54" ht="15" customHeight="1" x14ac:dyDescent="0.2">
      <c r="A150" s="90">
        <f>'Série Vento-2 dias'!J150</f>
        <v>42300</v>
      </c>
      <c r="B150" s="55">
        <f ca="1">'Série Vento-2 dias'!K150</f>
        <v>17.182429599999999</v>
      </c>
      <c r="C150" s="48">
        <f t="shared" ca="1" si="49"/>
        <v>8.5912148000000008E-2</v>
      </c>
      <c r="D150" s="49">
        <f t="shared" ca="1" si="50"/>
        <v>0.25773644399999995</v>
      </c>
      <c r="E150" s="49">
        <f t="shared" ca="1" si="51"/>
        <v>0.42956074</v>
      </c>
      <c r="F150" s="49">
        <f t="shared" ca="1" si="52"/>
        <v>0.60138503599999993</v>
      </c>
      <c r="G150" s="49">
        <f t="shared" ca="1" si="53"/>
        <v>0.77320933200000008</v>
      </c>
      <c r="H150" s="49">
        <f t="shared" ca="1" si="54"/>
        <v>0.94503362800000001</v>
      </c>
      <c r="I150" s="49">
        <f t="shared" ca="1" si="55"/>
        <v>1.1168579240000001</v>
      </c>
      <c r="J150" s="49">
        <f t="shared" ca="1" si="56"/>
        <v>1.2886822200000001</v>
      </c>
      <c r="K150" s="49">
        <f t="shared" ca="1" si="57"/>
        <v>1.4605065159999999</v>
      </c>
      <c r="L150" s="49">
        <f t="shared" ca="1" si="58"/>
        <v>1.632330812</v>
      </c>
      <c r="M150" s="49">
        <f t="shared" ca="1" si="59"/>
        <v>1.804155108</v>
      </c>
      <c r="N150" s="49">
        <f t="shared" ca="1" si="60"/>
        <v>1.9759794039999998</v>
      </c>
      <c r="O150" s="49">
        <f t="shared" ca="1" si="61"/>
        <v>2.1478036999999999</v>
      </c>
      <c r="P150" s="49">
        <f t="shared" ca="1" si="62"/>
        <v>2.3196279959999999</v>
      </c>
      <c r="Q150" s="49">
        <f t="shared" ca="1" si="63"/>
        <v>2.4914522919999995</v>
      </c>
      <c r="R150" s="49">
        <f t="shared" ca="1" si="64"/>
        <v>2.6632765880000004</v>
      </c>
      <c r="S150" s="50">
        <f t="shared" ca="1" si="65"/>
        <v>2.835100884</v>
      </c>
      <c r="T150" s="48">
        <f t="shared" ca="1" si="67"/>
        <v>0</v>
      </c>
      <c r="U150" s="49">
        <f t="shared" ca="1" si="67"/>
        <v>0</v>
      </c>
      <c r="V150" s="49">
        <f t="shared" ca="1" si="67"/>
        <v>0</v>
      </c>
      <c r="W150" s="49">
        <f t="shared" ca="1" si="67"/>
        <v>5.9882500727538321</v>
      </c>
      <c r="X150" s="49">
        <f t="shared" ca="1" si="67"/>
        <v>15.412206743169406</v>
      </c>
      <c r="Y150" s="49">
        <f t="shared" ca="1" si="67"/>
        <v>28.260899702308862</v>
      </c>
      <c r="Z150" s="49">
        <f t="shared" ca="1" si="67"/>
        <v>44.534328950172224</v>
      </c>
      <c r="AA150" s="49">
        <f t="shared" ca="1" si="67"/>
        <v>64.232494486759464</v>
      </c>
      <c r="AB150" s="49">
        <f t="shared" ca="1" si="67"/>
        <v>87.355396312070582</v>
      </c>
      <c r="AC150" s="49">
        <f t="shared" ca="1" si="67"/>
        <v>113.90303442610561</v>
      </c>
      <c r="AD150" s="49">
        <f t="shared" ca="1" si="67"/>
        <v>143.87540882886452</v>
      </c>
      <c r="AE150" s="49">
        <f t="shared" ca="1" si="67"/>
        <v>177.27251952034732</v>
      </c>
      <c r="AF150" s="49">
        <f t="shared" ca="1" si="67"/>
        <v>214.09436650055397</v>
      </c>
      <c r="AG150" s="49">
        <f t="shared" ca="1" si="67"/>
        <v>254.34094976948461</v>
      </c>
      <c r="AH150" s="49">
        <f t="shared" ca="1" si="67"/>
        <v>298.01226932713894</v>
      </c>
      <c r="AI150" s="49">
        <f t="shared" ca="1" si="67"/>
        <v>345.10832517351753</v>
      </c>
      <c r="AJ150" s="49">
        <f t="shared" ca="1" si="68"/>
        <v>395.6291173086197</v>
      </c>
      <c r="AK150" s="75">
        <f ca="1">T150*VLOOKUP('Tipo de Pilha_Furieri2014'!$E$1,'Área - us ur_Furieri2014'!$A$4:$R$6,2,FALSE)/1000</f>
        <v>0</v>
      </c>
      <c r="AL150" s="76">
        <f ca="1">U150*VLOOKUP('Tipo de Pilha_Furieri2014'!$E$1,'Área - us ur_Furieri2014'!$A$4:$R$6,3,FALSE)/1000</f>
        <v>0</v>
      </c>
      <c r="AM150" s="76">
        <f ca="1">V150*VLOOKUP('Tipo de Pilha_Furieri2014'!$E$1,'Área - us ur_Furieri2014'!$A$4:$R$6,4,FALSE)/1000</f>
        <v>0</v>
      </c>
      <c r="AN150" s="76">
        <f ca="1">W150*VLOOKUP('Tipo de Pilha_Furieri2014'!$E$1,'Área - us ur_Furieri2014'!$A$4:$R$6,5,FALSE)/1000</f>
        <v>5.8086025705712167E-4</v>
      </c>
      <c r="AO150" s="76">
        <f ca="1">X150*VLOOKUP('Tipo de Pilha_Furieri2014'!$E$1,'Área - us ur_Furieri2014'!$A$4:$R$6,6,FALSE)/1000</f>
        <v>2.4505408721639354E-3</v>
      </c>
      <c r="AP150" s="76">
        <f ca="1">Y150*VLOOKUP('Tipo de Pilha_Furieri2014'!$E$1,'Área - us ur_Furieri2014'!$A$4:$R$6,7,FALSE)/1000</f>
        <v>5.7369626395686992E-3</v>
      </c>
      <c r="AQ150" s="76">
        <f ca="1">Z150*VLOOKUP('Tipo de Pilha_Furieri2014'!$E$1,'Área - us ur_Furieri2014'!$A$4:$R$6,8,FALSE)/1000</f>
        <v>6.8137523293763502E-3</v>
      </c>
      <c r="AR150" s="76">
        <f ca="1">AA150*VLOOKUP('Tipo de Pilha_Furieri2014'!$E$1,'Área - us ur_Furieri2014'!$A$4:$R$6,9,FALSE)/1000</f>
        <v>7.0013418990567816E-3</v>
      </c>
      <c r="AS150" s="76">
        <f ca="1">AB150*VLOOKUP('Tipo de Pilha_Furieri2014'!$E$1,'Área - us ur_Furieri2014'!$A$4:$R$6,10,FALSE)/1000</f>
        <v>4.7171914008518117E-3</v>
      </c>
      <c r="AT150" s="76">
        <f ca="1">AC150*VLOOKUP('Tipo de Pilha_Furieri2014'!$E$1,'Área - us ur_Furieri2014'!$A$4:$R$6,11,FALSE)/1000</f>
        <v>3.9866062049136964E-3</v>
      </c>
      <c r="AU150" s="76">
        <f ca="1">AD150*VLOOKUP('Tipo de Pilha_Furieri2014'!$E$1,'Área - us ur_Furieri2014'!$A$4:$R$6,12,FALSE)/1000</f>
        <v>3.4530098118927487E-3</v>
      </c>
      <c r="AV150" s="76">
        <f ca="1">AE150*VLOOKUP('Tipo de Pilha_Furieri2014'!$E$1,'Área - us ur_Furieri2014'!$A$4:$R$6,13,FALSE)/1000</f>
        <v>1.063635117122084E-3</v>
      </c>
      <c r="AW150" s="76">
        <f ca="1">AF150*VLOOKUP('Tipo de Pilha_Furieri2014'!$E$1,'Área - us ur_Furieri2014'!$A$4:$R$6,14,FALSE)/1000</f>
        <v>6.422830995016619E-4</v>
      </c>
      <c r="AX150" s="76">
        <f ca="1">AG150*VLOOKUP('Tipo de Pilha_Furieri2014'!$E$1,'Área - us ur_Furieri2014'!$A$4:$R$6,15,FALSE)/1000</f>
        <v>2.5434094976948461E-4</v>
      </c>
      <c r="AY150" s="76">
        <f ca="1">AH150*VLOOKUP('Tipo de Pilha_Furieri2014'!$E$1,'Área - us ur_Furieri2014'!$A$4:$R$6,16,FALSE)/1000</f>
        <v>0</v>
      </c>
      <c r="AZ150" s="76">
        <f ca="1">AI150*VLOOKUP('Tipo de Pilha_Furieri2014'!$E$1,'Área - us ur_Furieri2014'!$A$4:$R$6,17,FALSE)/1000</f>
        <v>0</v>
      </c>
      <c r="BA150" s="77">
        <f ca="1">AJ150*VLOOKUP('Tipo de Pilha_Furieri2014'!$E$1,'Área - us ur_Furieri2014'!$A$4:$R$6,18,FALSE)/1000</f>
        <v>0</v>
      </c>
      <c r="BB150" s="70">
        <f t="shared" ca="1" si="66"/>
        <v>3.6700524581274374E-2</v>
      </c>
    </row>
    <row r="151" spans="1:54" ht="15" customHeight="1" x14ac:dyDescent="0.2">
      <c r="A151" s="90">
        <f>'Série Vento-2 dias'!J151</f>
        <v>42302</v>
      </c>
      <c r="B151" s="55">
        <f ca="1">'Série Vento-2 dias'!K151</f>
        <v>15.464186639999999</v>
      </c>
      <c r="C151" s="48">
        <f t="shared" ca="1" si="49"/>
        <v>7.7320933200000011E-2</v>
      </c>
      <c r="D151" s="49">
        <f t="shared" ca="1" si="50"/>
        <v>0.23196279959999999</v>
      </c>
      <c r="E151" s="49">
        <f t="shared" ca="1" si="51"/>
        <v>0.38660466599999999</v>
      </c>
      <c r="F151" s="49">
        <f t="shared" ca="1" si="52"/>
        <v>0.54124653239999987</v>
      </c>
      <c r="G151" s="49">
        <f t="shared" ca="1" si="53"/>
        <v>0.69588839880000009</v>
      </c>
      <c r="H151" s="49">
        <f t="shared" ca="1" si="54"/>
        <v>0.85053026520000008</v>
      </c>
      <c r="I151" s="49">
        <f t="shared" ca="1" si="55"/>
        <v>1.0051721316</v>
      </c>
      <c r="J151" s="49">
        <f t="shared" ca="1" si="56"/>
        <v>1.1598139980000002</v>
      </c>
      <c r="K151" s="49">
        <f t="shared" ca="1" si="57"/>
        <v>1.3144558644</v>
      </c>
      <c r="L151" s="49">
        <f t="shared" ca="1" si="58"/>
        <v>1.4690977307999999</v>
      </c>
      <c r="M151" s="49">
        <f t="shared" ca="1" si="59"/>
        <v>1.6237395972000002</v>
      </c>
      <c r="N151" s="49">
        <f t="shared" ca="1" si="60"/>
        <v>1.7783814635999997</v>
      </c>
      <c r="O151" s="49">
        <f t="shared" ca="1" si="61"/>
        <v>1.9330233299999999</v>
      </c>
      <c r="P151" s="49">
        <f t="shared" ca="1" si="62"/>
        <v>2.0876651964000001</v>
      </c>
      <c r="Q151" s="49">
        <f t="shared" ca="1" si="63"/>
        <v>2.2423070627999997</v>
      </c>
      <c r="R151" s="49">
        <f t="shared" ca="1" si="64"/>
        <v>2.3969489292000001</v>
      </c>
      <c r="S151" s="50">
        <f t="shared" ca="1" si="65"/>
        <v>2.5515907956000001</v>
      </c>
      <c r="T151" s="48">
        <f t="shared" ca="1" si="67"/>
        <v>0</v>
      </c>
      <c r="U151" s="49">
        <f t="shared" ca="1" si="67"/>
        <v>0</v>
      </c>
      <c r="V151" s="49">
        <f t="shared" ca="1" si="67"/>
        <v>0</v>
      </c>
      <c r="W151" s="49">
        <f t="shared" ca="1" si="67"/>
        <v>3.4989591863194018</v>
      </c>
      <c r="X151" s="49">
        <f t="shared" ca="1" si="67"/>
        <v>10.747615125752819</v>
      </c>
      <c r="Y151" s="49">
        <f t="shared" ca="1" si="67"/>
        <v>20.770307459052582</v>
      </c>
      <c r="Z151" s="49">
        <f t="shared" ca="1" si="67"/>
        <v>33.567036186218694</v>
      </c>
      <c r="AA151" s="49">
        <f t="shared" ca="1" si="67"/>
        <v>49.137801307251181</v>
      </c>
      <c r="AB151" s="49">
        <f t="shared" ca="1" si="67"/>
        <v>67.482602822149971</v>
      </c>
      <c r="AC151" s="49">
        <f t="shared" ca="1" si="67"/>
        <v>88.60144073091513</v>
      </c>
      <c r="AD151" s="49">
        <f t="shared" ca="1" si="67"/>
        <v>112.4943150335467</v>
      </c>
      <c r="AE151" s="49">
        <f t="shared" ref="AE151:AI184" ca="1" si="69">IF(N151&gt;$BF$1,58*(N151-$BF$1)^2+25*(N151-$BF$1),0)</f>
        <v>139.16122573004449</v>
      </c>
      <c r="AF151" s="49">
        <f t="shared" ca="1" si="69"/>
        <v>168.60217282040875</v>
      </c>
      <c r="AG151" s="49">
        <f t="shared" ca="1" si="69"/>
        <v>200.81715630463935</v>
      </c>
      <c r="AH151" s="49">
        <f t="shared" ca="1" si="69"/>
        <v>235.80617618273621</v>
      </c>
      <c r="AI151" s="49">
        <f t="shared" ca="1" si="69"/>
        <v>273.56923245469955</v>
      </c>
      <c r="AJ151" s="49">
        <f t="shared" ca="1" si="68"/>
        <v>314.10632512052916</v>
      </c>
      <c r="AK151" s="75">
        <f ca="1">T151*VLOOKUP('Tipo de Pilha_Furieri2014'!$E$1,'Área - us ur_Furieri2014'!$A$4:$R$6,2,FALSE)/1000</f>
        <v>0</v>
      </c>
      <c r="AL151" s="76">
        <f ca="1">U151*VLOOKUP('Tipo de Pilha_Furieri2014'!$E$1,'Área - us ur_Furieri2014'!$A$4:$R$6,3,FALSE)/1000</f>
        <v>0</v>
      </c>
      <c r="AM151" s="76">
        <f ca="1">V151*VLOOKUP('Tipo de Pilha_Furieri2014'!$E$1,'Área - us ur_Furieri2014'!$A$4:$R$6,4,FALSE)/1000</f>
        <v>0</v>
      </c>
      <c r="AN151" s="76">
        <f ca="1">W151*VLOOKUP('Tipo de Pilha_Furieri2014'!$E$1,'Área - us ur_Furieri2014'!$A$4:$R$6,5,FALSE)/1000</f>
        <v>3.3939904107298198E-4</v>
      </c>
      <c r="AO151" s="76">
        <f ca="1">X151*VLOOKUP('Tipo de Pilha_Furieri2014'!$E$1,'Área - us ur_Furieri2014'!$A$4:$R$6,6,FALSE)/1000</f>
        <v>1.7088708049946984E-3</v>
      </c>
      <c r="AP151" s="76">
        <f ca="1">Y151*VLOOKUP('Tipo de Pilha_Furieri2014'!$E$1,'Área - us ur_Furieri2014'!$A$4:$R$6,7,FALSE)/1000</f>
        <v>4.2163724141876741E-3</v>
      </c>
      <c r="AQ151" s="76">
        <f ca="1">Z151*VLOOKUP('Tipo de Pilha_Furieri2014'!$E$1,'Área - us ur_Furieri2014'!$A$4:$R$6,8,FALSE)/1000</f>
        <v>5.1357565364914598E-3</v>
      </c>
      <c r="AR151" s="76">
        <f ca="1">AA151*VLOOKUP('Tipo de Pilha_Furieri2014'!$E$1,'Área - us ur_Furieri2014'!$A$4:$R$6,9,FALSE)/1000</f>
        <v>5.3560203424903785E-3</v>
      </c>
      <c r="AS151" s="76">
        <f ca="1">AB151*VLOOKUP('Tipo de Pilha_Furieri2014'!$E$1,'Área - us ur_Furieri2014'!$A$4:$R$6,10,FALSE)/1000</f>
        <v>3.6440605523960987E-3</v>
      </c>
      <c r="AT151" s="76">
        <f ca="1">AC151*VLOOKUP('Tipo de Pilha_Furieri2014'!$E$1,'Área - us ur_Furieri2014'!$A$4:$R$6,11,FALSE)/1000</f>
        <v>3.1010504255820298E-3</v>
      </c>
      <c r="AU151" s="76">
        <f ca="1">AD151*VLOOKUP('Tipo de Pilha_Furieri2014'!$E$1,'Área - us ur_Furieri2014'!$A$4:$R$6,12,FALSE)/1000</f>
        <v>2.6998635608051205E-3</v>
      </c>
      <c r="AV151" s="76">
        <f ca="1">AE151*VLOOKUP('Tipo de Pilha_Furieri2014'!$E$1,'Área - us ur_Furieri2014'!$A$4:$R$6,13,FALSE)/1000</f>
        <v>8.3496735438026693E-4</v>
      </c>
      <c r="AW151" s="76">
        <f ca="1">AF151*VLOOKUP('Tipo de Pilha_Furieri2014'!$E$1,'Área - us ur_Furieri2014'!$A$4:$R$6,14,FALSE)/1000</f>
        <v>5.0580651846122624E-4</v>
      </c>
      <c r="AX151" s="76">
        <f ca="1">AG151*VLOOKUP('Tipo de Pilha_Furieri2014'!$E$1,'Área - us ur_Furieri2014'!$A$4:$R$6,15,FALSE)/1000</f>
        <v>2.0081715630463937E-4</v>
      </c>
      <c r="AY151" s="76">
        <f ca="1">AH151*VLOOKUP('Tipo de Pilha_Furieri2014'!$E$1,'Área - us ur_Furieri2014'!$A$4:$R$6,16,FALSE)/1000</f>
        <v>0</v>
      </c>
      <c r="AZ151" s="76">
        <f ca="1">AI151*VLOOKUP('Tipo de Pilha_Furieri2014'!$E$1,'Área - us ur_Furieri2014'!$A$4:$R$6,17,FALSE)/1000</f>
        <v>0</v>
      </c>
      <c r="BA151" s="77">
        <f ca="1">AJ151*VLOOKUP('Tipo de Pilha_Furieri2014'!$E$1,'Área - us ur_Furieri2014'!$A$4:$R$6,18,FALSE)/1000</f>
        <v>0</v>
      </c>
      <c r="BB151" s="70">
        <f t="shared" ca="1" si="66"/>
        <v>2.7742984707166574E-2</v>
      </c>
    </row>
    <row r="152" spans="1:54" ht="15" customHeight="1" x14ac:dyDescent="0.2">
      <c r="A152" s="90">
        <f>'Série Vento-2 dias'!J152</f>
        <v>42304</v>
      </c>
      <c r="B152" s="55">
        <f ca="1">'Série Vento-2 dias'!K152</f>
        <v>13.74594368</v>
      </c>
      <c r="C152" s="48">
        <f t="shared" ca="1" si="49"/>
        <v>6.8729718400000014E-2</v>
      </c>
      <c r="D152" s="49">
        <f t="shared" ca="1" si="50"/>
        <v>0.2061891552</v>
      </c>
      <c r="E152" s="49">
        <f t="shared" ca="1" si="51"/>
        <v>0.34364859200000003</v>
      </c>
      <c r="F152" s="49">
        <f t="shared" ca="1" si="52"/>
        <v>0.48110802879999992</v>
      </c>
      <c r="G152" s="49">
        <f t="shared" ca="1" si="53"/>
        <v>0.61856746560000009</v>
      </c>
      <c r="H152" s="49">
        <f t="shared" ca="1" si="54"/>
        <v>0.75602690240000014</v>
      </c>
      <c r="I152" s="49">
        <f t="shared" ca="1" si="55"/>
        <v>0.89348633919999998</v>
      </c>
      <c r="J152" s="49">
        <f t="shared" ca="1" si="56"/>
        <v>1.030945776</v>
      </c>
      <c r="K152" s="49">
        <f t="shared" ca="1" si="57"/>
        <v>1.1684052128</v>
      </c>
      <c r="L152" s="49">
        <f t="shared" ca="1" si="58"/>
        <v>1.3058646495999999</v>
      </c>
      <c r="M152" s="49">
        <f t="shared" ca="1" si="59"/>
        <v>1.4433240864000001</v>
      </c>
      <c r="N152" s="49">
        <f t="shared" ca="1" si="60"/>
        <v>1.5807835231999998</v>
      </c>
      <c r="O152" s="49">
        <f t="shared" ca="1" si="61"/>
        <v>1.71824296</v>
      </c>
      <c r="P152" s="49">
        <f t="shared" ca="1" si="62"/>
        <v>1.8557023968000002</v>
      </c>
      <c r="Q152" s="49">
        <f t="shared" ca="1" si="63"/>
        <v>1.9931618335999999</v>
      </c>
      <c r="R152" s="49">
        <f t="shared" ca="1" si="64"/>
        <v>2.1306212704000003</v>
      </c>
      <c r="S152" s="50">
        <f t="shared" ca="1" si="65"/>
        <v>2.2680807072000002</v>
      </c>
      <c r="T152" s="48">
        <f t="shared" ref="T152:AD175" ca="1" si="70">IF(C152&gt;$BF$1,58*(C152-$BF$1)^2+25*(C152-$BF$1),0)</f>
        <v>0</v>
      </c>
      <c r="U152" s="49">
        <f t="shared" ca="1" si="70"/>
        <v>0</v>
      </c>
      <c r="V152" s="49">
        <f t="shared" ca="1" si="70"/>
        <v>0</v>
      </c>
      <c r="W152" s="49">
        <f t="shared" ca="1" si="70"/>
        <v>1.4291984952536523</v>
      </c>
      <c r="X152" s="49">
        <f t="shared" ca="1" si="70"/>
        <v>6.7765326068028209</v>
      </c>
      <c r="Y152" s="49">
        <f t="shared" ca="1" si="70"/>
        <v>14.315697943135278</v>
      </c>
      <c r="Z152" s="49">
        <f t="shared" ca="1" si="70"/>
        <v>24.046694504251011</v>
      </c>
      <c r="AA152" s="49">
        <f t="shared" ca="1" si="70"/>
        <v>35.969522290150053</v>
      </c>
      <c r="AB152" s="49">
        <f t="shared" ca="1" si="70"/>
        <v>50.08418130083237</v>
      </c>
      <c r="AC152" s="49">
        <f t="shared" ca="1" si="70"/>
        <v>66.390671536297987</v>
      </c>
      <c r="AD152" s="49">
        <f t="shared" ca="1" si="70"/>
        <v>84.888992996546904</v>
      </c>
      <c r="AE152" s="49">
        <f t="shared" ca="1" si="69"/>
        <v>105.57914568157906</v>
      </c>
      <c r="AF152" s="49">
        <f t="shared" ca="1" si="69"/>
        <v>128.46112959139458</v>
      </c>
      <c r="AG152" s="49">
        <f t="shared" ca="1" si="69"/>
        <v>153.53494472599337</v>
      </c>
      <c r="AH152" s="49">
        <f t="shared" ca="1" si="69"/>
        <v>180.8005910853754</v>
      </c>
      <c r="AI152" s="49">
        <f t="shared" ca="1" si="69"/>
        <v>210.25806866954085</v>
      </c>
      <c r="AJ152" s="49">
        <f t="shared" ca="1" si="68"/>
        <v>241.90737747848948</v>
      </c>
      <c r="AK152" s="75">
        <f ca="1">T152*VLOOKUP('Tipo de Pilha_Furieri2014'!$E$1,'Área - us ur_Furieri2014'!$A$4:$R$6,2,FALSE)/1000</f>
        <v>0</v>
      </c>
      <c r="AL152" s="76">
        <f ca="1">U152*VLOOKUP('Tipo de Pilha_Furieri2014'!$E$1,'Área - us ur_Furieri2014'!$A$4:$R$6,3,FALSE)/1000</f>
        <v>0</v>
      </c>
      <c r="AM152" s="76">
        <f ca="1">V152*VLOOKUP('Tipo de Pilha_Furieri2014'!$E$1,'Área - us ur_Furieri2014'!$A$4:$R$6,4,FALSE)/1000</f>
        <v>0</v>
      </c>
      <c r="AN152" s="76">
        <f ca="1">W152*VLOOKUP('Tipo de Pilha_Furieri2014'!$E$1,'Área - us ur_Furieri2014'!$A$4:$R$6,5,FALSE)/1000</f>
        <v>1.3863225403960424E-4</v>
      </c>
      <c r="AO152" s="76">
        <f ca="1">X152*VLOOKUP('Tipo de Pilha_Furieri2014'!$E$1,'Área - us ur_Furieri2014'!$A$4:$R$6,6,FALSE)/1000</f>
        <v>1.0774686844816485E-3</v>
      </c>
      <c r="AP152" s="76">
        <f ca="1">Y152*VLOOKUP('Tipo de Pilha_Furieri2014'!$E$1,'Área - us ur_Furieri2014'!$A$4:$R$6,7,FALSE)/1000</f>
        <v>2.9060866824564616E-3</v>
      </c>
      <c r="AQ152" s="76">
        <f ca="1">Z152*VLOOKUP('Tipo de Pilha_Furieri2014'!$E$1,'Área - us ur_Furieri2014'!$A$4:$R$6,8,FALSE)/1000</f>
        <v>3.6791442591504048E-3</v>
      </c>
      <c r="AR152" s="76">
        <f ca="1">AA152*VLOOKUP('Tipo de Pilha_Furieri2014'!$E$1,'Área - us ur_Furieri2014'!$A$4:$R$6,9,FALSE)/1000</f>
        <v>3.9206779296263559E-3</v>
      </c>
      <c r="AS152" s="76">
        <f ca="1">AB152*VLOOKUP('Tipo de Pilha_Furieri2014'!$E$1,'Área - us ur_Furieri2014'!$A$4:$R$6,10,FALSE)/1000</f>
        <v>2.7045457902449481E-3</v>
      </c>
      <c r="AT152" s="76">
        <f ca="1">AC152*VLOOKUP('Tipo de Pilha_Furieri2014'!$E$1,'Área - us ur_Furieri2014'!$A$4:$R$6,11,FALSE)/1000</f>
        <v>2.3236735037704295E-3</v>
      </c>
      <c r="AU152" s="76">
        <f ca="1">AD152*VLOOKUP('Tipo de Pilha_Furieri2014'!$E$1,'Área - us ur_Furieri2014'!$A$4:$R$6,12,FALSE)/1000</f>
        <v>2.0373358319171254E-3</v>
      </c>
      <c r="AV152" s="76">
        <f ca="1">AE152*VLOOKUP('Tipo de Pilha_Furieri2014'!$E$1,'Área - us ur_Furieri2014'!$A$4:$R$6,13,FALSE)/1000</f>
        <v>6.3347487408947449E-4</v>
      </c>
      <c r="AW152" s="76">
        <f ca="1">AF152*VLOOKUP('Tipo de Pilha_Furieri2014'!$E$1,'Área - us ur_Furieri2014'!$A$4:$R$6,14,FALSE)/1000</f>
        <v>3.8538338877418379E-4</v>
      </c>
      <c r="AX152" s="76">
        <f ca="1">AG152*VLOOKUP('Tipo de Pilha_Furieri2014'!$E$1,'Área - us ur_Furieri2014'!$A$4:$R$6,15,FALSE)/1000</f>
        <v>1.5353494472599338E-4</v>
      </c>
      <c r="AY152" s="76">
        <f ca="1">AH152*VLOOKUP('Tipo de Pilha_Furieri2014'!$E$1,'Área - us ur_Furieri2014'!$A$4:$R$6,16,FALSE)/1000</f>
        <v>0</v>
      </c>
      <c r="AZ152" s="76">
        <f ca="1">AI152*VLOOKUP('Tipo de Pilha_Furieri2014'!$E$1,'Área - us ur_Furieri2014'!$A$4:$R$6,17,FALSE)/1000</f>
        <v>0</v>
      </c>
      <c r="BA152" s="77">
        <f ca="1">AJ152*VLOOKUP('Tipo de Pilha_Furieri2014'!$E$1,'Área - us ur_Furieri2014'!$A$4:$R$6,18,FALSE)/1000</f>
        <v>0</v>
      </c>
      <c r="BB152" s="70">
        <f t="shared" ca="1" si="66"/>
        <v>1.9959958143276627E-2</v>
      </c>
    </row>
    <row r="153" spans="1:54" ht="15" customHeight="1" x14ac:dyDescent="0.2">
      <c r="A153" s="90">
        <f>'Série Vento-2 dias'!J153</f>
        <v>42306</v>
      </c>
      <c r="B153" s="55">
        <f ca="1">'Série Vento-2 dias'!K153</f>
        <v>18.041551079999998</v>
      </c>
      <c r="C153" s="48">
        <f t="shared" ca="1" si="49"/>
        <v>9.0207755400000006E-2</v>
      </c>
      <c r="D153" s="49">
        <f t="shared" ca="1" si="50"/>
        <v>0.27062326619999993</v>
      </c>
      <c r="E153" s="49">
        <f t="shared" ca="1" si="51"/>
        <v>0.45103877699999995</v>
      </c>
      <c r="F153" s="49">
        <f t="shared" ca="1" si="52"/>
        <v>0.6314542877999999</v>
      </c>
      <c r="G153" s="49">
        <f t="shared" ca="1" si="53"/>
        <v>0.81186979859999997</v>
      </c>
      <c r="H153" s="49">
        <f t="shared" ca="1" si="54"/>
        <v>0.99228530940000004</v>
      </c>
      <c r="I153" s="49">
        <f t="shared" ca="1" si="55"/>
        <v>1.1727008202</v>
      </c>
      <c r="J153" s="49">
        <f t="shared" ca="1" si="56"/>
        <v>1.3531163310000001</v>
      </c>
      <c r="K153" s="49">
        <f t="shared" ca="1" si="57"/>
        <v>1.5335318417999999</v>
      </c>
      <c r="L153" s="49">
        <f t="shared" ca="1" si="58"/>
        <v>1.7139473525999998</v>
      </c>
      <c r="M153" s="49">
        <f t="shared" ca="1" si="59"/>
        <v>1.8943628634</v>
      </c>
      <c r="N153" s="49">
        <f t="shared" ca="1" si="60"/>
        <v>2.0747783741999997</v>
      </c>
      <c r="O153" s="49">
        <f t="shared" ca="1" si="61"/>
        <v>2.2551938849999997</v>
      </c>
      <c r="P153" s="49">
        <f t="shared" ca="1" si="62"/>
        <v>2.4356093957999998</v>
      </c>
      <c r="Q153" s="49">
        <f t="shared" ca="1" si="63"/>
        <v>2.6160249065999994</v>
      </c>
      <c r="R153" s="49">
        <f t="shared" ca="1" si="64"/>
        <v>2.7964404173999999</v>
      </c>
      <c r="S153" s="50">
        <f t="shared" ca="1" si="65"/>
        <v>2.9768559282</v>
      </c>
      <c r="T153" s="48">
        <f t="shared" ca="1" si="70"/>
        <v>0</v>
      </c>
      <c r="U153" s="49">
        <f t="shared" ca="1" si="70"/>
        <v>0</v>
      </c>
      <c r="V153" s="49">
        <f t="shared" ca="1" si="70"/>
        <v>0.55164197298403106</v>
      </c>
      <c r="W153" s="49">
        <f t="shared" ca="1" si="70"/>
        <v>7.3902193392342994</v>
      </c>
      <c r="X153" s="49">
        <f t="shared" ca="1" si="70"/>
        <v>18.004568463802663</v>
      </c>
      <c r="Y153" s="49">
        <f t="shared" ca="1" si="70"/>
        <v>32.39468934668912</v>
      </c>
      <c r="Z153" s="49">
        <f t="shared" ca="1" si="70"/>
        <v>50.560581987893663</v>
      </c>
      <c r="AA153" s="49">
        <f t="shared" ca="1" si="70"/>
        <v>72.502246387416307</v>
      </c>
      <c r="AB153" s="49">
        <f t="shared" ca="1" si="70"/>
        <v>98.219682545257001</v>
      </c>
      <c r="AC153" s="49">
        <f t="shared" ca="1" si="70"/>
        <v>127.71289046141578</v>
      </c>
      <c r="AD153" s="49">
        <f t="shared" ca="1" si="70"/>
        <v>160.98187013589276</v>
      </c>
      <c r="AE153" s="49">
        <f t="shared" ca="1" si="69"/>
        <v>198.02662156868766</v>
      </c>
      <c r="AF153" s="49">
        <f t="shared" ca="1" si="69"/>
        <v>238.84714475980076</v>
      </c>
      <c r="AG153" s="49">
        <f t="shared" ca="1" si="69"/>
        <v>283.44343970923188</v>
      </c>
      <c r="AH153" s="49">
        <f t="shared" ca="1" si="69"/>
        <v>331.81550641698101</v>
      </c>
      <c r="AI153" s="49">
        <f t="shared" ca="1" si="69"/>
        <v>383.96334488304853</v>
      </c>
      <c r="AJ153" s="49">
        <f t="shared" ca="1" si="68"/>
        <v>439.88695510743401</v>
      </c>
      <c r="AK153" s="75">
        <f ca="1">T153*VLOOKUP('Tipo de Pilha_Furieri2014'!$E$1,'Área - us ur_Furieri2014'!$A$4:$R$6,2,FALSE)/1000</f>
        <v>0</v>
      </c>
      <c r="AL153" s="76">
        <f ca="1">U153*VLOOKUP('Tipo de Pilha_Furieri2014'!$E$1,'Área - us ur_Furieri2014'!$A$4:$R$6,3,FALSE)/1000</f>
        <v>0</v>
      </c>
      <c r="AM153" s="76">
        <f ca="1">V153*VLOOKUP('Tipo de Pilha_Furieri2014'!$E$1,'Área - us ur_Furieri2014'!$A$4:$R$6,4,FALSE)/1000</f>
        <v>4.0269864027834262E-5</v>
      </c>
      <c r="AN153" s="76">
        <f ca="1">W153*VLOOKUP('Tipo de Pilha_Furieri2014'!$E$1,'Área - us ur_Furieri2014'!$A$4:$R$6,5,FALSE)/1000</f>
        <v>7.1685127590572699E-4</v>
      </c>
      <c r="AO153" s="76">
        <f ca="1">X153*VLOOKUP('Tipo de Pilha_Furieri2014'!$E$1,'Área - us ur_Furieri2014'!$A$4:$R$6,6,FALSE)/1000</f>
        <v>2.8627263857446232E-3</v>
      </c>
      <c r="AP153" s="76">
        <f ca="1">Y153*VLOOKUP('Tipo de Pilha_Furieri2014'!$E$1,'Área - us ur_Furieri2014'!$A$4:$R$6,7,FALSE)/1000</f>
        <v>6.5761219373778913E-3</v>
      </c>
      <c r="AQ153" s="76">
        <f ca="1">Z153*VLOOKUP('Tipo de Pilha_Furieri2014'!$E$1,'Área - us ur_Furieri2014'!$A$4:$R$6,8,FALSE)/1000</f>
        <v>7.7357690441477306E-3</v>
      </c>
      <c r="AR153" s="76">
        <f ca="1">AA153*VLOOKUP('Tipo de Pilha_Furieri2014'!$E$1,'Área - us ur_Furieri2014'!$A$4:$R$6,9,FALSE)/1000</f>
        <v>7.9027448562283779E-3</v>
      </c>
      <c r="AS153" s="76">
        <f ca="1">AB153*VLOOKUP('Tipo de Pilha_Furieri2014'!$E$1,'Área - us ur_Furieri2014'!$A$4:$R$6,10,FALSE)/1000</f>
        <v>5.3038628574438793E-3</v>
      </c>
      <c r="AT153" s="76">
        <f ca="1">AC153*VLOOKUP('Tipo de Pilha_Furieri2014'!$E$1,'Área - us ur_Furieri2014'!$A$4:$R$6,11,FALSE)/1000</f>
        <v>4.4699511661495531E-3</v>
      </c>
      <c r="AU153" s="76">
        <f ca="1">AD153*VLOOKUP('Tipo de Pilha_Furieri2014'!$E$1,'Área - us ur_Furieri2014'!$A$4:$R$6,12,FALSE)/1000</f>
        <v>3.8635648832614266E-3</v>
      </c>
      <c r="AV153" s="76">
        <f ca="1">AE153*VLOOKUP('Tipo de Pilha_Furieri2014'!$E$1,'Área - us ur_Furieri2014'!$A$4:$R$6,13,FALSE)/1000</f>
        <v>1.188159729412126E-3</v>
      </c>
      <c r="AW153" s="76">
        <f ca="1">AF153*VLOOKUP('Tipo de Pilha_Furieri2014'!$E$1,'Área - us ur_Furieri2014'!$A$4:$R$6,14,FALSE)/1000</f>
        <v>7.1654143427940227E-4</v>
      </c>
      <c r="AX153" s="76">
        <f ca="1">AG153*VLOOKUP('Tipo de Pilha_Furieri2014'!$E$1,'Área - us ur_Furieri2014'!$A$4:$R$6,15,FALSE)/1000</f>
        <v>2.8344343970923189E-4</v>
      </c>
      <c r="AY153" s="76">
        <f ca="1">AH153*VLOOKUP('Tipo de Pilha_Furieri2014'!$E$1,'Área - us ur_Furieri2014'!$A$4:$R$6,16,FALSE)/1000</f>
        <v>0</v>
      </c>
      <c r="AZ153" s="76">
        <f ca="1">AI153*VLOOKUP('Tipo de Pilha_Furieri2014'!$E$1,'Área - us ur_Furieri2014'!$A$4:$R$6,17,FALSE)/1000</f>
        <v>0</v>
      </c>
      <c r="BA153" s="77">
        <f ca="1">AJ153*VLOOKUP('Tipo de Pilha_Furieri2014'!$E$1,'Área - us ur_Furieri2014'!$A$4:$R$6,18,FALSE)/1000</f>
        <v>0</v>
      </c>
      <c r="BB153" s="70">
        <f t="shared" ca="1" si="66"/>
        <v>4.1660006873687809E-2</v>
      </c>
    </row>
    <row r="154" spans="1:54" ht="15" customHeight="1" x14ac:dyDescent="0.2">
      <c r="A154" s="90">
        <f>'Série Vento-2 dias'!J154</f>
        <v>42308</v>
      </c>
      <c r="B154" s="55">
        <f ca="1">'Série Vento-2 dias'!K154</f>
        <v>13.74594368</v>
      </c>
      <c r="C154" s="48">
        <f t="shared" ca="1" si="49"/>
        <v>6.8729718400000014E-2</v>
      </c>
      <c r="D154" s="49">
        <f t="shared" ca="1" si="50"/>
        <v>0.2061891552</v>
      </c>
      <c r="E154" s="49">
        <f t="shared" ca="1" si="51"/>
        <v>0.34364859200000003</v>
      </c>
      <c r="F154" s="49">
        <f t="shared" ca="1" si="52"/>
        <v>0.48110802879999992</v>
      </c>
      <c r="G154" s="49">
        <f t="shared" ca="1" si="53"/>
        <v>0.61856746560000009</v>
      </c>
      <c r="H154" s="49">
        <f t="shared" ca="1" si="54"/>
        <v>0.75602690240000014</v>
      </c>
      <c r="I154" s="49">
        <f t="shared" ca="1" si="55"/>
        <v>0.89348633919999998</v>
      </c>
      <c r="J154" s="49">
        <f t="shared" ca="1" si="56"/>
        <v>1.030945776</v>
      </c>
      <c r="K154" s="49">
        <f t="shared" ca="1" si="57"/>
        <v>1.1684052128</v>
      </c>
      <c r="L154" s="49">
        <f t="shared" ca="1" si="58"/>
        <v>1.3058646495999999</v>
      </c>
      <c r="M154" s="49">
        <f t="shared" ca="1" si="59"/>
        <v>1.4433240864000001</v>
      </c>
      <c r="N154" s="49">
        <f t="shared" ca="1" si="60"/>
        <v>1.5807835231999998</v>
      </c>
      <c r="O154" s="49">
        <f t="shared" ca="1" si="61"/>
        <v>1.71824296</v>
      </c>
      <c r="P154" s="49">
        <f t="shared" ca="1" si="62"/>
        <v>1.8557023968000002</v>
      </c>
      <c r="Q154" s="49">
        <f t="shared" ca="1" si="63"/>
        <v>1.9931618335999999</v>
      </c>
      <c r="R154" s="49">
        <f t="shared" ca="1" si="64"/>
        <v>2.1306212704000003</v>
      </c>
      <c r="S154" s="50">
        <f t="shared" ca="1" si="65"/>
        <v>2.2680807072000002</v>
      </c>
      <c r="T154" s="48">
        <f t="shared" ca="1" si="70"/>
        <v>0</v>
      </c>
      <c r="U154" s="49">
        <f t="shared" ca="1" si="70"/>
        <v>0</v>
      </c>
      <c r="V154" s="49">
        <f t="shared" ca="1" si="70"/>
        <v>0</v>
      </c>
      <c r="W154" s="49">
        <f t="shared" ca="1" si="70"/>
        <v>1.4291984952536523</v>
      </c>
      <c r="X154" s="49">
        <f t="shared" ca="1" si="70"/>
        <v>6.7765326068028209</v>
      </c>
      <c r="Y154" s="49">
        <f t="shared" ca="1" si="70"/>
        <v>14.315697943135278</v>
      </c>
      <c r="Z154" s="49">
        <f t="shared" ca="1" si="70"/>
        <v>24.046694504251011</v>
      </c>
      <c r="AA154" s="49">
        <f t="shared" ca="1" si="70"/>
        <v>35.969522290150053</v>
      </c>
      <c r="AB154" s="49">
        <f t="shared" ca="1" si="70"/>
        <v>50.08418130083237</v>
      </c>
      <c r="AC154" s="49">
        <f t="shared" ca="1" si="70"/>
        <v>66.390671536297987</v>
      </c>
      <c r="AD154" s="49">
        <f t="shared" ca="1" si="70"/>
        <v>84.888992996546904</v>
      </c>
      <c r="AE154" s="49">
        <f t="shared" ca="1" si="69"/>
        <v>105.57914568157906</v>
      </c>
      <c r="AF154" s="49">
        <f t="shared" ca="1" si="69"/>
        <v>128.46112959139458</v>
      </c>
      <c r="AG154" s="49">
        <f t="shared" ca="1" si="69"/>
        <v>153.53494472599337</v>
      </c>
      <c r="AH154" s="49">
        <f t="shared" ca="1" si="69"/>
        <v>180.8005910853754</v>
      </c>
      <c r="AI154" s="49">
        <f t="shared" ca="1" si="69"/>
        <v>210.25806866954085</v>
      </c>
      <c r="AJ154" s="49">
        <f t="shared" ca="1" si="68"/>
        <v>241.90737747848948</v>
      </c>
      <c r="AK154" s="75">
        <f ca="1">T154*VLOOKUP('Tipo de Pilha_Furieri2014'!$E$1,'Área - us ur_Furieri2014'!$A$4:$R$6,2,FALSE)/1000</f>
        <v>0</v>
      </c>
      <c r="AL154" s="76">
        <f ca="1">U154*VLOOKUP('Tipo de Pilha_Furieri2014'!$E$1,'Área - us ur_Furieri2014'!$A$4:$R$6,3,FALSE)/1000</f>
        <v>0</v>
      </c>
      <c r="AM154" s="76">
        <f ca="1">V154*VLOOKUP('Tipo de Pilha_Furieri2014'!$E$1,'Área - us ur_Furieri2014'!$A$4:$R$6,4,FALSE)/1000</f>
        <v>0</v>
      </c>
      <c r="AN154" s="76">
        <f ca="1">W154*VLOOKUP('Tipo de Pilha_Furieri2014'!$E$1,'Área - us ur_Furieri2014'!$A$4:$R$6,5,FALSE)/1000</f>
        <v>1.3863225403960424E-4</v>
      </c>
      <c r="AO154" s="76">
        <f ca="1">X154*VLOOKUP('Tipo de Pilha_Furieri2014'!$E$1,'Área - us ur_Furieri2014'!$A$4:$R$6,6,FALSE)/1000</f>
        <v>1.0774686844816485E-3</v>
      </c>
      <c r="AP154" s="76">
        <f ca="1">Y154*VLOOKUP('Tipo de Pilha_Furieri2014'!$E$1,'Área - us ur_Furieri2014'!$A$4:$R$6,7,FALSE)/1000</f>
        <v>2.9060866824564616E-3</v>
      </c>
      <c r="AQ154" s="76">
        <f ca="1">Z154*VLOOKUP('Tipo de Pilha_Furieri2014'!$E$1,'Área - us ur_Furieri2014'!$A$4:$R$6,8,FALSE)/1000</f>
        <v>3.6791442591504048E-3</v>
      </c>
      <c r="AR154" s="76">
        <f ca="1">AA154*VLOOKUP('Tipo de Pilha_Furieri2014'!$E$1,'Área - us ur_Furieri2014'!$A$4:$R$6,9,FALSE)/1000</f>
        <v>3.9206779296263559E-3</v>
      </c>
      <c r="AS154" s="76">
        <f ca="1">AB154*VLOOKUP('Tipo de Pilha_Furieri2014'!$E$1,'Área - us ur_Furieri2014'!$A$4:$R$6,10,FALSE)/1000</f>
        <v>2.7045457902449481E-3</v>
      </c>
      <c r="AT154" s="76">
        <f ca="1">AC154*VLOOKUP('Tipo de Pilha_Furieri2014'!$E$1,'Área - us ur_Furieri2014'!$A$4:$R$6,11,FALSE)/1000</f>
        <v>2.3236735037704295E-3</v>
      </c>
      <c r="AU154" s="76">
        <f ca="1">AD154*VLOOKUP('Tipo de Pilha_Furieri2014'!$E$1,'Área - us ur_Furieri2014'!$A$4:$R$6,12,FALSE)/1000</f>
        <v>2.0373358319171254E-3</v>
      </c>
      <c r="AV154" s="76">
        <f ca="1">AE154*VLOOKUP('Tipo de Pilha_Furieri2014'!$E$1,'Área - us ur_Furieri2014'!$A$4:$R$6,13,FALSE)/1000</f>
        <v>6.3347487408947449E-4</v>
      </c>
      <c r="AW154" s="76">
        <f ca="1">AF154*VLOOKUP('Tipo de Pilha_Furieri2014'!$E$1,'Área - us ur_Furieri2014'!$A$4:$R$6,14,FALSE)/1000</f>
        <v>3.8538338877418379E-4</v>
      </c>
      <c r="AX154" s="76">
        <f ca="1">AG154*VLOOKUP('Tipo de Pilha_Furieri2014'!$E$1,'Área - us ur_Furieri2014'!$A$4:$R$6,15,FALSE)/1000</f>
        <v>1.5353494472599338E-4</v>
      </c>
      <c r="AY154" s="76">
        <f ca="1">AH154*VLOOKUP('Tipo de Pilha_Furieri2014'!$E$1,'Área - us ur_Furieri2014'!$A$4:$R$6,16,FALSE)/1000</f>
        <v>0</v>
      </c>
      <c r="AZ154" s="76">
        <f ca="1">AI154*VLOOKUP('Tipo de Pilha_Furieri2014'!$E$1,'Área - us ur_Furieri2014'!$A$4:$R$6,17,FALSE)/1000</f>
        <v>0</v>
      </c>
      <c r="BA154" s="77">
        <f ca="1">AJ154*VLOOKUP('Tipo de Pilha_Furieri2014'!$E$1,'Área - us ur_Furieri2014'!$A$4:$R$6,18,FALSE)/1000</f>
        <v>0</v>
      </c>
      <c r="BB154" s="70">
        <f t="shared" ca="1" si="66"/>
        <v>1.9959958143276627E-2</v>
      </c>
    </row>
    <row r="155" spans="1:54" ht="15" customHeight="1" x14ac:dyDescent="0.2">
      <c r="A155" s="90">
        <f>'Série Vento-2 dias'!J155</f>
        <v>42310</v>
      </c>
      <c r="B155" s="55">
        <f ca="1">'Série Vento-2 dias'!K155</f>
        <v>18.90067256</v>
      </c>
      <c r="C155" s="48">
        <f t="shared" ca="1" si="49"/>
        <v>9.4503362800000018E-2</v>
      </c>
      <c r="D155" s="49">
        <f t="shared" ca="1" si="50"/>
        <v>0.28351008839999997</v>
      </c>
      <c r="E155" s="49">
        <f t="shared" ca="1" si="51"/>
        <v>0.47251681400000001</v>
      </c>
      <c r="F155" s="49">
        <f t="shared" ca="1" si="52"/>
        <v>0.66152353959999999</v>
      </c>
      <c r="G155" s="49">
        <f t="shared" ca="1" si="53"/>
        <v>0.85053026520000008</v>
      </c>
      <c r="H155" s="49">
        <f t="shared" ca="1" si="54"/>
        <v>1.0395369908000001</v>
      </c>
      <c r="I155" s="49">
        <f t="shared" ca="1" si="55"/>
        <v>1.2285437164000002</v>
      </c>
      <c r="J155" s="49">
        <f t="shared" ca="1" si="56"/>
        <v>1.4175504420000002</v>
      </c>
      <c r="K155" s="49">
        <f t="shared" ca="1" si="57"/>
        <v>1.6065571676000001</v>
      </c>
      <c r="L155" s="49">
        <f t="shared" ca="1" si="58"/>
        <v>1.7955638932</v>
      </c>
      <c r="M155" s="49">
        <f t="shared" ca="1" si="59"/>
        <v>1.9845706188000003</v>
      </c>
      <c r="N155" s="49">
        <f t="shared" ca="1" si="60"/>
        <v>2.1735773443999999</v>
      </c>
      <c r="O155" s="49">
        <f t="shared" ca="1" si="61"/>
        <v>2.36258407</v>
      </c>
      <c r="P155" s="49">
        <f t="shared" ca="1" si="62"/>
        <v>2.5515907956000001</v>
      </c>
      <c r="Q155" s="49">
        <f t="shared" ca="1" si="63"/>
        <v>2.7405975211999998</v>
      </c>
      <c r="R155" s="49">
        <f t="shared" ca="1" si="64"/>
        <v>2.9296042468000008</v>
      </c>
      <c r="S155" s="50">
        <f t="shared" ca="1" si="65"/>
        <v>3.1186109724000004</v>
      </c>
      <c r="T155" s="48">
        <f t="shared" ca="1" si="70"/>
        <v>0</v>
      </c>
      <c r="U155" s="49">
        <f t="shared" ca="1" si="70"/>
        <v>0</v>
      </c>
      <c r="V155" s="49">
        <f t="shared" ca="1" si="70"/>
        <v>1.1677657594172151</v>
      </c>
      <c r="W155" s="49">
        <f t="shared" ca="1" si="70"/>
        <v>8.8970711545569401</v>
      </c>
      <c r="X155" s="49">
        <f t="shared" ca="1" si="70"/>
        <v>20.770307459052582</v>
      </c>
      <c r="Y155" s="49">
        <f t="shared" ca="1" si="70"/>
        <v>36.787474672904132</v>
      </c>
      <c r="Z155" s="49">
        <f t="shared" ca="1" si="70"/>
        <v>56.948572796111605</v>
      </c>
      <c r="AA155" s="49">
        <f t="shared" ca="1" si="70"/>
        <v>81.253601828674974</v>
      </c>
      <c r="AB155" s="49">
        <f t="shared" ca="1" si="70"/>
        <v>109.70256177059423</v>
      </c>
      <c r="AC155" s="49">
        <f t="shared" ca="1" si="70"/>
        <v>142.2954526218694</v>
      </c>
      <c r="AD155" s="49">
        <f t="shared" ca="1" si="70"/>
        <v>179.03227438250053</v>
      </c>
      <c r="AE155" s="49">
        <f t="shared" ca="1" si="69"/>
        <v>219.91302705248745</v>
      </c>
      <c r="AF155" s="49">
        <f t="shared" ca="1" si="69"/>
        <v>264.93771063183038</v>
      </c>
      <c r="AG155" s="49">
        <f t="shared" ca="1" si="69"/>
        <v>314.10632512052916</v>
      </c>
      <c r="AH155" s="49">
        <f t="shared" ca="1" si="69"/>
        <v>367.41887051858379</v>
      </c>
      <c r="AI155" s="49">
        <f t="shared" ca="1" si="69"/>
        <v>424.87534682599471</v>
      </c>
      <c r="AJ155" s="49">
        <f t="shared" ca="1" si="68"/>
        <v>486.4757540427612</v>
      </c>
      <c r="AK155" s="75">
        <f ca="1">T155*VLOOKUP('Tipo de Pilha_Furieri2014'!$E$1,'Área - us ur_Furieri2014'!$A$4:$R$6,2,FALSE)/1000</f>
        <v>0</v>
      </c>
      <c r="AL155" s="76">
        <f ca="1">U155*VLOOKUP('Tipo de Pilha_Furieri2014'!$E$1,'Área - us ur_Furieri2014'!$A$4:$R$6,3,FALSE)/1000</f>
        <v>0</v>
      </c>
      <c r="AM155" s="76">
        <f ca="1">V155*VLOOKUP('Tipo de Pilha_Furieri2014'!$E$1,'Área - us ur_Furieri2014'!$A$4:$R$6,4,FALSE)/1000</f>
        <v>8.5246900437456697E-5</v>
      </c>
      <c r="AN155" s="76">
        <f ca="1">W155*VLOOKUP('Tipo de Pilha_Furieri2014'!$E$1,'Área - us ur_Furieri2014'!$A$4:$R$6,5,FALSE)/1000</f>
        <v>8.6301590199202303E-4</v>
      </c>
      <c r="AO155" s="76">
        <f ca="1">X155*VLOOKUP('Tipo de Pilha_Furieri2014'!$E$1,'Área - us ur_Furieri2014'!$A$4:$R$6,6,FALSE)/1000</f>
        <v>3.3024788859893602E-3</v>
      </c>
      <c r="AP155" s="76">
        <f ca="1">Y155*VLOOKUP('Tipo de Pilha_Furieri2014'!$E$1,'Área - us ur_Furieri2014'!$A$4:$R$6,7,FALSE)/1000</f>
        <v>7.4678573585995386E-3</v>
      </c>
      <c r="AQ155" s="76">
        <f ca="1">Z155*VLOOKUP('Tipo de Pilha_Furieri2014'!$E$1,'Área - us ur_Furieri2014'!$A$4:$R$6,8,FALSE)/1000</f>
        <v>8.7131316378050751E-3</v>
      </c>
      <c r="AR155" s="76">
        <f ca="1">AA155*VLOOKUP('Tipo de Pilha_Furieri2014'!$E$1,'Área - us ur_Furieri2014'!$A$4:$R$6,9,FALSE)/1000</f>
        <v>8.8566425993255714E-3</v>
      </c>
      <c r="AS155" s="76">
        <f ca="1">AB155*VLOOKUP('Tipo de Pilha_Furieri2014'!$E$1,'Área - us ur_Furieri2014'!$A$4:$R$6,10,FALSE)/1000</f>
        <v>5.9239383356120886E-3</v>
      </c>
      <c r="AT155" s="76">
        <f ca="1">AC155*VLOOKUP('Tipo de Pilha_Furieri2014'!$E$1,'Área - us ur_Furieri2014'!$A$4:$R$6,11,FALSE)/1000</f>
        <v>4.9803408417654297E-3</v>
      </c>
      <c r="AU155" s="76">
        <f ca="1">AD155*VLOOKUP('Tipo de Pilha_Furieri2014'!$E$1,'Área - us ur_Furieri2014'!$A$4:$R$6,12,FALSE)/1000</f>
        <v>4.2967745851800127E-3</v>
      </c>
      <c r="AV155" s="76">
        <f ca="1">AE155*VLOOKUP('Tipo de Pilha_Furieri2014'!$E$1,'Área - us ur_Furieri2014'!$A$4:$R$6,13,FALSE)/1000</f>
        <v>1.3194781623149248E-3</v>
      </c>
      <c r="AW155" s="76">
        <f ca="1">AF155*VLOOKUP('Tipo de Pilha_Furieri2014'!$E$1,'Área - us ur_Furieri2014'!$A$4:$R$6,14,FALSE)/1000</f>
        <v>7.9481313189549117E-4</v>
      </c>
      <c r="AX155" s="76">
        <f ca="1">AG155*VLOOKUP('Tipo de Pilha_Furieri2014'!$E$1,'Área - us ur_Furieri2014'!$A$4:$R$6,15,FALSE)/1000</f>
        <v>3.1410632512052916E-4</v>
      </c>
      <c r="AY155" s="76">
        <f ca="1">AH155*VLOOKUP('Tipo de Pilha_Furieri2014'!$E$1,'Área - us ur_Furieri2014'!$A$4:$R$6,16,FALSE)/1000</f>
        <v>0</v>
      </c>
      <c r="AZ155" s="76">
        <f ca="1">AI155*VLOOKUP('Tipo de Pilha_Furieri2014'!$E$1,'Área - us ur_Furieri2014'!$A$4:$R$6,17,FALSE)/1000</f>
        <v>0</v>
      </c>
      <c r="BA155" s="77">
        <f ca="1">AJ155*VLOOKUP('Tipo de Pilha_Furieri2014'!$E$1,'Área - us ur_Furieri2014'!$A$4:$R$6,18,FALSE)/1000</f>
        <v>0</v>
      </c>
      <c r="BB155" s="70">
        <f t="shared" ca="1" si="66"/>
        <v>4.69178246660375E-2</v>
      </c>
    </row>
    <row r="156" spans="1:54" ht="15" customHeight="1" x14ac:dyDescent="0.2">
      <c r="A156" s="90">
        <f>'Série Vento-2 dias'!J156</f>
        <v>42312</v>
      </c>
      <c r="B156" s="55">
        <f ca="1">'Série Vento-2 dias'!K156</f>
        <v>17.182429599999999</v>
      </c>
      <c r="C156" s="48">
        <f t="shared" ca="1" si="49"/>
        <v>8.5912148000000008E-2</v>
      </c>
      <c r="D156" s="49">
        <f t="shared" ca="1" si="50"/>
        <v>0.25773644399999995</v>
      </c>
      <c r="E156" s="49">
        <f t="shared" ca="1" si="51"/>
        <v>0.42956074</v>
      </c>
      <c r="F156" s="49">
        <f t="shared" ca="1" si="52"/>
        <v>0.60138503599999993</v>
      </c>
      <c r="G156" s="49">
        <f t="shared" ca="1" si="53"/>
        <v>0.77320933200000008</v>
      </c>
      <c r="H156" s="49">
        <f t="shared" ca="1" si="54"/>
        <v>0.94503362800000001</v>
      </c>
      <c r="I156" s="49">
        <f t="shared" ca="1" si="55"/>
        <v>1.1168579240000001</v>
      </c>
      <c r="J156" s="49">
        <f t="shared" ca="1" si="56"/>
        <v>1.2886822200000001</v>
      </c>
      <c r="K156" s="49">
        <f t="shared" ca="1" si="57"/>
        <v>1.4605065159999999</v>
      </c>
      <c r="L156" s="49">
        <f t="shared" ca="1" si="58"/>
        <v>1.632330812</v>
      </c>
      <c r="M156" s="49">
        <f t="shared" ca="1" si="59"/>
        <v>1.804155108</v>
      </c>
      <c r="N156" s="49">
        <f t="shared" ca="1" si="60"/>
        <v>1.9759794039999998</v>
      </c>
      <c r="O156" s="49">
        <f t="shared" ca="1" si="61"/>
        <v>2.1478036999999999</v>
      </c>
      <c r="P156" s="49">
        <f t="shared" ca="1" si="62"/>
        <v>2.3196279959999999</v>
      </c>
      <c r="Q156" s="49">
        <f t="shared" ca="1" si="63"/>
        <v>2.4914522919999995</v>
      </c>
      <c r="R156" s="49">
        <f t="shared" ca="1" si="64"/>
        <v>2.6632765880000004</v>
      </c>
      <c r="S156" s="50">
        <f t="shared" ca="1" si="65"/>
        <v>2.835100884</v>
      </c>
      <c r="T156" s="48">
        <f t="shared" ca="1" si="70"/>
        <v>0</v>
      </c>
      <c r="U156" s="49">
        <f t="shared" ca="1" si="70"/>
        <v>0</v>
      </c>
      <c r="V156" s="49">
        <f t="shared" ca="1" si="70"/>
        <v>0</v>
      </c>
      <c r="W156" s="49">
        <f t="shared" ca="1" si="70"/>
        <v>5.9882500727538321</v>
      </c>
      <c r="X156" s="49">
        <f t="shared" ca="1" si="70"/>
        <v>15.412206743169406</v>
      </c>
      <c r="Y156" s="49">
        <f t="shared" ca="1" si="70"/>
        <v>28.260899702308862</v>
      </c>
      <c r="Z156" s="49">
        <f t="shared" ca="1" si="70"/>
        <v>44.534328950172224</v>
      </c>
      <c r="AA156" s="49">
        <f t="shared" ca="1" si="70"/>
        <v>64.232494486759464</v>
      </c>
      <c r="AB156" s="49">
        <f t="shared" ca="1" si="70"/>
        <v>87.355396312070582</v>
      </c>
      <c r="AC156" s="49">
        <f t="shared" ca="1" si="70"/>
        <v>113.90303442610561</v>
      </c>
      <c r="AD156" s="49">
        <f t="shared" ca="1" si="70"/>
        <v>143.87540882886452</v>
      </c>
      <c r="AE156" s="49">
        <f t="shared" ca="1" si="69"/>
        <v>177.27251952034732</v>
      </c>
      <c r="AF156" s="49">
        <f t="shared" ca="1" si="69"/>
        <v>214.09436650055397</v>
      </c>
      <c r="AG156" s="49">
        <f t="shared" ca="1" si="69"/>
        <v>254.34094976948461</v>
      </c>
      <c r="AH156" s="49">
        <f t="shared" ca="1" si="69"/>
        <v>298.01226932713894</v>
      </c>
      <c r="AI156" s="49">
        <f t="shared" ca="1" si="69"/>
        <v>345.10832517351753</v>
      </c>
      <c r="AJ156" s="49">
        <f t="shared" ca="1" si="68"/>
        <v>395.6291173086197</v>
      </c>
      <c r="AK156" s="75">
        <f ca="1">T156*VLOOKUP('Tipo de Pilha_Furieri2014'!$E$1,'Área - us ur_Furieri2014'!$A$4:$R$6,2,FALSE)/1000</f>
        <v>0</v>
      </c>
      <c r="AL156" s="76">
        <f ca="1">U156*VLOOKUP('Tipo de Pilha_Furieri2014'!$E$1,'Área - us ur_Furieri2014'!$A$4:$R$6,3,FALSE)/1000</f>
        <v>0</v>
      </c>
      <c r="AM156" s="76">
        <f ca="1">V156*VLOOKUP('Tipo de Pilha_Furieri2014'!$E$1,'Área - us ur_Furieri2014'!$A$4:$R$6,4,FALSE)/1000</f>
        <v>0</v>
      </c>
      <c r="AN156" s="76">
        <f ca="1">W156*VLOOKUP('Tipo de Pilha_Furieri2014'!$E$1,'Área - us ur_Furieri2014'!$A$4:$R$6,5,FALSE)/1000</f>
        <v>5.8086025705712167E-4</v>
      </c>
      <c r="AO156" s="76">
        <f ca="1">X156*VLOOKUP('Tipo de Pilha_Furieri2014'!$E$1,'Área - us ur_Furieri2014'!$A$4:$R$6,6,FALSE)/1000</f>
        <v>2.4505408721639354E-3</v>
      </c>
      <c r="AP156" s="76">
        <f ca="1">Y156*VLOOKUP('Tipo de Pilha_Furieri2014'!$E$1,'Área - us ur_Furieri2014'!$A$4:$R$6,7,FALSE)/1000</f>
        <v>5.7369626395686992E-3</v>
      </c>
      <c r="AQ156" s="76">
        <f ca="1">Z156*VLOOKUP('Tipo de Pilha_Furieri2014'!$E$1,'Área - us ur_Furieri2014'!$A$4:$R$6,8,FALSE)/1000</f>
        <v>6.8137523293763502E-3</v>
      </c>
      <c r="AR156" s="76">
        <f ca="1">AA156*VLOOKUP('Tipo de Pilha_Furieri2014'!$E$1,'Área - us ur_Furieri2014'!$A$4:$R$6,9,FALSE)/1000</f>
        <v>7.0013418990567816E-3</v>
      </c>
      <c r="AS156" s="76">
        <f ca="1">AB156*VLOOKUP('Tipo de Pilha_Furieri2014'!$E$1,'Área - us ur_Furieri2014'!$A$4:$R$6,10,FALSE)/1000</f>
        <v>4.7171914008518117E-3</v>
      </c>
      <c r="AT156" s="76">
        <f ca="1">AC156*VLOOKUP('Tipo de Pilha_Furieri2014'!$E$1,'Área - us ur_Furieri2014'!$A$4:$R$6,11,FALSE)/1000</f>
        <v>3.9866062049136964E-3</v>
      </c>
      <c r="AU156" s="76">
        <f ca="1">AD156*VLOOKUP('Tipo de Pilha_Furieri2014'!$E$1,'Área - us ur_Furieri2014'!$A$4:$R$6,12,FALSE)/1000</f>
        <v>3.4530098118927487E-3</v>
      </c>
      <c r="AV156" s="76">
        <f ca="1">AE156*VLOOKUP('Tipo de Pilha_Furieri2014'!$E$1,'Área - us ur_Furieri2014'!$A$4:$R$6,13,FALSE)/1000</f>
        <v>1.063635117122084E-3</v>
      </c>
      <c r="AW156" s="76">
        <f ca="1">AF156*VLOOKUP('Tipo de Pilha_Furieri2014'!$E$1,'Área - us ur_Furieri2014'!$A$4:$R$6,14,FALSE)/1000</f>
        <v>6.422830995016619E-4</v>
      </c>
      <c r="AX156" s="76">
        <f ca="1">AG156*VLOOKUP('Tipo de Pilha_Furieri2014'!$E$1,'Área - us ur_Furieri2014'!$A$4:$R$6,15,FALSE)/1000</f>
        <v>2.5434094976948461E-4</v>
      </c>
      <c r="AY156" s="76">
        <f ca="1">AH156*VLOOKUP('Tipo de Pilha_Furieri2014'!$E$1,'Área - us ur_Furieri2014'!$A$4:$R$6,16,FALSE)/1000</f>
        <v>0</v>
      </c>
      <c r="AZ156" s="76">
        <f ca="1">AI156*VLOOKUP('Tipo de Pilha_Furieri2014'!$E$1,'Área - us ur_Furieri2014'!$A$4:$R$6,17,FALSE)/1000</f>
        <v>0</v>
      </c>
      <c r="BA156" s="77">
        <f ca="1">AJ156*VLOOKUP('Tipo de Pilha_Furieri2014'!$E$1,'Área - us ur_Furieri2014'!$A$4:$R$6,18,FALSE)/1000</f>
        <v>0</v>
      </c>
      <c r="BB156" s="70">
        <f t="shared" ca="1" si="66"/>
        <v>3.6700524581274374E-2</v>
      </c>
    </row>
    <row r="157" spans="1:54" ht="15" customHeight="1" x14ac:dyDescent="0.2">
      <c r="A157" s="90">
        <f>'Série Vento-2 dias'!J157</f>
        <v>42314</v>
      </c>
      <c r="B157" s="55">
        <f ca="1">'Série Vento-2 dias'!K157</f>
        <v>12.027700719999999</v>
      </c>
      <c r="C157" s="48">
        <f t="shared" ca="1" si="49"/>
        <v>6.0138503600000004E-2</v>
      </c>
      <c r="D157" s="49">
        <f t="shared" ca="1" si="50"/>
        <v>0.18041551079999998</v>
      </c>
      <c r="E157" s="49">
        <f t="shared" ca="1" si="51"/>
        <v>0.30069251799999996</v>
      </c>
      <c r="F157" s="49">
        <f t="shared" ca="1" si="52"/>
        <v>0.42096952519999992</v>
      </c>
      <c r="G157" s="49">
        <f t="shared" ca="1" si="53"/>
        <v>0.54124653239999998</v>
      </c>
      <c r="H157" s="49">
        <f t="shared" ca="1" si="54"/>
        <v>0.66152353959999999</v>
      </c>
      <c r="I157" s="49">
        <f t="shared" ca="1" si="55"/>
        <v>0.78180054679999988</v>
      </c>
      <c r="J157" s="49">
        <f t="shared" ca="1" si="56"/>
        <v>0.902077554</v>
      </c>
      <c r="K157" s="49">
        <f t="shared" ca="1" si="57"/>
        <v>1.0223545612</v>
      </c>
      <c r="L157" s="49">
        <f t="shared" ca="1" si="58"/>
        <v>1.1426315683999999</v>
      </c>
      <c r="M157" s="49">
        <f t="shared" ca="1" si="59"/>
        <v>1.2629085756</v>
      </c>
      <c r="N157" s="49">
        <f t="shared" ca="1" si="60"/>
        <v>1.3831855827999997</v>
      </c>
      <c r="O157" s="49">
        <f t="shared" ca="1" si="61"/>
        <v>1.5034625899999998</v>
      </c>
      <c r="P157" s="49">
        <f t="shared" ca="1" si="62"/>
        <v>1.6237395971999999</v>
      </c>
      <c r="Q157" s="49">
        <f t="shared" ca="1" si="63"/>
        <v>1.7440166043999996</v>
      </c>
      <c r="R157" s="49">
        <f t="shared" ca="1" si="64"/>
        <v>1.8642936116000002</v>
      </c>
      <c r="S157" s="50">
        <f t="shared" ca="1" si="65"/>
        <v>1.9845706187999999</v>
      </c>
      <c r="T157" s="48">
        <f t="shared" ca="1" si="70"/>
        <v>0</v>
      </c>
      <c r="U157" s="49">
        <f t="shared" ca="1" si="70"/>
        <v>0</v>
      </c>
      <c r="V157" s="49">
        <f t="shared" ca="1" si="70"/>
        <v>0</v>
      </c>
      <c r="W157" s="49">
        <f t="shared" ca="1" si="70"/>
        <v>0</v>
      </c>
      <c r="X157" s="49">
        <f t="shared" ca="1" si="70"/>
        <v>3.4989591863194063</v>
      </c>
      <c r="Y157" s="49">
        <f t="shared" ca="1" si="70"/>
        <v>8.8970711545569401</v>
      </c>
      <c r="Z157" s="49">
        <f t="shared" ca="1" si="70"/>
        <v>15.973303904269175</v>
      </c>
      <c r="AA157" s="49">
        <f t="shared" ca="1" si="70"/>
        <v>24.72765743545613</v>
      </c>
      <c r="AB157" s="49">
        <f t="shared" ca="1" si="70"/>
        <v>35.160131748117792</v>
      </c>
      <c r="AC157" s="49">
        <f t="shared" ca="1" si="70"/>
        <v>47.270726842254135</v>
      </c>
      <c r="AD157" s="49">
        <f t="shared" ca="1" si="70"/>
        <v>61.059442717865224</v>
      </c>
      <c r="AE157" s="49">
        <f t="shared" ca="1" si="69"/>
        <v>76.52627937495096</v>
      </c>
      <c r="AF157" s="49">
        <f t="shared" ca="1" si="69"/>
        <v>93.671236813511456</v>
      </c>
      <c r="AG157" s="49">
        <f t="shared" ca="1" si="69"/>
        <v>112.49431503354667</v>
      </c>
      <c r="AH157" s="49">
        <f t="shared" ca="1" si="69"/>
        <v>132.99551403505649</v>
      </c>
      <c r="AI157" s="49">
        <f t="shared" ca="1" si="69"/>
        <v>155.17483381804121</v>
      </c>
      <c r="AJ157" s="49">
        <f t="shared" ca="1" si="68"/>
        <v>179.03227438250045</v>
      </c>
      <c r="AK157" s="75">
        <f ca="1">T157*VLOOKUP('Tipo de Pilha_Furieri2014'!$E$1,'Área - us ur_Furieri2014'!$A$4:$R$6,2,FALSE)/1000</f>
        <v>0</v>
      </c>
      <c r="AL157" s="76">
        <f ca="1">U157*VLOOKUP('Tipo de Pilha_Furieri2014'!$E$1,'Área - us ur_Furieri2014'!$A$4:$R$6,3,FALSE)/1000</f>
        <v>0</v>
      </c>
      <c r="AM157" s="76">
        <f ca="1">V157*VLOOKUP('Tipo de Pilha_Furieri2014'!$E$1,'Área - us ur_Furieri2014'!$A$4:$R$6,4,FALSE)/1000</f>
        <v>0</v>
      </c>
      <c r="AN157" s="76">
        <f ca="1">W157*VLOOKUP('Tipo de Pilha_Furieri2014'!$E$1,'Área - us ur_Furieri2014'!$A$4:$R$6,5,FALSE)/1000</f>
        <v>0</v>
      </c>
      <c r="AO157" s="76">
        <f ca="1">X157*VLOOKUP('Tipo de Pilha_Furieri2014'!$E$1,'Área - us ur_Furieri2014'!$A$4:$R$6,6,FALSE)/1000</f>
        <v>5.5633451062478553E-4</v>
      </c>
      <c r="AP157" s="76">
        <f ca="1">Y157*VLOOKUP('Tipo de Pilha_Furieri2014'!$E$1,'Área - us ur_Furieri2014'!$A$4:$R$6,7,FALSE)/1000</f>
        <v>1.806105444375059E-3</v>
      </c>
      <c r="AQ157" s="76">
        <f ca="1">Z157*VLOOKUP('Tipo de Pilha_Furieri2014'!$E$1,'Área - us ur_Furieri2014'!$A$4:$R$6,8,FALSE)/1000</f>
        <v>2.4439154973531834E-3</v>
      </c>
      <c r="AR157" s="76">
        <f ca="1">AA157*VLOOKUP('Tipo de Pilha_Furieri2014'!$E$1,'Área - us ur_Furieri2014'!$A$4:$R$6,9,FALSE)/1000</f>
        <v>2.6953146604647184E-3</v>
      </c>
      <c r="AS157" s="76">
        <f ca="1">AB157*VLOOKUP('Tipo de Pilha_Furieri2014'!$E$1,'Área - us ur_Furieri2014'!$A$4:$R$6,10,FALSE)/1000</f>
        <v>1.8986471143983611E-3</v>
      </c>
      <c r="AT157" s="76">
        <f ca="1">AC157*VLOOKUP('Tipo de Pilha_Furieri2014'!$E$1,'Área - us ur_Furieri2014'!$A$4:$R$6,11,FALSE)/1000</f>
        <v>1.654475439478895E-3</v>
      </c>
      <c r="AU157" s="76">
        <f ca="1">AD157*VLOOKUP('Tipo de Pilha_Furieri2014'!$E$1,'Área - us ur_Furieri2014'!$A$4:$R$6,12,FALSE)/1000</f>
        <v>1.4654266252287654E-3</v>
      </c>
      <c r="AV157" s="76">
        <f ca="1">AE157*VLOOKUP('Tipo de Pilha_Furieri2014'!$E$1,'Área - us ur_Furieri2014'!$A$4:$R$6,13,FALSE)/1000</f>
        <v>4.5915767624970578E-4</v>
      </c>
      <c r="AW157" s="76">
        <f ca="1">AF157*VLOOKUP('Tipo de Pilha_Furieri2014'!$E$1,'Área - us ur_Furieri2014'!$A$4:$R$6,14,FALSE)/1000</f>
        <v>2.8101371044053435E-4</v>
      </c>
      <c r="AX157" s="76">
        <f ca="1">AG157*VLOOKUP('Tipo de Pilha_Furieri2014'!$E$1,'Área - us ur_Furieri2014'!$A$4:$R$6,15,FALSE)/1000</f>
        <v>1.1249431503354668E-4</v>
      </c>
      <c r="AY157" s="76">
        <f ca="1">AH157*VLOOKUP('Tipo de Pilha_Furieri2014'!$E$1,'Área - us ur_Furieri2014'!$A$4:$R$6,16,FALSE)/1000</f>
        <v>0</v>
      </c>
      <c r="AZ157" s="76">
        <f ca="1">AI157*VLOOKUP('Tipo de Pilha_Furieri2014'!$E$1,'Área - us ur_Furieri2014'!$A$4:$R$6,17,FALSE)/1000</f>
        <v>0</v>
      </c>
      <c r="BA157" s="77">
        <f ca="1">AJ157*VLOOKUP('Tipo de Pilha_Furieri2014'!$E$1,'Área - us ur_Furieri2014'!$A$4:$R$6,18,FALSE)/1000</f>
        <v>0</v>
      </c>
      <c r="BB157" s="70">
        <f t="shared" ca="1" si="66"/>
        <v>1.3372884993647555E-2</v>
      </c>
    </row>
    <row r="158" spans="1:54" ht="15" customHeight="1" x14ac:dyDescent="0.2">
      <c r="A158" s="90">
        <f>'Série Vento-2 dias'!J158</f>
        <v>42316</v>
      </c>
      <c r="B158" s="55">
        <f ca="1">'Série Vento-2 dias'!K158</f>
        <v>17.182429599999999</v>
      </c>
      <c r="C158" s="48">
        <f t="shared" ca="1" si="49"/>
        <v>8.5912148000000008E-2</v>
      </c>
      <c r="D158" s="49">
        <f t="shared" ca="1" si="50"/>
        <v>0.25773644399999995</v>
      </c>
      <c r="E158" s="49">
        <f t="shared" ca="1" si="51"/>
        <v>0.42956074</v>
      </c>
      <c r="F158" s="49">
        <f t="shared" ca="1" si="52"/>
        <v>0.60138503599999993</v>
      </c>
      <c r="G158" s="49">
        <f t="shared" ca="1" si="53"/>
        <v>0.77320933200000008</v>
      </c>
      <c r="H158" s="49">
        <f t="shared" ca="1" si="54"/>
        <v>0.94503362800000001</v>
      </c>
      <c r="I158" s="49">
        <f t="shared" ca="1" si="55"/>
        <v>1.1168579240000001</v>
      </c>
      <c r="J158" s="49">
        <f t="shared" ca="1" si="56"/>
        <v>1.2886822200000001</v>
      </c>
      <c r="K158" s="49">
        <f t="shared" ca="1" si="57"/>
        <v>1.4605065159999999</v>
      </c>
      <c r="L158" s="49">
        <f t="shared" ca="1" si="58"/>
        <v>1.632330812</v>
      </c>
      <c r="M158" s="49">
        <f t="shared" ca="1" si="59"/>
        <v>1.804155108</v>
      </c>
      <c r="N158" s="49">
        <f t="shared" ca="1" si="60"/>
        <v>1.9759794039999998</v>
      </c>
      <c r="O158" s="49">
        <f t="shared" ca="1" si="61"/>
        <v>2.1478036999999999</v>
      </c>
      <c r="P158" s="49">
        <f t="shared" ca="1" si="62"/>
        <v>2.3196279959999999</v>
      </c>
      <c r="Q158" s="49">
        <f t="shared" ca="1" si="63"/>
        <v>2.4914522919999995</v>
      </c>
      <c r="R158" s="49">
        <f t="shared" ca="1" si="64"/>
        <v>2.6632765880000004</v>
      </c>
      <c r="S158" s="50">
        <f t="shared" ca="1" si="65"/>
        <v>2.835100884</v>
      </c>
      <c r="T158" s="48">
        <f t="shared" ca="1" si="70"/>
        <v>0</v>
      </c>
      <c r="U158" s="49">
        <f t="shared" ca="1" si="70"/>
        <v>0</v>
      </c>
      <c r="V158" s="49">
        <f t="shared" ca="1" si="70"/>
        <v>0</v>
      </c>
      <c r="W158" s="49">
        <f t="shared" ca="1" si="70"/>
        <v>5.9882500727538321</v>
      </c>
      <c r="X158" s="49">
        <f t="shared" ca="1" si="70"/>
        <v>15.412206743169406</v>
      </c>
      <c r="Y158" s="49">
        <f t="shared" ca="1" si="70"/>
        <v>28.260899702308862</v>
      </c>
      <c r="Z158" s="49">
        <f t="shared" ca="1" si="70"/>
        <v>44.534328950172224</v>
      </c>
      <c r="AA158" s="49">
        <f t="shared" ca="1" si="70"/>
        <v>64.232494486759464</v>
      </c>
      <c r="AB158" s="49">
        <f t="shared" ca="1" si="70"/>
        <v>87.355396312070582</v>
      </c>
      <c r="AC158" s="49">
        <f t="shared" ca="1" si="70"/>
        <v>113.90303442610561</v>
      </c>
      <c r="AD158" s="49">
        <f t="shared" ca="1" si="70"/>
        <v>143.87540882886452</v>
      </c>
      <c r="AE158" s="49">
        <f t="shared" ca="1" si="69"/>
        <v>177.27251952034732</v>
      </c>
      <c r="AF158" s="49">
        <f t="shared" ca="1" si="69"/>
        <v>214.09436650055397</v>
      </c>
      <c r="AG158" s="49">
        <f t="shared" ca="1" si="69"/>
        <v>254.34094976948461</v>
      </c>
      <c r="AH158" s="49">
        <f t="shared" ca="1" si="69"/>
        <v>298.01226932713894</v>
      </c>
      <c r="AI158" s="49">
        <f t="shared" ca="1" si="69"/>
        <v>345.10832517351753</v>
      </c>
      <c r="AJ158" s="49">
        <f t="shared" ca="1" si="68"/>
        <v>395.6291173086197</v>
      </c>
      <c r="AK158" s="75">
        <f ca="1">T158*VLOOKUP('Tipo de Pilha_Furieri2014'!$E$1,'Área - us ur_Furieri2014'!$A$4:$R$6,2,FALSE)/1000</f>
        <v>0</v>
      </c>
      <c r="AL158" s="76">
        <f ca="1">U158*VLOOKUP('Tipo de Pilha_Furieri2014'!$E$1,'Área - us ur_Furieri2014'!$A$4:$R$6,3,FALSE)/1000</f>
        <v>0</v>
      </c>
      <c r="AM158" s="76">
        <f ca="1">V158*VLOOKUP('Tipo de Pilha_Furieri2014'!$E$1,'Área - us ur_Furieri2014'!$A$4:$R$6,4,FALSE)/1000</f>
        <v>0</v>
      </c>
      <c r="AN158" s="76">
        <f ca="1">W158*VLOOKUP('Tipo de Pilha_Furieri2014'!$E$1,'Área - us ur_Furieri2014'!$A$4:$R$6,5,FALSE)/1000</f>
        <v>5.8086025705712167E-4</v>
      </c>
      <c r="AO158" s="76">
        <f ca="1">X158*VLOOKUP('Tipo de Pilha_Furieri2014'!$E$1,'Área - us ur_Furieri2014'!$A$4:$R$6,6,FALSE)/1000</f>
        <v>2.4505408721639354E-3</v>
      </c>
      <c r="AP158" s="76">
        <f ca="1">Y158*VLOOKUP('Tipo de Pilha_Furieri2014'!$E$1,'Área - us ur_Furieri2014'!$A$4:$R$6,7,FALSE)/1000</f>
        <v>5.7369626395686992E-3</v>
      </c>
      <c r="AQ158" s="76">
        <f ca="1">Z158*VLOOKUP('Tipo de Pilha_Furieri2014'!$E$1,'Área - us ur_Furieri2014'!$A$4:$R$6,8,FALSE)/1000</f>
        <v>6.8137523293763502E-3</v>
      </c>
      <c r="AR158" s="76">
        <f ca="1">AA158*VLOOKUP('Tipo de Pilha_Furieri2014'!$E$1,'Área - us ur_Furieri2014'!$A$4:$R$6,9,FALSE)/1000</f>
        <v>7.0013418990567816E-3</v>
      </c>
      <c r="AS158" s="76">
        <f ca="1">AB158*VLOOKUP('Tipo de Pilha_Furieri2014'!$E$1,'Área - us ur_Furieri2014'!$A$4:$R$6,10,FALSE)/1000</f>
        <v>4.7171914008518117E-3</v>
      </c>
      <c r="AT158" s="76">
        <f ca="1">AC158*VLOOKUP('Tipo de Pilha_Furieri2014'!$E$1,'Área - us ur_Furieri2014'!$A$4:$R$6,11,FALSE)/1000</f>
        <v>3.9866062049136964E-3</v>
      </c>
      <c r="AU158" s="76">
        <f ca="1">AD158*VLOOKUP('Tipo de Pilha_Furieri2014'!$E$1,'Área - us ur_Furieri2014'!$A$4:$R$6,12,FALSE)/1000</f>
        <v>3.4530098118927487E-3</v>
      </c>
      <c r="AV158" s="76">
        <f ca="1">AE158*VLOOKUP('Tipo de Pilha_Furieri2014'!$E$1,'Área - us ur_Furieri2014'!$A$4:$R$6,13,FALSE)/1000</f>
        <v>1.063635117122084E-3</v>
      </c>
      <c r="AW158" s="76">
        <f ca="1">AF158*VLOOKUP('Tipo de Pilha_Furieri2014'!$E$1,'Área - us ur_Furieri2014'!$A$4:$R$6,14,FALSE)/1000</f>
        <v>6.422830995016619E-4</v>
      </c>
      <c r="AX158" s="76">
        <f ca="1">AG158*VLOOKUP('Tipo de Pilha_Furieri2014'!$E$1,'Área - us ur_Furieri2014'!$A$4:$R$6,15,FALSE)/1000</f>
        <v>2.5434094976948461E-4</v>
      </c>
      <c r="AY158" s="76">
        <f ca="1">AH158*VLOOKUP('Tipo de Pilha_Furieri2014'!$E$1,'Área - us ur_Furieri2014'!$A$4:$R$6,16,FALSE)/1000</f>
        <v>0</v>
      </c>
      <c r="AZ158" s="76">
        <f ca="1">AI158*VLOOKUP('Tipo de Pilha_Furieri2014'!$E$1,'Área - us ur_Furieri2014'!$A$4:$R$6,17,FALSE)/1000</f>
        <v>0</v>
      </c>
      <c r="BA158" s="77">
        <f ca="1">AJ158*VLOOKUP('Tipo de Pilha_Furieri2014'!$E$1,'Área - us ur_Furieri2014'!$A$4:$R$6,18,FALSE)/1000</f>
        <v>0</v>
      </c>
      <c r="BB158" s="70">
        <f t="shared" ca="1" si="66"/>
        <v>3.6700524581274374E-2</v>
      </c>
    </row>
    <row r="159" spans="1:54" ht="15" customHeight="1" x14ac:dyDescent="0.2">
      <c r="A159" s="90">
        <f>'Série Vento-2 dias'!J159</f>
        <v>42318</v>
      </c>
      <c r="B159" s="55">
        <f ca="1">'Série Vento-2 dias'!K159</f>
        <v>16.32330812</v>
      </c>
      <c r="C159" s="48">
        <f t="shared" ca="1" si="49"/>
        <v>8.1616540600000023E-2</v>
      </c>
      <c r="D159" s="49">
        <f t="shared" ca="1" si="50"/>
        <v>0.2448496218</v>
      </c>
      <c r="E159" s="49">
        <f t="shared" ca="1" si="51"/>
        <v>0.40808270300000005</v>
      </c>
      <c r="F159" s="49">
        <f t="shared" ca="1" si="52"/>
        <v>0.57131578419999995</v>
      </c>
      <c r="G159" s="49">
        <f t="shared" ca="1" si="53"/>
        <v>0.73454886540000008</v>
      </c>
      <c r="H159" s="49">
        <f t="shared" ca="1" si="54"/>
        <v>0.8977819466000001</v>
      </c>
      <c r="I159" s="49">
        <f t="shared" ca="1" si="55"/>
        <v>1.0610150278000001</v>
      </c>
      <c r="J159" s="49">
        <f t="shared" ca="1" si="56"/>
        <v>1.2242481090000001</v>
      </c>
      <c r="K159" s="49">
        <f t="shared" ca="1" si="57"/>
        <v>1.3874811902000002</v>
      </c>
      <c r="L159" s="49">
        <f t="shared" ca="1" si="58"/>
        <v>1.5507142714</v>
      </c>
      <c r="M159" s="49">
        <f t="shared" ca="1" si="59"/>
        <v>1.7139473526000002</v>
      </c>
      <c r="N159" s="49">
        <f t="shared" ca="1" si="60"/>
        <v>1.8771804337999998</v>
      </c>
      <c r="O159" s="49">
        <f t="shared" ca="1" si="61"/>
        <v>2.040413515</v>
      </c>
      <c r="P159" s="49">
        <f t="shared" ca="1" si="62"/>
        <v>2.2036465962</v>
      </c>
      <c r="Q159" s="49">
        <f t="shared" ca="1" si="63"/>
        <v>2.3668796774</v>
      </c>
      <c r="R159" s="49">
        <f t="shared" ca="1" si="64"/>
        <v>2.5301127586000005</v>
      </c>
      <c r="S159" s="50">
        <f t="shared" ca="1" si="65"/>
        <v>2.6933458398000001</v>
      </c>
      <c r="T159" s="48">
        <f t="shared" ca="1" si="70"/>
        <v>0</v>
      </c>
      <c r="U159" s="49">
        <f t="shared" ca="1" si="70"/>
        <v>0</v>
      </c>
      <c r="V159" s="49">
        <f t="shared" ca="1" si="70"/>
        <v>0</v>
      </c>
      <c r="W159" s="49">
        <f t="shared" ca="1" si="70"/>
        <v>4.6911633551155347</v>
      </c>
      <c r="X159" s="49">
        <f t="shared" ca="1" si="70"/>
        <v>12.993222297152791</v>
      </c>
      <c r="Y159" s="49">
        <f t="shared" ca="1" si="70"/>
        <v>24.386105739763352</v>
      </c>
      <c r="Z159" s="49">
        <f t="shared" ca="1" si="70"/>
        <v>38.869813682947239</v>
      </c>
      <c r="AA159" s="49">
        <f t="shared" ca="1" si="70"/>
        <v>56.444346126704431</v>
      </c>
      <c r="AB159" s="49">
        <f t="shared" ca="1" si="70"/>
        <v>77.109703071034929</v>
      </c>
      <c r="AC159" s="49">
        <f t="shared" ca="1" si="70"/>
        <v>100.86588451593872</v>
      </c>
      <c r="AD159" s="49">
        <f t="shared" ca="1" si="70"/>
        <v>127.71289046141587</v>
      </c>
      <c r="AE159" s="49">
        <f t="shared" ca="1" si="69"/>
        <v>157.65072090746622</v>
      </c>
      <c r="AF159" s="49">
        <f t="shared" ca="1" si="69"/>
        <v>190.67937585409001</v>
      </c>
      <c r="AG159" s="49">
        <f t="shared" ca="1" si="69"/>
        <v>226.79885530128706</v>
      </c>
      <c r="AH159" s="49">
        <f t="shared" ca="1" si="69"/>
        <v>266.00915924905746</v>
      </c>
      <c r="AI159" s="49">
        <f t="shared" ca="1" si="69"/>
        <v>308.31028769740118</v>
      </c>
      <c r="AJ159" s="49">
        <f t="shared" ca="1" si="68"/>
        <v>353.70224064631805</v>
      </c>
      <c r="AK159" s="75">
        <f ca="1">T159*VLOOKUP('Tipo de Pilha_Furieri2014'!$E$1,'Área - us ur_Furieri2014'!$A$4:$R$6,2,FALSE)/1000</f>
        <v>0</v>
      </c>
      <c r="AL159" s="76">
        <f ca="1">U159*VLOOKUP('Tipo de Pilha_Furieri2014'!$E$1,'Área - us ur_Furieri2014'!$A$4:$R$6,3,FALSE)/1000</f>
        <v>0</v>
      </c>
      <c r="AM159" s="76">
        <f ca="1">V159*VLOOKUP('Tipo de Pilha_Furieri2014'!$E$1,'Área - us ur_Furieri2014'!$A$4:$R$6,4,FALSE)/1000</f>
        <v>0</v>
      </c>
      <c r="AN159" s="76">
        <f ca="1">W159*VLOOKUP('Tipo de Pilha_Furieri2014'!$E$1,'Área - us ur_Furieri2014'!$A$4:$R$6,5,FALSE)/1000</f>
        <v>4.5504284544620682E-4</v>
      </c>
      <c r="AO159" s="76">
        <f ca="1">X159*VLOOKUP('Tipo de Pilha_Furieri2014'!$E$1,'Área - us ur_Furieri2014'!$A$4:$R$6,6,FALSE)/1000</f>
        <v>2.0659223452472938E-3</v>
      </c>
      <c r="AP159" s="76">
        <f ca="1">Y159*VLOOKUP('Tipo de Pilha_Furieri2014'!$E$1,'Área - us ur_Furieri2014'!$A$4:$R$6,7,FALSE)/1000</f>
        <v>4.9503794651719604E-3</v>
      </c>
      <c r="AQ159" s="76">
        <f ca="1">Z159*VLOOKUP('Tipo de Pilha_Furieri2014'!$E$1,'Área - us ur_Furieri2014'!$A$4:$R$6,8,FALSE)/1000</f>
        <v>5.9470814934909268E-3</v>
      </c>
      <c r="AR159" s="76">
        <f ca="1">AA159*VLOOKUP('Tipo de Pilha_Furieri2014'!$E$1,'Área - us ur_Furieri2014'!$A$4:$R$6,9,FALSE)/1000</f>
        <v>6.1524337278107827E-3</v>
      </c>
      <c r="AS159" s="76">
        <f ca="1">AB159*VLOOKUP('Tipo de Pilha_Furieri2014'!$E$1,'Área - us ur_Furieri2014'!$A$4:$R$6,10,FALSE)/1000</f>
        <v>4.163923965835886E-3</v>
      </c>
      <c r="AT159" s="76">
        <f ca="1">AC159*VLOOKUP('Tipo de Pilha_Furieri2014'!$E$1,'Área - us ur_Furieri2014'!$A$4:$R$6,11,FALSE)/1000</f>
        <v>3.5303059580578553E-3</v>
      </c>
      <c r="AU159" s="76">
        <f ca="1">AD159*VLOOKUP('Tipo de Pilha_Furieri2014'!$E$1,'Área - us ur_Furieri2014'!$A$4:$R$6,12,FALSE)/1000</f>
        <v>3.0651093710739809E-3</v>
      </c>
      <c r="AV159" s="76">
        <f ca="1">AE159*VLOOKUP('Tipo de Pilha_Furieri2014'!$E$1,'Área - us ur_Furieri2014'!$A$4:$R$6,13,FALSE)/1000</f>
        <v>9.4590432544479743E-4</v>
      </c>
      <c r="AW159" s="76">
        <f ca="1">AF159*VLOOKUP('Tipo de Pilha_Furieri2014'!$E$1,'Área - us ur_Furieri2014'!$A$4:$R$6,14,FALSE)/1000</f>
        <v>5.7203812756226997E-4</v>
      </c>
      <c r="AX159" s="76">
        <f ca="1">AG159*VLOOKUP('Tipo de Pilha_Furieri2014'!$E$1,'Área - us ur_Furieri2014'!$A$4:$R$6,15,FALSE)/1000</f>
        <v>2.2679885530128708E-4</v>
      </c>
      <c r="AY159" s="76">
        <f ca="1">AH159*VLOOKUP('Tipo de Pilha_Furieri2014'!$E$1,'Área - us ur_Furieri2014'!$A$4:$R$6,16,FALSE)/1000</f>
        <v>0</v>
      </c>
      <c r="AZ159" s="76">
        <f ca="1">AI159*VLOOKUP('Tipo de Pilha_Furieri2014'!$E$1,'Área - us ur_Furieri2014'!$A$4:$R$6,17,FALSE)/1000</f>
        <v>0</v>
      </c>
      <c r="BA159" s="77">
        <f ca="1">AJ159*VLOOKUP('Tipo de Pilha_Furieri2014'!$E$1,'Área - us ur_Furieri2014'!$A$4:$R$6,18,FALSE)/1000</f>
        <v>0</v>
      </c>
      <c r="BB159" s="70">
        <f t="shared" ca="1" si="66"/>
        <v>3.2074940480443251E-2</v>
      </c>
    </row>
    <row r="160" spans="1:54" ht="15" customHeight="1" x14ac:dyDescent="0.2">
      <c r="A160" s="90">
        <f>'Série Vento-2 dias'!J160</f>
        <v>42320</v>
      </c>
      <c r="B160" s="55">
        <f ca="1">'Série Vento-2 dias'!K160</f>
        <v>16.32330812</v>
      </c>
      <c r="C160" s="48">
        <f t="shared" ca="1" si="49"/>
        <v>8.1616540600000023E-2</v>
      </c>
      <c r="D160" s="49">
        <f t="shared" ca="1" si="50"/>
        <v>0.2448496218</v>
      </c>
      <c r="E160" s="49">
        <f t="shared" ca="1" si="51"/>
        <v>0.40808270300000005</v>
      </c>
      <c r="F160" s="49">
        <f t="shared" ca="1" si="52"/>
        <v>0.57131578419999995</v>
      </c>
      <c r="G160" s="49">
        <f t="shared" ca="1" si="53"/>
        <v>0.73454886540000008</v>
      </c>
      <c r="H160" s="49">
        <f t="shared" ca="1" si="54"/>
        <v>0.8977819466000001</v>
      </c>
      <c r="I160" s="49">
        <f t="shared" ca="1" si="55"/>
        <v>1.0610150278000001</v>
      </c>
      <c r="J160" s="49">
        <f t="shared" ca="1" si="56"/>
        <v>1.2242481090000001</v>
      </c>
      <c r="K160" s="49">
        <f t="shared" ca="1" si="57"/>
        <v>1.3874811902000002</v>
      </c>
      <c r="L160" s="49">
        <f t="shared" ca="1" si="58"/>
        <v>1.5507142714</v>
      </c>
      <c r="M160" s="49">
        <f t="shared" ca="1" si="59"/>
        <v>1.7139473526000002</v>
      </c>
      <c r="N160" s="49">
        <f t="shared" ca="1" si="60"/>
        <v>1.8771804337999998</v>
      </c>
      <c r="O160" s="49">
        <f t="shared" ca="1" si="61"/>
        <v>2.040413515</v>
      </c>
      <c r="P160" s="49">
        <f t="shared" ca="1" si="62"/>
        <v>2.2036465962</v>
      </c>
      <c r="Q160" s="49">
        <f t="shared" ca="1" si="63"/>
        <v>2.3668796774</v>
      </c>
      <c r="R160" s="49">
        <f t="shared" ca="1" si="64"/>
        <v>2.5301127586000005</v>
      </c>
      <c r="S160" s="50">
        <f t="shared" ca="1" si="65"/>
        <v>2.6933458398000001</v>
      </c>
      <c r="T160" s="48">
        <f t="shared" ca="1" si="70"/>
        <v>0</v>
      </c>
      <c r="U160" s="49">
        <f t="shared" ca="1" si="70"/>
        <v>0</v>
      </c>
      <c r="V160" s="49">
        <f t="shared" ca="1" si="70"/>
        <v>0</v>
      </c>
      <c r="W160" s="49">
        <f t="shared" ca="1" si="70"/>
        <v>4.6911633551155347</v>
      </c>
      <c r="X160" s="49">
        <f t="shared" ca="1" si="70"/>
        <v>12.993222297152791</v>
      </c>
      <c r="Y160" s="49">
        <f t="shared" ca="1" si="70"/>
        <v>24.386105739763352</v>
      </c>
      <c r="Z160" s="49">
        <f t="shared" ca="1" si="70"/>
        <v>38.869813682947239</v>
      </c>
      <c r="AA160" s="49">
        <f t="shared" ca="1" si="70"/>
        <v>56.444346126704431</v>
      </c>
      <c r="AB160" s="49">
        <f t="shared" ca="1" si="70"/>
        <v>77.109703071034929</v>
      </c>
      <c r="AC160" s="49">
        <f t="shared" ca="1" si="70"/>
        <v>100.86588451593872</v>
      </c>
      <c r="AD160" s="49">
        <f t="shared" ca="1" si="70"/>
        <v>127.71289046141587</v>
      </c>
      <c r="AE160" s="49">
        <f t="shared" ca="1" si="69"/>
        <v>157.65072090746622</v>
      </c>
      <c r="AF160" s="49">
        <f t="shared" ca="1" si="69"/>
        <v>190.67937585409001</v>
      </c>
      <c r="AG160" s="49">
        <f t="shared" ca="1" si="69"/>
        <v>226.79885530128706</v>
      </c>
      <c r="AH160" s="49">
        <f t="shared" ca="1" si="69"/>
        <v>266.00915924905746</v>
      </c>
      <c r="AI160" s="49">
        <f t="shared" ca="1" si="69"/>
        <v>308.31028769740118</v>
      </c>
      <c r="AJ160" s="49">
        <f t="shared" ca="1" si="68"/>
        <v>353.70224064631805</v>
      </c>
      <c r="AK160" s="75">
        <f ca="1">T160*VLOOKUP('Tipo de Pilha_Furieri2014'!$E$1,'Área - us ur_Furieri2014'!$A$4:$R$6,2,FALSE)/1000</f>
        <v>0</v>
      </c>
      <c r="AL160" s="76">
        <f ca="1">U160*VLOOKUP('Tipo de Pilha_Furieri2014'!$E$1,'Área - us ur_Furieri2014'!$A$4:$R$6,3,FALSE)/1000</f>
        <v>0</v>
      </c>
      <c r="AM160" s="76">
        <f ca="1">V160*VLOOKUP('Tipo de Pilha_Furieri2014'!$E$1,'Área - us ur_Furieri2014'!$A$4:$R$6,4,FALSE)/1000</f>
        <v>0</v>
      </c>
      <c r="AN160" s="76">
        <f ca="1">W160*VLOOKUP('Tipo de Pilha_Furieri2014'!$E$1,'Área - us ur_Furieri2014'!$A$4:$R$6,5,FALSE)/1000</f>
        <v>4.5504284544620682E-4</v>
      </c>
      <c r="AO160" s="76">
        <f ca="1">X160*VLOOKUP('Tipo de Pilha_Furieri2014'!$E$1,'Área - us ur_Furieri2014'!$A$4:$R$6,6,FALSE)/1000</f>
        <v>2.0659223452472938E-3</v>
      </c>
      <c r="AP160" s="76">
        <f ca="1">Y160*VLOOKUP('Tipo de Pilha_Furieri2014'!$E$1,'Área - us ur_Furieri2014'!$A$4:$R$6,7,FALSE)/1000</f>
        <v>4.9503794651719604E-3</v>
      </c>
      <c r="AQ160" s="76">
        <f ca="1">Z160*VLOOKUP('Tipo de Pilha_Furieri2014'!$E$1,'Área - us ur_Furieri2014'!$A$4:$R$6,8,FALSE)/1000</f>
        <v>5.9470814934909268E-3</v>
      </c>
      <c r="AR160" s="76">
        <f ca="1">AA160*VLOOKUP('Tipo de Pilha_Furieri2014'!$E$1,'Área - us ur_Furieri2014'!$A$4:$R$6,9,FALSE)/1000</f>
        <v>6.1524337278107827E-3</v>
      </c>
      <c r="AS160" s="76">
        <f ca="1">AB160*VLOOKUP('Tipo de Pilha_Furieri2014'!$E$1,'Área - us ur_Furieri2014'!$A$4:$R$6,10,FALSE)/1000</f>
        <v>4.163923965835886E-3</v>
      </c>
      <c r="AT160" s="76">
        <f ca="1">AC160*VLOOKUP('Tipo de Pilha_Furieri2014'!$E$1,'Área - us ur_Furieri2014'!$A$4:$R$6,11,FALSE)/1000</f>
        <v>3.5303059580578553E-3</v>
      </c>
      <c r="AU160" s="76">
        <f ca="1">AD160*VLOOKUP('Tipo de Pilha_Furieri2014'!$E$1,'Área - us ur_Furieri2014'!$A$4:$R$6,12,FALSE)/1000</f>
        <v>3.0651093710739809E-3</v>
      </c>
      <c r="AV160" s="76">
        <f ca="1">AE160*VLOOKUP('Tipo de Pilha_Furieri2014'!$E$1,'Área - us ur_Furieri2014'!$A$4:$R$6,13,FALSE)/1000</f>
        <v>9.4590432544479743E-4</v>
      </c>
      <c r="AW160" s="76">
        <f ca="1">AF160*VLOOKUP('Tipo de Pilha_Furieri2014'!$E$1,'Área - us ur_Furieri2014'!$A$4:$R$6,14,FALSE)/1000</f>
        <v>5.7203812756226997E-4</v>
      </c>
      <c r="AX160" s="76">
        <f ca="1">AG160*VLOOKUP('Tipo de Pilha_Furieri2014'!$E$1,'Área - us ur_Furieri2014'!$A$4:$R$6,15,FALSE)/1000</f>
        <v>2.2679885530128708E-4</v>
      </c>
      <c r="AY160" s="76">
        <f ca="1">AH160*VLOOKUP('Tipo de Pilha_Furieri2014'!$E$1,'Área - us ur_Furieri2014'!$A$4:$R$6,16,FALSE)/1000</f>
        <v>0</v>
      </c>
      <c r="AZ160" s="76">
        <f ca="1">AI160*VLOOKUP('Tipo de Pilha_Furieri2014'!$E$1,'Área - us ur_Furieri2014'!$A$4:$R$6,17,FALSE)/1000</f>
        <v>0</v>
      </c>
      <c r="BA160" s="77">
        <f ca="1">AJ160*VLOOKUP('Tipo de Pilha_Furieri2014'!$E$1,'Área - us ur_Furieri2014'!$A$4:$R$6,18,FALSE)/1000</f>
        <v>0</v>
      </c>
      <c r="BB160" s="70">
        <f t="shared" ca="1" si="66"/>
        <v>3.2074940480443251E-2</v>
      </c>
    </row>
    <row r="161" spans="1:54" ht="15" customHeight="1" x14ac:dyDescent="0.2">
      <c r="A161" s="90">
        <f>'Série Vento-2 dias'!J161</f>
        <v>42322</v>
      </c>
      <c r="B161" s="55">
        <f ca="1">'Série Vento-2 dias'!K161</f>
        <v>14.605065159999999</v>
      </c>
      <c r="C161" s="48">
        <f t="shared" ca="1" si="49"/>
        <v>7.3025325800000013E-2</v>
      </c>
      <c r="D161" s="49">
        <f t="shared" ca="1" si="50"/>
        <v>0.21907597739999998</v>
      </c>
      <c r="E161" s="49">
        <f t="shared" ca="1" si="51"/>
        <v>0.36512662899999998</v>
      </c>
      <c r="F161" s="49">
        <f t="shared" ca="1" si="52"/>
        <v>0.51117728059999989</v>
      </c>
      <c r="G161" s="49">
        <f t="shared" ca="1" si="53"/>
        <v>0.65722793219999998</v>
      </c>
      <c r="H161" s="49">
        <f t="shared" ca="1" si="54"/>
        <v>0.80327858380000006</v>
      </c>
      <c r="I161" s="49">
        <f t="shared" ca="1" si="55"/>
        <v>0.94932923539999992</v>
      </c>
      <c r="J161" s="49">
        <f t="shared" ca="1" si="56"/>
        <v>1.095379887</v>
      </c>
      <c r="K161" s="49">
        <f t="shared" ca="1" si="57"/>
        <v>1.2414305386</v>
      </c>
      <c r="L161" s="49">
        <f t="shared" ca="1" si="58"/>
        <v>1.3874811901999999</v>
      </c>
      <c r="M161" s="49">
        <f t="shared" ca="1" si="59"/>
        <v>1.5335318417999999</v>
      </c>
      <c r="N161" s="49">
        <f t="shared" ca="1" si="60"/>
        <v>1.6795824933999997</v>
      </c>
      <c r="O161" s="49">
        <f t="shared" ca="1" si="61"/>
        <v>1.8256331449999998</v>
      </c>
      <c r="P161" s="49">
        <f t="shared" ca="1" si="62"/>
        <v>1.9716837966</v>
      </c>
      <c r="Q161" s="49">
        <f t="shared" ca="1" si="63"/>
        <v>2.1177344481999998</v>
      </c>
      <c r="R161" s="49">
        <f t="shared" ca="1" si="64"/>
        <v>2.2637850998000002</v>
      </c>
      <c r="S161" s="50">
        <f t="shared" ca="1" si="65"/>
        <v>2.4098357513999997</v>
      </c>
      <c r="T161" s="48">
        <f t="shared" ca="1" si="70"/>
        <v>0</v>
      </c>
      <c r="U161" s="49">
        <f t="shared" ca="1" si="70"/>
        <v>0</v>
      </c>
      <c r="V161" s="49">
        <f t="shared" ca="1" si="70"/>
        <v>0</v>
      </c>
      <c r="W161" s="49">
        <f t="shared" ca="1" si="70"/>
        <v>2.4116375663654424</v>
      </c>
      <c r="X161" s="49">
        <f t="shared" ca="1" si="70"/>
        <v>8.6753852289694926</v>
      </c>
      <c r="Y161" s="49">
        <f t="shared" ca="1" si="70"/>
        <v>17.413504860176555</v>
      </c>
      <c r="Z161" s="49">
        <f t="shared" ca="1" si="70"/>
        <v>28.625996459986609</v>
      </c>
      <c r="AA161" s="49">
        <f t="shared" ca="1" si="70"/>
        <v>42.312860028399705</v>
      </c>
      <c r="AB161" s="49">
        <f t="shared" ca="1" si="70"/>
        <v>58.474095565415801</v>
      </c>
      <c r="AC161" s="49">
        <f t="shared" ca="1" si="70"/>
        <v>77.1097030710349</v>
      </c>
      <c r="AD161" s="49">
        <f t="shared" ca="1" si="70"/>
        <v>98.219682545257001</v>
      </c>
      <c r="AE161" s="49">
        <f t="shared" ca="1" si="69"/>
        <v>121.80403398808208</v>
      </c>
      <c r="AF161" s="49">
        <f t="shared" ca="1" si="69"/>
        <v>147.86275739951026</v>
      </c>
      <c r="AG161" s="49">
        <f t="shared" ca="1" si="69"/>
        <v>176.39585277954146</v>
      </c>
      <c r="AH161" s="49">
        <f t="shared" ca="1" si="69"/>
        <v>207.40332012817555</v>
      </c>
      <c r="AI161" s="49">
        <f t="shared" ca="1" si="69"/>
        <v>240.88515944541282</v>
      </c>
      <c r="AJ161" s="49">
        <f t="shared" ca="1" si="68"/>
        <v>276.84137073125294</v>
      </c>
      <c r="AK161" s="75">
        <f ca="1">T161*VLOOKUP('Tipo de Pilha_Furieri2014'!$E$1,'Área - us ur_Furieri2014'!$A$4:$R$6,2,FALSE)/1000</f>
        <v>0</v>
      </c>
      <c r="AL161" s="76">
        <f ca="1">U161*VLOOKUP('Tipo de Pilha_Furieri2014'!$E$1,'Área - us ur_Furieri2014'!$A$4:$R$6,3,FALSE)/1000</f>
        <v>0</v>
      </c>
      <c r="AM161" s="76">
        <f ca="1">V161*VLOOKUP('Tipo de Pilha_Furieri2014'!$E$1,'Área - us ur_Furieri2014'!$A$4:$R$6,4,FALSE)/1000</f>
        <v>0</v>
      </c>
      <c r="AN161" s="76">
        <f ca="1">W161*VLOOKUP('Tipo de Pilha_Furieri2014'!$E$1,'Área - us ur_Furieri2014'!$A$4:$R$6,5,FALSE)/1000</f>
        <v>2.3392884393744789E-4</v>
      </c>
      <c r="AO161" s="76">
        <f ca="1">X161*VLOOKUP('Tipo de Pilha_Furieri2014'!$E$1,'Área - us ur_Furieri2014'!$A$4:$R$6,6,FALSE)/1000</f>
        <v>1.3793862514061494E-3</v>
      </c>
      <c r="AP161" s="76">
        <f ca="1">Y161*VLOOKUP('Tipo de Pilha_Furieri2014'!$E$1,'Área - us ur_Furieri2014'!$A$4:$R$6,7,FALSE)/1000</f>
        <v>3.5349414866158407E-3</v>
      </c>
      <c r="AQ161" s="76">
        <f ca="1">Z161*VLOOKUP('Tipo de Pilha_Furieri2014'!$E$1,'Área - us ur_Furieri2014'!$A$4:$R$6,8,FALSE)/1000</f>
        <v>4.3797774583779515E-3</v>
      </c>
      <c r="AR161" s="76">
        <f ca="1">AA161*VLOOKUP('Tipo de Pilha_Furieri2014'!$E$1,'Área - us ur_Furieri2014'!$A$4:$R$6,9,FALSE)/1000</f>
        <v>4.6121017430955681E-3</v>
      </c>
      <c r="AS161" s="76">
        <f ca="1">AB161*VLOOKUP('Tipo de Pilha_Furieri2014'!$E$1,'Área - us ur_Furieri2014'!$A$4:$R$6,10,FALSE)/1000</f>
        <v>3.1576011605324535E-3</v>
      </c>
      <c r="AT161" s="76">
        <f ca="1">AC161*VLOOKUP('Tipo de Pilha_Furieri2014'!$E$1,'Área - us ur_Furieri2014'!$A$4:$R$6,11,FALSE)/1000</f>
        <v>2.6988396074862217E-3</v>
      </c>
      <c r="AU161" s="76">
        <f ca="1">AD161*VLOOKUP('Tipo de Pilha_Furieri2014'!$E$1,'Área - us ur_Furieri2014'!$A$4:$R$6,12,FALSE)/1000</f>
        <v>2.3572723810861679E-3</v>
      </c>
      <c r="AV161" s="76">
        <f ca="1">AE161*VLOOKUP('Tipo de Pilha_Furieri2014'!$E$1,'Área - us ur_Furieri2014'!$A$4:$R$6,13,FALSE)/1000</f>
        <v>7.3082420392849251E-4</v>
      </c>
      <c r="AW161" s="76">
        <f ca="1">AF161*VLOOKUP('Tipo de Pilha_Furieri2014'!$E$1,'Área - us ur_Furieri2014'!$A$4:$R$6,14,FALSE)/1000</f>
        <v>4.4358827219853083E-4</v>
      </c>
      <c r="AX161" s="76">
        <f ca="1">AG161*VLOOKUP('Tipo de Pilha_Furieri2014'!$E$1,'Área - us ur_Furieri2014'!$A$4:$R$6,15,FALSE)/1000</f>
        <v>1.7639585277954146E-4</v>
      </c>
      <c r="AY161" s="76">
        <f ca="1">AH161*VLOOKUP('Tipo de Pilha_Furieri2014'!$E$1,'Área - us ur_Furieri2014'!$A$4:$R$6,16,FALSE)/1000</f>
        <v>0</v>
      </c>
      <c r="AZ161" s="76">
        <f ca="1">AI161*VLOOKUP('Tipo de Pilha_Furieri2014'!$E$1,'Área - us ur_Furieri2014'!$A$4:$R$6,17,FALSE)/1000</f>
        <v>0</v>
      </c>
      <c r="BA161" s="77">
        <f ca="1">AJ161*VLOOKUP('Tipo de Pilha_Furieri2014'!$E$1,'Área - us ur_Furieri2014'!$A$4:$R$6,18,FALSE)/1000</f>
        <v>0</v>
      </c>
      <c r="BB161" s="70">
        <f t="shared" ca="1" si="66"/>
        <v>2.3704657261444363E-2</v>
      </c>
    </row>
    <row r="162" spans="1:54" ht="15" customHeight="1" x14ac:dyDescent="0.2">
      <c r="A162" s="90">
        <f>'Série Vento-2 dias'!J162</f>
        <v>42324</v>
      </c>
      <c r="B162" s="55">
        <f ca="1">'Série Vento-2 dias'!K162</f>
        <v>12.886822199999999</v>
      </c>
      <c r="C162" s="48">
        <f t="shared" ca="1" si="49"/>
        <v>6.4434111000000002E-2</v>
      </c>
      <c r="D162" s="49">
        <f t="shared" ca="1" si="50"/>
        <v>0.19330233299999999</v>
      </c>
      <c r="E162" s="49">
        <f t="shared" ca="1" si="51"/>
        <v>0.32217055500000003</v>
      </c>
      <c r="F162" s="49">
        <f t="shared" ca="1" si="52"/>
        <v>0.45103877699999995</v>
      </c>
      <c r="G162" s="49">
        <f t="shared" ca="1" si="53"/>
        <v>0.57990699899999998</v>
      </c>
      <c r="H162" s="49">
        <f t="shared" ca="1" si="54"/>
        <v>0.70877522100000001</v>
      </c>
      <c r="I162" s="49">
        <f t="shared" ca="1" si="55"/>
        <v>0.83764344299999993</v>
      </c>
      <c r="J162" s="49">
        <f t="shared" ca="1" si="56"/>
        <v>0.96651166500000008</v>
      </c>
      <c r="K162" s="49">
        <f t="shared" ca="1" si="57"/>
        <v>1.095379887</v>
      </c>
      <c r="L162" s="49">
        <f t="shared" ca="1" si="58"/>
        <v>1.2242481089999999</v>
      </c>
      <c r="M162" s="49">
        <f t="shared" ca="1" si="59"/>
        <v>1.3531163310000001</v>
      </c>
      <c r="N162" s="49">
        <f t="shared" ca="1" si="60"/>
        <v>1.4819845529999998</v>
      </c>
      <c r="O162" s="49">
        <f t="shared" ca="1" si="61"/>
        <v>1.6108527749999999</v>
      </c>
      <c r="P162" s="49">
        <f t="shared" ca="1" si="62"/>
        <v>1.739720997</v>
      </c>
      <c r="Q162" s="49">
        <f t="shared" ca="1" si="63"/>
        <v>1.8685892189999997</v>
      </c>
      <c r="R162" s="49">
        <f t="shared" ca="1" si="64"/>
        <v>1.9974574410000003</v>
      </c>
      <c r="S162" s="50">
        <f t="shared" ca="1" si="65"/>
        <v>2.1263256629999998</v>
      </c>
      <c r="T162" s="48">
        <f t="shared" ca="1" si="70"/>
        <v>0</v>
      </c>
      <c r="U162" s="49">
        <f t="shared" ca="1" si="70"/>
        <v>0</v>
      </c>
      <c r="V162" s="49">
        <f t="shared" ca="1" si="70"/>
        <v>0</v>
      </c>
      <c r="W162" s="49">
        <f t="shared" ca="1" si="70"/>
        <v>0.55164197298403106</v>
      </c>
      <c r="X162" s="49">
        <f t="shared" ca="1" si="70"/>
        <v>5.0510572592527874</v>
      </c>
      <c r="Y162" s="49">
        <f t="shared" ca="1" si="70"/>
        <v>11.476886707928735</v>
      </c>
      <c r="Z162" s="49">
        <f t="shared" ca="1" si="70"/>
        <v>19.82913031901186</v>
      </c>
      <c r="AA162" s="49">
        <f t="shared" ca="1" si="70"/>
        <v>30.107788092502204</v>
      </c>
      <c r="AB162" s="49">
        <f t="shared" ca="1" si="70"/>
        <v>42.312860028399705</v>
      </c>
      <c r="AC162" s="49">
        <f t="shared" ca="1" si="70"/>
        <v>56.444346126704389</v>
      </c>
      <c r="AD162" s="49">
        <f t="shared" ca="1" si="70"/>
        <v>72.502246387416307</v>
      </c>
      <c r="AE162" s="49">
        <f t="shared" ca="1" si="69"/>
        <v>90.486560810535352</v>
      </c>
      <c r="AF162" s="49">
        <f t="shared" ca="1" si="69"/>
        <v>110.39728939606164</v>
      </c>
      <c r="AG162" s="49">
        <f t="shared" ca="1" si="69"/>
        <v>132.23443214399509</v>
      </c>
      <c r="AH162" s="49">
        <f t="shared" ca="1" si="69"/>
        <v>155.9979890543357</v>
      </c>
      <c r="AI162" s="49">
        <f t="shared" ca="1" si="69"/>
        <v>181.68796012708367</v>
      </c>
      <c r="AJ162" s="49">
        <f t="shared" ca="1" si="68"/>
        <v>209.30434536223856</v>
      </c>
      <c r="AK162" s="75">
        <f ca="1">T162*VLOOKUP('Tipo de Pilha_Furieri2014'!$E$1,'Área - us ur_Furieri2014'!$A$4:$R$6,2,FALSE)/1000</f>
        <v>0</v>
      </c>
      <c r="AL162" s="76">
        <f ca="1">U162*VLOOKUP('Tipo de Pilha_Furieri2014'!$E$1,'Área - us ur_Furieri2014'!$A$4:$R$6,3,FALSE)/1000</f>
        <v>0</v>
      </c>
      <c r="AM162" s="76">
        <f ca="1">V162*VLOOKUP('Tipo de Pilha_Furieri2014'!$E$1,'Área - us ur_Furieri2014'!$A$4:$R$6,4,FALSE)/1000</f>
        <v>0</v>
      </c>
      <c r="AN162" s="76">
        <f ca="1">W162*VLOOKUP('Tipo de Pilha_Furieri2014'!$E$1,'Área - us ur_Furieri2014'!$A$4:$R$6,5,FALSE)/1000</f>
        <v>5.3509271379451008E-5</v>
      </c>
      <c r="AO162" s="76">
        <f ca="1">X162*VLOOKUP('Tipo de Pilha_Furieri2014'!$E$1,'Área - us ur_Furieri2014'!$A$4:$R$6,6,FALSE)/1000</f>
        <v>8.0311810422119322E-4</v>
      </c>
      <c r="AP162" s="76">
        <f ca="1">Y162*VLOOKUP('Tipo de Pilha_Furieri2014'!$E$1,'Área - us ur_Furieri2014'!$A$4:$R$6,7,FALSE)/1000</f>
        <v>2.3298080017095332E-3</v>
      </c>
      <c r="AQ162" s="76">
        <f ca="1">Z162*VLOOKUP('Tipo de Pilha_Furieri2014'!$E$1,'Área - us ur_Furieri2014'!$A$4:$R$6,8,FALSE)/1000</f>
        <v>3.0338569388088142E-3</v>
      </c>
      <c r="AR162" s="76">
        <f ca="1">AA162*VLOOKUP('Tipo de Pilha_Furieri2014'!$E$1,'Área - us ur_Furieri2014'!$A$4:$R$6,9,FALSE)/1000</f>
        <v>3.2817489020827402E-3</v>
      </c>
      <c r="AS162" s="76">
        <f ca="1">AB162*VLOOKUP('Tipo de Pilha_Furieri2014'!$E$1,'Área - us ur_Furieri2014'!$A$4:$R$6,10,FALSE)/1000</f>
        <v>2.2848944415335844E-3</v>
      </c>
      <c r="AT162" s="76">
        <f ca="1">AC162*VLOOKUP('Tipo de Pilha_Furieri2014'!$E$1,'Área - us ur_Furieri2014'!$A$4:$R$6,11,FALSE)/1000</f>
        <v>1.9755521144346538E-3</v>
      </c>
      <c r="AU162" s="76">
        <f ca="1">AD162*VLOOKUP('Tipo de Pilha_Furieri2014'!$E$1,'Área - us ur_Furieri2014'!$A$4:$R$6,12,FALSE)/1000</f>
        <v>1.7400539132979914E-3</v>
      </c>
      <c r="AV162" s="76">
        <f ca="1">AE162*VLOOKUP('Tipo de Pilha_Furieri2014'!$E$1,'Área - us ur_Furieri2014'!$A$4:$R$6,13,FALSE)/1000</f>
        <v>5.4291936486321212E-4</v>
      </c>
      <c r="AW162" s="76">
        <f ca="1">AF162*VLOOKUP('Tipo de Pilha_Furieri2014'!$E$1,'Área - us ur_Furieri2014'!$A$4:$R$6,14,FALSE)/1000</f>
        <v>3.3119186818818491E-4</v>
      </c>
      <c r="AX162" s="76">
        <f ca="1">AG162*VLOOKUP('Tipo de Pilha_Furieri2014'!$E$1,'Área - us ur_Furieri2014'!$A$4:$R$6,15,FALSE)/1000</f>
        <v>1.322344321439951E-4</v>
      </c>
      <c r="AY162" s="76">
        <f ca="1">AH162*VLOOKUP('Tipo de Pilha_Furieri2014'!$E$1,'Área - us ur_Furieri2014'!$A$4:$R$6,16,FALSE)/1000</f>
        <v>0</v>
      </c>
      <c r="AZ162" s="76">
        <f ca="1">AI162*VLOOKUP('Tipo de Pilha_Furieri2014'!$E$1,'Área - us ur_Furieri2014'!$A$4:$R$6,17,FALSE)/1000</f>
        <v>0</v>
      </c>
      <c r="BA162" s="77">
        <f ca="1">AJ162*VLOOKUP('Tipo de Pilha_Furieri2014'!$E$1,'Área - us ur_Furieri2014'!$A$4:$R$6,18,FALSE)/1000</f>
        <v>0</v>
      </c>
      <c r="BB162" s="70">
        <f t="shared" ca="1" si="66"/>
        <v>1.6508887352663357E-2</v>
      </c>
    </row>
    <row r="163" spans="1:54" ht="15" customHeight="1" x14ac:dyDescent="0.2">
      <c r="A163" s="90">
        <f>'Série Vento-2 dias'!J163</f>
        <v>42326</v>
      </c>
      <c r="B163" s="55">
        <f ca="1">'Série Vento-2 dias'!K163</f>
        <v>14.605065159999999</v>
      </c>
      <c r="C163" s="48">
        <f t="shared" ca="1" si="49"/>
        <v>7.3025325800000013E-2</v>
      </c>
      <c r="D163" s="49">
        <f t="shared" ca="1" si="50"/>
        <v>0.21907597739999998</v>
      </c>
      <c r="E163" s="49">
        <f t="shared" ca="1" si="51"/>
        <v>0.36512662899999998</v>
      </c>
      <c r="F163" s="49">
        <f t="shared" ca="1" si="52"/>
        <v>0.51117728059999989</v>
      </c>
      <c r="G163" s="49">
        <f t="shared" ca="1" si="53"/>
        <v>0.65722793219999998</v>
      </c>
      <c r="H163" s="49">
        <f t="shared" ca="1" si="54"/>
        <v>0.80327858380000006</v>
      </c>
      <c r="I163" s="49">
        <f t="shared" ca="1" si="55"/>
        <v>0.94932923539999992</v>
      </c>
      <c r="J163" s="49">
        <f t="shared" ca="1" si="56"/>
        <v>1.095379887</v>
      </c>
      <c r="K163" s="49">
        <f t="shared" ca="1" si="57"/>
        <v>1.2414305386</v>
      </c>
      <c r="L163" s="49">
        <f t="shared" ca="1" si="58"/>
        <v>1.3874811901999999</v>
      </c>
      <c r="M163" s="49">
        <f t="shared" ca="1" si="59"/>
        <v>1.5335318417999999</v>
      </c>
      <c r="N163" s="49">
        <f t="shared" ca="1" si="60"/>
        <v>1.6795824933999997</v>
      </c>
      <c r="O163" s="49">
        <f t="shared" ca="1" si="61"/>
        <v>1.8256331449999998</v>
      </c>
      <c r="P163" s="49">
        <f t="shared" ca="1" si="62"/>
        <v>1.9716837966</v>
      </c>
      <c r="Q163" s="49">
        <f t="shared" ca="1" si="63"/>
        <v>2.1177344481999998</v>
      </c>
      <c r="R163" s="49">
        <f t="shared" ca="1" si="64"/>
        <v>2.2637850998000002</v>
      </c>
      <c r="S163" s="50">
        <f t="shared" ca="1" si="65"/>
        <v>2.4098357513999997</v>
      </c>
      <c r="T163" s="48">
        <f t="shared" ca="1" si="70"/>
        <v>0</v>
      </c>
      <c r="U163" s="49">
        <f t="shared" ca="1" si="70"/>
        <v>0</v>
      </c>
      <c r="V163" s="49">
        <f t="shared" ca="1" si="70"/>
        <v>0</v>
      </c>
      <c r="W163" s="49">
        <f t="shared" ca="1" si="70"/>
        <v>2.4116375663654424</v>
      </c>
      <c r="X163" s="49">
        <f t="shared" ca="1" si="70"/>
        <v>8.6753852289694926</v>
      </c>
      <c r="Y163" s="49">
        <f t="shared" ca="1" si="70"/>
        <v>17.413504860176555</v>
      </c>
      <c r="Z163" s="49">
        <f t="shared" ca="1" si="70"/>
        <v>28.625996459986609</v>
      </c>
      <c r="AA163" s="49">
        <f t="shared" ca="1" si="70"/>
        <v>42.312860028399705</v>
      </c>
      <c r="AB163" s="49">
        <f t="shared" ca="1" si="70"/>
        <v>58.474095565415801</v>
      </c>
      <c r="AC163" s="49">
        <f t="shared" ca="1" si="70"/>
        <v>77.1097030710349</v>
      </c>
      <c r="AD163" s="49">
        <f t="shared" ca="1" si="70"/>
        <v>98.219682545257001</v>
      </c>
      <c r="AE163" s="49">
        <f t="shared" ca="1" si="69"/>
        <v>121.80403398808208</v>
      </c>
      <c r="AF163" s="49">
        <f t="shared" ca="1" si="69"/>
        <v>147.86275739951026</v>
      </c>
      <c r="AG163" s="49">
        <f t="shared" ca="1" si="69"/>
        <v>176.39585277954146</v>
      </c>
      <c r="AH163" s="49">
        <f t="shared" ca="1" si="69"/>
        <v>207.40332012817555</v>
      </c>
      <c r="AI163" s="49">
        <f t="shared" ca="1" si="69"/>
        <v>240.88515944541282</v>
      </c>
      <c r="AJ163" s="49">
        <f t="shared" ca="1" si="68"/>
        <v>276.84137073125294</v>
      </c>
      <c r="AK163" s="75">
        <f ca="1">T163*VLOOKUP('Tipo de Pilha_Furieri2014'!$E$1,'Área - us ur_Furieri2014'!$A$4:$R$6,2,FALSE)/1000</f>
        <v>0</v>
      </c>
      <c r="AL163" s="76">
        <f ca="1">U163*VLOOKUP('Tipo de Pilha_Furieri2014'!$E$1,'Área - us ur_Furieri2014'!$A$4:$R$6,3,FALSE)/1000</f>
        <v>0</v>
      </c>
      <c r="AM163" s="76">
        <f ca="1">V163*VLOOKUP('Tipo de Pilha_Furieri2014'!$E$1,'Área - us ur_Furieri2014'!$A$4:$R$6,4,FALSE)/1000</f>
        <v>0</v>
      </c>
      <c r="AN163" s="76">
        <f ca="1">W163*VLOOKUP('Tipo de Pilha_Furieri2014'!$E$1,'Área - us ur_Furieri2014'!$A$4:$R$6,5,FALSE)/1000</f>
        <v>2.3392884393744789E-4</v>
      </c>
      <c r="AO163" s="76">
        <f ca="1">X163*VLOOKUP('Tipo de Pilha_Furieri2014'!$E$1,'Área - us ur_Furieri2014'!$A$4:$R$6,6,FALSE)/1000</f>
        <v>1.3793862514061494E-3</v>
      </c>
      <c r="AP163" s="76">
        <f ca="1">Y163*VLOOKUP('Tipo de Pilha_Furieri2014'!$E$1,'Área - us ur_Furieri2014'!$A$4:$R$6,7,FALSE)/1000</f>
        <v>3.5349414866158407E-3</v>
      </c>
      <c r="AQ163" s="76">
        <f ca="1">Z163*VLOOKUP('Tipo de Pilha_Furieri2014'!$E$1,'Área - us ur_Furieri2014'!$A$4:$R$6,8,FALSE)/1000</f>
        <v>4.3797774583779515E-3</v>
      </c>
      <c r="AR163" s="76">
        <f ca="1">AA163*VLOOKUP('Tipo de Pilha_Furieri2014'!$E$1,'Área - us ur_Furieri2014'!$A$4:$R$6,9,FALSE)/1000</f>
        <v>4.6121017430955681E-3</v>
      </c>
      <c r="AS163" s="76">
        <f ca="1">AB163*VLOOKUP('Tipo de Pilha_Furieri2014'!$E$1,'Área - us ur_Furieri2014'!$A$4:$R$6,10,FALSE)/1000</f>
        <v>3.1576011605324535E-3</v>
      </c>
      <c r="AT163" s="76">
        <f ca="1">AC163*VLOOKUP('Tipo de Pilha_Furieri2014'!$E$1,'Área - us ur_Furieri2014'!$A$4:$R$6,11,FALSE)/1000</f>
        <v>2.6988396074862217E-3</v>
      </c>
      <c r="AU163" s="76">
        <f ca="1">AD163*VLOOKUP('Tipo de Pilha_Furieri2014'!$E$1,'Área - us ur_Furieri2014'!$A$4:$R$6,12,FALSE)/1000</f>
        <v>2.3572723810861679E-3</v>
      </c>
      <c r="AV163" s="76">
        <f ca="1">AE163*VLOOKUP('Tipo de Pilha_Furieri2014'!$E$1,'Área - us ur_Furieri2014'!$A$4:$R$6,13,FALSE)/1000</f>
        <v>7.3082420392849251E-4</v>
      </c>
      <c r="AW163" s="76">
        <f ca="1">AF163*VLOOKUP('Tipo de Pilha_Furieri2014'!$E$1,'Área - us ur_Furieri2014'!$A$4:$R$6,14,FALSE)/1000</f>
        <v>4.4358827219853083E-4</v>
      </c>
      <c r="AX163" s="76">
        <f ca="1">AG163*VLOOKUP('Tipo de Pilha_Furieri2014'!$E$1,'Área - us ur_Furieri2014'!$A$4:$R$6,15,FALSE)/1000</f>
        <v>1.7639585277954146E-4</v>
      </c>
      <c r="AY163" s="76">
        <f ca="1">AH163*VLOOKUP('Tipo de Pilha_Furieri2014'!$E$1,'Área - us ur_Furieri2014'!$A$4:$R$6,16,FALSE)/1000</f>
        <v>0</v>
      </c>
      <c r="AZ163" s="76">
        <f ca="1">AI163*VLOOKUP('Tipo de Pilha_Furieri2014'!$E$1,'Área - us ur_Furieri2014'!$A$4:$R$6,17,FALSE)/1000</f>
        <v>0</v>
      </c>
      <c r="BA163" s="77">
        <f ca="1">AJ163*VLOOKUP('Tipo de Pilha_Furieri2014'!$E$1,'Área - us ur_Furieri2014'!$A$4:$R$6,18,FALSE)/1000</f>
        <v>0</v>
      </c>
      <c r="BB163" s="70">
        <f t="shared" ca="1" si="66"/>
        <v>2.3704657261444363E-2</v>
      </c>
    </row>
    <row r="164" spans="1:54" ht="15" customHeight="1" x14ac:dyDescent="0.2">
      <c r="A164" s="90">
        <f>'Série Vento-2 dias'!J164</f>
        <v>42328</v>
      </c>
      <c r="B164" s="55">
        <f ca="1">'Série Vento-2 dias'!K164</f>
        <v>15.464186639999999</v>
      </c>
      <c r="C164" s="48">
        <f t="shared" ca="1" si="49"/>
        <v>7.7320933200000011E-2</v>
      </c>
      <c r="D164" s="49">
        <f t="shared" ca="1" si="50"/>
        <v>0.23196279959999999</v>
      </c>
      <c r="E164" s="49">
        <f t="shared" ca="1" si="51"/>
        <v>0.38660466599999999</v>
      </c>
      <c r="F164" s="49">
        <f t="shared" ca="1" si="52"/>
        <v>0.54124653239999987</v>
      </c>
      <c r="G164" s="49">
        <f t="shared" ca="1" si="53"/>
        <v>0.69588839880000009</v>
      </c>
      <c r="H164" s="49">
        <f t="shared" ca="1" si="54"/>
        <v>0.85053026520000008</v>
      </c>
      <c r="I164" s="49">
        <f t="shared" ca="1" si="55"/>
        <v>1.0051721316</v>
      </c>
      <c r="J164" s="49">
        <f t="shared" ca="1" si="56"/>
        <v>1.1598139980000002</v>
      </c>
      <c r="K164" s="49">
        <f t="shared" ca="1" si="57"/>
        <v>1.3144558644</v>
      </c>
      <c r="L164" s="49">
        <f t="shared" ca="1" si="58"/>
        <v>1.4690977307999999</v>
      </c>
      <c r="M164" s="49">
        <f t="shared" ca="1" si="59"/>
        <v>1.6237395972000002</v>
      </c>
      <c r="N164" s="49">
        <f t="shared" ca="1" si="60"/>
        <v>1.7783814635999997</v>
      </c>
      <c r="O164" s="49">
        <f t="shared" ca="1" si="61"/>
        <v>1.9330233299999999</v>
      </c>
      <c r="P164" s="49">
        <f t="shared" ca="1" si="62"/>
        <v>2.0876651964000001</v>
      </c>
      <c r="Q164" s="49">
        <f t="shared" ca="1" si="63"/>
        <v>2.2423070627999997</v>
      </c>
      <c r="R164" s="49">
        <f t="shared" ca="1" si="64"/>
        <v>2.3969489292000001</v>
      </c>
      <c r="S164" s="50">
        <f t="shared" ca="1" si="65"/>
        <v>2.5515907956000001</v>
      </c>
      <c r="T164" s="48">
        <f t="shared" ca="1" si="70"/>
        <v>0</v>
      </c>
      <c r="U164" s="49">
        <f t="shared" ca="1" si="70"/>
        <v>0</v>
      </c>
      <c r="V164" s="49">
        <f t="shared" ca="1" si="70"/>
        <v>0</v>
      </c>
      <c r="W164" s="49">
        <f t="shared" ca="1" si="70"/>
        <v>3.4989591863194018</v>
      </c>
      <c r="X164" s="49">
        <f t="shared" ca="1" si="70"/>
        <v>10.747615125752819</v>
      </c>
      <c r="Y164" s="49">
        <f t="shared" ca="1" si="70"/>
        <v>20.770307459052582</v>
      </c>
      <c r="Z164" s="49">
        <f t="shared" ca="1" si="70"/>
        <v>33.567036186218694</v>
      </c>
      <c r="AA164" s="49">
        <f t="shared" ca="1" si="70"/>
        <v>49.137801307251181</v>
      </c>
      <c r="AB164" s="49">
        <f t="shared" ca="1" si="70"/>
        <v>67.482602822149971</v>
      </c>
      <c r="AC164" s="49">
        <f t="shared" ca="1" si="70"/>
        <v>88.60144073091513</v>
      </c>
      <c r="AD164" s="49">
        <f t="shared" ca="1" si="70"/>
        <v>112.4943150335467</v>
      </c>
      <c r="AE164" s="49">
        <f t="shared" ca="1" si="69"/>
        <v>139.16122573004449</v>
      </c>
      <c r="AF164" s="49">
        <f t="shared" ca="1" si="69"/>
        <v>168.60217282040875</v>
      </c>
      <c r="AG164" s="49">
        <f t="shared" ca="1" si="69"/>
        <v>200.81715630463935</v>
      </c>
      <c r="AH164" s="49">
        <f t="shared" ca="1" si="69"/>
        <v>235.80617618273621</v>
      </c>
      <c r="AI164" s="49">
        <f t="shared" ca="1" si="69"/>
        <v>273.56923245469955</v>
      </c>
      <c r="AJ164" s="49">
        <f t="shared" ca="1" si="68"/>
        <v>314.10632512052916</v>
      </c>
      <c r="AK164" s="75">
        <f ca="1">T164*VLOOKUP('Tipo de Pilha_Furieri2014'!$E$1,'Área - us ur_Furieri2014'!$A$4:$R$6,2,FALSE)/1000</f>
        <v>0</v>
      </c>
      <c r="AL164" s="76">
        <f ca="1">U164*VLOOKUP('Tipo de Pilha_Furieri2014'!$E$1,'Área - us ur_Furieri2014'!$A$4:$R$6,3,FALSE)/1000</f>
        <v>0</v>
      </c>
      <c r="AM164" s="76">
        <f ca="1">V164*VLOOKUP('Tipo de Pilha_Furieri2014'!$E$1,'Área - us ur_Furieri2014'!$A$4:$R$6,4,FALSE)/1000</f>
        <v>0</v>
      </c>
      <c r="AN164" s="76">
        <f ca="1">W164*VLOOKUP('Tipo de Pilha_Furieri2014'!$E$1,'Área - us ur_Furieri2014'!$A$4:$R$6,5,FALSE)/1000</f>
        <v>3.3939904107298198E-4</v>
      </c>
      <c r="AO164" s="76">
        <f ca="1">X164*VLOOKUP('Tipo de Pilha_Furieri2014'!$E$1,'Área - us ur_Furieri2014'!$A$4:$R$6,6,FALSE)/1000</f>
        <v>1.7088708049946984E-3</v>
      </c>
      <c r="AP164" s="76">
        <f ca="1">Y164*VLOOKUP('Tipo de Pilha_Furieri2014'!$E$1,'Área - us ur_Furieri2014'!$A$4:$R$6,7,FALSE)/1000</f>
        <v>4.2163724141876741E-3</v>
      </c>
      <c r="AQ164" s="76">
        <f ca="1">Z164*VLOOKUP('Tipo de Pilha_Furieri2014'!$E$1,'Área - us ur_Furieri2014'!$A$4:$R$6,8,FALSE)/1000</f>
        <v>5.1357565364914598E-3</v>
      </c>
      <c r="AR164" s="76">
        <f ca="1">AA164*VLOOKUP('Tipo de Pilha_Furieri2014'!$E$1,'Área - us ur_Furieri2014'!$A$4:$R$6,9,FALSE)/1000</f>
        <v>5.3560203424903785E-3</v>
      </c>
      <c r="AS164" s="76">
        <f ca="1">AB164*VLOOKUP('Tipo de Pilha_Furieri2014'!$E$1,'Área - us ur_Furieri2014'!$A$4:$R$6,10,FALSE)/1000</f>
        <v>3.6440605523960987E-3</v>
      </c>
      <c r="AT164" s="76">
        <f ca="1">AC164*VLOOKUP('Tipo de Pilha_Furieri2014'!$E$1,'Área - us ur_Furieri2014'!$A$4:$R$6,11,FALSE)/1000</f>
        <v>3.1010504255820298E-3</v>
      </c>
      <c r="AU164" s="76">
        <f ca="1">AD164*VLOOKUP('Tipo de Pilha_Furieri2014'!$E$1,'Área - us ur_Furieri2014'!$A$4:$R$6,12,FALSE)/1000</f>
        <v>2.6998635608051205E-3</v>
      </c>
      <c r="AV164" s="76">
        <f ca="1">AE164*VLOOKUP('Tipo de Pilha_Furieri2014'!$E$1,'Área - us ur_Furieri2014'!$A$4:$R$6,13,FALSE)/1000</f>
        <v>8.3496735438026693E-4</v>
      </c>
      <c r="AW164" s="76">
        <f ca="1">AF164*VLOOKUP('Tipo de Pilha_Furieri2014'!$E$1,'Área - us ur_Furieri2014'!$A$4:$R$6,14,FALSE)/1000</f>
        <v>5.0580651846122624E-4</v>
      </c>
      <c r="AX164" s="76">
        <f ca="1">AG164*VLOOKUP('Tipo de Pilha_Furieri2014'!$E$1,'Área - us ur_Furieri2014'!$A$4:$R$6,15,FALSE)/1000</f>
        <v>2.0081715630463937E-4</v>
      </c>
      <c r="AY164" s="76">
        <f ca="1">AH164*VLOOKUP('Tipo de Pilha_Furieri2014'!$E$1,'Área - us ur_Furieri2014'!$A$4:$R$6,16,FALSE)/1000</f>
        <v>0</v>
      </c>
      <c r="AZ164" s="76">
        <f ca="1">AI164*VLOOKUP('Tipo de Pilha_Furieri2014'!$E$1,'Área - us ur_Furieri2014'!$A$4:$R$6,17,FALSE)/1000</f>
        <v>0</v>
      </c>
      <c r="BA164" s="77">
        <f ca="1">AJ164*VLOOKUP('Tipo de Pilha_Furieri2014'!$E$1,'Área - us ur_Furieri2014'!$A$4:$R$6,18,FALSE)/1000</f>
        <v>0</v>
      </c>
      <c r="BB164" s="70">
        <f t="shared" ca="1" si="66"/>
        <v>2.7742984707166574E-2</v>
      </c>
    </row>
    <row r="165" spans="1:54" ht="15" customHeight="1" x14ac:dyDescent="0.2">
      <c r="A165" s="90">
        <f>'Série Vento-2 dias'!J165</f>
        <v>42330</v>
      </c>
      <c r="B165" s="55">
        <f ca="1">'Série Vento-2 dias'!K165</f>
        <v>19.759794039999999</v>
      </c>
      <c r="C165" s="48">
        <f t="shared" ca="1" si="49"/>
        <v>9.8798970200000016E-2</v>
      </c>
      <c r="D165" s="49">
        <f t="shared" ca="1" si="50"/>
        <v>0.29639691059999995</v>
      </c>
      <c r="E165" s="49">
        <f t="shared" ca="1" si="51"/>
        <v>0.49399485100000001</v>
      </c>
      <c r="F165" s="49">
        <f t="shared" ca="1" si="52"/>
        <v>0.69159279139999985</v>
      </c>
      <c r="G165" s="49">
        <f t="shared" ca="1" si="53"/>
        <v>0.88919073180000008</v>
      </c>
      <c r="H165" s="49">
        <f t="shared" ca="1" si="54"/>
        <v>1.0867886722000002</v>
      </c>
      <c r="I165" s="49">
        <f t="shared" ca="1" si="55"/>
        <v>1.2843866126000001</v>
      </c>
      <c r="J165" s="49">
        <f t="shared" ca="1" si="56"/>
        <v>1.4819845530000002</v>
      </c>
      <c r="K165" s="49">
        <f t="shared" ca="1" si="57"/>
        <v>1.6795824934000001</v>
      </c>
      <c r="L165" s="49">
        <f t="shared" ca="1" si="58"/>
        <v>1.8771804338</v>
      </c>
      <c r="M165" s="49">
        <f t="shared" ca="1" si="59"/>
        <v>2.0747783742000001</v>
      </c>
      <c r="N165" s="49">
        <f t="shared" ca="1" si="60"/>
        <v>2.2723763145999998</v>
      </c>
      <c r="O165" s="49">
        <f t="shared" ca="1" si="61"/>
        <v>2.4699742549999999</v>
      </c>
      <c r="P165" s="49">
        <f t="shared" ca="1" si="62"/>
        <v>2.6675721954</v>
      </c>
      <c r="Q165" s="49">
        <f t="shared" ca="1" si="63"/>
        <v>2.8651701357999997</v>
      </c>
      <c r="R165" s="49">
        <f t="shared" ca="1" si="64"/>
        <v>3.0627680762000002</v>
      </c>
      <c r="S165" s="50">
        <f t="shared" ca="1" si="65"/>
        <v>3.2603660165999999</v>
      </c>
      <c r="T165" s="48">
        <f t="shared" ca="1" si="70"/>
        <v>0</v>
      </c>
      <c r="U165" s="49">
        <f t="shared" ca="1" si="70"/>
        <v>0</v>
      </c>
      <c r="V165" s="49">
        <f t="shared" ca="1" si="70"/>
        <v>1.8374010503617082</v>
      </c>
      <c r="W165" s="49">
        <f t="shared" ca="1" si="70"/>
        <v>10.50880551872174</v>
      </c>
      <c r="X165" s="49">
        <f t="shared" ca="1" si="70"/>
        <v>23.709423728919141</v>
      </c>
      <c r="Y165" s="49">
        <f t="shared" ca="1" si="70"/>
        <v>41.439255680953892</v>
      </c>
      <c r="Z165" s="49">
        <f t="shared" ca="1" si="70"/>
        <v>63.698301374825959</v>
      </c>
      <c r="AA165" s="49">
        <f t="shared" ca="1" si="70"/>
        <v>90.486560810535408</v>
      </c>
      <c r="AB165" s="49">
        <f t="shared" ca="1" si="70"/>
        <v>121.80403398808217</v>
      </c>
      <c r="AC165" s="49">
        <f t="shared" ca="1" si="70"/>
        <v>157.65072090746628</v>
      </c>
      <c r="AD165" s="49">
        <f t="shared" ca="1" si="70"/>
        <v>198.02662156868777</v>
      </c>
      <c r="AE165" s="49">
        <f t="shared" ca="1" si="69"/>
        <v>242.93173597174649</v>
      </c>
      <c r="AF165" s="49">
        <f t="shared" ca="1" si="69"/>
        <v>292.36606411664263</v>
      </c>
      <c r="AG165" s="49">
        <f t="shared" ca="1" si="69"/>
        <v>346.32960600337617</v>
      </c>
      <c r="AH165" s="49">
        <f t="shared" ca="1" si="69"/>
        <v>404.82236163194693</v>
      </c>
      <c r="AI165" s="49">
        <f t="shared" ca="1" si="69"/>
        <v>467.84433100235526</v>
      </c>
      <c r="AJ165" s="49">
        <f t="shared" ca="1" si="68"/>
        <v>535.3955141146007</v>
      </c>
      <c r="AK165" s="75">
        <f ca="1">T165*VLOOKUP('Tipo de Pilha_Furieri2014'!$E$1,'Área - us ur_Furieri2014'!$A$4:$R$6,2,FALSE)/1000</f>
        <v>0</v>
      </c>
      <c r="AL165" s="76">
        <f ca="1">U165*VLOOKUP('Tipo de Pilha_Furieri2014'!$E$1,'Área - us ur_Furieri2014'!$A$4:$R$6,3,FALSE)/1000</f>
        <v>0</v>
      </c>
      <c r="AM165" s="76">
        <f ca="1">V165*VLOOKUP('Tipo de Pilha_Furieri2014'!$E$1,'Área - us ur_Furieri2014'!$A$4:$R$6,4,FALSE)/1000</f>
        <v>1.3413027667640471E-4</v>
      </c>
      <c r="AN165" s="76">
        <f ca="1">W165*VLOOKUP('Tipo de Pilha_Furieri2014'!$E$1,'Área - us ur_Furieri2014'!$A$4:$R$6,5,FALSE)/1000</f>
        <v>1.0193541353160087E-3</v>
      </c>
      <c r="AO165" s="76">
        <f ca="1">X165*VLOOKUP('Tipo de Pilha_Furieri2014'!$E$1,'Área - us ur_Furieri2014'!$A$4:$R$6,6,FALSE)/1000</f>
        <v>3.7697983728981438E-3</v>
      </c>
      <c r="AP165" s="76">
        <f ca="1">Y165*VLOOKUP('Tipo de Pilha_Furieri2014'!$E$1,'Área - us ur_Furieri2014'!$A$4:$R$6,7,FALSE)/1000</f>
        <v>8.41216890323364E-3</v>
      </c>
      <c r="AQ165" s="76">
        <f ca="1">Z165*VLOOKUP('Tipo de Pilha_Furieri2014'!$E$1,'Área - us ur_Furieri2014'!$A$4:$R$6,8,FALSE)/1000</f>
        <v>9.7458401103483715E-3</v>
      </c>
      <c r="AR165" s="76">
        <f ca="1">AA165*VLOOKUP('Tipo de Pilha_Furieri2014'!$E$1,'Área - us ur_Furieri2014'!$A$4:$R$6,9,FALSE)/1000</f>
        <v>9.8630351283483589E-3</v>
      </c>
      <c r="AS165" s="76">
        <f ca="1">AB165*VLOOKUP('Tipo de Pilha_Furieri2014'!$E$1,'Área - us ur_Furieri2014'!$A$4:$R$6,10,FALSE)/1000</f>
        <v>6.577417835356438E-3</v>
      </c>
      <c r="AT165" s="76">
        <f ca="1">AC165*VLOOKUP('Tipo de Pilha_Furieri2014'!$E$1,'Área - us ur_Furieri2014'!$A$4:$R$6,11,FALSE)/1000</f>
        <v>5.517775231761321E-3</v>
      </c>
      <c r="AU165" s="76">
        <f ca="1">AD165*VLOOKUP('Tipo de Pilha_Furieri2014'!$E$1,'Área - us ur_Furieri2014'!$A$4:$R$6,12,FALSE)/1000</f>
        <v>4.7526389176485067E-3</v>
      </c>
      <c r="AV165" s="76">
        <f ca="1">AE165*VLOOKUP('Tipo de Pilha_Furieri2014'!$E$1,'Área - us ur_Furieri2014'!$A$4:$R$6,13,FALSE)/1000</f>
        <v>1.4575904158304789E-3</v>
      </c>
      <c r="AW165" s="76">
        <f ca="1">AF165*VLOOKUP('Tipo de Pilha_Furieri2014'!$E$1,'Área - us ur_Furieri2014'!$A$4:$R$6,14,FALSE)/1000</f>
        <v>8.7709819234992796E-4</v>
      </c>
      <c r="AX165" s="76">
        <f ca="1">AG165*VLOOKUP('Tipo de Pilha_Furieri2014'!$E$1,'Área - us ur_Furieri2014'!$A$4:$R$6,15,FALSE)/1000</f>
        <v>3.4632960600337621E-4</v>
      </c>
      <c r="AY165" s="76">
        <f ca="1">AH165*VLOOKUP('Tipo de Pilha_Furieri2014'!$E$1,'Área - us ur_Furieri2014'!$A$4:$R$6,16,FALSE)/1000</f>
        <v>0</v>
      </c>
      <c r="AZ165" s="76">
        <f ca="1">AI165*VLOOKUP('Tipo de Pilha_Furieri2014'!$E$1,'Área - us ur_Furieri2014'!$A$4:$R$6,17,FALSE)/1000</f>
        <v>0</v>
      </c>
      <c r="BA165" s="77">
        <f ca="1">AJ165*VLOOKUP('Tipo de Pilha_Furieri2014'!$E$1,'Área - us ur_Furieri2014'!$A$4:$R$6,18,FALSE)/1000</f>
        <v>0</v>
      </c>
      <c r="BB165" s="70">
        <f t="shared" ca="1" si="66"/>
        <v>5.247317712577098E-2</v>
      </c>
    </row>
    <row r="166" spans="1:54" ht="15" customHeight="1" x14ac:dyDescent="0.2">
      <c r="A166" s="90">
        <f>'Série Vento-2 dias'!J166</f>
        <v>42332</v>
      </c>
      <c r="B166" s="55">
        <f ca="1">'Série Vento-2 dias'!K166</f>
        <v>12.886822199999999</v>
      </c>
      <c r="C166" s="48">
        <f t="shared" ca="1" si="49"/>
        <v>6.4434111000000002E-2</v>
      </c>
      <c r="D166" s="49">
        <f t="shared" ca="1" si="50"/>
        <v>0.19330233299999999</v>
      </c>
      <c r="E166" s="49">
        <f t="shared" ca="1" si="51"/>
        <v>0.32217055500000003</v>
      </c>
      <c r="F166" s="49">
        <f t="shared" ca="1" si="52"/>
        <v>0.45103877699999995</v>
      </c>
      <c r="G166" s="49">
        <f t="shared" ca="1" si="53"/>
        <v>0.57990699899999998</v>
      </c>
      <c r="H166" s="49">
        <f t="shared" ca="1" si="54"/>
        <v>0.70877522100000001</v>
      </c>
      <c r="I166" s="49">
        <f t="shared" ca="1" si="55"/>
        <v>0.83764344299999993</v>
      </c>
      <c r="J166" s="49">
        <f t="shared" ca="1" si="56"/>
        <v>0.96651166500000008</v>
      </c>
      <c r="K166" s="49">
        <f t="shared" ca="1" si="57"/>
        <v>1.095379887</v>
      </c>
      <c r="L166" s="49">
        <f t="shared" ca="1" si="58"/>
        <v>1.2242481089999999</v>
      </c>
      <c r="M166" s="49">
        <f t="shared" ca="1" si="59"/>
        <v>1.3531163310000001</v>
      </c>
      <c r="N166" s="49">
        <f t="shared" ca="1" si="60"/>
        <v>1.4819845529999998</v>
      </c>
      <c r="O166" s="49">
        <f t="shared" ca="1" si="61"/>
        <v>1.6108527749999999</v>
      </c>
      <c r="P166" s="49">
        <f t="shared" ca="1" si="62"/>
        <v>1.739720997</v>
      </c>
      <c r="Q166" s="49">
        <f t="shared" ca="1" si="63"/>
        <v>1.8685892189999997</v>
      </c>
      <c r="R166" s="49">
        <f t="shared" ca="1" si="64"/>
        <v>1.9974574410000003</v>
      </c>
      <c r="S166" s="50">
        <f t="shared" ca="1" si="65"/>
        <v>2.1263256629999998</v>
      </c>
      <c r="T166" s="48">
        <f t="shared" ca="1" si="70"/>
        <v>0</v>
      </c>
      <c r="U166" s="49">
        <f t="shared" ca="1" si="70"/>
        <v>0</v>
      </c>
      <c r="V166" s="49">
        <f t="shared" ca="1" si="70"/>
        <v>0</v>
      </c>
      <c r="W166" s="49">
        <f t="shared" ca="1" si="70"/>
        <v>0.55164197298403106</v>
      </c>
      <c r="X166" s="49">
        <f t="shared" ca="1" si="70"/>
        <v>5.0510572592527874</v>
      </c>
      <c r="Y166" s="49">
        <f t="shared" ca="1" si="70"/>
        <v>11.476886707928735</v>
      </c>
      <c r="Z166" s="49">
        <f t="shared" ca="1" si="70"/>
        <v>19.82913031901186</v>
      </c>
      <c r="AA166" s="49">
        <f t="shared" ca="1" si="70"/>
        <v>30.107788092502204</v>
      </c>
      <c r="AB166" s="49">
        <f t="shared" ca="1" si="70"/>
        <v>42.312860028399705</v>
      </c>
      <c r="AC166" s="49">
        <f t="shared" ca="1" si="70"/>
        <v>56.444346126704389</v>
      </c>
      <c r="AD166" s="49">
        <f t="shared" ca="1" si="70"/>
        <v>72.502246387416307</v>
      </c>
      <c r="AE166" s="49">
        <f t="shared" ca="1" si="69"/>
        <v>90.486560810535352</v>
      </c>
      <c r="AF166" s="49">
        <f t="shared" ca="1" si="69"/>
        <v>110.39728939606164</v>
      </c>
      <c r="AG166" s="49">
        <f t="shared" ca="1" si="69"/>
        <v>132.23443214399509</v>
      </c>
      <c r="AH166" s="49">
        <f t="shared" ca="1" si="69"/>
        <v>155.9979890543357</v>
      </c>
      <c r="AI166" s="49">
        <f t="shared" ca="1" si="69"/>
        <v>181.68796012708367</v>
      </c>
      <c r="AJ166" s="49">
        <f t="shared" ca="1" si="68"/>
        <v>209.30434536223856</v>
      </c>
      <c r="AK166" s="75">
        <f ca="1">T166*VLOOKUP('Tipo de Pilha_Furieri2014'!$E$1,'Área - us ur_Furieri2014'!$A$4:$R$6,2,FALSE)/1000</f>
        <v>0</v>
      </c>
      <c r="AL166" s="76">
        <f ca="1">U166*VLOOKUP('Tipo de Pilha_Furieri2014'!$E$1,'Área - us ur_Furieri2014'!$A$4:$R$6,3,FALSE)/1000</f>
        <v>0</v>
      </c>
      <c r="AM166" s="76">
        <f ca="1">V166*VLOOKUP('Tipo de Pilha_Furieri2014'!$E$1,'Área - us ur_Furieri2014'!$A$4:$R$6,4,FALSE)/1000</f>
        <v>0</v>
      </c>
      <c r="AN166" s="76">
        <f ca="1">W166*VLOOKUP('Tipo de Pilha_Furieri2014'!$E$1,'Área - us ur_Furieri2014'!$A$4:$R$6,5,FALSE)/1000</f>
        <v>5.3509271379451008E-5</v>
      </c>
      <c r="AO166" s="76">
        <f ca="1">X166*VLOOKUP('Tipo de Pilha_Furieri2014'!$E$1,'Área - us ur_Furieri2014'!$A$4:$R$6,6,FALSE)/1000</f>
        <v>8.0311810422119322E-4</v>
      </c>
      <c r="AP166" s="76">
        <f ca="1">Y166*VLOOKUP('Tipo de Pilha_Furieri2014'!$E$1,'Área - us ur_Furieri2014'!$A$4:$R$6,7,FALSE)/1000</f>
        <v>2.3298080017095332E-3</v>
      </c>
      <c r="AQ166" s="76">
        <f ca="1">Z166*VLOOKUP('Tipo de Pilha_Furieri2014'!$E$1,'Área - us ur_Furieri2014'!$A$4:$R$6,8,FALSE)/1000</f>
        <v>3.0338569388088142E-3</v>
      </c>
      <c r="AR166" s="76">
        <f ca="1">AA166*VLOOKUP('Tipo de Pilha_Furieri2014'!$E$1,'Área - us ur_Furieri2014'!$A$4:$R$6,9,FALSE)/1000</f>
        <v>3.2817489020827402E-3</v>
      </c>
      <c r="AS166" s="76">
        <f ca="1">AB166*VLOOKUP('Tipo de Pilha_Furieri2014'!$E$1,'Área - us ur_Furieri2014'!$A$4:$R$6,10,FALSE)/1000</f>
        <v>2.2848944415335844E-3</v>
      </c>
      <c r="AT166" s="76">
        <f ca="1">AC166*VLOOKUP('Tipo de Pilha_Furieri2014'!$E$1,'Área - us ur_Furieri2014'!$A$4:$R$6,11,FALSE)/1000</f>
        <v>1.9755521144346538E-3</v>
      </c>
      <c r="AU166" s="76">
        <f ca="1">AD166*VLOOKUP('Tipo de Pilha_Furieri2014'!$E$1,'Área - us ur_Furieri2014'!$A$4:$R$6,12,FALSE)/1000</f>
        <v>1.7400539132979914E-3</v>
      </c>
      <c r="AV166" s="76">
        <f ca="1">AE166*VLOOKUP('Tipo de Pilha_Furieri2014'!$E$1,'Área - us ur_Furieri2014'!$A$4:$R$6,13,FALSE)/1000</f>
        <v>5.4291936486321212E-4</v>
      </c>
      <c r="AW166" s="76">
        <f ca="1">AF166*VLOOKUP('Tipo de Pilha_Furieri2014'!$E$1,'Área - us ur_Furieri2014'!$A$4:$R$6,14,FALSE)/1000</f>
        <v>3.3119186818818491E-4</v>
      </c>
      <c r="AX166" s="76">
        <f ca="1">AG166*VLOOKUP('Tipo de Pilha_Furieri2014'!$E$1,'Área - us ur_Furieri2014'!$A$4:$R$6,15,FALSE)/1000</f>
        <v>1.322344321439951E-4</v>
      </c>
      <c r="AY166" s="76">
        <f ca="1">AH166*VLOOKUP('Tipo de Pilha_Furieri2014'!$E$1,'Área - us ur_Furieri2014'!$A$4:$R$6,16,FALSE)/1000</f>
        <v>0</v>
      </c>
      <c r="AZ166" s="76">
        <f ca="1">AI166*VLOOKUP('Tipo de Pilha_Furieri2014'!$E$1,'Área - us ur_Furieri2014'!$A$4:$R$6,17,FALSE)/1000</f>
        <v>0</v>
      </c>
      <c r="BA166" s="77">
        <f ca="1">AJ166*VLOOKUP('Tipo de Pilha_Furieri2014'!$E$1,'Área - us ur_Furieri2014'!$A$4:$R$6,18,FALSE)/1000</f>
        <v>0</v>
      </c>
      <c r="BB166" s="70">
        <f t="shared" ca="1" si="66"/>
        <v>1.6508887352663357E-2</v>
      </c>
    </row>
    <row r="167" spans="1:54" ht="15" customHeight="1" x14ac:dyDescent="0.2">
      <c r="A167" s="90">
        <f>'Série Vento-2 dias'!J167</f>
        <v>42334</v>
      </c>
      <c r="B167" s="55">
        <f ca="1">'Série Vento-2 dias'!K167</f>
        <v>12.027700719999999</v>
      </c>
      <c r="C167" s="48">
        <f t="shared" ca="1" si="49"/>
        <v>6.0138503600000004E-2</v>
      </c>
      <c r="D167" s="49">
        <f t="shared" ca="1" si="50"/>
        <v>0.18041551079999998</v>
      </c>
      <c r="E167" s="49">
        <f t="shared" ca="1" si="51"/>
        <v>0.30069251799999996</v>
      </c>
      <c r="F167" s="49">
        <f t="shared" ca="1" si="52"/>
        <v>0.42096952519999992</v>
      </c>
      <c r="G167" s="49">
        <f t="shared" ca="1" si="53"/>
        <v>0.54124653239999998</v>
      </c>
      <c r="H167" s="49">
        <f t="shared" ca="1" si="54"/>
        <v>0.66152353959999999</v>
      </c>
      <c r="I167" s="49">
        <f t="shared" ca="1" si="55"/>
        <v>0.78180054679999988</v>
      </c>
      <c r="J167" s="49">
        <f t="shared" ca="1" si="56"/>
        <v>0.902077554</v>
      </c>
      <c r="K167" s="49">
        <f t="shared" ca="1" si="57"/>
        <v>1.0223545612</v>
      </c>
      <c r="L167" s="49">
        <f t="shared" ca="1" si="58"/>
        <v>1.1426315683999999</v>
      </c>
      <c r="M167" s="49">
        <f t="shared" ca="1" si="59"/>
        <v>1.2629085756</v>
      </c>
      <c r="N167" s="49">
        <f t="shared" ca="1" si="60"/>
        <v>1.3831855827999997</v>
      </c>
      <c r="O167" s="49">
        <f t="shared" ca="1" si="61"/>
        <v>1.5034625899999998</v>
      </c>
      <c r="P167" s="49">
        <f t="shared" ca="1" si="62"/>
        <v>1.6237395971999999</v>
      </c>
      <c r="Q167" s="49">
        <f t="shared" ca="1" si="63"/>
        <v>1.7440166043999996</v>
      </c>
      <c r="R167" s="49">
        <f t="shared" ca="1" si="64"/>
        <v>1.8642936116000002</v>
      </c>
      <c r="S167" s="50">
        <f t="shared" ca="1" si="65"/>
        <v>1.9845706187999999</v>
      </c>
      <c r="T167" s="48">
        <f t="shared" ca="1" si="70"/>
        <v>0</v>
      </c>
      <c r="U167" s="49">
        <f t="shared" ca="1" si="70"/>
        <v>0</v>
      </c>
      <c r="V167" s="49">
        <f t="shared" ca="1" si="70"/>
        <v>0</v>
      </c>
      <c r="W167" s="49">
        <f t="shared" ca="1" si="70"/>
        <v>0</v>
      </c>
      <c r="X167" s="49">
        <f t="shared" ca="1" si="70"/>
        <v>3.4989591863194063</v>
      </c>
      <c r="Y167" s="49">
        <f t="shared" ca="1" si="70"/>
        <v>8.8970711545569401</v>
      </c>
      <c r="Z167" s="49">
        <f t="shared" ca="1" si="70"/>
        <v>15.973303904269175</v>
      </c>
      <c r="AA167" s="49">
        <f t="shared" ca="1" si="70"/>
        <v>24.72765743545613</v>
      </c>
      <c r="AB167" s="49">
        <f t="shared" ca="1" si="70"/>
        <v>35.160131748117792</v>
      </c>
      <c r="AC167" s="49">
        <f t="shared" ca="1" si="70"/>
        <v>47.270726842254135</v>
      </c>
      <c r="AD167" s="49">
        <f t="shared" ca="1" si="70"/>
        <v>61.059442717865224</v>
      </c>
      <c r="AE167" s="49">
        <f t="shared" ca="1" si="69"/>
        <v>76.52627937495096</v>
      </c>
      <c r="AF167" s="49">
        <f t="shared" ca="1" si="69"/>
        <v>93.671236813511456</v>
      </c>
      <c r="AG167" s="49">
        <f t="shared" ca="1" si="69"/>
        <v>112.49431503354667</v>
      </c>
      <c r="AH167" s="49">
        <f t="shared" ca="1" si="69"/>
        <v>132.99551403505649</v>
      </c>
      <c r="AI167" s="49">
        <f t="shared" ca="1" si="69"/>
        <v>155.17483381804121</v>
      </c>
      <c r="AJ167" s="49">
        <f t="shared" ca="1" si="68"/>
        <v>179.03227438250045</v>
      </c>
      <c r="AK167" s="75">
        <f ca="1">T167*VLOOKUP('Tipo de Pilha_Furieri2014'!$E$1,'Área - us ur_Furieri2014'!$A$4:$R$6,2,FALSE)/1000</f>
        <v>0</v>
      </c>
      <c r="AL167" s="76">
        <f ca="1">U167*VLOOKUP('Tipo de Pilha_Furieri2014'!$E$1,'Área - us ur_Furieri2014'!$A$4:$R$6,3,FALSE)/1000</f>
        <v>0</v>
      </c>
      <c r="AM167" s="76">
        <f ca="1">V167*VLOOKUP('Tipo de Pilha_Furieri2014'!$E$1,'Área - us ur_Furieri2014'!$A$4:$R$6,4,FALSE)/1000</f>
        <v>0</v>
      </c>
      <c r="AN167" s="76">
        <f ca="1">W167*VLOOKUP('Tipo de Pilha_Furieri2014'!$E$1,'Área - us ur_Furieri2014'!$A$4:$R$6,5,FALSE)/1000</f>
        <v>0</v>
      </c>
      <c r="AO167" s="76">
        <f ca="1">X167*VLOOKUP('Tipo de Pilha_Furieri2014'!$E$1,'Área - us ur_Furieri2014'!$A$4:$R$6,6,FALSE)/1000</f>
        <v>5.5633451062478553E-4</v>
      </c>
      <c r="AP167" s="76">
        <f ca="1">Y167*VLOOKUP('Tipo de Pilha_Furieri2014'!$E$1,'Área - us ur_Furieri2014'!$A$4:$R$6,7,FALSE)/1000</f>
        <v>1.806105444375059E-3</v>
      </c>
      <c r="AQ167" s="76">
        <f ca="1">Z167*VLOOKUP('Tipo de Pilha_Furieri2014'!$E$1,'Área - us ur_Furieri2014'!$A$4:$R$6,8,FALSE)/1000</f>
        <v>2.4439154973531834E-3</v>
      </c>
      <c r="AR167" s="76">
        <f ca="1">AA167*VLOOKUP('Tipo de Pilha_Furieri2014'!$E$1,'Área - us ur_Furieri2014'!$A$4:$R$6,9,FALSE)/1000</f>
        <v>2.6953146604647184E-3</v>
      </c>
      <c r="AS167" s="76">
        <f ca="1">AB167*VLOOKUP('Tipo de Pilha_Furieri2014'!$E$1,'Área - us ur_Furieri2014'!$A$4:$R$6,10,FALSE)/1000</f>
        <v>1.8986471143983611E-3</v>
      </c>
      <c r="AT167" s="76">
        <f ca="1">AC167*VLOOKUP('Tipo de Pilha_Furieri2014'!$E$1,'Área - us ur_Furieri2014'!$A$4:$R$6,11,FALSE)/1000</f>
        <v>1.654475439478895E-3</v>
      </c>
      <c r="AU167" s="76">
        <f ca="1">AD167*VLOOKUP('Tipo de Pilha_Furieri2014'!$E$1,'Área - us ur_Furieri2014'!$A$4:$R$6,12,FALSE)/1000</f>
        <v>1.4654266252287654E-3</v>
      </c>
      <c r="AV167" s="76">
        <f ca="1">AE167*VLOOKUP('Tipo de Pilha_Furieri2014'!$E$1,'Área - us ur_Furieri2014'!$A$4:$R$6,13,FALSE)/1000</f>
        <v>4.5915767624970578E-4</v>
      </c>
      <c r="AW167" s="76">
        <f ca="1">AF167*VLOOKUP('Tipo de Pilha_Furieri2014'!$E$1,'Área - us ur_Furieri2014'!$A$4:$R$6,14,FALSE)/1000</f>
        <v>2.8101371044053435E-4</v>
      </c>
      <c r="AX167" s="76">
        <f ca="1">AG167*VLOOKUP('Tipo de Pilha_Furieri2014'!$E$1,'Área - us ur_Furieri2014'!$A$4:$R$6,15,FALSE)/1000</f>
        <v>1.1249431503354668E-4</v>
      </c>
      <c r="AY167" s="76">
        <f ca="1">AH167*VLOOKUP('Tipo de Pilha_Furieri2014'!$E$1,'Área - us ur_Furieri2014'!$A$4:$R$6,16,FALSE)/1000</f>
        <v>0</v>
      </c>
      <c r="AZ167" s="76">
        <f ca="1">AI167*VLOOKUP('Tipo de Pilha_Furieri2014'!$E$1,'Área - us ur_Furieri2014'!$A$4:$R$6,17,FALSE)/1000</f>
        <v>0</v>
      </c>
      <c r="BA167" s="77">
        <f ca="1">AJ167*VLOOKUP('Tipo de Pilha_Furieri2014'!$E$1,'Área - us ur_Furieri2014'!$A$4:$R$6,18,FALSE)/1000</f>
        <v>0</v>
      </c>
      <c r="BB167" s="70">
        <f t="shared" ca="1" si="66"/>
        <v>1.3372884993647555E-2</v>
      </c>
    </row>
    <row r="168" spans="1:54" ht="15" customHeight="1" x14ac:dyDescent="0.2">
      <c r="A168" s="90">
        <f>'Série Vento-2 dias'!J168</f>
        <v>42336</v>
      </c>
      <c r="B168" s="55">
        <f ca="1">'Série Vento-2 dias'!K168</f>
        <v>14.605065159999999</v>
      </c>
      <c r="C168" s="48">
        <f t="shared" ca="1" si="49"/>
        <v>7.3025325800000013E-2</v>
      </c>
      <c r="D168" s="49">
        <f t="shared" ca="1" si="50"/>
        <v>0.21907597739999998</v>
      </c>
      <c r="E168" s="49">
        <f t="shared" ca="1" si="51"/>
        <v>0.36512662899999998</v>
      </c>
      <c r="F168" s="49">
        <f t="shared" ca="1" si="52"/>
        <v>0.51117728059999989</v>
      </c>
      <c r="G168" s="49">
        <f t="shared" ca="1" si="53"/>
        <v>0.65722793219999998</v>
      </c>
      <c r="H168" s="49">
        <f t="shared" ca="1" si="54"/>
        <v>0.80327858380000006</v>
      </c>
      <c r="I168" s="49">
        <f t="shared" ca="1" si="55"/>
        <v>0.94932923539999992</v>
      </c>
      <c r="J168" s="49">
        <f t="shared" ca="1" si="56"/>
        <v>1.095379887</v>
      </c>
      <c r="K168" s="49">
        <f t="shared" ca="1" si="57"/>
        <v>1.2414305386</v>
      </c>
      <c r="L168" s="49">
        <f t="shared" ca="1" si="58"/>
        <v>1.3874811901999999</v>
      </c>
      <c r="M168" s="49">
        <f t="shared" ca="1" si="59"/>
        <v>1.5335318417999999</v>
      </c>
      <c r="N168" s="49">
        <f t="shared" ca="1" si="60"/>
        <v>1.6795824933999997</v>
      </c>
      <c r="O168" s="49">
        <f t="shared" ca="1" si="61"/>
        <v>1.8256331449999998</v>
      </c>
      <c r="P168" s="49">
        <f t="shared" ca="1" si="62"/>
        <v>1.9716837966</v>
      </c>
      <c r="Q168" s="49">
        <f t="shared" ca="1" si="63"/>
        <v>2.1177344481999998</v>
      </c>
      <c r="R168" s="49">
        <f t="shared" ca="1" si="64"/>
        <v>2.2637850998000002</v>
      </c>
      <c r="S168" s="50">
        <f t="shared" ca="1" si="65"/>
        <v>2.4098357513999997</v>
      </c>
      <c r="T168" s="48">
        <f t="shared" ca="1" si="70"/>
        <v>0</v>
      </c>
      <c r="U168" s="49">
        <f t="shared" ca="1" si="70"/>
        <v>0</v>
      </c>
      <c r="V168" s="49">
        <f t="shared" ca="1" si="70"/>
        <v>0</v>
      </c>
      <c r="W168" s="49">
        <f t="shared" ca="1" si="70"/>
        <v>2.4116375663654424</v>
      </c>
      <c r="X168" s="49">
        <f t="shared" ca="1" si="70"/>
        <v>8.6753852289694926</v>
      </c>
      <c r="Y168" s="49">
        <f t="shared" ca="1" si="70"/>
        <v>17.413504860176555</v>
      </c>
      <c r="Z168" s="49">
        <f t="shared" ca="1" si="70"/>
        <v>28.625996459986609</v>
      </c>
      <c r="AA168" s="49">
        <f t="shared" ca="1" si="70"/>
        <v>42.312860028399705</v>
      </c>
      <c r="AB168" s="49">
        <f t="shared" ca="1" si="70"/>
        <v>58.474095565415801</v>
      </c>
      <c r="AC168" s="49">
        <f t="shared" ca="1" si="70"/>
        <v>77.1097030710349</v>
      </c>
      <c r="AD168" s="49">
        <f t="shared" ca="1" si="70"/>
        <v>98.219682545257001</v>
      </c>
      <c r="AE168" s="49">
        <f t="shared" ca="1" si="69"/>
        <v>121.80403398808208</v>
      </c>
      <c r="AF168" s="49">
        <f t="shared" ca="1" si="69"/>
        <v>147.86275739951026</v>
      </c>
      <c r="AG168" s="49">
        <f t="shared" ca="1" si="69"/>
        <v>176.39585277954146</v>
      </c>
      <c r="AH168" s="49">
        <f t="shared" ca="1" si="69"/>
        <v>207.40332012817555</v>
      </c>
      <c r="AI168" s="49">
        <f t="shared" ca="1" si="69"/>
        <v>240.88515944541282</v>
      </c>
      <c r="AJ168" s="49">
        <f t="shared" ca="1" si="68"/>
        <v>276.84137073125294</v>
      </c>
      <c r="AK168" s="75">
        <f ca="1">T168*VLOOKUP('Tipo de Pilha_Furieri2014'!$E$1,'Área - us ur_Furieri2014'!$A$4:$R$6,2,FALSE)/1000</f>
        <v>0</v>
      </c>
      <c r="AL168" s="76">
        <f ca="1">U168*VLOOKUP('Tipo de Pilha_Furieri2014'!$E$1,'Área - us ur_Furieri2014'!$A$4:$R$6,3,FALSE)/1000</f>
        <v>0</v>
      </c>
      <c r="AM168" s="76">
        <f ca="1">V168*VLOOKUP('Tipo de Pilha_Furieri2014'!$E$1,'Área - us ur_Furieri2014'!$A$4:$R$6,4,FALSE)/1000</f>
        <v>0</v>
      </c>
      <c r="AN168" s="76">
        <f ca="1">W168*VLOOKUP('Tipo de Pilha_Furieri2014'!$E$1,'Área - us ur_Furieri2014'!$A$4:$R$6,5,FALSE)/1000</f>
        <v>2.3392884393744789E-4</v>
      </c>
      <c r="AO168" s="76">
        <f ca="1">X168*VLOOKUP('Tipo de Pilha_Furieri2014'!$E$1,'Área - us ur_Furieri2014'!$A$4:$R$6,6,FALSE)/1000</f>
        <v>1.3793862514061494E-3</v>
      </c>
      <c r="AP168" s="76">
        <f ca="1">Y168*VLOOKUP('Tipo de Pilha_Furieri2014'!$E$1,'Área - us ur_Furieri2014'!$A$4:$R$6,7,FALSE)/1000</f>
        <v>3.5349414866158407E-3</v>
      </c>
      <c r="AQ168" s="76">
        <f ca="1">Z168*VLOOKUP('Tipo de Pilha_Furieri2014'!$E$1,'Área - us ur_Furieri2014'!$A$4:$R$6,8,FALSE)/1000</f>
        <v>4.3797774583779515E-3</v>
      </c>
      <c r="AR168" s="76">
        <f ca="1">AA168*VLOOKUP('Tipo de Pilha_Furieri2014'!$E$1,'Área - us ur_Furieri2014'!$A$4:$R$6,9,FALSE)/1000</f>
        <v>4.6121017430955681E-3</v>
      </c>
      <c r="AS168" s="76">
        <f ca="1">AB168*VLOOKUP('Tipo de Pilha_Furieri2014'!$E$1,'Área - us ur_Furieri2014'!$A$4:$R$6,10,FALSE)/1000</f>
        <v>3.1576011605324535E-3</v>
      </c>
      <c r="AT168" s="76">
        <f ca="1">AC168*VLOOKUP('Tipo de Pilha_Furieri2014'!$E$1,'Área - us ur_Furieri2014'!$A$4:$R$6,11,FALSE)/1000</f>
        <v>2.6988396074862217E-3</v>
      </c>
      <c r="AU168" s="76">
        <f ca="1">AD168*VLOOKUP('Tipo de Pilha_Furieri2014'!$E$1,'Área - us ur_Furieri2014'!$A$4:$R$6,12,FALSE)/1000</f>
        <v>2.3572723810861679E-3</v>
      </c>
      <c r="AV168" s="76">
        <f ca="1">AE168*VLOOKUP('Tipo de Pilha_Furieri2014'!$E$1,'Área - us ur_Furieri2014'!$A$4:$R$6,13,FALSE)/1000</f>
        <v>7.3082420392849251E-4</v>
      </c>
      <c r="AW168" s="76">
        <f ca="1">AF168*VLOOKUP('Tipo de Pilha_Furieri2014'!$E$1,'Área - us ur_Furieri2014'!$A$4:$R$6,14,FALSE)/1000</f>
        <v>4.4358827219853083E-4</v>
      </c>
      <c r="AX168" s="76">
        <f ca="1">AG168*VLOOKUP('Tipo de Pilha_Furieri2014'!$E$1,'Área - us ur_Furieri2014'!$A$4:$R$6,15,FALSE)/1000</f>
        <v>1.7639585277954146E-4</v>
      </c>
      <c r="AY168" s="76">
        <f ca="1">AH168*VLOOKUP('Tipo de Pilha_Furieri2014'!$E$1,'Área - us ur_Furieri2014'!$A$4:$R$6,16,FALSE)/1000</f>
        <v>0</v>
      </c>
      <c r="AZ168" s="76">
        <f ca="1">AI168*VLOOKUP('Tipo de Pilha_Furieri2014'!$E$1,'Área - us ur_Furieri2014'!$A$4:$R$6,17,FALSE)/1000</f>
        <v>0</v>
      </c>
      <c r="BA168" s="77">
        <f ca="1">AJ168*VLOOKUP('Tipo de Pilha_Furieri2014'!$E$1,'Área - us ur_Furieri2014'!$A$4:$R$6,18,FALSE)/1000</f>
        <v>0</v>
      </c>
      <c r="BB168" s="70">
        <f t="shared" ca="1" si="66"/>
        <v>2.3704657261444363E-2</v>
      </c>
    </row>
    <row r="169" spans="1:54" ht="15" customHeight="1" x14ac:dyDescent="0.2">
      <c r="A169" s="90">
        <f>'Série Vento-2 dias'!J169</f>
        <v>42338</v>
      </c>
      <c r="B169" s="55">
        <f ca="1">'Série Vento-2 dias'!K169</f>
        <v>17.182429599999999</v>
      </c>
      <c r="C169" s="48">
        <f t="shared" ca="1" si="49"/>
        <v>8.5912148000000008E-2</v>
      </c>
      <c r="D169" s="49">
        <f t="shared" ca="1" si="50"/>
        <v>0.25773644399999995</v>
      </c>
      <c r="E169" s="49">
        <f t="shared" ca="1" si="51"/>
        <v>0.42956074</v>
      </c>
      <c r="F169" s="49">
        <f t="shared" ca="1" si="52"/>
        <v>0.60138503599999993</v>
      </c>
      <c r="G169" s="49">
        <f t="shared" ca="1" si="53"/>
        <v>0.77320933200000008</v>
      </c>
      <c r="H169" s="49">
        <f t="shared" ca="1" si="54"/>
        <v>0.94503362800000001</v>
      </c>
      <c r="I169" s="49">
        <f t="shared" ca="1" si="55"/>
        <v>1.1168579240000001</v>
      </c>
      <c r="J169" s="49">
        <f t="shared" ca="1" si="56"/>
        <v>1.2886822200000001</v>
      </c>
      <c r="K169" s="49">
        <f t="shared" ca="1" si="57"/>
        <v>1.4605065159999999</v>
      </c>
      <c r="L169" s="49">
        <f t="shared" ca="1" si="58"/>
        <v>1.632330812</v>
      </c>
      <c r="M169" s="49">
        <f t="shared" ca="1" si="59"/>
        <v>1.804155108</v>
      </c>
      <c r="N169" s="49">
        <f t="shared" ca="1" si="60"/>
        <v>1.9759794039999998</v>
      </c>
      <c r="O169" s="49">
        <f t="shared" ca="1" si="61"/>
        <v>2.1478036999999999</v>
      </c>
      <c r="P169" s="49">
        <f t="shared" ca="1" si="62"/>
        <v>2.3196279959999999</v>
      </c>
      <c r="Q169" s="49">
        <f t="shared" ca="1" si="63"/>
        <v>2.4914522919999995</v>
      </c>
      <c r="R169" s="49">
        <f t="shared" ca="1" si="64"/>
        <v>2.6632765880000004</v>
      </c>
      <c r="S169" s="50">
        <f t="shared" ca="1" si="65"/>
        <v>2.835100884</v>
      </c>
      <c r="T169" s="48">
        <f t="shared" ca="1" si="70"/>
        <v>0</v>
      </c>
      <c r="U169" s="49">
        <f t="shared" ca="1" si="70"/>
        <v>0</v>
      </c>
      <c r="V169" s="49">
        <f t="shared" ca="1" si="70"/>
        <v>0</v>
      </c>
      <c r="W169" s="49">
        <f t="shared" ca="1" si="70"/>
        <v>5.9882500727538321</v>
      </c>
      <c r="X169" s="49">
        <f t="shared" ca="1" si="70"/>
        <v>15.412206743169406</v>
      </c>
      <c r="Y169" s="49">
        <f t="shared" ca="1" si="70"/>
        <v>28.260899702308862</v>
      </c>
      <c r="Z169" s="49">
        <f t="shared" ca="1" si="70"/>
        <v>44.534328950172224</v>
      </c>
      <c r="AA169" s="49">
        <f t="shared" ca="1" si="70"/>
        <v>64.232494486759464</v>
      </c>
      <c r="AB169" s="49">
        <f t="shared" ca="1" si="70"/>
        <v>87.355396312070582</v>
      </c>
      <c r="AC169" s="49">
        <f t="shared" ca="1" si="70"/>
        <v>113.90303442610561</v>
      </c>
      <c r="AD169" s="49">
        <f t="shared" ca="1" si="70"/>
        <v>143.87540882886452</v>
      </c>
      <c r="AE169" s="49">
        <f t="shared" ca="1" si="69"/>
        <v>177.27251952034732</v>
      </c>
      <c r="AF169" s="49">
        <f t="shared" ca="1" si="69"/>
        <v>214.09436650055397</v>
      </c>
      <c r="AG169" s="49">
        <f t="shared" ca="1" si="69"/>
        <v>254.34094976948461</v>
      </c>
      <c r="AH169" s="49">
        <f t="shared" ca="1" si="69"/>
        <v>298.01226932713894</v>
      </c>
      <c r="AI169" s="49">
        <f t="shared" ca="1" si="69"/>
        <v>345.10832517351753</v>
      </c>
      <c r="AJ169" s="49">
        <f t="shared" ca="1" si="68"/>
        <v>395.6291173086197</v>
      </c>
      <c r="AK169" s="75">
        <f ca="1">T169*VLOOKUP('Tipo de Pilha_Furieri2014'!$E$1,'Área - us ur_Furieri2014'!$A$4:$R$6,2,FALSE)/1000</f>
        <v>0</v>
      </c>
      <c r="AL169" s="76">
        <f ca="1">U169*VLOOKUP('Tipo de Pilha_Furieri2014'!$E$1,'Área - us ur_Furieri2014'!$A$4:$R$6,3,FALSE)/1000</f>
        <v>0</v>
      </c>
      <c r="AM169" s="76">
        <f ca="1">V169*VLOOKUP('Tipo de Pilha_Furieri2014'!$E$1,'Área - us ur_Furieri2014'!$A$4:$R$6,4,FALSE)/1000</f>
        <v>0</v>
      </c>
      <c r="AN169" s="76">
        <f ca="1">W169*VLOOKUP('Tipo de Pilha_Furieri2014'!$E$1,'Área - us ur_Furieri2014'!$A$4:$R$6,5,FALSE)/1000</f>
        <v>5.8086025705712167E-4</v>
      </c>
      <c r="AO169" s="76">
        <f ca="1">X169*VLOOKUP('Tipo de Pilha_Furieri2014'!$E$1,'Área - us ur_Furieri2014'!$A$4:$R$6,6,FALSE)/1000</f>
        <v>2.4505408721639354E-3</v>
      </c>
      <c r="AP169" s="76">
        <f ca="1">Y169*VLOOKUP('Tipo de Pilha_Furieri2014'!$E$1,'Área - us ur_Furieri2014'!$A$4:$R$6,7,FALSE)/1000</f>
        <v>5.7369626395686992E-3</v>
      </c>
      <c r="AQ169" s="76">
        <f ca="1">Z169*VLOOKUP('Tipo de Pilha_Furieri2014'!$E$1,'Área - us ur_Furieri2014'!$A$4:$R$6,8,FALSE)/1000</f>
        <v>6.8137523293763502E-3</v>
      </c>
      <c r="AR169" s="76">
        <f ca="1">AA169*VLOOKUP('Tipo de Pilha_Furieri2014'!$E$1,'Área - us ur_Furieri2014'!$A$4:$R$6,9,FALSE)/1000</f>
        <v>7.0013418990567816E-3</v>
      </c>
      <c r="AS169" s="76">
        <f ca="1">AB169*VLOOKUP('Tipo de Pilha_Furieri2014'!$E$1,'Área - us ur_Furieri2014'!$A$4:$R$6,10,FALSE)/1000</f>
        <v>4.7171914008518117E-3</v>
      </c>
      <c r="AT169" s="76">
        <f ca="1">AC169*VLOOKUP('Tipo de Pilha_Furieri2014'!$E$1,'Área - us ur_Furieri2014'!$A$4:$R$6,11,FALSE)/1000</f>
        <v>3.9866062049136964E-3</v>
      </c>
      <c r="AU169" s="76">
        <f ca="1">AD169*VLOOKUP('Tipo de Pilha_Furieri2014'!$E$1,'Área - us ur_Furieri2014'!$A$4:$R$6,12,FALSE)/1000</f>
        <v>3.4530098118927487E-3</v>
      </c>
      <c r="AV169" s="76">
        <f ca="1">AE169*VLOOKUP('Tipo de Pilha_Furieri2014'!$E$1,'Área - us ur_Furieri2014'!$A$4:$R$6,13,FALSE)/1000</f>
        <v>1.063635117122084E-3</v>
      </c>
      <c r="AW169" s="76">
        <f ca="1">AF169*VLOOKUP('Tipo de Pilha_Furieri2014'!$E$1,'Área - us ur_Furieri2014'!$A$4:$R$6,14,FALSE)/1000</f>
        <v>6.422830995016619E-4</v>
      </c>
      <c r="AX169" s="76">
        <f ca="1">AG169*VLOOKUP('Tipo de Pilha_Furieri2014'!$E$1,'Área - us ur_Furieri2014'!$A$4:$R$6,15,FALSE)/1000</f>
        <v>2.5434094976948461E-4</v>
      </c>
      <c r="AY169" s="76">
        <f ca="1">AH169*VLOOKUP('Tipo de Pilha_Furieri2014'!$E$1,'Área - us ur_Furieri2014'!$A$4:$R$6,16,FALSE)/1000</f>
        <v>0</v>
      </c>
      <c r="AZ169" s="76">
        <f ca="1">AI169*VLOOKUP('Tipo de Pilha_Furieri2014'!$E$1,'Área - us ur_Furieri2014'!$A$4:$R$6,17,FALSE)/1000</f>
        <v>0</v>
      </c>
      <c r="BA169" s="77">
        <f ca="1">AJ169*VLOOKUP('Tipo de Pilha_Furieri2014'!$E$1,'Área - us ur_Furieri2014'!$A$4:$R$6,18,FALSE)/1000</f>
        <v>0</v>
      </c>
      <c r="BB169" s="70">
        <f t="shared" ca="1" si="66"/>
        <v>3.6700524581274374E-2</v>
      </c>
    </row>
    <row r="170" spans="1:54" ht="15" customHeight="1" x14ac:dyDescent="0.2">
      <c r="A170" s="90">
        <f>'Série Vento-2 dias'!J170</f>
        <v>42340</v>
      </c>
      <c r="B170" s="55">
        <f ca="1">'Série Vento-2 dias'!K170</f>
        <v>12.886822199999999</v>
      </c>
      <c r="C170" s="48">
        <f t="shared" ca="1" si="49"/>
        <v>6.4434111000000002E-2</v>
      </c>
      <c r="D170" s="49">
        <f t="shared" ca="1" si="50"/>
        <v>0.19330233299999999</v>
      </c>
      <c r="E170" s="49">
        <f t="shared" ca="1" si="51"/>
        <v>0.32217055500000003</v>
      </c>
      <c r="F170" s="49">
        <f t="shared" ca="1" si="52"/>
        <v>0.45103877699999995</v>
      </c>
      <c r="G170" s="49">
        <f t="shared" ca="1" si="53"/>
        <v>0.57990699899999998</v>
      </c>
      <c r="H170" s="49">
        <f t="shared" ca="1" si="54"/>
        <v>0.70877522100000001</v>
      </c>
      <c r="I170" s="49">
        <f t="shared" ca="1" si="55"/>
        <v>0.83764344299999993</v>
      </c>
      <c r="J170" s="49">
        <f t="shared" ca="1" si="56"/>
        <v>0.96651166500000008</v>
      </c>
      <c r="K170" s="49">
        <f t="shared" ca="1" si="57"/>
        <v>1.095379887</v>
      </c>
      <c r="L170" s="49">
        <f t="shared" ca="1" si="58"/>
        <v>1.2242481089999999</v>
      </c>
      <c r="M170" s="49">
        <f t="shared" ca="1" si="59"/>
        <v>1.3531163310000001</v>
      </c>
      <c r="N170" s="49">
        <f t="shared" ca="1" si="60"/>
        <v>1.4819845529999998</v>
      </c>
      <c r="O170" s="49">
        <f t="shared" ca="1" si="61"/>
        <v>1.6108527749999999</v>
      </c>
      <c r="P170" s="49">
        <f t="shared" ca="1" si="62"/>
        <v>1.739720997</v>
      </c>
      <c r="Q170" s="49">
        <f t="shared" ca="1" si="63"/>
        <v>1.8685892189999997</v>
      </c>
      <c r="R170" s="49">
        <f t="shared" ca="1" si="64"/>
        <v>1.9974574410000003</v>
      </c>
      <c r="S170" s="50">
        <f t="shared" ca="1" si="65"/>
        <v>2.1263256629999998</v>
      </c>
      <c r="T170" s="48">
        <f t="shared" ca="1" si="70"/>
        <v>0</v>
      </c>
      <c r="U170" s="49">
        <f t="shared" ca="1" si="70"/>
        <v>0</v>
      </c>
      <c r="V170" s="49">
        <f t="shared" ca="1" si="70"/>
        <v>0</v>
      </c>
      <c r="W170" s="49">
        <f t="shared" ca="1" si="70"/>
        <v>0.55164197298403106</v>
      </c>
      <c r="X170" s="49">
        <f t="shared" ca="1" si="70"/>
        <v>5.0510572592527874</v>
      </c>
      <c r="Y170" s="49">
        <f t="shared" ca="1" si="70"/>
        <v>11.476886707928735</v>
      </c>
      <c r="Z170" s="49">
        <f t="shared" ca="1" si="70"/>
        <v>19.82913031901186</v>
      </c>
      <c r="AA170" s="49">
        <f t="shared" ca="1" si="70"/>
        <v>30.107788092502204</v>
      </c>
      <c r="AB170" s="49">
        <f t="shared" ca="1" si="70"/>
        <v>42.312860028399705</v>
      </c>
      <c r="AC170" s="49">
        <f t="shared" ca="1" si="70"/>
        <v>56.444346126704389</v>
      </c>
      <c r="AD170" s="49">
        <f t="shared" ca="1" si="70"/>
        <v>72.502246387416307</v>
      </c>
      <c r="AE170" s="49">
        <f t="shared" ca="1" si="69"/>
        <v>90.486560810535352</v>
      </c>
      <c r="AF170" s="49">
        <f t="shared" ca="1" si="69"/>
        <v>110.39728939606164</v>
      </c>
      <c r="AG170" s="49">
        <f t="shared" ca="1" si="69"/>
        <v>132.23443214399509</v>
      </c>
      <c r="AH170" s="49">
        <f t="shared" ca="1" si="69"/>
        <v>155.9979890543357</v>
      </c>
      <c r="AI170" s="49">
        <f t="shared" ca="1" si="69"/>
        <v>181.68796012708367</v>
      </c>
      <c r="AJ170" s="49">
        <f t="shared" ca="1" si="68"/>
        <v>209.30434536223856</v>
      </c>
      <c r="AK170" s="75">
        <f ca="1">T170*VLOOKUP('Tipo de Pilha_Furieri2014'!$E$1,'Área - us ur_Furieri2014'!$A$4:$R$6,2,FALSE)/1000</f>
        <v>0</v>
      </c>
      <c r="AL170" s="76">
        <f ca="1">U170*VLOOKUP('Tipo de Pilha_Furieri2014'!$E$1,'Área - us ur_Furieri2014'!$A$4:$R$6,3,FALSE)/1000</f>
        <v>0</v>
      </c>
      <c r="AM170" s="76">
        <f ca="1">V170*VLOOKUP('Tipo de Pilha_Furieri2014'!$E$1,'Área - us ur_Furieri2014'!$A$4:$R$6,4,FALSE)/1000</f>
        <v>0</v>
      </c>
      <c r="AN170" s="76">
        <f ca="1">W170*VLOOKUP('Tipo de Pilha_Furieri2014'!$E$1,'Área - us ur_Furieri2014'!$A$4:$R$6,5,FALSE)/1000</f>
        <v>5.3509271379451008E-5</v>
      </c>
      <c r="AO170" s="76">
        <f ca="1">X170*VLOOKUP('Tipo de Pilha_Furieri2014'!$E$1,'Área - us ur_Furieri2014'!$A$4:$R$6,6,FALSE)/1000</f>
        <v>8.0311810422119322E-4</v>
      </c>
      <c r="AP170" s="76">
        <f ca="1">Y170*VLOOKUP('Tipo de Pilha_Furieri2014'!$E$1,'Área - us ur_Furieri2014'!$A$4:$R$6,7,FALSE)/1000</f>
        <v>2.3298080017095332E-3</v>
      </c>
      <c r="AQ170" s="76">
        <f ca="1">Z170*VLOOKUP('Tipo de Pilha_Furieri2014'!$E$1,'Área - us ur_Furieri2014'!$A$4:$R$6,8,FALSE)/1000</f>
        <v>3.0338569388088142E-3</v>
      </c>
      <c r="AR170" s="76">
        <f ca="1">AA170*VLOOKUP('Tipo de Pilha_Furieri2014'!$E$1,'Área - us ur_Furieri2014'!$A$4:$R$6,9,FALSE)/1000</f>
        <v>3.2817489020827402E-3</v>
      </c>
      <c r="AS170" s="76">
        <f ca="1">AB170*VLOOKUP('Tipo de Pilha_Furieri2014'!$E$1,'Área - us ur_Furieri2014'!$A$4:$R$6,10,FALSE)/1000</f>
        <v>2.2848944415335844E-3</v>
      </c>
      <c r="AT170" s="76">
        <f ca="1">AC170*VLOOKUP('Tipo de Pilha_Furieri2014'!$E$1,'Área - us ur_Furieri2014'!$A$4:$R$6,11,FALSE)/1000</f>
        <v>1.9755521144346538E-3</v>
      </c>
      <c r="AU170" s="76">
        <f ca="1">AD170*VLOOKUP('Tipo de Pilha_Furieri2014'!$E$1,'Área - us ur_Furieri2014'!$A$4:$R$6,12,FALSE)/1000</f>
        <v>1.7400539132979914E-3</v>
      </c>
      <c r="AV170" s="76">
        <f ca="1">AE170*VLOOKUP('Tipo de Pilha_Furieri2014'!$E$1,'Área - us ur_Furieri2014'!$A$4:$R$6,13,FALSE)/1000</f>
        <v>5.4291936486321212E-4</v>
      </c>
      <c r="AW170" s="76">
        <f ca="1">AF170*VLOOKUP('Tipo de Pilha_Furieri2014'!$E$1,'Área - us ur_Furieri2014'!$A$4:$R$6,14,FALSE)/1000</f>
        <v>3.3119186818818491E-4</v>
      </c>
      <c r="AX170" s="76">
        <f ca="1">AG170*VLOOKUP('Tipo de Pilha_Furieri2014'!$E$1,'Área - us ur_Furieri2014'!$A$4:$R$6,15,FALSE)/1000</f>
        <v>1.322344321439951E-4</v>
      </c>
      <c r="AY170" s="76">
        <f ca="1">AH170*VLOOKUP('Tipo de Pilha_Furieri2014'!$E$1,'Área - us ur_Furieri2014'!$A$4:$R$6,16,FALSE)/1000</f>
        <v>0</v>
      </c>
      <c r="AZ170" s="76">
        <f ca="1">AI170*VLOOKUP('Tipo de Pilha_Furieri2014'!$E$1,'Área - us ur_Furieri2014'!$A$4:$R$6,17,FALSE)/1000</f>
        <v>0</v>
      </c>
      <c r="BA170" s="77">
        <f ca="1">AJ170*VLOOKUP('Tipo de Pilha_Furieri2014'!$E$1,'Área - us ur_Furieri2014'!$A$4:$R$6,18,FALSE)/1000</f>
        <v>0</v>
      </c>
      <c r="BB170" s="70">
        <f t="shared" ca="1" si="66"/>
        <v>1.6508887352663357E-2</v>
      </c>
    </row>
    <row r="171" spans="1:54" ht="15" customHeight="1" x14ac:dyDescent="0.2">
      <c r="A171" s="90">
        <f>'Série Vento-2 dias'!J171</f>
        <v>42342</v>
      </c>
      <c r="B171" s="55">
        <f ca="1">'Série Vento-2 dias'!K171</f>
        <v>12.027700719999999</v>
      </c>
      <c r="C171" s="48">
        <f t="shared" ca="1" si="49"/>
        <v>6.0138503600000004E-2</v>
      </c>
      <c r="D171" s="49">
        <f t="shared" ca="1" si="50"/>
        <v>0.18041551079999998</v>
      </c>
      <c r="E171" s="49">
        <f t="shared" ca="1" si="51"/>
        <v>0.30069251799999996</v>
      </c>
      <c r="F171" s="49">
        <f t="shared" ca="1" si="52"/>
        <v>0.42096952519999992</v>
      </c>
      <c r="G171" s="49">
        <f t="shared" ca="1" si="53"/>
        <v>0.54124653239999998</v>
      </c>
      <c r="H171" s="49">
        <f t="shared" ca="1" si="54"/>
        <v>0.66152353959999999</v>
      </c>
      <c r="I171" s="49">
        <f t="shared" ca="1" si="55"/>
        <v>0.78180054679999988</v>
      </c>
      <c r="J171" s="49">
        <f t="shared" ca="1" si="56"/>
        <v>0.902077554</v>
      </c>
      <c r="K171" s="49">
        <f t="shared" ca="1" si="57"/>
        <v>1.0223545612</v>
      </c>
      <c r="L171" s="49">
        <f t="shared" ca="1" si="58"/>
        <v>1.1426315683999999</v>
      </c>
      <c r="M171" s="49">
        <f t="shared" ca="1" si="59"/>
        <v>1.2629085756</v>
      </c>
      <c r="N171" s="49">
        <f t="shared" ca="1" si="60"/>
        <v>1.3831855827999997</v>
      </c>
      <c r="O171" s="49">
        <f t="shared" ca="1" si="61"/>
        <v>1.5034625899999998</v>
      </c>
      <c r="P171" s="49">
        <f t="shared" ca="1" si="62"/>
        <v>1.6237395971999999</v>
      </c>
      <c r="Q171" s="49">
        <f t="shared" ca="1" si="63"/>
        <v>1.7440166043999996</v>
      </c>
      <c r="R171" s="49">
        <f t="shared" ca="1" si="64"/>
        <v>1.8642936116000002</v>
      </c>
      <c r="S171" s="50">
        <f t="shared" ca="1" si="65"/>
        <v>1.9845706187999999</v>
      </c>
      <c r="T171" s="48">
        <f t="shared" ca="1" si="70"/>
        <v>0</v>
      </c>
      <c r="U171" s="49">
        <f t="shared" ca="1" si="70"/>
        <v>0</v>
      </c>
      <c r="V171" s="49">
        <f t="shared" ca="1" si="70"/>
        <v>0</v>
      </c>
      <c r="W171" s="49">
        <f t="shared" ca="1" si="70"/>
        <v>0</v>
      </c>
      <c r="X171" s="49">
        <f t="shared" ca="1" si="70"/>
        <v>3.4989591863194063</v>
      </c>
      <c r="Y171" s="49">
        <f t="shared" ca="1" si="70"/>
        <v>8.8970711545569401</v>
      </c>
      <c r="Z171" s="49">
        <f t="shared" ca="1" si="70"/>
        <v>15.973303904269175</v>
      </c>
      <c r="AA171" s="49">
        <f t="shared" ca="1" si="70"/>
        <v>24.72765743545613</v>
      </c>
      <c r="AB171" s="49">
        <f t="shared" ca="1" si="70"/>
        <v>35.160131748117792</v>
      </c>
      <c r="AC171" s="49">
        <f t="shared" ca="1" si="70"/>
        <v>47.270726842254135</v>
      </c>
      <c r="AD171" s="49">
        <f t="shared" ca="1" si="70"/>
        <v>61.059442717865224</v>
      </c>
      <c r="AE171" s="49">
        <f t="shared" ca="1" si="69"/>
        <v>76.52627937495096</v>
      </c>
      <c r="AF171" s="49">
        <f t="shared" ca="1" si="69"/>
        <v>93.671236813511456</v>
      </c>
      <c r="AG171" s="49">
        <f t="shared" ca="1" si="69"/>
        <v>112.49431503354667</v>
      </c>
      <c r="AH171" s="49">
        <f t="shared" ca="1" si="69"/>
        <v>132.99551403505649</v>
      </c>
      <c r="AI171" s="49">
        <f t="shared" ca="1" si="69"/>
        <v>155.17483381804121</v>
      </c>
      <c r="AJ171" s="49">
        <f t="shared" ca="1" si="68"/>
        <v>179.03227438250045</v>
      </c>
      <c r="AK171" s="75">
        <f ca="1">T171*VLOOKUP('Tipo de Pilha_Furieri2014'!$E$1,'Área - us ur_Furieri2014'!$A$4:$R$6,2,FALSE)/1000</f>
        <v>0</v>
      </c>
      <c r="AL171" s="76">
        <f ca="1">U171*VLOOKUP('Tipo de Pilha_Furieri2014'!$E$1,'Área - us ur_Furieri2014'!$A$4:$R$6,3,FALSE)/1000</f>
        <v>0</v>
      </c>
      <c r="AM171" s="76">
        <f ca="1">V171*VLOOKUP('Tipo de Pilha_Furieri2014'!$E$1,'Área - us ur_Furieri2014'!$A$4:$R$6,4,FALSE)/1000</f>
        <v>0</v>
      </c>
      <c r="AN171" s="76">
        <f ca="1">W171*VLOOKUP('Tipo de Pilha_Furieri2014'!$E$1,'Área - us ur_Furieri2014'!$A$4:$R$6,5,FALSE)/1000</f>
        <v>0</v>
      </c>
      <c r="AO171" s="76">
        <f ca="1">X171*VLOOKUP('Tipo de Pilha_Furieri2014'!$E$1,'Área - us ur_Furieri2014'!$A$4:$R$6,6,FALSE)/1000</f>
        <v>5.5633451062478553E-4</v>
      </c>
      <c r="AP171" s="76">
        <f ca="1">Y171*VLOOKUP('Tipo de Pilha_Furieri2014'!$E$1,'Área - us ur_Furieri2014'!$A$4:$R$6,7,FALSE)/1000</f>
        <v>1.806105444375059E-3</v>
      </c>
      <c r="AQ171" s="76">
        <f ca="1">Z171*VLOOKUP('Tipo de Pilha_Furieri2014'!$E$1,'Área - us ur_Furieri2014'!$A$4:$R$6,8,FALSE)/1000</f>
        <v>2.4439154973531834E-3</v>
      </c>
      <c r="AR171" s="76">
        <f ca="1">AA171*VLOOKUP('Tipo de Pilha_Furieri2014'!$E$1,'Área - us ur_Furieri2014'!$A$4:$R$6,9,FALSE)/1000</f>
        <v>2.6953146604647184E-3</v>
      </c>
      <c r="AS171" s="76">
        <f ca="1">AB171*VLOOKUP('Tipo de Pilha_Furieri2014'!$E$1,'Área - us ur_Furieri2014'!$A$4:$R$6,10,FALSE)/1000</f>
        <v>1.8986471143983611E-3</v>
      </c>
      <c r="AT171" s="76">
        <f ca="1">AC171*VLOOKUP('Tipo de Pilha_Furieri2014'!$E$1,'Área - us ur_Furieri2014'!$A$4:$R$6,11,FALSE)/1000</f>
        <v>1.654475439478895E-3</v>
      </c>
      <c r="AU171" s="76">
        <f ca="1">AD171*VLOOKUP('Tipo de Pilha_Furieri2014'!$E$1,'Área - us ur_Furieri2014'!$A$4:$R$6,12,FALSE)/1000</f>
        <v>1.4654266252287654E-3</v>
      </c>
      <c r="AV171" s="76">
        <f ca="1">AE171*VLOOKUP('Tipo de Pilha_Furieri2014'!$E$1,'Área - us ur_Furieri2014'!$A$4:$R$6,13,FALSE)/1000</f>
        <v>4.5915767624970578E-4</v>
      </c>
      <c r="AW171" s="76">
        <f ca="1">AF171*VLOOKUP('Tipo de Pilha_Furieri2014'!$E$1,'Área - us ur_Furieri2014'!$A$4:$R$6,14,FALSE)/1000</f>
        <v>2.8101371044053435E-4</v>
      </c>
      <c r="AX171" s="76">
        <f ca="1">AG171*VLOOKUP('Tipo de Pilha_Furieri2014'!$E$1,'Área - us ur_Furieri2014'!$A$4:$R$6,15,FALSE)/1000</f>
        <v>1.1249431503354668E-4</v>
      </c>
      <c r="AY171" s="76">
        <f ca="1">AH171*VLOOKUP('Tipo de Pilha_Furieri2014'!$E$1,'Área - us ur_Furieri2014'!$A$4:$R$6,16,FALSE)/1000</f>
        <v>0</v>
      </c>
      <c r="AZ171" s="76">
        <f ca="1">AI171*VLOOKUP('Tipo de Pilha_Furieri2014'!$E$1,'Área - us ur_Furieri2014'!$A$4:$R$6,17,FALSE)/1000</f>
        <v>0</v>
      </c>
      <c r="BA171" s="77">
        <f ca="1">AJ171*VLOOKUP('Tipo de Pilha_Furieri2014'!$E$1,'Área - us ur_Furieri2014'!$A$4:$R$6,18,FALSE)/1000</f>
        <v>0</v>
      </c>
      <c r="BB171" s="70">
        <f t="shared" ca="1" si="66"/>
        <v>1.3372884993647555E-2</v>
      </c>
    </row>
    <row r="172" spans="1:54" ht="15" customHeight="1" x14ac:dyDescent="0.2">
      <c r="A172" s="90">
        <f>'Série Vento-2 dias'!J172</f>
        <v>42344</v>
      </c>
      <c r="B172" s="55">
        <f ca="1">'Série Vento-2 dias'!K172</f>
        <v>17.182429599999999</v>
      </c>
      <c r="C172" s="48">
        <f t="shared" ca="1" si="49"/>
        <v>8.5912148000000008E-2</v>
      </c>
      <c r="D172" s="49">
        <f t="shared" ca="1" si="50"/>
        <v>0.25773644399999995</v>
      </c>
      <c r="E172" s="49">
        <f t="shared" ca="1" si="51"/>
        <v>0.42956074</v>
      </c>
      <c r="F172" s="49">
        <f t="shared" ca="1" si="52"/>
        <v>0.60138503599999993</v>
      </c>
      <c r="G172" s="49">
        <f t="shared" ca="1" si="53"/>
        <v>0.77320933200000008</v>
      </c>
      <c r="H172" s="49">
        <f t="shared" ca="1" si="54"/>
        <v>0.94503362800000001</v>
      </c>
      <c r="I172" s="49">
        <f t="shared" ca="1" si="55"/>
        <v>1.1168579240000001</v>
      </c>
      <c r="J172" s="49">
        <f t="shared" ca="1" si="56"/>
        <v>1.2886822200000001</v>
      </c>
      <c r="K172" s="49">
        <f t="shared" ca="1" si="57"/>
        <v>1.4605065159999999</v>
      </c>
      <c r="L172" s="49">
        <f t="shared" ca="1" si="58"/>
        <v>1.632330812</v>
      </c>
      <c r="M172" s="49">
        <f t="shared" ca="1" si="59"/>
        <v>1.804155108</v>
      </c>
      <c r="N172" s="49">
        <f t="shared" ca="1" si="60"/>
        <v>1.9759794039999998</v>
      </c>
      <c r="O172" s="49">
        <f t="shared" ca="1" si="61"/>
        <v>2.1478036999999999</v>
      </c>
      <c r="P172" s="49">
        <f t="shared" ca="1" si="62"/>
        <v>2.3196279959999999</v>
      </c>
      <c r="Q172" s="49">
        <f t="shared" ca="1" si="63"/>
        <v>2.4914522919999995</v>
      </c>
      <c r="R172" s="49">
        <f t="shared" ca="1" si="64"/>
        <v>2.6632765880000004</v>
      </c>
      <c r="S172" s="50">
        <f t="shared" ca="1" si="65"/>
        <v>2.835100884</v>
      </c>
      <c r="T172" s="48">
        <f t="shared" ca="1" si="70"/>
        <v>0</v>
      </c>
      <c r="U172" s="49">
        <f t="shared" ca="1" si="70"/>
        <v>0</v>
      </c>
      <c r="V172" s="49">
        <f t="shared" ca="1" si="70"/>
        <v>0</v>
      </c>
      <c r="W172" s="49">
        <f t="shared" ca="1" si="70"/>
        <v>5.9882500727538321</v>
      </c>
      <c r="X172" s="49">
        <f t="shared" ca="1" si="70"/>
        <v>15.412206743169406</v>
      </c>
      <c r="Y172" s="49">
        <f t="shared" ca="1" si="70"/>
        <v>28.260899702308862</v>
      </c>
      <c r="Z172" s="49">
        <f t="shared" ca="1" si="70"/>
        <v>44.534328950172224</v>
      </c>
      <c r="AA172" s="49">
        <f t="shared" ca="1" si="70"/>
        <v>64.232494486759464</v>
      </c>
      <c r="AB172" s="49">
        <f t="shared" ca="1" si="70"/>
        <v>87.355396312070582</v>
      </c>
      <c r="AC172" s="49">
        <f t="shared" ca="1" si="70"/>
        <v>113.90303442610561</v>
      </c>
      <c r="AD172" s="49">
        <f t="shared" ca="1" si="70"/>
        <v>143.87540882886452</v>
      </c>
      <c r="AE172" s="49">
        <f t="shared" ca="1" si="69"/>
        <v>177.27251952034732</v>
      </c>
      <c r="AF172" s="49">
        <f t="shared" ca="1" si="69"/>
        <v>214.09436650055397</v>
      </c>
      <c r="AG172" s="49">
        <f t="shared" ca="1" si="69"/>
        <v>254.34094976948461</v>
      </c>
      <c r="AH172" s="49">
        <f t="shared" ca="1" si="69"/>
        <v>298.01226932713894</v>
      </c>
      <c r="AI172" s="49">
        <f t="shared" ca="1" si="69"/>
        <v>345.10832517351753</v>
      </c>
      <c r="AJ172" s="49">
        <f t="shared" ca="1" si="68"/>
        <v>395.6291173086197</v>
      </c>
      <c r="AK172" s="75">
        <f ca="1">T172*VLOOKUP('Tipo de Pilha_Furieri2014'!$E$1,'Área - us ur_Furieri2014'!$A$4:$R$6,2,FALSE)/1000</f>
        <v>0</v>
      </c>
      <c r="AL172" s="76">
        <f ca="1">U172*VLOOKUP('Tipo de Pilha_Furieri2014'!$E$1,'Área - us ur_Furieri2014'!$A$4:$R$6,3,FALSE)/1000</f>
        <v>0</v>
      </c>
      <c r="AM172" s="76">
        <f ca="1">V172*VLOOKUP('Tipo de Pilha_Furieri2014'!$E$1,'Área - us ur_Furieri2014'!$A$4:$R$6,4,FALSE)/1000</f>
        <v>0</v>
      </c>
      <c r="AN172" s="76">
        <f ca="1">W172*VLOOKUP('Tipo de Pilha_Furieri2014'!$E$1,'Área - us ur_Furieri2014'!$A$4:$R$6,5,FALSE)/1000</f>
        <v>5.8086025705712167E-4</v>
      </c>
      <c r="AO172" s="76">
        <f ca="1">X172*VLOOKUP('Tipo de Pilha_Furieri2014'!$E$1,'Área - us ur_Furieri2014'!$A$4:$R$6,6,FALSE)/1000</f>
        <v>2.4505408721639354E-3</v>
      </c>
      <c r="AP172" s="76">
        <f ca="1">Y172*VLOOKUP('Tipo de Pilha_Furieri2014'!$E$1,'Área - us ur_Furieri2014'!$A$4:$R$6,7,FALSE)/1000</f>
        <v>5.7369626395686992E-3</v>
      </c>
      <c r="AQ172" s="76">
        <f ca="1">Z172*VLOOKUP('Tipo de Pilha_Furieri2014'!$E$1,'Área - us ur_Furieri2014'!$A$4:$R$6,8,FALSE)/1000</f>
        <v>6.8137523293763502E-3</v>
      </c>
      <c r="AR172" s="76">
        <f ca="1">AA172*VLOOKUP('Tipo de Pilha_Furieri2014'!$E$1,'Área - us ur_Furieri2014'!$A$4:$R$6,9,FALSE)/1000</f>
        <v>7.0013418990567816E-3</v>
      </c>
      <c r="AS172" s="76">
        <f ca="1">AB172*VLOOKUP('Tipo de Pilha_Furieri2014'!$E$1,'Área - us ur_Furieri2014'!$A$4:$R$6,10,FALSE)/1000</f>
        <v>4.7171914008518117E-3</v>
      </c>
      <c r="AT172" s="76">
        <f ca="1">AC172*VLOOKUP('Tipo de Pilha_Furieri2014'!$E$1,'Área - us ur_Furieri2014'!$A$4:$R$6,11,FALSE)/1000</f>
        <v>3.9866062049136964E-3</v>
      </c>
      <c r="AU172" s="76">
        <f ca="1">AD172*VLOOKUP('Tipo de Pilha_Furieri2014'!$E$1,'Área - us ur_Furieri2014'!$A$4:$R$6,12,FALSE)/1000</f>
        <v>3.4530098118927487E-3</v>
      </c>
      <c r="AV172" s="76">
        <f ca="1">AE172*VLOOKUP('Tipo de Pilha_Furieri2014'!$E$1,'Área - us ur_Furieri2014'!$A$4:$R$6,13,FALSE)/1000</f>
        <v>1.063635117122084E-3</v>
      </c>
      <c r="AW172" s="76">
        <f ca="1">AF172*VLOOKUP('Tipo de Pilha_Furieri2014'!$E$1,'Área - us ur_Furieri2014'!$A$4:$R$6,14,FALSE)/1000</f>
        <v>6.422830995016619E-4</v>
      </c>
      <c r="AX172" s="76">
        <f ca="1">AG172*VLOOKUP('Tipo de Pilha_Furieri2014'!$E$1,'Área - us ur_Furieri2014'!$A$4:$R$6,15,FALSE)/1000</f>
        <v>2.5434094976948461E-4</v>
      </c>
      <c r="AY172" s="76">
        <f ca="1">AH172*VLOOKUP('Tipo de Pilha_Furieri2014'!$E$1,'Área - us ur_Furieri2014'!$A$4:$R$6,16,FALSE)/1000</f>
        <v>0</v>
      </c>
      <c r="AZ172" s="76">
        <f ca="1">AI172*VLOOKUP('Tipo de Pilha_Furieri2014'!$E$1,'Área - us ur_Furieri2014'!$A$4:$R$6,17,FALSE)/1000</f>
        <v>0</v>
      </c>
      <c r="BA172" s="77">
        <f ca="1">AJ172*VLOOKUP('Tipo de Pilha_Furieri2014'!$E$1,'Área - us ur_Furieri2014'!$A$4:$R$6,18,FALSE)/1000</f>
        <v>0</v>
      </c>
      <c r="BB172" s="70">
        <f t="shared" ca="1" si="66"/>
        <v>3.6700524581274374E-2</v>
      </c>
    </row>
    <row r="173" spans="1:54" ht="15" customHeight="1" x14ac:dyDescent="0.2">
      <c r="A173" s="90">
        <f>'Série Vento-2 dias'!J173</f>
        <v>42346</v>
      </c>
      <c r="B173" s="55">
        <f ca="1">'Série Vento-2 dias'!K173</f>
        <v>17.182429599999999</v>
      </c>
      <c r="C173" s="48">
        <f t="shared" ca="1" si="49"/>
        <v>8.5912148000000008E-2</v>
      </c>
      <c r="D173" s="49">
        <f t="shared" ca="1" si="50"/>
        <v>0.25773644399999995</v>
      </c>
      <c r="E173" s="49">
        <f t="shared" ca="1" si="51"/>
        <v>0.42956074</v>
      </c>
      <c r="F173" s="49">
        <f t="shared" ca="1" si="52"/>
        <v>0.60138503599999993</v>
      </c>
      <c r="G173" s="49">
        <f t="shared" ca="1" si="53"/>
        <v>0.77320933200000008</v>
      </c>
      <c r="H173" s="49">
        <f t="shared" ca="1" si="54"/>
        <v>0.94503362800000001</v>
      </c>
      <c r="I173" s="49">
        <f t="shared" ca="1" si="55"/>
        <v>1.1168579240000001</v>
      </c>
      <c r="J173" s="49">
        <f t="shared" ca="1" si="56"/>
        <v>1.2886822200000001</v>
      </c>
      <c r="K173" s="49">
        <f t="shared" ca="1" si="57"/>
        <v>1.4605065159999999</v>
      </c>
      <c r="L173" s="49">
        <f t="shared" ca="1" si="58"/>
        <v>1.632330812</v>
      </c>
      <c r="M173" s="49">
        <f t="shared" ca="1" si="59"/>
        <v>1.804155108</v>
      </c>
      <c r="N173" s="49">
        <f t="shared" ca="1" si="60"/>
        <v>1.9759794039999998</v>
      </c>
      <c r="O173" s="49">
        <f t="shared" ca="1" si="61"/>
        <v>2.1478036999999999</v>
      </c>
      <c r="P173" s="49">
        <f t="shared" ca="1" si="62"/>
        <v>2.3196279959999999</v>
      </c>
      <c r="Q173" s="49">
        <f t="shared" ca="1" si="63"/>
        <v>2.4914522919999995</v>
      </c>
      <c r="R173" s="49">
        <f t="shared" ca="1" si="64"/>
        <v>2.6632765880000004</v>
      </c>
      <c r="S173" s="50">
        <f t="shared" ca="1" si="65"/>
        <v>2.835100884</v>
      </c>
      <c r="T173" s="48">
        <f t="shared" ca="1" si="70"/>
        <v>0</v>
      </c>
      <c r="U173" s="49">
        <f t="shared" ca="1" si="70"/>
        <v>0</v>
      </c>
      <c r="V173" s="49">
        <f t="shared" ca="1" si="70"/>
        <v>0</v>
      </c>
      <c r="W173" s="49">
        <f t="shared" ca="1" si="70"/>
        <v>5.9882500727538321</v>
      </c>
      <c r="X173" s="49">
        <f t="shared" ca="1" si="70"/>
        <v>15.412206743169406</v>
      </c>
      <c r="Y173" s="49">
        <f t="shared" ca="1" si="70"/>
        <v>28.260899702308862</v>
      </c>
      <c r="Z173" s="49">
        <f t="shared" ca="1" si="70"/>
        <v>44.534328950172224</v>
      </c>
      <c r="AA173" s="49">
        <f t="shared" ca="1" si="70"/>
        <v>64.232494486759464</v>
      </c>
      <c r="AB173" s="49">
        <f t="shared" ca="1" si="70"/>
        <v>87.355396312070582</v>
      </c>
      <c r="AC173" s="49">
        <f t="shared" ca="1" si="70"/>
        <v>113.90303442610561</v>
      </c>
      <c r="AD173" s="49">
        <f t="shared" ca="1" si="70"/>
        <v>143.87540882886452</v>
      </c>
      <c r="AE173" s="49">
        <f t="shared" ca="1" si="69"/>
        <v>177.27251952034732</v>
      </c>
      <c r="AF173" s="49">
        <f t="shared" ca="1" si="69"/>
        <v>214.09436650055397</v>
      </c>
      <c r="AG173" s="49">
        <f t="shared" ca="1" si="69"/>
        <v>254.34094976948461</v>
      </c>
      <c r="AH173" s="49">
        <f t="shared" ca="1" si="69"/>
        <v>298.01226932713894</v>
      </c>
      <c r="AI173" s="49">
        <f t="shared" ca="1" si="69"/>
        <v>345.10832517351753</v>
      </c>
      <c r="AJ173" s="49">
        <f t="shared" ca="1" si="68"/>
        <v>395.6291173086197</v>
      </c>
      <c r="AK173" s="75">
        <f ca="1">T173*VLOOKUP('Tipo de Pilha_Furieri2014'!$E$1,'Área - us ur_Furieri2014'!$A$4:$R$6,2,FALSE)/1000</f>
        <v>0</v>
      </c>
      <c r="AL173" s="76">
        <f ca="1">U173*VLOOKUP('Tipo de Pilha_Furieri2014'!$E$1,'Área - us ur_Furieri2014'!$A$4:$R$6,3,FALSE)/1000</f>
        <v>0</v>
      </c>
      <c r="AM173" s="76">
        <f ca="1">V173*VLOOKUP('Tipo de Pilha_Furieri2014'!$E$1,'Área - us ur_Furieri2014'!$A$4:$R$6,4,FALSE)/1000</f>
        <v>0</v>
      </c>
      <c r="AN173" s="76">
        <f ca="1">W173*VLOOKUP('Tipo de Pilha_Furieri2014'!$E$1,'Área - us ur_Furieri2014'!$A$4:$R$6,5,FALSE)/1000</f>
        <v>5.8086025705712167E-4</v>
      </c>
      <c r="AO173" s="76">
        <f ca="1">X173*VLOOKUP('Tipo de Pilha_Furieri2014'!$E$1,'Área - us ur_Furieri2014'!$A$4:$R$6,6,FALSE)/1000</f>
        <v>2.4505408721639354E-3</v>
      </c>
      <c r="AP173" s="76">
        <f ca="1">Y173*VLOOKUP('Tipo de Pilha_Furieri2014'!$E$1,'Área - us ur_Furieri2014'!$A$4:$R$6,7,FALSE)/1000</f>
        <v>5.7369626395686992E-3</v>
      </c>
      <c r="AQ173" s="76">
        <f ca="1">Z173*VLOOKUP('Tipo de Pilha_Furieri2014'!$E$1,'Área - us ur_Furieri2014'!$A$4:$R$6,8,FALSE)/1000</f>
        <v>6.8137523293763502E-3</v>
      </c>
      <c r="AR173" s="76">
        <f ca="1">AA173*VLOOKUP('Tipo de Pilha_Furieri2014'!$E$1,'Área - us ur_Furieri2014'!$A$4:$R$6,9,FALSE)/1000</f>
        <v>7.0013418990567816E-3</v>
      </c>
      <c r="AS173" s="76">
        <f ca="1">AB173*VLOOKUP('Tipo de Pilha_Furieri2014'!$E$1,'Área - us ur_Furieri2014'!$A$4:$R$6,10,FALSE)/1000</f>
        <v>4.7171914008518117E-3</v>
      </c>
      <c r="AT173" s="76">
        <f ca="1">AC173*VLOOKUP('Tipo de Pilha_Furieri2014'!$E$1,'Área - us ur_Furieri2014'!$A$4:$R$6,11,FALSE)/1000</f>
        <v>3.9866062049136964E-3</v>
      </c>
      <c r="AU173" s="76">
        <f ca="1">AD173*VLOOKUP('Tipo de Pilha_Furieri2014'!$E$1,'Área - us ur_Furieri2014'!$A$4:$R$6,12,FALSE)/1000</f>
        <v>3.4530098118927487E-3</v>
      </c>
      <c r="AV173" s="76">
        <f ca="1">AE173*VLOOKUP('Tipo de Pilha_Furieri2014'!$E$1,'Área - us ur_Furieri2014'!$A$4:$R$6,13,FALSE)/1000</f>
        <v>1.063635117122084E-3</v>
      </c>
      <c r="AW173" s="76">
        <f ca="1">AF173*VLOOKUP('Tipo de Pilha_Furieri2014'!$E$1,'Área - us ur_Furieri2014'!$A$4:$R$6,14,FALSE)/1000</f>
        <v>6.422830995016619E-4</v>
      </c>
      <c r="AX173" s="76">
        <f ca="1">AG173*VLOOKUP('Tipo de Pilha_Furieri2014'!$E$1,'Área - us ur_Furieri2014'!$A$4:$R$6,15,FALSE)/1000</f>
        <v>2.5434094976948461E-4</v>
      </c>
      <c r="AY173" s="76">
        <f ca="1">AH173*VLOOKUP('Tipo de Pilha_Furieri2014'!$E$1,'Área - us ur_Furieri2014'!$A$4:$R$6,16,FALSE)/1000</f>
        <v>0</v>
      </c>
      <c r="AZ173" s="76">
        <f ca="1">AI173*VLOOKUP('Tipo de Pilha_Furieri2014'!$E$1,'Área - us ur_Furieri2014'!$A$4:$R$6,17,FALSE)/1000</f>
        <v>0</v>
      </c>
      <c r="BA173" s="77">
        <f ca="1">AJ173*VLOOKUP('Tipo de Pilha_Furieri2014'!$E$1,'Área - us ur_Furieri2014'!$A$4:$R$6,18,FALSE)/1000</f>
        <v>0</v>
      </c>
      <c r="BB173" s="70">
        <f t="shared" ca="1" si="66"/>
        <v>3.6700524581274374E-2</v>
      </c>
    </row>
    <row r="174" spans="1:54" ht="15" customHeight="1" x14ac:dyDescent="0.2">
      <c r="A174" s="90">
        <f>'Série Vento-2 dias'!J174</f>
        <v>42348</v>
      </c>
      <c r="B174" s="55">
        <f ca="1">'Série Vento-2 dias'!K174</f>
        <v>16.32330812</v>
      </c>
      <c r="C174" s="48">
        <f t="shared" ca="1" si="49"/>
        <v>8.1616540600000023E-2</v>
      </c>
      <c r="D174" s="49">
        <f t="shared" ca="1" si="50"/>
        <v>0.2448496218</v>
      </c>
      <c r="E174" s="49">
        <f t="shared" ca="1" si="51"/>
        <v>0.40808270300000005</v>
      </c>
      <c r="F174" s="49">
        <f t="shared" ca="1" si="52"/>
        <v>0.57131578419999995</v>
      </c>
      <c r="G174" s="49">
        <f t="shared" ca="1" si="53"/>
        <v>0.73454886540000008</v>
      </c>
      <c r="H174" s="49">
        <f t="shared" ca="1" si="54"/>
        <v>0.8977819466000001</v>
      </c>
      <c r="I174" s="49">
        <f t="shared" ca="1" si="55"/>
        <v>1.0610150278000001</v>
      </c>
      <c r="J174" s="49">
        <f t="shared" ca="1" si="56"/>
        <v>1.2242481090000001</v>
      </c>
      <c r="K174" s="49">
        <f t="shared" ca="1" si="57"/>
        <v>1.3874811902000002</v>
      </c>
      <c r="L174" s="49">
        <f t="shared" ca="1" si="58"/>
        <v>1.5507142714</v>
      </c>
      <c r="M174" s="49">
        <f t="shared" ca="1" si="59"/>
        <v>1.7139473526000002</v>
      </c>
      <c r="N174" s="49">
        <f t="shared" ca="1" si="60"/>
        <v>1.8771804337999998</v>
      </c>
      <c r="O174" s="49">
        <f t="shared" ca="1" si="61"/>
        <v>2.040413515</v>
      </c>
      <c r="P174" s="49">
        <f t="shared" ca="1" si="62"/>
        <v>2.2036465962</v>
      </c>
      <c r="Q174" s="49">
        <f t="shared" ca="1" si="63"/>
        <v>2.3668796774</v>
      </c>
      <c r="R174" s="49">
        <f t="shared" ca="1" si="64"/>
        <v>2.5301127586000005</v>
      </c>
      <c r="S174" s="50">
        <f t="shared" ca="1" si="65"/>
        <v>2.6933458398000001</v>
      </c>
      <c r="T174" s="48">
        <f t="shared" ca="1" si="70"/>
        <v>0</v>
      </c>
      <c r="U174" s="49">
        <f t="shared" ca="1" si="70"/>
        <v>0</v>
      </c>
      <c r="V174" s="49">
        <f t="shared" ca="1" si="70"/>
        <v>0</v>
      </c>
      <c r="W174" s="49">
        <f t="shared" ca="1" si="70"/>
        <v>4.6911633551155347</v>
      </c>
      <c r="X174" s="49">
        <f t="shared" ca="1" si="70"/>
        <v>12.993222297152791</v>
      </c>
      <c r="Y174" s="49">
        <f t="shared" ca="1" si="70"/>
        <v>24.386105739763352</v>
      </c>
      <c r="Z174" s="49">
        <f t="shared" ca="1" si="70"/>
        <v>38.869813682947239</v>
      </c>
      <c r="AA174" s="49">
        <f t="shared" ca="1" si="70"/>
        <v>56.444346126704431</v>
      </c>
      <c r="AB174" s="49">
        <f t="shared" ca="1" si="70"/>
        <v>77.109703071034929</v>
      </c>
      <c r="AC174" s="49">
        <f t="shared" ca="1" si="70"/>
        <v>100.86588451593872</v>
      </c>
      <c r="AD174" s="49">
        <f t="shared" ca="1" si="70"/>
        <v>127.71289046141587</v>
      </c>
      <c r="AE174" s="49">
        <f t="shared" ca="1" si="69"/>
        <v>157.65072090746622</v>
      </c>
      <c r="AF174" s="49">
        <f t="shared" ca="1" si="69"/>
        <v>190.67937585409001</v>
      </c>
      <c r="AG174" s="49">
        <f t="shared" ca="1" si="69"/>
        <v>226.79885530128706</v>
      </c>
      <c r="AH174" s="49">
        <f t="shared" ca="1" si="69"/>
        <v>266.00915924905746</v>
      </c>
      <c r="AI174" s="49">
        <f t="shared" ca="1" si="69"/>
        <v>308.31028769740118</v>
      </c>
      <c r="AJ174" s="49">
        <f t="shared" ca="1" si="68"/>
        <v>353.70224064631805</v>
      </c>
      <c r="AK174" s="75">
        <f ca="1">T174*VLOOKUP('Tipo de Pilha_Furieri2014'!$E$1,'Área - us ur_Furieri2014'!$A$4:$R$6,2,FALSE)/1000</f>
        <v>0</v>
      </c>
      <c r="AL174" s="76">
        <f ca="1">U174*VLOOKUP('Tipo de Pilha_Furieri2014'!$E$1,'Área - us ur_Furieri2014'!$A$4:$R$6,3,FALSE)/1000</f>
        <v>0</v>
      </c>
      <c r="AM174" s="76">
        <f ca="1">V174*VLOOKUP('Tipo de Pilha_Furieri2014'!$E$1,'Área - us ur_Furieri2014'!$A$4:$R$6,4,FALSE)/1000</f>
        <v>0</v>
      </c>
      <c r="AN174" s="76">
        <f ca="1">W174*VLOOKUP('Tipo de Pilha_Furieri2014'!$E$1,'Área - us ur_Furieri2014'!$A$4:$R$6,5,FALSE)/1000</f>
        <v>4.5504284544620682E-4</v>
      </c>
      <c r="AO174" s="76">
        <f ca="1">X174*VLOOKUP('Tipo de Pilha_Furieri2014'!$E$1,'Área - us ur_Furieri2014'!$A$4:$R$6,6,FALSE)/1000</f>
        <v>2.0659223452472938E-3</v>
      </c>
      <c r="AP174" s="76">
        <f ca="1">Y174*VLOOKUP('Tipo de Pilha_Furieri2014'!$E$1,'Área - us ur_Furieri2014'!$A$4:$R$6,7,FALSE)/1000</f>
        <v>4.9503794651719604E-3</v>
      </c>
      <c r="AQ174" s="76">
        <f ca="1">Z174*VLOOKUP('Tipo de Pilha_Furieri2014'!$E$1,'Área - us ur_Furieri2014'!$A$4:$R$6,8,FALSE)/1000</f>
        <v>5.9470814934909268E-3</v>
      </c>
      <c r="AR174" s="76">
        <f ca="1">AA174*VLOOKUP('Tipo de Pilha_Furieri2014'!$E$1,'Área - us ur_Furieri2014'!$A$4:$R$6,9,FALSE)/1000</f>
        <v>6.1524337278107827E-3</v>
      </c>
      <c r="AS174" s="76">
        <f ca="1">AB174*VLOOKUP('Tipo de Pilha_Furieri2014'!$E$1,'Área - us ur_Furieri2014'!$A$4:$R$6,10,FALSE)/1000</f>
        <v>4.163923965835886E-3</v>
      </c>
      <c r="AT174" s="76">
        <f ca="1">AC174*VLOOKUP('Tipo de Pilha_Furieri2014'!$E$1,'Área - us ur_Furieri2014'!$A$4:$R$6,11,FALSE)/1000</f>
        <v>3.5303059580578553E-3</v>
      </c>
      <c r="AU174" s="76">
        <f ca="1">AD174*VLOOKUP('Tipo de Pilha_Furieri2014'!$E$1,'Área - us ur_Furieri2014'!$A$4:$R$6,12,FALSE)/1000</f>
        <v>3.0651093710739809E-3</v>
      </c>
      <c r="AV174" s="76">
        <f ca="1">AE174*VLOOKUP('Tipo de Pilha_Furieri2014'!$E$1,'Área - us ur_Furieri2014'!$A$4:$R$6,13,FALSE)/1000</f>
        <v>9.4590432544479743E-4</v>
      </c>
      <c r="AW174" s="76">
        <f ca="1">AF174*VLOOKUP('Tipo de Pilha_Furieri2014'!$E$1,'Área - us ur_Furieri2014'!$A$4:$R$6,14,FALSE)/1000</f>
        <v>5.7203812756226997E-4</v>
      </c>
      <c r="AX174" s="76">
        <f ca="1">AG174*VLOOKUP('Tipo de Pilha_Furieri2014'!$E$1,'Área - us ur_Furieri2014'!$A$4:$R$6,15,FALSE)/1000</f>
        <v>2.2679885530128708E-4</v>
      </c>
      <c r="AY174" s="76">
        <f ca="1">AH174*VLOOKUP('Tipo de Pilha_Furieri2014'!$E$1,'Área - us ur_Furieri2014'!$A$4:$R$6,16,FALSE)/1000</f>
        <v>0</v>
      </c>
      <c r="AZ174" s="76">
        <f ca="1">AI174*VLOOKUP('Tipo de Pilha_Furieri2014'!$E$1,'Área - us ur_Furieri2014'!$A$4:$R$6,17,FALSE)/1000</f>
        <v>0</v>
      </c>
      <c r="BA174" s="77">
        <f ca="1">AJ174*VLOOKUP('Tipo de Pilha_Furieri2014'!$E$1,'Área - us ur_Furieri2014'!$A$4:$R$6,18,FALSE)/1000</f>
        <v>0</v>
      </c>
      <c r="BB174" s="70">
        <f t="shared" ca="1" si="66"/>
        <v>3.2074940480443251E-2</v>
      </c>
    </row>
    <row r="175" spans="1:54" ht="15" customHeight="1" x14ac:dyDescent="0.2">
      <c r="A175" s="90">
        <f>'Série Vento-2 dias'!J175</f>
        <v>42350</v>
      </c>
      <c r="B175" s="55">
        <f ca="1">'Série Vento-2 dias'!K175</f>
        <v>15.464186639999999</v>
      </c>
      <c r="C175" s="48">
        <f t="shared" ca="1" si="49"/>
        <v>7.7320933200000011E-2</v>
      </c>
      <c r="D175" s="49">
        <f t="shared" ca="1" si="50"/>
        <v>0.23196279959999999</v>
      </c>
      <c r="E175" s="49">
        <f t="shared" ca="1" si="51"/>
        <v>0.38660466599999999</v>
      </c>
      <c r="F175" s="49">
        <f t="shared" ca="1" si="52"/>
        <v>0.54124653239999987</v>
      </c>
      <c r="G175" s="49">
        <f t="shared" ca="1" si="53"/>
        <v>0.69588839880000009</v>
      </c>
      <c r="H175" s="49">
        <f t="shared" ca="1" si="54"/>
        <v>0.85053026520000008</v>
      </c>
      <c r="I175" s="49">
        <f t="shared" ca="1" si="55"/>
        <v>1.0051721316</v>
      </c>
      <c r="J175" s="49">
        <f t="shared" ca="1" si="56"/>
        <v>1.1598139980000002</v>
      </c>
      <c r="K175" s="49">
        <f t="shared" ca="1" si="57"/>
        <v>1.3144558644</v>
      </c>
      <c r="L175" s="49">
        <f t="shared" ca="1" si="58"/>
        <v>1.4690977307999999</v>
      </c>
      <c r="M175" s="49">
        <f t="shared" ca="1" si="59"/>
        <v>1.6237395972000002</v>
      </c>
      <c r="N175" s="49">
        <f t="shared" ca="1" si="60"/>
        <v>1.7783814635999997</v>
      </c>
      <c r="O175" s="49">
        <f t="shared" ca="1" si="61"/>
        <v>1.9330233299999999</v>
      </c>
      <c r="P175" s="49">
        <f t="shared" ca="1" si="62"/>
        <v>2.0876651964000001</v>
      </c>
      <c r="Q175" s="49">
        <f t="shared" ca="1" si="63"/>
        <v>2.2423070627999997</v>
      </c>
      <c r="R175" s="49">
        <f t="shared" ca="1" si="64"/>
        <v>2.3969489292000001</v>
      </c>
      <c r="S175" s="50">
        <f t="shared" ca="1" si="65"/>
        <v>2.5515907956000001</v>
      </c>
      <c r="T175" s="48">
        <f t="shared" ca="1" si="70"/>
        <v>0</v>
      </c>
      <c r="U175" s="49">
        <f t="shared" ca="1" si="70"/>
        <v>0</v>
      </c>
      <c r="V175" s="49">
        <f t="shared" ref="V175:AD184" ca="1" si="71">IF(E175&gt;$BF$1,58*(E175-$BF$1)^2+25*(E175-$BF$1),0)</f>
        <v>0</v>
      </c>
      <c r="W175" s="49">
        <f t="shared" ca="1" si="71"/>
        <v>3.4989591863194018</v>
      </c>
      <c r="X175" s="49">
        <f t="shared" ca="1" si="71"/>
        <v>10.747615125752819</v>
      </c>
      <c r="Y175" s="49">
        <f t="shared" ca="1" si="71"/>
        <v>20.770307459052582</v>
      </c>
      <c r="Z175" s="49">
        <f t="shared" ca="1" si="71"/>
        <v>33.567036186218694</v>
      </c>
      <c r="AA175" s="49">
        <f t="shared" ca="1" si="71"/>
        <v>49.137801307251181</v>
      </c>
      <c r="AB175" s="49">
        <f t="shared" ca="1" si="71"/>
        <v>67.482602822149971</v>
      </c>
      <c r="AC175" s="49">
        <f t="shared" ca="1" si="71"/>
        <v>88.60144073091513</v>
      </c>
      <c r="AD175" s="49">
        <f t="shared" ca="1" si="71"/>
        <v>112.4943150335467</v>
      </c>
      <c r="AE175" s="49">
        <f t="shared" ca="1" si="69"/>
        <v>139.16122573004449</v>
      </c>
      <c r="AF175" s="49">
        <f t="shared" ca="1" si="69"/>
        <v>168.60217282040875</v>
      </c>
      <c r="AG175" s="49">
        <f t="shared" ca="1" si="69"/>
        <v>200.81715630463935</v>
      </c>
      <c r="AH175" s="49">
        <f t="shared" ca="1" si="69"/>
        <v>235.80617618273621</v>
      </c>
      <c r="AI175" s="49">
        <f t="shared" ca="1" si="69"/>
        <v>273.56923245469955</v>
      </c>
      <c r="AJ175" s="49">
        <f t="shared" ca="1" si="68"/>
        <v>314.10632512052916</v>
      </c>
      <c r="AK175" s="75">
        <f ca="1">T175*VLOOKUP('Tipo de Pilha_Furieri2014'!$E$1,'Área - us ur_Furieri2014'!$A$4:$R$6,2,FALSE)/1000</f>
        <v>0</v>
      </c>
      <c r="AL175" s="76">
        <f ca="1">U175*VLOOKUP('Tipo de Pilha_Furieri2014'!$E$1,'Área - us ur_Furieri2014'!$A$4:$R$6,3,FALSE)/1000</f>
        <v>0</v>
      </c>
      <c r="AM175" s="76">
        <f ca="1">V175*VLOOKUP('Tipo de Pilha_Furieri2014'!$E$1,'Área - us ur_Furieri2014'!$A$4:$R$6,4,FALSE)/1000</f>
        <v>0</v>
      </c>
      <c r="AN175" s="76">
        <f ca="1">W175*VLOOKUP('Tipo de Pilha_Furieri2014'!$E$1,'Área - us ur_Furieri2014'!$A$4:$R$6,5,FALSE)/1000</f>
        <v>3.3939904107298198E-4</v>
      </c>
      <c r="AO175" s="76">
        <f ca="1">X175*VLOOKUP('Tipo de Pilha_Furieri2014'!$E$1,'Área - us ur_Furieri2014'!$A$4:$R$6,6,FALSE)/1000</f>
        <v>1.7088708049946984E-3</v>
      </c>
      <c r="AP175" s="76">
        <f ca="1">Y175*VLOOKUP('Tipo de Pilha_Furieri2014'!$E$1,'Área - us ur_Furieri2014'!$A$4:$R$6,7,FALSE)/1000</f>
        <v>4.2163724141876741E-3</v>
      </c>
      <c r="AQ175" s="76">
        <f ca="1">Z175*VLOOKUP('Tipo de Pilha_Furieri2014'!$E$1,'Área - us ur_Furieri2014'!$A$4:$R$6,8,FALSE)/1000</f>
        <v>5.1357565364914598E-3</v>
      </c>
      <c r="AR175" s="76">
        <f ca="1">AA175*VLOOKUP('Tipo de Pilha_Furieri2014'!$E$1,'Área - us ur_Furieri2014'!$A$4:$R$6,9,FALSE)/1000</f>
        <v>5.3560203424903785E-3</v>
      </c>
      <c r="AS175" s="76">
        <f ca="1">AB175*VLOOKUP('Tipo de Pilha_Furieri2014'!$E$1,'Área - us ur_Furieri2014'!$A$4:$R$6,10,FALSE)/1000</f>
        <v>3.6440605523960987E-3</v>
      </c>
      <c r="AT175" s="76">
        <f ca="1">AC175*VLOOKUP('Tipo de Pilha_Furieri2014'!$E$1,'Área - us ur_Furieri2014'!$A$4:$R$6,11,FALSE)/1000</f>
        <v>3.1010504255820298E-3</v>
      </c>
      <c r="AU175" s="76">
        <f ca="1">AD175*VLOOKUP('Tipo de Pilha_Furieri2014'!$E$1,'Área - us ur_Furieri2014'!$A$4:$R$6,12,FALSE)/1000</f>
        <v>2.6998635608051205E-3</v>
      </c>
      <c r="AV175" s="76">
        <f ca="1">AE175*VLOOKUP('Tipo de Pilha_Furieri2014'!$E$1,'Área - us ur_Furieri2014'!$A$4:$R$6,13,FALSE)/1000</f>
        <v>8.3496735438026693E-4</v>
      </c>
      <c r="AW175" s="76">
        <f ca="1">AF175*VLOOKUP('Tipo de Pilha_Furieri2014'!$E$1,'Área - us ur_Furieri2014'!$A$4:$R$6,14,FALSE)/1000</f>
        <v>5.0580651846122624E-4</v>
      </c>
      <c r="AX175" s="76">
        <f ca="1">AG175*VLOOKUP('Tipo de Pilha_Furieri2014'!$E$1,'Área - us ur_Furieri2014'!$A$4:$R$6,15,FALSE)/1000</f>
        <v>2.0081715630463937E-4</v>
      </c>
      <c r="AY175" s="76">
        <f ca="1">AH175*VLOOKUP('Tipo de Pilha_Furieri2014'!$E$1,'Área - us ur_Furieri2014'!$A$4:$R$6,16,FALSE)/1000</f>
        <v>0</v>
      </c>
      <c r="AZ175" s="76">
        <f ca="1">AI175*VLOOKUP('Tipo de Pilha_Furieri2014'!$E$1,'Área - us ur_Furieri2014'!$A$4:$R$6,17,FALSE)/1000</f>
        <v>0</v>
      </c>
      <c r="BA175" s="77">
        <f ca="1">AJ175*VLOOKUP('Tipo de Pilha_Furieri2014'!$E$1,'Área - us ur_Furieri2014'!$A$4:$R$6,18,FALSE)/1000</f>
        <v>0</v>
      </c>
      <c r="BB175" s="70">
        <f t="shared" ca="1" si="66"/>
        <v>2.7742984707166574E-2</v>
      </c>
    </row>
    <row r="176" spans="1:54" ht="15" customHeight="1" x14ac:dyDescent="0.2">
      <c r="A176" s="90">
        <f>'Série Vento-2 dias'!J176</f>
        <v>42352</v>
      </c>
      <c r="B176" s="55">
        <f ca="1">'Série Vento-2 dias'!K176</f>
        <v>17.182429599999999</v>
      </c>
      <c r="C176" s="48">
        <f t="shared" ca="1" si="49"/>
        <v>8.5912148000000008E-2</v>
      </c>
      <c r="D176" s="49">
        <f t="shared" ca="1" si="50"/>
        <v>0.25773644399999995</v>
      </c>
      <c r="E176" s="49">
        <f t="shared" ca="1" si="51"/>
        <v>0.42956074</v>
      </c>
      <c r="F176" s="49">
        <f t="shared" ca="1" si="52"/>
        <v>0.60138503599999993</v>
      </c>
      <c r="G176" s="49">
        <f t="shared" ca="1" si="53"/>
        <v>0.77320933200000008</v>
      </c>
      <c r="H176" s="49">
        <f t="shared" ca="1" si="54"/>
        <v>0.94503362800000001</v>
      </c>
      <c r="I176" s="49">
        <f t="shared" ca="1" si="55"/>
        <v>1.1168579240000001</v>
      </c>
      <c r="J176" s="49">
        <f t="shared" ca="1" si="56"/>
        <v>1.2886822200000001</v>
      </c>
      <c r="K176" s="49">
        <f t="shared" ca="1" si="57"/>
        <v>1.4605065159999999</v>
      </c>
      <c r="L176" s="49">
        <f t="shared" ca="1" si="58"/>
        <v>1.632330812</v>
      </c>
      <c r="M176" s="49">
        <f t="shared" ca="1" si="59"/>
        <v>1.804155108</v>
      </c>
      <c r="N176" s="49">
        <f t="shared" ca="1" si="60"/>
        <v>1.9759794039999998</v>
      </c>
      <c r="O176" s="49">
        <f t="shared" ca="1" si="61"/>
        <v>2.1478036999999999</v>
      </c>
      <c r="P176" s="49">
        <f t="shared" ca="1" si="62"/>
        <v>2.3196279959999999</v>
      </c>
      <c r="Q176" s="49">
        <f t="shared" ca="1" si="63"/>
        <v>2.4914522919999995</v>
      </c>
      <c r="R176" s="49">
        <f t="shared" ca="1" si="64"/>
        <v>2.6632765880000004</v>
      </c>
      <c r="S176" s="50">
        <f t="shared" ca="1" si="65"/>
        <v>2.835100884</v>
      </c>
      <c r="T176" s="48">
        <f t="shared" ref="T176:U184" ca="1" si="72">IF(C176&gt;$BF$1,58*(C176-$BF$1)^2+25*(C176-$BF$1),0)</f>
        <v>0</v>
      </c>
      <c r="U176" s="49">
        <f t="shared" ca="1" si="72"/>
        <v>0</v>
      </c>
      <c r="V176" s="49">
        <f t="shared" ca="1" si="71"/>
        <v>0</v>
      </c>
      <c r="W176" s="49">
        <f t="shared" ca="1" si="71"/>
        <v>5.9882500727538321</v>
      </c>
      <c r="X176" s="49">
        <f t="shared" ca="1" si="71"/>
        <v>15.412206743169406</v>
      </c>
      <c r="Y176" s="49">
        <f t="shared" ca="1" si="71"/>
        <v>28.260899702308862</v>
      </c>
      <c r="Z176" s="49">
        <f t="shared" ca="1" si="71"/>
        <v>44.534328950172224</v>
      </c>
      <c r="AA176" s="49">
        <f t="shared" ca="1" si="71"/>
        <v>64.232494486759464</v>
      </c>
      <c r="AB176" s="49">
        <f t="shared" ca="1" si="71"/>
        <v>87.355396312070582</v>
      </c>
      <c r="AC176" s="49">
        <f t="shared" ca="1" si="71"/>
        <v>113.90303442610561</v>
      </c>
      <c r="AD176" s="49">
        <f t="shared" ca="1" si="71"/>
        <v>143.87540882886452</v>
      </c>
      <c r="AE176" s="49">
        <f t="shared" ca="1" si="69"/>
        <v>177.27251952034732</v>
      </c>
      <c r="AF176" s="49">
        <f t="shared" ca="1" si="69"/>
        <v>214.09436650055397</v>
      </c>
      <c r="AG176" s="49">
        <f t="shared" ca="1" si="69"/>
        <v>254.34094976948461</v>
      </c>
      <c r="AH176" s="49">
        <f t="shared" ca="1" si="69"/>
        <v>298.01226932713894</v>
      </c>
      <c r="AI176" s="49">
        <f t="shared" ca="1" si="69"/>
        <v>345.10832517351753</v>
      </c>
      <c r="AJ176" s="49">
        <f t="shared" ca="1" si="68"/>
        <v>395.6291173086197</v>
      </c>
      <c r="AK176" s="75">
        <f ca="1">T176*VLOOKUP('Tipo de Pilha_Furieri2014'!$E$1,'Área - us ur_Furieri2014'!$A$4:$R$6,2,FALSE)/1000</f>
        <v>0</v>
      </c>
      <c r="AL176" s="76">
        <f ca="1">U176*VLOOKUP('Tipo de Pilha_Furieri2014'!$E$1,'Área - us ur_Furieri2014'!$A$4:$R$6,3,FALSE)/1000</f>
        <v>0</v>
      </c>
      <c r="AM176" s="76">
        <f ca="1">V176*VLOOKUP('Tipo de Pilha_Furieri2014'!$E$1,'Área - us ur_Furieri2014'!$A$4:$R$6,4,FALSE)/1000</f>
        <v>0</v>
      </c>
      <c r="AN176" s="76">
        <f ca="1">W176*VLOOKUP('Tipo de Pilha_Furieri2014'!$E$1,'Área - us ur_Furieri2014'!$A$4:$R$6,5,FALSE)/1000</f>
        <v>5.8086025705712167E-4</v>
      </c>
      <c r="AO176" s="76">
        <f ca="1">X176*VLOOKUP('Tipo de Pilha_Furieri2014'!$E$1,'Área - us ur_Furieri2014'!$A$4:$R$6,6,FALSE)/1000</f>
        <v>2.4505408721639354E-3</v>
      </c>
      <c r="AP176" s="76">
        <f ca="1">Y176*VLOOKUP('Tipo de Pilha_Furieri2014'!$E$1,'Área - us ur_Furieri2014'!$A$4:$R$6,7,FALSE)/1000</f>
        <v>5.7369626395686992E-3</v>
      </c>
      <c r="AQ176" s="76">
        <f ca="1">Z176*VLOOKUP('Tipo de Pilha_Furieri2014'!$E$1,'Área - us ur_Furieri2014'!$A$4:$R$6,8,FALSE)/1000</f>
        <v>6.8137523293763502E-3</v>
      </c>
      <c r="AR176" s="76">
        <f ca="1">AA176*VLOOKUP('Tipo de Pilha_Furieri2014'!$E$1,'Área - us ur_Furieri2014'!$A$4:$R$6,9,FALSE)/1000</f>
        <v>7.0013418990567816E-3</v>
      </c>
      <c r="AS176" s="76">
        <f ca="1">AB176*VLOOKUP('Tipo de Pilha_Furieri2014'!$E$1,'Área - us ur_Furieri2014'!$A$4:$R$6,10,FALSE)/1000</f>
        <v>4.7171914008518117E-3</v>
      </c>
      <c r="AT176" s="76">
        <f ca="1">AC176*VLOOKUP('Tipo de Pilha_Furieri2014'!$E$1,'Área - us ur_Furieri2014'!$A$4:$R$6,11,FALSE)/1000</f>
        <v>3.9866062049136964E-3</v>
      </c>
      <c r="AU176" s="76">
        <f ca="1">AD176*VLOOKUP('Tipo de Pilha_Furieri2014'!$E$1,'Área - us ur_Furieri2014'!$A$4:$R$6,12,FALSE)/1000</f>
        <v>3.4530098118927487E-3</v>
      </c>
      <c r="AV176" s="76">
        <f ca="1">AE176*VLOOKUP('Tipo de Pilha_Furieri2014'!$E$1,'Área - us ur_Furieri2014'!$A$4:$R$6,13,FALSE)/1000</f>
        <v>1.063635117122084E-3</v>
      </c>
      <c r="AW176" s="76">
        <f ca="1">AF176*VLOOKUP('Tipo de Pilha_Furieri2014'!$E$1,'Área - us ur_Furieri2014'!$A$4:$R$6,14,FALSE)/1000</f>
        <v>6.422830995016619E-4</v>
      </c>
      <c r="AX176" s="76">
        <f ca="1">AG176*VLOOKUP('Tipo de Pilha_Furieri2014'!$E$1,'Área - us ur_Furieri2014'!$A$4:$R$6,15,FALSE)/1000</f>
        <v>2.5434094976948461E-4</v>
      </c>
      <c r="AY176" s="76">
        <f ca="1">AH176*VLOOKUP('Tipo de Pilha_Furieri2014'!$E$1,'Área - us ur_Furieri2014'!$A$4:$R$6,16,FALSE)/1000</f>
        <v>0</v>
      </c>
      <c r="AZ176" s="76">
        <f ca="1">AI176*VLOOKUP('Tipo de Pilha_Furieri2014'!$E$1,'Área - us ur_Furieri2014'!$A$4:$R$6,17,FALSE)/1000</f>
        <v>0</v>
      </c>
      <c r="BA176" s="77">
        <f ca="1">AJ176*VLOOKUP('Tipo de Pilha_Furieri2014'!$E$1,'Área - us ur_Furieri2014'!$A$4:$R$6,18,FALSE)/1000</f>
        <v>0</v>
      </c>
      <c r="BB176" s="70">
        <f t="shared" ca="1" si="66"/>
        <v>3.6700524581274374E-2</v>
      </c>
    </row>
    <row r="177" spans="1:54" ht="15" customHeight="1" x14ac:dyDescent="0.2">
      <c r="A177" s="90">
        <f>'Série Vento-2 dias'!J177</f>
        <v>42354</v>
      </c>
      <c r="B177" s="55">
        <f ca="1">'Série Vento-2 dias'!K177</f>
        <v>16.32330812</v>
      </c>
      <c r="C177" s="48">
        <f t="shared" ca="1" si="49"/>
        <v>8.1616540600000023E-2</v>
      </c>
      <c r="D177" s="49">
        <f t="shared" ca="1" si="50"/>
        <v>0.2448496218</v>
      </c>
      <c r="E177" s="49">
        <f t="shared" ca="1" si="51"/>
        <v>0.40808270300000005</v>
      </c>
      <c r="F177" s="49">
        <f t="shared" ca="1" si="52"/>
        <v>0.57131578419999995</v>
      </c>
      <c r="G177" s="49">
        <f t="shared" ca="1" si="53"/>
        <v>0.73454886540000008</v>
      </c>
      <c r="H177" s="49">
        <f t="shared" ca="1" si="54"/>
        <v>0.8977819466000001</v>
      </c>
      <c r="I177" s="49">
        <f t="shared" ca="1" si="55"/>
        <v>1.0610150278000001</v>
      </c>
      <c r="J177" s="49">
        <f t="shared" ca="1" si="56"/>
        <v>1.2242481090000001</v>
      </c>
      <c r="K177" s="49">
        <f t="shared" ca="1" si="57"/>
        <v>1.3874811902000002</v>
      </c>
      <c r="L177" s="49">
        <f t="shared" ca="1" si="58"/>
        <v>1.5507142714</v>
      </c>
      <c r="M177" s="49">
        <f t="shared" ca="1" si="59"/>
        <v>1.7139473526000002</v>
      </c>
      <c r="N177" s="49">
        <f t="shared" ca="1" si="60"/>
        <v>1.8771804337999998</v>
      </c>
      <c r="O177" s="49">
        <f t="shared" ca="1" si="61"/>
        <v>2.040413515</v>
      </c>
      <c r="P177" s="49">
        <f t="shared" ca="1" si="62"/>
        <v>2.2036465962</v>
      </c>
      <c r="Q177" s="49">
        <f t="shared" ca="1" si="63"/>
        <v>2.3668796774</v>
      </c>
      <c r="R177" s="49">
        <f t="shared" ca="1" si="64"/>
        <v>2.5301127586000005</v>
      </c>
      <c r="S177" s="50">
        <f t="shared" ca="1" si="65"/>
        <v>2.6933458398000001</v>
      </c>
      <c r="T177" s="48">
        <f t="shared" ca="1" si="72"/>
        <v>0</v>
      </c>
      <c r="U177" s="49">
        <f t="shared" ca="1" si="72"/>
        <v>0</v>
      </c>
      <c r="V177" s="49">
        <f t="shared" ca="1" si="71"/>
        <v>0</v>
      </c>
      <c r="W177" s="49">
        <f t="shared" ca="1" si="71"/>
        <v>4.6911633551155347</v>
      </c>
      <c r="X177" s="49">
        <f t="shared" ca="1" si="71"/>
        <v>12.993222297152791</v>
      </c>
      <c r="Y177" s="49">
        <f t="shared" ca="1" si="71"/>
        <v>24.386105739763352</v>
      </c>
      <c r="Z177" s="49">
        <f t="shared" ca="1" si="71"/>
        <v>38.869813682947239</v>
      </c>
      <c r="AA177" s="49">
        <f t="shared" ca="1" si="71"/>
        <v>56.444346126704431</v>
      </c>
      <c r="AB177" s="49">
        <f t="shared" ca="1" si="71"/>
        <v>77.109703071034929</v>
      </c>
      <c r="AC177" s="49">
        <f t="shared" ca="1" si="71"/>
        <v>100.86588451593872</v>
      </c>
      <c r="AD177" s="49">
        <f t="shared" ca="1" si="71"/>
        <v>127.71289046141587</v>
      </c>
      <c r="AE177" s="49">
        <f t="shared" ca="1" si="69"/>
        <v>157.65072090746622</v>
      </c>
      <c r="AF177" s="49">
        <f t="shared" ca="1" si="69"/>
        <v>190.67937585409001</v>
      </c>
      <c r="AG177" s="49">
        <f t="shared" ca="1" si="69"/>
        <v>226.79885530128706</v>
      </c>
      <c r="AH177" s="49">
        <f t="shared" ca="1" si="69"/>
        <v>266.00915924905746</v>
      </c>
      <c r="AI177" s="49">
        <f t="shared" ca="1" si="69"/>
        <v>308.31028769740118</v>
      </c>
      <c r="AJ177" s="49">
        <f t="shared" ca="1" si="68"/>
        <v>353.70224064631805</v>
      </c>
      <c r="AK177" s="75">
        <f ca="1">T177*VLOOKUP('Tipo de Pilha_Furieri2014'!$E$1,'Área - us ur_Furieri2014'!$A$4:$R$6,2,FALSE)/1000</f>
        <v>0</v>
      </c>
      <c r="AL177" s="76">
        <f ca="1">U177*VLOOKUP('Tipo de Pilha_Furieri2014'!$E$1,'Área - us ur_Furieri2014'!$A$4:$R$6,3,FALSE)/1000</f>
        <v>0</v>
      </c>
      <c r="AM177" s="76">
        <f ca="1">V177*VLOOKUP('Tipo de Pilha_Furieri2014'!$E$1,'Área - us ur_Furieri2014'!$A$4:$R$6,4,FALSE)/1000</f>
        <v>0</v>
      </c>
      <c r="AN177" s="76">
        <f ca="1">W177*VLOOKUP('Tipo de Pilha_Furieri2014'!$E$1,'Área - us ur_Furieri2014'!$A$4:$R$6,5,FALSE)/1000</f>
        <v>4.5504284544620682E-4</v>
      </c>
      <c r="AO177" s="76">
        <f ca="1">X177*VLOOKUP('Tipo de Pilha_Furieri2014'!$E$1,'Área - us ur_Furieri2014'!$A$4:$R$6,6,FALSE)/1000</f>
        <v>2.0659223452472938E-3</v>
      </c>
      <c r="AP177" s="76">
        <f ca="1">Y177*VLOOKUP('Tipo de Pilha_Furieri2014'!$E$1,'Área - us ur_Furieri2014'!$A$4:$R$6,7,FALSE)/1000</f>
        <v>4.9503794651719604E-3</v>
      </c>
      <c r="AQ177" s="76">
        <f ca="1">Z177*VLOOKUP('Tipo de Pilha_Furieri2014'!$E$1,'Área - us ur_Furieri2014'!$A$4:$R$6,8,FALSE)/1000</f>
        <v>5.9470814934909268E-3</v>
      </c>
      <c r="AR177" s="76">
        <f ca="1">AA177*VLOOKUP('Tipo de Pilha_Furieri2014'!$E$1,'Área - us ur_Furieri2014'!$A$4:$R$6,9,FALSE)/1000</f>
        <v>6.1524337278107827E-3</v>
      </c>
      <c r="AS177" s="76">
        <f ca="1">AB177*VLOOKUP('Tipo de Pilha_Furieri2014'!$E$1,'Área - us ur_Furieri2014'!$A$4:$R$6,10,FALSE)/1000</f>
        <v>4.163923965835886E-3</v>
      </c>
      <c r="AT177" s="76">
        <f ca="1">AC177*VLOOKUP('Tipo de Pilha_Furieri2014'!$E$1,'Área - us ur_Furieri2014'!$A$4:$R$6,11,FALSE)/1000</f>
        <v>3.5303059580578553E-3</v>
      </c>
      <c r="AU177" s="76">
        <f ca="1">AD177*VLOOKUP('Tipo de Pilha_Furieri2014'!$E$1,'Área - us ur_Furieri2014'!$A$4:$R$6,12,FALSE)/1000</f>
        <v>3.0651093710739809E-3</v>
      </c>
      <c r="AV177" s="76">
        <f ca="1">AE177*VLOOKUP('Tipo de Pilha_Furieri2014'!$E$1,'Área - us ur_Furieri2014'!$A$4:$R$6,13,FALSE)/1000</f>
        <v>9.4590432544479743E-4</v>
      </c>
      <c r="AW177" s="76">
        <f ca="1">AF177*VLOOKUP('Tipo de Pilha_Furieri2014'!$E$1,'Área - us ur_Furieri2014'!$A$4:$R$6,14,FALSE)/1000</f>
        <v>5.7203812756226997E-4</v>
      </c>
      <c r="AX177" s="76">
        <f ca="1">AG177*VLOOKUP('Tipo de Pilha_Furieri2014'!$E$1,'Área - us ur_Furieri2014'!$A$4:$R$6,15,FALSE)/1000</f>
        <v>2.2679885530128708E-4</v>
      </c>
      <c r="AY177" s="76">
        <f ca="1">AH177*VLOOKUP('Tipo de Pilha_Furieri2014'!$E$1,'Área - us ur_Furieri2014'!$A$4:$R$6,16,FALSE)/1000</f>
        <v>0</v>
      </c>
      <c r="AZ177" s="76">
        <f ca="1">AI177*VLOOKUP('Tipo de Pilha_Furieri2014'!$E$1,'Área - us ur_Furieri2014'!$A$4:$R$6,17,FALSE)/1000</f>
        <v>0</v>
      </c>
      <c r="BA177" s="77">
        <f ca="1">AJ177*VLOOKUP('Tipo de Pilha_Furieri2014'!$E$1,'Área - us ur_Furieri2014'!$A$4:$R$6,18,FALSE)/1000</f>
        <v>0</v>
      </c>
      <c r="BB177" s="70">
        <f t="shared" ca="1" si="66"/>
        <v>3.2074940480443251E-2</v>
      </c>
    </row>
    <row r="178" spans="1:54" ht="15" customHeight="1" x14ac:dyDescent="0.2">
      <c r="A178" s="90">
        <f>'Série Vento-2 dias'!J178</f>
        <v>42356</v>
      </c>
      <c r="B178" s="55">
        <f ca="1">'Série Vento-2 dias'!K178</f>
        <v>18.90067256</v>
      </c>
      <c r="C178" s="48">
        <f t="shared" ca="1" si="49"/>
        <v>9.4503362800000018E-2</v>
      </c>
      <c r="D178" s="49">
        <f t="shared" ca="1" si="50"/>
        <v>0.28351008839999997</v>
      </c>
      <c r="E178" s="49">
        <f t="shared" ca="1" si="51"/>
        <v>0.47251681400000001</v>
      </c>
      <c r="F178" s="49">
        <f t="shared" ca="1" si="52"/>
        <v>0.66152353959999999</v>
      </c>
      <c r="G178" s="49">
        <f t="shared" ca="1" si="53"/>
        <v>0.85053026520000008</v>
      </c>
      <c r="H178" s="49">
        <f t="shared" ca="1" si="54"/>
        <v>1.0395369908000001</v>
      </c>
      <c r="I178" s="49">
        <f t="shared" ca="1" si="55"/>
        <v>1.2285437164000002</v>
      </c>
      <c r="J178" s="49">
        <f t="shared" ca="1" si="56"/>
        <v>1.4175504420000002</v>
      </c>
      <c r="K178" s="49">
        <f t="shared" ca="1" si="57"/>
        <v>1.6065571676000001</v>
      </c>
      <c r="L178" s="49">
        <f t="shared" ca="1" si="58"/>
        <v>1.7955638932</v>
      </c>
      <c r="M178" s="49">
        <f t="shared" ca="1" si="59"/>
        <v>1.9845706188000003</v>
      </c>
      <c r="N178" s="49">
        <f t="shared" ca="1" si="60"/>
        <v>2.1735773443999999</v>
      </c>
      <c r="O178" s="49">
        <f t="shared" ca="1" si="61"/>
        <v>2.36258407</v>
      </c>
      <c r="P178" s="49">
        <f t="shared" ca="1" si="62"/>
        <v>2.5515907956000001</v>
      </c>
      <c r="Q178" s="49">
        <f t="shared" ca="1" si="63"/>
        <v>2.7405975211999998</v>
      </c>
      <c r="R178" s="49">
        <f t="shared" ca="1" si="64"/>
        <v>2.9296042468000008</v>
      </c>
      <c r="S178" s="50">
        <f t="shared" ca="1" si="65"/>
        <v>3.1186109724000004</v>
      </c>
      <c r="T178" s="48">
        <f t="shared" ca="1" si="72"/>
        <v>0</v>
      </c>
      <c r="U178" s="49">
        <f t="shared" ca="1" si="72"/>
        <v>0</v>
      </c>
      <c r="V178" s="49">
        <f t="shared" ca="1" si="71"/>
        <v>1.1677657594172151</v>
      </c>
      <c r="W178" s="49">
        <f t="shared" ca="1" si="71"/>
        <v>8.8970711545569401</v>
      </c>
      <c r="X178" s="49">
        <f t="shared" ca="1" si="71"/>
        <v>20.770307459052582</v>
      </c>
      <c r="Y178" s="49">
        <f t="shared" ca="1" si="71"/>
        <v>36.787474672904132</v>
      </c>
      <c r="Z178" s="49">
        <f t="shared" ca="1" si="71"/>
        <v>56.948572796111605</v>
      </c>
      <c r="AA178" s="49">
        <f t="shared" ca="1" si="71"/>
        <v>81.253601828674974</v>
      </c>
      <c r="AB178" s="49">
        <f t="shared" ca="1" si="71"/>
        <v>109.70256177059423</v>
      </c>
      <c r="AC178" s="49">
        <f t="shared" ca="1" si="71"/>
        <v>142.2954526218694</v>
      </c>
      <c r="AD178" s="49">
        <f t="shared" ca="1" si="71"/>
        <v>179.03227438250053</v>
      </c>
      <c r="AE178" s="49">
        <f t="shared" ca="1" si="69"/>
        <v>219.91302705248745</v>
      </c>
      <c r="AF178" s="49">
        <f t="shared" ca="1" si="69"/>
        <v>264.93771063183038</v>
      </c>
      <c r="AG178" s="49">
        <f t="shared" ca="1" si="69"/>
        <v>314.10632512052916</v>
      </c>
      <c r="AH178" s="49">
        <f t="shared" ca="1" si="69"/>
        <v>367.41887051858379</v>
      </c>
      <c r="AI178" s="49">
        <f t="shared" ca="1" si="69"/>
        <v>424.87534682599471</v>
      </c>
      <c r="AJ178" s="49">
        <f t="shared" ca="1" si="68"/>
        <v>486.4757540427612</v>
      </c>
      <c r="AK178" s="75">
        <f ca="1">T178*VLOOKUP('Tipo de Pilha_Furieri2014'!$E$1,'Área - us ur_Furieri2014'!$A$4:$R$6,2,FALSE)/1000</f>
        <v>0</v>
      </c>
      <c r="AL178" s="76">
        <f ca="1">U178*VLOOKUP('Tipo de Pilha_Furieri2014'!$E$1,'Área - us ur_Furieri2014'!$A$4:$R$6,3,FALSE)/1000</f>
        <v>0</v>
      </c>
      <c r="AM178" s="76">
        <f ca="1">V178*VLOOKUP('Tipo de Pilha_Furieri2014'!$E$1,'Área - us ur_Furieri2014'!$A$4:$R$6,4,FALSE)/1000</f>
        <v>8.5246900437456697E-5</v>
      </c>
      <c r="AN178" s="76">
        <f ca="1">W178*VLOOKUP('Tipo de Pilha_Furieri2014'!$E$1,'Área - us ur_Furieri2014'!$A$4:$R$6,5,FALSE)/1000</f>
        <v>8.6301590199202303E-4</v>
      </c>
      <c r="AO178" s="76">
        <f ca="1">X178*VLOOKUP('Tipo de Pilha_Furieri2014'!$E$1,'Área - us ur_Furieri2014'!$A$4:$R$6,6,FALSE)/1000</f>
        <v>3.3024788859893602E-3</v>
      </c>
      <c r="AP178" s="76">
        <f ca="1">Y178*VLOOKUP('Tipo de Pilha_Furieri2014'!$E$1,'Área - us ur_Furieri2014'!$A$4:$R$6,7,FALSE)/1000</f>
        <v>7.4678573585995386E-3</v>
      </c>
      <c r="AQ178" s="76">
        <f ca="1">Z178*VLOOKUP('Tipo de Pilha_Furieri2014'!$E$1,'Área - us ur_Furieri2014'!$A$4:$R$6,8,FALSE)/1000</f>
        <v>8.7131316378050751E-3</v>
      </c>
      <c r="AR178" s="76">
        <f ca="1">AA178*VLOOKUP('Tipo de Pilha_Furieri2014'!$E$1,'Área - us ur_Furieri2014'!$A$4:$R$6,9,FALSE)/1000</f>
        <v>8.8566425993255714E-3</v>
      </c>
      <c r="AS178" s="76">
        <f ca="1">AB178*VLOOKUP('Tipo de Pilha_Furieri2014'!$E$1,'Área - us ur_Furieri2014'!$A$4:$R$6,10,FALSE)/1000</f>
        <v>5.9239383356120886E-3</v>
      </c>
      <c r="AT178" s="76">
        <f ca="1">AC178*VLOOKUP('Tipo de Pilha_Furieri2014'!$E$1,'Área - us ur_Furieri2014'!$A$4:$R$6,11,FALSE)/1000</f>
        <v>4.9803408417654297E-3</v>
      </c>
      <c r="AU178" s="76">
        <f ca="1">AD178*VLOOKUP('Tipo de Pilha_Furieri2014'!$E$1,'Área - us ur_Furieri2014'!$A$4:$R$6,12,FALSE)/1000</f>
        <v>4.2967745851800127E-3</v>
      </c>
      <c r="AV178" s="76">
        <f ca="1">AE178*VLOOKUP('Tipo de Pilha_Furieri2014'!$E$1,'Área - us ur_Furieri2014'!$A$4:$R$6,13,FALSE)/1000</f>
        <v>1.3194781623149248E-3</v>
      </c>
      <c r="AW178" s="76">
        <f ca="1">AF178*VLOOKUP('Tipo de Pilha_Furieri2014'!$E$1,'Área - us ur_Furieri2014'!$A$4:$R$6,14,FALSE)/1000</f>
        <v>7.9481313189549117E-4</v>
      </c>
      <c r="AX178" s="76">
        <f ca="1">AG178*VLOOKUP('Tipo de Pilha_Furieri2014'!$E$1,'Área - us ur_Furieri2014'!$A$4:$R$6,15,FALSE)/1000</f>
        <v>3.1410632512052916E-4</v>
      </c>
      <c r="AY178" s="76">
        <f ca="1">AH178*VLOOKUP('Tipo de Pilha_Furieri2014'!$E$1,'Área - us ur_Furieri2014'!$A$4:$R$6,16,FALSE)/1000</f>
        <v>0</v>
      </c>
      <c r="AZ178" s="76">
        <f ca="1">AI178*VLOOKUP('Tipo de Pilha_Furieri2014'!$E$1,'Área - us ur_Furieri2014'!$A$4:$R$6,17,FALSE)/1000</f>
        <v>0</v>
      </c>
      <c r="BA178" s="77">
        <f ca="1">AJ178*VLOOKUP('Tipo de Pilha_Furieri2014'!$E$1,'Área - us ur_Furieri2014'!$A$4:$R$6,18,FALSE)/1000</f>
        <v>0</v>
      </c>
      <c r="BB178" s="70">
        <f t="shared" ca="1" si="66"/>
        <v>4.69178246660375E-2</v>
      </c>
    </row>
    <row r="179" spans="1:54" ht="15" customHeight="1" x14ac:dyDescent="0.2">
      <c r="A179" s="90">
        <f>'Série Vento-2 dias'!J179</f>
        <v>42358</v>
      </c>
      <c r="B179" s="55">
        <f ca="1">'Série Vento-2 dias'!K179</f>
        <v>18.041551079999998</v>
      </c>
      <c r="C179" s="48">
        <f t="shared" ca="1" si="49"/>
        <v>9.0207755400000006E-2</v>
      </c>
      <c r="D179" s="49">
        <f t="shared" ca="1" si="50"/>
        <v>0.27062326619999993</v>
      </c>
      <c r="E179" s="49">
        <f t="shared" ca="1" si="51"/>
        <v>0.45103877699999995</v>
      </c>
      <c r="F179" s="49">
        <f t="shared" ca="1" si="52"/>
        <v>0.6314542877999999</v>
      </c>
      <c r="G179" s="49">
        <f t="shared" ca="1" si="53"/>
        <v>0.81186979859999997</v>
      </c>
      <c r="H179" s="49">
        <f t="shared" ca="1" si="54"/>
        <v>0.99228530940000004</v>
      </c>
      <c r="I179" s="49">
        <f t="shared" ca="1" si="55"/>
        <v>1.1727008202</v>
      </c>
      <c r="J179" s="49">
        <f t="shared" ca="1" si="56"/>
        <v>1.3531163310000001</v>
      </c>
      <c r="K179" s="49">
        <f t="shared" ca="1" si="57"/>
        <v>1.5335318417999999</v>
      </c>
      <c r="L179" s="49">
        <f t="shared" ca="1" si="58"/>
        <v>1.7139473525999998</v>
      </c>
      <c r="M179" s="49">
        <f t="shared" ca="1" si="59"/>
        <v>1.8943628634</v>
      </c>
      <c r="N179" s="49">
        <f t="shared" ca="1" si="60"/>
        <v>2.0747783741999997</v>
      </c>
      <c r="O179" s="49">
        <f t="shared" ca="1" si="61"/>
        <v>2.2551938849999997</v>
      </c>
      <c r="P179" s="49">
        <f t="shared" ca="1" si="62"/>
        <v>2.4356093957999998</v>
      </c>
      <c r="Q179" s="49">
        <f t="shared" ca="1" si="63"/>
        <v>2.6160249065999994</v>
      </c>
      <c r="R179" s="49">
        <f t="shared" ca="1" si="64"/>
        <v>2.7964404173999999</v>
      </c>
      <c r="S179" s="50">
        <f t="shared" ca="1" si="65"/>
        <v>2.9768559282</v>
      </c>
      <c r="T179" s="48">
        <f t="shared" ca="1" si="72"/>
        <v>0</v>
      </c>
      <c r="U179" s="49">
        <f t="shared" ca="1" si="72"/>
        <v>0</v>
      </c>
      <c r="V179" s="49">
        <f t="shared" ca="1" si="71"/>
        <v>0.55164197298403106</v>
      </c>
      <c r="W179" s="49">
        <f t="shared" ca="1" si="71"/>
        <v>7.3902193392342994</v>
      </c>
      <c r="X179" s="49">
        <f t="shared" ca="1" si="71"/>
        <v>18.004568463802663</v>
      </c>
      <c r="Y179" s="49">
        <f t="shared" ca="1" si="71"/>
        <v>32.39468934668912</v>
      </c>
      <c r="Z179" s="49">
        <f t="shared" ca="1" si="71"/>
        <v>50.560581987893663</v>
      </c>
      <c r="AA179" s="49">
        <f t="shared" ca="1" si="71"/>
        <v>72.502246387416307</v>
      </c>
      <c r="AB179" s="49">
        <f t="shared" ca="1" si="71"/>
        <v>98.219682545257001</v>
      </c>
      <c r="AC179" s="49">
        <f t="shared" ca="1" si="71"/>
        <v>127.71289046141578</v>
      </c>
      <c r="AD179" s="49">
        <f t="shared" ca="1" si="71"/>
        <v>160.98187013589276</v>
      </c>
      <c r="AE179" s="49">
        <f t="shared" ca="1" si="69"/>
        <v>198.02662156868766</v>
      </c>
      <c r="AF179" s="49">
        <f t="shared" ca="1" si="69"/>
        <v>238.84714475980076</v>
      </c>
      <c r="AG179" s="49">
        <f t="shared" ca="1" si="69"/>
        <v>283.44343970923188</v>
      </c>
      <c r="AH179" s="49">
        <f t="shared" ca="1" si="69"/>
        <v>331.81550641698101</v>
      </c>
      <c r="AI179" s="49">
        <f t="shared" ca="1" si="69"/>
        <v>383.96334488304853</v>
      </c>
      <c r="AJ179" s="49">
        <f t="shared" ca="1" si="68"/>
        <v>439.88695510743401</v>
      </c>
      <c r="AK179" s="75">
        <f ca="1">T179*VLOOKUP('Tipo de Pilha_Furieri2014'!$E$1,'Área - us ur_Furieri2014'!$A$4:$R$6,2,FALSE)/1000</f>
        <v>0</v>
      </c>
      <c r="AL179" s="76">
        <f ca="1">U179*VLOOKUP('Tipo de Pilha_Furieri2014'!$E$1,'Área - us ur_Furieri2014'!$A$4:$R$6,3,FALSE)/1000</f>
        <v>0</v>
      </c>
      <c r="AM179" s="76">
        <f ca="1">V179*VLOOKUP('Tipo de Pilha_Furieri2014'!$E$1,'Área - us ur_Furieri2014'!$A$4:$R$6,4,FALSE)/1000</f>
        <v>4.0269864027834262E-5</v>
      </c>
      <c r="AN179" s="76">
        <f ca="1">W179*VLOOKUP('Tipo de Pilha_Furieri2014'!$E$1,'Área - us ur_Furieri2014'!$A$4:$R$6,5,FALSE)/1000</f>
        <v>7.1685127590572699E-4</v>
      </c>
      <c r="AO179" s="76">
        <f ca="1">X179*VLOOKUP('Tipo de Pilha_Furieri2014'!$E$1,'Área - us ur_Furieri2014'!$A$4:$R$6,6,FALSE)/1000</f>
        <v>2.8627263857446232E-3</v>
      </c>
      <c r="AP179" s="76">
        <f ca="1">Y179*VLOOKUP('Tipo de Pilha_Furieri2014'!$E$1,'Área - us ur_Furieri2014'!$A$4:$R$6,7,FALSE)/1000</f>
        <v>6.5761219373778913E-3</v>
      </c>
      <c r="AQ179" s="76">
        <f ca="1">Z179*VLOOKUP('Tipo de Pilha_Furieri2014'!$E$1,'Área - us ur_Furieri2014'!$A$4:$R$6,8,FALSE)/1000</f>
        <v>7.7357690441477306E-3</v>
      </c>
      <c r="AR179" s="76">
        <f ca="1">AA179*VLOOKUP('Tipo de Pilha_Furieri2014'!$E$1,'Área - us ur_Furieri2014'!$A$4:$R$6,9,FALSE)/1000</f>
        <v>7.9027448562283779E-3</v>
      </c>
      <c r="AS179" s="76">
        <f ca="1">AB179*VLOOKUP('Tipo de Pilha_Furieri2014'!$E$1,'Área - us ur_Furieri2014'!$A$4:$R$6,10,FALSE)/1000</f>
        <v>5.3038628574438793E-3</v>
      </c>
      <c r="AT179" s="76">
        <f ca="1">AC179*VLOOKUP('Tipo de Pilha_Furieri2014'!$E$1,'Área - us ur_Furieri2014'!$A$4:$R$6,11,FALSE)/1000</f>
        <v>4.4699511661495531E-3</v>
      </c>
      <c r="AU179" s="76">
        <f ca="1">AD179*VLOOKUP('Tipo de Pilha_Furieri2014'!$E$1,'Área - us ur_Furieri2014'!$A$4:$R$6,12,FALSE)/1000</f>
        <v>3.8635648832614266E-3</v>
      </c>
      <c r="AV179" s="76">
        <f ca="1">AE179*VLOOKUP('Tipo de Pilha_Furieri2014'!$E$1,'Área - us ur_Furieri2014'!$A$4:$R$6,13,FALSE)/1000</f>
        <v>1.188159729412126E-3</v>
      </c>
      <c r="AW179" s="76">
        <f ca="1">AF179*VLOOKUP('Tipo de Pilha_Furieri2014'!$E$1,'Área - us ur_Furieri2014'!$A$4:$R$6,14,FALSE)/1000</f>
        <v>7.1654143427940227E-4</v>
      </c>
      <c r="AX179" s="76">
        <f ca="1">AG179*VLOOKUP('Tipo de Pilha_Furieri2014'!$E$1,'Área - us ur_Furieri2014'!$A$4:$R$6,15,FALSE)/1000</f>
        <v>2.8344343970923189E-4</v>
      </c>
      <c r="AY179" s="76">
        <f ca="1">AH179*VLOOKUP('Tipo de Pilha_Furieri2014'!$E$1,'Área - us ur_Furieri2014'!$A$4:$R$6,16,FALSE)/1000</f>
        <v>0</v>
      </c>
      <c r="AZ179" s="76">
        <f ca="1">AI179*VLOOKUP('Tipo de Pilha_Furieri2014'!$E$1,'Área - us ur_Furieri2014'!$A$4:$R$6,17,FALSE)/1000</f>
        <v>0</v>
      </c>
      <c r="BA179" s="77">
        <f ca="1">AJ179*VLOOKUP('Tipo de Pilha_Furieri2014'!$E$1,'Área - us ur_Furieri2014'!$A$4:$R$6,18,FALSE)/1000</f>
        <v>0</v>
      </c>
      <c r="BB179" s="70">
        <f t="shared" ca="1" si="66"/>
        <v>4.1660006873687809E-2</v>
      </c>
    </row>
    <row r="180" spans="1:54" ht="15" customHeight="1" x14ac:dyDescent="0.2">
      <c r="A180" s="90">
        <f>'Série Vento-2 dias'!J180</f>
        <v>42360</v>
      </c>
      <c r="B180" s="55">
        <f ca="1">'Série Vento-2 dias'!K180</f>
        <v>16.32330812</v>
      </c>
      <c r="C180" s="48">
        <f t="shared" ca="1" si="49"/>
        <v>8.1616540600000023E-2</v>
      </c>
      <c r="D180" s="49">
        <f t="shared" ca="1" si="50"/>
        <v>0.2448496218</v>
      </c>
      <c r="E180" s="49">
        <f t="shared" ca="1" si="51"/>
        <v>0.40808270300000005</v>
      </c>
      <c r="F180" s="49">
        <f t="shared" ca="1" si="52"/>
        <v>0.57131578419999995</v>
      </c>
      <c r="G180" s="49">
        <f t="shared" ca="1" si="53"/>
        <v>0.73454886540000008</v>
      </c>
      <c r="H180" s="49">
        <f t="shared" ca="1" si="54"/>
        <v>0.8977819466000001</v>
      </c>
      <c r="I180" s="49">
        <f t="shared" ca="1" si="55"/>
        <v>1.0610150278000001</v>
      </c>
      <c r="J180" s="49">
        <f t="shared" ca="1" si="56"/>
        <v>1.2242481090000001</v>
      </c>
      <c r="K180" s="49">
        <f t="shared" ca="1" si="57"/>
        <v>1.3874811902000002</v>
      </c>
      <c r="L180" s="49">
        <f t="shared" ca="1" si="58"/>
        <v>1.5507142714</v>
      </c>
      <c r="M180" s="49">
        <f t="shared" ca="1" si="59"/>
        <v>1.7139473526000002</v>
      </c>
      <c r="N180" s="49">
        <f t="shared" ca="1" si="60"/>
        <v>1.8771804337999998</v>
      </c>
      <c r="O180" s="49">
        <f t="shared" ca="1" si="61"/>
        <v>2.040413515</v>
      </c>
      <c r="P180" s="49">
        <f t="shared" ca="1" si="62"/>
        <v>2.2036465962</v>
      </c>
      <c r="Q180" s="49">
        <f t="shared" ca="1" si="63"/>
        <v>2.3668796774</v>
      </c>
      <c r="R180" s="49">
        <f t="shared" ca="1" si="64"/>
        <v>2.5301127586000005</v>
      </c>
      <c r="S180" s="50">
        <f t="shared" ca="1" si="65"/>
        <v>2.6933458398000001</v>
      </c>
      <c r="T180" s="48">
        <f t="shared" ca="1" si="72"/>
        <v>0</v>
      </c>
      <c r="U180" s="49">
        <f t="shared" ca="1" si="72"/>
        <v>0</v>
      </c>
      <c r="V180" s="49">
        <f t="shared" ca="1" si="71"/>
        <v>0</v>
      </c>
      <c r="W180" s="49">
        <f t="shared" ca="1" si="71"/>
        <v>4.6911633551155347</v>
      </c>
      <c r="X180" s="49">
        <f t="shared" ca="1" si="71"/>
        <v>12.993222297152791</v>
      </c>
      <c r="Y180" s="49">
        <f t="shared" ca="1" si="71"/>
        <v>24.386105739763352</v>
      </c>
      <c r="Z180" s="49">
        <f t="shared" ca="1" si="71"/>
        <v>38.869813682947239</v>
      </c>
      <c r="AA180" s="49">
        <f t="shared" ca="1" si="71"/>
        <v>56.444346126704431</v>
      </c>
      <c r="AB180" s="49">
        <f t="shared" ca="1" si="71"/>
        <v>77.109703071034929</v>
      </c>
      <c r="AC180" s="49">
        <f t="shared" ca="1" si="71"/>
        <v>100.86588451593872</v>
      </c>
      <c r="AD180" s="49">
        <f t="shared" ca="1" si="71"/>
        <v>127.71289046141587</v>
      </c>
      <c r="AE180" s="49">
        <f t="shared" ca="1" si="69"/>
        <v>157.65072090746622</v>
      </c>
      <c r="AF180" s="49">
        <f t="shared" ca="1" si="69"/>
        <v>190.67937585409001</v>
      </c>
      <c r="AG180" s="49">
        <f t="shared" ca="1" si="69"/>
        <v>226.79885530128706</v>
      </c>
      <c r="AH180" s="49">
        <f t="shared" ca="1" si="69"/>
        <v>266.00915924905746</v>
      </c>
      <c r="AI180" s="49">
        <f t="shared" ca="1" si="69"/>
        <v>308.31028769740118</v>
      </c>
      <c r="AJ180" s="49">
        <f t="shared" ca="1" si="68"/>
        <v>353.70224064631805</v>
      </c>
      <c r="AK180" s="75">
        <f ca="1">T180*VLOOKUP('Tipo de Pilha_Furieri2014'!$E$1,'Área - us ur_Furieri2014'!$A$4:$R$6,2,FALSE)/1000</f>
        <v>0</v>
      </c>
      <c r="AL180" s="76">
        <f ca="1">U180*VLOOKUP('Tipo de Pilha_Furieri2014'!$E$1,'Área - us ur_Furieri2014'!$A$4:$R$6,3,FALSE)/1000</f>
        <v>0</v>
      </c>
      <c r="AM180" s="76">
        <f ca="1">V180*VLOOKUP('Tipo de Pilha_Furieri2014'!$E$1,'Área - us ur_Furieri2014'!$A$4:$R$6,4,FALSE)/1000</f>
        <v>0</v>
      </c>
      <c r="AN180" s="76">
        <f ca="1">W180*VLOOKUP('Tipo de Pilha_Furieri2014'!$E$1,'Área - us ur_Furieri2014'!$A$4:$R$6,5,FALSE)/1000</f>
        <v>4.5504284544620682E-4</v>
      </c>
      <c r="AO180" s="76">
        <f ca="1">X180*VLOOKUP('Tipo de Pilha_Furieri2014'!$E$1,'Área - us ur_Furieri2014'!$A$4:$R$6,6,FALSE)/1000</f>
        <v>2.0659223452472938E-3</v>
      </c>
      <c r="AP180" s="76">
        <f ca="1">Y180*VLOOKUP('Tipo de Pilha_Furieri2014'!$E$1,'Área - us ur_Furieri2014'!$A$4:$R$6,7,FALSE)/1000</f>
        <v>4.9503794651719604E-3</v>
      </c>
      <c r="AQ180" s="76">
        <f ca="1">Z180*VLOOKUP('Tipo de Pilha_Furieri2014'!$E$1,'Área - us ur_Furieri2014'!$A$4:$R$6,8,FALSE)/1000</f>
        <v>5.9470814934909268E-3</v>
      </c>
      <c r="AR180" s="76">
        <f ca="1">AA180*VLOOKUP('Tipo de Pilha_Furieri2014'!$E$1,'Área - us ur_Furieri2014'!$A$4:$R$6,9,FALSE)/1000</f>
        <v>6.1524337278107827E-3</v>
      </c>
      <c r="AS180" s="76">
        <f ca="1">AB180*VLOOKUP('Tipo de Pilha_Furieri2014'!$E$1,'Área - us ur_Furieri2014'!$A$4:$R$6,10,FALSE)/1000</f>
        <v>4.163923965835886E-3</v>
      </c>
      <c r="AT180" s="76">
        <f ca="1">AC180*VLOOKUP('Tipo de Pilha_Furieri2014'!$E$1,'Área - us ur_Furieri2014'!$A$4:$R$6,11,FALSE)/1000</f>
        <v>3.5303059580578553E-3</v>
      </c>
      <c r="AU180" s="76">
        <f ca="1">AD180*VLOOKUP('Tipo de Pilha_Furieri2014'!$E$1,'Área - us ur_Furieri2014'!$A$4:$R$6,12,FALSE)/1000</f>
        <v>3.0651093710739809E-3</v>
      </c>
      <c r="AV180" s="76">
        <f ca="1">AE180*VLOOKUP('Tipo de Pilha_Furieri2014'!$E$1,'Área - us ur_Furieri2014'!$A$4:$R$6,13,FALSE)/1000</f>
        <v>9.4590432544479743E-4</v>
      </c>
      <c r="AW180" s="76">
        <f ca="1">AF180*VLOOKUP('Tipo de Pilha_Furieri2014'!$E$1,'Área - us ur_Furieri2014'!$A$4:$R$6,14,FALSE)/1000</f>
        <v>5.7203812756226997E-4</v>
      </c>
      <c r="AX180" s="76">
        <f ca="1">AG180*VLOOKUP('Tipo de Pilha_Furieri2014'!$E$1,'Área - us ur_Furieri2014'!$A$4:$R$6,15,FALSE)/1000</f>
        <v>2.2679885530128708E-4</v>
      </c>
      <c r="AY180" s="76">
        <f ca="1">AH180*VLOOKUP('Tipo de Pilha_Furieri2014'!$E$1,'Área - us ur_Furieri2014'!$A$4:$R$6,16,FALSE)/1000</f>
        <v>0</v>
      </c>
      <c r="AZ180" s="76">
        <f ca="1">AI180*VLOOKUP('Tipo de Pilha_Furieri2014'!$E$1,'Área - us ur_Furieri2014'!$A$4:$R$6,17,FALSE)/1000</f>
        <v>0</v>
      </c>
      <c r="BA180" s="77">
        <f ca="1">AJ180*VLOOKUP('Tipo de Pilha_Furieri2014'!$E$1,'Área - us ur_Furieri2014'!$A$4:$R$6,18,FALSE)/1000</f>
        <v>0</v>
      </c>
      <c r="BB180" s="70">
        <f t="shared" ca="1" si="66"/>
        <v>3.2074940480443251E-2</v>
      </c>
    </row>
    <row r="181" spans="1:54" ht="15" customHeight="1" x14ac:dyDescent="0.2">
      <c r="A181" s="90">
        <f>'Série Vento-2 dias'!J181</f>
        <v>42362</v>
      </c>
      <c r="B181" s="55">
        <f ca="1">'Série Vento-2 dias'!K181</f>
        <v>18.90067256</v>
      </c>
      <c r="C181" s="48">
        <f t="shared" ca="1" si="49"/>
        <v>9.4503362800000018E-2</v>
      </c>
      <c r="D181" s="49">
        <f t="shared" ca="1" si="50"/>
        <v>0.28351008839999997</v>
      </c>
      <c r="E181" s="49">
        <f t="shared" ca="1" si="51"/>
        <v>0.47251681400000001</v>
      </c>
      <c r="F181" s="49">
        <f t="shared" ca="1" si="52"/>
        <v>0.66152353959999999</v>
      </c>
      <c r="G181" s="49">
        <f t="shared" ca="1" si="53"/>
        <v>0.85053026520000008</v>
      </c>
      <c r="H181" s="49">
        <f t="shared" ca="1" si="54"/>
        <v>1.0395369908000001</v>
      </c>
      <c r="I181" s="49">
        <f t="shared" ca="1" si="55"/>
        <v>1.2285437164000002</v>
      </c>
      <c r="J181" s="49">
        <f t="shared" ca="1" si="56"/>
        <v>1.4175504420000002</v>
      </c>
      <c r="K181" s="49">
        <f t="shared" ca="1" si="57"/>
        <v>1.6065571676000001</v>
      </c>
      <c r="L181" s="49">
        <f t="shared" ca="1" si="58"/>
        <v>1.7955638932</v>
      </c>
      <c r="M181" s="49">
        <f t="shared" ca="1" si="59"/>
        <v>1.9845706188000003</v>
      </c>
      <c r="N181" s="49">
        <f t="shared" ca="1" si="60"/>
        <v>2.1735773443999999</v>
      </c>
      <c r="O181" s="49">
        <f t="shared" ca="1" si="61"/>
        <v>2.36258407</v>
      </c>
      <c r="P181" s="49">
        <f t="shared" ca="1" si="62"/>
        <v>2.5515907956000001</v>
      </c>
      <c r="Q181" s="49">
        <f t="shared" ca="1" si="63"/>
        <v>2.7405975211999998</v>
      </c>
      <c r="R181" s="49">
        <f t="shared" ca="1" si="64"/>
        <v>2.9296042468000008</v>
      </c>
      <c r="S181" s="50">
        <f t="shared" ca="1" si="65"/>
        <v>3.1186109724000004</v>
      </c>
      <c r="T181" s="48">
        <f t="shared" ca="1" si="72"/>
        <v>0</v>
      </c>
      <c r="U181" s="49">
        <f t="shared" ca="1" si="72"/>
        <v>0</v>
      </c>
      <c r="V181" s="49">
        <f t="shared" ca="1" si="71"/>
        <v>1.1677657594172151</v>
      </c>
      <c r="W181" s="49">
        <f t="shared" ca="1" si="71"/>
        <v>8.8970711545569401</v>
      </c>
      <c r="X181" s="49">
        <f t="shared" ca="1" si="71"/>
        <v>20.770307459052582</v>
      </c>
      <c r="Y181" s="49">
        <f t="shared" ca="1" si="71"/>
        <v>36.787474672904132</v>
      </c>
      <c r="Z181" s="49">
        <f t="shared" ca="1" si="71"/>
        <v>56.948572796111605</v>
      </c>
      <c r="AA181" s="49">
        <f t="shared" ca="1" si="71"/>
        <v>81.253601828674974</v>
      </c>
      <c r="AB181" s="49">
        <f t="shared" ca="1" si="71"/>
        <v>109.70256177059423</v>
      </c>
      <c r="AC181" s="49">
        <f t="shared" ca="1" si="71"/>
        <v>142.2954526218694</v>
      </c>
      <c r="AD181" s="49">
        <f t="shared" ca="1" si="71"/>
        <v>179.03227438250053</v>
      </c>
      <c r="AE181" s="49">
        <f t="shared" ca="1" si="69"/>
        <v>219.91302705248745</v>
      </c>
      <c r="AF181" s="49">
        <f t="shared" ca="1" si="69"/>
        <v>264.93771063183038</v>
      </c>
      <c r="AG181" s="49">
        <f t="shared" ca="1" si="69"/>
        <v>314.10632512052916</v>
      </c>
      <c r="AH181" s="49">
        <f t="shared" ca="1" si="69"/>
        <v>367.41887051858379</v>
      </c>
      <c r="AI181" s="49">
        <f t="shared" ca="1" si="69"/>
        <v>424.87534682599471</v>
      </c>
      <c r="AJ181" s="49">
        <f t="shared" ca="1" si="68"/>
        <v>486.4757540427612</v>
      </c>
      <c r="AK181" s="75">
        <f ca="1">T181*VLOOKUP('Tipo de Pilha_Furieri2014'!$E$1,'Área - us ur_Furieri2014'!$A$4:$R$6,2,FALSE)/1000</f>
        <v>0</v>
      </c>
      <c r="AL181" s="76">
        <f ca="1">U181*VLOOKUP('Tipo de Pilha_Furieri2014'!$E$1,'Área - us ur_Furieri2014'!$A$4:$R$6,3,FALSE)/1000</f>
        <v>0</v>
      </c>
      <c r="AM181" s="76">
        <f ca="1">V181*VLOOKUP('Tipo de Pilha_Furieri2014'!$E$1,'Área - us ur_Furieri2014'!$A$4:$R$6,4,FALSE)/1000</f>
        <v>8.5246900437456697E-5</v>
      </c>
      <c r="AN181" s="76">
        <f ca="1">W181*VLOOKUP('Tipo de Pilha_Furieri2014'!$E$1,'Área - us ur_Furieri2014'!$A$4:$R$6,5,FALSE)/1000</f>
        <v>8.6301590199202303E-4</v>
      </c>
      <c r="AO181" s="76">
        <f ca="1">X181*VLOOKUP('Tipo de Pilha_Furieri2014'!$E$1,'Área - us ur_Furieri2014'!$A$4:$R$6,6,FALSE)/1000</f>
        <v>3.3024788859893602E-3</v>
      </c>
      <c r="AP181" s="76">
        <f ca="1">Y181*VLOOKUP('Tipo de Pilha_Furieri2014'!$E$1,'Área - us ur_Furieri2014'!$A$4:$R$6,7,FALSE)/1000</f>
        <v>7.4678573585995386E-3</v>
      </c>
      <c r="AQ181" s="76">
        <f ca="1">Z181*VLOOKUP('Tipo de Pilha_Furieri2014'!$E$1,'Área - us ur_Furieri2014'!$A$4:$R$6,8,FALSE)/1000</f>
        <v>8.7131316378050751E-3</v>
      </c>
      <c r="AR181" s="76">
        <f ca="1">AA181*VLOOKUP('Tipo de Pilha_Furieri2014'!$E$1,'Área - us ur_Furieri2014'!$A$4:$R$6,9,FALSE)/1000</f>
        <v>8.8566425993255714E-3</v>
      </c>
      <c r="AS181" s="76">
        <f ca="1">AB181*VLOOKUP('Tipo de Pilha_Furieri2014'!$E$1,'Área - us ur_Furieri2014'!$A$4:$R$6,10,FALSE)/1000</f>
        <v>5.9239383356120886E-3</v>
      </c>
      <c r="AT181" s="76">
        <f ca="1">AC181*VLOOKUP('Tipo de Pilha_Furieri2014'!$E$1,'Área - us ur_Furieri2014'!$A$4:$R$6,11,FALSE)/1000</f>
        <v>4.9803408417654297E-3</v>
      </c>
      <c r="AU181" s="76">
        <f ca="1">AD181*VLOOKUP('Tipo de Pilha_Furieri2014'!$E$1,'Área - us ur_Furieri2014'!$A$4:$R$6,12,FALSE)/1000</f>
        <v>4.2967745851800127E-3</v>
      </c>
      <c r="AV181" s="76">
        <f ca="1">AE181*VLOOKUP('Tipo de Pilha_Furieri2014'!$E$1,'Área - us ur_Furieri2014'!$A$4:$R$6,13,FALSE)/1000</f>
        <v>1.3194781623149248E-3</v>
      </c>
      <c r="AW181" s="76">
        <f ca="1">AF181*VLOOKUP('Tipo de Pilha_Furieri2014'!$E$1,'Área - us ur_Furieri2014'!$A$4:$R$6,14,FALSE)/1000</f>
        <v>7.9481313189549117E-4</v>
      </c>
      <c r="AX181" s="76">
        <f ca="1">AG181*VLOOKUP('Tipo de Pilha_Furieri2014'!$E$1,'Área - us ur_Furieri2014'!$A$4:$R$6,15,FALSE)/1000</f>
        <v>3.1410632512052916E-4</v>
      </c>
      <c r="AY181" s="76">
        <f ca="1">AH181*VLOOKUP('Tipo de Pilha_Furieri2014'!$E$1,'Área - us ur_Furieri2014'!$A$4:$R$6,16,FALSE)/1000</f>
        <v>0</v>
      </c>
      <c r="AZ181" s="76">
        <f ca="1">AI181*VLOOKUP('Tipo de Pilha_Furieri2014'!$E$1,'Área - us ur_Furieri2014'!$A$4:$R$6,17,FALSE)/1000</f>
        <v>0</v>
      </c>
      <c r="BA181" s="77">
        <f ca="1">AJ181*VLOOKUP('Tipo de Pilha_Furieri2014'!$E$1,'Área - us ur_Furieri2014'!$A$4:$R$6,18,FALSE)/1000</f>
        <v>0</v>
      </c>
      <c r="BB181" s="70">
        <f t="shared" ca="1" si="66"/>
        <v>4.69178246660375E-2</v>
      </c>
    </row>
    <row r="182" spans="1:54" ht="15" customHeight="1" x14ac:dyDescent="0.2">
      <c r="A182" s="90">
        <f>'Série Vento-2 dias'!J182</f>
        <v>42364</v>
      </c>
      <c r="B182" s="55">
        <f ca="1">'Série Vento-2 dias'!K182</f>
        <v>17.182429599999999</v>
      </c>
      <c r="C182" s="48">
        <f t="shared" ca="1" si="49"/>
        <v>8.5912148000000008E-2</v>
      </c>
      <c r="D182" s="49">
        <f t="shared" ca="1" si="50"/>
        <v>0.25773644399999995</v>
      </c>
      <c r="E182" s="49">
        <f t="shared" ca="1" si="51"/>
        <v>0.42956074</v>
      </c>
      <c r="F182" s="49">
        <f t="shared" ca="1" si="52"/>
        <v>0.60138503599999993</v>
      </c>
      <c r="G182" s="49">
        <f t="shared" ca="1" si="53"/>
        <v>0.77320933200000008</v>
      </c>
      <c r="H182" s="49">
        <f t="shared" ca="1" si="54"/>
        <v>0.94503362800000001</v>
      </c>
      <c r="I182" s="49">
        <f t="shared" ca="1" si="55"/>
        <v>1.1168579240000001</v>
      </c>
      <c r="J182" s="49">
        <f t="shared" ca="1" si="56"/>
        <v>1.2886822200000001</v>
      </c>
      <c r="K182" s="49">
        <f t="shared" ca="1" si="57"/>
        <v>1.4605065159999999</v>
      </c>
      <c r="L182" s="49">
        <f t="shared" ca="1" si="58"/>
        <v>1.632330812</v>
      </c>
      <c r="M182" s="49">
        <f t="shared" ca="1" si="59"/>
        <v>1.804155108</v>
      </c>
      <c r="N182" s="49">
        <f t="shared" ca="1" si="60"/>
        <v>1.9759794039999998</v>
      </c>
      <c r="O182" s="49">
        <f t="shared" ca="1" si="61"/>
        <v>2.1478036999999999</v>
      </c>
      <c r="P182" s="49">
        <f t="shared" ca="1" si="62"/>
        <v>2.3196279959999999</v>
      </c>
      <c r="Q182" s="49">
        <f t="shared" ca="1" si="63"/>
        <v>2.4914522919999995</v>
      </c>
      <c r="R182" s="49">
        <f t="shared" ca="1" si="64"/>
        <v>2.6632765880000004</v>
      </c>
      <c r="S182" s="50">
        <f t="shared" ca="1" si="65"/>
        <v>2.835100884</v>
      </c>
      <c r="T182" s="48">
        <f t="shared" ca="1" si="72"/>
        <v>0</v>
      </c>
      <c r="U182" s="49">
        <f t="shared" ca="1" si="72"/>
        <v>0</v>
      </c>
      <c r="V182" s="49">
        <f t="shared" ca="1" si="71"/>
        <v>0</v>
      </c>
      <c r="W182" s="49">
        <f t="shared" ca="1" si="71"/>
        <v>5.9882500727538321</v>
      </c>
      <c r="X182" s="49">
        <f t="shared" ca="1" si="71"/>
        <v>15.412206743169406</v>
      </c>
      <c r="Y182" s="49">
        <f t="shared" ca="1" si="71"/>
        <v>28.260899702308862</v>
      </c>
      <c r="Z182" s="49">
        <f t="shared" ca="1" si="71"/>
        <v>44.534328950172224</v>
      </c>
      <c r="AA182" s="49">
        <f t="shared" ca="1" si="71"/>
        <v>64.232494486759464</v>
      </c>
      <c r="AB182" s="49">
        <f t="shared" ca="1" si="71"/>
        <v>87.355396312070582</v>
      </c>
      <c r="AC182" s="49">
        <f t="shared" ca="1" si="71"/>
        <v>113.90303442610561</v>
      </c>
      <c r="AD182" s="49">
        <f t="shared" ca="1" si="71"/>
        <v>143.87540882886452</v>
      </c>
      <c r="AE182" s="49">
        <f t="shared" ca="1" si="69"/>
        <v>177.27251952034732</v>
      </c>
      <c r="AF182" s="49">
        <f t="shared" ca="1" si="69"/>
        <v>214.09436650055397</v>
      </c>
      <c r="AG182" s="49">
        <f t="shared" ca="1" si="69"/>
        <v>254.34094976948461</v>
      </c>
      <c r="AH182" s="49">
        <f t="shared" ca="1" si="69"/>
        <v>298.01226932713894</v>
      </c>
      <c r="AI182" s="49">
        <f t="shared" ca="1" si="69"/>
        <v>345.10832517351753</v>
      </c>
      <c r="AJ182" s="49">
        <f t="shared" ca="1" si="68"/>
        <v>395.6291173086197</v>
      </c>
      <c r="AK182" s="75">
        <f ca="1">T182*VLOOKUP('Tipo de Pilha_Furieri2014'!$E$1,'Área - us ur_Furieri2014'!$A$4:$R$6,2,FALSE)/1000</f>
        <v>0</v>
      </c>
      <c r="AL182" s="76">
        <f ca="1">U182*VLOOKUP('Tipo de Pilha_Furieri2014'!$E$1,'Área - us ur_Furieri2014'!$A$4:$R$6,3,FALSE)/1000</f>
        <v>0</v>
      </c>
      <c r="AM182" s="76">
        <f ca="1">V182*VLOOKUP('Tipo de Pilha_Furieri2014'!$E$1,'Área - us ur_Furieri2014'!$A$4:$R$6,4,FALSE)/1000</f>
        <v>0</v>
      </c>
      <c r="AN182" s="76">
        <f ca="1">W182*VLOOKUP('Tipo de Pilha_Furieri2014'!$E$1,'Área - us ur_Furieri2014'!$A$4:$R$6,5,FALSE)/1000</f>
        <v>5.8086025705712167E-4</v>
      </c>
      <c r="AO182" s="76">
        <f ca="1">X182*VLOOKUP('Tipo de Pilha_Furieri2014'!$E$1,'Área - us ur_Furieri2014'!$A$4:$R$6,6,FALSE)/1000</f>
        <v>2.4505408721639354E-3</v>
      </c>
      <c r="AP182" s="76">
        <f ca="1">Y182*VLOOKUP('Tipo de Pilha_Furieri2014'!$E$1,'Área - us ur_Furieri2014'!$A$4:$R$6,7,FALSE)/1000</f>
        <v>5.7369626395686992E-3</v>
      </c>
      <c r="AQ182" s="76">
        <f ca="1">Z182*VLOOKUP('Tipo de Pilha_Furieri2014'!$E$1,'Área - us ur_Furieri2014'!$A$4:$R$6,8,FALSE)/1000</f>
        <v>6.8137523293763502E-3</v>
      </c>
      <c r="AR182" s="76">
        <f ca="1">AA182*VLOOKUP('Tipo de Pilha_Furieri2014'!$E$1,'Área - us ur_Furieri2014'!$A$4:$R$6,9,FALSE)/1000</f>
        <v>7.0013418990567816E-3</v>
      </c>
      <c r="AS182" s="76">
        <f ca="1">AB182*VLOOKUP('Tipo de Pilha_Furieri2014'!$E$1,'Área - us ur_Furieri2014'!$A$4:$R$6,10,FALSE)/1000</f>
        <v>4.7171914008518117E-3</v>
      </c>
      <c r="AT182" s="76">
        <f ca="1">AC182*VLOOKUP('Tipo de Pilha_Furieri2014'!$E$1,'Área - us ur_Furieri2014'!$A$4:$R$6,11,FALSE)/1000</f>
        <v>3.9866062049136964E-3</v>
      </c>
      <c r="AU182" s="76">
        <f ca="1">AD182*VLOOKUP('Tipo de Pilha_Furieri2014'!$E$1,'Área - us ur_Furieri2014'!$A$4:$R$6,12,FALSE)/1000</f>
        <v>3.4530098118927487E-3</v>
      </c>
      <c r="AV182" s="76">
        <f ca="1">AE182*VLOOKUP('Tipo de Pilha_Furieri2014'!$E$1,'Área - us ur_Furieri2014'!$A$4:$R$6,13,FALSE)/1000</f>
        <v>1.063635117122084E-3</v>
      </c>
      <c r="AW182" s="76">
        <f ca="1">AF182*VLOOKUP('Tipo de Pilha_Furieri2014'!$E$1,'Área - us ur_Furieri2014'!$A$4:$R$6,14,FALSE)/1000</f>
        <v>6.422830995016619E-4</v>
      </c>
      <c r="AX182" s="76">
        <f ca="1">AG182*VLOOKUP('Tipo de Pilha_Furieri2014'!$E$1,'Área - us ur_Furieri2014'!$A$4:$R$6,15,FALSE)/1000</f>
        <v>2.5434094976948461E-4</v>
      </c>
      <c r="AY182" s="76">
        <f ca="1">AH182*VLOOKUP('Tipo de Pilha_Furieri2014'!$E$1,'Área - us ur_Furieri2014'!$A$4:$R$6,16,FALSE)/1000</f>
        <v>0</v>
      </c>
      <c r="AZ182" s="76">
        <f ca="1">AI182*VLOOKUP('Tipo de Pilha_Furieri2014'!$E$1,'Área - us ur_Furieri2014'!$A$4:$R$6,17,FALSE)/1000</f>
        <v>0</v>
      </c>
      <c r="BA182" s="77">
        <f ca="1">AJ182*VLOOKUP('Tipo de Pilha_Furieri2014'!$E$1,'Área - us ur_Furieri2014'!$A$4:$R$6,18,FALSE)/1000</f>
        <v>0</v>
      </c>
      <c r="BB182" s="70">
        <f t="shared" ca="1" si="66"/>
        <v>3.6700524581274374E-2</v>
      </c>
    </row>
    <row r="183" spans="1:54" ht="15" customHeight="1" x14ac:dyDescent="0.2">
      <c r="A183" s="90">
        <f>'Série Vento-2 dias'!J183</f>
        <v>42366</v>
      </c>
      <c r="B183" s="55">
        <f ca="1">'Série Vento-2 dias'!K183</f>
        <v>18.041551079999998</v>
      </c>
      <c r="C183" s="48">
        <f t="shared" ca="1" si="49"/>
        <v>9.0207755400000006E-2</v>
      </c>
      <c r="D183" s="49">
        <f t="shared" ca="1" si="50"/>
        <v>0.27062326619999993</v>
      </c>
      <c r="E183" s="49">
        <f t="shared" ca="1" si="51"/>
        <v>0.45103877699999995</v>
      </c>
      <c r="F183" s="49">
        <f t="shared" ca="1" si="52"/>
        <v>0.6314542877999999</v>
      </c>
      <c r="G183" s="49">
        <f t="shared" ca="1" si="53"/>
        <v>0.81186979859999997</v>
      </c>
      <c r="H183" s="49">
        <f t="shared" ca="1" si="54"/>
        <v>0.99228530940000004</v>
      </c>
      <c r="I183" s="49">
        <f t="shared" ca="1" si="55"/>
        <v>1.1727008202</v>
      </c>
      <c r="J183" s="49">
        <f t="shared" ca="1" si="56"/>
        <v>1.3531163310000001</v>
      </c>
      <c r="K183" s="49">
        <f t="shared" ca="1" si="57"/>
        <v>1.5335318417999999</v>
      </c>
      <c r="L183" s="49">
        <f t="shared" ca="1" si="58"/>
        <v>1.7139473525999998</v>
      </c>
      <c r="M183" s="49">
        <f t="shared" ca="1" si="59"/>
        <v>1.8943628634</v>
      </c>
      <c r="N183" s="49">
        <f t="shared" ca="1" si="60"/>
        <v>2.0747783741999997</v>
      </c>
      <c r="O183" s="49">
        <f t="shared" ca="1" si="61"/>
        <v>2.2551938849999997</v>
      </c>
      <c r="P183" s="49">
        <f t="shared" ca="1" si="62"/>
        <v>2.4356093957999998</v>
      </c>
      <c r="Q183" s="49">
        <f t="shared" ca="1" si="63"/>
        <v>2.6160249065999994</v>
      </c>
      <c r="R183" s="49">
        <f t="shared" ca="1" si="64"/>
        <v>2.7964404173999999</v>
      </c>
      <c r="S183" s="50">
        <f t="shared" ca="1" si="65"/>
        <v>2.9768559282</v>
      </c>
      <c r="T183" s="48">
        <f t="shared" ca="1" si="72"/>
        <v>0</v>
      </c>
      <c r="U183" s="49">
        <f t="shared" ca="1" si="72"/>
        <v>0</v>
      </c>
      <c r="V183" s="49">
        <f t="shared" ca="1" si="71"/>
        <v>0.55164197298403106</v>
      </c>
      <c r="W183" s="49">
        <f t="shared" ca="1" si="71"/>
        <v>7.3902193392342994</v>
      </c>
      <c r="X183" s="49">
        <f t="shared" ca="1" si="71"/>
        <v>18.004568463802663</v>
      </c>
      <c r="Y183" s="49">
        <f t="shared" ca="1" si="71"/>
        <v>32.39468934668912</v>
      </c>
      <c r="Z183" s="49">
        <f t="shared" ca="1" si="71"/>
        <v>50.560581987893663</v>
      </c>
      <c r="AA183" s="49">
        <f t="shared" ca="1" si="71"/>
        <v>72.502246387416307</v>
      </c>
      <c r="AB183" s="49">
        <f t="shared" ca="1" si="71"/>
        <v>98.219682545257001</v>
      </c>
      <c r="AC183" s="49">
        <f t="shared" ca="1" si="71"/>
        <v>127.71289046141578</v>
      </c>
      <c r="AD183" s="49">
        <f t="shared" ca="1" si="71"/>
        <v>160.98187013589276</v>
      </c>
      <c r="AE183" s="49">
        <f t="shared" ca="1" si="69"/>
        <v>198.02662156868766</v>
      </c>
      <c r="AF183" s="49">
        <f t="shared" ca="1" si="69"/>
        <v>238.84714475980076</v>
      </c>
      <c r="AG183" s="49">
        <f t="shared" ca="1" si="69"/>
        <v>283.44343970923188</v>
      </c>
      <c r="AH183" s="49">
        <f t="shared" ca="1" si="69"/>
        <v>331.81550641698101</v>
      </c>
      <c r="AI183" s="49">
        <f t="shared" ca="1" si="69"/>
        <v>383.96334488304853</v>
      </c>
      <c r="AJ183" s="49">
        <f t="shared" ca="1" si="68"/>
        <v>439.88695510743401</v>
      </c>
      <c r="AK183" s="75">
        <f ca="1">T183*VLOOKUP('Tipo de Pilha_Furieri2014'!$E$1,'Área - us ur_Furieri2014'!$A$4:$R$6,2,FALSE)/1000</f>
        <v>0</v>
      </c>
      <c r="AL183" s="76">
        <f ca="1">U183*VLOOKUP('Tipo de Pilha_Furieri2014'!$E$1,'Área - us ur_Furieri2014'!$A$4:$R$6,3,FALSE)/1000</f>
        <v>0</v>
      </c>
      <c r="AM183" s="76">
        <f ca="1">V183*VLOOKUP('Tipo de Pilha_Furieri2014'!$E$1,'Área - us ur_Furieri2014'!$A$4:$R$6,4,FALSE)/1000</f>
        <v>4.0269864027834262E-5</v>
      </c>
      <c r="AN183" s="76">
        <f ca="1">W183*VLOOKUP('Tipo de Pilha_Furieri2014'!$E$1,'Área - us ur_Furieri2014'!$A$4:$R$6,5,FALSE)/1000</f>
        <v>7.1685127590572699E-4</v>
      </c>
      <c r="AO183" s="76">
        <f ca="1">X183*VLOOKUP('Tipo de Pilha_Furieri2014'!$E$1,'Área - us ur_Furieri2014'!$A$4:$R$6,6,FALSE)/1000</f>
        <v>2.8627263857446232E-3</v>
      </c>
      <c r="AP183" s="76">
        <f ca="1">Y183*VLOOKUP('Tipo de Pilha_Furieri2014'!$E$1,'Área - us ur_Furieri2014'!$A$4:$R$6,7,FALSE)/1000</f>
        <v>6.5761219373778913E-3</v>
      </c>
      <c r="AQ183" s="76">
        <f ca="1">Z183*VLOOKUP('Tipo de Pilha_Furieri2014'!$E$1,'Área - us ur_Furieri2014'!$A$4:$R$6,8,FALSE)/1000</f>
        <v>7.7357690441477306E-3</v>
      </c>
      <c r="AR183" s="76">
        <f ca="1">AA183*VLOOKUP('Tipo de Pilha_Furieri2014'!$E$1,'Área - us ur_Furieri2014'!$A$4:$R$6,9,FALSE)/1000</f>
        <v>7.9027448562283779E-3</v>
      </c>
      <c r="AS183" s="76">
        <f ca="1">AB183*VLOOKUP('Tipo de Pilha_Furieri2014'!$E$1,'Área - us ur_Furieri2014'!$A$4:$R$6,10,FALSE)/1000</f>
        <v>5.3038628574438793E-3</v>
      </c>
      <c r="AT183" s="76">
        <f ca="1">AC183*VLOOKUP('Tipo de Pilha_Furieri2014'!$E$1,'Área - us ur_Furieri2014'!$A$4:$R$6,11,FALSE)/1000</f>
        <v>4.4699511661495531E-3</v>
      </c>
      <c r="AU183" s="76">
        <f ca="1">AD183*VLOOKUP('Tipo de Pilha_Furieri2014'!$E$1,'Área - us ur_Furieri2014'!$A$4:$R$6,12,FALSE)/1000</f>
        <v>3.8635648832614266E-3</v>
      </c>
      <c r="AV183" s="76">
        <f ca="1">AE183*VLOOKUP('Tipo de Pilha_Furieri2014'!$E$1,'Área - us ur_Furieri2014'!$A$4:$R$6,13,FALSE)/1000</f>
        <v>1.188159729412126E-3</v>
      </c>
      <c r="AW183" s="76">
        <f ca="1">AF183*VLOOKUP('Tipo de Pilha_Furieri2014'!$E$1,'Área - us ur_Furieri2014'!$A$4:$R$6,14,FALSE)/1000</f>
        <v>7.1654143427940227E-4</v>
      </c>
      <c r="AX183" s="76">
        <f ca="1">AG183*VLOOKUP('Tipo de Pilha_Furieri2014'!$E$1,'Área - us ur_Furieri2014'!$A$4:$R$6,15,FALSE)/1000</f>
        <v>2.8344343970923189E-4</v>
      </c>
      <c r="AY183" s="76">
        <f ca="1">AH183*VLOOKUP('Tipo de Pilha_Furieri2014'!$E$1,'Área - us ur_Furieri2014'!$A$4:$R$6,16,FALSE)/1000</f>
        <v>0</v>
      </c>
      <c r="AZ183" s="76">
        <f ca="1">AI183*VLOOKUP('Tipo de Pilha_Furieri2014'!$E$1,'Área - us ur_Furieri2014'!$A$4:$R$6,17,FALSE)/1000</f>
        <v>0</v>
      </c>
      <c r="BA183" s="77">
        <f ca="1">AJ183*VLOOKUP('Tipo de Pilha_Furieri2014'!$E$1,'Área - us ur_Furieri2014'!$A$4:$R$6,18,FALSE)/1000</f>
        <v>0</v>
      </c>
      <c r="BB183" s="70">
        <f t="shared" ca="1" si="66"/>
        <v>4.1660006873687809E-2</v>
      </c>
    </row>
    <row r="184" spans="1:54" ht="15" customHeight="1" thickBot="1" x14ac:dyDescent="0.25">
      <c r="A184" s="91">
        <f>'Série Vento-2 dias'!J184</f>
        <v>42368</v>
      </c>
      <c r="B184" s="56">
        <f ca="1">'Série Vento-2 dias'!K184</f>
        <v>17.182429599999999</v>
      </c>
      <c r="C184" s="51">
        <f t="shared" ca="1" si="49"/>
        <v>8.5912148000000008E-2</v>
      </c>
      <c r="D184" s="52">
        <f t="shared" ca="1" si="50"/>
        <v>0.25773644399999995</v>
      </c>
      <c r="E184" s="52">
        <f t="shared" ca="1" si="51"/>
        <v>0.42956074</v>
      </c>
      <c r="F184" s="52">
        <f t="shared" ca="1" si="52"/>
        <v>0.60138503599999993</v>
      </c>
      <c r="G184" s="52">
        <f t="shared" ca="1" si="53"/>
        <v>0.77320933200000008</v>
      </c>
      <c r="H184" s="52">
        <f t="shared" ca="1" si="54"/>
        <v>0.94503362800000001</v>
      </c>
      <c r="I184" s="52">
        <f t="shared" ca="1" si="55"/>
        <v>1.1168579240000001</v>
      </c>
      <c r="J184" s="52">
        <f t="shared" ca="1" si="56"/>
        <v>1.2886822200000001</v>
      </c>
      <c r="K184" s="52">
        <f t="shared" ca="1" si="57"/>
        <v>1.4605065159999999</v>
      </c>
      <c r="L184" s="52">
        <f t="shared" ca="1" si="58"/>
        <v>1.632330812</v>
      </c>
      <c r="M184" s="52">
        <f t="shared" ca="1" si="59"/>
        <v>1.804155108</v>
      </c>
      <c r="N184" s="52">
        <f t="shared" ca="1" si="60"/>
        <v>1.9759794039999998</v>
      </c>
      <c r="O184" s="52">
        <f t="shared" ca="1" si="61"/>
        <v>2.1478036999999999</v>
      </c>
      <c r="P184" s="52">
        <f t="shared" ca="1" si="62"/>
        <v>2.3196279959999999</v>
      </c>
      <c r="Q184" s="52">
        <f t="shared" ca="1" si="63"/>
        <v>2.4914522919999995</v>
      </c>
      <c r="R184" s="52">
        <f t="shared" ca="1" si="64"/>
        <v>2.6632765880000004</v>
      </c>
      <c r="S184" s="53">
        <f t="shared" ca="1" si="65"/>
        <v>2.835100884</v>
      </c>
      <c r="T184" s="51">
        <f t="shared" ca="1" si="72"/>
        <v>0</v>
      </c>
      <c r="U184" s="52">
        <f t="shared" ca="1" si="72"/>
        <v>0</v>
      </c>
      <c r="V184" s="52">
        <f t="shared" ca="1" si="71"/>
        <v>0</v>
      </c>
      <c r="W184" s="52">
        <f t="shared" ca="1" si="71"/>
        <v>5.9882500727538321</v>
      </c>
      <c r="X184" s="52">
        <f t="shared" ca="1" si="71"/>
        <v>15.412206743169406</v>
      </c>
      <c r="Y184" s="52">
        <f t="shared" ca="1" si="71"/>
        <v>28.260899702308862</v>
      </c>
      <c r="Z184" s="52">
        <f t="shared" ca="1" si="71"/>
        <v>44.534328950172224</v>
      </c>
      <c r="AA184" s="52">
        <f t="shared" ca="1" si="71"/>
        <v>64.232494486759464</v>
      </c>
      <c r="AB184" s="52">
        <f t="shared" ca="1" si="71"/>
        <v>87.355396312070582</v>
      </c>
      <c r="AC184" s="52">
        <f t="shared" ca="1" si="71"/>
        <v>113.90303442610561</v>
      </c>
      <c r="AD184" s="52">
        <f t="shared" ca="1" si="71"/>
        <v>143.87540882886452</v>
      </c>
      <c r="AE184" s="52">
        <f t="shared" ca="1" si="69"/>
        <v>177.27251952034732</v>
      </c>
      <c r="AF184" s="52">
        <f t="shared" ca="1" si="69"/>
        <v>214.09436650055397</v>
      </c>
      <c r="AG184" s="52">
        <f t="shared" ca="1" si="69"/>
        <v>254.34094976948461</v>
      </c>
      <c r="AH184" s="52">
        <f t="shared" ca="1" si="69"/>
        <v>298.01226932713894</v>
      </c>
      <c r="AI184" s="52">
        <f t="shared" ca="1" si="69"/>
        <v>345.10832517351753</v>
      </c>
      <c r="AJ184" s="52">
        <f t="shared" ca="1" si="68"/>
        <v>395.6291173086197</v>
      </c>
      <c r="AK184" s="78">
        <f ca="1">T184*VLOOKUP('Tipo de Pilha_Furieri2014'!$E$1,'Área - us ur_Furieri2014'!$A$4:$R$6,2,FALSE)/1000</f>
        <v>0</v>
      </c>
      <c r="AL184" s="79">
        <f ca="1">U184*VLOOKUP('Tipo de Pilha_Furieri2014'!$E$1,'Área - us ur_Furieri2014'!$A$4:$R$6,3,FALSE)/1000</f>
        <v>0</v>
      </c>
      <c r="AM184" s="79">
        <f ca="1">V184*VLOOKUP('Tipo de Pilha_Furieri2014'!$E$1,'Área - us ur_Furieri2014'!$A$4:$R$6,4,FALSE)/1000</f>
        <v>0</v>
      </c>
      <c r="AN184" s="79">
        <f ca="1">W184*VLOOKUP('Tipo de Pilha_Furieri2014'!$E$1,'Área - us ur_Furieri2014'!$A$4:$R$6,5,FALSE)/1000</f>
        <v>5.8086025705712167E-4</v>
      </c>
      <c r="AO184" s="79">
        <f ca="1">X184*VLOOKUP('Tipo de Pilha_Furieri2014'!$E$1,'Área - us ur_Furieri2014'!$A$4:$R$6,6,FALSE)/1000</f>
        <v>2.4505408721639354E-3</v>
      </c>
      <c r="AP184" s="79">
        <f ca="1">Y184*VLOOKUP('Tipo de Pilha_Furieri2014'!$E$1,'Área - us ur_Furieri2014'!$A$4:$R$6,7,FALSE)/1000</f>
        <v>5.7369626395686992E-3</v>
      </c>
      <c r="AQ184" s="79">
        <f ca="1">Z184*VLOOKUP('Tipo de Pilha_Furieri2014'!$E$1,'Área - us ur_Furieri2014'!$A$4:$R$6,8,FALSE)/1000</f>
        <v>6.8137523293763502E-3</v>
      </c>
      <c r="AR184" s="79">
        <f ca="1">AA184*VLOOKUP('Tipo de Pilha_Furieri2014'!$E$1,'Área - us ur_Furieri2014'!$A$4:$R$6,9,FALSE)/1000</f>
        <v>7.0013418990567816E-3</v>
      </c>
      <c r="AS184" s="79">
        <f ca="1">AB184*VLOOKUP('Tipo de Pilha_Furieri2014'!$E$1,'Área - us ur_Furieri2014'!$A$4:$R$6,10,FALSE)/1000</f>
        <v>4.7171914008518117E-3</v>
      </c>
      <c r="AT184" s="79">
        <f ca="1">AC184*VLOOKUP('Tipo de Pilha_Furieri2014'!$E$1,'Área - us ur_Furieri2014'!$A$4:$R$6,11,FALSE)/1000</f>
        <v>3.9866062049136964E-3</v>
      </c>
      <c r="AU184" s="79">
        <f ca="1">AD184*VLOOKUP('Tipo de Pilha_Furieri2014'!$E$1,'Área - us ur_Furieri2014'!$A$4:$R$6,12,FALSE)/1000</f>
        <v>3.4530098118927487E-3</v>
      </c>
      <c r="AV184" s="79">
        <f ca="1">AE184*VLOOKUP('Tipo de Pilha_Furieri2014'!$E$1,'Área - us ur_Furieri2014'!$A$4:$R$6,13,FALSE)/1000</f>
        <v>1.063635117122084E-3</v>
      </c>
      <c r="AW184" s="79">
        <f ca="1">AF184*VLOOKUP('Tipo de Pilha_Furieri2014'!$E$1,'Área - us ur_Furieri2014'!$A$4:$R$6,14,FALSE)/1000</f>
        <v>6.422830995016619E-4</v>
      </c>
      <c r="AX184" s="79">
        <f ca="1">AG184*VLOOKUP('Tipo de Pilha_Furieri2014'!$E$1,'Área - us ur_Furieri2014'!$A$4:$R$6,15,FALSE)/1000</f>
        <v>2.5434094976948461E-4</v>
      </c>
      <c r="AY184" s="79">
        <f ca="1">AH184*VLOOKUP('Tipo de Pilha_Furieri2014'!$E$1,'Área - us ur_Furieri2014'!$A$4:$R$6,16,FALSE)/1000</f>
        <v>0</v>
      </c>
      <c r="AZ184" s="79">
        <f ca="1">AI184*VLOOKUP('Tipo de Pilha_Furieri2014'!$E$1,'Área - us ur_Furieri2014'!$A$4:$R$6,17,FALSE)/1000</f>
        <v>0</v>
      </c>
      <c r="BA184" s="80">
        <f ca="1">AJ184*VLOOKUP('Tipo de Pilha_Furieri2014'!$E$1,'Área - us ur_Furieri2014'!$A$4:$R$6,18,FALSE)/1000</f>
        <v>0</v>
      </c>
      <c r="BB184" s="71">
        <f t="shared" ca="1" si="66"/>
        <v>3.6700524581274374E-2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84"/>
  <sheetViews>
    <sheetView topLeftCell="I1" workbookViewId="0">
      <selection activeCell="AC12" sqref="AC12"/>
    </sheetView>
  </sheetViews>
  <sheetFormatPr defaultRowHeight="15" customHeight="1" x14ac:dyDescent="0.2"/>
  <cols>
    <col min="1" max="1" width="16.1640625" style="250" customWidth="1"/>
    <col min="2" max="2" width="20.5" style="3" bestFit="1" customWidth="1"/>
    <col min="3" max="23" width="9.33203125" style="3" customWidth="1"/>
    <col min="24" max="24" width="9.33203125" style="167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31" width="16.83203125" style="3" customWidth="1"/>
    <col min="32" max="16384" width="9.33203125" style="3"/>
  </cols>
  <sheetData>
    <row r="1" spans="1:34" ht="15" customHeight="1" thickBot="1" x14ac:dyDescent="0.25">
      <c r="A1" s="361" t="s">
        <v>7</v>
      </c>
      <c r="B1" s="361"/>
      <c r="C1" s="362" t="s">
        <v>3</v>
      </c>
      <c r="D1" s="363"/>
      <c r="E1" s="363"/>
      <c r="F1" s="363"/>
      <c r="G1" s="363"/>
      <c r="H1" s="363"/>
      <c r="I1" s="364"/>
      <c r="J1" s="362" t="s">
        <v>1</v>
      </c>
      <c r="K1" s="363"/>
      <c r="L1" s="363"/>
      <c r="M1" s="363"/>
      <c r="N1" s="363"/>
      <c r="O1" s="363"/>
      <c r="P1" s="364"/>
      <c r="Q1" s="362" t="s">
        <v>55</v>
      </c>
      <c r="R1" s="363"/>
      <c r="S1" s="363"/>
      <c r="T1" s="363"/>
      <c r="U1" s="363"/>
      <c r="V1" s="363"/>
      <c r="W1" s="363"/>
      <c r="X1" s="218"/>
      <c r="AA1" s="5" t="s">
        <v>163</v>
      </c>
      <c r="AB1" s="219">
        <f>[1]Material!E8</f>
        <v>0.43</v>
      </c>
      <c r="AD1" s="81" t="s">
        <v>22</v>
      </c>
      <c r="AE1" s="20" t="s">
        <v>174</v>
      </c>
    </row>
    <row r="2" spans="1:34" s="41" customFormat="1" ht="15" customHeight="1" thickBot="1" x14ac:dyDescent="0.25">
      <c r="A2" s="220" t="s">
        <v>0</v>
      </c>
      <c r="B2" s="221" t="s">
        <v>10</v>
      </c>
      <c r="C2" s="265" t="s">
        <v>205</v>
      </c>
      <c r="D2" s="265" t="s">
        <v>206</v>
      </c>
      <c r="E2" s="265" t="s">
        <v>207</v>
      </c>
      <c r="F2" s="265" t="s">
        <v>208</v>
      </c>
      <c r="G2" s="265" t="s">
        <v>209</v>
      </c>
      <c r="H2" s="265">
        <v>0.9</v>
      </c>
      <c r="I2" s="266">
        <v>1.1000000000000001</v>
      </c>
      <c r="J2" s="264" t="s">
        <v>205</v>
      </c>
      <c r="K2" s="265" t="s">
        <v>206</v>
      </c>
      <c r="L2" s="265" t="s">
        <v>207</v>
      </c>
      <c r="M2" s="265" t="s">
        <v>208</v>
      </c>
      <c r="N2" s="265" t="s">
        <v>209</v>
      </c>
      <c r="O2" s="265">
        <v>0.9</v>
      </c>
      <c r="P2" s="266">
        <v>1.1000000000000001</v>
      </c>
      <c r="Q2" s="267" t="s">
        <v>205</v>
      </c>
      <c r="R2" s="268" t="s">
        <v>206</v>
      </c>
      <c r="S2" s="268" t="s">
        <v>207</v>
      </c>
      <c r="T2" s="268" t="s">
        <v>208</v>
      </c>
      <c r="U2" s="268" t="s">
        <v>209</v>
      </c>
      <c r="V2" s="268">
        <v>0.9</v>
      </c>
      <c r="W2" s="269">
        <v>1.1000000000000001</v>
      </c>
      <c r="X2" s="225" t="s">
        <v>46</v>
      </c>
      <c r="AA2" s="226"/>
      <c r="AB2" s="227"/>
    </row>
    <row r="3" spans="1:34" ht="15" customHeight="1" x14ac:dyDescent="0.2">
      <c r="A3" s="89">
        <f>'Série Vento-2 dias'!J3</f>
        <v>42006</v>
      </c>
      <c r="B3" s="54">
        <f ca="1">'Série Vento-2 dias'!K3</f>
        <v>16.32330812</v>
      </c>
      <c r="C3" s="228">
        <f ca="1">0.1*0.2*$B3</f>
        <v>0.32646616240000009</v>
      </c>
      <c r="D3" s="228">
        <f t="shared" ref="D3:E19" ca="1" si="0">0.1*0.2*$B3</f>
        <v>0.32646616240000009</v>
      </c>
      <c r="E3" s="228">
        <f t="shared" ca="1" si="0"/>
        <v>0.32646616240000009</v>
      </c>
      <c r="F3" s="228">
        <f ca="1">0.1*0.6*$B3</f>
        <v>0.9793984872</v>
      </c>
      <c r="G3" s="228">
        <f ca="1">0.1*0.6*$B3</f>
        <v>0.9793984872</v>
      </c>
      <c r="H3" s="228">
        <f ca="1">0.1*0.9*$B3</f>
        <v>1.4690977308000002</v>
      </c>
      <c r="I3" s="229">
        <f ca="1">0.1*1.1*$B3</f>
        <v>1.7955638932000002</v>
      </c>
      <c r="J3" s="230">
        <f ca="1">IF(C3&gt;$AB$1,58*(C3-$AB$1)^2+25*(C3-$AB$1),0)</f>
        <v>0</v>
      </c>
      <c r="K3" s="228">
        <f t="shared" ref="K3:P18" ca="1" si="1">IF(D3&gt;$AB$1,58*(D3-$AB$1)^2+25*(D3-$AB$1),0)</f>
        <v>0</v>
      </c>
      <c r="L3" s="228">
        <f t="shared" ca="1" si="1"/>
        <v>0</v>
      </c>
      <c r="M3" s="228">
        <f t="shared" ca="1" si="1"/>
        <v>31.241606648783609</v>
      </c>
      <c r="N3" s="228">
        <f t="shared" ca="1" si="1"/>
        <v>31.241606648783609</v>
      </c>
      <c r="O3" s="228">
        <f t="shared" ca="1" si="1"/>
        <v>88.601440730915172</v>
      </c>
      <c r="P3" s="228">
        <f t="shared" ca="1" si="1"/>
        <v>142.29545262186943</v>
      </c>
      <c r="Q3" s="231">
        <f ca="1">J3*VLOOKUP('Tipo de Pilha_AP42'!$E$1,'Área - us ur_AP42'!$A$4:$H$7,2,FALSE)/1000</f>
        <v>0</v>
      </c>
      <c r="R3" s="232">
        <f ca="1">K3*VLOOKUP('Tipo de Pilha_AP42'!$E$1,'Área - us ur_AP42'!$A$4:$H$7,3,FALSE)/1000</f>
        <v>0</v>
      </c>
      <c r="S3" s="232">
        <f ca="1">L3*VLOOKUP('Tipo de Pilha_AP42'!$E$1,'Área - us ur_AP42'!$A$4:$H$7,4,FALSE)/1000</f>
        <v>0</v>
      </c>
      <c r="T3" s="232">
        <f ca="1">M3*VLOOKUP('Tipo de Pilha_AP42'!$E$1,'Área - us ur_AP42'!$A$4:$H$7,5,FALSE)/1000</f>
        <v>1.4995971191416132E-2</v>
      </c>
      <c r="U3" s="232">
        <f ca="1">N3*VLOOKUP('Tipo de Pilha_AP42'!$E$1,'Área - us ur_AP42'!$A$4:$H$7,6,FALSE)/1000</f>
        <v>0</v>
      </c>
      <c r="V3" s="232">
        <f ca="1">O3*VLOOKUP('Tipo de Pilha_AP42'!$E$1,'Área - us ur_AP42'!$A$4:$H$7,7,FALSE)/1000</f>
        <v>1.0632172887709821E-2</v>
      </c>
      <c r="W3" s="233">
        <f ca="1">P3*VLOOKUP('Tipo de Pilha_AP42'!$E$1,'Área - us ur_AP42'!$A$4:$H$7,8,FALSE)/1000</f>
        <v>0</v>
      </c>
      <c r="X3" s="234">
        <f ca="1">SUM(Q3:W3)</f>
        <v>2.5628144079125954E-2</v>
      </c>
    </row>
    <row r="4" spans="1:34" ht="15" customHeight="1" x14ac:dyDescent="0.2">
      <c r="A4" s="90">
        <f>'Série Vento-2 dias'!J4</f>
        <v>42008</v>
      </c>
      <c r="B4" s="55">
        <f ca="1">'Série Vento-2 dias'!K4</f>
        <v>15.464186639999999</v>
      </c>
      <c r="C4" s="235">
        <f t="shared" ref="C4:E46" ca="1" si="2">0.1*0.2*$B4</f>
        <v>0.30928373280000004</v>
      </c>
      <c r="D4" s="235">
        <f t="shared" ca="1" si="0"/>
        <v>0.30928373280000004</v>
      </c>
      <c r="E4" s="235">
        <f t="shared" ca="1" si="0"/>
        <v>0.30928373280000004</v>
      </c>
      <c r="F4" s="235">
        <f t="shared" ref="F4:G67" ca="1" si="3">0.1*0.6*$B4</f>
        <v>0.92785119839999997</v>
      </c>
      <c r="G4" s="235">
        <f t="shared" ca="1" si="3"/>
        <v>0.92785119839999997</v>
      </c>
      <c r="H4" s="235">
        <f t="shared" ref="H4:H67" ca="1" si="4">0.1*0.9*$B4</f>
        <v>1.3917767976000002</v>
      </c>
      <c r="I4" s="236">
        <f t="shared" ref="I4:I67" ca="1" si="5">0.1*1.1*$B4</f>
        <v>1.7010605304000002</v>
      </c>
      <c r="J4" s="237">
        <f ca="1">IF(C4&gt;$AB$1,58*(C4-$AB$1)^2+25*(C4-$AB$1),0)</f>
        <v>0</v>
      </c>
      <c r="K4" s="235">
        <f t="shared" ca="1" si="1"/>
        <v>0</v>
      </c>
      <c r="L4" s="235">
        <f t="shared" ca="1" si="1"/>
        <v>0</v>
      </c>
      <c r="M4" s="235">
        <f t="shared" ca="1" si="1"/>
        <v>26.821917273402335</v>
      </c>
      <c r="N4" s="235">
        <f t="shared" ca="1" si="1"/>
        <v>26.821917273402335</v>
      </c>
      <c r="O4" s="235">
        <f t="shared" ca="1" si="1"/>
        <v>77.695267227299297</v>
      </c>
      <c r="P4" s="235">
        <f t="shared" ca="1" si="1"/>
        <v>125.48101583256233</v>
      </c>
      <c r="Q4" s="238">
        <f ca="1">J4*VLOOKUP('Tipo de Pilha_AP42'!$E$1,'Área - us ur_AP42'!$A$4:$H$7,2,FALSE)/1000</f>
        <v>0</v>
      </c>
      <c r="R4" s="239">
        <f ca="1">K4*VLOOKUP('Tipo de Pilha_AP42'!$E$1,'Área - us ur_AP42'!$A$4:$H$7,3,FALSE)/1000</f>
        <v>0</v>
      </c>
      <c r="S4" s="239">
        <f ca="1">L4*VLOOKUP('Tipo de Pilha_AP42'!$E$1,'Área - us ur_AP42'!$A$4:$H$7,4,FALSE)/1000</f>
        <v>0</v>
      </c>
      <c r="T4" s="239">
        <f ca="1">M4*VLOOKUP('Tipo de Pilha_AP42'!$E$1,'Área - us ur_AP42'!$A$4:$H$7,5,FALSE)/1000</f>
        <v>1.287452029123312E-2</v>
      </c>
      <c r="U4" s="239">
        <f ca="1">N4*VLOOKUP('Tipo de Pilha_AP42'!$E$1,'Área - us ur_AP42'!$A$4:$H$7,6,FALSE)/1000</f>
        <v>0</v>
      </c>
      <c r="V4" s="239">
        <f ca="1">O4*VLOOKUP('Tipo de Pilha_AP42'!$E$1,'Área - us ur_AP42'!$A$4:$H$7,7,FALSE)/1000</f>
        <v>9.3234320672759153E-3</v>
      </c>
      <c r="W4" s="240">
        <f ca="1">P4*VLOOKUP('Tipo de Pilha_AP42'!$E$1,'Área - us ur_AP42'!$A$4:$H$7,8,FALSE)/1000</f>
        <v>0</v>
      </c>
      <c r="X4" s="241">
        <f ca="1">SUM(Q4:W4)</f>
        <v>2.2197952358509035E-2</v>
      </c>
      <c r="AH4" s="41"/>
    </row>
    <row r="5" spans="1:34" ht="15" customHeight="1" x14ac:dyDescent="0.2">
      <c r="A5" s="90">
        <f>'Série Vento-2 dias'!J5</f>
        <v>42010</v>
      </c>
      <c r="B5" s="55">
        <f ca="1">'Série Vento-2 dias'!K5</f>
        <v>14.605065159999999</v>
      </c>
      <c r="C5" s="235">
        <f t="shared" ca="1" si="2"/>
        <v>0.29210130320000005</v>
      </c>
      <c r="D5" s="235">
        <f t="shared" ca="1" si="0"/>
        <v>0.29210130320000005</v>
      </c>
      <c r="E5" s="235">
        <f t="shared" ca="1" si="0"/>
        <v>0.29210130320000005</v>
      </c>
      <c r="F5" s="235">
        <f t="shared" ca="1" si="3"/>
        <v>0.87630390959999993</v>
      </c>
      <c r="G5" s="235">
        <f t="shared" ca="1" si="3"/>
        <v>0.87630390959999993</v>
      </c>
      <c r="H5" s="235">
        <f t="shared" ca="1" si="4"/>
        <v>1.3144558644</v>
      </c>
      <c r="I5" s="236">
        <f t="shared" ca="1" si="5"/>
        <v>1.6065571676000001</v>
      </c>
      <c r="J5" s="237">
        <f t="shared" ref="J5:P53" ca="1" si="6">IF(C5&gt;$AB$1,58*(C5-$AB$1)^2+25*(C5-$AB$1),0)</f>
        <v>0</v>
      </c>
      <c r="K5" s="235">
        <f t="shared" ca="1" si="1"/>
        <v>0</v>
      </c>
      <c r="L5" s="235">
        <f t="shared" ca="1" si="1"/>
        <v>0</v>
      </c>
      <c r="M5" s="235">
        <f t="shared" ca="1" si="1"/>
        <v>22.710454164006201</v>
      </c>
      <c r="N5" s="235">
        <f t="shared" ca="1" si="1"/>
        <v>22.710454164006201</v>
      </c>
      <c r="O5" s="235">
        <f t="shared" ca="1" si="1"/>
        <v>67.482602822149971</v>
      </c>
      <c r="P5" s="235">
        <f t="shared" ca="1" si="1"/>
        <v>109.70256177059423</v>
      </c>
      <c r="Q5" s="238">
        <f ca="1">J5*VLOOKUP('Tipo de Pilha_AP42'!$E$1,'Área - us ur_AP42'!$A$4:$H$7,2,FALSE)/1000</f>
        <v>0</v>
      </c>
      <c r="R5" s="239">
        <f ca="1">K5*VLOOKUP('Tipo de Pilha_AP42'!$E$1,'Área - us ur_AP42'!$A$4:$H$7,3,FALSE)/1000</f>
        <v>0</v>
      </c>
      <c r="S5" s="239">
        <f ca="1">L5*VLOOKUP('Tipo de Pilha_AP42'!$E$1,'Área - us ur_AP42'!$A$4:$H$7,4,FALSE)/1000</f>
        <v>0</v>
      </c>
      <c r="T5" s="239">
        <f ca="1">M5*VLOOKUP('Tipo de Pilha_AP42'!$E$1,'Área - us ur_AP42'!$A$4:$H$7,5,FALSE)/1000</f>
        <v>1.0901017998722977E-2</v>
      </c>
      <c r="U5" s="239">
        <f ca="1">N5*VLOOKUP('Tipo de Pilha_AP42'!$E$1,'Área - us ur_AP42'!$A$4:$H$7,6,FALSE)/1000</f>
        <v>0</v>
      </c>
      <c r="V5" s="239">
        <f ca="1">O5*VLOOKUP('Tipo de Pilha_AP42'!$E$1,'Área - us ur_AP42'!$A$4:$H$7,7,FALSE)/1000</f>
        <v>8.0979123386579963E-3</v>
      </c>
      <c r="W5" s="240">
        <f ca="1">P5*VLOOKUP('Tipo de Pilha_AP42'!$E$1,'Área - us ur_AP42'!$A$4:$H$7,8,FALSE)/1000</f>
        <v>0</v>
      </c>
      <c r="X5" s="241">
        <f t="shared" ref="X5:X68" ca="1" si="7">SUM(Q5:W5)</f>
        <v>1.8998930337380975E-2</v>
      </c>
      <c r="Z5" s="218" t="s">
        <v>60</v>
      </c>
      <c r="AA5" s="41" t="s">
        <v>61</v>
      </c>
      <c r="AB5" s="41" t="s">
        <v>62</v>
      </c>
      <c r="AH5" s="41"/>
    </row>
    <row r="6" spans="1:34" ht="15" customHeight="1" x14ac:dyDescent="0.2">
      <c r="A6" s="90">
        <f>'Série Vento-2 dias'!J6</f>
        <v>42012</v>
      </c>
      <c r="B6" s="55">
        <f ca="1">'Série Vento-2 dias'!K6</f>
        <v>14.605065159999999</v>
      </c>
      <c r="C6" s="235">
        <f t="shared" ca="1" si="2"/>
        <v>0.29210130320000005</v>
      </c>
      <c r="D6" s="235">
        <f t="shared" ca="1" si="0"/>
        <v>0.29210130320000005</v>
      </c>
      <c r="E6" s="235">
        <f t="shared" ca="1" si="0"/>
        <v>0.29210130320000005</v>
      </c>
      <c r="F6" s="235">
        <f t="shared" ca="1" si="3"/>
        <v>0.87630390959999993</v>
      </c>
      <c r="G6" s="235">
        <f t="shared" ca="1" si="3"/>
        <v>0.87630390959999993</v>
      </c>
      <c r="H6" s="235">
        <f t="shared" ca="1" si="4"/>
        <v>1.3144558644</v>
      </c>
      <c r="I6" s="236">
        <f t="shared" ca="1" si="5"/>
        <v>1.6065571676000001</v>
      </c>
      <c r="J6" s="237">
        <f t="shared" ca="1" si="6"/>
        <v>0</v>
      </c>
      <c r="K6" s="235">
        <f t="shared" ca="1" si="1"/>
        <v>0</v>
      </c>
      <c r="L6" s="235">
        <f t="shared" ca="1" si="1"/>
        <v>0</v>
      </c>
      <c r="M6" s="235">
        <f t="shared" ca="1" si="1"/>
        <v>22.710454164006201</v>
      </c>
      <c r="N6" s="235">
        <f t="shared" ca="1" si="1"/>
        <v>22.710454164006201</v>
      </c>
      <c r="O6" s="235">
        <f t="shared" ca="1" si="1"/>
        <v>67.482602822149971</v>
      </c>
      <c r="P6" s="235">
        <f t="shared" ca="1" si="1"/>
        <v>109.70256177059423</v>
      </c>
      <c r="Q6" s="238">
        <f ca="1">J6*VLOOKUP('Tipo de Pilha_AP42'!$E$1,'Área - us ur_AP42'!$A$4:$H$7,2,FALSE)/1000</f>
        <v>0</v>
      </c>
      <c r="R6" s="239">
        <f ca="1">K6*VLOOKUP('Tipo de Pilha_AP42'!$E$1,'Área - us ur_AP42'!$A$4:$H$7,3,FALSE)/1000</f>
        <v>0</v>
      </c>
      <c r="S6" s="239">
        <f ca="1">L6*VLOOKUP('Tipo de Pilha_AP42'!$E$1,'Área - us ur_AP42'!$A$4:$H$7,4,FALSE)/1000</f>
        <v>0</v>
      </c>
      <c r="T6" s="239">
        <f ca="1">M6*VLOOKUP('Tipo de Pilha_AP42'!$E$1,'Área - us ur_AP42'!$A$4:$H$7,5,FALSE)/1000</f>
        <v>1.0901017998722977E-2</v>
      </c>
      <c r="U6" s="239">
        <f ca="1">N6*VLOOKUP('Tipo de Pilha_AP42'!$E$1,'Área - us ur_AP42'!$A$4:$H$7,6,FALSE)/1000</f>
        <v>0</v>
      </c>
      <c r="V6" s="239">
        <f ca="1">O6*VLOOKUP('Tipo de Pilha_AP42'!$E$1,'Área - us ur_AP42'!$A$4:$H$7,7,FALSE)/1000</f>
        <v>8.0979123386579963E-3</v>
      </c>
      <c r="W6" s="240">
        <f ca="1">P6*VLOOKUP('Tipo de Pilha_AP42'!$E$1,'Área - us ur_AP42'!$A$4:$H$7,8,FALSE)/1000</f>
        <v>0</v>
      </c>
      <c r="X6" s="241">
        <f t="shared" ca="1" si="7"/>
        <v>1.8998930337380975E-2</v>
      </c>
      <c r="Z6" s="61" t="s">
        <v>47</v>
      </c>
      <c r="AA6" s="61" t="s">
        <v>47</v>
      </c>
      <c r="AB6" s="61" t="s">
        <v>47</v>
      </c>
      <c r="AH6" s="41"/>
    </row>
    <row r="7" spans="1:34" ht="15" customHeight="1" x14ac:dyDescent="0.2">
      <c r="A7" s="90">
        <f>'Série Vento-2 dias'!J7</f>
        <v>42014</v>
      </c>
      <c r="B7" s="55">
        <f ca="1">'Série Vento-2 dias'!K7</f>
        <v>17.182429599999999</v>
      </c>
      <c r="C7" s="235">
        <f t="shared" ca="1" si="2"/>
        <v>0.34364859200000003</v>
      </c>
      <c r="D7" s="235">
        <f t="shared" ca="1" si="0"/>
        <v>0.34364859200000003</v>
      </c>
      <c r="E7" s="235">
        <f t="shared" ca="1" si="0"/>
        <v>0.34364859200000003</v>
      </c>
      <c r="F7" s="235">
        <f t="shared" ca="1" si="3"/>
        <v>1.0309457759999998</v>
      </c>
      <c r="G7" s="235">
        <f t="shared" ca="1" si="3"/>
        <v>1.0309457759999998</v>
      </c>
      <c r="H7" s="235">
        <f t="shared" ca="1" si="4"/>
        <v>1.5464186640000002</v>
      </c>
      <c r="I7" s="236">
        <f t="shared" ca="1" si="5"/>
        <v>1.890067256</v>
      </c>
      <c r="J7" s="237">
        <f t="shared" ca="1" si="6"/>
        <v>0</v>
      </c>
      <c r="K7" s="235">
        <f t="shared" ca="1" si="1"/>
        <v>0</v>
      </c>
      <c r="L7" s="235">
        <f t="shared" ca="1" si="1"/>
        <v>0</v>
      </c>
      <c r="M7" s="235">
        <f t="shared" ca="1" si="1"/>
        <v>35.969522290150032</v>
      </c>
      <c r="N7" s="235">
        <f t="shared" ca="1" si="1"/>
        <v>35.969522290150032</v>
      </c>
      <c r="O7" s="235">
        <f t="shared" ca="1" si="1"/>
        <v>100.20112333299764</v>
      </c>
      <c r="P7" s="235">
        <f t="shared" ca="1" si="1"/>
        <v>160.14587213851544</v>
      </c>
      <c r="Q7" s="238">
        <f ca="1">J7*VLOOKUP('Tipo de Pilha_AP42'!$E$1,'Área - us ur_AP42'!$A$4:$H$7,2,FALSE)/1000</f>
        <v>0</v>
      </c>
      <c r="R7" s="239">
        <f ca="1">K7*VLOOKUP('Tipo de Pilha_AP42'!$E$1,'Área - us ur_AP42'!$A$4:$H$7,3,FALSE)/1000</f>
        <v>0</v>
      </c>
      <c r="S7" s="239">
        <f ca="1">L7*VLOOKUP('Tipo de Pilha_AP42'!$E$1,'Área - us ur_AP42'!$A$4:$H$7,4,FALSE)/1000</f>
        <v>0</v>
      </c>
      <c r="T7" s="239">
        <f ca="1">M7*VLOOKUP('Tipo de Pilha_AP42'!$E$1,'Área - us ur_AP42'!$A$4:$H$7,5,FALSE)/1000</f>
        <v>1.7265370699272014E-2</v>
      </c>
      <c r="U7" s="239">
        <f ca="1">N7*VLOOKUP('Tipo de Pilha_AP42'!$E$1,'Área - us ur_AP42'!$A$4:$H$7,6,FALSE)/1000</f>
        <v>0</v>
      </c>
      <c r="V7" s="239">
        <f ca="1">O7*VLOOKUP('Tipo de Pilha_AP42'!$E$1,'Área - us ur_AP42'!$A$4:$H$7,7,FALSE)/1000</f>
        <v>1.2024134799959717E-2</v>
      </c>
      <c r="W7" s="240">
        <f ca="1">P7*VLOOKUP('Tipo de Pilha_AP42'!$E$1,'Área - us ur_AP42'!$A$4:$H$7,8,FALSE)/1000</f>
        <v>0</v>
      </c>
      <c r="X7" s="241">
        <f t="shared" ca="1" si="7"/>
        <v>2.9289505499231733E-2</v>
      </c>
      <c r="Z7" s="67">
        <f ca="1">AVERAGE(X3:X184)</f>
        <v>1.9207124868953152E-2</v>
      </c>
      <c r="AA7" s="67">
        <f ca="1">SUM(X3:X184)</f>
        <v>3.4956967261494736</v>
      </c>
      <c r="AB7" s="67">
        <f ca="1">AVERAGEIF(X3:X184,"&gt;0")</f>
        <v>1.9207124868953152E-2</v>
      </c>
      <c r="AF7" s="242"/>
      <c r="AH7" s="41"/>
    </row>
    <row r="8" spans="1:34" ht="15" customHeight="1" x14ac:dyDescent="0.2">
      <c r="A8" s="90">
        <f>'Série Vento-2 dias'!J8</f>
        <v>42016</v>
      </c>
      <c r="B8" s="55">
        <f ca="1">'Série Vento-2 dias'!K8</f>
        <v>19.759794039999999</v>
      </c>
      <c r="C8" s="235">
        <f t="shared" ca="1" si="2"/>
        <v>0.39519588080000007</v>
      </c>
      <c r="D8" s="235">
        <f t="shared" ca="1" si="0"/>
        <v>0.39519588080000007</v>
      </c>
      <c r="E8" s="235">
        <f t="shared" ca="1" si="0"/>
        <v>0.39519588080000007</v>
      </c>
      <c r="F8" s="235">
        <f t="shared" ca="1" si="3"/>
        <v>1.1855876423999998</v>
      </c>
      <c r="G8" s="235">
        <f t="shared" ca="1" si="3"/>
        <v>1.1855876423999998</v>
      </c>
      <c r="H8" s="235">
        <f t="shared" ca="1" si="4"/>
        <v>1.7783814636000002</v>
      </c>
      <c r="I8" s="236">
        <f t="shared" ca="1" si="5"/>
        <v>2.1735773444000004</v>
      </c>
      <c r="J8" s="237">
        <f t="shared" ca="1" si="6"/>
        <v>0</v>
      </c>
      <c r="K8" s="235">
        <f t="shared" ca="1" si="1"/>
        <v>0</v>
      </c>
      <c r="L8" s="235">
        <f t="shared" ca="1" si="1"/>
        <v>0</v>
      </c>
      <c r="M8" s="235">
        <f t="shared" ca="1" si="1"/>
        <v>52.002626810160223</v>
      </c>
      <c r="N8" s="235">
        <f t="shared" ca="1" si="1"/>
        <v>52.002626810160223</v>
      </c>
      <c r="O8" s="235">
        <f t="shared" ca="1" si="1"/>
        <v>139.16122573004458</v>
      </c>
      <c r="P8" s="235">
        <f t="shared" ca="1" si="1"/>
        <v>219.91302705248756</v>
      </c>
      <c r="Q8" s="238">
        <f ca="1">J8*VLOOKUP('Tipo de Pilha_AP42'!$E$1,'Área - us ur_AP42'!$A$4:$H$7,2,FALSE)/1000</f>
        <v>0</v>
      </c>
      <c r="R8" s="239">
        <f ca="1">K8*VLOOKUP('Tipo de Pilha_AP42'!$E$1,'Área - us ur_AP42'!$A$4:$H$7,3,FALSE)/1000</f>
        <v>0</v>
      </c>
      <c r="S8" s="239">
        <f ca="1">L8*VLOOKUP('Tipo de Pilha_AP42'!$E$1,'Área - us ur_AP42'!$A$4:$H$7,4,FALSE)/1000</f>
        <v>0</v>
      </c>
      <c r="T8" s="239">
        <f ca="1">M8*VLOOKUP('Tipo de Pilha_AP42'!$E$1,'Área - us ur_AP42'!$A$4:$H$7,5,FALSE)/1000</f>
        <v>2.4961260868876907E-2</v>
      </c>
      <c r="U8" s="239">
        <f ca="1">N8*VLOOKUP('Tipo de Pilha_AP42'!$E$1,'Área - us ur_AP42'!$A$4:$H$7,6,FALSE)/1000</f>
        <v>0</v>
      </c>
      <c r="V8" s="239">
        <f ca="1">O8*VLOOKUP('Tipo de Pilha_AP42'!$E$1,'Área - us ur_AP42'!$A$4:$H$7,7,FALSE)/1000</f>
        <v>1.669934708760535E-2</v>
      </c>
      <c r="W8" s="240">
        <f ca="1">P8*VLOOKUP('Tipo de Pilha_AP42'!$E$1,'Área - us ur_AP42'!$A$4:$H$7,8,FALSE)/1000</f>
        <v>0</v>
      </c>
      <c r="X8" s="241">
        <f t="shared" ca="1" si="7"/>
        <v>4.1660607956482257E-2</v>
      </c>
      <c r="Z8" s="59"/>
      <c r="AA8" s="235"/>
      <c r="AH8" s="41"/>
    </row>
    <row r="9" spans="1:34" ht="15" customHeight="1" x14ac:dyDescent="0.2">
      <c r="A9" s="90">
        <f>'Série Vento-2 dias'!J9</f>
        <v>42018</v>
      </c>
      <c r="B9" s="55">
        <f ca="1">'Série Vento-2 dias'!K9</f>
        <v>17.182429599999999</v>
      </c>
      <c r="C9" s="235">
        <f t="shared" ca="1" si="2"/>
        <v>0.34364859200000003</v>
      </c>
      <c r="D9" s="235">
        <f t="shared" ca="1" si="0"/>
        <v>0.34364859200000003</v>
      </c>
      <c r="E9" s="235">
        <f t="shared" ca="1" si="0"/>
        <v>0.34364859200000003</v>
      </c>
      <c r="F9" s="235">
        <f t="shared" ca="1" si="3"/>
        <v>1.0309457759999998</v>
      </c>
      <c r="G9" s="235">
        <f t="shared" ca="1" si="3"/>
        <v>1.0309457759999998</v>
      </c>
      <c r="H9" s="235">
        <f t="shared" ca="1" si="4"/>
        <v>1.5464186640000002</v>
      </c>
      <c r="I9" s="236">
        <f t="shared" ca="1" si="5"/>
        <v>1.890067256</v>
      </c>
      <c r="J9" s="237">
        <f t="shared" ca="1" si="6"/>
        <v>0</v>
      </c>
      <c r="K9" s="235">
        <f t="shared" ca="1" si="1"/>
        <v>0</v>
      </c>
      <c r="L9" s="235">
        <f t="shared" ca="1" si="1"/>
        <v>0</v>
      </c>
      <c r="M9" s="235">
        <f t="shared" ca="1" si="1"/>
        <v>35.969522290150032</v>
      </c>
      <c r="N9" s="235">
        <f t="shared" ca="1" si="1"/>
        <v>35.969522290150032</v>
      </c>
      <c r="O9" s="235">
        <f t="shared" ca="1" si="1"/>
        <v>100.20112333299764</v>
      </c>
      <c r="P9" s="235">
        <f t="shared" ca="1" si="1"/>
        <v>160.14587213851544</v>
      </c>
      <c r="Q9" s="238">
        <f ca="1">J9*VLOOKUP('Tipo de Pilha_AP42'!$E$1,'Área - us ur_AP42'!$A$4:$H$7,2,FALSE)/1000</f>
        <v>0</v>
      </c>
      <c r="R9" s="239">
        <f ca="1">K9*VLOOKUP('Tipo de Pilha_AP42'!$E$1,'Área - us ur_AP42'!$A$4:$H$7,3,FALSE)/1000</f>
        <v>0</v>
      </c>
      <c r="S9" s="239">
        <f ca="1">L9*VLOOKUP('Tipo de Pilha_AP42'!$E$1,'Área - us ur_AP42'!$A$4:$H$7,4,FALSE)/1000</f>
        <v>0</v>
      </c>
      <c r="T9" s="239">
        <f ca="1">M9*VLOOKUP('Tipo de Pilha_AP42'!$E$1,'Área - us ur_AP42'!$A$4:$H$7,5,FALSE)/1000</f>
        <v>1.7265370699272014E-2</v>
      </c>
      <c r="U9" s="239">
        <f ca="1">N9*VLOOKUP('Tipo de Pilha_AP42'!$E$1,'Área - us ur_AP42'!$A$4:$H$7,6,FALSE)/1000</f>
        <v>0</v>
      </c>
      <c r="V9" s="239">
        <f ca="1">O9*VLOOKUP('Tipo de Pilha_AP42'!$E$1,'Área - us ur_AP42'!$A$4:$H$7,7,FALSE)/1000</f>
        <v>1.2024134799959717E-2</v>
      </c>
      <c r="W9" s="240">
        <f ca="1">P9*VLOOKUP('Tipo de Pilha_AP42'!$E$1,'Área - us ur_AP42'!$A$4:$H$7,8,FALSE)/1000</f>
        <v>0</v>
      </c>
      <c r="X9" s="241">
        <f t="shared" ca="1" si="7"/>
        <v>2.9289505499231733E-2</v>
      </c>
      <c r="Z9" s="59"/>
      <c r="AA9" s="235"/>
      <c r="AD9" s="9"/>
      <c r="AH9" s="41"/>
    </row>
    <row r="10" spans="1:34" ht="15" customHeight="1" x14ac:dyDescent="0.2">
      <c r="A10" s="90">
        <f>'Série Vento-2 dias'!J10</f>
        <v>42020</v>
      </c>
      <c r="B10" s="55">
        <f ca="1">'Série Vento-2 dias'!K10</f>
        <v>17.182429599999999</v>
      </c>
      <c r="C10" s="235">
        <f t="shared" ca="1" si="2"/>
        <v>0.34364859200000003</v>
      </c>
      <c r="D10" s="235">
        <f t="shared" ca="1" si="0"/>
        <v>0.34364859200000003</v>
      </c>
      <c r="E10" s="235">
        <f t="shared" ca="1" si="0"/>
        <v>0.34364859200000003</v>
      </c>
      <c r="F10" s="235">
        <f t="shared" ca="1" si="3"/>
        <v>1.0309457759999998</v>
      </c>
      <c r="G10" s="235">
        <f t="shared" ca="1" si="3"/>
        <v>1.0309457759999998</v>
      </c>
      <c r="H10" s="235">
        <f t="shared" ca="1" si="4"/>
        <v>1.5464186640000002</v>
      </c>
      <c r="I10" s="236">
        <f t="shared" ca="1" si="5"/>
        <v>1.890067256</v>
      </c>
      <c r="J10" s="237">
        <f t="shared" ca="1" si="6"/>
        <v>0</v>
      </c>
      <c r="K10" s="235">
        <f t="shared" ca="1" si="1"/>
        <v>0</v>
      </c>
      <c r="L10" s="235">
        <f t="shared" ca="1" si="1"/>
        <v>0</v>
      </c>
      <c r="M10" s="235">
        <f t="shared" ca="1" si="1"/>
        <v>35.969522290150032</v>
      </c>
      <c r="N10" s="235">
        <f t="shared" ca="1" si="1"/>
        <v>35.969522290150032</v>
      </c>
      <c r="O10" s="235">
        <f t="shared" ca="1" si="1"/>
        <v>100.20112333299764</v>
      </c>
      <c r="P10" s="235">
        <f t="shared" ca="1" si="1"/>
        <v>160.14587213851544</v>
      </c>
      <c r="Q10" s="238">
        <f ca="1">J10*VLOOKUP('Tipo de Pilha_AP42'!$E$1,'Área - us ur_AP42'!$A$4:$H$7,2,FALSE)/1000</f>
        <v>0</v>
      </c>
      <c r="R10" s="239">
        <f ca="1">K10*VLOOKUP('Tipo de Pilha_AP42'!$E$1,'Área - us ur_AP42'!$A$4:$H$7,3,FALSE)/1000</f>
        <v>0</v>
      </c>
      <c r="S10" s="239">
        <f ca="1">L10*VLOOKUP('Tipo de Pilha_AP42'!$E$1,'Área - us ur_AP42'!$A$4:$H$7,4,FALSE)/1000</f>
        <v>0</v>
      </c>
      <c r="T10" s="239">
        <f ca="1">M10*VLOOKUP('Tipo de Pilha_AP42'!$E$1,'Área - us ur_AP42'!$A$4:$H$7,5,FALSE)/1000</f>
        <v>1.7265370699272014E-2</v>
      </c>
      <c r="U10" s="239">
        <f ca="1">N10*VLOOKUP('Tipo de Pilha_AP42'!$E$1,'Área - us ur_AP42'!$A$4:$H$7,6,FALSE)/1000</f>
        <v>0</v>
      </c>
      <c r="V10" s="239">
        <f ca="1">O10*VLOOKUP('Tipo de Pilha_AP42'!$E$1,'Área - us ur_AP42'!$A$4:$H$7,7,FALSE)/1000</f>
        <v>1.2024134799959717E-2</v>
      </c>
      <c r="W10" s="240">
        <f ca="1">P10*VLOOKUP('Tipo de Pilha_AP42'!$E$1,'Área - us ur_AP42'!$A$4:$H$7,8,FALSE)/1000</f>
        <v>0</v>
      </c>
      <c r="X10" s="241">
        <f t="shared" ca="1" si="7"/>
        <v>2.9289505499231733E-2</v>
      </c>
      <c r="Z10" s="59"/>
      <c r="AA10" s="235"/>
      <c r="AH10" s="41"/>
    </row>
    <row r="11" spans="1:34" ht="15" customHeight="1" x14ac:dyDescent="0.2">
      <c r="A11" s="90">
        <f>'Série Vento-2 dias'!J11</f>
        <v>42022</v>
      </c>
      <c r="B11" s="55">
        <f ca="1">'Série Vento-2 dias'!K11</f>
        <v>18.90067256</v>
      </c>
      <c r="C11" s="235">
        <f t="shared" ca="1" si="2"/>
        <v>0.37801345120000007</v>
      </c>
      <c r="D11" s="235">
        <f t="shared" ca="1" si="0"/>
        <v>0.37801345120000007</v>
      </c>
      <c r="E11" s="235">
        <f t="shared" ca="1" si="0"/>
        <v>0.37801345120000007</v>
      </c>
      <c r="F11" s="235">
        <f t="shared" ca="1" si="3"/>
        <v>1.1340403535999999</v>
      </c>
      <c r="G11" s="235">
        <f t="shared" ca="1" si="3"/>
        <v>1.1340403535999999</v>
      </c>
      <c r="H11" s="235">
        <f t="shared" ca="1" si="4"/>
        <v>1.7010605304000002</v>
      </c>
      <c r="I11" s="236">
        <f t="shared" ca="1" si="5"/>
        <v>2.0790739816000001</v>
      </c>
      <c r="J11" s="237">
        <f t="shared" ca="1" si="6"/>
        <v>0</v>
      </c>
      <c r="K11" s="235">
        <f t="shared" ca="1" si="1"/>
        <v>0</v>
      </c>
      <c r="L11" s="235">
        <f t="shared" ca="1" si="1"/>
        <v>0</v>
      </c>
      <c r="M11" s="235">
        <f t="shared" ca="1" si="1"/>
        <v>46.350032370838349</v>
      </c>
      <c r="N11" s="235">
        <f t="shared" ca="1" si="1"/>
        <v>46.350032370838349</v>
      </c>
      <c r="O11" s="235">
        <f t="shared" ca="1" si="1"/>
        <v>125.48101583256233</v>
      </c>
      <c r="P11" s="235">
        <f t="shared" ca="1" si="1"/>
        <v>198.95465935382452</v>
      </c>
      <c r="Q11" s="238">
        <f ca="1">J11*VLOOKUP('Tipo de Pilha_AP42'!$E$1,'Área - us ur_AP42'!$A$4:$H$7,2,FALSE)/1000</f>
        <v>0</v>
      </c>
      <c r="R11" s="239">
        <f ca="1">K11*VLOOKUP('Tipo de Pilha_AP42'!$E$1,'Área - us ur_AP42'!$A$4:$H$7,3,FALSE)/1000</f>
        <v>0</v>
      </c>
      <c r="S11" s="239">
        <f ca="1">L11*VLOOKUP('Tipo de Pilha_AP42'!$E$1,'Área - us ur_AP42'!$A$4:$H$7,4,FALSE)/1000</f>
        <v>0</v>
      </c>
      <c r="T11" s="239">
        <f ca="1">M11*VLOOKUP('Tipo de Pilha_AP42'!$E$1,'Área - us ur_AP42'!$A$4:$H$7,5,FALSE)/1000</f>
        <v>2.2248015538002406E-2</v>
      </c>
      <c r="U11" s="239">
        <f ca="1">N11*VLOOKUP('Tipo de Pilha_AP42'!$E$1,'Área - us ur_AP42'!$A$4:$H$7,6,FALSE)/1000</f>
        <v>0</v>
      </c>
      <c r="V11" s="239">
        <f ca="1">O11*VLOOKUP('Tipo de Pilha_AP42'!$E$1,'Área - us ur_AP42'!$A$4:$H$7,7,FALSE)/1000</f>
        <v>1.505772189990748E-2</v>
      </c>
      <c r="W11" s="240">
        <f ca="1">P11*VLOOKUP('Tipo de Pilha_AP42'!$E$1,'Área - us ur_AP42'!$A$4:$H$7,8,FALSE)/1000</f>
        <v>0</v>
      </c>
      <c r="X11" s="241">
        <f t="shared" ca="1" si="7"/>
        <v>3.7305737437909887E-2</v>
      </c>
      <c r="Z11" s="59"/>
      <c r="AA11" s="235"/>
      <c r="AH11" s="41"/>
    </row>
    <row r="12" spans="1:34" ht="15" customHeight="1" x14ac:dyDescent="0.2">
      <c r="A12" s="90">
        <f>'Série Vento-2 dias'!J12</f>
        <v>42024</v>
      </c>
      <c r="B12" s="55">
        <f ca="1">'Série Vento-2 dias'!K12</f>
        <v>18.041551079999998</v>
      </c>
      <c r="C12" s="235">
        <f t="shared" ca="1" si="2"/>
        <v>0.36083102160000002</v>
      </c>
      <c r="D12" s="235">
        <f t="shared" ca="1" si="0"/>
        <v>0.36083102160000002</v>
      </c>
      <c r="E12" s="235">
        <f t="shared" ca="1" si="0"/>
        <v>0.36083102160000002</v>
      </c>
      <c r="F12" s="235">
        <f t="shared" ca="1" si="3"/>
        <v>1.0824930647999997</v>
      </c>
      <c r="G12" s="235">
        <f t="shared" ca="1" si="3"/>
        <v>1.0824930647999997</v>
      </c>
      <c r="H12" s="235">
        <f t="shared" ca="1" si="4"/>
        <v>1.6237395971999999</v>
      </c>
      <c r="I12" s="236">
        <f t="shared" ca="1" si="5"/>
        <v>1.9845706188000001</v>
      </c>
      <c r="J12" s="237">
        <f t="shared" ca="1" si="6"/>
        <v>0</v>
      </c>
      <c r="K12" s="235">
        <f t="shared" ca="1" si="1"/>
        <v>0</v>
      </c>
      <c r="L12" s="235">
        <f t="shared" ca="1" si="1"/>
        <v>0</v>
      </c>
      <c r="M12" s="235">
        <f t="shared" ca="1" si="1"/>
        <v>41.005664197501602</v>
      </c>
      <c r="N12" s="235">
        <f t="shared" ca="1" si="1"/>
        <v>41.005664197501602</v>
      </c>
      <c r="O12" s="235">
        <f t="shared" ca="1" si="1"/>
        <v>112.49431503354667</v>
      </c>
      <c r="P12" s="235">
        <f t="shared" ca="1" si="1"/>
        <v>179.03227438250047</v>
      </c>
      <c r="Q12" s="238">
        <f ca="1">J12*VLOOKUP('Tipo de Pilha_AP42'!$E$1,'Área - us ur_AP42'!$A$4:$H$7,2,FALSE)/1000</f>
        <v>0</v>
      </c>
      <c r="R12" s="239">
        <f ca="1">K12*VLOOKUP('Tipo de Pilha_AP42'!$E$1,'Área - us ur_AP42'!$A$4:$H$7,3,FALSE)/1000</f>
        <v>0</v>
      </c>
      <c r="S12" s="239">
        <f ca="1">L12*VLOOKUP('Tipo de Pilha_AP42'!$E$1,'Área - us ur_AP42'!$A$4:$H$7,4,FALSE)/1000</f>
        <v>0</v>
      </c>
      <c r="T12" s="239">
        <f ca="1">M12*VLOOKUP('Tipo de Pilha_AP42'!$E$1,'Área - us ur_AP42'!$A$4:$H$7,5,FALSE)/1000</f>
        <v>1.9682718814800767E-2</v>
      </c>
      <c r="U12" s="239">
        <f ca="1">N12*VLOOKUP('Tipo de Pilha_AP42'!$E$1,'Área - us ur_AP42'!$A$4:$H$7,6,FALSE)/1000</f>
        <v>0</v>
      </c>
      <c r="V12" s="239">
        <f ca="1">O12*VLOOKUP('Tipo de Pilha_AP42'!$E$1,'Área - us ur_AP42'!$A$4:$H$7,7,FALSE)/1000</f>
        <v>1.34993178040256E-2</v>
      </c>
      <c r="W12" s="240">
        <f ca="1">P12*VLOOKUP('Tipo de Pilha_AP42'!$E$1,'Área - us ur_AP42'!$A$4:$H$7,8,FALSE)/1000</f>
        <v>0</v>
      </c>
      <c r="X12" s="241">
        <f t="shared" ca="1" si="7"/>
        <v>3.3182036618826363E-2</v>
      </c>
      <c r="Z12" s="59"/>
      <c r="AA12" s="235"/>
      <c r="AH12" s="41"/>
    </row>
    <row r="13" spans="1:34" ht="15" customHeight="1" x14ac:dyDescent="0.2">
      <c r="A13" s="90">
        <f>'Série Vento-2 dias'!J13</f>
        <v>42026</v>
      </c>
      <c r="B13" s="55">
        <f ca="1">'Série Vento-2 dias'!K13</f>
        <v>17.182429599999999</v>
      </c>
      <c r="C13" s="235">
        <f t="shared" ca="1" si="2"/>
        <v>0.34364859200000003</v>
      </c>
      <c r="D13" s="235">
        <f t="shared" ca="1" si="0"/>
        <v>0.34364859200000003</v>
      </c>
      <c r="E13" s="235">
        <f t="shared" ca="1" si="0"/>
        <v>0.34364859200000003</v>
      </c>
      <c r="F13" s="235">
        <f t="shared" ca="1" si="3"/>
        <v>1.0309457759999998</v>
      </c>
      <c r="G13" s="235">
        <f t="shared" ca="1" si="3"/>
        <v>1.0309457759999998</v>
      </c>
      <c r="H13" s="235">
        <f t="shared" ca="1" si="4"/>
        <v>1.5464186640000002</v>
      </c>
      <c r="I13" s="236">
        <f t="shared" ca="1" si="5"/>
        <v>1.890067256</v>
      </c>
      <c r="J13" s="237">
        <f t="shared" ca="1" si="6"/>
        <v>0</v>
      </c>
      <c r="K13" s="235">
        <f t="shared" ca="1" si="1"/>
        <v>0</v>
      </c>
      <c r="L13" s="235">
        <f t="shared" ca="1" si="1"/>
        <v>0</v>
      </c>
      <c r="M13" s="235">
        <f t="shared" ca="1" si="1"/>
        <v>35.969522290150032</v>
      </c>
      <c r="N13" s="235">
        <f t="shared" ca="1" si="1"/>
        <v>35.969522290150032</v>
      </c>
      <c r="O13" s="235">
        <f t="shared" ca="1" si="1"/>
        <v>100.20112333299764</v>
      </c>
      <c r="P13" s="235">
        <f t="shared" ca="1" si="1"/>
        <v>160.14587213851544</v>
      </c>
      <c r="Q13" s="238">
        <f ca="1">J13*VLOOKUP('Tipo de Pilha_AP42'!$E$1,'Área - us ur_AP42'!$A$4:$H$7,2,FALSE)/1000</f>
        <v>0</v>
      </c>
      <c r="R13" s="239">
        <f ca="1">K13*VLOOKUP('Tipo de Pilha_AP42'!$E$1,'Área - us ur_AP42'!$A$4:$H$7,3,FALSE)/1000</f>
        <v>0</v>
      </c>
      <c r="S13" s="239">
        <f ca="1">L13*VLOOKUP('Tipo de Pilha_AP42'!$E$1,'Área - us ur_AP42'!$A$4:$H$7,4,FALSE)/1000</f>
        <v>0</v>
      </c>
      <c r="T13" s="239">
        <f ca="1">M13*VLOOKUP('Tipo de Pilha_AP42'!$E$1,'Área - us ur_AP42'!$A$4:$H$7,5,FALSE)/1000</f>
        <v>1.7265370699272014E-2</v>
      </c>
      <c r="U13" s="239">
        <f ca="1">N13*VLOOKUP('Tipo de Pilha_AP42'!$E$1,'Área - us ur_AP42'!$A$4:$H$7,6,FALSE)/1000</f>
        <v>0</v>
      </c>
      <c r="V13" s="239">
        <f ca="1">O13*VLOOKUP('Tipo de Pilha_AP42'!$E$1,'Área - us ur_AP42'!$A$4:$H$7,7,FALSE)/1000</f>
        <v>1.2024134799959717E-2</v>
      </c>
      <c r="W13" s="240">
        <f ca="1">P13*VLOOKUP('Tipo de Pilha_AP42'!$E$1,'Área - us ur_AP42'!$A$4:$H$7,8,FALSE)/1000</f>
        <v>0</v>
      </c>
      <c r="X13" s="241">
        <f t="shared" ca="1" si="7"/>
        <v>2.9289505499231733E-2</v>
      </c>
      <c r="Z13" s="59"/>
      <c r="AA13" s="235"/>
      <c r="AH13" s="41"/>
    </row>
    <row r="14" spans="1:34" ht="15" customHeight="1" x14ac:dyDescent="0.2">
      <c r="A14" s="90">
        <f>'Série Vento-2 dias'!J14</f>
        <v>42028</v>
      </c>
      <c r="B14" s="55">
        <f ca="1">'Série Vento-2 dias'!K14</f>
        <v>15.464186639999999</v>
      </c>
      <c r="C14" s="235">
        <f t="shared" ca="1" si="2"/>
        <v>0.30928373280000004</v>
      </c>
      <c r="D14" s="235">
        <f t="shared" ca="1" si="0"/>
        <v>0.30928373280000004</v>
      </c>
      <c r="E14" s="235">
        <f t="shared" ca="1" si="0"/>
        <v>0.30928373280000004</v>
      </c>
      <c r="F14" s="235">
        <f t="shared" ca="1" si="3"/>
        <v>0.92785119839999997</v>
      </c>
      <c r="G14" s="235">
        <f t="shared" ca="1" si="3"/>
        <v>0.92785119839999997</v>
      </c>
      <c r="H14" s="235">
        <f t="shared" ca="1" si="4"/>
        <v>1.3917767976000002</v>
      </c>
      <c r="I14" s="236">
        <f t="shared" ca="1" si="5"/>
        <v>1.7010605304000002</v>
      </c>
      <c r="J14" s="237">
        <f t="shared" ca="1" si="6"/>
        <v>0</v>
      </c>
      <c r="K14" s="235">
        <f t="shared" ca="1" si="1"/>
        <v>0</v>
      </c>
      <c r="L14" s="235">
        <f t="shared" ca="1" si="1"/>
        <v>0</v>
      </c>
      <c r="M14" s="235">
        <f t="shared" ca="1" si="1"/>
        <v>26.821917273402335</v>
      </c>
      <c r="N14" s="235">
        <f t="shared" ca="1" si="1"/>
        <v>26.821917273402335</v>
      </c>
      <c r="O14" s="235">
        <f t="shared" ca="1" si="1"/>
        <v>77.695267227299297</v>
      </c>
      <c r="P14" s="235">
        <f t="shared" ca="1" si="1"/>
        <v>125.48101583256233</v>
      </c>
      <c r="Q14" s="238">
        <f ca="1">J14*VLOOKUP('Tipo de Pilha_AP42'!$E$1,'Área - us ur_AP42'!$A$4:$H$7,2,FALSE)/1000</f>
        <v>0</v>
      </c>
      <c r="R14" s="239">
        <f ca="1">K14*VLOOKUP('Tipo de Pilha_AP42'!$E$1,'Área - us ur_AP42'!$A$4:$H$7,3,FALSE)/1000</f>
        <v>0</v>
      </c>
      <c r="S14" s="239">
        <f ca="1">L14*VLOOKUP('Tipo de Pilha_AP42'!$E$1,'Área - us ur_AP42'!$A$4:$H$7,4,FALSE)/1000</f>
        <v>0</v>
      </c>
      <c r="T14" s="239">
        <f ca="1">M14*VLOOKUP('Tipo de Pilha_AP42'!$E$1,'Área - us ur_AP42'!$A$4:$H$7,5,FALSE)/1000</f>
        <v>1.287452029123312E-2</v>
      </c>
      <c r="U14" s="239">
        <f ca="1">N14*VLOOKUP('Tipo de Pilha_AP42'!$E$1,'Área - us ur_AP42'!$A$4:$H$7,6,FALSE)/1000</f>
        <v>0</v>
      </c>
      <c r="V14" s="239">
        <f ca="1">O14*VLOOKUP('Tipo de Pilha_AP42'!$E$1,'Área - us ur_AP42'!$A$4:$H$7,7,FALSE)/1000</f>
        <v>9.3234320672759153E-3</v>
      </c>
      <c r="W14" s="240">
        <f ca="1">P14*VLOOKUP('Tipo de Pilha_AP42'!$E$1,'Área - us ur_AP42'!$A$4:$H$7,8,FALSE)/1000</f>
        <v>0</v>
      </c>
      <c r="X14" s="241">
        <f t="shared" ca="1" si="7"/>
        <v>2.2197952358509035E-2</v>
      </c>
      <c r="Z14" s="59"/>
      <c r="AA14" s="235"/>
      <c r="AH14" s="41"/>
    </row>
    <row r="15" spans="1:34" ht="15" customHeight="1" x14ac:dyDescent="0.2">
      <c r="A15" s="90">
        <f>'Série Vento-2 dias'!J15</f>
        <v>42030</v>
      </c>
      <c r="B15" s="55">
        <f ca="1">'Série Vento-2 dias'!K15</f>
        <v>16.32330812</v>
      </c>
      <c r="C15" s="235">
        <f t="shared" ca="1" si="2"/>
        <v>0.32646616240000009</v>
      </c>
      <c r="D15" s="235">
        <f t="shared" ca="1" si="0"/>
        <v>0.32646616240000009</v>
      </c>
      <c r="E15" s="235">
        <f t="shared" ca="1" si="0"/>
        <v>0.32646616240000009</v>
      </c>
      <c r="F15" s="235">
        <f t="shared" ca="1" si="3"/>
        <v>0.9793984872</v>
      </c>
      <c r="G15" s="235">
        <f t="shared" ca="1" si="3"/>
        <v>0.9793984872</v>
      </c>
      <c r="H15" s="235">
        <f t="shared" ca="1" si="4"/>
        <v>1.4690977308000002</v>
      </c>
      <c r="I15" s="236">
        <f t="shared" ca="1" si="5"/>
        <v>1.7955638932000002</v>
      </c>
      <c r="J15" s="237">
        <f t="shared" ca="1" si="6"/>
        <v>0</v>
      </c>
      <c r="K15" s="235">
        <f t="shared" ca="1" si="1"/>
        <v>0</v>
      </c>
      <c r="L15" s="235">
        <f t="shared" ca="1" si="1"/>
        <v>0</v>
      </c>
      <c r="M15" s="235">
        <f t="shared" ca="1" si="1"/>
        <v>31.241606648783609</v>
      </c>
      <c r="N15" s="235">
        <f t="shared" ca="1" si="1"/>
        <v>31.241606648783609</v>
      </c>
      <c r="O15" s="235">
        <f t="shared" ca="1" si="1"/>
        <v>88.601440730915172</v>
      </c>
      <c r="P15" s="235">
        <f t="shared" ca="1" si="1"/>
        <v>142.29545262186943</v>
      </c>
      <c r="Q15" s="238">
        <f ca="1">J15*VLOOKUP('Tipo de Pilha_AP42'!$E$1,'Área - us ur_AP42'!$A$4:$H$7,2,FALSE)/1000</f>
        <v>0</v>
      </c>
      <c r="R15" s="239">
        <f ca="1">K15*VLOOKUP('Tipo de Pilha_AP42'!$E$1,'Área - us ur_AP42'!$A$4:$H$7,3,FALSE)/1000</f>
        <v>0</v>
      </c>
      <c r="S15" s="239">
        <f ca="1">L15*VLOOKUP('Tipo de Pilha_AP42'!$E$1,'Área - us ur_AP42'!$A$4:$H$7,4,FALSE)/1000</f>
        <v>0</v>
      </c>
      <c r="T15" s="239">
        <f ca="1">M15*VLOOKUP('Tipo de Pilha_AP42'!$E$1,'Área - us ur_AP42'!$A$4:$H$7,5,FALSE)/1000</f>
        <v>1.4995971191416132E-2</v>
      </c>
      <c r="U15" s="239">
        <f ca="1">N15*VLOOKUP('Tipo de Pilha_AP42'!$E$1,'Área - us ur_AP42'!$A$4:$H$7,6,FALSE)/1000</f>
        <v>0</v>
      </c>
      <c r="V15" s="239">
        <f ca="1">O15*VLOOKUP('Tipo de Pilha_AP42'!$E$1,'Área - us ur_AP42'!$A$4:$H$7,7,FALSE)/1000</f>
        <v>1.0632172887709821E-2</v>
      </c>
      <c r="W15" s="240">
        <f ca="1">P15*VLOOKUP('Tipo de Pilha_AP42'!$E$1,'Área - us ur_AP42'!$A$4:$H$7,8,FALSE)/1000</f>
        <v>0</v>
      </c>
      <c r="X15" s="241">
        <f t="shared" ca="1" si="7"/>
        <v>2.5628144079125954E-2</v>
      </c>
      <c r="Z15" s="59"/>
      <c r="AA15" s="59"/>
      <c r="AH15" s="41"/>
    </row>
    <row r="16" spans="1:34" ht="15" customHeight="1" x14ac:dyDescent="0.2">
      <c r="A16" s="90">
        <f>'Série Vento-2 dias'!J16</f>
        <v>42032</v>
      </c>
      <c r="B16" s="55">
        <f ca="1">'Série Vento-2 dias'!K16</f>
        <v>17.182429599999999</v>
      </c>
      <c r="C16" s="235">
        <f t="shared" ca="1" si="2"/>
        <v>0.34364859200000003</v>
      </c>
      <c r="D16" s="235">
        <f t="shared" ca="1" si="0"/>
        <v>0.34364859200000003</v>
      </c>
      <c r="E16" s="235">
        <f t="shared" ca="1" si="0"/>
        <v>0.34364859200000003</v>
      </c>
      <c r="F16" s="235">
        <f t="shared" ca="1" si="3"/>
        <v>1.0309457759999998</v>
      </c>
      <c r="G16" s="235">
        <f t="shared" ca="1" si="3"/>
        <v>1.0309457759999998</v>
      </c>
      <c r="H16" s="235">
        <f t="shared" ca="1" si="4"/>
        <v>1.5464186640000002</v>
      </c>
      <c r="I16" s="236">
        <f t="shared" ca="1" si="5"/>
        <v>1.890067256</v>
      </c>
      <c r="J16" s="237">
        <f t="shared" ca="1" si="6"/>
        <v>0</v>
      </c>
      <c r="K16" s="235">
        <f t="shared" ca="1" si="1"/>
        <v>0</v>
      </c>
      <c r="L16" s="235">
        <f t="shared" ca="1" si="1"/>
        <v>0</v>
      </c>
      <c r="M16" s="235">
        <f t="shared" ca="1" si="1"/>
        <v>35.969522290150032</v>
      </c>
      <c r="N16" s="235">
        <f t="shared" ca="1" si="1"/>
        <v>35.969522290150032</v>
      </c>
      <c r="O16" s="235">
        <f t="shared" ca="1" si="1"/>
        <v>100.20112333299764</v>
      </c>
      <c r="P16" s="235">
        <f t="shared" ca="1" si="1"/>
        <v>160.14587213851544</v>
      </c>
      <c r="Q16" s="238">
        <f ca="1">J16*VLOOKUP('Tipo de Pilha_AP42'!$E$1,'Área - us ur_AP42'!$A$4:$H$7,2,FALSE)/1000</f>
        <v>0</v>
      </c>
      <c r="R16" s="239">
        <f ca="1">K16*VLOOKUP('Tipo de Pilha_AP42'!$E$1,'Área - us ur_AP42'!$A$4:$H$7,3,FALSE)/1000</f>
        <v>0</v>
      </c>
      <c r="S16" s="239">
        <f ca="1">L16*VLOOKUP('Tipo de Pilha_AP42'!$E$1,'Área - us ur_AP42'!$A$4:$H$7,4,FALSE)/1000</f>
        <v>0</v>
      </c>
      <c r="T16" s="239">
        <f ca="1">M16*VLOOKUP('Tipo de Pilha_AP42'!$E$1,'Área - us ur_AP42'!$A$4:$H$7,5,FALSE)/1000</f>
        <v>1.7265370699272014E-2</v>
      </c>
      <c r="U16" s="239">
        <f ca="1">N16*VLOOKUP('Tipo de Pilha_AP42'!$E$1,'Área - us ur_AP42'!$A$4:$H$7,6,FALSE)/1000</f>
        <v>0</v>
      </c>
      <c r="V16" s="239">
        <f ca="1">O16*VLOOKUP('Tipo de Pilha_AP42'!$E$1,'Área - us ur_AP42'!$A$4:$H$7,7,FALSE)/1000</f>
        <v>1.2024134799959717E-2</v>
      </c>
      <c r="W16" s="240">
        <f ca="1">P16*VLOOKUP('Tipo de Pilha_AP42'!$E$1,'Área - us ur_AP42'!$A$4:$H$7,8,FALSE)/1000</f>
        <v>0</v>
      </c>
      <c r="X16" s="241">
        <f t="shared" ca="1" si="7"/>
        <v>2.9289505499231733E-2</v>
      </c>
      <c r="AH16" s="41"/>
    </row>
    <row r="17" spans="1:34" ht="15" customHeight="1" x14ac:dyDescent="0.2">
      <c r="A17" s="90">
        <f>'Série Vento-2 dias'!J17</f>
        <v>42034</v>
      </c>
      <c r="B17" s="55">
        <f ca="1">'Série Vento-2 dias'!K17</f>
        <v>15.464186639999999</v>
      </c>
      <c r="C17" s="235">
        <f t="shared" ca="1" si="2"/>
        <v>0.30928373280000004</v>
      </c>
      <c r="D17" s="235">
        <f t="shared" ca="1" si="0"/>
        <v>0.30928373280000004</v>
      </c>
      <c r="E17" s="235">
        <f t="shared" ca="1" si="0"/>
        <v>0.30928373280000004</v>
      </c>
      <c r="F17" s="235">
        <f t="shared" ca="1" si="3"/>
        <v>0.92785119839999997</v>
      </c>
      <c r="G17" s="235">
        <f t="shared" ca="1" si="3"/>
        <v>0.92785119839999997</v>
      </c>
      <c r="H17" s="235">
        <f t="shared" ca="1" si="4"/>
        <v>1.3917767976000002</v>
      </c>
      <c r="I17" s="236">
        <f t="shared" ca="1" si="5"/>
        <v>1.7010605304000002</v>
      </c>
      <c r="J17" s="237">
        <f t="shared" ca="1" si="6"/>
        <v>0</v>
      </c>
      <c r="K17" s="235">
        <f t="shared" ca="1" si="1"/>
        <v>0</v>
      </c>
      <c r="L17" s="235">
        <f t="shared" ca="1" si="1"/>
        <v>0</v>
      </c>
      <c r="M17" s="235">
        <f t="shared" ca="1" si="1"/>
        <v>26.821917273402335</v>
      </c>
      <c r="N17" s="235">
        <f t="shared" ca="1" si="1"/>
        <v>26.821917273402335</v>
      </c>
      <c r="O17" s="235">
        <f t="shared" ca="1" si="1"/>
        <v>77.695267227299297</v>
      </c>
      <c r="P17" s="235">
        <f t="shared" ca="1" si="1"/>
        <v>125.48101583256233</v>
      </c>
      <c r="Q17" s="238">
        <f ca="1">J17*VLOOKUP('Tipo de Pilha_AP42'!$E$1,'Área - us ur_AP42'!$A$4:$H$7,2,FALSE)/1000</f>
        <v>0</v>
      </c>
      <c r="R17" s="239">
        <f ca="1">K17*VLOOKUP('Tipo de Pilha_AP42'!$E$1,'Área - us ur_AP42'!$A$4:$H$7,3,FALSE)/1000</f>
        <v>0</v>
      </c>
      <c r="S17" s="239">
        <f ca="1">L17*VLOOKUP('Tipo de Pilha_AP42'!$E$1,'Área - us ur_AP42'!$A$4:$H$7,4,FALSE)/1000</f>
        <v>0</v>
      </c>
      <c r="T17" s="239">
        <f ca="1">M17*VLOOKUP('Tipo de Pilha_AP42'!$E$1,'Área - us ur_AP42'!$A$4:$H$7,5,FALSE)/1000</f>
        <v>1.287452029123312E-2</v>
      </c>
      <c r="U17" s="239">
        <f ca="1">N17*VLOOKUP('Tipo de Pilha_AP42'!$E$1,'Área - us ur_AP42'!$A$4:$H$7,6,FALSE)/1000</f>
        <v>0</v>
      </c>
      <c r="V17" s="239">
        <f ca="1">O17*VLOOKUP('Tipo de Pilha_AP42'!$E$1,'Área - us ur_AP42'!$A$4:$H$7,7,FALSE)/1000</f>
        <v>9.3234320672759153E-3</v>
      </c>
      <c r="W17" s="240">
        <f ca="1">P17*VLOOKUP('Tipo de Pilha_AP42'!$E$1,'Área - us ur_AP42'!$A$4:$H$7,8,FALSE)/1000</f>
        <v>0</v>
      </c>
      <c r="X17" s="241">
        <f t="shared" ca="1" si="7"/>
        <v>2.2197952358509035E-2</v>
      </c>
      <c r="Z17" s="3" t="s">
        <v>54</v>
      </c>
      <c r="AH17" s="41"/>
    </row>
    <row r="18" spans="1:34" ht="15" customHeight="1" x14ac:dyDescent="0.2">
      <c r="A18" s="90">
        <f>'Série Vento-2 dias'!J18</f>
        <v>42036</v>
      </c>
      <c r="B18" s="55">
        <f ca="1">'Série Vento-2 dias'!K18</f>
        <v>15.464186639999999</v>
      </c>
      <c r="C18" s="235">
        <f t="shared" ca="1" si="2"/>
        <v>0.30928373280000004</v>
      </c>
      <c r="D18" s="235">
        <f t="shared" ca="1" si="0"/>
        <v>0.30928373280000004</v>
      </c>
      <c r="E18" s="235">
        <f t="shared" ca="1" si="0"/>
        <v>0.30928373280000004</v>
      </c>
      <c r="F18" s="235">
        <f t="shared" ca="1" si="3"/>
        <v>0.92785119839999997</v>
      </c>
      <c r="G18" s="235">
        <f t="shared" ca="1" si="3"/>
        <v>0.92785119839999997</v>
      </c>
      <c r="H18" s="235">
        <f t="shared" ca="1" si="4"/>
        <v>1.3917767976000002</v>
      </c>
      <c r="I18" s="236">
        <f t="shared" ca="1" si="5"/>
        <v>1.7010605304000002</v>
      </c>
      <c r="J18" s="237">
        <f t="shared" ca="1" si="6"/>
        <v>0</v>
      </c>
      <c r="K18" s="235">
        <f t="shared" ca="1" si="1"/>
        <v>0</v>
      </c>
      <c r="L18" s="235">
        <f t="shared" ca="1" si="1"/>
        <v>0</v>
      </c>
      <c r="M18" s="235">
        <f t="shared" ca="1" si="1"/>
        <v>26.821917273402335</v>
      </c>
      <c r="N18" s="235">
        <f t="shared" ca="1" si="1"/>
        <v>26.821917273402335</v>
      </c>
      <c r="O18" s="235">
        <f t="shared" ca="1" si="1"/>
        <v>77.695267227299297</v>
      </c>
      <c r="P18" s="235">
        <f t="shared" ca="1" si="1"/>
        <v>125.48101583256233</v>
      </c>
      <c r="Q18" s="238">
        <f ca="1">J18*VLOOKUP('Tipo de Pilha_AP42'!$E$1,'Área - us ur_AP42'!$A$4:$H$7,2,FALSE)/1000</f>
        <v>0</v>
      </c>
      <c r="R18" s="239">
        <f ca="1">K18*VLOOKUP('Tipo de Pilha_AP42'!$E$1,'Área - us ur_AP42'!$A$4:$H$7,3,FALSE)/1000</f>
        <v>0</v>
      </c>
      <c r="S18" s="239">
        <f ca="1">L18*VLOOKUP('Tipo de Pilha_AP42'!$E$1,'Área - us ur_AP42'!$A$4:$H$7,4,FALSE)/1000</f>
        <v>0</v>
      </c>
      <c r="T18" s="239">
        <f ca="1">M18*VLOOKUP('Tipo de Pilha_AP42'!$E$1,'Área - us ur_AP42'!$A$4:$H$7,5,FALSE)/1000</f>
        <v>1.287452029123312E-2</v>
      </c>
      <c r="U18" s="239">
        <f ca="1">N18*VLOOKUP('Tipo de Pilha_AP42'!$E$1,'Área - us ur_AP42'!$A$4:$H$7,6,FALSE)/1000</f>
        <v>0</v>
      </c>
      <c r="V18" s="239">
        <f ca="1">O18*VLOOKUP('Tipo de Pilha_AP42'!$E$1,'Área - us ur_AP42'!$A$4:$H$7,7,FALSE)/1000</f>
        <v>9.3234320672759153E-3</v>
      </c>
      <c r="W18" s="240">
        <f ca="1">P18*VLOOKUP('Tipo de Pilha_AP42'!$E$1,'Área - us ur_AP42'!$A$4:$H$7,8,FALSE)/1000</f>
        <v>0</v>
      </c>
      <c r="X18" s="241">
        <f t="shared" ca="1" si="7"/>
        <v>2.2197952358509035E-2</v>
      </c>
      <c r="AH18" s="41"/>
    </row>
    <row r="19" spans="1:34" ht="15" customHeight="1" x14ac:dyDescent="0.2">
      <c r="A19" s="90">
        <f>'Série Vento-2 dias'!J19</f>
        <v>42038</v>
      </c>
      <c r="B19" s="55">
        <f ca="1">'Série Vento-2 dias'!K19</f>
        <v>19.759794039999999</v>
      </c>
      <c r="C19" s="235">
        <f t="shared" ca="1" si="2"/>
        <v>0.39519588080000007</v>
      </c>
      <c r="D19" s="235">
        <f t="shared" ca="1" si="0"/>
        <v>0.39519588080000007</v>
      </c>
      <c r="E19" s="235">
        <f t="shared" ca="1" si="0"/>
        <v>0.39519588080000007</v>
      </c>
      <c r="F19" s="235">
        <f t="shared" ca="1" si="3"/>
        <v>1.1855876423999998</v>
      </c>
      <c r="G19" s="235">
        <f t="shared" ca="1" si="3"/>
        <v>1.1855876423999998</v>
      </c>
      <c r="H19" s="235">
        <f t="shared" ca="1" si="4"/>
        <v>1.7783814636000002</v>
      </c>
      <c r="I19" s="236">
        <f t="shared" ca="1" si="5"/>
        <v>2.1735773444000004</v>
      </c>
      <c r="J19" s="237">
        <f t="shared" ca="1" si="6"/>
        <v>0</v>
      </c>
      <c r="K19" s="235">
        <f t="shared" ca="1" si="6"/>
        <v>0</v>
      </c>
      <c r="L19" s="235">
        <f t="shared" ca="1" si="6"/>
        <v>0</v>
      </c>
      <c r="M19" s="235">
        <f t="shared" ca="1" si="6"/>
        <v>52.002626810160223</v>
      </c>
      <c r="N19" s="235">
        <f t="shared" ca="1" si="6"/>
        <v>52.002626810160223</v>
      </c>
      <c r="O19" s="235">
        <f t="shared" ca="1" si="6"/>
        <v>139.16122573004458</v>
      </c>
      <c r="P19" s="235">
        <f t="shared" ca="1" si="6"/>
        <v>219.91302705248756</v>
      </c>
      <c r="Q19" s="238">
        <f ca="1">J19*VLOOKUP('Tipo de Pilha_AP42'!$E$1,'Área - us ur_AP42'!$A$4:$H$7,2,FALSE)/1000</f>
        <v>0</v>
      </c>
      <c r="R19" s="239">
        <f ca="1">K19*VLOOKUP('Tipo de Pilha_AP42'!$E$1,'Área - us ur_AP42'!$A$4:$H$7,3,FALSE)/1000</f>
        <v>0</v>
      </c>
      <c r="S19" s="239">
        <f ca="1">L19*VLOOKUP('Tipo de Pilha_AP42'!$E$1,'Área - us ur_AP42'!$A$4:$H$7,4,FALSE)/1000</f>
        <v>0</v>
      </c>
      <c r="T19" s="239">
        <f ca="1">M19*VLOOKUP('Tipo de Pilha_AP42'!$E$1,'Área - us ur_AP42'!$A$4:$H$7,5,FALSE)/1000</f>
        <v>2.4961260868876907E-2</v>
      </c>
      <c r="U19" s="239">
        <f ca="1">N19*VLOOKUP('Tipo de Pilha_AP42'!$E$1,'Área - us ur_AP42'!$A$4:$H$7,6,FALSE)/1000</f>
        <v>0</v>
      </c>
      <c r="V19" s="239">
        <f ca="1">O19*VLOOKUP('Tipo de Pilha_AP42'!$E$1,'Área - us ur_AP42'!$A$4:$H$7,7,FALSE)/1000</f>
        <v>1.669934708760535E-2</v>
      </c>
      <c r="W19" s="240">
        <f ca="1">P19*VLOOKUP('Tipo de Pilha_AP42'!$E$1,'Área - us ur_AP42'!$A$4:$H$7,8,FALSE)/1000</f>
        <v>0</v>
      </c>
      <c r="X19" s="241">
        <f t="shared" ca="1" si="7"/>
        <v>4.1660607956482257E-2</v>
      </c>
      <c r="AH19" s="41"/>
    </row>
    <row r="20" spans="1:34" ht="15" customHeight="1" x14ac:dyDescent="0.2">
      <c r="A20" s="90">
        <f>'Série Vento-2 dias'!J20</f>
        <v>42040</v>
      </c>
      <c r="B20" s="55">
        <f ca="1">'Série Vento-2 dias'!K20</f>
        <v>16.32330812</v>
      </c>
      <c r="C20" s="235">
        <f t="shared" ca="1" si="2"/>
        <v>0.32646616240000009</v>
      </c>
      <c r="D20" s="235">
        <f t="shared" ca="1" si="2"/>
        <v>0.32646616240000009</v>
      </c>
      <c r="E20" s="235">
        <f t="shared" ca="1" si="2"/>
        <v>0.32646616240000009</v>
      </c>
      <c r="F20" s="235">
        <f t="shared" ca="1" si="3"/>
        <v>0.9793984872</v>
      </c>
      <c r="G20" s="235">
        <f t="shared" ca="1" si="3"/>
        <v>0.9793984872</v>
      </c>
      <c r="H20" s="235">
        <f t="shared" ca="1" si="4"/>
        <v>1.4690977308000002</v>
      </c>
      <c r="I20" s="236">
        <f t="shared" ca="1" si="5"/>
        <v>1.7955638932000002</v>
      </c>
      <c r="J20" s="237">
        <f t="shared" ca="1" si="6"/>
        <v>0</v>
      </c>
      <c r="K20" s="235">
        <f t="shared" ca="1" si="6"/>
        <v>0</v>
      </c>
      <c r="L20" s="235">
        <f t="shared" ca="1" si="6"/>
        <v>0</v>
      </c>
      <c r="M20" s="235">
        <f t="shared" ca="1" si="6"/>
        <v>31.241606648783609</v>
      </c>
      <c r="N20" s="235">
        <f t="shared" ca="1" si="6"/>
        <v>31.241606648783609</v>
      </c>
      <c r="O20" s="235">
        <f t="shared" ca="1" si="6"/>
        <v>88.601440730915172</v>
      </c>
      <c r="P20" s="235">
        <f t="shared" ca="1" si="6"/>
        <v>142.29545262186943</v>
      </c>
      <c r="Q20" s="238">
        <f ca="1">J20*VLOOKUP('Tipo de Pilha_AP42'!$E$1,'Área - us ur_AP42'!$A$4:$H$7,2,FALSE)/1000</f>
        <v>0</v>
      </c>
      <c r="R20" s="239">
        <f ca="1">K20*VLOOKUP('Tipo de Pilha_AP42'!$E$1,'Área - us ur_AP42'!$A$4:$H$7,3,FALSE)/1000</f>
        <v>0</v>
      </c>
      <c r="S20" s="239">
        <f ca="1">L20*VLOOKUP('Tipo de Pilha_AP42'!$E$1,'Área - us ur_AP42'!$A$4:$H$7,4,FALSE)/1000</f>
        <v>0</v>
      </c>
      <c r="T20" s="239">
        <f ca="1">M20*VLOOKUP('Tipo de Pilha_AP42'!$E$1,'Área - us ur_AP42'!$A$4:$H$7,5,FALSE)/1000</f>
        <v>1.4995971191416132E-2</v>
      </c>
      <c r="U20" s="239">
        <f ca="1">N20*VLOOKUP('Tipo de Pilha_AP42'!$E$1,'Área - us ur_AP42'!$A$4:$H$7,6,FALSE)/1000</f>
        <v>0</v>
      </c>
      <c r="V20" s="239">
        <f ca="1">O20*VLOOKUP('Tipo de Pilha_AP42'!$E$1,'Área - us ur_AP42'!$A$4:$H$7,7,FALSE)/1000</f>
        <v>1.0632172887709821E-2</v>
      </c>
      <c r="W20" s="240">
        <f ca="1">P20*VLOOKUP('Tipo de Pilha_AP42'!$E$1,'Área - us ur_AP42'!$A$4:$H$7,8,FALSE)/1000</f>
        <v>0</v>
      </c>
      <c r="X20" s="241">
        <f t="shared" ca="1" si="7"/>
        <v>2.5628144079125954E-2</v>
      </c>
      <c r="AH20" s="41"/>
    </row>
    <row r="21" spans="1:34" ht="15" customHeight="1" x14ac:dyDescent="0.2">
      <c r="A21" s="90">
        <f>'Série Vento-2 dias'!J21</f>
        <v>42042</v>
      </c>
      <c r="B21" s="55">
        <f ca="1">'Série Vento-2 dias'!K21</f>
        <v>13.74594368</v>
      </c>
      <c r="C21" s="235">
        <f t="shared" ca="1" si="2"/>
        <v>0.27491887360000006</v>
      </c>
      <c r="D21" s="235">
        <f t="shared" ca="1" si="2"/>
        <v>0.27491887360000006</v>
      </c>
      <c r="E21" s="235">
        <f t="shared" ca="1" si="2"/>
        <v>0.27491887360000006</v>
      </c>
      <c r="F21" s="235">
        <f t="shared" ca="1" si="3"/>
        <v>0.82475662080000001</v>
      </c>
      <c r="G21" s="235">
        <f t="shared" ca="1" si="3"/>
        <v>0.82475662080000001</v>
      </c>
      <c r="H21" s="235">
        <f t="shared" ca="1" si="4"/>
        <v>1.2371349312000002</v>
      </c>
      <c r="I21" s="236">
        <f t="shared" ca="1" si="5"/>
        <v>1.5120538048000003</v>
      </c>
      <c r="J21" s="237">
        <f t="shared" ca="1" si="6"/>
        <v>0</v>
      </c>
      <c r="K21" s="235">
        <f t="shared" ca="1" si="6"/>
        <v>0</v>
      </c>
      <c r="L21" s="235">
        <f t="shared" ca="1" si="6"/>
        <v>0</v>
      </c>
      <c r="M21" s="235">
        <f t="shared" ca="1" si="6"/>
        <v>18.90721732059523</v>
      </c>
      <c r="N21" s="235">
        <f t="shared" ca="1" si="6"/>
        <v>18.90721732059523</v>
      </c>
      <c r="O21" s="235">
        <f t="shared" ca="1" si="6"/>
        <v>57.963447515467294</v>
      </c>
      <c r="P21" s="235">
        <f t="shared" ca="1" si="6"/>
        <v>94.960090435965128</v>
      </c>
      <c r="Q21" s="238">
        <f ca="1">J21*VLOOKUP('Tipo de Pilha_AP42'!$E$1,'Área - us ur_AP42'!$A$4:$H$7,2,FALSE)/1000</f>
        <v>0</v>
      </c>
      <c r="R21" s="239">
        <f ca="1">K21*VLOOKUP('Tipo de Pilha_AP42'!$E$1,'Área - us ur_AP42'!$A$4:$H$7,3,FALSE)/1000</f>
        <v>0</v>
      </c>
      <c r="S21" s="239">
        <f ca="1">L21*VLOOKUP('Tipo de Pilha_AP42'!$E$1,'Área - us ur_AP42'!$A$4:$H$7,4,FALSE)/1000</f>
        <v>0</v>
      </c>
      <c r="T21" s="239">
        <f ca="1">M21*VLOOKUP('Tipo de Pilha_AP42'!$E$1,'Área - us ur_AP42'!$A$4:$H$7,5,FALSE)/1000</f>
        <v>9.0754643138857109E-3</v>
      </c>
      <c r="U21" s="239">
        <f ca="1">N21*VLOOKUP('Tipo de Pilha_AP42'!$E$1,'Área - us ur_AP42'!$A$4:$H$7,6,FALSE)/1000</f>
        <v>0</v>
      </c>
      <c r="V21" s="239">
        <f ca="1">O21*VLOOKUP('Tipo de Pilha_AP42'!$E$1,'Área - us ur_AP42'!$A$4:$H$7,7,FALSE)/1000</f>
        <v>6.9556137018560752E-3</v>
      </c>
      <c r="W21" s="240">
        <f ca="1">P21*VLOOKUP('Tipo de Pilha_AP42'!$E$1,'Área - us ur_AP42'!$A$4:$H$7,8,FALSE)/1000</f>
        <v>0</v>
      </c>
      <c r="X21" s="241">
        <f t="shared" ca="1" si="7"/>
        <v>1.6031078015741787E-2</v>
      </c>
      <c r="AH21" s="41"/>
    </row>
    <row r="22" spans="1:34" ht="15" customHeight="1" x14ac:dyDescent="0.2">
      <c r="A22" s="90">
        <f>'Série Vento-2 dias'!J22</f>
        <v>42044</v>
      </c>
      <c r="B22" s="55">
        <f ca="1">'Série Vento-2 dias'!K22</f>
        <v>14.605065159999999</v>
      </c>
      <c r="C22" s="235">
        <f t="shared" ca="1" si="2"/>
        <v>0.29210130320000005</v>
      </c>
      <c r="D22" s="235">
        <f t="shared" ca="1" si="2"/>
        <v>0.29210130320000005</v>
      </c>
      <c r="E22" s="235">
        <f t="shared" ca="1" si="2"/>
        <v>0.29210130320000005</v>
      </c>
      <c r="F22" s="235">
        <f t="shared" ca="1" si="3"/>
        <v>0.87630390959999993</v>
      </c>
      <c r="G22" s="235">
        <f t="shared" ca="1" si="3"/>
        <v>0.87630390959999993</v>
      </c>
      <c r="H22" s="235">
        <f t="shared" ca="1" si="4"/>
        <v>1.3144558644</v>
      </c>
      <c r="I22" s="236">
        <f t="shared" ca="1" si="5"/>
        <v>1.6065571676000001</v>
      </c>
      <c r="J22" s="237">
        <f t="shared" ca="1" si="6"/>
        <v>0</v>
      </c>
      <c r="K22" s="235">
        <f t="shared" ca="1" si="6"/>
        <v>0</v>
      </c>
      <c r="L22" s="235">
        <f t="shared" ca="1" si="6"/>
        <v>0</v>
      </c>
      <c r="M22" s="235">
        <f t="shared" ca="1" si="6"/>
        <v>22.710454164006201</v>
      </c>
      <c r="N22" s="235">
        <f t="shared" ca="1" si="6"/>
        <v>22.710454164006201</v>
      </c>
      <c r="O22" s="235">
        <f t="shared" ca="1" si="6"/>
        <v>67.482602822149971</v>
      </c>
      <c r="P22" s="235">
        <f t="shared" ca="1" si="6"/>
        <v>109.70256177059423</v>
      </c>
      <c r="Q22" s="238">
        <f ca="1">J22*VLOOKUP('Tipo de Pilha_AP42'!$E$1,'Área - us ur_AP42'!$A$4:$H$7,2,FALSE)/1000</f>
        <v>0</v>
      </c>
      <c r="R22" s="239">
        <f ca="1">K22*VLOOKUP('Tipo de Pilha_AP42'!$E$1,'Área - us ur_AP42'!$A$4:$H$7,3,FALSE)/1000</f>
        <v>0</v>
      </c>
      <c r="S22" s="239">
        <f ca="1">L22*VLOOKUP('Tipo de Pilha_AP42'!$E$1,'Área - us ur_AP42'!$A$4:$H$7,4,FALSE)/1000</f>
        <v>0</v>
      </c>
      <c r="T22" s="239">
        <f ca="1">M22*VLOOKUP('Tipo de Pilha_AP42'!$E$1,'Área - us ur_AP42'!$A$4:$H$7,5,FALSE)/1000</f>
        <v>1.0901017998722977E-2</v>
      </c>
      <c r="U22" s="239">
        <f ca="1">N22*VLOOKUP('Tipo de Pilha_AP42'!$E$1,'Área - us ur_AP42'!$A$4:$H$7,6,FALSE)/1000</f>
        <v>0</v>
      </c>
      <c r="V22" s="239">
        <f ca="1">O22*VLOOKUP('Tipo de Pilha_AP42'!$E$1,'Área - us ur_AP42'!$A$4:$H$7,7,FALSE)/1000</f>
        <v>8.0979123386579963E-3</v>
      </c>
      <c r="W22" s="240">
        <f ca="1">P22*VLOOKUP('Tipo de Pilha_AP42'!$E$1,'Área - us ur_AP42'!$A$4:$H$7,8,FALSE)/1000</f>
        <v>0</v>
      </c>
      <c r="X22" s="241">
        <f t="shared" ca="1" si="7"/>
        <v>1.8998930337380975E-2</v>
      </c>
      <c r="AH22" s="41"/>
    </row>
    <row r="23" spans="1:34" ht="15" customHeight="1" x14ac:dyDescent="0.2">
      <c r="A23" s="90">
        <f>'Série Vento-2 dias'!J23</f>
        <v>42046</v>
      </c>
      <c r="B23" s="55">
        <f ca="1">'Série Vento-2 dias'!K23</f>
        <v>13.74594368</v>
      </c>
      <c r="C23" s="235">
        <f t="shared" ca="1" si="2"/>
        <v>0.27491887360000006</v>
      </c>
      <c r="D23" s="235">
        <f t="shared" ca="1" si="2"/>
        <v>0.27491887360000006</v>
      </c>
      <c r="E23" s="235">
        <f t="shared" ca="1" si="2"/>
        <v>0.27491887360000006</v>
      </c>
      <c r="F23" s="235">
        <f t="shared" ca="1" si="3"/>
        <v>0.82475662080000001</v>
      </c>
      <c r="G23" s="235">
        <f t="shared" ca="1" si="3"/>
        <v>0.82475662080000001</v>
      </c>
      <c r="H23" s="235">
        <f t="shared" ca="1" si="4"/>
        <v>1.2371349312000002</v>
      </c>
      <c r="I23" s="236">
        <f t="shared" ca="1" si="5"/>
        <v>1.5120538048000003</v>
      </c>
      <c r="J23" s="237">
        <f t="shared" ca="1" si="6"/>
        <v>0</v>
      </c>
      <c r="K23" s="235">
        <f t="shared" ca="1" si="6"/>
        <v>0</v>
      </c>
      <c r="L23" s="235">
        <f t="shared" ca="1" si="6"/>
        <v>0</v>
      </c>
      <c r="M23" s="235">
        <f t="shared" ca="1" si="6"/>
        <v>18.90721732059523</v>
      </c>
      <c r="N23" s="235">
        <f t="shared" ca="1" si="6"/>
        <v>18.90721732059523</v>
      </c>
      <c r="O23" s="235">
        <f t="shared" ca="1" si="6"/>
        <v>57.963447515467294</v>
      </c>
      <c r="P23" s="235">
        <f t="shared" ca="1" si="6"/>
        <v>94.960090435965128</v>
      </c>
      <c r="Q23" s="238">
        <f ca="1">J23*VLOOKUP('Tipo de Pilha_AP42'!$E$1,'Área - us ur_AP42'!$A$4:$H$7,2,FALSE)/1000</f>
        <v>0</v>
      </c>
      <c r="R23" s="239">
        <f ca="1">K23*VLOOKUP('Tipo de Pilha_AP42'!$E$1,'Área - us ur_AP42'!$A$4:$H$7,3,FALSE)/1000</f>
        <v>0</v>
      </c>
      <c r="S23" s="239">
        <f ca="1">L23*VLOOKUP('Tipo de Pilha_AP42'!$E$1,'Área - us ur_AP42'!$A$4:$H$7,4,FALSE)/1000</f>
        <v>0</v>
      </c>
      <c r="T23" s="239">
        <f ca="1">M23*VLOOKUP('Tipo de Pilha_AP42'!$E$1,'Área - us ur_AP42'!$A$4:$H$7,5,FALSE)/1000</f>
        <v>9.0754643138857109E-3</v>
      </c>
      <c r="U23" s="239">
        <f ca="1">N23*VLOOKUP('Tipo de Pilha_AP42'!$E$1,'Área - us ur_AP42'!$A$4:$H$7,6,FALSE)/1000</f>
        <v>0</v>
      </c>
      <c r="V23" s="239">
        <f ca="1">O23*VLOOKUP('Tipo de Pilha_AP42'!$E$1,'Área - us ur_AP42'!$A$4:$H$7,7,FALSE)/1000</f>
        <v>6.9556137018560752E-3</v>
      </c>
      <c r="W23" s="240">
        <f ca="1">P23*VLOOKUP('Tipo de Pilha_AP42'!$E$1,'Área - us ur_AP42'!$A$4:$H$7,8,FALSE)/1000</f>
        <v>0</v>
      </c>
      <c r="X23" s="241">
        <f t="shared" ca="1" si="7"/>
        <v>1.6031078015741787E-2</v>
      </c>
      <c r="AH23" s="41"/>
    </row>
    <row r="24" spans="1:34" ht="15" customHeight="1" x14ac:dyDescent="0.2">
      <c r="A24" s="90">
        <f>'Série Vento-2 dias'!J24</f>
        <v>42048</v>
      </c>
      <c r="B24" s="55">
        <f ca="1">'Série Vento-2 dias'!K24</f>
        <v>15.464186639999999</v>
      </c>
      <c r="C24" s="235">
        <f t="shared" ca="1" si="2"/>
        <v>0.30928373280000004</v>
      </c>
      <c r="D24" s="235">
        <f t="shared" ca="1" si="2"/>
        <v>0.30928373280000004</v>
      </c>
      <c r="E24" s="235">
        <f t="shared" ca="1" si="2"/>
        <v>0.30928373280000004</v>
      </c>
      <c r="F24" s="235">
        <f t="shared" ca="1" si="3"/>
        <v>0.92785119839999997</v>
      </c>
      <c r="G24" s="235">
        <f t="shared" ca="1" si="3"/>
        <v>0.92785119839999997</v>
      </c>
      <c r="H24" s="235">
        <f t="shared" ca="1" si="4"/>
        <v>1.3917767976000002</v>
      </c>
      <c r="I24" s="236">
        <f t="shared" ca="1" si="5"/>
        <v>1.7010605304000002</v>
      </c>
      <c r="J24" s="237">
        <f t="shared" ca="1" si="6"/>
        <v>0</v>
      </c>
      <c r="K24" s="235">
        <f t="shared" ca="1" si="6"/>
        <v>0</v>
      </c>
      <c r="L24" s="235">
        <f t="shared" ca="1" si="6"/>
        <v>0</v>
      </c>
      <c r="M24" s="235">
        <f t="shared" ca="1" si="6"/>
        <v>26.821917273402335</v>
      </c>
      <c r="N24" s="235">
        <f t="shared" ca="1" si="6"/>
        <v>26.821917273402335</v>
      </c>
      <c r="O24" s="235">
        <f t="shared" ca="1" si="6"/>
        <v>77.695267227299297</v>
      </c>
      <c r="P24" s="235">
        <f t="shared" ca="1" si="6"/>
        <v>125.48101583256233</v>
      </c>
      <c r="Q24" s="238">
        <f ca="1">J24*VLOOKUP('Tipo de Pilha_AP42'!$E$1,'Área - us ur_AP42'!$A$4:$H$7,2,FALSE)/1000</f>
        <v>0</v>
      </c>
      <c r="R24" s="239">
        <f ca="1">K24*VLOOKUP('Tipo de Pilha_AP42'!$E$1,'Área - us ur_AP42'!$A$4:$H$7,3,FALSE)/1000</f>
        <v>0</v>
      </c>
      <c r="S24" s="239">
        <f ca="1">L24*VLOOKUP('Tipo de Pilha_AP42'!$E$1,'Área - us ur_AP42'!$A$4:$H$7,4,FALSE)/1000</f>
        <v>0</v>
      </c>
      <c r="T24" s="239">
        <f ca="1">M24*VLOOKUP('Tipo de Pilha_AP42'!$E$1,'Área - us ur_AP42'!$A$4:$H$7,5,FALSE)/1000</f>
        <v>1.287452029123312E-2</v>
      </c>
      <c r="U24" s="239">
        <f ca="1">N24*VLOOKUP('Tipo de Pilha_AP42'!$E$1,'Área - us ur_AP42'!$A$4:$H$7,6,FALSE)/1000</f>
        <v>0</v>
      </c>
      <c r="V24" s="239">
        <f ca="1">O24*VLOOKUP('Tipo de Pilha_AP42'!$E$1,'Área - us ur_AP42'!$A$4:$H$7,7,FALSE)/1000</f>
        <v>9.3234320672759153E-3</v>
      </c>
      <c r="W24" s="240">
        <f ca="1">P24*VLOOKUP('Tipo de Pilha_AP42'!$E$1,'Área - us ur_AP42'!$A$4:$H$7,8,FALSE)/1000</f>
        <v>0</v>
      </c>
      <c r="X24" s="241">
        <f t="shared" ca="1" si="7"/>
        <v>2.2197952358509035E-2</v>
      </c>
      <c r="AH24" s="41"/>
    </row>
    <row r="25" spans="1:34" ht="15" customHeight="1" x14ac:dyDescent="0.2">
      <c r="A25" s="90">
        <f>'Série Vento-2 dias'!J25</f>
        <v>42050</v>
      </c>
      <c r="B25" s="55">
        <f ca="1">'Série Vento-2 dias'!K25</f>
        <v>17.182429599999999</v>
      </c>
      <c r="C25" s="235">
        <f t="shared" ca="1" si="2"/>
        <v>0.34364859200000003</v>
      </c>
      <c r="D25" s="235">
        <f t="shared" ca="1" si="2"/>
        <v>0.34364859200000003</v>
      </c>
      <c r="E25" s="235">
        <f t="shared" ca="1" si="2"/>
        <v>0.34364859200000003</v>
      </c>
      <c r="F25" s="235">
        <f t="shared" ca="1" si="3"/>
        <v>1.0309457759999998</v>
      </c>
      <c r="G25" s="235">
        <f t="shared" ca="1" si="3"/>
        <v>1.0309457759999998</v>
      </c>
      <c r="H25" s="235">
        <f t="shared" ca="1" si="4"/>
        <v>1.5464186640000002</v>
      </c>
      <c r="I25" s="236">
        <f t="shared" ca="1" si="5"/>
        <v>1.890067256</v>
      </c>
      <c r="J25" s="237">
        <f t="shared" ca="1" si="6"/>
        <v>0</v>
      </c>
      <c r="K25" s="235">
        <f t="shared" ca="1" si="6"/>
        <v>0</v>
      </c>
      <c r="L25" s="235">
        <f t="shared" ca="1" si="6"/>
        <v>0</v>
      </c>
      <c r="M25" s="235">
        <f t="shared" ca="1" si="6"/>
        <v>35.969522290150032</v>
      </c>
      <c r="N25" s="235">
        <f t="shared" ca="1" si="6"/>
        <v>35.969522290150032</v>
      </c>
      <c r="O25" s="235">
        <f t="shared" ca="1" si="6"/>
        <v>100.20112333299764</v>
      </c>
      <c r="P25" s="235">
        <f t="shared" ca="1" si="6"/>
        <v>160.14587213851544</v>
      </c>
      <c r="Q25" s="238">
        <f ca="1">J25*VLOOKUP('Tipo de Pilha_AP42'!$E$1,'Área - us ur_AP42'!$A$4:$H$7,2,FALSE)/1000</f>
        <v>0</v>
      </c>
      <c r="R25" s="239">
        <f ca="1">K25*VLOOKUP('Tipo de Pilha_AP42'!$E$1,'Área - us ur_AP42'!$A$4:$H$7,3,FALSE)/1000</f>
        <v>0</v>
      </c>
      <c r="S25" s="239">
        <f ca="1">L25*VLOOKUP('Tipo de Pilha_AP42'!$E$1,'Área - us ur_AP42'!$A$4:$H$7,4,FALSE)/1000</f>
        <v>0</v>
      </c>
      <c r="T25" s="239">
        <f ca="1">M25*VLOOKUP('Tipo de Pilha_AP42'!$E$1,'Área - us ur_AP42'!$A$4:$H$7,5,FALSE)/1000</f>
        <v>1.7265370699272014E-2</v>
      </c>
      <c r="U25" s="239">
        <f ca="1">N25*VLOOKUP('Tipo de Pilha_AP42'!$E$1,'Área - us ur_AP42'!$A$4:$H$7,6,FALSE)/1000</f>
        <v>0</v>
      </c>
      <c r="V25" s="239">
        <f ca="1">O25*VLOOKUP('Tipo de Pilha_AP42'!$E$1,'Área - us ur_AP42'!$A$4:$H$7,7,FALSE)/1000</f>
        <v>1.2024134799959717E-2</v>
      </c>
      <c r="W25" s="240">
        <f ca="1">P25*VLOOKUP('Tipo de Pilha_AP42'!$E$1,'Área - us ur_AP42'!$A$4:$H$7,8,FALSE)/1000</f>
        <v>0</v>
      </c>
      <c r="X25" s="241">
        <f t="shared" ca="1" si="7"/>
        <v>2.9289505499231733E-2</v>
      </c>
      <c r="AC25" s="2"/>
      <c r="AH25" s="41"/>
    </row>
    <row r="26" spans="1:34" ht="15" customHeight="1" x14ac:dyDescent="0.2">
      <c r="A26" s="90">
        <f>'Série Vento-2 dias'!J26</f>
        <v>42052</v>
      </c>
      <c r="B26" s="55">
        <f ca="1">'Série Vento-2 dias'!K26</f>
        <v>18.041551079999998</v>
      </c>
      <c r="C26" s="235">
        <f t="shared" ca="1" si="2"/>
        <v>0.36083102160000002</v>
      </c>
      <c r="D26" s="235">
        <f t="shared" ca="1" si="2"/>
        <v>0.36083102160000002</v>
      </c>
      <c r="E26" s="235">
        <f t="shared" ca="1" si="2"/>
        <v>0.36083102160000002</v>
      </c>
      <c r="F26" s="235">
        <f t="shared" ca="1" si="3"/>
        <v>1.0824930647999997</v>
      </c>
      <c r="G26" s="235">
        <f t="shared" ca="1" si="3"/>
        <v>1.0824930647999997</v>
      </c>
      <c r="H26" s="235">
        <f t="shared" ca="1" si="4"/>
        <v>1.6237395971999999</v>
      </c>
      <c r="I26" s="236">
        <f t="shared" ca="1" si="5"/>
        <v>1.9845706188000001</v>
      </c>
      <c r="J26" s="237">
        <f t="shared" ca="1" si="6"/>
        <v>0</v>
      </c>
      <c r="K26" s="235">
        <f t="shared" ca="1" si="6"/>
        <v>0</v>
      </c>
      <c r="L26" s="235">
        <f t="shared" ca="1" si="6"/>
        <v>0</v>
      </c>
      <c r="M26" s="235">
        <f t="shared" ca="1" si="6"/>
        <v>41.005664197501602</v>
      </c>
      <c r="N26" s="235">
        <f t="shared" ca="1" si="6"/>
        <v>41.005664197501602</v>
      </c>
      <c r="O26" s="235">
        <f t="shared" ca="1" si="6"/>
        <v>112.49431503354667</v>
      </c>
      <c r="P26" s="235">
        <f t="shared" ca="1" si="6"/>
        <v>179.03227438250047</v>
      </c>
      <c r="Q26" s="238">
        <f ca="1">J26*VLOOKUP('Tipo de Pilha_AP42'!$E$1,'Área - us ur_AP42'!$A$4:$H$7,2,FALSE)/1000</f>
        <v>0</v>
      </c>
      <c r="R26" s="239">
        <f ca="1">K26*VLOOKUP('Tipo de Pilha_AP42'!$E$1,'Área - us ur_AP42'!$A$4:$H$7,3,FALSE)/1000</f>
        <v>0</v>
      </c>
      <c r="S26" s="239">
        <f ca="1">L26*VLOOKUP('Tipo de Pilha_AP42'!$E$1,'Área - us ur_AP42'!$A$4:$H$7,4,FALSE)/1000</f>
        <v>0</v>
      </c>
      <c r="T26" s="239">
        <f ca="1">M26*VLOOKUP('Tipo de Pilha_AP42'!$E$1,'Área - us ur_AP42'!$A$4:$H$7,5,FALSE)/1000</f>
        <v>1.9682718814800767E-2</v>
      </c>
      <c r="U26" s="239">
        <f ca="1">N26*VLOOKUP('Tipo de Pilha_AP42'!$E$1,'Área - us ur_AP42'!$A$4:$H$7,6,FALSE)/1000</f>
        <v>0</v>
      </c>
      <c r="V26" s="239">
        <f ca="1">O26*VLOOKUP('Tipo de Pilha_AP42'!$E$1,'Área - us ur_AP42'!$A$4:$H$7,7,FALSE)/1000</f>
        <v>1.34993178040256E-2</v>
      </c>
      <c r="W26" s="240">
        <f ca="1">P26*VLOOKUP('Tipo de Pilha_AP42'!$E$1,'Área - us ur_AP42'!$A$4:$H$7,8,FALSE)/1000</f>
        <v>0</v>
      </c>
      <c r="X26" s="241">
        <f t="shared" ca="1" si="7"/>
        <v>3.3182036618826363E-2</v>
      </c>
      <c r="AH26" s="41"/>
    </row>
    <row r="27" spans="1:34" ht="15" customHeight="1" x14ac:dyDescent="0.2">
      <c r="A27" s="90">
        <f>'Série Vento-2 dias'!J27</f>
        <v>42054</v>
      </c>
      <c r="B27" s="55">
        <f ca="1">'Série Vento-2 dias'!K27</f>
        <v>17.182429599999999</v>
      </c>
      <c r="C27" s="235">
        <f t="shared" ca="1" si="2"/>
        <v>0.34364859200000003</v>
      </c>
      <c r="D27" s="235">
        <f t="shared" ca="1" si="2"/>
        <v>0.34364859200000003</v>
      </c>
      <c r="E27" s="235">
        <f t="shared" ca="1" si="2"/>
        <v>0.34364859200000003</v>
      </c>
      <c r="F27" s="235">
        <f t="shared" ca="1" si="3"/>
        <v>1.0309457759999998</v>
      </c>
      <c r="G27" s="235">
        <f t="shared" ca="1" si="3"/>
        <v>1.0309457759999998</v>
      </c>
      <c r="H27" s="235">
        <f t="shared" ca="1" si="4"/>
        <v>1.5464186640000002</v>
      </c>
      <c r="I27" s="236">
        <f t="shared" ca="1" si="5"/>
        <v>1.890067256</v>
      </c>
      <c r="J27" s="237">
        <f t="shared" ca="1" si="6"/>
        <v>0</v>
      </c>
      <c r="K27" s="235">
        <f t="shared" ca="1" si="6"/>
        <v>0</v>
      </c>
      <c r="L27" s="235">
        <f t="shared" ca="1" si="6"/>
        <v>0</v>
      </c>
      <c r="M27" s="235">
        <f t="shared" ca="1" si="6"/>
        <v>35.969522290150032</v>
      </c>
      <c r="N27" s="235">
        <f t="shared" ca="1" si="6"/>
        <v>35.969522290150032</v>
      </c>
      <c r="O27" s="235">
        <f t="shared" ca="1" si="6"/>
        <v>100.20112333299764</v>
      </c>
      <c r="P27" s="235">
        <f t="shared" ca="1" si="6"/>
        <v>160.14587213851544</v>
      </c>
      <c r="Q27" s="238">
        <f ca="1">J27*VLOOKUP('Tipo de Pilha_AP42'!$E$1,'Área - us ur_AP42'!$A$4:$H$7,2,FALSE)/1000</f>
        <v>0</v>
      </c>
      <c r="R27" s="239">
        <f ca="1">K27*VLOOKUP('Tipo de Pilha_AP42'!$E$1,'Área - us ur_AP42'!$A$4:$H$7,3,FALSE)/1000</f>
        <v>0</v>
      </c>
      <c r="S27" s="239">
        <f ca="1">L27*VLOOKUP('Tipo de Pilha_AP42'!$E$1,'Área - us ur_AP42'!$A$4:$H$7,4,FALSE)/1000</f>
        <v>0</v>
      </c>
      <c r="T27" s="239">
        <f ca="1">M27*VLOOKUP('Tipo de Pilha_AP42'!$E$1,'Área - us ur_AP42'!$A$4:$H$7,5,FALSE)/1000</f>
        <v>1.7265370699272014E-2</v>
      </c>
      <c r="U27" s="239">
        <f ca="1">N27*VLOOKUP('Tipo de Pilha_AP42'!$E$1,'Área - us ur_AP42'!$A$4:$H$7,6,FALSE)/1000</f>
        <v>0</v>
      </c>
      <c r="V27" s="239">
        <f ca="1">O27*VLOOKUP('Tipo de Pilha_AP42'!$E$1,'Área - us ur_AP42'!$A$4:$H$7,7,FALSE)/1000</f>
        <v>1.2024134799959717E-2</v>
      </c>
      <c r="W27" s="240">
        <f ca="1">P27*VLOOKUP('Tipo de Pilha_AP42'!$E$1,'Área - us ur_AP42'!$A$4:$H$7,8,FALSE)/1000</f>
        <v>0</v>
      </c>
      <c r="X27" s="241">
        <f t="shared" ca="1" si="7"/>
        <v>2.9289505499231733E-2</v>
      </c>
      <c r="Z27" s="41" t="s">
        <v>48</v>
      </c>
      <c r="AA27" s="3" t="s">
        <v>4</v>
      </c>
      <c r="AH27" s="41"/>
    </row>
    <row r="28" spans="1:34" ht="15" customHeight="1" x14ac:dyDescent="0.2">
      <c r="A28" s="90">
        <f>'Série Vento-2 dias'!J28</f>
        <v>42056</v>
      </c>
      <c r="B28" s="55">
        <f ca="1">'Série Vento-2 dias'!K28</f>
        <v>14.605065159999999</v>
      </c>
      <c r="C28" s="235">
        <f t="shared" ca="1" si="2"/>
        <v>0.29210130320000005</v>
      </c>
      <c r="D28" s="235">
        <f t="shared" ca="1" si="2"/>
        <v>0.29210130320000005</v>
      </c>
      <c r="E28" s="235">
        <f t="shared" ca="1" si="2"/>
        <v>0.29210130320000005</v>
      </c>
      <c r="F28" s="235">
        <f t="shared" ca="1" si="3"/>
        <v>0.87630390959999993</v>
      </c>
      <c r="G28" s="235">
        <f t="shared" ca="1" si="3"/>
        <v>0.87630390959999993</v>
      </c>
      <c r="H28" s="235">
        <f t="shared" ca="1" si="4"/>
        <v>1.3144558644</v>
      </c>
      <c r="I28" s="236">
        <f t="shared" ca="1" si="5"/>
        <v>1.6065571676000001</v>
      </c>
      <c r="J28" s="237">
        <f t="shared" ca="1" si="6"/>
        <v>0</v>
      </c>
      <c r="K28" s="235">
        <f t="shared" ca="1" si="6"/>
        <v>0</v>
      </c>
      <c r="L28" s="235">
        <f t="shared" ca="1" si="6"/>
        <v>0</v>
      </c>
      <c r="M28" s="235">
        <f t="shared" ca="1" si="6"/>
        <v>22.710454164006201</v>
      </c>
      <c r="N28" s="235">
        <f t="shared" ca="1" si="6"/>
        <v>22.710454164006201</v>
      </c>
      <c r="O28" s="235">
        <f t="shared" ca="1" si="6"/>
        <v>67.482602822149971</v>
      </c>
      <c r="P28" s="235">
        <f t="shared" ca="1" si="6"/>
        <v>109.70256177059423</v>
      </c>
      <c r="Q28" s="238">
        <f ca="1">J28*VLOOKUP('Tipo de Pilha_AP42'!$E$1,'Área - us ur_AP42'!$A$4:$H$7,2,FALSE)/1000</f>
        <v>0</v>
      </c>
      <c r="R28" s="239">
        <f ca="1">K28*VLOOKUP('Tipo de Pilha_AP42'!$E$1,'Área - us ur_AP42'!$A$4:$H$7,3,FALSE)/1000</f>
        <v>0</v>
      </c>
      <c r="S28" s="239">
        <f ca="1">L28*VLOOKUP('Tipo de Pilha_AP42'!$E$1,'Área - us ur_AP42'!$A$4:$H$7,4,FALSE)/1000</f>
        <v>0</v>
      </c>
      <c r="T28" s="239">
        <f ca="1">M28*VLOOKUP('Tipo de Pilha_AP42'!$E$1,'Área - us ur_AP42'!$A$4:$H$7,5,FALSE)/1000</f>
        <v>1.0901017998722977E-2</v>
      </c>
      <c r="U28" s="239">
        <f ca="1">N28*VLOOKUP('Tipo de Pilha_AP42'!$E$1,'Área - us ur_AP42'!$A$4:$H$7,6,FALSE)/1000</f>
        <v>0</v>
      </c>
      <c r="V28" s="239">
        <f ca="1">O28*VLOOKUP('Tipo de Pilha_AP42'!$E$1,'Área - us ur_AP42'!$A$4:$H$7,7,FALSE)/1000</f>
        <v>8.0979123386579963E-3</v>
      </c>
      <c r="W28" s="240">
        <f ca="1">P28*VLOOKUP('Tipo de Pilha_AP42'!$E$1,'Área - us ur_AP42'!$A$4:$H$7,8,FALSE)/1000</f>
        <v>0</v>
      </c>
      <c r="X28" s="241">
        <f t="shared" ca="1" si="7"/>
        <v>1.8998930337380975E-2</v>
      </c>
      <c r="Z28" s="41" t="s">
        <v>49</v>
      </c>
      <c r="AA28" s="3" t="s">
        <v>5</v>
      </c>
      <c r="AH28" s="41"/>
    </row>
    <row r="29" spans="1:34" ht="15" customHeight="1" x14ac:dyDescent="0.2">
      <c r="A29" s="90">
        <f>'Série Vento-2 dias'!J29</f>
        <v>42058</v>
      </c>
      <c r="B29" s="55">
        <f ca="1">'Série Vento-2 dias'!K29</f>
        <v>10.309457759999999</v>
      </c>
      <c r="C29" s="235">
        <f t="shared" ca="1" si="2"/>
        <v>0.20618915520000003</v>
      </c>
      <c r="D29" s="235">
        <f t="shared" ca="1" si="2"/>
        <v>0.20618915520000003</v>
      </c>
      <c r="E29" s="235">
        <f t="shared" ca="1" si="2"/>
        <v>0.20618915520000003</v>
      </c>
      <c r="F29" s="235">
        <f t="shared" ca="1" si="3"/>
        <v>0.61856746559999987</v>
      </c>
      <c r="G29" s="235">
        <f t="shared" ca="1" si="3"/>
        <v>0.61856746559999987</v>
      </c>
      <c r="H29" s="235">
        <f t="shared" ca="1" si="4"/>
        <v>0.92785119839999997</v>
      </c>
      <c r="I29" s="236">
        <f t="shared" ca="1" si="5"/>
        <v>1.1340403536000001</v>
      </c>
      <c r="J29" s="237">
        <f t="shared" ca="1" si="6"/>
        <v>0</v>
      </c>
      <c r="K29" s="235">
        <f t="shared" ca="1" si="6"/>
        <v>0</v>
      </c>
      <c r="L29" s="235">
        <f t="shared" ca="1" si="6"/>
        <v>0</v>
      </c>
      <c r="M29" s="235">
        <f t="shared" ca="1" si="6"/>
        <v>6.7765326068028102</v>
      </c>
      <c r="N29" s="235">
        <f t="shared" ca="1" si="6"/>
        <v>6.7765326068028102</v>
      </c>
      <c r="O29" s="235">
        <f t="shared" ca="1" si="6"/>
        <v>26.821917273402335</v>
      </c>
      <c r="P29" s="235">
        <f t="shared" ca="1" si="6"/>
        <v>46.350032370838377</v>
      </c>
      <c r="Q29" s="238">
        <f ca="1">J29*VLOOKUP('Tipo de Pilha_AP42'!$E$1,'Área - us ur_AP42'!$A$4:$H$7,2,FALSE)/1000</f>
        <v>0</v>
      </c>
      <c r="R29" s="239">
        <f ca="1">K29*VLOOKUP('Tipo de Pilha_AP42'!$E$1,'Área - us ur_AP42'!$A$4:$H$7,3,FALSE)/1000</f>
        <v>0</v>
      </c>
      <c r="S29" s="239">
        <f ca="1">L29*VLOOKUP('Tipo de Pilha_AP42'!$E$1,'Área - us ur_AP42'!$A$4:$H$7,4,FALSE)/1000</f>
        <v>0</v>
      </c>
      <c r="T29" s="239">
        <f ca="1">M29*VLOOKUP('Tipo de Pilha_AP42'!$E$1,'Área - us ur_AP42'!$A$4:$H$7,5,FALSE)/1000</f>
        <v>3.2527356512653486E-3</v>
      </c>
      <c r="U29" s="239">
        <f ca="1">N29*VLOOKUP('Tipo de Pilha_AP42'!$E$1,'Área - us ur_AP42'!$A$4:$H$7,6,FALSE)/1000</f>
        <v>0</v>
      </c>
      <c r="V29" s="239">
        <f ca="1">O29*VLOOKUP('Tipo de Pilha_AP42'!$E$1,'Área - us ur_AP42'!$A$4:$H$7,7,FALSE)/1000</f>
        <v>3.2186300728082799E-3</v>
      </c>
      <c r="W29" s="240">
        <f ca="1">P29*VLOOKUP('Tipo de Pilha_AP42'!$E$1,'Área - us ur_AP42'!$A$4:$H$7,8,FALSE)/1000</f>
        <v>0</v>
      </c>
      <c r="X29" s="241">
        <f t="shared" ca="1" si="7"/>
        <v>6.4713657240736289E-3</v>
      </c>
      <c r="Z29" s="1" t="s">
        <v>2</v>
      </c>
      <c r="AA29" s="3" t="s">
        <v>26</v>
      </c>
      <c r="AH29" s="41"/>
    </row>
    <row r="30" spans="1:34" ht="15" customHeight="1" x14ac:dyDescent="0.2">
      <c r="A30" s="90">
        <f>'Série Vento-2 dias'!J30</f>
        <v>42060</v>
      </c>
      <c r="B30" s="55">
        <f ca="1">'Série Vento-2 dias'!K30</f>
        <v>14.605065159999999</v>
      </c>
      <c r="C30" s="235">
        <f t="shared" ca="1" si="2"/>
        <v>0.29210130320000005</v>
      </c>
      <c r="D30" s="235">
        <f t="shared" ca="1" si="2"/>
        <v>0.29210130320000005</v>
      </c>
      <c r="E30" s="235">
        <f t="shared" ca="1" si="2"/>
        <v>0.29210130320000005</v>
      </c>
      <c r="F30" s="235">
        <f t="shared" ca="1" si="3"/>
        <v>0.87630390959999993</v>
      </c>
      <c r="G30" s="235">
        <f t="shared" ca="1" si="3"/>
        <v>0.87630390959999993</v>
      </c>
      <c r="H30" s="235">
        <f t="shared" ca="1" si="4"/>
        <v>1.3144558644</v>
      </c>
      <c r="I30" s="236">
        <f t="shared" ca="1" si="5"/>
        <v>1.6065571676000001</v>
      </c>
      <c r="J30" s="237">
        <f t="shared" ca="1" si="6"/>
        <v>0</v>
      </c>
      <c r="K30" s="235">
        <f t="shared" ca="1" si="6"/>
        <v>0</v>
      </c>
      <c r="L30" s="235">
        <f t="shared" ca="1" si="6"/>
        <v>0</v>
      </c>
      <c r="M30" s="235">
        <f t="shared" ca="1" si="6"/>
        <v>22.710454164006201</v>
      </c>
      <c r="N30" s="235">
        <f t="shared" ca="1" si="6"/>
        <v>22.710454164006201</v>
      </c>
      <c r="O30" s="235">
        <f t="shared" ca="1" si="6"/>
        <v>67.482602822149971</v>
      </c>
      <c r="P30" s="235">
        <f t="shared" ca="1" si="6"/>
        <v>109.70256177059423</v>
      </c>
      <c r="Q30" s="238">
        <f ca="1">J30*VLOOKUP('Tipo de Pilha_AP42'!$E$1,'Área - us ur_AP42'!$A$4:$H$7,2,FALSE)/1000</f>
        <v>0</v>
      </c>
      <c r="R30" s="239">
        <f ca="1">K30*VLOOKUP('Tipo de Pilha_AP42'!$E$1,'Área - us ur_AP42'!$A$4:$H$7,3,FALSE)/1000</f>
        <v>0</v>
      </c>
      <c r="S30" s="239">
        <f ca="1">L30*VLOOKUP('Tipo de Pilha_AP42'!$E$1,'Área - us ur_AP42'!$A$4:$H$7,4,FALSE)/1000</f>
        <v>0</v>
      </c>
      <c r="T30" s="239">
        <f ca="1">M30*VLOOKUP('Tipo de Pilha_AP42'!$E$1,'Área - us ur_AP42'!$A$4:$H$7,5,FALSE)/1000</f>
        <v>1.0901017998722977E-2</v>
      </c>
      <c r="U30" s="239">
        <f ca="1">N30*VLOOKUP('Tipo de Pilha_AP42'!$E$1,'Área - us ur_AP42'!$A$4:$H$7,6,FALSE)/1000</f>
        <v>0</v>
      </c>
      <c r="V30" s="239">
        <f ca="1">O30*VLOOKUP('Tipo de Pilha_AP42'!$E$1,'Área - us ur_AP42'!$A$4:$H$7,7,FALSE)/1000</f>
        <v>8.0979123386579963E-3</v>
      </c>
      <c r="W30" s="240">
        <f ca="1">P30*VLOOKUP('Tipo de Pilha_AP42'!$E$1,'Área - us ur_AP42'!$A$4:$H$7,8,FALSE)/1000</f>
        <v>0</v>
      </c>
      <c r="X30" s="241">
        <f t="shared" ca="1" si="7"/>
        <v>1.8998930337380975E-2</v>
      </c>
      <c r="Z30" s="41" t="s">
        <v>50</v>
      </c>
      <c r="AA30" s="3" t="s">
        <v>51</v>
      </c>
    </row>
    <row r="31" spans="1:34" ht="15" customHeight="1" x14ac:dyDescent="0.2">
      <c r="A31" s="90">
        <f>'Série Vento-2 dias'!J31</f>
        <v>42062</v>
      </c>
      <c r="B31" s="55">
        <f ca="1">'Série Vento-2 dias'!K31</f>
        <v>12.886822199999999</v>
      </c>
      <c r="C31" s="235">
        <f t="shared" ca="1" si="2"/>
        <v>0.25773644400000001</v>
      </c>
      <c r="D31" s="235">
        <f t="shared" ca="1" si="2"/>
        <v>0.25773644400000001</v>
      </c>
      <c r="E31" s="235">
        <f t="shared" ca="1" si="2"/>
        <v>0.25773644400000001</v>
      </c>
      <c r="F31" s="235">
        <f t="shared" ca="1" si="3"/>
        <v>0.77320933199999997</v>
      </c>
      <c r="G31" s="235">
        <f t="shared" ca="1" si="3"/>
        <v>0.77320933199999997</v>
      </c>
      <c r="H31" s="235">
        <f t="shared" ca="1" si="4"/>
        <v>1.159813998</v>
      </c>
      <c r="I31" s="236">
        <f t="shared" ca="1" si="5"/>
        <v>1.417550442</v>
      </c>
      <c r="J31" s="237">
        <f t="shared" ca="1" si="6"/>
        <v>0</v>
      </c>
      <c r="K31" s="235">
        <f t="shared" ca="1" si="6"/>
        <v>0</v>
      </c>
      <c r="L31" s="235">
        <f t="shared" ca="1" si="6"/>
        <v>0</v>
      </c>
      <c r="M31" s="235">
        <f t="shared" ca="1" si="6"/>
        <v>15.412206743169399</v>
      </c>
      <c r="N31" s="235">
        <f t="shared" ca="1" si="6"/>
        <v>15.412206743169399</v>
      </c>
      <c r="O31" s="235">
        <f t="shared" ca="1" si="6"/>
        <v>49.137801307251152</v>
      </c>
      <c r="P31" s="235">
        <f t="shared" ca="1" si="6"/>
        <v>81.253601828674945</v>
      </c>
      <c r="Q31" s="238">
        <f ca="1">J31*VLOOKUP('Tipo de Pilha_AP42'!$E$1,'Área - us ur_AP42'!$A$4:$H$7,2,FALSE)/1000</f>
        <v>0</v>
      </c>
      <c r="R31" s="239">
        <f ca="1">K31*VLOOKUP('Tipo de Pilha_AP42'!$E$1,'Área - us ur_AP42'!$A$4:$H$7,3,FALSE)/1000</f>
        <v>0</v>
      </c>
      <c r="S31" s="239">
        <f ca="1">L31*VLOOKUP('Tipo de Pilha_AP42'!$E$1,'Área - us ur_AP42'!$A$4:$H$7,4,FALSE)/1000</f>
        <v>0</v>
      </c>
      <c r="T31" s="239">
        <f ca="1">M31*VLOOKUP('Tipo de Pilha_AP42'!$E$1,'Área - us ur_AP42'!$A$4:$H$7,5,FALSE)/1000</f>
        <v>7.3978592367213115E-3</v>
      </c>
      <c r="U31" s="239">
        <f ca="1">N31*VLOOKUP('Tipo de Pilha_AP42'!$E$1,'Área - us ur_AP42'!$A$4:$H$7,6,FALSE)/1000</f>
        <v>0</v>
      </c>
      <c r="V31" s="239">
        <f ca="1">O31*VLOOKUP('Tipo de Pilha_AP42'!$E$1,'Área - us ur_AP42'!$A$4:$H$7,7,FALSE)/1000</f>
        <v>5.8965361568701384E-3</v>
      </c>
      <c r="W31" s="240">
        <f ca="1">P31*VLOOKUP('Tipo de Pilha_AP42'!$E$1,'Área - us ur_AP42'!$A$4:$H$7,8,FALSE)/1000</f>
        <v>0</v>
      </c>
      <c r="X31" s="241">
        <f t="shared" ca="1" si="7"/>
        <v>1.329439539359145E-2</v>
      </c>
      <c r="Z31" s="41" t="s">
        <v>6</v>
      </c>
      <c r="AA31" s="3" t="s">
        <v>45</v>
      </c>
    </row>
    <row r="32" spans="1:34" ht="15" customHeight="1" x14ac:dyDescent="0.2">
      <c r="A32" s="90">
        <f>'Série Vento-2 dias'!J32</f>
        <v>42064</v>
      </c>
      <c r="B32" s="55">
        <f ca="1">'Série Vento-2 dias'!K32</f>
        <v>12.027700719999999</v>
      </c>
      <c r="C32" s="235">
        <f t="shared" ca="1" si="2"/>
        <v>0.24055401440000002</v>
      </c>
      <c r="D32" s="235">
        <f t="shared" ca="1" si="2"/>
        <v>0.24055401440000002</v>
      </c>
      <c r="E32" s="235">
        <f t="shared" ca="1" si="2"/>
        <v>0.24055401440000002</v>
      </c>
      <c r="F32" s="235">
        <f t="shared" ca="1" si="3"/>
        <v>0.72166204319999994</v>
      </c>
      <c r="G32" s="235">
        <f t="shared" ca="1" si="3"/>
        <v>0.72166204319999994</v>
      </c>
      <c r="H32" s="235">
        <f t="shared" ca="1" si="4"/>
        <v>1.0824930648</v>
      </c>
      <c r="I32" s="236">
        <f t="shared" ca="1" si="5"/>
        <v>1.3230470792</v>
      </c>
      <c r="J32" s="237">
        <f t="shared" ca="1" si="6"/>
        <v>0</v>
      </c>
      <c r="K32" s="235">
        <f t="shared" ca="1" si="6"/>
        <v>0</v>
      </c>
      <c r="L32" s="235">
        <f t="shared" ca="1" si="6"/>
        <v>0</v>
      </c>
      <c r="M32" s="235">
        <f t="shared" ca="1" si="6"/>
        <v>12.22542243172872</v>
      </c>
      <c r="N32" s="235">
        <f t="shared" ca="1" si="6"/>
        <v>12.22542243172872</v>
      </c>
      <c r="O32" s="235">
        <f t="shared" ca="1" si="6"/>
        <v>41.00566419750163</v>
      </c>
      <c r="P32" s="235">
        <f t="shared" ca="1" si="6"/>
        <v>68.583095948723766</v>
      </c>
      <c r="Q32" s="238">
        <f ca="1">J32*VLOOKUP('Tipo de Pilha_AP42'!$E$1,'Área - us ur_AP42'!$A$4:$H$7,2,FALSE)/1000</f>
        <v>0</v>
      </c>
      <c r="R32" s="239">
        <f ca="1">K32*VLOOKUP('Tipo de Pilha_AP42'!$E$1,'Área - us ur_AP42'!$A$4:$H$7,3,FALSE)/1000</f>
        <v>0</v>
      </c>
      <c r="S32" s="239">
        <f ca="1">L32*VLOOKUP('Tipo de Pilha_AP42'!$E$1,'Área - us ur_AP42'!$A$4:$H$7,4,FALSE)/1000</f>
        <v>0</v>
      </c>
      <c r="T32" s="239">
        <f ca="1">M32*VLOOKUP('Tipo de Pilha_AP42'!$E$1,'Área - us ur_AP42'!$A$4:$H$7,5,FALSE)/1000</f>
        <v>5.8682027672297852E-3</v>
      </c>
      <c r="U32" s="239">
        <f ca="1">N32*VLOOKUP('Tipo de Pilha_AP42'!$E$1,'Área - us ur_AP42'!$A$4:$H$7,6,FALSE)/1000</f>
        <v>0</v>
      </c>
      <c r="V32" s="239">
        <f ca="1">O32*VLOOKUP('Tipo de Pilha_AP42'!$E$1,'Área - us ur_AP42'!$A$4:$H$7,7,FALSE)/1000</f>
        <v>4.9206797037001961E-3</v>
      </c>
      <c r="W32" s="240">
        <f ca="1">P32*VLOOKUP('Tipo de Pilha_AP42'!$E$1,'Área - us ur_AP42'!$A$4:$H$7,8,FALSE)/1000</f>
        <v>0</v>
      </c>
      <c r="X32" s="241">
        <f t="shared" ca="1" si="7"/>
        <v>1.0788882470929982E-2</v>
      </c>
      <c r="Z32" s="41" t="s">
        <v>52</v>
      </c>
      <c r="AA32" s="3" t="s">
        <v>53</v>
      </c>
    </row>
    <row r="33" spans="1:24" ht="15" customHeight="1" x14ac:dyDescent="0.2">
      <c r="A33" s="90">
        <f>'Série Vento-2 dias'!J33</f>
        <v>42066</v>
      </c>
      <c r="B33" s="55">
        <f ca="1">'Série Vento-2 dias'!K33</f>
        <v>12.886822199999999</v>
      </c>
      <c r="C33" s="235">
        <f t="shared" ca="1" si="2"/>
        <v>0.25773644400000001</v>
      </c>
      <c r="D33" s="235">
        <f t="shared" ca="1" si="2"/>
        <v>0.25773644400000001</v>
      </c>
      <c r="E33" s="235">
        <f t="shared" ca="1" si="2"/>
        <v>0.25773644400000001</v>
      </c>
      <c r="F33" s="235">
        <f t="shared" ca="1" si="3"/>
        <v>0.77320933199999997</v>
      </c>
      <c r="G33" s="235">
        <f t="shared" ca="1" si="3"/>
        <v>0.77320933199999997</v>
      </c>
      <c r="H33" s="235">
        <f t="shared" ca="1" si="4"/>
        <v>1.159813998</v>
      </c>
      <c r="I33" s="236">
        <f t="shared" ca="1" si="5"/>
        <v>1.417550442</v>
      </c>
      <c r="J33" s="237">
        <f t="shared" ca="1" si="6"/>
        <v>0</v>
      </c>
      <c r="K33" s="235">
        <f t="shared" ca="1" si="6"/>
        <v>0</v>
      </c>
      <c r="L33" s="235">
        <f t="shared" ca="1" si="6"/>
        <v>0</v>
      </c>
      <c r="M33" s="235">
        <f t="shared" ca="1" si="6"/>
        <v>15.412206743169399</v>
      </c>
      <c r="N33" s="235">
        <f t="shared" ca="1" si="6"/>
        <v>15.412206743169399</v>
      </c>
      <c r="O33" s="235">
        <f t="shared" ca="1" si="6"/>
        <v>49.137801307251152</v>
      </c>
      <c r="P33" s="235">
        <f t="shared" ca="1" si="6"/>
        <v>81.253601828674945</v>
      </c>
      <c r="Q33" s="238">
        <f ca="1">J33*VLOOKUP('Tipo de Pilha_AP42'!$E$1,'Área - us ur_AP42'!$A$4:$H$7,2,FALSE)/1000</f>
        <v>0</v>
      </c>
      <c r="R33" s="239">
        <f ca="1">K33*VLOOKUP('Tipo de Pilha_AP42'!$E$1,'Área - us ur_AP42'!$A$4:$H$7,3,FALSE)/1000</f>
        <v>0</v>
      </c>
      <c r="S33" s="239">
        <f ca="1">L33*VLOOKUP('Tipo de Pilha_AP42'!$E$1,'Área - us ur_AP42'!$A$4:$H$7,4,FALSE)/1000</f>
        <v>0</v>
      </c>
      <c r="T33" s="239">
        <f ca="1">M33*VLOOKUP('Tipo de Pilha_AP42'!$E$1,'Área - us ur_AP42'!$A$4:$H$7,5,FALSE)/1000</f>
        <v>7.3978592367213115E-3</v>
      </c>
      <c r="U33" s="239">
        <f ca="1">N33*VLOOKUP('Tipo de Pilha_AP42'!$E$1,'Área - us ur_AP42'!$A$4:$H$7,6,FALSE)/1000</f>
        <v>0</v>
      </c>
      <c r="V33" s="239">
        <f ca="1">O33*VLOOKUP('Tipo de Pilha_AP42'!$E$1,'Área - us ur_AP42'!$A$4:$H$7,7,FALSE)/1000</f>
        <v>5.8965361568701384E-3</v>
      </c>
      <c r="W33" s="240">
        <f ca="1">P33*VLOOKUP('Tipo de Pilha_AP42'!$E$1,'Área - us ur_AP42'!$A$4:$H$7,8,FALSE)/1000</f>
        <v>0</v>
      </c>
      <c r="X33" s="241">
        <f t="shared" ca="1" si="7"/>
        <v>1.329439539359145E-2</v>
      </c>
    </row>
    <row r="34" spans="1:24" ht="15" customHeight="1" x14ac:dyDescent="0.2">
      <c r="A34" s="90">
        <f>'Série Vento-2 dias'!J34</f>
        <v>42068</v>
      </c>
      <c r="B34" s="55">
        <f ca="1">'Série Vento-2 dias'!K34</f>
        <v>10.309457759999999</v>
      </c>
      <c r="C34" s="235">
        <f t="shared" ca="1" si="2"/>
        <v>0.20618915520000003</v>
      </c>
      <c r="D34" s="235">
        <f t="shared" ca="1" si="2"/>
        <v>0.20618915520000003</v>
      </c>
      <c r="E34" s="235">
        <f t="shared" ca="1" si="2"/>
        <v>0.20618915520000003</v>
      </c>
      <c r="F34" s="235">
        <f t="shared" ca="1" si="3"/>
        <v>0.61856746559999987</v>
      </c>
      <c r="G34" s="235">
        <f t="shared" ca="1" si="3"/>
        <v>0.61856746559999987</v>
      </c>
      <c r="H34" s="235">
        <f t="shared" ca="1" si="4"/>
        <v>0.92785119839999997</v>
      </c>
      <c r="I34" s="236">
        <f t="shared" ca="1" si="5"/>
        <v>1.1340403536000001</v>
      </c>
      <c r="J34" s="237">
        <f t="shared" ca="1" si="6"/>
        <v>0</v>
      </c>
      <c r="K34" s="235">
        <f t="shared" ca="1" si="6"/>
        <v>0</v>
      </c>
      <c r="L34" s="235">
        <f t="shared" ca="1" si="6"/>
        <v>0</v>
      </c>
      <c r="M34" s="235">
        <f t="shared" ca="1" si="6"/>
        <v>6.7765326068028102</v>
      </c>
      <c r="N34" s="235">
        <f t="shared" ca="1" si="6"/>
        <v>6.7765326068028102</v>
      </c>
      <c r="O34" s="235">
        <f t="shared" ca="1" si="6"/>
        <v>26.821917273402335</v>
      </c>
      <c r="P34" s="235">
        <f t="shared" ca="1" si="6"/>
        <v>46.350032370838377</v>
      </c>
      <c r="Q34" s="238">
        <f ca="1">J34*VLOOKUP('Tipo de Pilha_AP42'!$E$1,'Área - us ur_AP42'!$A$4:$H$7,2,FALSE)/1000</f>
        <v>0</v>
      </c>
      <c r="R34" s="239">
        <f ca="1">K34*VLOOKUP('Tipo de Pilha_AP42'!$E$1,'Área - us ur_AP42'!$A$4:$H$7,3,FALSE)/1000</f>
        <v>0</v>
      </c>
      <c r="S34" s="239">
        <f ca="1">L34*VLOOKUP('Tipo de Pilha_AP42'!$E$1,'Área - us ur_AP42'!$A$4:$H$7,4,FALSE)/1000</f>
        <v>0</v>
      </c>
      <c r="T34" s="239">
        <f ca="1">M34*VLOOKUP('Tipo de Pilha_AP42'!$E$1,'Área - us ur_AP42'!$A$4:$H$7,5,FALSE)/1000</f>
        <v>3.2527356512653486E-3</v>
      </c>
      <c r="U34" s="239">
        <f ca="1">N34*VLOOKUP('Tipo de Pilha_AP42'!$E$1,'Área - us ur_AP42'!$A$4:$H$7,6,FALSE)/1000</f>
        <v>0</v>
      </c>
      <c r="V34" s="239">
        <f ca="1">O34*VLOOKUP('Tipo de Pilha_AP42'!$E$1,'Área - us ur_AP42'!$A$4:$H$7,7,FALSE)/1000</f>
        <v>3.2186300728082799E-3</v>
      </c>
      <c r="W34" s="240">
        <f ca="1">P34*VLOOKUP('Tipo de Pilha_AP42'!$E$1,'Área - us ur_AP42'!$A$4:$H$7,8,FALSE)/1000</f>
        <v>0</v>
      </c>
      <c r="X34" s="241">
        <f t="shared" ca="1" si="7"/>
        <v>6.4713657240736289E-3</v>
      </c>
    </row>
    <row r="35" spans="1:24" ht="15" customHeight="1" x14ac:dyDescent="0.2">
      <c r="A35" s="90">
        <f>'Série Vento-2 dias'!J35</f>
        <v>42070</v>
      </c>
      <c r="B35" s="55">
        <f ca="1">'Série Vento-2 dias'!K35</f>
        <v>16.32330812</v>
      </c>
      <c r="C35" s="235">
        <f t="shared" ca="1" si="2"/>
        <v>0.32646616240000009</v>
      </c>
      <c r="D35" s="235">
        <f t="shared" ca="1" si="2"/>
        <v>0.32646616240000009</v>
      </c>
      <c r="E35" s="235">
        <f t="shared" ca="1" si="2"/>
        <v>0.32646616240000009</v>
      </c>
      <c r="F35" s="235">
        <f t="shared" ca="1" si="3"/>
        <v>0.9793984872</v>
      </c>
      <c r="G35" s="235">
        <f t="shared" ca="1" si="3"/>
        <v>0.9793984872</v>
      </c>
      <c r="H35" s="235">
        <f t="shared" ca="1" si="4"/>
        <v>1.4690977308000002</v>
      </c>
      <c r="I35" s="236">
        <f t="shared" ca="1" si="5"/>
        <v>1.7955638932000002</v>
      </c>
      <c r="J35" s="237">
        <f t="shared" ca="1" si="6"/>
        <v>0</v>
      </c>
      <c r="K35" s="235">
        <f t="shared" ca="1" si="6"/>
        <v>0</v>
      </c>
      <c r="L35" s="235">
        <f t="shared" ca="1" si="6"/>
        <v>0</v>
      </c>
      <c r="M35" s="235">
        <f t="shared" ca="1" si="6"/>
        <v>31.241606648783609</v>
      </c>
      <c r="N35" s="235">
        <f t="shared" ca="1" si="6"/>
        <v>31.241606648783609</v>
      </c>
      <c r="O35" s="235">
        <f t="shared" ca="1" si="6"/>
        <v>88.601440730915172</v>
      </c>
      <c r="P35" s="235">
        <f t="shared" ca="1" si="6"/>
        <v>142.29545262186943</v>
      </c>
      <c r="Q35" s="238">
        <f ca="1">J35*VLOOKUP('Tipo de Pilha_AP42'!$E$1,'Área - us ur_AP42'!$A$4:$H$7,2,FALSE)/1000</f>
        <v>0</v>
      </c>
      <c r="R35" s="239">
        <f ca="1">K35*VLOOKUP('Tipo de Pilha_AP42'!$E$1,'Área - us ur_AP42'!$A$4:$H$7,3,FALSE)/1000</f>
        <v>0</v>
      </c>
      <c r="S35" s="239">
        <f ca="1">L35*VLOOKUP('Tipo de Pilha_AP42'!$E$1,'Área - us ur_AP42'!$A$4:$H$7,4,FALSE)/1000</f>
        <v>0</v>
      </c>
      <c r="T35" s="239">
        <f ca="1">M35*VLOOKUP('Tipo de Pilha_AP42'!$E$1,'Área - us ur_AP42'!$A$4:$H$7,5,FALSE)/1000</f>
        <v>1.4995971191416132E-2</v>
      </c>
      <c r="U35" s="239">
        <f ca="1">N35*VLOOKUP('Tipo de Pilha_AP42'!$E$1,'Área - us ur_AP42'!$A$4:$H$7,6,FALSE)/1000</f>
        <v>0</v>
      </c>
      <c r="V35" s="239">
        <f ca="1">O35*VLOOKUP('Tipo de Pilha_AP42'!$E$1,'Área - us ur_AP42'!$A$4:$H$7,7,FALSE)/1000</f>
        <v>1.0632172887709821E-2</v>
      </c>
      <c r="W35" s="240">
        <f ca="1">P35*VLOOKUP('Tipo de Pilha_AP42'!$E$1,'Área - us ur_AP42'!$A$4:$H$7,8,FALSE)/1000</f>
        <v>0</v>
      </c>
      <c r="X35" s="241">
        <f t="shared" ca="1" si="7"/>
        <v>2.5628144079125954E-2</v>
      </c>
    </row>
    <row r="36" spans="1:24" ht="15" customHeight="1" x14ac:dyDescent="0.2">
      <c r="A36" s="90">
        <f>'Série Vento-2 dias'!J36</f>
        <v>42072</v>
      </c>
      <c r="B36" s="55">
        <f ca="1">'Série Vento-2 dias'!K36</f>
        <v>16.32330812</v>
      </c>
      <c r="C36" s="235">
        <f t="shared" ca="1" si="2"/>
        <v>0.32646616240000009</v>
      </c>
      <c r="D36" s="235">
        <f t="shared" ca="1" si="2"/>
        <v>0.32646616240000009</v>
      </c>
      <c r="E36" s="235">
        <f t="shared" ca="1" si="2"/>
        <v>0.32646616240000009</v>
      </c>
      <c r="F36" s="235">
        <f t="shared" ca="1" si="3"/>
        <v>0.9793984872</v>
      </c>
      <c r="G36" s="235">
        <f t="shared" ca="1" si="3"/>
        <v>0.9793984872</v>
      </c>
      <c r="H36" s="235">
        <f t="shared" ca="1" si="4"/>
        <v>1.4690977308000002</v>
      </c>
      <c r="I36" s="236">
        <f t="shared" ca="1" si="5"/>
        <v>1.7955638932000002</v>
      </c>
      <c r="J36" s="237">
        <f t="shared" ca="1" si="6"/>
        <v>0</v>
      </c>
      <c r="K36" s="235">
        <f t="shared" ca="1" si="6"/>
        <v>0</v>
      </c>
      <c r="L36" s="235">
        <f t="shared" ca="1" si="6"/>
        <v>0</v>
      </c>
      <c r="M36" s="235">
        <f t="shared" ca="1" si="6"/>
        <v>31.241606648783609</v>
      </c>
      <c r="N36" s="235">
        <f t="shared" ca="1" si="6"/>
        <v>31.241606648783609</v>
      </c>
      <c r="O36" s="235">
        <f t="shared" ca="1" si="6"/>
        <v>88.601440730915172</v>
      </c>
      <c r="P36" s="235">
        <f t="shared" ca="1" si="6"/>
        <v>142.29545262186943</v>
      </c>
      <c r="Q36" s="238">
        <f ca="1">J36*VLOOKUP('Tipo de Pilha_AP42'!$E$1,'Área - us ur_AP42'!$A$4:$H$7,2,FALSE)/1000</f>
        <v>0</v>
      </c>
      <c r="R36" s="239">
        <f ca="1">K36*VLOOKUP('Tipo de Pilha_AP42'!$E$1,'Área - us ur_AP42'!$A$4:$H$7,3,FALSE)/1000</f>
        <v>0</v>
      </c>
      <c r="S36" s="239">
        <f ca="1">L36*VLOOKUP('Tipo de Pilha_AP42'!$E$1,'Área - us ur_AP42'!$A$4:$H$7,4,FALSE)/1000</f>
        <v>0</v>
      </c>
      <c r="T36" s="239">
        <f ca="1">M36*VLOOKUP('Tipo de Pilha_AP42'!$E$1,'Área - us ur_AP42'!$A$4:$H$7,5,FALSE)/1000</f>
        <v>1.4995971191416132E-2</v>
      </c>
      <c r="U36" s="239">
        <f ca="1">N36*VLOOKUP('Tipo de Pilha_AP42'!$E$1,'Área - us ur_AP42'!$A$4:$H$7,6,FALSE)/1000</f>
        <v>0</v>
      </c>
      <c r="V36" s="239">
        <f ca="1">O36*VLOOKUP('Tipo de Pilha_AP42'!$E$1,'Área - us ur_AP42'!$A$4:$H$7,7,FALSE)/1000</f>
        <v>1.0632172887709821E-2</v>
      </c>
      <c r="W36" s="240">
        <f ca="1">P36*VLOOKUP('Tipo de Pilha_AP42'!$E$1,'Área - us ur_AP42'!$A$4:$H$7,8,FALSE)/1000</f>
        <v>0</v>
      </c>
      <c r="X36" s="241">
        <f t="shared" ca="1" si="7"/>
        <v>2.5628144079125954E-2</v>
      </c>
    </row>
    <row r="37" spans="1:24" ht="15" customHeight="1" x14ac:dyDescent="0.2">
      <c r="A37" s="90">
        <f>'Série Vento-2 dias'!J37</f>
        <v>42074</v>
      </c>
      <c r="B37" s="55">
        <f ca="1">'Série Vento-2 dias'!K37</f>
        <v>15.464186639999999</v>
      </c>
      <c r="C37" s="235">
        <f t="shared" ca="1" si="2"/>
        <v>0.30928373280000004</v>
      </c>
      <c r="D37" s="235">
        <f t="shared" ca="1" si="2"/>
        <v>0.30928373280000004</v>
      </c>
      <c r="E37" s="235">
        <f t="shared" ca="1" si="2"/>
        <v>0.30928373280000004</v>
      </c>
      <c r="F37" s="235">
        <f t="shared" ca="1" si="3"/>
        <v>0.92785119839999997</v>
      </c>
      <c r="G37" s="235">
        <f t="shared" ca="1" si="3"/>
        <v>0.92785119839999997</v>
      </c>
      <c r="H37" s="235">
        <f t="shared" ca="1" si="4"/>
        <v>1.3917767976000002</v>
      </c>
      <c r="I37" s="236">
        <f t="shared" ca="1" si="5"/>
        <v>1.7010605304000002</v>
      </c>
      <c r="J37" s="237">
        <f t="shared" ca="1" si="6"/>
        <v>0</v>
      </c>
      <c r="K37" s="235">
        <f t="shared" ca="1" si="6"/>
        <v>0</v>
      </c>
      <c r="L37" s="235">
        <f t="shared" ca="1" si="6"/>
        <v>0</v>
      </c>
      <c r="M37" s="235">
        <f t="shared" ca="1" si="6"/>
        <v>26.821917273402335</v>
      </c>
      <c r="N37" s="235">
        <f t="shared" ca="1" si="6"/>
        <v>26.821917273402335</v>
      </c>
      <c r="O37" s="235">
        <f t="shared" ca="1" si="6"/>
        <v>77.695267227299297</v>
      </c>
      <c r="P37" s="235">
        <f t="shared" ca="1" si="6"/>
        <v>125.48101583256233</v>
      </c>
      <c r="Q37" s="238">
        <f ca="1">J37*VLOOKUP('Tipo de Pilha_AP42'!$E$1,'Área - us ur_AP42'!$A$4:$H$7,2,FALSE)/1000</f>
        <v>0</v>
      </c>
      <c r="R37" s="239">
        <f ca="1">K37*VLOOKUP('Tipo de Pilha_AP42'!$E$1,'Área - us ur_AP42'!$A$4:$H$7,3,FALSE)/1000</f>
        <v>0</v>
      </c>
      <c r="S37" s="239">
        <f ca="1">L37*VLOOKUP('Tipo de Pilha_AP42'!$E$1,'Área - us ur_AP42'!$A$4:$H$7,4,FALSE)/1000</f>
        <v>0</v>
      </c>
      <c r="T37" s="239">
        <f ca="1">M37*VLOOKUP('Tipo de Pilha_AP42'!$E$1,'Área - us ur_AP42'!$A$4:$H$7,5,FALSE)/1000</f>
        <v>1.287452029123312E-2</v>
      </c>
      <c r="U37" s="239">
        <f ca="1">N37*VLOOKUP('Tipo de Pilha_AP42'!$E$1,'Área - us ur_AP42'!$A$4:$H$7,6,FALSE)/1000</f>
        <v>0</v>
      </c>
      <c r="V37" s="239">
        <f ca="1">O37*VLOOKUP('Tipo de Pilha_AP42'!$E$1,'Área - us ur_AP42'!$A$4:$H$7,7,FALSE)/1000</f>
        <v>9.3234320672759153E-3</v>
      </c>
      <c r="W37" s="240">
        <f ca="1">P37*VLOOKUP('Tipo de Pilha_AP42'!$E$1,'Área - us ur_AP42'!$A$4:$H$7,8,FALSE)/1000</f>
        <v>0</v>
      </c>
      <c r="X37" s="241">
        <f t="shared" ca="1" si="7"/>
        <v>2.2197952358509035E-2</v>
      </c>
    </row>
    <row r="38" spans="1:24" ht="15" customHeight="1" x14ac:dyDescent="0.2">
      <c r="A38" s="90">
        <f>'Série Vento-2 dias'!J38</f>
        <v>42076</v>
      </c>
      <c r="B38" s="55">
        <f ca="1">'Série Vento-2 dias'!K38</f>
        <v>14.605065159999999</v>
      </c>
      <c r="C38" s="235">
        <f t="shared" ca="1" si="2"/>
        <v>0.29210130320000005</v>
      </c>
      <c r="D38" s="235">
        <f t="shared" ca="1" si="2"/>
        <v>0.29210130320000005</v>
      </c>
      <c r="E38" s="235">
        <f t="shared" ca="1" si="2"/>
        <v>0.29210130320000005</v>
      </c>
      <c r="F38" s="235">
        <f t="shared" ca="1" si="3"/>
        <v>0.87630390959999993</v>
      </c>
      <c r="G38" s="235">
        <f t="shared" ca="1" si="3"/>
        <v>0.87630390959999993</v>
      </c>
      <c r="H38" s="235">
        <f t="shared" ca="1" si="4"/>
        <v>1.3144558644</v>
      </c>
      <c r="I38" s="236">
        <f t="shared" ca="1" si="5"/>
        <v>1.6065571676000001</v>
      </c>
      <c r="J38" s="237">
        <f t="shared" ca="1" si="6"/>
        <v>0</v>
      </c>
      <c r="K38" s="235">
        <f t="shared" ca="1" si="6"/>
        <v>0</v>
      </c>
      <c r="L38" s="235">
        <f t="shared" ca="1" si="6"/>
        <v>0</v>
      </c>
      <c r="M38" s="235">
        <f t="shared" ca="1" si="6"/>
        <v>22.710454164006201</v>
      </c>
      <c r="N38" s="235">
        <f t="shared" ca="1" si="6"/>
        <v>22.710454164006201</v>
      </c>
      <c r="O38" s="235">
        <f t="shared" ca="1" si="6"/>
        <v>67.482602822149971</v>
      </c>
      <c r="P38" s="235">
        <f t="shared" ca="1" si="6"/>
        <v>109.70256177059423</v>
      </c>
      <c r="Q38" s="238">
        <f ca="1">J38*VLOOKUP('Tipo de Pilha_AP42'!$E$1,'Área - us ur_AP42'!$A$4:$H$7,2,FALSE)/1000</f>
        <v>0</v>
      </c>
      <c r="R38" s="239">
        <f ca="1">K38*VLOOKUP('Tipo de Pilha_AP42'!$E$1,'Área - us ur_AP42'!$A$4:$H$7,3,FALSE)/1000</f>
        <v>0</v>
      </c>
      <c r="S38" s="239">
        <f ca="1">L38*VLOOKUP('Tipo de Pilha_AP42'!$E$1,'Área - us ur_AP42'!$A$4:$H$7,4,FALSE)/1000</f>
        <v>0</v>
      </c>
      <c r="T38" s="239">
        <f ca="1">M38*VLOOKUP('Tipo de Pilha_AP42'!$E$1,'Área - us ur_AP42'!$A$4:$H$7,5,FALSE)/1000</f>
        <v>1.0901017998722977E-2</v>
      </c>
      <c r="U38" s="239">
        <f ca="1">N38*VLOOKUP('Tipo de Pilha_AP42'!$E$1,'Área - us ur_AP42'!$A$4:$H$7,6,FALSE)/1000</f>
        <v>0</v>
      </c>
      <c r="V38" s="239">
        <f ca="1">O38*VLOOKUP('Tipo de Pilha_AP42'!$E$1,'Área - us ur_AP42'!$A$4:$H$7,7,FALSE)/1000</f>
        <v>8.0979123386579963E-3</v>
      </c>
      <c r="W38" s="240">
        <f ca="1">P38*VLOOKUP('Tipo de Pilha_AP42'!$E$1,'Área - us ur_AP42'!$A$4:$H$7,8,FALSE)/1000</f>
        <v>0</v>
      </c>
      <c r="X38" s="241">
        <f t="shared" ca="1" si="7"/>
        <v>1.8998930337380975E-2</v>
      </c>
    </row>
    <row r="39" spans="1:24" ht="15" customHeight="1" x14ac:dyDescent="0.2">
      <c r="A39" s="90">
        <f>'Série Vento-2 dias'!J39</f>
        <v>42078</v>
      </c>
      <c r="B39" s="55">
        <f ca="1">'Série Vento-2 dias'!K39</f>
        <v>12.886822199999999</v>
      </c>
      <c r="C39" s="235">
        <f t="shared" ca="1" si="2"/>
        <v>0.25773644400000001</v>
      </c>
      <c r="D39" s="235">
        <f t="shared" ca="1" si="2"/>
        <v>0.25773644400000001</v>
      </c>
      <c r="E39" s="235">
        <f t="shared" ca="1" si="2"/>
        <v>0.25773644400000001</v>
      </c>
      <c r="F39" s="235">
        <f t="shared" ca="1" si="3"/>
        <v>0.77320933199999997</v>
      </c>
      <c r="G39" s="235">
        <f t="shared" ca="1" si="3"/>
        <v>0.77320933199999997</v>
      </c>
      <c r="H39" s="235">
        <f t="shared" ca="1" si="4"/>
        <v>1.159813998</v>
      </c>
      <c r="I39" s="236">
        <f t="shared" ca="1" si="5"/>
        <v>1.417550442</v>
      </c>
      <c r="J39" s="237">
        <f t="shared" ca="1" si="6"/>
        <v>0</v>
      </c>
      <c r="K39" s="235">
        <f t="shared" ca="1" si="6"/>
        <v>0</v>
      </c>
      <c r="L39" s="235">
        <f t="shared" ca="1" si="6"/>
        <v>0</v>
      </c>
      <c r="M39" s="235">
        <f t="shared" ca="1" si="6"/>
        <v>15.412206743169399</v>
      </c>
      <c r="N39" s="235">
        <f t="shared" ca="1" si="6"/>
        <v>15.412206743169399</v>
      </c>
      <c r="O39" s="235">
        <f t="shared" ca="1" si="6"/>
        <v>49.137801307251152</v>
      </c>
      <c r="P39" s="235">
        <f t="shared" ca="1" si="6"/>
        <v>81.253601828674945</v>
      </c>
      <c r="Q39" s="238">
        <f ca="1">J39*VLOOKUP('Tipo de Pilha_AP42'!$E$1,'Área - us ur_AP42'!$A$4:$H$7,2,FALSE)/1000</f>
        <v>0</v>
      </c>
      <c r="R39" s="239">
        <f ca="1">K39*VLOOKUP('Tipo de Pilha_AP42'!$E$1,'Área - us ur_AP42'!$A$4:$H$7,3,FALSE)/1000</f>
        <v>0</v>
      </c>
      <c r="S39" s="239">
        <f ca="1">L39*VLOOKUP('Tipo de Pilha_AP42'!$E$1,'Área - us ur_AP42'!$A$4:$H$7,4,FALSE)/1000</f>
        <v>0</v>
      </c>
      <c r="T39" s="239">
        <f ca="1">M39*VLOOKUP('Tipo de Pilha_AP42'!$E$1,'Área - us ur_AP42'!$A$4:$H$7,5,FALSE)/1000</f>
        <v>7.3978592367213115E-3</v>
      </c>
      <c r="U39" s="239">
        <f ca="1">N39*VLOOKUP('Tipo de Pilha_AP42'!$E$1,'Área - us ur_AP42'!$A$4:$H$7,6,FALSE)/1000</f>
        <v>0</v>
      </c>
      <c r="V39" s="239">
        <f ca="1">O39*VLOOKUP('Tipo de Pilha_AP42'!$E$1,'Área - us ur_AP42'!$A$4:$H$7,7,FALSE)/1000</f>
        <v>5.8965361568701384E-3</v>
      </c>
      <c r="W39" s="240">
        <f ca="1">P39*VLOOKUP('Tipo de Pilha_AP42'!$E$1,'Área - us ur_AP42'!$A$4:$H$7,8,FALSE)/1000</f>
        <v>0</v>
      </c>
      <c r="X39" s="241">
        <f t="shared" ca="1" si="7"/>
        <v>1.329439539359145E-2</v>
      </c>
    </row>
    <row r="40" spans="1:24" ht="15" customHeight="1" x14ac:dyDescent="0.2">
      <c r="A40" s="90">
        <f>'Série Vento-2 dias'!J40</f>
        <v>42080</v>
      </c>
      <c r="B40" s="55">
        <f ca="1">'Série Vento-2 dias'!K40</f>
        <v>13.74594368</v>
      </c>
      <c r="C40" s="235">
        <f t="shared" ca="1" si="2"/>
        <v>0.27491887360000006</v>
      </c>
      <c r="D40" s="235">
        <f t="shared" ca="1" si="2"/>
        <v>0.27491887360000006</v>
      </c>
      <c r="E40" s="235">
        <f t="shared" ca="1" si="2"/>
        <v>0.27491887360000006</v>
      </c>
      <c r="F40" s="235">
        <f t="shared" ca="1" si="3"/>
        <v>0.82475662080000001</v>
      </c>
      <c r="G40" s="235">
        <f t="shared" ca="1" si="3"/>
        <v>0.82475662080000001</v>
      </c>
      <c r="H40" s="235">
        <f t="shared" ca="1" si="4"/>
        <v>1.2371349312000002</v>
      </c>
      <c r="I40" s="236">
        <f t="shared" ca="1" si="5"/>
        <v>1.5120538048000003</v>
      </c>
      <c r="J40" s="237">
        <f t="shared" ca="1" si="6"/>
        <v>0</v>
      </c>
      <c r="K40" s="235">
        <f t="shared" ca="1" si="6"/>
        <v>0</v>
      </c>
      <c r="L40" s="235">
        <f t="shared" ca="1" si="6"/>
        <v>0</v>
      </c>
      <c r="M40" s="235">
        <f t="shared" ca="1" si="6"/>
        <v>18.90721732059523</v>
      </c>
      <c r="N40" s="235">
        <f t="shared" ca="1" si="6"/>
        <v>18.90721732059523</v>
      </c>
      <c r="O40" s="235">
        <f t="shared" ca="1" si="6"/>
        <v>57.963447515467294</v>
      </c>
      <c r="P40" s="235">
        <f t="shared" ca="1" si="6"/>
        <v>94.960090435965128</v>
      </c>
      <c r="Q40" s="238">
        <f ca="1">J40*VLOOKUP('Tipo de Pilha_AP42'!$E$1,'Área - us ur_AP42'!$A$4:$H$7,2,FALSE)/1000</f>
        <v>0</v>
      </c>
      <c r="R40" s="239">
        <f ca="1">K40*VLOOKUP('Tipo de Pilha_AP42'!$E$1,'Área - us ur_AP42'!$A$4:$H$7,3,FALSE)/1000</f>
        <v>0</v>
      </c>
      <c r="S40" s="239">
        <f ca="1">L40*VLOOKUP('Tipo de Pilha_AP42'!$E$1,'Área - us ur_AP42'!$A$4:$H$7,4,FALSE)/1000</f>
        <v>0</v>
      </c>
      <c r="T40" s="239">
        <f ca="1">M40*VLOOKUP('Tipo de Pilha_AP42'!$E$1,'Área - us ur_AP42'!$A$4:$H$7,5,FALSE)/1000</f>
        <v>9.0754643138857109E-3</v>
      </c>
      <c r="U40" s="239">
        <f ca="1">N40*VLOOKUP('Tipo de Pilha_AP42'!$E$1,'Área - us ur_AP42'!$A$4:$H$7,6,FALSE)/1000</f>
        <v>0</v>
      </c>
      <c r="V40" s="239">
        <f ca="1">O40*VLOOKUP('Tipo de Pilha_AP42'!$E$1,'Área - us ur_AP42'!$A$4:$H$7,7,FALSE)/1000</f>
        <v>6.9556137018560752E-3</v>
      </c>
      <c r="W40" s="240">
        <f ca="1">P40*VLOOKUP('Tipo de Pilha_AP42'!$E$1,'Área - us ur_AP42'!$A$4:$H$7,8,FALSE)/1000</f>
        <v>0</v>
      </c>
      <c r="X40" s="241">
        <f t="shared" ca="1" si="7"/>
        <v>1.6031078015741787E-2</v>
      </c>
    </row>
    <row r="41" spans="1:24" ht="15" customHeight="1" x14ac:dyDescent="0.2">
      <c r="A41" s="90">
        <f>'Série Vento-2 dias'!J41</f>
        <v>42082</v>
      </c>
      <c r="B41" s="55">
        <f ca="1">'Série Vento-2 dias'!K41</f>
        <v>12.027700719999999</v>
      </c>
      <c r="C41" s="235">
        <f t="shared" ca="1" si="2"/>
        <v>0.24055401440000002</v>
      </c>
      <c r="D41" s="235">
        <f t="shared" ca="1" si="2"/>
        <v>0.24055401440000002</v>
      </c>
      <c r="E41" s="235">
        <f t="shared" ca="1" si="2"/>
        <v>0.24055401440000002</v>
      </c>
      <c r="F41" s="235">
        <f t="shared" ca="1" si="3"/>
        <v>0.72166204319999994</v>
      </c>
      <c r="G41" s="235">
        <f t="shared" ca="1" si="3"/>
        <v>0.72166204319999994</v>
      </c>
      <c r="H41" s="235">
        <f t="shared" ca="1" si="4"/>
        <v>1.0824930648</v>
      </c>
      <c r="I41" s="236">
        <f t="shared" ca="1" si="5"/>
        <v>1.3230470792</v>
      </c>
      <c r="J41" s="237">
        <f t="shared" ca="1" si="6"/>
        <v>0</v>
      </c>
      <c r="K41" s="235">
        <f t="shared" ca="1" si="6"/>
        <v>0</v>
      </c>
      <c r="L41" s="235">
        <f t="shared" ca="1" si="6"/>
        <v>0</v>
      </c>
      <c r="M41" s="235">
        <f t="shared" ca="1" si="6"/>
        <v>12.22542243172872</v>
      </c>
      <c r="N41" s="235">
        <f t="shared" ca="1" si="6"/>
        <v>12.22542243172872</v>
      </c>
      <c r="O41" s="235">
        <f t="shared" ca="1" si="6"/>
        <v>41.00566419750163</v>
      </c>
      <c r="P41" s="235">
        <f t="shared" ca="1" si="6"/>
        <v>68.583095948723766</v>
      </c>
      <c r="Q41" s="238">
        <f ca="1">J41*VLOOKUP('Tipo de Pilha_AP42'!$E$1,'Área - us ur_AP42'!$A$4:$H$7,2,FALSE)/1000</f>
        <v>0</v>
      </c>
      <c r="R41" s="239">
        <f ca="1">K41*VLOOKUP('Tipo de Pilha_AP42'!$E$1,'Área - us ur_AP42'!$A$4:$H$7,3,FALSE)/1000</f>
        <v>0</v>
      </c>
      <c r="S41" s="239">
        <f ca="1">L41*VLOOKUP('Tipo de Pilha_AP42'!$E$1,'Área - us ur_AP42'!$A$4:$H$7,4,FALSE)/1000</f>
        <v>0</v>
      </c>
      <c r="T41" s="239">
        <f ca="1">M41*VLOOKUP('Tipo de Pilha_AP42'!$E$1,'Área - us ur_AP42'!$A$4:$H$7,5,FALSE)/1000</f>
        <v>5.8682027672297852E-3</v>
      </c>
      <c r="U41" s="239">
        <f ca="1">N41*VLOOKUP('Tipo de Pilha_AP42'!$E$1,'Área - us ur_AP42'!$A$4:$H$7,6,FALSE)/1000</f>
        <v>0</v>
      </c>
      <c r="V41" s="239">
        <f ca="1">O41*VLOOKUP('Tipo de Pilha_AP42'!$E$1,'Área - us ur_AP42'!$A$4:$H$7,7,FALSE)/1000</f>
        <v>4.9206797037001961E-3</v>
      </c>
      <c r="W41" s="240">
        <f ca="1">P41*VLOOKUP('Tipo de Pilha_AP42'!$E$1,'Área - us ur_AP42'!$A$4:$H$7,8,FALSE)/1000</f>
        <v>0</v>
      </c>
      <c r="X41" s="241">
        <f t="shared" ca="1" si="7"/>
        <v>1.0788882470929982E-2</v>
      </c>
    </row>
    <row r="42" spans="1:24" ht="15" customHeight="1" x14ac:dyDescent="0.2">
      <c r="A42" s="90">
        <f>'Série Vento-2 dias'!J42</f>
        <v>42084</v>
      </c>
      <c r="B42" s="55">
        <f ca="1">'Série Vento-2 dias'!K42</f>
        <v>12.886822199999999</v>
      </c>
      <c r="C42" s="235">
        <f t="shared" ca="1" si="2"/>
        <v>0.25773644400000001</v>
      </c>
      <c r="D42" s="235">
        <f t="shared" ca="1" si="2"/>
        <v>0.25773644400000001</v>
      </c>
      <c r="E42" s="235">
        <f t="shared" ca="1" si="2"/>
        <v>0.25773644400000001</v>
      </c>
      <c r="F42" s="235">
        <f t="shared" ca="1" si="3"/>
        <v>0.77320933199999997</v>
      </c>
      <c r="G42" s="235">
        <f t="shared" ca="1" si="3"/>
        <v>0.77320933199999997</v>
      </c>
      <c r="H42" s="235">
        <f t="shared" ca="1" si="4"/>
        <v>1.159813998</v>
      </c>
      <c r="I42" s="236">
        <f t="shared" ca="1" si="5"/>
        <v>1.417550442</v>
      </c>
      <c r="J42" s="237">
        <f t="shared" ca="1" si="6"/>
        <v>0</v>
      </c>
      <c r="K42" s="235">
        <f t="shared" ca="1" si="6"/>
        <v>0</v>
      </c>
      <c r="L42" s="235">
        <f t="shared" ca="1" si="6"/>
        <v>0</v>
      </c>
      <c r="M42" s="235">
        <f t="shared" ca="1" si="6"/>
        <v>15.412206743169399</v>
      </c>
      <c r="N42" s="235">
        <f t="shared" ca="1" si="6"/>
        <v>15.412206743169399</v>
      </c>
      <c r="O42" s="235">
        <f t="shared" ca="1" si="6"/>
        <v>49.137801307251152</v>
      </c>
      <c r="P42" s="235">
        <f t="shared" ca="1" si="6"/>
        <v>81.253601828674945</v>
      </c>
      <c r="Q42" s="238">
        <f ca="1">J42*VLOOKUP('Tipo de Pilha_AP42'!$E$1,'Área - us ur_AP42'!$A$4:$H$7,2,FALSE)/1000</f>
        <v>0</v>
      </c>
      <c r="R42" s="239">
        <f ca="1">K42*VLOOKUP('Tipo de Pilha_AP42'!$E$1,'Área - us ur_AP42'!$A$4:$H$7,3,FALSE)/1000</f>
        <v>0</v>
      </c>
      <c r="S42" s="239">
        <f ca="1">L42*VLOOKUP('Tipo de Pilha_AP42'!$E$1,'Área - us ur_AP42'!$A$4:$H$7,4,FALSE)/1000</f>
        <v>0</v>
      </c>
      <c r="T42" s="239">
        <f ca="1">M42*VLOOKUP('Tipo de Pilha_AP42'!$E$1,'Área - us ur_AP42'!$A$4:$H$7,5,FALSE)/1000</f>
        <v>7.3978592367213115E-3</v>
      </c>
      <c r="U42" s="239">
        <f ca="1">N42*VLOOKUP('Tipo de Pilha_AP42'!$E$1,'Área - us ur_AP42'!$A$4:$H$7,6,FALSE)/1000</f>
        <v>0</v>
      </c>
      <c r="V42" s="239">
        <f ca="1">O42*VLOOKUP('Tipo de Pilha_AP42'!$E$1,'Área - us ur_AP42'!$A$4:$H$7,7,FALSE)/1000</f>
        <v>5.8965361568701384E-3</v>
      </c>
      <c r="W42" s="240">
        <f ca="1">P42*VLOOKUP('Tipo de Pilha_AP42'!$E$1,'Área - us ur_AP42'!$A$4:$H$7,8,FALSE)/1000</f>
        <v>0</v>
      </c>
      <c r="X42" s="241">
        <f t="shared" ca="1" si="7"/>
        <v>1.329439539359145E-2</v>
      </c>
    </row>
    <row r="43" spans="1:24" ht="15" customHeight="1" x14ac:dyDescent="0.2">
      <c r="A43" s="90">
        <f>'Série Vento-2 dias'!J43</f>
        <v>42086</v>
      </c>
      <c r="B43" s="55">
        <f ca="1">'Série Vento-2 dias'!K43</f>
        <v>12.027700719999999</v>
      </c>
      <c r="C43" s="235">
        <f t="shared" ca="1" si="2"/>
        <v>0.24055401440000002</v>
      </c>
      <c r="D43" s="235">
        <f t="shared" ca="1" si="2"/>
        <v>0.24055401440000002</v>
      </c>
      <c r="E43" s="235">
        <f t="shared" ca="1" si="2"/>
        <v>0.24055401440000002</v>
      </c>
      <c r="F43" s="235">
        <f t="shared" ca="1" si="3"/>
        <v>0.72166204319999994</v>
      </c>
      <c r="G43" s="235">
        <f t="shared" ca="1" si="3"/>
        <v>0.72166204319999994</v>
      </c>
      <c r="H43" s="235">
        <f t="shared" ca="1" si="4"/>
        <v>1.0824930648</v>
      </c>
      <c r="I43" s="236">
        <f t="shared" ca="1" si="5"/>
        <v>1.3230470792</v>
      </c>
      <c r="J43" s="237">
        <f t="shared" ca="1" si="6"/>
        <v>0</v>
      </c>
      <c r="K43" s="235">
        <f t="shared" ca="1" si="6"/>
        <v>0</v>
      </c>
      <c r="L43" s="235">
        <f t="shared" ca="1" si="6"/>
        <v>0</v>
      </c>
      <c r="M43" s="235">
        <f t="shared" ca="1" si="6"/>
        <v>12.22542243172872</v>
      </c>
      <c r="N43" s="235">
        <f t="shared" ca="1" si="6"/>
        <v>12.22542243172872</v>
      </c>
      <c r="O43" s="235">
        <f t="shared" ca="1" si="6"/>
        <v>41.00566419750163</v>
      </c>
      <c r="P43" s="235">
        <f t="shared" ca="1" si="6"/>
        <v>68.583095948723766</v>
      </c>
      <c r="Q43" s="238">
        <f ca="1">J43*VLOOKUP('Tipo de Pilha_AP42'!$E$1,'Área - us ur_AP42'!$A$4:$H$7,2,FALSE)/1000</f>
        <v>0</v>
      </c>
      <c r="R43" s="239">
        <f ca="1">K43*VLOOKUP('Tipo de Pilha_AP42'!$E$1,'Área - us ur_AP42'!$A$4:$H$7,3,FALSE)/1000</f>
        <v>0</v>
      </c>
      <c r="S43" s="239">
        <f ca="1">L43*VLOOKUP('Tipo de Pilha_AP42'!$E$1,'Área - us ur_AP42'!$A$4:$H$7,4,FALSE)/1000</f>
        <v>0</v>
      </c>
      <c r="T43" s="239">
        <f ca="1">M43*VLOOKUP('Tipo de Pilha_AP42'!$E$1,'Área - us ur_AP42'!$A$4:$H$7,5,FALSE)/1000</f>
        <v>5.8682027672297852E-3</v>
      </c>
      <c r="U43" s="239">
        <f ca="1">N43*VLOOKUP('Tipo de Pilha_AP42'!$E$1,'Área - us ur_AP42'!$A$4:$H$7,6,FALSE)/1000</f>
        <v>0</v>
      </c>
      <c r="V43" s="239">
        <f ca="1">O43*VLOOKUP('Tipo de Pilha_AP42'!$E$1,'Área - us ur_AP42'!$A$4:$H$7,7,FALSE)/1000</f>
        <v>4.9206797037001961E-3</v>
      </c>
      <c r="W43" s="240">
        <f ca="1">P43*VLOOKUP('Tipo de Pilha_AP42'!$E$1,'Área - us ur_AP42'!$A$4:$H$7,8,FALSE)/1000</f>
        <v>0</v>
      </c>
      <c r="X43" s="241">
        <f t="shared" ca="1" si="7"/>
        <v>1.0788882470929982E-2</v>
      </c>
    </row>
    <row r="44" spans="1:24" ht="15" customHeight="1" x14ac:dyDescent="0.2">
      <c r="A44" s="90">
        <f>'Série Vento-2 dias'!J44</f>
        <v>42088</v>
      </c>
      <c r="B44" s="55">
        <f ca="1">'Série Vento-2 dias'!K44</f>
        <v>14.605065159999999</v>
      </c>
      <c r="C44" s="235">
        <f t="shared" ca="1" si="2"/>
        <v>0.29210130320000005</v>
      </c>
      <c r="D44" s="235">
        <f t="shared" ca="1" si="2"/>
        <v>0.29210130320000005</v>
      </c>
      <c r="E44" s="235">
        <f t="shared" ca="1" si="2"/>
        <v>0.29210130320000005</v>
      </c>
      <c r="F44" s="235">
        <f t="shared" ca="1" si="3"/>
        <v>0.87630390959999993</v>
      </c>
      <c r="G44" s="235">
        <f t="shared" ca="1" si="3"/>
        <v>0.87630390959999993</v>
      </c>
      <c r="H44" s="235">
        <f t="shared" ca="1" si="4"/>
        <v>1.3144558644</v>
      </c>
      <c r="I44" s="236">
        <f t="shared" ca="1" si="5"/>
        <v>1.6065571676000001</v>
      </c>
      <c r="J44" s="237">
        <f t="shared" ca="1" si="6"/>
        <v>0</v>
      </c>
      <c r="K44" s="235">
        <f t="shared" ca="1" si="6"/>
        <v>0</v>
      </c>
      <c r="L44" s="235">
        <f t="shared" ca="1" si="6"/>
        <v>0</v>
      </c>
      <c r="M44" s="235">
        <f t="shared" ca="1" si="6"/>
        <v>22.710454164006201</v>
      </c>
      <c r="N44" s="235">
        <f t="shared" ca="1" si="6"/>
        <v>22.710454164006201</v>
      </c>
      <c r="O44" s="235">
        <f t="shared" ca="1" si="6"/>
        <v>67.482602822149971</v>
      </c>
      <c r="P44" s="235">
        <f t="shared" ca="1" si="6"/>
        <v>109.70256177059423</v>
      </c>
      <c r="Q44" s="238">
        <f ca="1">J44*VLOOKUP('Tipo de Pilha_AP42'!$E$1,'Área - us ur_AP42'!$A$4:$H$7,2,FALSE)/1000</f>
        <v>0</v>
      </c>
      <c r="R44" s="239">
        <f ca="1">K44*VLOOKUP('Tipo de Pilha_AP42'!$E$1,'Área - us ur_AP42'!$A$4:$H$7,3,FALSE)/1000</f>
        <v>0</v>
      </c>
      <c r="S44" s="239">
        <f ca="1">L44*VLOOKUP('Tipo de Pilha_AP42'!$E$1,'Área - us ur_AP42'!$A$4:$H$7,4,FALSE)/1000</f>
        <v>0</v>
      </c>
      <c r="T44" s="239">
        <f ca="1">M44*VLOOKUP('Tipo de Pilha_AP42'!$E$1,'Área - us ur_AP42'!$A$4:$H$7,5,FALSE)/1000</f>
        <v>1.0901017998722977E-2</v>
      </c>
      <c r="U44" s="239">
        <f ca="1">N44*VLOOKUP('Tipo de Pilha_AP42'!$E$1,'Área - us ur_AP42'!$A$4:$H$7,6,FALSE)/1000</f>
        <v>0</v>
      </c>
      <c r="V44" s="239">
        <f ca="1">O44*VLOOKUP('Tipo de Pilha_AP42'!$E$1,'Área - us ur_AP42'!$A$4:$H$7,7,FALSE)/1000</f>
        <v>8.0979123386579963E-3</v>
      </c>
      <c r="W44" s="240">
        <f ca="1">P44*VLOOKUP('Tipo de Pilha_AP42'!$E$1,'Área - us ur_AP42'!$A$4:$H$7,8,FALSE)/1000</f>
        <v>0</v>
      </c>
      <c r="X44" s="241">
        <f t="shared" ca="1" si="7"/>
        <v>1.8998930337380975E-2</v>
      </c>
    </row>
    <row r="45" spans="1:24" ht="15" customHeight="1" x14ac:dyDescent="0.2">
      <c r="A45" s="90">
        <f>'Série Vento-2 dias'!J45</f>
        <v>42090</v>
      </c>
      <c r="B45" s="55">
        <f ca="1">'Série Vento-2 dias'!K45</f>
        <v>10.309457759999999</v>
      </c>
      <c r="C45" s="235">
        <f t="shared" ca="1" si="2"/>
        <v>0.20618915520000003</v>
      </c>
      <c r="D45" s="235">
        <f t="shared" ca="1" si="2"/>
        <v>0.20618915520000003</v>
      </c>
      <c r="E45" s="235">
        <f t="shared" ca="1" si="2"/>
        <v>0.20618915520000003</v>
      </c>
      <c r="F45" s="235">
        <f t="shared" ca="1" si="3"/>
        <v>0.61856746559999987</v>
      </c>
      <c r="G45" s="235">
        <f t="shared" ca="1" si="3"/>
        <v>0.61856746559999987</v>
      </c>
      <c r="H45" s="235">
        <f t="shared" ca="1" si="4"/>
        <v>0.92785119839999997</v>
      </c>
      <c r="I45" s="236">
        <f t="shared" ca="1" si="5"/>
        <v>1.1340403536000001</v>
      </c>
      <c r="J45" s="237">
        <f t="shared" ca="1" si="6"/>
        <v>0</v>
      </c>
      <c r="K45" s="235">
        <f t="shared" ca="1" si="6"/>
        <v>0</v>
      </c>
      <c r="L45" s="235">
        <f t="shared" ca="1" si="6"/>
        <v>0</v>
      </c>
      <c r="M45" s="235">
        <f t="shared" ca="1" si="6"/>
        <v>6.7765326068028102</v>
      </c>
      <c r="N45" s="235">
        <f t="shared" ca="1" si="6"/>
        <v>6.7765326068028102</v>
      </c>
      <c r="O45" s="235">
        <f t="shared" ca="1" si="6"/>
        <v>26.821917273402335</v>
      </c>
      <c r="P45" s="235">
        <f t="shared" ca="1" si="6"/>
        <v>46.350032370838377</v>
      </c>
      <c r="Q45" s="238">
        <f ca="1">J45*VLOOKUP('Tipo de Pilha_AP42'!$E$1,'Área - us ur_AP42'!$A$4:$H$7,2,FALSE)/1000</f>
        <v>0</v>
      </c>
      <c r="R45" s="239">
        <f ca="1">K45*VLOOKUP('Tipo de Pilha_AP42'!$E$1,'Área - us ur_AP42'!$A$4:$H$7,3,FALSE)/1000</f>
        <v>0</v>
      </c>
      <c r="S45" s="239">
        <f ca="1">L45*VLOOKUP('Tipo de Pilha_AP42'!$E$1,'Área - us ur_AP42'!$A$4:$H$7,4,FALSE)/1000</f>
        <v>0</v>
      </c>
      <c r="T45" s="239">
        <f ca="1">M45*VLOOKUP('Tipo de Pilha_AP42'!$E$1,'Área - us ur_AP42'!$A$4:$H$7,5,FALSE)/1000</f>
        <v>3.2527356512653486E-3</v>
      </c>
      <c r="U45" s="239">
        <f ca="1">N45*VLOOKUP('Tipo de Pilha_AP42'!$E$1,'Área - us ur_AP42'!$A$4:$H$7,6,FALSE)/1000</f>
        <v>0</v>
      </c>
      <c r="V45" s="239">
        <f ca="1">O45*VLOOKUP('Tipo de Pilha_AP42'!$E$1,'Área - us ur_AP42'!$A$4:$H$7,7,FALSE)/1000</f>
        <v>3.2186300728082799E-3</v>
      </c>
      <c r="W45" s="240">
        <f ca="1">P45*VLOOKUP('Tipo de Pilha_AP42'!$E$1,'Área - us ur_AP42'!$A$4:$H$7,8,FALSE)/1000</f>
        <v>0</v>
      </c>
      <c r="X45" s="241">
        <f t="shared" ca="1" si="7"/>
        <v>6.4713657240736289E-3</v>
      </c>
    </row>
    <row r="46" spans="1:24" ht="15" customHeight="1" x14ac:dyDescent="0.2">
      <c r="A46" s="90">
        <f>'Série Vento-2 dias'!J46</f>
        <v>42092</v>
      </c>
      <c r="B46" s="55">
        <f ca="1">'Série Vento-2 dias'!K46</f>
        <v>12.027700719999999</v>
      </c>
      <c r="C46" s="235">
        <f t="shared" ca="1" si="2"/>
        <v>0.24055401440000002</v>
      </c>
      <c r="D46" s="235">
        <f t="shared" ca="1" si="2"/>
        <v>0.24055401440000002</v>
      </c>
      <c r="E46" s="235">
        <f t="shared" ca="1" si="2"/>
        <v>0.24055401440000002</v>
      </c>
      <c r="F46" s="235">
        <f t="shared" ca="1" si="3"/>
        <v>0.72166204319999994</v>
      </c>
      <c r="G46" s="235">
        <f t="shared" ca="1" si="3"/>
        <v>0.72166204319999994</v>
      </c>
      <c r="H46" s="235">
        <f t="shared" ca="1" si="4"/>
        <v>1.0824930648</v>
      </c>
      <c r="I46" s="236">
        <f t="shared" ca="1" si="5"/>
        <v>1.3230470792</v>
      </c>
      <c r="J46" s="237">
        <f t="shared" ca="1" si="6"/>
        <v>0</v>
      </c>
      <c r="K46" s="235">
        <f t="shared" ca="1" si="6"/>
        <v>0</v>
      </c>
      <c r="L46" s="235">
        <f t="shared" ca="1" si="6"/>
        <v>0</v>
      </c>
      <c r="M46" s="235">
        <f t="shared" ca="1" si="6"/>
        <v>12.22542243172872</v>
      </c>
      <c r="N46" s="235">
        <f t="shared" ca="1" si="6"/>
        <v>12.22542243172872</v>
      </c>
      <c r="O46" s="235">
        <f t="shared" ca="1" si="6"/>
        <v>41.00566419750163</v>
      </c>
      <c r="P46" s="235">
        <f t="shared" ca="1" si="6"/>
        <v>68.583095948723766</v>
      </c>
      <c r="Q46" s="238">
        <f ca="1">J46*VLOOKUP('Tipo de Pilha_AP42'!$E$1,'Área - us ur_AP42'!$A$4:$H$7,2,FALSE)/1000</f>
        <v>0</v>
      </c>
      <c r="R46" s="239">
        <f ca="1">K46*VLOOKUP('Tipo de Pilha_AP42'!$E$1,'Área - us ur_AP42'!$A$4:$H$7,3,FALSE)/1000</f>
        <v>0</v>
      </c>
      <c r="S46" s="239">
        <f ca="1">L46*VLOOKUP('Tipo de Pilha_AP42'!$E$1,'Área - us ur_AP42'!$A$4:$H$7,4,FALSE)/1000</f>
        <v>0</v>
      </c>
      <c r="T46" s="239">
        <f ca="1">M46*VLOOKUP('Tipo de Pilha_AP42'!$E$1,'Área - us ur_AP42'!$A$4:$H$7,5,FALSE)/1000</f>
        <v>5.8682027672297852E-3</v>
      </c>
      <c r="U46" s="239">
        <f ca="1">N46*VLOOKUP('Tipo de Pilha_AP42'!$E$1,'Área - us ur_AP42'!$A$4:$H$7,6,FALSE)/1000</f>
        <v>0</v>
      </c>
      <c r="V46" s="239">
        <f ca="1">O46*VLOOKUP('Tipo de Pilha_AP42'!$E$1,'Área - us ur_AP42'!$A$4:$H$7,7,FALSE)/1000</f>
        <v>4.9206797037001961E-3</v>
      </c>
      <c r="W46" s="240">
        <f ca="1">P46*VLOOKUP('Tipo de Pilha_AP42'!$E$1,'Área - us ur_AP42'!$A$4:$H$7,8,FALSE)/1000</f>
        <v>0</v>
      </c>
      <c r="X46" s="241">
        <f t="shared" ca="1" si="7"/>
        <v>1.0788882470929982E-2</v>
      </c>
    </row>
    <row r="47" spans="1:24" ht="15" customHeight="1" x14ac:dyDescent="0.2">
      <c r="A47" s="90">
        <f>'Série Vento-2 dias'!J47</f>
        <v>42094</v>
      </c>
      <c r="B47" s="55">
        <f ca="1">'Série Vento-2 dias'!K47</f>
        <v>14.605065159999999</v>
      </c>
      <c r="C47" s="235">
        <f t="shared" ref="C47:E110" ca="1" si="8">0.1*0.2*$B47</f>
        <v>0.29210130320000005</v>
      </c>
      <c r="D47" s="235">
        <f t="shared" ca="1" si="8"/>
        <v>0.29210130320000005</v>
      </c>
      <c r="E47" s="235">
        <f t="shared" ca="1" si="8"/>
        <v>0.29210130320000005</v>
      </c>
      <c r="F47" s="235">
        <f t="shared" ca="1" si="3"/>
        <v>0.87630390959999993</v>
      </c>
      <c r="G47" s="235">
        <f t="shared" ca="1" si="3"/>
        <v>0.87630390959999993</v>
      </c>
      <c r="H47" s="235">
        <f t="shared" ca="1" si="4"/>
        <v>1.3144558644</v>
      </c>
      <c r="I47" s="236">
        <f t="shared" ca="1" si="5"/>
        <v>1.6065571676000001</v>
      </c>
      <c r="J47" s="237">
        <f t="shared" ca="1" si="6"/>
        <v>0</v>
      </c>
      <c r="K47" s="235">
        <f t="shared" ca="1" si="6"/>
        <v>0</v>
      </c>
      <c r="L47" s="235">
        <f t="shared" ca="1" si="6"/>
        <v>0</v>
      </c>
      <c r="M47" s="235">
        <f t="shared" ca="1" si="6"/>
        <v>22.710454164006201</v>
      </c>
      <c r="N47" s="235">
        <f t="shared" ca="1" si="6"/>
        <v>22.710454164006201</v>
      </c>
      <c r="O47" s="235">
        <f t="shared" ca="1" si="6"/>
        <v>67.482602822149971</v>
      </c>
      <c r="P47" s="235">
        <f t="shared" ca="1" si="6"/>
        <v>109.70256177059423</v>
      </c>
      <c r="Q47" s="238">
        <f ca="1">J47*VLOOKUP('Tipo de Pilha_AP42'!$E$1,'Área - us ur_AP42'!$A$4:$H$7,2,FALSE)/1000</f>
        <v>0</v>
      </c>
      <c r="R47" s="239">
        <f ca="1">K47*VLOOKUP('Tipo de Pilha_AP42'!$E$1,'Área - us ur_AP42'!$A$4:$H$7,3,FALSE)/1000</f>
        <v>0</v>
      </c>
      <c r="S47" s="239">
        <f ca="1">L47*VLOOKUP('Tipo de Pilha_AP42'!$E$1,'Área - us ur_AP42'!$A$4:$H$7,4,FALSE)/1000</f>
        <v>0</v>
      </c>
      <c r="T47" s="239">
        <f ca="1">M47*VLOOKUP('Tipo de Pilha_AP42'!$E$1,'Área - us ur_AP42'!$A$4:$H$7,5,FALSE)/1000</f>
        <v>1.0901017998722977E-2</v>
      </c>
      <c r="U47" s="239">
        <f ca="1">N47*VLOOKUP('Tipo de Pilha_AP42'!$E$1,'Área - us ur_AP42'!$A$4:$H$7,6,FALSE)/1000</f>
        <v>0</v>
      </c>
      <c r="V47" s="239">
        <f ca="1">O47*VLOOKUP('Tipo de Pilha_AP42'!$E$1,'Área - us ur_AP42'!$A$4:$H$7,7,FALSE)/1000</f>
        <v>8.0979123386579963E-3</v>
      </c>
      <c r="W47" s="240">
        <f ca="1">P47*VLOOKUP('Tipo de Pilha_AP42'!$E$1,'Área - us ur_AP42'!$A$4:$H$7,8,FALSE)/1000</f>
        <v>0</v>
      </c>
      <c r="X47" s="241">
        <f t="shared" ca="1" si="7"/>
        <v>1.8998930337380975E-2</v>
      </c>
    </row>
    <row r="48" spans="1:24" ht="15" customHeight="1" x14ac:dyDescent="0.2">
      <c r="A48" s="90">
        <f>'Série Vento-2 dias'!J48</f>
        <v>42096</v>
      </c>
      <c r="B48" s="55">
        <f ca="1">'Série Vento-2 dias'!K48</f>
        <v>12.886822199999999</v>
      </c>
      <c r="C48" s="235">
        <f t="shared" ca="1" si="8"/>
        <v>0.25773644400000001</v>
      </c>
      <c r="D48" s="235">
        <f t="shared" ca="1" si="8"/>
        <v>0.25773644400000001</v>
      </c>
      <c r="E48" s="235">
        <f t="shared" ca="1" si="8"/>
        <v>0.25773644400000001</v>
      </c>
      <c r="F48" s="235">
        <f t="shared" ca="1" si="3"/>
        <v>0.77320933199999997</v>
      </c>
      <c r="G48" s="235">
        <f t="shared" ca="1" si="3"/>
        <v>0.77320933199999997</v>
      </c>
      <c r="H48" s="235">
        <f t="shared" ca="1" si="4"/>
        <v>1.159813998</v>
      </c>
      <c r="I48" s="236">
        <f t="shared" ca="1" si="5"/>
        <v>1.417550442</v>
      </c>
      <c r="J48" s="237">
        <f t="shared" ca="1" si="6"/>
        <v>0</v>
      </c>
      <c r="K48" s="235">
        <f t="shared" ca="1" si="6"/>
        <v>0</v>
      </c>
      <c r="L48" s="235">
        <f t="shared" ca="1" si="6"/>
        <v>0</v>
      </c>
      <c r="M48" s="235">
        <f t="shared" ca="1" si="6"/>
        <v>15.412206743169399</v>
      </c>
      <c r="N48" s="235">
        <f t="shared" ca="1" si="6"/>
        <v>15.412206743169399</v>
      </c>
      <c r="O48" s="235">
        <f t="shared" ca="1" si="6"/>
        <v>49.137801307251152</v>
      </c>
      <c r="P48" s="235">
        <f t="shared" ca="1" si="6"/>
        <v>81.253601828674945</v>
      </c>
      <c r="Q48" s="238">
        <f ca="1">J48*VLOOKUP('Tipo de Pilha_AP42'!$E$1,'Área - us ur_AP42'!$A$4:$H$7,2,FALSE)/1000</f>
        <v>0</v>
      </c>
      <c r="R48" s="239">
        <f ca="1">K48*VLOOKUP('Tipo de Pilha_AP42'!$E$1,'Área - us ur_AP42'!$A$4:$H$7,3,FALSE)/1000</f>
        <v>0</v>
      </c>
      <c r="S48" s="239">
        <f ca="1">L48*VLOOKUP('Tipo de Pilha_AP42'!$E$1,'Área - us ur_AP42'!$A$4:$H$7,4,FALSE)/1000</f>
        <v>0</v>
      </c>
      <c r="T48" s="239">
        <f ca="1">M48*VLOOKUP('Tipo de Pilha_AP42'!$E$1,'Área - us ur_AP42'!$A$4:$H$7,5,FALSE)/1000</f>
        <v>7.3978592367213115E-3</v>
      </c>
      <c r="U48" s="239">
        <f ca="1">N48*VLOOKUP('Tipo de Pilha_AP42'!$E$1,'Área - us ur_AP42'!$A$4:$H$7,6,FALSE)/1000</f>
        <v>0</v>
      </c>
      <c r="V48" s="239">
        <f ca="1">O48*VLOOKUP('Tipo de Pilha_AP42'!$E$1,'Área - us ur_AP42'!$A$4:$H$7,7,FALSE)/1000</f>
        <v>5.8965361568701384E-3</v>
      </c>
      <c r="W48" s="240">
        <f ca="1">P48*VLOOKUP('Tipo de Pilha_AP42'!$E$1,'Área - us ur_AP42'!$A$4:$H$7,8,FALSE)/1000</f>
        <v>0</v>
      </c>
      <c r="X48" s="241">
        <f t="shared" ca="1" si="7"/>
        <v>1.329439539359145E-2</v>
      </c>
    </row>
    <row r="49" spans="1:24" ht="15" customHeight="1" x14ac:dyDescent="0.2">
      <c r="A49" s="90">
        <f>'Série Vento-2 dias'!J49</f>
        <v>42098</v>
      </c>
      <c r="B49" s="55">
        <f ca="1">'Série Vento-2 dias'!K49</f>
        <v>12.886822199999999</v>
      </c>
      <c r="C49" s="235">
        <f t="shared" ca="1" si="8"/>
        <v>0.25773644400000001</v>
      </c>
      <c r="D49" s="235">
        <f t="shared" ca="1" si="8"/>
        <v>0.25773644400000001</v>
      </c>
      <c r="E49" s="235">
        <f t="shared" ca="1" si="8"/>
        <v>0.25773644400000001</v>
      </c>
      <c r="F49" s="235">
        <f t="shared" ca="1" si="3"/>
        <v>0.77320933199999997</v>
      </c>
      <c r="G49" s="235">
        <f t="shared" ca="1" si="3"/>
        <v>0.77320933199999997</v>
      </c>
      <c r="H49" s="235">
        <f t="shared" ca="1" si="4"/>
        <v>1.159813998</v>
      </c>
      <c r="I49" s="236">
        <f t="shared" ca="1" si="5"/>
        <v>1.417550442</v>
      </c>
      <c r="J49" s="237">
        <f t="shared" ca="1" si="6"/>
        <v>0</v>
      </c>
      <c r="K49" s="235">
        <f t="shared" ca="1" si="6"/>
        <v>0</v>
      </c>
      <c r="L49" s="235">
        <f t="shared" ca="1" si="6"/>
        <v>0</v>
      </c>
      <c r="M49" s="235">
        <f t="shared" ca="1" si="6"/>
        <v>15.412206743169399</v>
      </c>
      <c r="N49" s="235">
        <f t="shared" ca="1" si="6"/>
        <v>15.412206743169399</v>
      </c>
      <c r="O49" s="235">
        <f t="shared" ca="1" si="6"/>
        <v>49.137801307251152</v>
      </c>
      <c r="P49" s="235">
        <f t="shared" ca="1" si="6"/>
        <v>81.253601828674945</v>
      </c>
      <c r="Q49" s="238">
        <f ca="1">J49*VLOOKUP('Tipo de Pilha_AP42'!$E$1,'Área - us ur_AP42'!$A$4:$H$7,2,FALSE)/1000</f>
        <v>0</v>
      </c>
      <c r="R49" s="239">
        <f ca="1">K49*VLOOKUP('Tipo de Pilha_AP42'!$E$1,'Área - us ur_AP42'!$A$4:$H$7,3,FALSE)/1000</f>
        <v>0</v>
      </c>
      <c r="S49" s="239">
        <f ca="1">L49*VLOOKUP('Tipo de Pilha_AP42'!$E$1,'Área - us ur_AP42'!$A$4:$H$7,4,FALSE)/1000</f>
        <v>0</v>
      </c>
      <c r="T49" s="239">
        <f ca="1">M49*VLOOKUP('Tipo de Pilha_AP42'!$E$1,'Área - us ur_AP42'!$A$4:$H$7,5,FALSE)/1000</f>
        <v>7.3978592367213115E-3</v>
      </c>
      <c r="U49" s="239">
        <f ca="1">N49*VLOOKUP('Tipo de Pilha_AP42'!$E$1,'Área - us ur_AP42'!$A$4:$H$7,6,FALSE)/1000</f>
        <v>0</v>
      </c>
      <c r="V49" s="239">
        <f ca="1">O49*VLOOKUP('Tipo de Pilha_AP42'!$E$1,'Área - us ur_AP42'!$A$4:$H$7,7,FALSE)/1000</f>
        <v>5.8965361568701384E-3</v>
      </c>
      <c r="W49" s="240">
        <f ca="1">P49*VLOOKUP('Tipo de Pilha_AP42'!$E$1,'Área - us ur_AP42'!$A$4:$H$7,8,FALSE)/1000</f>
        <v>0</v>
      </c>
      <c r="X49" s="241">
        <f t="shared" ca="1" si="7"/>
        <v>1.329439539359145E-2</v>
      </c>
    </row>
    <row r="50" spans="1:24" ht="15" customHeight="1" x14ac:dyDescent="0.2">
      <c r="A50" s="90">
        <f>'Série Vento-2 dias'!J50</f>
        <v>42100</v>
      </c>
      <c r="B50" s="55">
        <f ca="1">'Série Vento-2 dias'!K50</f>
        <v>12.027700719999999</v>
      </c>
      <c r="C50" s="235">
        <f t="shared" ca="1" si="8"/>
        <v>0.24055401440000002</v>
      </c>
      <c r="D50" s="235">
        <f t="shared" ca="1" si="8"/>
        <v>0.24055401440000002</v>
      </c>
      <c r="E50" s="235">
        <f t="shared" ca="1" si="8"/>
        <v>0.24055401440000002</v>
      </c>
      <c r="F50" s="235">
        <f t="shared" ca="1" si="3"/>
        <v>0.72166204319999994</v>
      </c>
      <c r="G50" s="235">
        <f t="shared" ca="1" si="3"/>
        <v>0.72166204319999994</v>
      </c>
      <c r="H50" s="235">
        <f t="shared" ca="1" si="4"/>
        <v>1.0824930648</v>
      </c>
      <c r="I50" s="236">
        <f t="shared" ca="1" si="5"/>
        <v>1.3230470792</v>
      </c>
      <c r="J50" s="237">
        <f t="shared" ca="1" si="6"/>
        <v>0</v>
      </c>
      <c r="K50" s="235">
        <f t="shared" ca="1" si="6"/>
        <v>0</v>
      </c>
      <c r="L50" s="235">
        <f t="shared" ca="1" si="6"/>
        <v>0</v>
      </c>
      <c r="M50" s="235">
        <f t="shared" ca="1" si="6"/>
        <v>12.22542243172872</v>
      </c>
      <c r="N50" s="235">
        <f t="shared" ca="1" si="6"/>
        <v>12.22542243172872</v>
      </c>
      <c r="O50" s="235">
        <f t="shared" ca="1" si="6"/>
        <v>41.00566419750163</v>
      </c>
      <c r="P50" s="235">
        <f t="shared" ca="1" si="6"/>
        <v>68.583095948723766</v>
      </c>
      <c r="Q50" s="238">
        <f ca="1">J50*VLOOKUP('Tipo de Pilha_AP42'!$E$1,'Área - us ur_AP42'!$A$4:$H$7,2,FALSE)/1000</f>
        <v>0</v>
      </c>
      <c r="R50" s="239">
        <f ca="1">K50*VLOOKUP('Tipo de Pilha_AP42'!$E$1,'Área - us ur_AP42'!$A$4:$H$7,3,FALSE)/1000</f>
        <v>0</v>
      </c>
      <c r="S50" s="239">
        <f ca="1">L50*VLOOKUP('Tipo de Pilha_AP42'!$E$1,'Área - us ur_AP42'!$A$4:$H$7,4,FALSE)/1000</f>
        <v>0</v>
      </c>
      <c r="T50" s="239">
        <f ca="1">M50*VLOOKUP('Tipo de Pilha_AP42'!$E$1,'Área - us ur_AP42'!$A$4:$H$7,5,FALSE)/1000</f>
        <v>5.8682027672297852E-3</v>
      </c>
      <c r="U50" s="239">
        <f ca="1">N50*VLOOKUP('Tipo de Pilha_AP42'!$E$1,'Área - us ur_AP42'!$A$4:$H$7,6,FALSE)/1000</f>
        <v>0</v>
      </c>
      <c r="V50" s="239">
        <f ca="1">O50*VLOOKUP('Tipo de Pilha_AP42'!$E$1,'Área - us ur_AP42'!$A$4:$H$7,7,FALSE)/1000</f>
        <v>4.9206797037001961E-3</v>
      </c>
      <c r="W50" s="240">
        <f ca="1">P50*VLOOKUP('Tipo de Pilha_AP42'!$E$1,'Área - us ur_AP42'!$A$4:$H$7,8,FALSE)/1000</f>
        <v>0</v>
      </c>
      <c r="X50" s="241">
        <f t="shared" ca="1" si="7"/>
        <v>1.0788882470929982E-2</v>
      </c>
    </row>
    <row r="51" spans="1:24" ht="15" customHeight="1" x14ac:dyDescent="0.2">
      <c r="A51" s="90">
        <f>'Série Vento-2 dias'!J51</f>
        <v>42102</v>
      </c>
      <c r="B51" s="55">
        <f ca="1">'Série Vento-2 dias'!K51</f>
        <v>19.759794039999999</v>
      </c>
      <c r="C51" s="235">
        <f t="shared" ca="1" si="8"/>
        <v>0.39519588080000007</v>
      </c>
      <c r="D51" s="235">
        <f t="shared" ca="1" si="8"/>
        <v>0.39519588080000007</v>
      </c>
      <c r="E51" s="235">
        <f t="shared" ca="1" si="8"/>
        <v>0.39519588080000007</v>
      </c>
      <c r="F51" s="235">
        <f t="shared" ca="1" si="3"/>
        <v>1.1855876423999998</v>
      </c>
      <c r="G51" s="235">
        <f t="shared" ca="1" si="3"/>
        <v>1.1855876423999998</v>
      </c>
      <c r="H51" s="235">
        <f t="shared" ca="1" si="4"/>
        <v>1.7783814636000002</v>
      </c>
      <c r="I51" s="236">
        <f t="shared" ca="1" si="5"/>
        <v>2.1735773444000004</v>
      </c>
      <c r="J51" s="237">
        <f t="shared" ca="1" si="6"/>
        <v>0</v>
      </c>
      <c r="K51" s="235">
        <f t="shared" ca="1" si="6"/>
        <v>0</v>
      </c>
      <c r="L51" s="235">
        <f t="shared" ca="1" si="6"/>
        <v>0</v>
      </c>
      <c r="M51" s="235">
        <f t="shared" ca="1" si="6"/>
        <v>52.002626810160223</v>
      </c>
      <c r="N51" s="235">
        <f t="shared" ca="1" si="6"/>
        <v>52.002626810160223</v>
      </c>
      <c r="O51" s="235">
        <f t="shared" ca="1" si="6"/>
        <v>139.16122573004458</v>
      </c>
      <c r="P51" s="235">
        <f t="shared" ca="1" si="6"/>
        <v>219.91302705248756</v>
      </c>
      <c r="Q51" s="238">
        <f ca="1">J51*VLOOKUP('Tipo de Pilha_AP42'!$E$1,'Área - us ur_AP42'!$A$4:$H$7,2,FALSE)/1000</f>
        <v>0</v>
      </c>
      <c r="R51" s="239">
        <f ca="1">K51*VLOOKUP('Tipo de Pilha_AP42'!$E$1,'Área - us ur_AP42'!$A$4:$H$7,3,FALSE)/1000</f>
        <v>0</v>
      </c>
      <c r="S51" s="239">
        <f ca="1">L51*VLOOKUP('Tipo de Pilha_AP42'!$E$1,'Área - us ur_AP42'!$A$4:$H$7,4,FALSE)/1000</f>
        <v>0</v>
      </c>
      <c r="T51" s="239">
        <f ca="1">M51*VLOOKUP('Tipo de Pilha_AP42'!$E$1,'Área - us ur_AP42'!$A$4:$H$7,5,FALSE)/1000</f>
        <v>2.4961260868876907E-2</v>
      </c>
      <c r="U51" s="239">
        <f ca="1">N51*VLOOKUP('Tipo de Pilha_AP42'!$E$1,'Área - us ur_AP42'!$A$4:$H$7,6,FALSE)/1000</f>
        <v>0</v>
      </c>
      <c r="V51" s="239">
        <f ca="1">O51*VLOOKUP('Tipo de Pilha_AP42'!$E$1,'Área - us ur_AP42'!$A$4:$H$7,7,FALSE)/1000</f>
        <v>1.669934708760535E-2</v>
      </c>
      <c r="W51" s="240">
        <f ca="1">P51*VLOOKUP('Tipo de Pilha_AP42'!$E$1,'Área - us ur_AP42'!$A$4:$H$7,8,FALSE)/1000</f>
        <v>0</v>
      </c>
      <c r="X51" s="241">
        <f t="shared" ca="1" si="7"/>
        <v>4.1660607956482257E-2</v>
      </c>
    </row>
    <row r="52" spans="1:24" ht="15" customHeight="1" x14ac:dyDescent="0.2">
      <c r="A52" s="90">
        <f>'Série Vento-2 dias'!J52</f>
        <v>42104</v>
      </c>
      <c r="B52" s="55">
        <f ca="1">'Série Vento-2 dias'!K52</f>
        <v>12.027700719999999</v>
      </c>
      <c r="C52" s="235">
        <f t="shared" ca="1" si="8"/>
        <v>0.24055401440000002</v>
      </c>
      <c r="D52" s="235">
        <f t="shared" ca="1" si="8"/>
        <v>0.24055401440000002</v>
      </c>
      <c r="E52" s="235">
        <f t="shared" ca="1" si="8"/>
        <v>0.24055401440000002</v>
      </c>
      <c r="F52" s="235">
        <f t="shared" ca="1" si="3"/>
        <v>0.72166204319999994</v>
      </c>
      <c r="G52" s="235">
        <f t="shared" ca="1" si="3"/>
        <v>0.72166204319999994</v>
      </c>
      <c r="H52" s="235">
        <f t="shared" ca="1" si="4"/>
        <v>1.0824930648</v>
      </c>
      <c r="I52" s="236">
        <f t="shared" ca="1" si="5"/>
        <v>1.3230470792</v>
      </c>
      <c r="J52" s="237">
        <f t="shared" ca="1" si="6"/>
        <v>0</v>
      </c>
      <c r="K52" s="235">
        <f t="shared" ca="1" si="6"/>
        <v>0</v>
      </c>
      <c r="L52" s="235">
        <f t="shared" ca="1" si="6"/>
        <v>0</v>
      </c>
      <c r="M52" s="235">
        <f t="shared" ca="1" si="6"/>
        <v>12.22542243172872</v>
      </c>
      <c r="N52" s="235">
        <f t="shared" ca="1" si="6"/>
        <v>12.22542243172872</v>
      </c>
      <c r="O52" s="235">
        <f t="shared" ca="1" si="6"/>
        <v>41.00566419750163</v>
      </c>
      <c r="P52" s="235">
        <f t="shared" ca="1" si="6"/>
        <v>68.583095948723766</v>
      </c>
      <c r="Q52" s="238">
        <f ca="1">J52*VLOOKUP('Tipo de Pilha_AP42'!$E$1,'Área - us ur_AP42'!$A$4:$H$7,2,FALSE)/1000</f>
        <v>0</v>
      </c>
      <c r="R52" s="239">
        <f ca="1">K52*VLOOKUP('Tipo de Pilha_AP42'!$E$1,'Área - us ur_AP42'!$A$4:$H$7,3,FALSE)/1000</f>
        <v>0</v>
      </c>
      <c r="S52" s="239">
        <f ca="1">L52*VLOOKUP('Tipo de Pilha_AP42'!$E$1,'Área - us ur_AP42'!$A$4:$H$7,4,FALSE)/1000</f>
        <v>0</v>
      </c>
      <c r="T52" s="239">
        <f ca="1">M52*VLOOKUP('Tipo de Pilha_AP42'!$E$1,'Área - us ur_AP42'!$A$4:$H$7,5,FALSE)/1000</f>
        <v>5.8682027672297852E-3</v>
      </c>
      <c r="U52" s="239">
        <f ca="1">N52*VLOOKUP('Tipo de Pilha_AP42'!$E$1,'Área - us ur_AP42'!$A$4:$H$7,6,FALSE)/1000</f>
        <v>0</v>
      </c>
      <c r="V52" s="239">
        <f ca="1">O52*VLOOKUP('Tipo de Pilha_AP42'!$E$1,'Área - us ur_AP42'!$A$4:$H$7,7,FALSE)/1000</f>
        <v>4.9206797037001961E-3</v>
      </c>
      <c r="W52" s="240">
        <f ca="1">P52*VLOOKUP('Tipo de Pilha_AP42'!$E$1,'Área - us ur_AP42'!$A$4:$H$7,8,FALSE)/1000</f>
        <v>0</v>
      </c>
      <c r="X52" s="241">
        <f t="shared" ca="1" si="7"/>
        <v>1.0788882470929982E-2</v>
      </c>
    </row>
    <row r="53" spans="1:24" ht="15" customHeight="1" x14ac:dyDescent="0.2">
      <c r="A53" s="90">
        <f>'Série Vento-2 dias'!J53</f>
        <v>42106</v>
      </c>
      <c r="B53" s="55">
        <f ca="1">'Série Vento-2 dias'!K53</f>
        <v>9.4503362800000001</v>
      </c>
      <c r="C53" s="235">
        <f t="shared" ca="1" si="8"/>
        <v>0.18900672560000004</v>
      </c>
      <c r="D53" s="235">
        <f t="shared" ca="1" si="8"/>
        <v>0.18900672560000004</v>
      </c>
      <c r="E53" s="235">
        <f t="shared" ca="1" si="8"/>
        <v>0.18900672560000004</v>
      </c>
      <c r="F53" s="235">
        <f t="shared" ca="1" si="3"/>
        <v>0.56702017679999994</v>
      </c>
      <c r="G53" s="235">
        <f t="shared" ca="1" si="3"/>
        <v>0.56702017679999994</v>
      </c>
      <c r="H53" s="235">
        <f t="shared" ca="1" si="4"/>
        <v>0.85053026520000008</v>
      </c>
      <c r="I53" s="236">
        <f t="shared" ca="1" si="5"/>
        <v>1.0395369908000001</v>
      </c>
      <c r="J53" s="237">
        <f t="shared" ca="1" si="6"/>
        <v>0</v>
      </c>
      <c r="K53" s="235">
        <f t="shared" ca="1" si="6"/>
        <v>0</v>
      </c>
      <c r="L53" s="235">
        <f t="shared" ca="1" si="6"/>
        <v>0</v>
      </c>
      <c r="M53" s="235">
        <f t="shared" ref="M53:P116" ca="1" si="9">IF(F53&gt;$AB$1,58*(F53-$AB$1)^2+25*(F53-$AB$1),0)</f>
        <v>4.514427093317587</v>
      </c>
      <c r="N53" s="235">
        <f t="shared" ca="1" si="9"/>
        <v>4.514427093317587</v>
      </c>
      <c r="O53" s="235">
        <f t="shared" ca="1" si="9"/>
        <v>20.770307459052582</v>
      </c>
      <c r="P53" s="235">
        <f t="shared" ca="1" si="9"/>
        <v>36.787474672904132</v>
      </c>
      <c r="Q53" s="238">
        <f ca="1">J53*VLOOKUP('Tipo de Pilha_AP42'!$E$1,'Área - us ur_AP42'!$A$4:$H$7,2,FALSE)/1000</f>
        <v>0</v>
      </c>
      <c r="R53" s="239">
        <f ca="1">K53*VLOOKUP('Tipo de Pilha_AP42'!$E$1,'Área - us ur_AP42'!$A$4:$H$7,3,FALSE)/1000</f>
        <v>0</v>
      </c>
      <c r="S53" s="239">
        <f ca="1">L53*VLOOKUP('Tipo de Pilha_AP42'!$E$1,'Área - us ur_AP42'!$A$4:$H$7,4,FALSE)/1000</f>
        <v>0</v>
      </c>
      <c r="T53" s="239">
        <f ca="1">M53*VLOOKUP('Tipo de Pilha_AP42'!$E$1,'Área - us ur_AP42'!$A$4:$H$7,5,FALSE)/1000</f>
        <v>2.1669250047924417E-3</v>
      </c>
      <c r="U53" s="239">
        <f ca="1">N53*VLOOKUP('Tipo de Pilha_AP42'!$E$1,'Área - us ur_AP42'!$A$4:$H$7,6,FALSE)/1000</f>
        <v>0</v>
      </c>
      <c r="V53" s="239">
        <f ca="1">O53*VLOOKUP('Tipo de Pilha_AP42'!$E$1,'Área - us ur_AP42'!$A$4:$H$7,7,FALSE)/1000</f>
        <v>2.4924368950863095E-3</v>
      </c>
      <c r="W53" s="240">
        <f ca="1">P53*VLOOKUP('Tipo de Pilha_AP42'!$E$1,'Área - us ur_AP42'!$A$4:$H$7,8,FALSE)/1000</f>
        <v>0</v>
      </c>
      <c r="X53" s="241">
        <f t="shared" ca="1" si="7"/>
        <v>4.6593618998787513E-3</v>
      </c>
    </row>
    <row r="54" spans="1:24" ht="15" customHeight="1" x14ac:dyDescent="0.2">
      <c r="A54" s="90">
        <f>'Série Vento-2 dias'!J54</f>
        <v>42108</v>
      </c>
      <c r="B54" s="55">
        <f ca="1">'Série Vento-2 dias'!K54</f>
        <v>8.5912147999999995</v>
      </c>
      <c r="C54" s="235">
        <f t="shared" ca="1" si="8"/>
        <v>0.17182429600000002</v>
      </c>
      <c r="D54" s="235">
        <f t="shared" ca="1" si="8"/>
        <v>0.17182429600000002</v>
      </c>
      <c r="E54" s="235">
        <f t="shared" ca="1" si="8"/>
        <v>0.17182429600000002</v>
      </c>
      <c r="F54" s="235">
        <f t="shared" ca="1" si="3"/>
        <v>0.51547288799999991</v>
      </c>
      <c r="G54" s="235">
        <f t="shared" ca="1" si="3"/>
        <v>0.51547288799999991</v>
      </c>
      <c r="H54" s="235">
        <f t="shared" ca="1" si="4"/>
        <v>0.77320933200000008</v>
      </c>
      <c r="I54" s="236">
        <f t="shared" ca="1" si="5"/>
        <v>0.94503362800000001</v>
      </c>
      <c r="J54" s="237">
        <f t="shared" ref="J54:O117" ca="1" si="10">IF(C54&gt;$AB$1,58*(C54-$AB$1)^2+25*(C54-$AB$1),0)</f>
        <v>0</v>
      </c>
      <c r="K54" s="235">
        <f t="shared" ca="1" si="10"/>
        <v>0</v>
      </c>
      <c r="L54" s="235">
        <f t="shared" ca="1" si="10"/>
        <v>0</v>
      </c>
      <c r="M54" s="235">
        <f t="shared" ca="1" si="9"/>
        <v>2.5605478458175086</v>
      </c>
      <c r="N54" s="235">
        <f t="shared" ca="1" si="9"/>
        <v>2.5605478458175086</v>
      </c>
      <c r="O54" s="235">
        <f t="shared" ca="1" si="9"/>
        <v>15.412206743169406</v>
      </c>
      <c r="P54" s="235">
        <f t="shared" ca="1" si="9"/>
        <v>28.260899702308862</v>
      </c>
      <c r="Q54" s="238">
        <f ca="1">J54*VLOOKUP('Tipo de Pilha_AP42'!$E$1,'Área - us ur_AP42'!$A$4:$H$7,2,FALSE)/1000</f>
        <v>0</v>
      </c>
      <c r="R54" s="239">
        <f ca="1">K54*VLOOKUP('Tipo de Pilha_AP42'!$E$1,'Área - us ur_AP42'!$A$4:$H$7,3,FALSE)/1000</f>
        <v>0</v>
      </c>
      <c r="S54" s="239">
        <f ca="1">L54*VLOOKUP('Tipo de Pilha_AP42'!$E$1,'Área - us ur_AP42'!$A$4:$H$7,4,FALSE)/1000</f>
        <v>0</v>
      </c>
      <c r="T54" s="239">
        <f ca="1">M54*VLOOKUP('Tipo de Pilha_AP42'!$E$1,'Área - us ur_AP42'!$A$4:$H$7,5,FALSE)/1000</f>
        <v>1.2290629659924041E-3</v>
      </c>
      <c r="U54" s="239">
        <f ca="1">N54*VLOOKUP('Tipo de Pilha_AP42'!$E$1,'Área - us ur_AP42'!$A$4:$H$7,6,FALSE)/1000</f>
        <v>0</v>
      </c>
      <c r="V54" s="239">
        <f ca="1">O54*VLOOKUP('Tipo de Pilha_AP42'!$E$1,'Área - us ur_AP42'!$A$4:$H$7,7,FALSE)/1000</f>
        <v>1.8494648091803287E-3</v>
      </c>
      <c r="W54" s="240">
        <f ca="1">P54*VLOOKUP('Tipo de Pilha_AP42'!$E$1,'Área - us ur_AP42'!$A$4:$H$7,8,FALSE)/1000</f>
        <v>0</v>
      </c>
      <c r="X54" s="241">
        <f t="shared" ca="1" si="7"/>
        <v>3.0785277751727326E-3</v>
      </c>
    </row>
    <row r="55" spans="1:24" ht="15" customHeight="1" x14ac:dyDescent="0.2">
      <c r="A55" s="90">
        <f>'Série Vento-2 dias'!J55</f>
        <v>42110</v>
      </c>
      <c r="B55" s="55">
        <f ca="1">'Série Vento-2 dias'!K55</f>
        <v>12.886822199999999</v>
      </c>
      <c r="C55" s="235">
        <f t="shared" ca="1" si="8"/>
        <v>0.25773644400000001</v>
      </c>
      <c r="D55" s="235">
        <f t="shared" ca="1" si="8"/>
        <v>0.25773644400000001</v>
      </c>
      <c r="E55" s="235">
        <f t="shared" ca="1" si="8"/>
        <v>0.25773644400000001</v>
      </c>
      <c r="F55" s="235">
        <f t="shared" ca="1" si="3"/>
        <v>0.77320933199999997</v>
      </c>
      <c r="G55" s="235">
        <f t="shared" ca="1" si="3"/>
        <v>0.77320933199999997</v>
      </c>
      <c r="H55" s="235">
        <f t="shared" ca="1" si="4"/>
        <v>1.159813998</v>
      </c>
      <c r="I55" s="236">
        <f t="shared" ca="1" si="5"/>
        <v>1.417550442</v>
      </c>
      <c r="J55" s="237">
        <f t="shared" ca="1" si="10"/>
        <v>0</v>
      </c>
      <c r="K55" s="235">
        <f t="shared" ca="1" si="10"/>
        <v>0</v>
      </c>
      <c r="L55" s="235">
        <f t="shared" ca="1" si="10"/>
        <v>0</v>
      </c>
      <c r="M55" s="235">
        <f t="shared" ca="1" si="9"/>
        <v>15.412206743169399</v>
      </c>
      <c r="N55" s="235">
        <f t="shared" ca="1" si="9"/>
        <v>15.412206743169399</v>
      </c>
      <c r="O55" s="235">
        <f t="shared" ca="1" si="9"/>
        <v>49.137801307251152</v>
      </c>
      <c r="P55" s="235">
        <f t="shared" ca="1" si="9"/>
        <v>81.253601828674945</v>
      </c>
      <c r="Q55" s="238">
        <f ca="1">J55*VLOOKUP('Tipo de Pilha_AP42'!$E$1,'Área - us ur_AP42'!$A$4:$H$7,2,FALSE)/1000</f>
        <v>0</v>
      </c>
      <c r="R55" s="239">
        <f ca="1">K55*VLOOKUP('Tipo de Pilha_AP42'!$E$1,'Área - us ur_AP42'!$A$4:$H$7,3,FALSE)/1000</f>
        <v>0</v>
      </c>
      <c r="S55" s="239">
        <f ca="1">L55*VLOOKUP('Tipo de Pilha_AP42'!$E$1,'Área - us ur_AP42'!$A$4:$H$7,4,FALSE)/1000</f>
        <v>0</v>
      </c>
      <c r="T55" s="239">
        <f ca="1">M55*VLOOKUP('Tipo de Pilha_AP42'!$E$1,'Área - us ur_AP42'!$A$4:$H$7,5,FALSE)/1000</f>
        <v>7.3978592367213115E-3</v>
      </c>
      <c r="U55" s="239">
        <f ca="1">N55*VLOOKUP('Tipo de Pilha_AP42'!$E$1,'Área - us ur_AP42'!$A$4:$H$7,6,FALSE)/1000</f>
        <v>0</v>
      </c>
      <c r="V55" s="239">
        <f ca="1">O55*VLOOKUP('Tipo de Pilha_AP42'!$E$1,'Área - us ur_AP42'!$A$4:$H$7,7,FALSE)/1000</f>
        <v>5.8965361568701384E-3</v>
      </c>
      <c r="W55" s="240">
        <f ca="1">P55*VLOOKUP('Tipo de Pilha_AP42'!$E$1,'Área - us ur_AP42'!$A$4:$H$7,8,FALSE)/1000</f>
        <v>0</v>
      </c>
      <c r="X55" s="241">
        <f t="shared" ca="1" si="7"/>
        <v>1.329439539359145E-2</v>
      </c>
    </row>
    <row r="56" spans="1:24" ht="15" customHeight="1" x14ac:dyDescent="0.2">
      <c r="A56" s="90">
        <f>'Série Vento-2 dias'!J56</f>
        <v>42112</v>
      </c>
      <c r="B56" s="55">
        <f ca="1">'Série Vento-2 dias'!K56</f>
        <v>12.886822199999999</v>
      </c>
      <c r="C56" s="235">
        <f t="shared" ca="1" si="8"/>
        <v>0.25773644400000001</v>
      </c>
      <c r="D56" s="235">
        <f t="shared" ca="1" si="8"/>
        <v>0.25773644400000001</v>
      </c>
      <c r="E56" s="235">
        <f t="shared" ca="1" si="8"/>
        <v>0.25773644400000001</v>
      </c>
      <c r="F56" s="235">
        <f t="shared" ca="1" si="3"/>
        <v>0.77320933199999997</v>
      </c>
      <c r="G56" s="235">
        <f t="shared" ca="1" si="3"/>
        <v>0.77320933199999997</v>
      </c>
      <c r="H56" s="235">
        <f t="shared" ca="1" si="4"/>
        <v>1.159813998</v>
      </c>
      <c r="I56" s="236">
        <f t="shared" ca="1" si="5"/>
        <v>1.417550442</v>
      </c>
      <c r="J56" s="237">
        <f t="shared" ca="1" si="10"/>
        <v>0</v>
      </c>
      <c r="K56" s="235">
        <f t="shared" ca="1" si="10"/>
        <v>0</v>
      </c>
      <c r="L56" s="235">
        <f t="shared" ca="1" si="10"/>
        <v>0</v>
      </c>
      <c r="M56" s="235">
        <f t="shared" ca="1" si="9"/>
        <v>15.412206743169399</v>
      </c>
      <c r="N56" s="235">
        <f t="shared" ca="1" si="9"/>
        <v>15.412206743169399</v>
      </c>
      <c r="O56" s="235">
        <f t="shared" ca="1" si="9"/>
        <v>49.137801307251152</v>
      </c>
      <c r="P56" s="235">
        <f t="shared" ca="1" si="9"/>
        <v>81.253601828674945</v>
      </c>
      <c r="Q56" s="238">
        <f ca="1">J56*VLOOKUP('Tipo de Pilha_AP42'!$E$1,'Área - us ur_AP42'!$A$4:$H$7,2,FALSE)/1000</f>
        <v>0</v>
      </c>
      <c r="R56" s="239">
        <f ca="1">K56*VLOOKUP('Tipo de Pilha_AP42'!$E$1,'Área - us ur_AP42'!$A$4:$H$7,3,FALSE)/1000</f>
        <v>0</v>
      </c>
      <c r="S56" s="239">
        <f ca="1">L56*VLOOKUP('Tipo de Pilha_AP42'!$E$1,'Área - us ur_AP42'!$A$4:$H$7,4,FALSE)/1000</f>
        <v>0</v>
      </c>
      <c r="T56" s="239">
        <f ca="1">M56*VLOOKUP('Tipo de Pilha_AP42'!$E$1,'Área - us ur_AP42'!$A$4:$H$7,5,FALSE)/1000</f>
        <v>7.3978592367213115E-3</v>
      </c>
      <c r="U56" s="239">
        <f ca="1">N56*VLOOKUP('Tipo de Pilha_AP42'!$E$1,'Área - us ur_AP42'!$A$4:$H$7,6,FALSE)/1000</f>
        <v>0</v>
      </c>
      <c r="V56" s="239">
        <f ca="1">O56*VLOOKUP('Tipo de Pilha_AP42'!$E$1,'Área - us ur_AP42'!$A$4:$H$7,7,FALSE)/1000</f>
        <v>5.8965361568701384E-3</v>
      </c>
      <c r="W56" s="240">
        <f ca="1">P56*VLOOKUP('Tipo de Pilha_AP42'!$E$1,'Área - us ur_AP42'!$A$4:$H$7,8,FALSE)/1000</f>
        <v>0</v>
      </c>
      <c r="X56" s="241">
        <f t="shared" ca="1" si="7"/>
        <v>1.329439539359145E-2</v>
      </c>
    </row>
    <row r="57" spans="1:24" ht="15" customHeight="1" x14ac:dyDescent="0.2">
      <c r="A57" s="90">
        <f>'Série Vento-2 dias'!J57</f>
        <v>42114</v>
      </c>
      <c r="B57" s="55">
        <f ca="1">'Série Vento-2 dias'!K57</f>
        <v>10.309457759999999</v>
      </c>
      <c r="C57" s="235">
        <f t="shared" ca="1" si="8"/>
        <v>0.20618915520000003</v>
      </c>
      <c r="D57" s="235">
        <f t="shared" ca="1" si="8"/>
        <v>0.20618915520000003</v>
      </c>
      <c r="E57" s="235">
        <f t="shared" ca="1" si="8"/>
        <v>0.20618915520000003</v>
      </c>
      <c r="F57" s="235">
        <f t="shared" ca="1" si="3"/>
        <v>0.61856746559999987</v>
      </c>
      <c r="G57" s="235">
        <f t="shared" ca="1" si="3"/>
        <v>0.61856746559999987</v>
      </c>
      <c r="H57" s="235">
        <f t="shared" ca="1" si="4"/>
        <v>0.92785119839999997</v>
      </c>
      <c r="I57" s="236">
        <f t="shared" ca="1" si="5"/>
        <v>1.1340403536000001</v>
      </c>
      <c r="J57" s="237">
        <f t="shared" ca="1" si="10"/>
        <v>0</v>
      </c>
      <c r="K57" s="235">
        <f t="shared" ca="1" si="10"/>
        <v>0</v>
      </c>
      <c r="L57" s="235">
        <f t="shared" ca="1" si="10"/>
        <v>0</v>
      </c>
      <c r="M57" s="235">
        <f t="shared" ca="1" si="9"/>
        <v>6.7765326068028102</v>
      </c>
      <c r="N57" s="235">
        <f t="shared" ca="1" si="9"/>
        <v>6.7765326068028102</v>
      </c>
      <c r="O57" s="235">
        <f t="shared" ca="1" si="9"/>
        <v>26.821917273402335</v>
      </c>
      <c r="P57" s="235">
        <f t="shared" ca="1" si="9"/>
        <v>46.350032370838377</v>
      </c>
      <c r="Q57" s="238">
        <f ca="1">J57*VLOOKUP('Tipo de Pilha_AP42'!$E$1,'Área - us ur_AP42'!$A$4:$H$7,2,FALSE)/1000</f>
        <v>0</v>
      </c>
      <c r="R57" s="239">
        <f ca="1">K57*VLOOKUP('Tipo de Pilha_AP42'!$E$1,'Área - us ur_AP42'!$A$4:$H$7,3,FALSE)/1000</f>
        <v>0</v>
      </c>
      <c r="S57" s="239">
        <f ca="1">L57*VLOOKUP('Tipo de Pilha_AP42'!$E$1,'Área - us ur_AP42'!$A$4:$H$7,4,FALSE)/1000</f>
        <v>0</v>
      </c>
      <c r="T57" s="239">
        <f ca="1">M57*VLOOKUP('Tipo de Pilha_AP42'!$E$1,'Área - us ur_AP42'!$A$4:$H$7,5,FALSE)/1000</f>
        <v>3.2527356512653486E-3</v>
      </c>
      <c r="U57" s="239">
        <f ca="1">N57*VLOOKUP('Tipo de Pilha_AP42'!$E$1,'Área - us ur_AP42'!$A$4:$H$7,6,FALSE)/1000</f>
        <v>0</v>
      </c>
      <c r="V57" s="239">
        <f ca="1">O57*VLOOKUP('Tipo de Pilha_AP42'!$E$1,'Área - us ur_AP42'!$A$4:$H$7,7,FALSE)/1000</f>
        <v>3.2186300728082799E-3</v>
      </c>
      <c r="W57" s="240">
        <f ca="1">P57*VLOOKUP('Tipo de Pilha_AP42'!$E$1,'Área - us ur_AP42'!$A$4:$H$7,8,FALSE)/1000</f>
        <v>0</v>
      </c>
      <c r="X57" s="241">
        <f t="shared" ca="1" si="7"/>
        <v>6.4713657240736289E-3</v>
      </c>
    </row>
    <row r="58" spans="1:24" ht="15" customHeight="1" x14ac:dyDescent="0.2">
      <c r="A58" s="90">
        <f>'Série Vento-2 dias'!J58</f>
        <v>42116</v>
      </c>
      <c r="B58" s="55">
        <f ca="1">'Série Vento-2 dias'!K58</f>
        <v>13.74594368</v>
      </c>
      <c r="C58" s="235">
        <f t="shared" ca="1" si="8"/>
        <v>0.27491887360000006</v>
      </c>
      <c r="D58" s="235">
        <f t="shared" ca="1" si="8"/>
        <v>0.27491887360000006</v>
      </c>
      <c r="E58" s="235">
        <f t="shared" ca="1" si="8"/>
        <v>0.27491887360000006</v>
      </c>
      <c r="F58" s="235">
        <f t="shared" ca="1" si="3"/>
        <v>0.82475662080000001</v>
      </c>
      <c r="G58" s="235">
        <f t="shared" ca="1" si="3"/>
        <v>0.82475662080000001</v>
      </c>
      <c r="H58" s="235">
        <f t="shared" ca="1" si="4"/>
        <v>1.2371349312000002</v>
      </c>
      <c r="I58" s="236">
        <f t="shared" ca="1" si="5"/>
        <v>1.5120538048000003</v>
      </c>
      <c r="J58" s="237">
        <f t="shared" ca="1" si="10"/>
        <v>0</v>
      </c>
      <c r="K58" s="235">
        <f t="shared" ca="1" si="10"/>
        <v>0</v>
      </c>
      <c r="L58" s="235">
        <f t="shared" ca="1" si="10"/>
        <v>0</v>
      </c>
      <c r="M58" s="235">
        <f t="shared" ca="1" si="9"/>
        <v>18.90721732059523</v>
      </c>
      <c r="N58" s="235">
        <f t="shared" ca="1" si="9"/>
        <v>18.90721732059523</v>
      </c>
      <c r="O58" s="235">
        <f t="shared" ca="1" si="9"/>
        <v>57.963447515467294</v>
      </c>
      <c r="P58" s="235">
        <f t="shared" ca="1" si="9"/>
        <v>94.960090435965128</v>
      </c>
      <c r="Q58" s="238">
        <f ca="1">J58*VLOOKUP('Tipo de Pilha_AP42'!$E$1,'Área - us ur_AP42'!$A$4:$H$7,2,FALSE)/1000</f>
        <v>0</v>
      </c>
      <c r="R58" s="239">
        <f ca="1">K58*VLOOKUP('Tipo de Pilha_AP42'!$E$1,'Área - us ur_AP42'!$A$4:$H$7,3,FALSE)/1000</f>
        <v>0</v>
      </c>
      <c r="S58" s="239">
        <f ca="1">L58*VLOOKUP('Tipo de Pilha_AP42'!$E$1,'Área - us ur_AP42'!$A$4:$H$7,4,FALSE)/1000</f>
        <v>0</v>
      </c>
      <c r="T58" s="239">
        <f ca="1">M58*VLOOKUP('Tipo de Pilha_AP42'!$E$1,'Área - us ur_AP42'!$A$4:$H$7,5,FALSE)/1000</f>
        <v>9.0754643138857109E-3</v>
      </c>
      <c r="U58" s="239">
        <f ca="1">N58*VLOOKUP('Tipo de Pilha_AP42'!$E$1,'Área - us ur_AP42'!$A$4:$H$7,6,FALSE)/1000</f>
        <v>0</v>
      </c>
      <c r="V58" s="239">
        <f ca="1">O58*VLOOKUP('Tipo de Pilha_AP42'!$E$1,'Área - us ur_AP42'!$A$4:$H$7,7,FALSE)/1000</f>
        <v>6.9556137018560752E-3</v>
      </c>
      <c r="W58" s="240">
        <f ca="1">P58*VLOOKUP('Tipo de Pilha_AP42'!$E$1,'Área - us ur_AP42'!$A$4:$H$7,8,FALSE)/1000</f>
        <v>0</v>
      </c>
      <c r="X58" s="241">
        <f t="shared" ca="1" si="7"/>
        <v>1.6031078015741787E-2</v>
      </c>
    </row>
    <row r="59" spans="1:24" ht="15" customHeight="1" x14ac:dyDescent="0.2">
      <c r="A59" s="90">
        <f>'Série Vento-2 dias'!J59</f>
        <v>42118</v>
      </c>
      <c r="B59" s="55">
        <f ca="1">'Série Vento-2 dias'!K59</f>
        <v>10.309457759999999</v>
      </c>
      <c r="C59" s="235">
        <f t="shared" ca="1" si="8"/>
        <v>0.20618915520000003</v>
      </c>
      <c r="D59" s="235">
        <f t="shared" ca="1" si="8"/>
        <v>0.20618915520000003</v>
      </c>
      <c r="E59" s="235">
        <f t="shared" ca="1" si="8"/>
        <v>0.20618915520000003</v>
      </c>
      <c r="F59" s="235">
        <f t="shared" ca="1" si="3"/>
        <v>0.61856746559999987</v>
      </c>
      <c r="G59" s="235">
        <f t="shared" ca="1" si="3"/>
        <v>0.61856746559999987</v>
      </c>
      <c r="H59" s="235">
        <f t="shared" ca="1" si="4"/>
        <v>0.92785119839999997</v>
      </c>
      <c r="I59" s="236">
        <f t="shared" ca="1" si="5"/>
        <v>1.1340403536000001</v>
      </c>
      <c r="J59" s="237">
        <f t="shared" ca="1" si="10"/>
        <v>0</v>
      </c>
      <c r="K59" s="235">
        <f t="shared" ca="1" si="10"/>
        <v>0</v>
      </c>
      <c r="L59" s="235">
        <f t="shared" ca="1" si="10"/>
        <v>0</v>
      </c>
      <c r="M59" s="235">
        <f t="shared" ca="1" si="9"/>
        <v>6.7765326068028102</v>
      </c>
      <c r="N59" s="235">
        <f t="shared" ca="1" si="9"/>
        <v>6.7765326068028102</v>
      </c>
      <c r="O59" s="235">
        <f t="shared" ca="1" si="9"/>
        <v>26.821917273402335</v>
      </c>
      <c r="P59" s="235">
        <f t="shared" ca="1" si="9"/>
        <v>46.350032370838377</v>
      </c>
      <c r="Q59" s="238">
        <f ca="1">J59*VLOOKUP('Tipo de Pilha_AP42'!$E$1,'Área - us ur_AP42'!$A$4:$H$7,2,FALSE)/1000</f>
        <v>0</v>
      </c>
      <c r="R59" s="239">
        <f ca="1">K59*VLOOKUP('Tipo de Pilha_AP42'!$E$1,'Área - us ur_AP42'!$A$4:$H$7,3,FALSE)/1000</f>
        <v>0</v>
      </c>
      <c r="S59" s="239">
        <f ca="1">L59*VLOOKUP('Tipo de Pilha_AP42'!$E$1,'Área - us ur_AP42'!$A$4:$H$7,4,FALSE)/1000</f>
        <v>0</v>
      </c>
      <c r="T59" s="239">
        <f ca="1">M59*VLOOKUP('Tipo de Pilha_AP42'!$E$1,'Área - us ur_AP42'!$A$4:$H$7,5,FALSE)/1000</f>
        <v>3.2527356512653486E-3</v>
      </c>
      <c r="U59" s="239">
        <f ca="1">N59*VLOOKUP('Tipo de Pilha_AP42'!$E$1,'Área - us ur_AP42'!$A$4:$H$7,6,FALSE)/1000</f>
        <v>0</v>
      </c>
      <c r="V59" s="239">
        <f ca="1">O59*VLOOKUP('Tipo de Pilha_AP42'!$E$1,'Área - us ur_AP42'!$A$4:$H$7,7,FALSE)/1000</f>
        <v>3.2186300728082799E-3</v>
      </c>
      <c r="W59" s="240">
        <f ca="1">P59*VLOOKUP('Tipo de Pilha_AP42'!$E$1,'Área - us ur_AP42'!$A$4:$H$7,8,FALSE)/1000</f>
        <v>0</v>
      </c>
      <c r="X59" s="241">
        <f t="shared" ca="1" si="7"/>
        <v>6.4713657240736289E-3</v>
      </c>
    </row>
    <row r="60" spans="1:24" ht="15" customHeight="1" x14ac:dyDescent="0.2">
      <c r="A60" s="90">
        <f>'Série Vento-2 dias'!J60</f>
        <v>42120</v>
      </c>
      <c r="B60" s="55">
        <f ca="1">'Série Vento-2 dias'!K60</f>
        <v>25.773644399999998</v>
      </c>
      <c r="C60" s="235">
        <f t="shared" ca="1" si="8"/>
        <v>0.51547288800000002</v>
      </c>
      <c r="D60" s="235">
        <f t="shared" ca="1" si="8"/>
        <v>0.51547288800000002</v>
      </c>
      <c r="E60" s="235">
        <f t="shared" ca="1" si="8"/>
        <v>0.51547288800000002</v>
      </c>
      <c r="F60" s="235">
        <f t="shared" ca="1" si="3"/>
        <v>1.5464186639999999</v>
      </c>
      <c r="G60" s="235">
        <f t="shared" ca="1" si="3"/>
        <v>1.5464186639999999</v>
      </c>
      <c r="H60" s="235">
        <f t="shared" ca="1" si="4"/>
        <v>2.3196279959999999</v>
      </c>
      <c r="I60" s="236">
        <f t="shared" ca="1" si="5"/>
        <v>2.835100884</v>
      </c>
      <c r="J60" s="237">
        <f t="shared" ca="1" si="10"/>
        <v>2.5605478458175122</v>
      </c>
      <c r="K60" s="235">
        <f t="shared" ca="1" si="10"/>
        <v>2.5605478458175122</v>
      </c>
      <c r="L60" s="235">
        <f t="shared" ca="1" si="10"/>
        <v>2.5605478458175122</v>
      </c>
      <c r="M60" s="235">
        <f t="shared" ca="1" si="9"/>
        <v>100.20112333299761</v>
      </c>
      <c r="N60" s="235">
        <f t="shared" ca="1" si="9"/>
        <v>100.20112333299761</v>
      </c>
      <c r="O60" s="235">
        <f t="shared" ca="1" si="9"/>
        <v>254.34094976948461</v>
      </c>
      <c r="P60" s="235">
        <f t="shared" ca="1" si="9"/>
        <v>395.6291173086197</v>
      </c>
      <c r="Q60" s="238">
        <f ca="1">J60*VLOOKUP('Tipo de Pilha_AP42'!$E$1,'Área - us ur_AP42'!$A$4:$H$7,2,FALSE)/1000</f>
        <v>1.2802739229087563E-4</v>
      </c>
      <c r="R60" s="239">
        <f ca="1">K60*VLOOKUP('Tipo de Pilha_AP42'!$E$1,'Área - us ur_AP42'!$A$4:$H$7,3,FALSE)/1000</f>
        <v>8.9619174603612921E-4</v>
      </c>
      <c r="S60" s="239">
        <f ca="1">L60*VLOOKUP('Tipo de Pilha_AP42'!$E$1,'Área - us ur_AP42'!$A$4:$H$7,4,FALSE)/1000</f>
        <v>0</v>
      </c>
      <c r="T60" s="239">
        <f ca="1">M60*VLOOKUP('Tipo de Pilha_AP42'!$E$1,'Área - us ur_AP42'!$A$4:$H$7,5,FALSE)/1000</f>
        <v>4.8096539199838854E-2</v>
      </c>
      <c r="U60" s="239">
        <f ca="1">N60*VLOOKUP('Tipo de Pilha_AP42'!$E$1,'Área - us ur_AP42'!$A$4:$H$7,6,FALSE)/1000</f>
        <v>0</v>
      </c>
      <c r="V60" s="239">
        <f ca="1">O60*VLOOKUP('Tipo de Pilha_AP42'!$E$1,'Área - us ur_AP42'!$A$4:$H$7,7,FALSE)/1000</f>
        <v>3.0520913972338155E-2</v>
      </c>
      <c r="W60" s="240">
        <f ca="1">P60*VLOOKUP('Tipo de Pilha_AP42'!$E$1,'Área - us ur_AP42'!$A$4:$H$7,8,FALSE)/1000</f>
        <v>0</v>
      </c>
      <c r="X60" s="241">
        <f t="shared" ca="1" si="7"/>
        <v>7.9641672310504008E-2</v>
      </c>
    </row>
    <row r="61" spans="1:24" ht="15" customHeight="1" x14ac:dyDescent="0.2">
      <c r="A61" s="90">
        <f>'Série Vento-2 dias'!J61</f>
        <v>42122</v>
      </c>
      <c r="B61" s="55">
        <f ca="1">'Série Vento-2 dias'!K61</f>
        <v>12.027700719999999</v>
      </c>
      <c r="C61" s="235">
        <f t="shared" ca="1" si="8"/>
        <v>0.24055401440000002</v>
      </c>
      <c r="D61" s="235">
        <f t="shared" ca="1" si="8"/>
        <v>0.24055401440000002</v>
      </c>
      <c r="E61" s="235">
        <f t="shared" ca="1" si="8"/>
        <v>0.24055401440000002</v>
      </c>
      <c r="F61" s="235">
        <f t="shared" ca="1" si="3"/>
        <v>0.72166204319999994</v>
      </c>
      <c r="G61" s="235">
        <f t="shared" ca="1" si="3"/>
        <v>0.72166204319999994</v>
      </c>
      <c r="H61" s="235">
        <f t="shared" ca="1" si="4"/>
        <v>1.0824930648</v>
      </c>
      <c r="I61" s="236">
        <f t="shared" ca="1" si="5"/>
        <v>1.3230470792</v>
      </c>
      <c r="J61" s="237">
        <f t="shared" ca="1" si="10"/>
        <v>0</v>
      </c>
      <c r="K61" s="235">
        <f t="shared" ca="1" si="10"/>
        <v>0</v>
      </c>
      <c r="L61" s="235">
        <f t="shared" ca="1" si="10"/>
        <v>0</v>
      </c>
      <c r="M61" s="235">
        <f t="shared" ca="1" si="9"/>
        <v>12.22542243172872</v>
      </c>
      <c r="N61" s="235">
        <f t="shared" ca="1" si="9"/>
        <v>12.22542243172872</v>
      </c>
      <c r="O61" s="235">
        <f t="shared" ca="1" si="9"/>
        <v>41.00566419750163</v>
      </c>
      <c r="P61" s="235">
        <f t="shared" ca="1" si="9"/>
        <v>68.583095948723766</v>
      </c>
      <c r="Q61" s="238">
        <f ca="1">J61*VLOOKUP('Tipo de Pilha_AP42'!$E$1,'Área - us ur_AP42'!$A$4:$H$7,2,FALSE)/1000</f>
        <v>0</v>
      </c>
      <c r="R61" s="239">
        <f ca="1">K61*VLOOKUP('Tipo de Pilha_AP42'!$E$1,'Área - us ur_AP42'!$A$4:$H$7,3,FALSE)/1000</f>
        <v>0</v>
      </c>
      <c r="S61" s="239">
        <f ca="1">L61*VLOOKUP('Tipo de Pilha_AP42'!$E$1,'Área - us ur_AP42'!$A$4:$H$7,4,FALSE)/1000</f>
        <v>0</v>
      </c>
      <c r="T61" s="239">
        <f ca="1">M61*VLOOKUP('Tipo de Pilha_AP42'!$E$1,'Área - us ur_AP42'!$A$4:$H$7,5,FALSE)/1000</f>
        <v>5.8682027672297852E-3</v>
      </c>
      <c r="U61" s="239">
        <f ca="1">N61*VLOOKUP('Tipo de Pilha_AP42'!$E$1,'Área - us ur_AP42'!$A$4:$H$7,6,FALSE)/1000</f>
        <v>0</v>
      </c>
      <c r="V61" s="239">
        <f ca="1">O61*VLOOKUP('Tipo de Pilha_AP42'!$E$1,'Área - us ur_AP42'!$A$4:$H$7,7,FALSE)/1000</f>
        <v>4.9206797037001961E-3</v>
      </c>
      <c r="W61" s="240">
        <f ca="1">P61*VLOOKUP('Tipo de Pilha_AP42'!$E$1,'Área - us ur_AP42'!$A$4:$H$7,8,FALSE)/1000</f>
        <v>0</v>
      </c>
      <c r="X61" s="241">
        <f t="shared" ca="1" si="7"/>
        <v>1.0788882470929982E-2</v>
      </c>
    </row>
    <row r="62" spans="1:24" ht="15" customHeight="1" x14ac:dyDescent="0.2">
      <c r="A62" s="90">
        <f>'Série Vento-2 dias'!J62</f>
        <v>42124</v>
      </c>
      <c r="B62" s="55">
        <f ca="1">'Série Vento-2 dias'!K62</f>
        <v>13.74594368</v>
      </c>
      <c r="C62" s="235">
        <f t="shared" ca="1" si="8"/>
        <v>0.27491887360000006</v>
      </c>
      <c r="D62" s="235">
        <f t="shared" ca="1" si="8"/>
        <v>0.27491887360000006</v>
      </c>
      <c r="E62" s="235">
        <f t="shared" ca="1" si="8"/>
        <v>0.27491887360000006</v>
      </c>
      <c r="F62" s="235">
        <f t="shared" ca="1" si="3"/>
        <v>0.82475662080000001</v>
      </c>
      <c r="G62" s="235">
        <f t="shared" ca="1" si="3"/>
        <v>0.82475662080000001</v>
      </c>
      <c r="H62" s="235">
        <f t="shared" ca="1" si="4"/>
        <v>1.2371349312000002</v>
      </c>
      <c r="I62" s="236">
        <f t="shared" ca="1" si="5"/>
        <v>1.5120538048000003</v>
      </c>
      <c r="J62" s="237">
        <f t="shared" ca="1" si="10"/>
        <v>0</v>
      </c>
      <c r="K62" s="235">
        <f t="shared" ca="1" si="10"/>
        <v>0</v>
      </c>
      <c r="L62" s="235">
        <f t="shared" ca="1" si="10"/>
        <v>0</v>
      </c>
      <c r="M62" s="235">
        <f t="shared" ca="1" si="9"/>
        <v>18.90721732059523</v>
      </c>
      <c r="N62" s="235">
        <f t="shared" ca="1" si="9"/>
        <v>18.90721732059523</v>
      </c>
      <c r="O62" s="235">
        <f t="shared" ca="1" si="9"/>
        <v>57.963447515467294</v>
      </c>
      <c r="P62" s="235">
        <f t="shared" ca="1" si="9"/>
        <v>94.960090435965128</v>
      </c>
      <c r="Q62" s="238">
        <f ca="1">J62*VLOOKUP('Tipo de Pilha_AP42'!$E$1,'Área - us ur_AP42'!$A$4:$H$7,2,FALSE)/1000</f>
        <v>0</v>
      </c>
      <c r="R62" s="239">
        <f ca="1">K62*VLOOKUP('Tipo de Pilha_AP42'!$E$1,'Área - us ur_AP42'!$A$4:$H$7,3,FALSE)/1000</f>
        <v>0</v>
      </c>
      <c r="S62" s="239">
        <f ca="1">L62*VLOOKUP('Tipo de Pilha_AP42'!$E$1,'Área - us ur_AP42'!$A$4:$H$7,4,FALSE)/1000</f>
        <v>0</v>
      </c>
      <c r="T62" s="239">
        <f ca="1">M62*VLOOKUP('Tipo de Pilha_AP42'!$E$1,'Área - us ur_AP42'!$A$4:$H$7,5,FALSE)/1000</f>
        <v>9.0754643138857109E-3</v>
      </c>
      <c r="U62" s="239">
        <f ca="1">N62*VLOOKUP('Tipo de Pilha_AP42'!$E$1,'Área - us ur_AP42'!$A$4:$H$7,6,FALSE)/1000</f>
        <v>0</v>
      </c>
      <c r="V62" s="239">
        <f ca="1">O62*VLOOKUP('Tipo de Pilha_AP42'!$E$1,'Área - us ur_AP42'!$A$4:$H$7,7,FALSE)/1000</f>
        <v>6.9556137018560752E-3</v>
      </c>
      <c r="W62" s="240">
        <f ca="1">P62*VLOOKUP('Tipo de Pilha_AP42'!$E$1,'Área - us ur_AP42'!$A$4:$H$7,8,FALSE)/1000</f>
        <v>0</v>
      </c>
      <c r="X62" s="241">
        <f t="shared" ca="1" si="7"/>
        <v>1.6031078015741787E-2</v>
      </c>
    </row>
    <row r="63" spans="1:24" ht="15" customHeight="1" x14ac:dyDescent="0.2">
      <c r="A63" s="90">
        <f>'Série Vento-2 dias'!J63</f>
        <v>42126</v>
      </c>
      <c r="B63" s="55">
        <f ca="1">'Série Vento-2 dias'!K63</f>
        <v>12.027700719999999</v>
      </c>
      <c r="C63" s="235">
        <f t="shared" ca="1" si="8"/>
        <v>0.24055401440000002</v>
      </c>
      <c r="D63" s="235">
        <f t="shared" ca="1" si="8"/>
        <v>0.24055401440000002</v>
      </c>
      <c r="E63" s="235">
        <f t="shared" ca="1" si="8"/>
        <v>0.24055401440000002</v>
      </c>
      <c r="F63" s="235">
        <f t="shared" ca="1" si="3"/>
        <v>0.72166204319999994</v>
      </c>
      <c r="G63" s="235">
        <f t="shared" ca="1" si="3"/>
        <v>0.72166204319999994</v>
      </c>
      <c r="H63" s="235">
        <f t="shared" ca="1" si="4"/>
        <v>1.0824930648</v>
      </c>
      <c r="I63" s="236">
        <f t="shared" ca="1" si="5"/>
        <v>1.3230470792</v>
      </c>
      <c r="J63" s="237">
        <f t="shared" ca="1" si="10"/>
        <v>0</v>
      </c>
      <c r="K63" s="235">
        <f t="shared" ca="1" si="10"/>
        <v>0</v>
      </c>
      <c r="L63" s="235">
        <f t="shared" ca="1" si="10"/>
        <v>0</v>
      </c>
      <c r="M63" s="235">
        <f t="shared" ca="1" si="9"/>
        <v>12.22542243172872</v>
      </c>
      <c r="N63" s="235">
        <f t="shared" ca="1" si="9"/>
        <v>12.22542243172872</v>
      </c>
      <c r="O63" s="235">
        <f t="shared" ca="1" si="9"/>
        <v>41.00566419750163</v>
      </c>
      <c r="P63" s="235">
        <f t="shared" ca="1" si="9"/>
        <v>68.583095948723766</v>
      </c>
      <c r="Q63" s="238">
        <f ca="1">J63*VLOOKUP('Tipo de Pilha_AP42'!$E$1,'Área - us ur_AP42'!$A$4:$H$7,2,FALSE)/1000</f>
        <v>0</v>
      </c>
      <c r="R63" s="239">
        <f ca="1">K63*VLOOKUP('Tipo de Pilha_AP42'!$E$1,'Área - us ur_AP42'!$A$4:$H$7,3,FALSE)/1000</f>
        <v>0</v>
      </c>
      <c r="S63" s="239">
        <f ca="1">L63*VLOOKUP('Tipo de Pilha_AP42'!$E$1,'Área - us ur_AP42'!$A$4:$H$7,4,FALSE)/1000</f>
        <v>0</v>
      </c>
      <c r="T63" s="239">
        <f ca="1">M63*VLOOKUP('Tipo de Pilha_AP42'!$E$1,'Área - us ur_AP42'!$A$4:$H$7,5,FALSE)/1000</f>
        <v>5.8682027672297852E-3</v>
      </c>
      <c r="U63" s="239">
        <f ca="1">N63*VLOOKUP('Tipo de Pilha_AP42'!$E$1,'Área - us ur_AP42'!$A$4:$H$7,6,FALSE)/1000</f>
        <v>0</v>
      </c>
      <c r="V63" s="239">
        <f ca="1">O63*VLOOKUP('Tipo de Pilha_AP42'!$E$1,'Área - us ur_AP42'!$A$4:$H$7,7,FALSE)/1000</f>
        <v>4.9206797037001961E-3</v>
      </c>
      <c r="W63" s="240">
        <f ca="1">P63*VLOOKUP('Tipo de Pilha_AP42'!$E$1,'Área - us ur_AP42'!$A$4:$H$7,8,FALSE)/1000</f>
        <v>0</v>
      </c>
      <c r="X63" s="241">
        <f t="shared" ca="1" si="7"/>
        <v>1.0788882470929982E-2</v>
      </c>
    </row>
    <row r="64" spans="1:24" ht="15" customHeight="1" x14ac:dyDescent="0.2">
      <c r="A64" s="90">
        <f>'Série Vento-2 dias'!J64</f>
        <v>42128</v>
      </c>
      <c r="B64" s="55">
        <f ca="1">'Série Vento-2 dias'!K64</f>
        <v>12.886822199999999</v>
      </c>
      <c r="C64" s="235">
        <f t="shared" ca="1" si="8"/>
        <v>0.25773644400000001</v>
      </c>
      <c r="D64" s="235">
        <f t="shared" ca="1" si="8"/>
        <v>0.25773644400000001</v>
      </c>
      <c r="E64" s="235">
        <f t="shared" ca="1" si="8"/>
        <v>0.25773644400000001</v>
      </c>
      <c r="F64" s="235">
        <f t="shared" ca="1" si="3"/>
        <v>0.77320933199999997</v>
      </c>
      <c r="G64" s="235">
        <f t="shared" ca="1" si="3"/>
        <v>0.77320933199999997</v>
      </c>
      <c r="H64" s="235">
        <f t="shared" ca="1" si="4"/>
        <v>1.159813998</v>
      </c>
      <c r="I64" s="236">
        <f t="shared" ca="1" si="5"/>
        <v>1.417550442</v>
      </c>
      <c r="J64" s="237">
        <f t="shared" ca="1" si="10"/>
        <v>0</v>
      </c>
      <c r="K64" s="235">
        <f t="shared" ca="1" si="10"/>
        <v>0</v>
      </c>
      <c r="L64" s="235">
        <f t="shared" ca="1" si="10"/>
        <v>0</v>
      </c>
      <c r="M64" s="235">
        <f t="shared" ca="1" si="9"/>
        <v>15.412206743169399</v>
      </c>
      <c r="N64" s="235">
        <f t="shared" ca="1" si="9"/>
        <v>15.412206743169399</v>
      </c>
      <c r="O64" s="235">
        <f t="shared" ca="1" si="9"/>
        <v>49.137801307251152</v>
      </c>
      <c r="P64" s="235">
        <f t="shared" ca="1" si="9"/>
        <v>81.253601828674945</v>
      </c>
      <c r="Q64" s="238">
        <f ca="1">J64*VLOOKUP('Tipo de Pilha_AP42'!$E$1,'Área - us ur_AP42'!$A$4:$H$7,2,FALSE)/1000</f>
        <v>0</v>
      </c>
      <c r="R64" s="239">
        <f ca="1">K64*VLOOKUP('Tipo de Pilha_AP42'!$E$1,'Área - us ur_AP42'!$A$4:$H$7,3,FALSE)/1000</f>
        <v>0</v>
      </c>
      <c r="S64" s="239">
        <f ca="1">L64*VLOOKUP('Tipo de Pilha_AP42'!$E$1,'Área - us ur_AP42'!$A$4:$H$7,4,FALSE)/1000</f>
        <v>0</v>
      </c>
      <c r="T64" s="239">
        <f ca="1">M64*VLOOKUP('Tipo de Pilha_AP42'!$E$1,'Área - us ur_AP42'!$A$4:$H$7,5,FALSE)/1000</f>
        <v>7.3978592367213115E-3</v>
      </c>
      <c r="U64" s="239">
        <f ca="1">N64*VLOOKUP('Tipo de Pilha_AP42'!$E$1,'Área - us ur_AP42'!$A$4:$H$7,6,FALSE)/1000</f>
        <v>0</v>
      </c>
      <c r="V64" s="239">
        <f ca="1">O64*VLOOKUP('Tipo de Pilha_AP42'!$E$1,'Área - us ur_AP42'!$A$4:$H$7,7,FALSE)/1000</f>
        <v>5.8965361568701384E-3</v>
      </c>
      <c r="W64" s="240">
        <f ca="1">P64*VLOOKUP('Tipo de Pilha_AP42'!$E$1,'Área - us ur_AP42'!$A$4:$H$7,8,FALSE)/1000</f>
        <v>0</v>
      </c>
      <c r="X64" s="241">
        <f t="shared" ca="1" si="7"/>
        <v>1.329439539359145E-2</v>
      </c>
    </row>
    <row r="65" spans="1:24" ht="15" customHeight="1" x14ac:dyDescent="0.2">
      <c r="A65" s="90">
        <f>'Série Vento-2 dias'!J65</f>
        <v>42130</v>
      </c>
      <c r="B65" s="55">
        <f ca="1">'Série Vento-2 dias'!K65</f>
        <v>14.605065159999999</v>
      </c>
      <c r="C65" s="235">
        <f t="shared" ca="1" si="8"/>
        <v>0.29210130320000005</v>
      </c>
      <c r="D65" s="235">
        <f t="shared" ca="1" si="8"/>
        <v>0.29210130320000005</v>
      </c>
      <c r="E65" s="235">
        <f t="shared" ca="1" si="8"/>
        <v>0.29210130320000005</v>
      </c>
      <c r="F65" s="235">
        <f t="shared" ca="1" si="3"/>
        <v>0.87630390959999993</v>
      </c>
      <c r="G65" s="235">
        <f t="shared" ca="1" si="3"/>
        <v>0.87630390959999993</v>
      </c>
      <c r="H65" s="235">
        <f t="shared" ca="1" si="4"/>
        <v>1.3144558644</v>
      </c>
      <c r="I65" s="236">
        <f t="shared" ca="1" si="5"/>
        <v>1.6065571676000001</v>
      </c>
      <c r="J65" s="237">
        <f t="shared" ca="1" si="10"/>
        <v>0</v>
      </c>
      <c r="K65" s="235">
        <f t="shared" ca="1" si="10"/>
        <v>0</v>
      </c>
      <c r="L65" s="235">
        <f t="shared" ca="1" si="10"/>
        <v>0</v>
      </c>
      <c r="M65" s="235">
        <f t="shared" ca="1" si="9"/>
        <v>22.710454164006201</v>
      </c>
      <c r="N65" s="235">
        <f t="shared" ca="1" si="9"/>
        <v>22.710454164006201</v>
      </c>
      <c r="O65" s="235">
        <f t="shared" ca="1" si="9"/>
        <v>67.482602822149971</v>
      </c>
      <c r="P65" s="235">
        <f t="shared" ca="1" si="9"/>
        <v>109.70256177059423</v>
      </c>
      <c r="Q65" s="238">
        <f ca="1">J65*VLOOKUP('Tipo de Pilha_AP42'!$E$1,'Área - us ur_AP42'!$A$4:$H$7,2,FALSE)/1000</f>
        <v>0</v>
      </c>
      <c r="R65" s="239">
        <f ca="1">K65*VLOOKUP('Tipo de Pilha_AP42'!$E$1,'Área - us ur_AP42'!$A$4:$H$7,3,FALSE)/1000</f>
        <v>0</v>
      </c>
      <c r="S65" s="239">
        <f ca="1">L65*VLOOKUP('Tipo de Pilha_AP42'!$E$1,'Área - us ur_AP42'!$A$4:$H$7,4,FALSE)/1000</f>
        <v>0</v>
      </c>
      <c r="T65" s="239">
        <f ca="1">M65*VLOOKUP('Tipo de Pilha_AP42'!$E$1,'Área - us ur_AP42'!$A$4:$H$7,5,FALSE)/1000</f>
        <v>1.0901017998722977E-2</v>
      </c>
      <c r="U65" s="239">
        <f ca="1">N65*VLOOKUP('Tipo de Pilha_AP42'!$E$1,'Área - us ur_AP42'!$A$4:$H$7,6,FALSE)/1000</f>
        <v>0</v>
      </c>
      <c r="V65" s="239">
        <f ca="1">O65*VLOOKUP('Tipo de Pilha_AP42'!$E$1,'Área - us ur_AP42'!$A$4:$H$7,7,FALSE)/1000</f>
        <v>8.0979123386579963E-3</v>
      </c>
      <c r="W65" s="240">
        <f ca="1">P65*VLOOKUP('Tipo de Pilha_AP42'!$E$1,'Área - us ur_AP42'!$A$4:$H$7,8,FALSE)/1000</f>
        <v>0</v>
      </c>
      <c r="X65" s="241">
        <f t="shared" ca="1" si="7"/>
        <v>1.8998930337380975E-2</v>
      </c>
    </row>
    <row r="66" spans="1:24" ht="15" customHeight="1" x14ac:dyDescent="0.2">
      <c r="A66" s="90">
        <f>'Série Vento-2 dias'!J66</f>
        <v>42132</v>
      </c>
      <c r="B66" s="55">
        <f ca="1">'Série Vento-2 dias'!K66</f>
        <v>14.605065159999999</v>
      </c>
      <c r="C66" s="235">
        <f t="shared" ca="1" si="8"/>
        <v>0.29210130320000005</v>
      </c>
      <c r="D66" s="235">
        <f t="shared" ca="1" si="8"/>
        <v>0.29210130320000005</v>
      </c>
      <c r="E66" s="235">
        <f t="shared" ca="1" si="8"/>
        <v>0.29210130320000005</v>
      </c>
      <c r="F66" s="235">
        <f t="shared" ca="1" si="3"/>
        <v>0.87630390959999993</v>
      </c>
      <c r="G66" s="235">
        <f t="shared" ca="1" si="3"/>
        <v>0.87630390959999993</v>
      </c>
      <c r="H66" s="235">
        <f t="shared" ca="1" si="4"/>
        <v>1.3144558644</v>
      </c>
      <c r="I66" s="236">
        <f t="shared" ca="1" si="5"/>
        <v>1.6065571676000001</v>
      </c>
      <c r="J66" s="237">
        <f t="shared" ca="1" si="10"/>
        <v>0</v>
      </c>
      <c r="K66" s="235">
        <f t="shared" ca="1" si="10"/>
        <v>0</v>
      </c>
      <c r="L66" s="235">
        <f t="shared" ca="1" si="10"/>
        <v>0</v>
      </c>
      <c r="M66" s="235">
        <f t="shared" ca="1" si="9"/>
        <v>22.710454164006201</v>
      </c>
      <c r="N66" s="235">
        <f t="shared" ca="1" si="9"/>
        <v>22.710454164006201</v>
      </c>
      <c r="O66" s="235">
        <f t="shared" ca="1" si="9"/>
        <v>67.482602822149971</v>
      </c>
      <c r="P66" s="235">
        <f t="shared" ca="1" si="9"/>
        <v>109.70256177059423</v>
      </c>
      <c r="Q66" s="238">
        <f ca="1">J66*VLOOKUP('Tipo de Pilha_AP42'!$E$1,'Área - us ur_AP42'!$A$4:$H$7,2,FALSE)/1000</f>
        <v>0</v>
      </c>
      <c r="R66" s="239">
        <f ca="1">K66*VLOOKUP('Tipo de Pilha_AP42'!$E$1,'Área - us ur_AP42'!$A$4:$H$7,3,FALSE)/1000</f>
        <v>0</v>
      </c>
      <c r="S66" s="239">
        <f ca="1">L66*VLOOKUP('Tipo de Pilha_AP42'!$E$1,'Área - us ur_AP42'!$A$4:$H$7,4,FALSE)/1000</f>
        <v>0</v>
      </c>
      <c r="T66" s="239">
        <f ca="1">M66*VLOOKUP('Tipo de Pilha_AP42'!$E$1,'Área - us ur_AP42'!$A$4:$H$7,5,FALSE)/1000</f>
        <v>1.0901017998722977E-2</v>
      </c>
      <c r="U66" s="239">
        <f ca="1">N66*VLOOKUP('Tipo de Pilha_AP42'!$E$1,'Área - us ur_AP42'!$A$4:$H$7,6,FALSE)/1000</f>
        <v>0</v>
      </c>
      <c r="V66" s="239">
        <f ca="1">O66*VLOOKUP('Tipo de Pilha_AP42'!$E$1,'Área - us ur_AP42'!$A$4:$H$7,7,FALSE)/1000</f>
        <v>8.0979123386579963E-3</v>
      </c>
      <c r="W66" s="240">
        <f ca="1">P66*VLOOKUP('Tipo de Pilha_AP42'!$E$1,'Área - us ur_AP42'!$A$4:$H$7,8,FALSE)/1000</f>
        <v>0</v>
      </c>
      <c r="X66" s="241">
        <f t="shared" ca="1" si="7"/>
        <v>1.8998930337380975E-2</v>
      </c>
    </row>
    <row r="67" spans="1:24" ht="15" customHeight="1" x14ac:dyDescent="0.2">
      <c r="A67" s="90">
        <f>'Série Vento-2 dias'!J67</f>
        <v>42134</v>
      </c>
      <c r="B67" s="55">
        <f ca="1">'Série Vento-2 dias'!K67</f>
        <v>8.5912147999999995</v>
      </c>
      <c r="C67" s="235">
        <f t="shared" ca="1" si="8"/>
        <v>0.17182429600000002</v>
      </c>
      <c r="D67" s="235">
        <f t="shared" ca="1" si="8"/>
        <v>0.17182429600000002</v>
      </c>
      <c r="E67" s="235">
        <f t="shared" ca="1" si="8"/>
        <v>0.17182429600000002</v>
      </c>
      <c r="F67" s="235">
        <f t="shared" ca="1" si="3"/>
        <v>0.51547288799999991</v>
      </c>
      <c r="G67" s="235">
        <f t="shared" ca="1" si="3"/>
        <v>0.51547288799999991</v>
      </c>
      <c r="H67" s="235">
        <f t="shared" ca="1" si="4"/>
        <v>0.77320933200000008</v>
      </c>
      <c r="I67" s="236">
        <f t="shared" ca="1" si="5"/>
        <v>0.94503362800000001</v>
      </c>
      <c r="J67" s="237">
        <f t="shared" ca="1" si="10"/>
        <v>0</v>
      </c>
      <c r="K67" s="235">
        <f t="shared" ca="1" si="10"/>
        <v>0</v>
      </c>
      <c r="L67" s="235">
        <f t="shared" ca="1" si="10"/>
        <v>0</v>
      </c>
      <c r="M67" s="235">
        <f t="shared" ca="1" si="9"/>
        <v>2.5605478458175086</v>
      </c>
      <c r="N67" s="235">
        <f t="shared" ca="1" si="9"/>
        <v>2.5605478458175086</v>
      </c>
      <c r="O67" s="235">
        <f t="shared" ca="1" si="9"/>
        <v>15.412206743169406</v>
      </c>
      <c r="P67" s="235">
        <f t="shared" ca="1" si="9"/>
        <v>28.260899702308862</v>
      </c>
      <c r="Q67" s="238">
        <f ca="1">J67*VLOOKUP('Tipo de Pilha_AP42'!$E$1,'Área - us ur_AP42'!$A$4:$H$7,2,FALSE)/1000</f>
        <v>0</v>
      </c>
      <c r="R67" s="239">
        <f ca="1">K67*VLOOKUP('Tipo de Pilha_AP42'!$E$1,'Área - us ur_AP42'!$A$4:$H$7,3,FALSE)/1000</f>
        <v>0</v>
      </c>
      <c r="S67" s="239">
        <f ca="1">L67*VLOOKUP('Tipo de Pilha_AP42'!$E$1,'Área - us ur_AP42'!$A$4:$H$7,4,FALSE)/1000</f>
        <v>0</v>
      </c>
      <c r="T67" s="239">
        <f ca="1">M67*VLOOKUP('Tipo de Pilha_AP42'!$E$1,'Área - us ur_AP42'!$A$4:$H$7,5,FALSE)/1000</f>
        <v>1.2290629659924041E-3</v>
      </c>
      <c r="U67" s="239">
        <f ca="1">N67*VLOOKUP('Tipo de Pilha_AP42'!$E$1,'Área - us ur_AP42'!$A$4:$H$7,6,FALSE)/1000</f>
        <v>0</v>
      </c>
      <c r="V67" s="239">
        <f ca="1">O67*VLOOKUP('Tipo de Pilha_AP42'!$E$1,'Área - us ur_AP42'!$A$4:$H$7,7,FALSE)/1000</f>
        <v>1.8494648091803287E-3</v>
      </c>
      <c r="W67" s="240">
        <f ca="1">P67*VLOOKUP('Tipo de Pilha_AP42'!$E$1,'Área - us ur_AP42'!$A$4:$H$7,8,FALSE)/1000</f>
        <v>0</v>
      </c>
      <c r="X67" s="241">
        <f t="shared" ca="1" si="7"/>
        <v>3.0785277751727326E-3</v>
      </c>
    </row>
    <row r="68" spans="1:24" ht="15" customHeight="1" x14ac:dyDescent="0.2">
      <c r="A68" s="90">
        <f>'Série Vento-2 dias'!J68</f>
        <v>42136</v>
      </c>
      <c r="B68" s="55">
        <f ca="1">'Série Vento-2 dias'!K68</f>
        <v>10.309457759999999</v>
      </c>
      <c r="C68" s="235">
        <f t="shared" ca="1" si="8"/>
        <v>0.20618915520000003</v>
      </c>
      <c r="D68" s="235">
        <f t="shared" ca="1" si="8"/>
        <v>0.20618915520000003</v>
      </c>
      <c r="E68" s="235">
        <f t="shared" ca="1" si="8"/>
        <v>0.20618915520000003</v>
      </c>
      <c r="F68" s="235">
        <f t="shared" ref="F68:G123" ca="1" si="11">0.1*0.6*$B68</f>
        <v>0.61856746559999987</v>
      </c>
      <c r="G68" s="235">
        <f t="shared" ca="1" si="11"/>
        <v>0.61856746559999987</v>
      </c>
      <c r="H68" s="235">
        <f t="shared" ref="H68:H131" ca="1" si="12">0.1*0.9*$B68</f>
        <v>0.92785119839999997</v>
      </c>
      <c r="I68" s="236">
        <f t="shared" ref="I68:I131" ca="1" si="13">0.1*1.1*$B68</f>
        <v>1.1340403536000001</v>
      </c>
      <c r="J68" s="237">
        <f t="shared" ca="1" si="10"/>
        <v>0</v>
      </c>
      <c r="K68" s="235">
        <f t="shared" ca="1" si="10"/>
        <v>0</v>
      </c>
      <c r="L68" s="235">
        <f t="shared" ca="1" si="10"/>
        <v>0</v>
      </c>
      <c r="M68" s="235">
        <f t="shared" ca="1" si="9"/>
        <v>6.7765326068028102</v>
      </c>
      <c r="N68" s="235">
        <f t="shared" ca="1" si="9"/>
        <v>6.7765326068028102</v>
      </c>
      <c r="O68" s="235">
        <f t="shared" ca="1" si="9"/>
        <v>26.821917273402335</v>
      </c>
      <c r="P68" s="235">
        <f t="shared" ca="1" si="9"/>
        <v>46.350032370838377</v>
      </c>
      <c r="Q68" s="238">
        <f ca="1">J68*VLOOKUP('Tipo de Pilha_AP42'!$E$1,'Área - us ur_AP42'!$A$4:$H$7,2,FALSE)/1000</f>
        <v>0</v>
      </c>
      <c r="R68" s="239">
        <f ca="1">K68*VLOOKUP('Tipo de Pilha_AP42'!$E$1,'Área - us ur_AP42'!$A$4:$H$7,3,FALSE)/1000</f>
        <v>0</v>
      </c>
      <c r="S68" s="239">
        <f ca="1">L68*VLOOKUP('Tipo de Pilha_AP42'!$E$1,'Área - us ur_AP42'!$A$4:$H$7,4,FALSE)/1000</f>
        <v>0</v>
      </c>
      <c r="T68" s="239">
        <f ca="1">M68*VLOOKUP('Tipo de Pilha_AP42'!$E$1,'Área - us ur_AP42'!$A$4:$H$7,5,FALSE)/1000</f>
        <v>3.2527356512653486E-3</v>
      </c>
      <c r="U68" s="239">
        <f ca="1">N68*VLOOKUP('Tipo de Pilha_AP42'!$E$1,'Área - us ur_AP42'!$A$4:$H$7,6,FALSE)/1000</f>
        <v>0</v>
      </c>
      <c r="V68" s="239">
        <f ca="1">O68*VLOOKUP('Tipo de Pilha_AP42'!$E$1,'Área - us ur_AP42'!$A$4:$H$7,7,FALSE)/1000</f>
        <v>3.2186300728082799E-3</v>
      </c>
      <c r="W68" s="240">
        <f ca="1">P68*VLOOKUP('Tipo de Pilha_AP42'!$E$1,'Área - us ur_AP42'!$A$4:$H$7,8,FALSE)/1000</f>
        <v>0</v>
      </c>
      <c r="X68" s="241">
        <f t="shared" ca="1" si="7"/>
        <v>6.4713657240736289E-3</v>
      </c>
    </row>
    <row r="69" spans="1:24" ht="15" customHeight="1" x14ac:dyDescent="0.2">
      <c r="A69" s="90">
        <f>'Série Vento-2 dias'!J69</f>
        <v>42138</v>
      </c>
      <c r="B69" s="55">
        <f ca="1">'Série Vento-2 dias'!K69</f>
        <v>15.464186639999999</v>
      </c>
      <c r="C69" s="235">
        <f t="shared" ca="1" si="8"/>
        <v>0.30928373280000004</v>
      </c>
      <c r="D69" s="235">
        <f t="shared" ca="1" si="8"/>
        <v>0.30928373280000004</v>
      </c>
      <c r="E69" s="235">
        <f t="shared" ca="1" si="8"/>
        <v>0.30928373280000004</v>
      </c>
      <c r="F69" s="235">
        <f t="shared" ca="1" si="11"/>
        <v>0.92785119839999997</v>
      </c>
      <c r="G69" s="235">
        <f t="shared" ca="1" si="11"/>
        <v>0.92785119839999997</v>
      </c>
      <c r="H69" s="235">
        <f t="shared" ca="1" si="12"/>
        <v>1.3917767976000002</v>
      </c>
      <c r="I69" s="236">
        <f t="shared" ca="1" si="13"/>
        <v>1.7010605304000002</v>
      </c>
      <c r="J69" s="237">
        <f t="shared" ca="1" si="10"/>
        <v>0</v>
      </c>
      <c r="K69" s="235">
        <f t="shared" ca="1" si="10"/>
        <v>0</v>
      </c>
      <c r="L69" s="235">
        <f t="shared" ca="1" si="10"/>
        <v>0</v>
      </c>
      <c r="M69" s="235">
        <f t="shared" ca="1" si="9"/>
        <v>26.821917273402335</v>
      </c>
      <c r="N69" s="235">
        <f t="shared" ca="1" si="9"/>
        <v>26.821917273402335</v>
      </c>
      <c r="O69" s="235">
        <f t="shared" ca="1" si="9"/>
        <v>77.695267227299297</v>
      </c>
      <c r="P69" s="235">
        <f t="shared" ca="1" si="9"/>
        <v>125.48101583256233</v>
      </c>
      <c r="Q69" s="238">
        <f ca="1">J69*VLOOKUP('Tipo de Pilha_AP42'!$E$1,'Área - us ur_AP42'!$A$4:$H$7,2,FALSE)/1000</f>
        <v>0</v>
      </c>
      <c r="R69" s="239">
        <f ca="1">K69*VLOOKUP('Tipo de Pilha_AP42'!$E$1,'Área - us ur_AP42'!$A$4:$H$7,3,FALSE)/1000</f>
        <v>0</v>
      </c>
      <c r="S69" s="239">
        <f ca="1">L69*VLOOKUP('Tipo de Pilha_AP42'!$E$1,'Área - us ur_AP42'!$A$4:$H$7,4,FALSE)/1000</f>
        <v>0</v>
      </c>
      <c r="T69" s="239">
        <f ca="1">M69*VLOOKUP('Tipo de Pilha_AP42'!$E$1,'Área - us ur_AP42'!$A$4:$H$7,5,FALSE)/1000</f>
        <v>1.287452029123312E-2</v>
      </c>
      <c r="U69" s="239">
        <f ca="1">N69*VLOOKUP('Tipo de Pilha_AP42'!$E$1,'Área - us ur_AP42'!$A$4:$H$7,6,FALSE)/1000</f>
        <v>0</v>
      </c>
      <c r="V69" s="239">
        <f ca="1">O69*VLOOKUP('Tipo de Pilha_AP42'!$E$1,'Área - us ur_AP42'!$A$4:$H$7,7,FALSE)/1000</f>
        <v>9.3234320672759153E-3</v>
      </c>
      <c r="W69" s="240">
        <f ca="1">P69*VLOOKUP('Tipo de Pilha_AP42'!$E$1,'Área - us ur_AP42'!$A$4:$H$7,8,FALSE)/1000</f>
        <v>0</v>
      </c>
      <c r="X69" s="241">
        <f t="shared" ref="X69:X122" ca="1" si="14">SUM(Q69:W69)</f>
        <v>2.2197952358509035E-2</v>
      </c>
    </row>
    <row r="70" spans="1:24" ht="15" customHeight="1" x14ac:dyDescent="0.2">
      <c r="A70" s="90">
        <f>'Série Vento-2 dias'!J70</f>
        <v>42140</v>
      </c>
      <c r="B70" s="55">
        <f ca="1">'Série Vento-2 dias'!K70</f>
        <v>12.027700719999999</v>
      </c>
      <c r="C70" s="235">
        <f t="shared" ca="1" si="8"/>
        <v>0.24055401440000002</v>
      </c>
      <c r="D70" s="235">
        <f t="shared" ca="1" si="8"/>
        <v>0.24055401440000002</v>
      </c>
      <c r="E70" s="235">
        <f t="shared" ca="1" si="8"/>
        <v>0.24055401440000002</v>
      </c>
      <c r="F70" s="235">
        <f t="shared" ca="1" si="11"/>
        <v>0.72166204319999994</v>
      </c>
      <c r="G70" s="235">
        <f t="shared" ca="1" si="11"/>
        <v>0.72166204319999994</v>
      </c>
      <c r="H70" s="235">
        <f t="shared" ca="1" si="12"/>
        <v>1.0824930648</v>
      </c>
      <c r="I70" s="236">
        <f t="shared" ca="1" si="13"/>
        <v>1.3230470792</v>
      </c>
      <c r="J70" s="237">
        <f t="shared" ca="1" si="10"/>
        <v>0</v>
      </c>
      <c r="K70" s="235">
        <f t="shared" ca="1" si="10"/>
        <v>0</v>
      </c>
      <c r="L70" s="235">
        <f t="shared" ca="1" si="10"/>
        <v>0</v>
      </c>
      <c r="M70" s="235">
        <f t="shared" ca="1" si="9"/>
        <v>12.22542243172872</v>
      </c>
      <c r="N70" s="235">
        <f t="shared" ca="1" si="9"/>
        <v>12.22542243172872</v>
      </c>
      <c r="O70" s="235">
        <f t="shared" ca="1" si="9"/>
        <v>41.00566419750163</v>
      </c>
      <c r="P70" s="235">
        <f t="shared" ca="1" si="9"/>
        <v>68.583095948723766</v>
      </c>
      <c r="Q70" s="238">
        <f ca="1">J70*VLOOKUP('Tipo de Pilha_AP42'!$E$1,'Área - us ur_AP42'!$A$4:$H$7,2,FALSE)/1000</f>
        <v>0</v>
      </c>
      <c r="R70" s="239">
        <f ca="1">K70*VLOOKUP('Tipo de Pilha_AP42'!$E$1,'Área - us ur_AP42'!$A$4:$H$7,3,FALSE)/1000</f>
        <v>0</v>
      </c>
      <c r="S70" s="239">
        <f ca="1">L70*VLOOKUP('Tipo de Pilha_AP42'!$E$1,'Área - us ur_AP42'!$A$4:$H$7,4,FALSE)/1000</f>
        <v>0</v>
      </c>
      <c r="T70" s="239">
        <f ca="1">M70*VLOOKUP('Tipo de Pilha_AP42'!$E$1,'Área - us ur_AP42'!$A$4:$H$7,5,FALSE)/1000</f>
        <v>5.8682027672297852E-3</v>
      </c>
      <c r="U70" s="239">
        <f ca="1">N70*VLOOKUP('Tipo de Pilha_AP42'!$E$1,'Área - us ur_AP42'!$A$4:$H$7,6,FALSE)/1000</f>
        <v>0</v>
      </c>
      <c r="V70" s="239">
        <f ca="1">O70*VLOOKUP('Tipo de Pilha_AP42'!$E$1,'Área - us ur_AP42'!$A$4:$H$7,7,FALSE)/1000</f>
        <v>4.9206797037001961E-3</v>
      </c>
      <c r="W70" s="240">
        <f ca="1">P70*VLOOKUP('Tipo de Pilha_AP42'!$E$1,'Área - us ur_AP42'!$A$4:$H$7,8,FALSE)/1000</f>
        <v>0</v>
      </c>
      <c r="X70" s="241">
        <f t="shared" ca="1" si="14"/>
        <v>1.0788882470929982E-2</v>
      </c>
    </row>
    <row r="71" spans="1:24" ht="15" customHeight="1" x14ac:dyDescent="0.2">
      <c r="A71" s="90">
        <f>'Série Vento-2 dias'!J71</f>
        <v>42142</v>
      </c>
      <c r="B71" s="55">
        <f ca="1">'Série Vento-2 dias'!K71</f>
        <v>6.8729718399999999</v>
      </c>
      <c r="C71" s="235">
        <f t="shared" ca="1" si="8"/>
        <v>0.13745943680000003</v>
      </c>
      <c r="D71" s="235">
        <f t="shared" ca="1" si="8"/>
        <v>0.13745943680000003</v>
      </c>
      <c r="E71" s="235">
        <f t="shared" ca="1" si="8"/>
        <v>0.13745943680000003</v>
      </c>
      <c r="F71" s="235">
        <f t="shared" ca="1" si="11"/>
        <v>0.4123783104</v>
      </c>
      <c r="G71" s="235">
        <f t="shared" ca="1" si="11"/>
        <v>0.4123783104</v>
      </c>
      <c r="H71" s="235">
        <f t="shared" ca="1" si="12"/>
        <v>0.61856746560000009</v>
      </c>
      <c r="I71" s="236">
        <f t="shared" ca="1" si="13"/>
        <v>0.75602690240000014</v>
      </c>
      <c r="J71" s="237">
        <f t="shared" ca="1" si="10"/>
        <v>0</v>
      </c>
      <c r="K71" s="235">
        <f t="shared" ca="1" si="10"/>
        <v>0</v>
      </c>
      <c r="L71" s="235">
        <f t="shared" ca="1" si="10"/>
        <v>0</v>
      </c>
      <c r="M71" s="235">
        <f t="shared" ca="1" si="9"/>
        <v>0</v>
      </c>
      <c r="N71" s="235">
        <f t="shared" ca="1" si="9"/>
        <v>0</v>
      </c>
      <c r="O71" s="235">
        <f t="shared" ca="1" si="9"/>
        <v>6.7765326068028209</v>
      </c>
      <c r="P71" s="235">
        <f t="shared" ca="1" si="9"/>
        <v>14.315697943135278</v>
      </c>
      <c r="Q71" s="238">
        <f ca="1">J71*VLOOKUP('Tipo de Pilha_AP42'!$E$1,'Área - us ur_AP42'!$A$4:$H$7,2,FALSE)/1000</f>
        <v>0</v>
      </c>
      <c r="R71" s="239">
        <f ca="1">K71*VLOOKUP('Tipo de Pilha_AP42'!$E$1,'Área - us ur_AP42'!$A$4:$H$7,3,FALSE)/1000</f>
        <v>0</v>
      </c>
      <c r="S71" s="239">
        <f ca="1">L71*VLOOKUP('Tipo de Pilha_AP42'!$E$1,'Área - us ur_AP42'!$A$4:$H$7,4,FALSE)/1000</f>
        <v>0</v>
      </c>
      <c r="T71" s="239">
        <f ca="1">M71*VLOOKUP('Tipo de Pilha_AP42'!$E$1,'Área - us ur_AP42'!$A$4:$H$7,5,FALSE)/1000</f>
        <v>0</v>
      </c>
      <c r="U71" s="239">
        <f ca="1">N71*VLOOKUP('Tipo de Pilha_AP42'!$E$1,'Área - us ur_AP42'!$A$4:$H$7,6,FALSE)/1000</f>
        <v>0</v>
      </c>
      <c r="V71" s="239">
        <f ca="1">O71*VLOOKUP('Tipo de Pilha_AP42'!$E$1,'Área - us ur_AP42'!$A$4:$H$7,7,FALSE)/1000</f>
        <v>8.1318391281633856E-4</v>
      </c>
      <c r="W71" s="240">
        <f ca="1">P71*VLOOKUP('Tipo de Pilha_AP42'!$E$1,'Área - us ur_AP42'!$A$4:$H$7,8,FALSE)/1000</f>
        <v>0</v>
      </c>
      <c r="X71" s="241">
        <f t="shared" ca="1" si="14"/>
        <v>8.1318391281633856E-4</v>
      </c>
    </row>
    <row r="72" spans="1:24" ht="15" customHeight="1" x14ac:dyDescent="0.2">
      <c r="A72" s="90">
        <f>'Série Vento-2 dias'!J72</f>
        <v>42144</v>
      </c>
      <c r="B72" s="55">
        <f ca="1">'Série Vento-2 dias'!K72</f>
        <v>12.027700719999999</v>
      </c>
      <c r="C72" s="235">
        <f t="shared" ca="1" si="8"/>
        <v>0.24055401440000002</v>
      </c>
      <c r="D72" s="235">
        <f t="shared" ca="1" si="8"/>
        <v>0.24055401440000002</v>
      </c>
      <c r="E72" s="235">
        <f t="shared" ca="1" si="8"/>
        <v>0.24055401440000002</v>
      </c>
      <c r="F72" s="235">
        <f t="shared" ca="1" si="11"/>
        <v>0.72166204319999994</v>
      </c>
      <c r="G72" s="235">
        <f t="shared" ca="1" si="11"/>
        <v>0.72166204319999994</v>
      </c>
      <c r="H72" s="235">
        <f t="shared" ca="1" si="12"/>
        <v>1.0824930648</v>
      </c>
      <c r="I72" s="236">
        <f t="shared" ca="1" si="13"/>
        <v>1.3230470792</v>
      </c>
      <c r="J72" s="237">
        <f t="shared" ca="1" si="10"/>
        <v>0</v>
      </c>
      <c r="K72" s="235">
        <f t="shared" ca="1" si="10"/>
        <v>0</v>
      </c>
      <c r="L72" s="235">
        <f t="shared" ca="1" si="10"/>
        <v>0</v>
      </c>
      <c r="M72" s="235">
        <f t="shared" ca="1" si="9"/>
        <v>12.22542243172872</v>
      </c>
      <c r="N72" s="235">
        <f t="shared" ca="1" si="9"/>
        <v>12.22542243172872</v>
      </c>
      <c r="O72" s="235">
        <f t="shared" ca="1" si="9"/>
        <v>41.00566419750163</v>
      </c>
      <c r="P72" s="235">
        <f t="shared" ca="1" si="9"/>
        <v>68.583095948723766</v>
      </c>
      <c r="Q72" s="238">
        <f ca="1">J72*VLOOKUP('Tipo de Pilha_AP42'!$E$1,'Área - us ur_AP42'!$A$4:$H$7,2,FALSE)/1000</f>
        <v>0</v>
      </c>
      <c r="R72" s="239">
        <f ca="1">K72*VLOOKUP('Tipo de Pilha_AP42'!$E$1,'Área - us ur_AP42'!$A$4:$H$7,3,FALSE)/1000</f>
        <v>0</v>
      </c>
      <c r="S72" s="239">
        <f ca="1">L72*VLOOKUP('Tipo de Pilha_AP42'!$E$1,'Área - us ur_AP42'!$A$4:$H$7,4,FALSE)/1000</f>
        <v>0</v>
      </c>
      <c r="T72" s="239">
        <f ca="1">M72*VLOOKUP('Tipo de Pilha_AP42'!$E$1,'Área - us ur_AP42'!$A$4:$H$7,5,FALSE)/1000</f>
        <v>5.8682027672297852E-3</v>
      </c>
      <c r="U72" s="239">
        <f ca="1">N72*VLOOKUP('Tipo de Pilha_AP42'!$E$1,'Área - us ur_AP42'!$A$4:$H$7,6,FALSE)/1000</f>
        <v>0</v>
      </c>
      <c r="V72" s="239">
        <f ca="1">O72*VLOOKUP('Tipo de Pilha_AP42'!$E$1,'Área - us ur_AP42'!$A$4:$H$7,7,FALSE)/1000</f>
        <v>4.9206797037001961E-3</v>
      </c>
      <c r="W72" s="240">
        <f ca="1">P72*VLOOKUP('Tipo de Pilha_AP42'!$E$1,'Área - us ur_AP42'!$A$4:$H$7,8,FALSE)/1000</f>
        <v>0</v>
      </c>
      <c r="X72" s="241">
        <f t="shared" ca="1" si="14"/>
        <v>1.0788882470929982E-2</v>
      </c>
    </row>
    <row r="73" spans="1:24" ht="15" customHeight="1" x14ac:dyDescent="0.2">
      <c r="A73" s="90">
        <f>'Série Vento-2 dias'!J73</f>
        <v>42146</v>
      </c>
      <c r="B73" s="55">
        <f ca="1">'Série Vento-2 dias'!K73</f>
        <v>8.5912147999999995</v>
      </c>
      <c r="C73" s="235">
        <f t="shared" ca="1" si="8"/>
        <v>0.17182429600000002</v>
      </c>
      <c r="D73" s="235">
        <f t="shared" ca="1" si="8"/>
        <v>0.17182429600000002</v>
      </c>
      <c r="E73" s="235">
        <f t="shared" ca="1" si="8"/>
        <v>0.17182429600000002</v>
      </c>
      <c r="F73" s="235">
        <f t="shared" ca="1" si="11"/>
        <v>0.51547288799999991</v>
      </c>
      <c r="G73" s="235">
        <f t="shared" ca="1" si="11"/>
        <v>0.51547288799999991</v>
      </c>
      <c r="H73" s="235">
        <f t="shared" ca="1" si="12"/>
        <v>0.77320933200000008</v>
      </c>
      <c r="I73" s="236">
        <f t="shared" ca="1" si="13"/>
        <v>0.94503362800000001</v>
      </c>
      <c r="J73" s="237">
        <f t="shared" ca="1" si="10"/>
        <v>0</v>
      </c>
      <c r="K73" s="235">
        <f t="shared" ca="1" si="10"/>
        <v>0</v>
      </c>
      <c r="L73" s="235">
        <f t="shared" ca="1" si="10"/>
        <v>0</v>
      </c>
      <c r="M73" s="235">
        <f t="shared" ca="1" si="9"/>
        <v>2.5605478458175086</v>
      </c>
      <c r="N73" s="235">
        <f t="shared" ca="1" si="9"/>
        <v>2.5605478458175086</v>
      </c>
      <c r="O73" s="235">
        <f t="shared" ca="1" si="9"/>
        <v>15.412206743169406</v>
      </c>
      <c r="P73" s="235">
        <f t="shared" ca="1" si="9"/>
        <v>28.260899702308862</v>
      </c>
      <c r="Q73" s="238">
        <f ca="1">J73*VLOOKUP('Tipo de Pilha_AP42'!$E$1,'Área - us ur_AP42'!$A$4:$H$7,2,FALSE)/1000</f>
        <v>0</v>
      </c>
      <c r="R73" s="239">
        <f ca="1">K73*VLOOKUP('Tipo de Pilha_AP42'!$E$1,'Área - us ur_AP42'!$A$4:$H$7,3,FALSE)/1000</f>
        <v>0</v>
      </c>
      <c r="S73" s="239">
        <f ca="1">L73*VLOOKUP('Tipo de Pilha_AP42'!$E$1,'Área - us ur_AP42'!$A$4:$H$7,4,FALSE)/1000</f>
        <v>0</v>
      </c>
      <c r="T73" s="239">
        <f ca="1">M73*VLOOKUP('Tipo de Pilha_AP42'!$E$1,'Área - us ur_AP42'!$A$4:$H$7,5,FALSE)/1000</f>
        <v>1.2290629659924041E-3</v>
      </c>
      <c r="U73" s="239">
        <f ca="1">N73*VLOOKUP('Tipo de Pilha_AP42'!$E$1,'Área - us ur_AP42'!$A$4:$H$7,6,FALSE)/1000</f>
        <v>0</v>
      </c>
      <c r="V73" s="239">
        <f ca="1">O73*VLOOKUP('Tipo de Pilha_AP42'!$E$1,'Área - us ur_AP42'!$A$4:$H$7,7,FALSE)/1000</f>
        <v>1.8494648091803287E-3</v>
      </c>
      <c r="W73" s="240">
        <f ca="1">P73*VLOOKUP('Tipo de Pilha_AP42'!$E$1,'Área - us ur_AP42'!$A$4:$H$7,8,FALSE)/1000</f>
        <v>0</v>
      </c>
      <c r="X73" s="241">
        <f t="shared" ca="1" si="14"/>
        <v>3.0785277751727326E-3</v>
      </c>
    </row>
    <row r="74" spans="1:24" ht="15" customHeight="1" x14ac:dyDescent="0.2">
      <c r="A74" s="90">
        <f>'Série Vento-2 dias'!J74</f>
        <v>42148</v>
      </c>
      <c r="B74" s="55">
        <f ca="1">'Série Vento-2 dias'!K74</f>
        <v>11.16857924</v>
      </c>
      <c r="C74" s="235">
        <f t="shared" ca="1" si="8"/>
        <v>0.22337158480000005</v>
      </c>
      <c r="D74" s="235">
        <f t="shared" ca="1" si="8"/>
        <v>0.22337158480000005</v>
      </c>
      <c r="E74" s="235">
        <f t="shared" ca="1" si="8"/>
        <v>0.22337158480000005</v>
      </c>
      <c r="F74" s="235">
        <f t="shared" ca="1" si="11"/>
        <v>0.6701147543999999</v>
      </c>
      <c r="G74" s="235">
        <f t="shared" ca="1" si="11"/>
        <v>0.6701147543999999</v>
      </c>
      <c r="H74" s="235">
        <f t="shared" ca="1" si="12"/>
        <v>1.0051721316000002</v>
      </c>
      <c r="I74" s="236">
        <f t="shared" ca="1" si="13"/>
        <v>1.2285437164000002</v>
      </c>
      <c r="J74" s="237">
        <f t="shared" ca="1" si="10"/>
        <v>0</v>
      </c>
      <c r="K74" s="235">
        <f t="shared" ca="1" si="10"/>
        <v>0</v>
      </c>
      <c r="L74" s="235">
        <f t="shared" ca="1" si="10"/>
        <v>0</v>
      </c>
      <c r="M74" s="235">
        <f t="shared" ca="1" si="9"/>
        <v>9.3468643862731895</v>
      </c>
      <c r="N74" s="235">
        <f t="shared" ca="1" si="9"/>
        <v>9.3468643862731895</v>
      </c>
      <c r="O74" s="235">
        <f t="shared" ca="1" si="9"/>
        <v>33.567036186218715</v>
      </c>
      <c r="P74" s="235">
        <f t="shared" ca="1" si="9"/>
        <v>56.948572796111605</v>
      </c>
      <c r="Q74" s="238">
        <f ca="1">J74*VLOOKUP('Tipo de Pilha_AP42'!$E$1,'Área - us ur_AP42'!$A$4:$H$7,2,FALSE)/1000</f>
        <v>0</v>
      </c>
      <c r="R74" s="239">
        <f ca="1">K74*VLOOKUP('Tipo de Pilha_AP42'!$E$1,'Área - us ur_AP42'!$A$4:$H$7,3,FALSE)/1000</f>
        <v>0</v>
      </c>
      <c r="S74" s="239">
        <f ca="1">L74*VLOOKUP('Tipo de Pilha_AP42'!$E$1,'Área - us ur_AP42'!$A$4:$H$7,4,FALSE)/1000</f>
        <v>0</v>
      </c>
      <c r="T74" s="239">
        <f ca="1">M74*VLOOKUP('Tipo de Pilha_AP42'!$E$1,'Área - us ur_AP42'!$A$4:$H$7,5,FALSE)/1000</f>
        <v>4.4864949054111303E-3</v>
      </c>
      <c r="U74" s="239">
        <f ca="1">N74*VLOOKUP('Tipo de Pilha_AP42'!$E$1,'Área - us ur_AP42'!$A$4:$H$7,6,FALSE)/1000</f>
        <v>0</v>
      </c>
      <c r="V74" s="239">
        <f ca="1">O74*VLOOKUP('Tipo de Pilha_AP42'!$E$1,'Área - us ur_AP42'!$A$4:$H$7,7,FALSE)/1000</f>
        <v>4.0280443423462457E-3</v>
      </c>
      <c r="W74" s="240">
        <f ca="1">P74*VLOOKUP('Tipo de Pilha_AP42'!$E$1,'Área - us ur_AP42'!$A$4:$H$7,8,FALSE)/1000</f>
        <v>0</v>
      </c>
      <c r="X74" s="241">
        <f t="shared" ca="1" si="14"/>
        <v>8.5145392477573752E-3</v>
      </c>
    </row>
    <row r="75" spans="1:24" ht="15" customHeight="1" x14ac:dyDescent="0.2">
      <c r="A75" s="90">
        <f>'Série Vento-2 dias'!J75</f>
        <v>42150</v>
      </c>
      <c r="B75" s="55">
        <f ca="1">'Série Vento-2 dias'!K75</f>
        <v>9.4503362800000001</v>
      </c>
      <c r="C75" s="235">
        <f t="shared" ca="1" si="8"/>
        <v>0.18900672560000004</v>
      </c>
      <c r="D75" s="235">
        <f t="shared" ca="1" si="8"/>
        <v>0.18900672560000004</v>
      </c>
      <c r="E75" s="235">
        <f t="shared" ca="1" si="8"/>
        <v>0.18900672560000004</v>
      </c>
      <c r="F75" s="235">
        <f t="shared" ca="1" si="11"/>
        <v>0.56702017679999994</v>
      </c>
      <c r="G75" s="235">
        <f t="shared" ca="1" si="11"/>
        <v>0.56702017679999994</v>
      </c>
      <c r="H75" s="235">
        <f t="shared" ca="1" si="12"/>
        <v>0.85053026520000008</v>
      </c>
      <c r="I75" s="236">
        <f t="shared" ca="1" si="13"/>
        <v>1.0395369908000001</v>
      </c>
      <c r="J75" s="237">
        <f t="shared" ca="1" si="10"/>
        <v>0</v>
      </c>
      <c r="K75" s="235">
        <f t="shared" ca="1" si="10"/>
        <v>0</v>
      </c>
      <c r="L75" s="235">
        <f t="shared" ca="1" si="10"/>
        <v>0</v>
      </c>
      <c r="M75" s="235">
        <f t="shared" ca="1" si="9"/>
        <v>4.514427093317587</v>
      </c>
      <c r="N75" s="235">
        <f t="shared" ca="1" si="9"/>
        <v>4.514427093317587</v>
      </c>
      <c r="O75" s="235">
        <f t="shared" ca="1" si="9"/>
        <v>20.770307459052582</v>
      </c>
      <c r="P75" s="235">
        <f t="shared" ca="1" si="9"/>
        <v>36.787474672904132</v>
      </c>
      <c r="Q75" s="238">
        <f ca="1">J75*VLOOKUP('Tipo de Pilha_AP42'!$E$1,'Área - us ur_AP42'!$A$4:$H$7,2,FALSE)/1000</f>
        <v>0</v>
      </c>
      <c r="R75" s="239">
        <f ca="1">K75*VLOOKUP('Tipo de Pilha_AP42'!$E$1,'Área - us ur_AP42'!$A$4:$H$7,3,FALSE)/1000</f>
        <v>0</v>
      </c>
      <c r="S75" s="239">
        <f ca="1">L75*VLOOKUP('Tipo de Pilha_AP42'!$E$1,'Área - us ur_AP42'!$A$4:$H$7,4,FALSE)/1000</f>
        <v>0</v>
      </c>
      <c r="T75" s="239">
        <f ca="1">M75*VLOOKUP('Tipo de Pilha_AP42'!$E$1,'Área - us ur_AP42'!$A$4:$H$7,5,FALSE)/1000</f>
        <v>2.1669250047924417E-3</v>
      </c>
      <c r="U75" s="239">
        <f ca="1">N75*VLOOKUP('Tipo de Pilha_AP42'!$E$1,'Área - us ur_AP42'!$A$4:$H$7,6,FALSE)/1000</f>
        <v>0</v>
      </c>
      <c r="V75" s="239">
        <f ca="1">O75*VLOOKUP('Tipo de Pilha_AP42'!$E$1,'Área - us ur_AP42'!$A$4:$H$7,7,FALSE)/1000</f>
        <v>2.4924368950863095E-3</v>
      </c>
      <c r="W75" s="240">
        <f ca="1">P75*VLOOKUP('Tipo de Pilha_AP42'!$E$1,'Área - us ur_AP42'!$A$4:$H$7,8,FALSE)/1000</f>
        <v>0</v>
      </c>
      <c r="X75" s="241">
        <f t="shared" ca="1" si="14"/>
        <v>4.6593618998787513E-3</v>
      </c>
    </row>
    <row r="76" spans="1:24" ht="15" customHeight="1" x14ac:dyDescent="0.2">
      <c r="A76" s="90">
        <f>'Série Vento-2 dias'!J76</f>
        <v>42152</v>
      </c>
      <c r="B76" s="55">
        <f ca="1">'Série Vento-2 dias'!K76</f>
        <v>12.886822199999999</v>
      </c>
      <c r="C76" s="235">
        <f t="shared" ca="1" si="8"/>
        <v>0.25773644400000001</v>
      </c>
      <c r="D76" s="235">
        <f t="shared" ca="1" si="8"/>
        <v>0.25773644400000001</v>
      </c>
      <c r="E76" s="235">
        <f t="shared" ca="1" si="8"/>
        <v>0.25773644400000001</v>
      </c>
      <c r="F76" s="235">
        <f t="shared" ca="1" si="11"/>
        <v>0.77320933199999997</v>
      </c>
      <c r="G76" s="235">
        <f t="shared" ca="1" si="11"/>
        <v>0.77320933199999997</v>
      </c>
      <c r="H76" s="235">
        <f t="shared" ca="1" si="12"/>
        <v>1.159813998</v>
      </c>
      <c r="I76" s="236">
        <f t="shared" ca="1" si="13"/>
        <v>1.417550442</v>
      </c>
      <c r="J76" s="237">
        <f t="shared" ca="1" si="10"/>
        <v>0</v>
      </c>
      <c r="K76" s="235">
        <f t="shared" ca="1" si="10"/>
        <v>0</v>
      </c>
      <c r="L76" s="235">
        <f t="shared" ca="1" si="10"/>
        <v>0</v>
      </c>
      <c r="M76" s="235">
        <f t="shared" ca="1" si="9"/>
        <v>15.412206743169399</v>
      </c>
      <c r="N76" s="235">
        <f t="shared" ca="1" si="9"/>
        <v>15.412206743169399</v>
      </c>
      <c r="O76" s="235">
        <f t="shared" ca="1" si="9"/>
        <v>49.137801307251152</v>
      </c>
      <c r="P76" s="235">
        <f t="shared" ca="1" si="9"/>
        <v>81.253601828674945</v>
      </c>
      <c r="Q76" s="238">
        <f ca="1">J76*VLOOKUP('Tipo de Pilha_AP42'!$E$1,'Área - us ur_AP42'!$A$4:$H$7,2,FALSE)/1000</f>
        <v>0</v>
      </c>
      <c r="R76" s="239">
        <f ca="1">K76*VLOOKUP('Tipo de Pilha_AP42'!$E$1,'Área - us ur_AP42'!$A$4:$H$7,3,FALSE)/1000</f>
        <v>0</v>
      </c>
      <c r="S76" s="239">
        <f ca="1">L76*VLOOKUP('Tipo de Pilha_AP42'!$E$1,'Área - us ur_AP42'!$A$4:$H$7,4,FALSE)/1000</f>
        <v>0</v>
      </c>
      <c r="T76" s="239">
        <f ca="1">M76*VLOOKUP('Tipo de Pilha_AP42'!$E$1,'Área - us ur_AP42'!$A$4:$H$7,5,FALSE)/1000</f>
        <v>7.3978592367213115E-3</v>
      </c>
      <c r="U76" s="239">
        <f ca="1">N76*VLOOKUP('Tipo de Pilha_AP42'!$E$1,'Área - us ur_AP42'!$A$4:$H$7,6,FALSE)/1000</f>
        <v>0</v>
      </c>
      <c r="V76" s="239">
        <f ca="1">O76*VLOOKUP('Tipo de Pilha_AP42'!$E$1,'Área - us ur_AP42'!$A$4:$H$7,7,FALSE)/1000</f>
        <v>5.8965361568701384E-3</v>
      </c>
      <c r="W76" s="240">
        <f ca="1">P76*VLOOKUP('Tipo de Pilha_AP42'!$E$1,'Área - us ur_AP42'!$A$4:$H$7,8,FALSE)/1000</f>
        <v>0</v>
      </c>
      <c r="X76" s="241">
        <f t="shared" ca="1" si="14"/>
        <v>1.329439539359145E-2</v>
      </c>
    </row>
    <row r="77" spans="1:24" ht="15" customHeight="1" x14ac:dyDescent="0.2">
      <c r="A77" s="90">
        <f>'Série Vento-2 dias'!J77</f>
        <v>42154</v>
      </c>
      <c r="B77" s="55">
        <f ca="1">'Série Vento-2 dias'!K77</f>
        <v>17.182429599999999</v>
      </c>
      <c r="C77" s="235">
        <f t="shared" ca="1" si="8"/>
        <v>0.34364859200000003</v>
      </c>
      <c r="D77" s="235">
        <f t="shared" ca="1" si="8"/>
        <v>0.34364859200000003</v>
      </c>
      <c r="E77" s="235">
        <f t="shared" ca="1" si="8"/>
        <v>0.34364859200000003</v>
      </c>
      <c r="F77" s="235">
        <f t="shared" ca="1" si="11"/>
        <v>1.0309457759999998</v>
      </c>
      <c r="G77" s="235">
        <f t="shared" ca="1" si="11"/>
        <v>1.0309457759999998</v>
      </c>
      <c r="H77" s="235">
        <f t="shared" ca="1" si="12"/>
        <v>1.5464186640000002</v>
      </c>
      <c r="I77" s="236">
        <f t="shared" ca="1" si="13"/>
        <v>1.890067256</v>
      </c>
      <c r="J77" s="237">
        <f t="shared" ca="1" si="10"/>
        <v>0</v>
      </c>
      <c r="K77" s="235">
        <f t="shared" ca="1" si="10"/>
        <v>0</v>
      </c>
      <c r="L77" s="235">
        <f t="shared" ca="1" si="10"/>
        <v>0</v>
      </c>
      <c r="M77" s="235">
        <f t="shared" ca="1" si="9"/>
        <v>35.969522290150032</v>
      </c>
      <c r="N77" s="235">
        <f t="shared" ca="1" si="9"/>
        <v>35.969522290150032</v>
      </c>
      <c r="O77" s="235">
        <f t="shared" ca="1" si="9"/>
        <v>100.20112333299764</v>
      </c>
      <c r="P77" s="235">
        <f t="shared" ca="1" si="9"/>
        <v>160.14587213851544</v>
      </c>
      <c r="Q77" s="238">
        <f ca="1">J77*VLOOKUP('Tipo de Pilha_AP42'!$E$1,'Área - us ur_AP42'!$A$4:$H$7,2,FALSE)/1000</f>
        <v>0</v>
      </c>
      <c r="R77" s="239">
        <f ca="1">K77*VLOOKUP('Tipo de Pilha_AP42'!$E$1,'Área - us ur_AP42'!$A$4:$H$7,3,FALSE)/1000</f>
        <v>0</v>
      </c>
      <c r="S77" s="239">
        <f ca="1">L77*VLOOKUP('Tipo de Pilha_AP42'!$E$1,'Área - us ur_AP42'!$A$4:$H$7,4,FALSE)/1000</f>
        <v>0</v>
      </c>
      <c r="T77" s="239">
        <f ca="1">M77*VLOOKUP('Tipo de Pilha_AP42'!$E$1,'Área - us ur_AP42'!$A$4:$H$7,5,FALSE)/1000</f>
        <v>1.7265370699272014E-2</v>
      </c>
      <c r="U77" s="239">
        <f ca="1">N77*VLOOKUP('Tipo de Pilha_AP42'!$E$1,'Área - us ur_AP42'!$A$4:$H$7,6,FALSE)/1000</f>
        <v>0</v>
      </c>
      <c r="V77" s="239">
        <f ca="1">O77*VLOOKUP('Tipo de Pilha_AP42'!$E$1,'Área - us ur_AP42'!$A$4:$H$7,7,FALSE)/1000</f>
        <v>1.2024134799959717E-2</v>
      </c>
      <c r="W77" s="240">
        <f ca="1">P77*VLOOKUP('Tipo de Pilha_AP42'!$E$1,'Área - us ur_AP42'!$A$4:$H$7,8,FALSE)/1000</f>
        <v>0</v>
      </c>
      <c r="X77" s="241">
        <f t="shared" ca="1" si="14"/>
        <v>2.9289505499231733E-2</v>
      </c>
    </row>
    <row r="78" spans="1:24" ht="15" customHeight="1" x14ac:dyDescent="0.2">
      <c r="A78" s="90">
        <f>'Série Vento-2 dias'!J78</f>
        <v>42156</v>
      </c>
      <c r="B78" s="55">
        <f ca="1">'Série Vento-2 dias'!K78</f>
        <v>12.027700719999999</v>
      </c>
      <c r="C78" s="235">
        <f t="shared" ca="1" si="8"/>
        <v>0.24055401440000002</v>
      </c>
      <c r="D78" s="235">
        <f t="shared" ca="1" si="8"/>
        <v>0.24055401440000002</v>
      </c>
      <c r="E78" s="235">
        <f t="shared" ca="1" si="8"/>
        <v>0.24055401440000002</v>
      </c>
      <c r="F78" s="235">
        <f t="shared" ca="1" si="11"/>
        <v>0.72166204319999994</v>
      </c>
      <c r="G78" s="235">
        <f t="shared" ca="1" si="11"/>
        <v>0.72166204319999994</v>
      </c>
      <c r="H78" s="235">
        <f t="shared" ca="1" si="12"/>
        <v>1.0824930648</v>
      </c>
      <c r="I78" s="236">
        <f t="shared" ca="1" si="13"/>
        <v>1.3230470792</v>
      </c>
      <c r="J78" s="237">
        <f t="shared" ca="1" si="10"/>
        <v>0</v>
      </c>
      <c r="K78" s="235">
        <f t="shared" ca="1" si="10"/>
        <v>0</v>
      </c>
      <c r="L78" s="235">
        <f t="shared" ca="1" si="10"/>
        <v>0</v>
      </c>
      <c r="M78" s="235">
        <f t="shared" ca="1" si="9"/>
        <v>12.22542243172872</v>
      </c>
      <c r="N78" s="235">
        <f t="shared" ca="1" si="9"/>
        <v>12.22542243172872</v>
      </c>
      <c r="O78" s="235">
        <f t="shared" ca="1" si="9"/>
        <v>41.00566419750163</v>
      </c>
      <c r="P78" s="235">
        <f t="shared" ca="1" si="9"/>
        <v>68.583095948723766</v>
      </c>
      <c r="Q78" s="238">
        <f ca="1">J78*VLOOKUP('Tipo de Pilha_AP42'!$E$1,'Área - us ur_AP42'!$A$4:$H$7,2,FALSE)/1000</f>
        <v>0</v>
      </c>
      <c r="R78" s="239">
        <f ca="1">K78*VLOOKUP('Tipo de Pilha_AP42'!$E$1,'Área - us ur_AP42'!$A$4:$H$7,3,FALSE)/1000</f>
        <v>0</v>
      </c>
      <c r="S78" s="239">
        <f ca="1">L78*VLOOKUP('Tipo de Pilha_AP42'!$E$1,'Área - us ur_AP42'!$A$4:$H$7,4,FALSE)/1000</f>
        <v>0</v>
      </c>
      <c r="T78" s="239">
        <f ca="1">M78*VLOOKUP('Tipo de Pilha_AP42'!$E$1,'Área - us ur_AP42'!$A$4:$H$7,5,FALSE)/1000</f>
        <v>5.8682027672297852E-3</v>
      </c>
      <c r="U78" s="239">
        <f ca="1">N78*VLOOKUP('Tipo de Pilha_AP42'!$E$1,'Área - us ur_AP42'!$A$4:$H$7,6,FALSE)/1000</f>
        <v>0</v>
      </c>
      <c r="V78" s="239">
        <f ca="1">O78*VLOOKUP('Tipo de Pilha_AP42'!$E$1,'Área - us ur_AP42'!$A$4:$H$7,7,FALSE)/1000</f>
        <v>4.9206797037001961E-3</v>
      </c>
      <c r="W78" s="240">
        <f ca="1">P78*VLOOKUP('Tipo de Pilha_AP42'!$E$1,'Área - us ur_AP42'!$A$4:$H$7,8,FALSE)/1000</f>
        <v>0</v>
      </c>
      <c r="X78" s="241">
        <f t="shared" ca="1" si="14"/>
        <v>1.0788882470929982E-2</v>
      </c>
    </row>
    <row r="79" spans="1:24" ht="15" customHeight="1" x14ac:dyDescent="0.2">
      <c r="A79" s="90">
        <f>'Série Vento-2 dias'!J79</f>
        <v>42158</v>
      </c>
      <c r="B79" s="55">
        <f ca="1">'Série Vento-2 dias'!K79</f>
        <v>10.309457759999999</v>
      </c>
      <c r="C79" s="235">
        <f t="shared" ca="1" si="8"/>
        <v>0.20618915520000003</v>
      </c>
      <c r="D79" s="235">
        <f t="shared" ca="1" si="8"/>
        <v>0.20618915520000003</v>
      </c>
      <c r="E79" s="235">
        <f t="shared" ca="1" si="8"/>
        <v>0.20618915520000003</v>
      </c>
      <c r="F79" s="235">
        <f t="shared" ca="1" si="11"/>
        <v>0.61856746559999987</v>
      </c>
      <c r="G79" s="235">
        <f t="shared" ca="1" si="11"/>
        <v>0.61856746559999987</v>
      </c>
      <c r="H79" s="235">
        <f t="shared" ca="1" si="12"/>
        <v>0.92785119839999997</v>
      </c>
      <c r="I79" s="236">
        <f t="shared" ca="1" si="13"/>
        <v>1.1340403536000001</v>
      </c>
      <c r="J79" s="237">
        <f t="shared" ca="1" si="10"/>
        <v>0</v>
      </c>
      <c r="K79" s="235">
        <f t="shared" ca="1" si="10"/>
        <v>0</v>
      </c>
      <c r="L79" s="235">
        <f t="shared" ca="1" si="10"/>
        <v>0</v>
      </c>
      <c r="M79" s="235">
        <f t="shared" ca="1" si="9"/>
        <v>6.7765326068028102</v>
      </c>
      <c r="N79" s="235">
        <f t="shared" ca="1" si="9"/>
        <v>6.7765326068028102</v>
      </c>
      <c r="O79" s="235">
        <f t="shared" ca="1" si="9"/>
        <v>26.821917273402335</v>
      </c>
      <c r="P79" s="235">
        <f t="shared" ca="1" si="9"/>
        <v>46.350032370838377</v>
      </c>
      <c r="Q79" s="238">
        <f ca="1">J79*VLOOKUP('Tipo de Pilha_AP42'!$E$1,'Área - us ur_AP42'!$A$4:$H$7,2,FALSE)/1000</f>
        <v>0</v>
      </c>
      <c r="R79" s="239">
        <f ca="1">K79*VLOOKUP('Tipo de Pilha_AP42'!$E$1,'Área - us ur_AP42'!$A$4:$H$7,3,FALSE)/1000</f>
        <v>0</v>
      </c>
      <c r="S79" s="239">
        <f ca="1">L79*VLOOKUP('Tipo de Pilha_AP42'!$E$1,'Área - us ur_AP42'!$A$4:$H$7,4,FALSE)/1000</f>
        <v>0</v>
      </c>
      <c r="T79" s="239">
        <f ca="1">M79*VLOOKUP('Tipo de Pilha_AP42'!$E$1,'Área - us ur_AP42'!$A$4:$H$7,5,FALSE)/1000</f>
        <v>3.2527356512653486E-3</v>
      </c>
      <c r="U79" s="239">
        <f ca="1">N79*VLOOKUP('Tipo de Pilha_AP42'!$E$1,'Área - us ur_AP42'!$A$4:$H$7,6,FALSE)/1000</f>
        <v>0</v>
      </c>
      <c r="V79" s="239">
        <f ca="1">O79*VLOOKUP('Tipo de Pilha_AP42'!$E$1,'Área - us ur_AP42'!$A$4:$H$7,7,FALSE)/1000</f>
        <v>3.2186300728082799E-3</v>
      </c>
      <c r="W79" s="240">
        <f ca="1">P79*VLOOKUP('Tipo de Pilha_AP42'!$E$1,'Área - us ur_AP42'!$A$4:$H$7,8,FALSE)/1000</f>
        <v>0</v>
      </c>
      <c r="X79" s="241">
        <f t="shared" ca="1" si="14"/>
        <v>6.4713657240736289E-3</v>
      </c>
    </row>
    <row r="80" spans="1:24" ht="15" customHeight="1" x14ac:dyDescent="0.2">
      <c r="A80" s="90">
        <f>'Série Vento-2 dias'!J80</f>
        <v>42160</v>
      </c>
      <c r="B80" s="55">
        <f ca="1">'Série Vento-2 dias'!K80</f>
        <v>8.5912147999999995</v>
      </c>
      <c r="C80" s="235">
        <f t="shared" ca="1" si="8"/>
        <v>0.17182429600000002</v>
      </c>
      <c r="D80" s="235">
        <f t="shared" ca="1" si="8"/>
        <v>0.17182429600000002</v>
      </c>
      <c r="E80" s="235">
        <f t="shared" ca="1" si="8"/>
        <v>0.17182429600000002</v>
      </c>
      <c r="F80" s="235">
        <f t="shared" ca="1" si="11"/>
        <v>0.51547288799999991</v>
      </c>
      <c r="G80" s="235">
        <f t="shared" ca="1" si="11"/>
        <v>0.51547288799999991</v>
      </c>
      <c r="H80" s="235">
        <f t="shared" ca="1" si="12"/>
        <v>0.77320933200000008</v>
      </c>
      <c r="I80" s="236">
        <f t="shared" ca="1" si="13"/>
        <v>0.94503362800000001</v>
      </c>
      <c r="J80" s="237">
        <f t="shared" ca="1" si="10"/>
        <v>0</v>
      </c>
      <c r="K80" s="235">
        <f t="shared" ca="1" si="10"/>
        <v>0</v>
      </c>
      <c r="L80" s="235">
        <f t="shared" ca="1" si="10"/>
        <v>0</v>
      </c>
      <c r="M80" s="235">
        <f t="shared" ca="1" si="9"/>
        <v>2.5605478458175086</v>
      </c>
      <c r="N80" s="235">
        <f t="shared" ca="1" si="9"/>
        <v>2.5605478458175086</v>
      </c>
      <c r="O80" s="235">
        <f t="shared" ca="1" si="9"/>
        <v>15.412206743169406</v>
      </c>
      <c r="P80" s="235">
        <f t="shared" ca="1" si="9"/>
        <v>28.260899702308862</v>
      </c>
      <c r="Q80" s="238">
        <f ca="1">J80*VLOOKUP('Tipo de Pilha_AP42'!$E$1,'Área - us ur_AP42'!$A$4:$H$7,2,FALSE)/1000</f>
        <v>0</v>
      </c>
      <c r="R80" s="239">
        <f ca="1">K80*VLOOKUP('Tipo de Pilha_AP42'!$E$1,'Área - us ur_AP42'!$A$4:$H$7,3,FALSE)/1000</f>
        <v>0</v>
      </c>
      <c r="S80" s="239">
        <f ca="1">L80*VLOOKUP('Tipo de Pilha_AP42'!$E$1,'Área - us ur_AP42'!$A$4:$H$7,4,FALSE)/1000</f>
        <v>0</v>
      </c>
      <c r="T80" s="239">
        <f ca="1">M80*VLOOKUP('Tipo de Pilha_AP42'!$E$1,'Área - us ur_AP42'!$A$4:$H$7,5,FALSE)/1000</f>
        <v>1.2290629659924041E-3</v>
      </c>
      <c r="U80" s="239">
        <f ca="1">N80*VLOOKUP('Tipo de Pilha_AP42'!$E$1,'Área - us ur_AP42'!$A$4:$H$7,6,FALSE)/1000</f>
        <v>0</v>
      </c>
      <c r="V80" s="239">
        <f ca="1">O80*VLOOKUP('Tipo de Pilha_AP42'!$E$1,'Área - us ur_AP42'!$A$4:$H$7,7,FALSE)/1000</f>
        <v>1.8494648091803287E-3</v>
      </c>
      <c r="W80" s="240">
        <f ca="1">P80*VLOOKUP('Tipo de Pilha_AP42'!$E$1,'Área - us ur_AP42'!$A$4:$H$7,8,FALSE)/1000</f>
        <v>0</v>
      </c>
      <c r="X80" s="241">
        <f t="shared" ca="1" si="14"/>
        <v>3.0785277751727326E-3</v>
      </c>
    </row>
    <row r="81" spans="1:24" ht="15" customHeight="1" x14ac:dyDescent="0.2">
      <c r="A81" s="90">
        <f>'Série Vento-2 dias'!J81</f>
        <v>42162</v>
      </c>
      <c r="B81" s="55">
        <f ca="1">'Série Vento-2 dias'!K81</f>
        <v>9.4503362800000001</v>
      </c>
      <c r="C81" s="235">
        <f t="shared" ca="1" si="8"/>
        <v>0.18900672560000004</v>
      </c>
      <c r="D81" s="235">
        <f t="shared" ca="1" si="8"/>
        <v>0.18900672560000004</v>
      </c>
      <c r="E81" s="235">
        <f t="shared" ca="1" si="8"/>
        <v>0.18900672560000004</v>
      </c>
      <c r="F81" s="235">
        <f t="shared" ca="1" si="11"/>
        <v>0.56702017679999994</v>
      </c>
      <c r="G81" s="235">
        <f t="shared" ca="1" si="11"/>
        <v>0.56702017679999994</v>
      </c>
      <c r="H81" s="235">
        <f t="shared" ca="1" si="12"/>
        <v>0.85053026520000008</v>
      </c>
      <c r="I81" s="236">
        <f t="shared" ca="1" si="13"/>
        <v>1.0395369908000001</v>
      </c>
      <c r="J81" s="237">
        <f t="shared" ca="1" si="10"/>
        <v>0</v>
      </c>
      <c r="K81" s="235">
        <f t="shared" ca="1" si="10"/>
        <v>0</v>
      </c>
      <c r="L81" s="235">
        <f t="shared" ca="1" si="10"/>
        <v>0</v>
      </c>
      <c r="M81" s="235">
        <f t="shared" ca="1" si="9"/>
        <v>4.514427093317587</v>
      </c>
      <c r="N81" s="235">
        <f t="shared" ca="1" si="9"/>
        <v>4.514427093317587</v>
      </c>
      <c r="O81" s="235">
        <f t="shared" ca="1" si="9"/>
        <v>20.770307459052582</v>
      </c>
      <c r="P81" s="235">
        <f t="shared" ca="1" si="9"/>
        <v>36.787474672904132</v>
      </c>
      <c r="Q81" s="238">
        <f ca="1">J81*VLOOKUP('Tipo de Pilha_AP42'!$E$1,'Área - us ur_AP42'!$A$4:$H$7,2,FALSE)/1000</f>
        <v>0</v>
      </c>
      <c r="R81" s="239">
        <f ca="1">K81*VLOOKUP('Tipo de Pilha_AP42'!$E$1,'Área - us ur_AP42'!$A$4:$H$7,3,FALSE)/1000</f>
        <v>0</v>
      </c>
      <c r="S81" s="239">
        <f ca="1">L81*VLOOKUP('Tipo de Pilha_AP42'!$E$1,'Área - us ur_AP42'!$A$4:$H$7,4,FALSE)/1000</f>
        <v>0</v>
      </c>
      <c r="T81" s="239">
        <f ca="1">M81*VLOOKUP('Tipo de Pilha_AP42'!$E$1,'Área - us ur_AP42'!$A$4:$H$7,5,FALSE)/1000</f>
        <v>2.1669250047924417E-3</v>
      </c>
      <c r="U81" s="239">
        <f ca="1">N81*VLOOKUP('Tipo de Pilha_AP42'!$E$1,'Área - us ur_AP42'!$A$4:$H$7,6,FALSE)/1000</f>
        <v>0</v>
      </c>
      <c r="V81" s="239">
        <f ca="1">O81*VLOOKUP('Tipo de Pilha_AP42'!$E$1,'Área - us ur_AP42'!$A$4:$H$7,7,FALSE)/1000</f>
        <v>2.4924368950863095E-3</v>
      </c>
      <c r="W81" s="240">
        <f ca="1">P81*VLOOKUP('Tipo de Pilha_AP42'!$E$1,'Área - us ur_AP42'!$A$4:$H$7,8,FALSE)/1000</f>
        <v>0</v>
      </c>
      <c r="X81" s="241">
        <f t="shared" ca="1" si="14"/>
        <v>4.6593618998787513E-3</v>
      </c>
    </row>
    <row r="82" spans="1:24" ht="15" customHeight="1" x14ac:dyDescent="0.2">
      <c r="A82" s="90">
        <f>'Série Vento-2 dias'!J82</f>
        <v>42164</v>
      </c>
      <c r="B82" s="55">
        <f ca="1">'Série Vento-2 dias'!K82</f>
        <v>10.309457759999999</v>
      </c>
      <c r="C82" s="235">
        <f t="shared" ca="1" si="8"/>
        <v>0.20618915520000003</v>
      </c>
      <c r="D82" s="235">
        <f t="shared" ca="1" si="8"/>
        <v>0.20618915520000003</v>
      </c>
      <c r="E82" s="235">
        <f t="shared" ca="1" si="8"/>
        <v>0.20618915520000003</v>
      </c>
      <c r="F82" s="235">
        <f t="shared" ca="1" si="11"/>
        <v>0.61856746559999987</v>
      </c>
      <c r="G82" s="235">
        <f t="shared" ca="1" si="11"/>
        <v>0.61856746559999987</v>
      </c>
      <c r="H82" s="235">
        <f t="shared" ca="1" si="12"/>
        <v>0.92785119839999997</v>
      </c>
      <c r="I82" s="236">
        <f t="shared" ca="1" si="13"/>
        <v>1.1340403536000001</v>
      </c>
      <c r="J82" s="237">
        <f t="shared" ca="1" si="10"/>
        <v>0</v>
      </c>
      <c r="K82" s="235">
        <f t="shared" ca="1" si="10"/>
        <v>0</v>
      </c>
      <c r="L82" s="235">
        <f t="shared" ca="1" si="10"/>
        <v>0</v>
      </c>
      <c r="M82" s="235">
        <f t="shared" ca="1" si="9"/>
        <v>6.7765326068028102</v>
      </c>
      <c r="N82" s="235">
        <f t="shared" ca="1" si="9"/>
        <v>6.7765326068028102</v>
      </c>
      <c r="O82" s="235">
        <f t="shared" ca="1" si="9"/>
        <v>26.821917273402335</v>
      </c>
      <c r="P82" s="235">
        <f t="shared" ca="1" si="9"/>
        <v>46.350032370838377</v>
      </c>
      <c r="Q82" s="238">
        <f ca="1">J82*VLOOKUP('Tipo de Pilha_AP42'!$E$1,'Área - us ur_AP42'!$A$4:$H$7,2,FALSE)/1000</f>
        <v>0</v>
      </c>
      <c r="R82" s="239">
        <f ca="1">K82*VLOOKUP('Tipo de Pilha_AP42'!$E$1,'Área - us ur_AP42'!$A$4:$H$7,3,FALSE)/1000</f>
        <v>0</v>
      </c>
      <c r="S82" s="239">
        <f ca="1">L82*VLOOKUP('Tipo de Pilha_AP42'!$E$1,'Área - us ur_AP42'!$A$4:$H$7,4,FALSE)/1000</f>
        <v>0</v>
      </c>
      <c r="T82" s="239">
        <f ca="1">M82*VLOOKUP('Tipo de Pilha_AP42'!$E$1,'Área - us ur_AP42'!$A$4:$H$7,5,FALSE)/1000</f>
        <v>3.2527356512653486E-3</v>
      </c>
      <c r="U82" s="239">
        <f ca="1">N82*VLOOKUP('Tipo de Pilha_AP42'!$E$1,'Área - us ur_AP42'!$A$4:$H$7,6,FALSE)/1000</f>
        <v>0</v>
      </c>
      <c r="V82" s="239">
        <f ca="1">O82*VLOOKUP('Tipo de Pilha_AP42'!$E$1,'Área - us ur_AP42'!$A$4:$H$7,7,FALSE)/1000</f>
        <v>3.2186300728082799E-3</v>
      </c>
      <c r="W82" s="240">
        <f ca="1">P82*VLOOKUP('Tipo de Pilha_AP42'!$E$1,'Área - us ur_AP42'!$A$4:$H$7,8,FALSE)/1000</f>
        <v>0</v>
      </c>
      <c r="X82" s="241">
        <f t="shared" ca="1" si="14"/>
        <v>6.4713657240736289E-3</v>
      </c>
    </row>
    <row r="83" spans="1:24" ht="15" customHeight="1" x14ac:dyDescent="0.2">
      <c r="A83" s="90">
        <f>'Série Vento-2 dias'!J83</f>
        <v>42166</v>
      </c>
      <c r="B83" s="55">
        <f ca="1">'Série Vento-2 dias'!K83</f>
        <v>12.027700719999999</v>
      </c>
      <c r="C83" s="235">
        <f t="shared" ca="1" si="8"/>
        <v>0.24055401440000002</v>
      </c>
      <c r="D83" s="235">
        <f t="shared" ca="1" si="8"/>
        <v>0.24055401440000002</v>
      </c>
      <c r="E83" s="235">
        <f t="shared" ca="1" si="8"/>
        <v>0.24055401440000002</v>
      </c>
      <c r="F83" s="235">
        <f t="shared" ca="1" si="11"/>
        <v>0.72166204319999994</v>
      </c>
      <c r="G83" s="235">
        <f t="shared" ca="1" si="11"/>
        <v>0.72166204319999994</v>
      </c>
      <c r="H83" s="235">
        <f t="shared" ca="1" si="12"/>
        <v>1.0824930648</v>
      </c>
      <c r="I83" s="236">
        <f t="shared" ca="1" si="13"/>
        <v>1.3230470792</v>
      </c>
      <c r="J83" s="237">
        <f t="shared" ca="1" si="10"/>
        <v>0</v>
      </c>
      <c r="K83" s="235">
        <f t="shared" ca="1" si="10"/>
        <v>0</v>
      </c>
      <c r="L83" s="235">
        <f t="shared" ca="1" si="10"/>
        <v>0</v>
      </c>
      <c r="M83" s="235">
        <f t="shared" ca="1" si="9"/>
        <v>12.22542243172872</v>
      </c>
      <c r="N83" s="235">
        <f t="shared" ca="1" si="9"/>
        <v>12.22542243172872</v>
      </c>
      <c r="O83" s="235">
        <f t="shared" ca="1" si="9"/>
        <v>41.00566419750163</v>
      </c>
      <c r="P83" s="235">
        <f t="shared" ca="1" si="9"/>
        <v>68.583095948723766</v>
      </c>
      <c r="Q83" s="238">
        <f ca="1">J83*VLOOKUP('Tipo de Pilha_AP42'!$E$1,'Área - us ur_AP42'!$A$4:$H$7,2,FALSE)/1000</f>
        <v>0</v>
      </c>
      <c r="R83" s="239">
        <f ca="1">K83*VLOOKUP('Tipo de Pilha_AP42'!$E$1,'Área - us ur_AP42'!$A$4:$H$7,3,FALSE)/1000</f>
        <v>0</v>
      </c>
      <c r="S83" s="239">
        <f ca="1">L83*VLOOKUP('Tipo de Pilha_AP42'!$E$1,'Área - us ur_AP42'!$A$4:$H$7,4,FALSE)/1000</f>
        <v>0</v>
      </c>
      <c r="T83" s="239">
        <f ca="1">M83*VLOOKUP('Tipo de Pilha_AP42'!$E$1,'Área - us ur_AP42'!$A$4:$H$7,5,FALSE)/1000</f>
        <v>5.8682027672297852E-3</v>
      </c>
      <c r="U83" s="239">
        <f ca="1">N83*VLOOKUP('Tipo de Pilha_AP42'!$E$1,'Área - us ur_AP42'!$A$4:$H$7,6,FALSE)/1000</f>
        <v>0</v>
      </c>
      <c r="V83" s="239">
        <f ca="1">O83*VLOOKUP('Tipo de Pilha_AP42'!$E$1,'Área - us ur_AP42'!$A$4:$H$7,7,FALSE)/1000</f>
        <v>4.9206797037001961E-3</v>
      </c>
      <c r="W83" s="240">
        <f ca="1">P83*VLOOKUP('Tipo de Pilha_AP42'!$E$1,'Área - us ur_AP42'!$A$4:$H$7,8,FALSE)/1000</f>
        <v>0</v>
      </c>
      <c r="X83" s="241">
        <f t="shared" ca="1" si="14"/>
        <v>1.0788882470929982E-2</v>
      </c>
    </row>
    <row r="84" spans="1:24" ht="15" customHeight="1" x14ac:dyDescent="0.2">
      <c r="A84" s="90">
        <f>'Série Vento-2 dias'!J84</f>
        <v>42168</v>
      </c>
      <c r="B84" s="55">
        <f ca="1">'Série Vento-2 dias'!K84</f>
        <v>11.16857924</v>
      </c>
      <c r="C84" s="235">
        <f t="shared" ca="1" si="8"/>
        <v>0.22337158480000005</v>
      </c>
      <c r="D84" s="235">
        <f t="shared" ca="1" si="8"/>
        <v>0.22337158480000005</v>
      </c>
      <c r="E84" s="235">
        <f t="shared" ca="1" si="8"/>
        <v>0.22337158480000005</v>
      </c>
      <c r="F84" s="235">
        <f t="shared" ca="1" si="11"/>
        <v>0.6701147543999999</v>
      </c>
      <c r="G84" s="235">
        <f t="shared" ca="1" si="11"/>
        <v>0.6701147543999999</v>
      </c>
      <c r="H84" s="235">
        <f t="shared" ca="1" si="12"/>
        <v>1.0051721316000002</v>
      </c>
      <c r="I84" s="236">
        <f t="shared" ca="1" si="13"/>
        <v>1.2285437164000002</v>
      </c>
      <c r="J84" s="237">
        <f t="shared" ca="1" si="10"/>
        <v>0</v>
      </c>
      <c r="K84" s="235">
        <f t="shared" ca="1" si="10"/>
        <v>0</v>
      </c>
      <c r="L84" s="235">
        <f t="shared" ca="1" si="10"/>
        <v>0</v>
      </c>
      <c r="M84" s="235">
        <f t="shared" ca="1" si="9"/>
        <v>9.3468643862731895</v>
      </c>
      <c r="N84" s="235">
        <f t="shared" ca="1" si="9"/>
        <v>9.3468643862731895</v>
      </c>
      <c r="O84" s="235">
        <f t="shared" ca="1" si="9"/>
        <v>33.567036186218715</v>
      </c>
      <c r="P84" s="235">
        <f t="shared" ca="1" si="9"/>
        <v>56.948572796111605</v>
      </c>
      <c r="Q84" s="238">
        <f ca="1">J84*VLOOKUP('Tipo de Pilha_AP42'!$E$1,'Área - us ur_AP42'!$A$4:$H$7,2,FALSE)/1000</f>
        <v>0</v>
      </c>
      <c r="R84" s="239">
        <f ca="1">K84*VLOOKUP('Tipo de Pilha_AP42'!$E$1,'Área - us ur_AP42'!$A$4:$H$7,3,FALSE)/1000</f>
        <v>0</v>
      </c>
      <c r="S84" s="239">
        <f ca="1">L84*VLOOKUP('Tipo de Pilha_AP42'!$E$1,'Área - us ur_AP42'!$A$4:$H$7,4,FALSE)/1000</f>
        <v>0</v>
      </c>
      <c r="T84" s="239">
        <f ca="1">M84*VLOOKUP('Tipo de Pilha_AP42'!$E$1,'Área - us ur_AP42'!$A$4:$H$7,5,FALSE)/1000</f>
        <v>4.4864949054111303E-3</v>
      </c>
      <c r="U84" s="239">
        <f ca="1">N84*VLOOKUP('Tipo de Pilha_AP42'!$E$1,'Área - us ur_AP42'!$A$4:$H$7,6,FALSE)/1000</f>
        <v>0</v>
      </c>
      <c r="V84" s="239">
        <f ca="1">O84*VLOOKUP('Tipo de Pilha_AP42'!$E$1,'Área - us ur_AP42'!$A$4:$H$7,7,FALSE)/1000</f>
        <v>4.0280443423462457E-3</v>
      </c>
      <c r="W84" s="240">
        <f ca="1">P84*VLOOKUP('Tipo de Pilha_AP42'!$E$1,'Área - us ur_AP42'!$A$4:$H$7,8,FALSE)/1000</f>
        <v>0</v>
      </c>
      <c r="X84" s="241">
        <f t="shared" ca="1" si="14"/>
        <v>8.5145392477573752E-3</v>
      </c>
    </row>
    <row r="85" spans="1:24" ht="15" customHeight="1" x14ac:dyDescent="0.2">
      <c r="A85" s="90">
        <f>'Série Vento-2 dias'!J85</f>
        <v>42170</v>
      </c>
      <c r="B85" s="55">
        <f ca="1">'Série Vento-2 dias'!K85</f>
        <v>17.182429599999999</v>
      </c>
      <c r="C85" s="235">
        <f t="shared" ca="1" si="8"/>
        <v>0.34364859200000003</v>
      </c>
      <c r="D85" s="235">
        <f t="shared" ca="1" si="8"/>
        <v>0.34364859200000003</v>
      </c>
      <c r="E85" s="235">
        <f t="shared" ca="1" si="8"/>
        <v>0.34364859200000003</v>
      </c>
      <c r="F85" s="235">
        <f t="shared" ca="1" si="11"/>
        <v>1.0309457759999998</v>
      </c>
      <c r="G85" s="235">
        <f t="shared" ca="1" si="11"/>
        <v>1.0309457759999998</v>
      </c>
      <c r="H85" s="235">
        <f t="shared" ca="1" si="12"/>
        <v>1.5464186640000002</v>
      </c>
      <c r="I85" s="236">
        <f t="shared" ca="1" si="13"/>
        <v>1.890067256</v>
      </c>
      <c r="J85" s="237">
        <f t="shared" ca="1" si="10"/>
        <v>0</v>
      </c>
      <c r="K85" s="235">
        <f t="shared" ca="1" si="10"/>
        <v>0</v>
      </c>
      <c r="L85" s="235">
        <f t="shared" ca="1" si="10"/>
        <v>0</v>
      </c>
      <c r="M85" s="235">
        <f t="shared" ca="1" si="9"/>
        <v>35.969522290150032</v>
      </c>
      <c r="N85" s="235">
        <f t="shared" ca="1" si="9"/>
        <v>35.969522290150032</v>
      </c>
      <c r="O85" s="235">
        <f t="shared" ca="1" si="9"/>
        <v>100.20112333299764</v>
      </c>
      <c r="P85" s="235">
        <f t="shared" ca="1" si="9"/>
        <v>160.14587213851544</v>
      </c>
      <c r="Q85" s="238">
        <f ca="1">J85*VLOOKUP('Tipo de Pilha_AP42'!$E$1,'Área - us ur_AP42'!$A$4:$H$7,2,FALSE)/1000</f>
        <v>0</v>
      </c>
      <c r="R85" s="239">
        <f ca="1">K85*VLOOKUP('Tipo de Pilha_AP42'!$E$1,'Área - us ur_AP42'!$A$4:$H$7,3,FALSE)/1000</f>
        <v>0</v>
      </c>
      <c r="S85" s="239">
        <f ca="1">L85*VLOOKUP('Tipo de Pilha_AP42'!$E$1,'Área - us ur_AP42'!$A$4:$H$7,4,FALSE)/1000</f>
        <v>0</v>
      </c>
      <c r="T85" s="239">
        <f ca="1">M85*VLOOKUP('Tipo de Pilha_AP42'!$E$1,'Área - us ur_AP42'!$A$4:$H$7,5,FALSE)/1000</f>
        <v>1.7265370699272014E-2</v>
      </c>
      <c r="U85" s="239">
        <f ca="1">N85*VLOOKUP('Tipo de Pilha_AP42'!$E$1,'Área - us ur_AP42'!$A$4:$H$7,6,FALSE)/1000</f>
        <v>0</v>
      </c>
      <c r="V85" s="239">
        <f ca="1">O85*VLOOKUP('Tipo de Pilha_AP42'!$E$1,'Área - us ur_AP42'!$A$4:$H$7,7,FALSE)/1000</f>
        <v>1.2024134799959717E-2</v>
      </c>
      <c r="W85" s="240">
        <f ca="1">P85*VLOOKUP('Tipo de Pilha_AP42'!$E$1,'Área - us ur_AP42'!$A$4:$H$7,8,FALSE)/1000</f>
        <v>0</v>
      </c>
      <c r="X85" s="241">
        <f t="shared" ca="1" si="14"/>
        <v>2.9289505499231733E-2</v>
      </c>
    </row>
    <row r="86" spans="1:24" ht="15" customHeight="1" x14ac:dyDescent="0.2">
      <c r="A86" s="90">
        <f>'Série Vento-2 dias'!J86</f>
        <v>42172</v>
      </c>
      <c r="B86" s="55">
        <f ca="1">'Série Vento-2 dias'!K86</f>
        <v>11.16857924</v>
      </c>
      <c r="C86" s="235">
        <f t="shared" ca="1" si="8"/>
        <v>0.22337158480000005</v>
      </c>
      <c r="D86" s="235">
        <f t="shared" ca="1" si="8"/>
        <v>0.22337158480000005</v>
      </c>
      <c r="E86" s="235">
        <f t="shared" ca="1" si="8"/>
        <v>0.22337158480000005</v>
      </c>
      <c r="F86" s="235">
        <f t="shared" ca="1" si="11"/>
        <v>0.6701147543999999</v>
      </c>
      <c r="G86" s="235">
        <f t="shared" ca="1" si="11"/>
        <v>0.6701147543999999</v>
      </c>
      <c r="H86" s="235">
        <f t="shared" ca="1" si="12"/>
        <v>1.0051721316000002</v>
      </c>
      <c r="I86" s="236">
        <f t="shared" ca="1" si="13"/>
        <v>1.2285437164000002</v>
      </c>
      <c r="J86" s="237">
        <f t="shared" ca="1" si="10"/>
        <v>0</v>
      </c>
      <c r="K86" s="235">
        <f t="shared" ca="1" si="10"/>
        <v>0</v>
      </c>
      <c r="L86" s="235">
        <f t="shared" ca="1" si="10"/>
        <v>0</v>
      </c>
      <c r="M86" s="235">
        <f t="shared" ca="1" si="9"/>
        <v>9.3468643862731895</v>
      </c>
      <c r="N86" s="235">
        <f t="shared" ca="1" si="9"/>
        <v>9.3468643862731895</v>
      </c>
      <c r="O86" s="235">
        <f t="shared" ca="1" si="9"/>
        <v>33.567036186218715</v>
      </c>
      <c r="P86" s="235">
        <f t="shared" ca="1" si="9"/>
        <v>56.948572796111605</v>
      </c>
      <c r="Q86" s="238">
        <f ca="1">J86*VLOOKUP('Tipo de Pilha_AP42'!$E$1,'Área - us ur_AP42'!$A$4:$H$7,2,FALSE)/1000</f>
        <v>0</v>
      </c>
      <c r="R86" s="239">
        <f ca="1">K86*VLOOKUP('Tipo de Pilha_AP42'!$E$1,'Área - us ur_AP42'!$A$4:$H$7,3,FALSE)/1000</f>
        <v>0</v>
      </c>
      <c r="S86" s="239">
        <f ca="1">L86*VLOOKUP('Tipo de Pilha_AP42'!$E$1,'Área - us ur_AP42'!$A$4:$H$7,4,FALSE)/1000</f>
        <v>0</v>
      </c>
      <c r="T86" s="239">
        <f ca="1">M86*VLOOKUP('Tipo de Pilha_AP42'!$E$1,'Área - us ur_AP42'!$A$4:$H$7,5,FALSE)/1000</f>
        <v>4.4864949054111303E-3</v>
      </c>
      <c r="U86" s="239">
        <f ca="1">N86*VLOOKUP('Tipo de Pilha_AP42'!$E$1,'Área - us ur_AP42'!$A$4:$H$7,6,FALSE)/1000</f>
        <v>0</v>
      </c>
      <c r="V86" s="239">
        <f ca="1">O86*VLOOKUP('Tipo de Pilha_AP42'!$E$1,'Área - us ur_AP42'!$A$4:$H$7,7,FALSE)/1000</f>
        <v>4.0280443423462457E-3</v>
      </c>
      <c r="W86" s="240">
        <f ca="1">P86*VLOOKUP('Tipo de Pilha_AP42'!$E$1,'Área - us ur_AP42'!$A$4:$H$7,8,FALSE)/1000</f>
        <v>0</v>
      </c>
      <c r="X86" s="241">
        <f t="shared" ca="1" si="14"/>
        <v>8.5145392477573752E-3</v>
      </c>
    </row>
    <row r="87" spans="1:24" ht="15" customHeight="1" x14ac:dyDescent="0.2">
      <c r="A87" s="90">
        <f>'Série Vento-2 dias'!J87</f>
        <v>42174</v>
      </c>
      <c r="B87" s="55">
        <f ca="1">'Série Vento-2 dias'!K87</f>
        <v>14.605065159999999</v>
      </c>
      <c r="C87" s="235">
        <f t="shared" ca="1" si="8"/>
        <v>0.29210130320000005</v>
      </c>
      <c r="D87" s="235">
        <f t="shared" ca="1" si="8"/>
        <v>0.29210130320000005</v>
      </c>
      <c r="E87" s="235">
        <f t="shared" ca="1" si="8"/>
        <v>0.29210130320000005</v>
      </c>
      <c r="F87" s="235">
        <f t="shared" ca="1" si="11"/>
        <v>0.87630390959999993</v>
      </c>
      <c r="G87" s="235">
        <f t="shared" ca="1" si="11"/>
        <v>0.87630390959999993</v>
      </c>
      <c r="H87" s="235">
        <f t="shared" ca="1" si="12"/>
        <v>1.3144558644</v>
      </c>
      <c r="I87" s="236">
        <f t="shared" ca="1" si="13"/>
        <v>1.6065571676000001</v>
      </c>
      <c r="J87" s="237">
        <f t="shared" ca="1" si="10"/>
        <v>0</v>
      </c>
      <c r="K87" s="235">
        <f t="shared" ca="1" si="10"/>
        <v>0</v>
      </c>
      <c r="L87" s="235">
        <f t="shared" ca="1" si="10"/>
        <v>0</v>
      </c>
      <c r="M87" s="235">
        <f t="shared" ca="1" si="9"/>
        <v>22.710454164006201</v>
      </c>
      <c r="N87" s="235">
        <f t="shared" ca="1" si="9"/>
        <v>22.710454164006201</v>
      </c>
      <c r="O87" s="235">
        <f t="shared" ca="1" si="9"/>
        <v>67.482602822149971</v>
      </c>
      <c r="P87" s="235">
        <f t="shared" ca="1" si="9"/>
        <v>109.70256177059423</v>
      </c>
      <c r="Q87" s="238">
        <f ca="1">J87*VLOOKUP('Tipo de Pilha_AP42'!$E$1,'Área - us ur_AP42'!$A$4:$H$7,2,FALSE)/1000</f>
        <v>0</v>
      </c>
      <c r="R87" s="239">
        <f ca="1">K87*VLOOKUP('Tipo de Pilha_AP42'!$E$1,'Área - us ur_AP42'!$A$4:$H$7,3,FALSE)/1000</f>
        <v>0</v>
      </c>
      <c r="S87" s="239">
        <f ca="1">L87*VLOOKUP('Tipo de Pilha_AP42'!$E$1,'Área - us ur_AP42'!$A$4:$H$7,4,FALSE)/1000</f>
        <v>0</v>
      </c>
      <c r="T87" s="239">
        <f ca="1">M87*VLOOKUP('Tipo de Pilha_AP42'!$E$1,'Área - us ur_AP42'!$A$4:$H$7,5,FALSE)/1000</f>
        <v>1.0901017998722977E-2</v>
      </c>
      <c r="U87" s="239">
        <f ca="1">N87*VLOOKUP('Tipo de Pilha_AP42'!$E$1,'Área - us ur_AP42'!$A$4:$H$7,6,FALSE)/1000</f>
        <v>0</v>
      </c>
      <c r="V87" s="239">
        <f ca="1">O87*VLOOKUP('Tipo de Pilha_AP42'!$E$1,'Área - us ur_AP42'!$A$4:$H$7,7,FALSE)/1000</f>
        <v>8.0979123386579963E-3</v>
      </c>
      <c r="W87" s="240">
        <f ca="1">P87*VLOOKUP('Tipo de Pilha_AP42'!$E$1,'Área - us ur_AP42'!$A$4:$H$7,8,FALSE)/1000</f>
        <v>0</v>
      </c>
      <c r="X87" s="241">
        <f t="shared" ca="1" si="14"/>
        <v>1.8998930337380975E-2</v>
      </c>
    </row>
    <row r="88" spans="1:24" ht="15" customHeight="1" x14ac:dyDescent="0.2">
      <c r="A88" s="90">
        <f>'Série Vento-2 dias'!J88</f>
        <v>42176</v>
      </c>
      <c r="B88" s="55">
        <f ca="1">'Série Vento-2 dias'!K88</f>
        <v>16.32330812</v>
      </c>
      <c r="C88" s="235">
        <f t="shared" ca="1" si="8"/>
        <v>0.32646616240000009</v>
      </c>
      <c r="D88" s="235">
        <f t="shared" ca="1" si="8"/>
        <v>0.32646616240000009</v>
      </c>
      <c r="E88" s="235">
        <f t="shared" ca="1" si="8"/>
        <v>0.32646616240000009</v>
      </c>
      <c r="F88" s="235">
        <f t="shared" ca="1" si="11"/>
        <v>0.9793984872</v>
      </c>
      <c r="G88" s="235">
        <f t="shared" ca="1" si="11"/>
        <v>0.9793984872</v>
      </c>
      <c r="H88" s="235">
        <f t="shared" ca="1" si="12"/>
        <v>1.4690977308000002</v>
      </c>
      <c r="I88" s="236">
        <f t="shared" ca="1" si="13"/>
        <v>1.7955638932000002</v>
      </c>
      <c r="J88" s="237">
        <f t="shared" ca="1" si="10"/>
        <v>0</v>
      </c>
      <c r="K88" s="235">
        <f t="shared" ca="1" si="10"/>
        <v>0</v>
      </c>
      <c r="L88" s="235">
        <f t="shared" ca="1" si="10"/>
        <v>0</v>
      </c>
      <c r="M88" s="235">
        <f t="shared" ca="1" si="9"/>
        <v>31.241606648783609</v>
      </c>
      <c r="N88" s="235">
        <f t="shared" ca="1" si="9"/>
        <v>31.241606648783609</v>
      </c>
      <c r="O88" s="235">
        <f t="shared" ca="1" si="9"/>
        <v>88.601440730915172</v>
      </c>
      <c r="P88" s="235">
        <f t="shared" ca="1" si="9"/>
        <v>142.29545262186943</v>
      </c>
      <c r="Q88" s="238">
        <f ca="1">J88*VLOOKUP('Tipo de Pilha_AP42'!$E$1,'Área - us ur_AP42'!$A$4:$H$7,2,FALSE)/1000</f>
        <v>0</v>
      </c>
      <c r="R88" s="239">
        <f ca="1">K88*VLOOKUP('Tipo de Pilha_AP42'!$E$1,'Área - us ur_AP42'!$A$4:$H$7,3,FALSE)/1000</f>
        <v>0</v>
      </c>
      <c r="S88" s="239">
        <f ca="1">L88*VLOOKUP('Tipo de Pilha_AP42'!$E$1,'Área - us ur_AP42'!$A$4:$H$7,4,FALSE)/1000</f>
        <v>0</v>
      </c>
      <c r="T88" s="239">
        <f ca="1">M88*VLOOKUP('Tipo de Pilha_AP42'!$E$1,'Área - us ur_AP42'!$A$4:$H$7,5,FALSE)/1000</f>
        <v>1.4995971191416132E-2</v>
      </c>
      <c r="U88" s="239">
        <f ca="1">N88*VLOOKUP('Tipo de Pilha_AP42'!$E$1,'Área - us ur_AP42'!$A$4:$H$7,6,FALSE)/1000</f>
        <v>0</v>
      </c>
      <c r="V88" s="239">
        <f ca="1">O88*VLOOKUP('Tipo de Pilha_AP42'!$E$1,'Área - us ur_AP42'!$A$4:$H$7,7,FALSE)/1000</f>
        <v>1.0632172887709821E-2</v>
      </c>
      <c r="W88" s="240">
        <f ca="1">P88*VLOOKUP('Tipo de Pilha_AP42'!$E$1,'Área - us ur_AP42'!$A$4:$H$7,8,FALSE)/1000</f>
        <v>0</v>
      </c>
      <c r="X88" s="241">
        <f t="shared" ca="1" si="14"/>
        <v>2.5628144079125954E-2</v>
      </c>
    </row>
    <row r="89" spans="1:24" ht="15" customHeight="1" x14ac:dyDescent="0.2">
      <c r="A89" s="90">
        <f>'Série Vento-2 dias'!J89</f>
        <v>42178</v>
      </c>
      <c r="B89" s="55">
        <f ca="1">'Série Vento-2 dias'!K89</f>
        <v>8.5912147999999995</v>
      </c>
      <c r="C89" s="235">
        <f t="shared" ca="1" si="8"/>
        <v>0.17182429600000002</v>
      </c>
      <c r="D89" s="235">
        <f t="shared" ca="1" si="8"/>
        <v>0.17182429600000002</v>
      </c>
      <c r="E89" s="235">
        <f t="shared" ca="1" si="8"/>
        <v>0.17182429600000002</v>
      </c>
      <c r="F89" s="235">
        <f t="shared" ca="1" si="11"/>
        <v>0.51547288799999991</v>
      </c>
      <c r="G89" s="235">
        <f t="shared" ca="1" si="11"/>
        <v>0.51547288799999991</v>
      </c>
      <c r="H89" s="235">
        <f t="shared" ca="1" si="12"/>
        <v>0.77320933200000008</v>
      </c>
      <c r="I89" s="236">
        <f t="shared" ca="1" si="13"/>
        <v>0.94503362800000001</v>
      </c>
      <c r="J89" s="237">
        <f t="shared" ca="1" si="10"/>
        <v>0</v>
      </c>
      <c r="K89" s="235">
        <f t="shared" ca="1" si="10"/>
        <v>0</v>
      </c>
      <c r="L89" s="235">
        <f t="shared" ca="1" si="10"/>
        <v>0</v>
      </c>
      <c r="M89" s="235">
        <f t="shared" ca="1" si="9"/>
        <v>2.5605478458175086</v>
      </c>
      <c r="N89" s="235">
        <f t="shared" ca="1" si="9"/>
        <v>2.5605478458175086</v>
      </c>
      <c r="O89" s="235">
        <f t="shared" ca="1" si="9"/>
        <v>15.412206743169406</v>
      </c>
      <c r="P89" s="235">
        <f t="shared" ca="1" si="9"/>
        <v>28.260899702308862</v>
      </c>
      <c r="Q89" s="238">
        <f ca="1">J89*VLOOKUP('Tipo de Pilha_AP42'!$E$1,'Área - us ur_AP42'!$A$4:$H$7,2,FALSE)/1000</f>
        <v>0</v>
      </c>
      <c r="R89" s="239">
        <f ca="1">K89*VLOOKUP('Tipo de Pilha_AP42'!$E$1,'Área - us ur_AP42'!$A$4:$H$7,3,FALSE)/1000</f>
        <v>0</v>
      </c>
      <c r="S89" s="239">
        <f ca="1">L89*VLOOKUP('Tipo de Pilha_AP42'!$E$1,'Área - us ur_AP42'!$A$4:$H$7,4,FALSE)/1000</f>
        <v>0</v>
      </c>
      <c r="T89" s="239">
        <f ca="1">M89*VLOOKUP('Tipo de Pilha_AP42'!$E$1,'Área - us ur_AP42'!$A$4:$H$7,5,FALSE)/1000</f>
        <v>1.2290629659924041E-3</v>
      </c>
      <c r="U89" s="239">
        <f ca="1">N89*VLOOKUP('Tipo de Pilha_AP42'!$E$1,'Área - us ur_AP42'!$A$4:$H$7,6,FALSE)/1000</f>
        <v>0</v>
      </c>
      <c r="V89" s="239">
        <f ca="1">O89*VLOOKUP('Tipo de Pilha_AP42'!$E$1,'Área - us ur_AP42'!$A$4:$H$7,7,FALSE)/1000</f>
        <v>1.8494648091803287E-3</v>
      </c>
      <c r="W89" s="240">
        <f ca="1">P89*VLOOKUP('Tipo de Pilha_AP42'!$E$1,'Área - us ur_AP42'!$A$4:$H$7,8,FALSE)/1000</f>
        <v>0</v>
      </c>
      <c r="X89" s="241">
        <f t="shared" ca="1" si="14"/>
        <v>3.0785277751727326E-3</v>
      </c>
    </row>
    <row r="90" spans="1:24" ht="15" customHeight="1" x14ac:dyDescent="0.2">
      <c r="A90" s="90">
        <f>'Série Vento-2 dias'!J90</f>
        <v>42180</v>
      </c>
      <c r="B90" s="55">
        <f ca="1">'Série Vento-2 dias'!K90</f>
        <v>14.605065159999999</v>
      </c>
      <c r="C90" s="235">
        <f t="shared" ca="1" si="8"/>
        <v>0.29210130320000005</v>
      </c>
      <c r="D90" s="235">
        <f t="shared" ca="1" si="8"/>
        <v>0.29210130320000005</v>
      </c>
      <c r="E90" s="235">
        <f t="shared" ca="1" si="8"/>
        <v>0.29210130320000005</v>
      </c>
      <c r="F90" s="235">
        <f t="shared" ca="1" si="11"/>
        <v>0.87630390959999993</v>
      </c>
      <c r="G90" s="235">
        <f t="shared" ca="1" si="11"/>
        <v>0.87630390959999993</v>
      </c>
      <c r="H90" s="235">
        <f t="shared" ca="1" si="12"/>
        <v>1.3144558644</v>
      </c>
      <c r="I90" s="236">
        <f t="shared" ca="1" si="13"/>
        <v>1.6065571676000001</v>
      </c>
      <c r="J90" s="237">
        <f t="shared" ca="1" si="10"/>
        <v>0</v>
      </c>
      <c r="K90" s="235">
        <f t="shared" ca="1" si="10"/>
        <v>0</v>
      </c>
      <c r="L90" s="235">
        <f t="shared" ca="1" si="10"/>
        <v>0</v>
      </c>
      <c r="M90" s="235">
        <f t="shared" ca="1" si="9"/>
        <v>22.710454164006201</v>
      </c>
      <c r="N90" s="235">
        <f t="shared" ca="1" si="9"/>
        <v>22.710454164006201</v>
      </c>
      <c r="O90" s="235">
        <f t="shared" ca="1" si="9"/>
        <v>67.482602822149971</v>
      </c>
      <c r="P90" s="235">
        <f t="shared" ca="1" si="9"/>
        <v>109.70256177059423</v>
      </c>
      <c r="Q90" s="238">
        <f ca="1">J90*VLOOKUP('Tipo de Pilha_AP42'!$E$1,'Área - us ur_AP42'!$A$4:$H$7,2,FALSE)/1000</f>
        <v>0</v>
      </c>
      <c r="R90" s="239">
        <f ca="1">K90*VLOOKUP('Tipo de Pilha_AP42'!$E$1,'Área - us ur_AP42'!$A$4:$H$7,3,FALSE)/1000</f>
        <v>0</v>
      </c>
      <c r="S90" s="239">
        <f ca="1">L90*VLOOKUP('Tipo de Pilha_AP42'!$E$1,'Área - us ur_AP42'!$A$4:$H$7,4,FALSE)/1000</f>
        <v>0</v>
      </c>
      <c r="T90" s="239">
        <f ca="1">M90*VLOOKUP('Tipo de Pilha_AP42'!$E$1,'Área - us ur_AP42'!$A$4:$H$7,5,FALSE)/1000</f>
        <v>1.0901017998722977E-2</v>
      </c>
      <c r="U90" s="239">
        <f ca="1">N90*VLOOKUP('Tipo de Pilha_AP42'!$E$1,'Área - us ur_AP42'!$A$4:$H$7,6,FALSE)/1000</f>
        <v>0</v>
      </c>
      <c r="V90" s="239">
        <f ca="1">O90*VLOOKUP('Tipo de Pilha_AP42'!$E$1,'Área - us ur_AP42'!$A$4:$H$7,7,FALSE)/1000</f>
        <v>8.0979123386579963E-3</v>
      </c>
      <c r="W90" s="240">
        <f ca="1">P90*VLOOKUP('Tipo de Pilha_AP42'!$E$1,'Área - us ur_AP42'!$A$4:$H$7,8,FALSE)/1000</f>
        <v>0</v>
      </c>
      <c r="X90" s="241">
        <f t="shared" ca="1" si="14"/>
        <v>1.8998930337380975E-2</v>
      </c>
    </row>
    <row r="91" spans="1:24" ht="15" customHeight="1" x14ac:dyDescent="0.2">
      <c r="A91" s="90">
        <f>'Série Vento-2 dias'!J91</f>
        <v>42182</v>
      </c>
      <c r="B91" s="55">
        <f ca="1">'Série Vento-2 dias'!K91</f>
        <v>12.027700719999999</v>
      </c>
      <c r="C91" s="235">
        <f t="shared" ca="1" si="8"/>
        <v>0.24055401440000002</v>
      </c>
      <c r="D91" s="235">
        <f t="shared" ca="1" si="8"/>
        <v>0.24055401440000002</v>
      </c>
      <c r="E91" s="235">
        <f t="shared" ca="1" si="8"/>
        <v>0.24055401440000002</v>
      </c>
      <c r="F91" s="235">
        <f t="shared" ca="1" si="11"/>
        <v>0.72166204319999994</v>
      </c>
      <c r="G91" s="235">
        <f t="shared" ca="1" si="11"/>
        <v>0.72166204319999994</v>
      </c>
      <c r="H91" s="235">
        <f t="shared" ca="1" si="12"/>
        <v>1.0824930648</v>
      </c>
      <c r="I91" s="236">
        <f t="shared" ca="1" si="13"/>
        <v>1.3230470792</v>
      </c>
      <c r="J91" s="237">
        <f t="shared" ca="1" si="10"/>
        <v>0</v>
      </c>
      <c r="K91" s="235">
        <f t="shared" ca="1" si="10"/>
        <v>0</v>
      </c>
      <c r="L91" s="235">
        <f t="shared" ca="1" si="10"/>
        <v>0</v>
      </c>
      <c r="M91" s="235">
        <f t="shared" ca="1" si="9"/>
        <v>12.22542243172872</v>
      </c>
      <c r="N91" s="235">
        <f t="shared" ca="1" si="9"/>
        <v>12.22542243172872</v>
      </c>
      <c r="O91" s="235">
        <f t="shared" ca="1" si="9"/>
        <v>41.00566419750163</v>
      </c>
      <c r="P91" s="235">
        <f t="shared" ca="1" si="9"/>
        <v>68.583095948723766</v>
      </c>
      <c r="Q91" s="238">
        <f ca="1">J91*VLOOKUP('Tipo de Pilha_AP42'!$E$1,'Área - us ur_AP42'!$A$4:$H$7,2,FALSE)/1000</f>
        <v>0</v>
      </c>
      <c r="R91" s="239">
        <f ca="1">K91*VLOOKUP('Tipo de Pilha_AP42'!$E$1,'Área - us ur_AP42'!$A$4:$H$7,3,FALSE)/1000</f>
        <v>0</v>
      </c>
      <c r="S91" s="239">
        <f ca="1">L91*VLOOKUP('Tipo de Pilha_AP42'!$E$1,'Área - us ur_AP42'!$A$4:$H$7,4,FALSE)/1000</f>
        <v>0</v>
      </c>
      <c r="T91" s="239">
        <f ca="1">M91*VLOOKUP('Tipo de Pilha_AP42'!$E$1,'Área - us ur_AP42'!$A$4:$H$7,5,FALSE)/1000</f>
        <v>5.8682027672297852E-3</v>
      </c>
      <c r="U91" s="239">
        <f ca="1">N91*VLOOKUP('Tipo de Pilha_AP42'!$E$1,'Área - us ur_AP42'!$A$4:$H$7,6,FALSE)/1000</f>
        <v>0</v>
      </c>
      <c r="V91" s="239">
        <f ca="1">O91*VLOOKUP('Tipo de Pilha_AP42'!$E$1,'Área - us ur_AP42'!$A$4:$H$7,7,FALSE)/1000</f>
        <v>4.9206797037001961E-3</v>
      </c>
      <c r="W91" s="240">
        <f ca="1">P91*VLOOKUP('Tipo de Pilha_AP42'!$E$1,'Área - us ur_AP42'!$A$4:$H$7,8,FALSE)/1000</f>
        <v>0</v>
      </c>
      <c r="X91" s="241">
        <f t="shared" ca="1" si="14"/>
        <v>1.0788882470929982E-2</v>
      </c>
    </row>
    <row r="92" spans="1:24" ht="15" customHeight="1" x14ac:dyDescent="0.2">
      <c r="A92" s="90">
        <f>'Série Vento-2 dias'!J92</f>
        <v>42184</v>
      </c>
      <c r="B92" s="55">
        <f ca="1">'Série Vento-2 dias'!K92</f>
        <v>11.16857924</v>
      </c>
      <c r="C92" s="235">
        <f t="shared" ca="1" si="8"/>
        <v>0.22337158480000005</v>
      </c>
      <c r="D92" s="235">
        <f t="shared" ca="1" si="8"/>
        <v>0.22337158480000005</v>
      </c>
      <c r="E92" s="235">
        <f t="shared" ca="1" si="8"/>
        <v>0.22337158480000005</v>
      </c>
      <c r="F92" s="235">
        <f t="shared" ca="1" si="11"/>
        <v>0.6701147543999999</v>
      </c>
      <c r="G92" s="235">
        <f t="shared" ca="1" si="11"/>
        <v>0.6701147543999999</v>
      </c>
      <c r="H92" s="235">
        <f t="shared" ca="1" si="12"/>
        <v>1.0051721316000002</v>
      </c>
      <c r="I92" s="236">
        <f t="shared" ca="1" si="13"/>
        <v>1.2285437164000002</v>
      </c>
      <c r="J92" s="237">
        <f t="shared" ca="1" si="10"/>
        <v>0</v>
      </c>
      <c r="K92" s="235">
        <f t="shared" ca="1" si="10"/>
        <v>0</v>
      </c>
      <c r="L92" s="235">
        <f t="shared" ca="1" si="10"/>
        <v>0</v>
      </c>
      <c r="M92" s="235">
        <f t="shared" ca="1" si="9"/>
        <v>9.3468643862731895</v>
      </c>
      <c r="N92" s="235">
        <f t="shared" ca="1" si="9"/>
        <v>9.3468643862731895</v>
      </c>
      <c r="O92" s="235">
        <f t="shared" ca="1" si="9"/>
        <v>33.567036186218715</v>
      </c>
      <c r="P92" s="235">
        <f t="shared" ca="1" si="9"/>
        <v>56.948572796111605</v>
      </c>
      <c r="Q92" s="238">
        <f ca="1">J92*VLOOKUP('Tipo de Pilha_AP42'!$E$1,'Área - us ur_AP42'!$A$4:$H$7,2,FALSE)/1000</f>
        <v>0</v>
      </c>
      <c r="R92" s="239">
        <f ca="1">K92*VLOOKUP('Tipo de Pilha_AP42'!$E$1,'Área - us ur_AP42'!$A$4:$H$7,3,FALSE)/1000</f>
        <v>0</v>
      </c>
      <c r="S92" s="239">
        <f ca="1">L92*VLOOKUP('Tipo de Pilha_AP42'!$E$1,'Área - us ur_AP42'!$A$4:$H$7,4,FALSE)/1000</f>
        <v>0</v>
      </c>
      <c r="T92" s="239">
        <f ca="1">M92*VLOOKUP('Tipo de Pilha_AP42'!$E$1,'Área - us ur_AP42'!$A$4:$H$7,5,FALSE)/1000</f>
        <v>4.4864949054111303E-3</v>
      </c>
      <c r="U92" s="239">
        <f ca="1">N92*VLOOKUP('Tipo de Pilha_AP42'!$E$1,'Área - us ur_AP42'!$A$4:$H$7,6,FALSE)/1000</f>
        <v>0</v>
      </c>
      <c r="V92" s="239">
        <f ca="1">O92*VLOOKUP('Tipo de Pilha_AP42'!$E$1,'Área - us ur_AP42'!$A$4:$H$7,7,FALSE)/1000</f>
        <v>4.0280443423462457E-3</v>
      </c>
      <c r="W92" s="240">
        <f ca="1">P92*VLOOKUP('Tipo de Pilha_AP42'!$E$1,'Área - us ur_AP42'!$A$4:$H$7,8,FALSE)/1000</f>
        <v>0</v>
      </c>
      <c r="X92" s="241">
        <f t="shared" ca="1" si="14"/>
        <v>8.5145392477573752E-3</v>
      </c>
    </row>
    <row r="93" spans="1:24" ht="15" customHeight="1" x14ac:dyDescent="0.2">
      <c r="A93" s="90">
        <f>'Série Vento-2 dias'!J93</f>
        <v>42186</v>
      </c>
      <c r="B93" s="55">
        <f ca="1">'Série Vento-2 dias'!K93</f>
        <v>11.16857924</v>
      </c>
      <c r="C93" s="235">
        <f t="shared" ca="1" si="8"/>
        <v>0.22337158480000005</v>
      </c>
      <c r="D93" s="235">
        <f t="shared" ca="1" si="8"/>
        <v>0.22337158480000005</v>
      </c>
      <c r="E93" s="235">
        <f t="shared" ca="1" si="8"/>
        <v>0.22337158480000005</v>
      </c>
      <c r="F93" s="235">
        <f t="shared" ca="1" si="11"/>
        <v>0.6701147543999999</v>
      </c>
      <c r="G93" s="235">
        <f t="shared" ca="1" si="11"/>
        <v>0.6701147543999999</v>
      </c>
      <c r="H93" s="235">
        <f t="shared" ca="1" si="12"/>
        <v>1.0051721316000002</v>
      </c>
      <c r="I93" s="236">
        <f t="shared" ca="1" si="13"/>
        <v>1.2285437164000002</v>
      </c>
      <c r="J93" s="237">
        <f t="shared" ca="1" si="10"/>
        <v>0</v>
      </c>
      <c r="K93" s="235">
        <f t="shared" ca="1" si="10"/>
        <v>0</v>
      </c>
      <c r="L93" s="235">
        <f t="shared" ca="1" si="10"/>
        <v>0</v>
      </c>
      <c r="M93" s="235">
        <f t="shared" ca="1" si="9"/>
        <v>9.3468643862731895</v>
      </c>
      <c r="N93" s="235">
        <f t="shared" ca="1" si="9"/>
        <v>9.3468643862731895</v>
      </c>
      <c r="O93" s="235">
        <f t="shared" ca="1" si="9"/>
        <v>33.567036186218715</v>
      </c>
      <c r="P93" s="235">
        <f t="shared" ca="1" si="9"/>
        <v>56.948572796111605</v>
      </c>
      <c r="Q93" s="238">
        <f ca="1">J93*VLOOKUP('Tipo de Pilha_AP42'!$E$1,'Área - us ur_AP42'!$A$4:$H$7,2,FALSE)/1000</f>
        <v>0</v>
      </c>
      <c r="R93" s="239">
        <f ca="1">K93*VLOOKUP('Tipo de Pilha_AP42'!$E$1,'Área - us ur_AP42'!$A$4:$H$7,3,FALSE)/1000</f>
        <v>0</v>
      </c>
      <c r="S93" s="239">
        <f ca="1">L93*VLOOKUP('Tipo de Pilha_AP42'!$E$1,'Área - us ur_AP42'!$A$4:$H$7,4,FALSE)/1000</f>
        <v>0</v>
      </c>
      <c r="T93" s="239">
        <f ca="1">M93*VLOOKUP('Tipo de Pilha_AP42'!$E$1,'Área - us ur_AP42'!$A$4:$H$7,5,FALSE)/1000</f>
        <v>4.4864949054111303E-3</v>
      </c>
      <c r="U93" s="239">
        <f ca="1">N93*VLOOKUP('Tipo de Pilha_AP42'!$E$1,'Área - us ur_AP42'!$A$4:$H$7,6,FALSE)/1000</f>
        <v>0</v>
      </c>
      <c r="V93" s="239">
        <f ca="1">O93*VLOOKUP('Tipo de Pilha_AP42'!$E$1,'Área - us ur_AP42'!$A$4:$H$7,7,FALSE)/1000</f>
        <v>4.0280443423462457E-3</v>
      </c>
      <c r="W93" s="240">
        <f ca="1">P93*VLOOKUP('Tipo de Pilha_AP42'!$E$1,'Área - us ur_AP42'!$A$4:$H$7,8,FALSE)/1000</f>
        <v>0</v>
      </c>
      <c r="X93" s="241">
        <f t="shared" ca="1" si="14"/>
        <v>8.5145392477573752E-3</v>
      </c>
    </row>
    <row r="94" spans="1:24" ht="15" customHeight="1" x14ac:dyDescent="0.2">
      <c r="A94" s="90">
        <f>'Série Vento-2 dias'!J94</f>
        <v>42188</v>
      </c>
      <c r="B94" s="55">
        <f ca="1">'Série Vento-2 dias'!K94</f>
        <v>9.4503362800000001</v>
      </c>
      <c r="C94" s="235">
        <f t="shared" ca="1" si="8"/>
        <v>0.18900672560000004</v>
      </c>
      <c r="D94" s="235">
        <f t="shared" ca="1" si="8"/>
        <v>0.18900672560000004</v>
      </c>
      <c r="E94" s="235">
        <f t="shared" ca="1" si="8"/>
        <v>0.18900672560000004</v>
      </c>
      <c r="F94" s="235">
        <f t="shared" ca="1" si="11"/>
        <v>0.56702017679999994</v>
      </c>
      <c r="G94" s="235">
        <f t="shared" ca="1" si="11"/>
        <v>0.56702017679999994</v>
      </c>
      <c r="H94" s="235">
        <f t="shared" ca="1" si="12"/>
        <v>0.85053026520000008</v>
      </c>
      <c r="I94" s="236">
        <f t="shared" ca="1" si="13"/>
        <v>1.0395369908000001</v>
      </c>
      <c r="J94" s="237">
        <f t="shared" ca="1" si="10"/>
        <v>0</v>
      </c>
      <c r="K94" s="235">
        <f t="shared" ca="1" si="10"/>
        <v>0</v>
      </c>
      <c r="L94" s="235">
        <f t="shared" ca="1" si="10"/>
        <v>0</v>
      </c>
      <c r="M94" s="235">
        <f t="shared" ca="1" si="9"/>
        <v>4.514427093317587</v>
      </c>
      <c r="N94" s="235">
        <f t="shared" ca="1" si="9"/>
        <v>4.514427093317587</v>
      </c>
      <c r="O94" s="235">
        <f t="shared" ca="1" si="9"/>
        <v>20.770307459052582</v>
      </c>
      <c r="P94" s="235">
        <f t="shared" ca="1" si="9"/>
        <v>36.787474672904132</v>
      </c>
      <c r="Q94" s="238">
        <f ca="1">J94*VLOOKUP('Tipo de Pilha_AP42'!$E$1,'Área - us ur_AP42'!$A$4:$H$7,2,FALSE)/1000</f>
        <v>0</v>
      </c>
      <c r="R94" s="239">
        <f ca="1">K94*VLOOKUP('Tipo de Pilha_AP42'!$E$1,'Área - us ur_AP42'!$A$4:$H$7,3,FALSE)/1000</f>
        <v>0</v>
      </c>
      <c r="S94" s="239">
        <f ca="1">L94*VLOOKUP('Tipo de Pilha_AP42'!$E$1,'Área - us ur_AP42'!$A$4:$H$7,4,FALSE)/1000</f>
        <v>0</v>
      </c>
      <c r="T94" s="239">
        <f ca="1">M94*VLOOKUP('Tipo de Pilha_AP42'!$E$1,'Área - us ur_AP42'!$A$4:$H$7,5,FALSE)/1000</f>
        <v>2.1669250047924417E-3</v>
      </c>
      <c r="U94" s="239">
        <f ca="1">N94*VLOOKUP('Tipo de Pilha_AP42'!$E$1,'Área - us ur_AP42'!$A$4:$H$7,6,FALSE)/1000</f>
        <v>0</v>
      </c>
      <c r="V94" s="239">
        <f ca="1">O94*VLOOKUP('Tipo de Pilha_AP42'!$E$1,'Área - us ur_AP42'!$A$4:$H$7,7,FALSE)/1000</f>
        <v>2.4924368950863095E-3</v>
      </c>
      <c r="W94" s="240">
        <f ca="1">P94*VLOOKUP('Tipo de Pilha_AP42'!$E$1,'Área - us ur_AP42'!$A$4:$H$7,8,FALSE)/1000</f>
        <v>0</v>
      </c>
      <c r="X94" s="241">
        <f t="shared" ca="1" si="14"/>
        <v>4.6593618998787513E-3</v>
      </c>
    </row>
    <row r="95" spans="1:24" ht="15" customHeight="1" x14ac:dyDescent="0.2">
      <c r="A95" s="90">
        <f>'Série Vento-2 dias'!J95</f>
        <v>42190</v>
      </c>
      <c r="B95" s="55">
        <f ca="1">'Série Vento-2 dias'!K95</f>
        <v>15.464186639999999</v>
      </c>
      <c r="C95" s="235">
        <f t="shared" ca="1" si="8"/>
        <v>0.30928373280000004</v>
      </c>
      <c r="D95" s="235">
        <f t="shared" ca="1" si="8"/>
        <v>0.30928373280000004</v>
      </c>
      <c r="E95" s="235">
        <f t="shared" ca="1" si="8"/>
        <v>0.30928373280000004</v>
      </c>
      <c r="F95" s="235">
        <f t="shared" ca="1" si="11"/>
        <v>0.92785119839999997</v>
      </c>
      <c r="G95" s="235">
        <f t="shared" ca="1" si="11"/>
        <v>0.92785119839999997</v>
      </c>
      <c r="H95" s="235">
        <f t="shared" ca="1" si="12"/>
        <v>1.3917767976000002</v>
      </c>
      <c r="I95" s="236">
        <f t="shared" ca="1" si="13"/>
        <v>1.7010605304000002</v>
      </c>
      <c r="J95" s="237">
        <f t="shared" ca="1" si="10"/>
        <v>0</v>
      </c>
      <c r="K95" s="235">
        <f t="shared" ca="1" si="10"/>
        <v>0</v>
      </c>
      <c r="L95" s="235">
        <f t="shared" ca="1" si="10"/>
        <v>0</v>
      </c>
      <c r="M95" s="235">
        <f t="shared" ca="1" si="9"/>
        <v>26.821917273402335</v>
      </c>
      <c r="N95" s="235">
        <f t="shared" ca="1" si="9"/>
        <v>26.821917273402335</v>
      </c>
      <c r="O95" s="235">
        <f t="shared" ca="1" si="9"/>
        <v>77.695267227299297</v>
      </c>
      <c r="P95" s="235">
        <f t="shared" ca="1" si="9"/>
        <v>125.48101583256233</v>
      </c>
      <c r="Q95" s="238">
        <f ca="1">J95*VLOOKUP('Tipo de Pilha_AP42'!$E$1,'Área - us ur_AP42'!$A$4:$H$7,2,FALSE)/1000</f>
        <v>0</v>
      </c>
      <c r="R95" s="239">
        <f ca="1">K95*VLOOKUP('Tipo de Pilha_AP42'!$E$1,'Área - us ur_AP42'!$A$4:$H$7,3,FALSE)/1000</f>
        <v>0</v>
      </c>
      <c r="S95" s="239">
        <f ca="1">L95*VLOOKUP('Tipo de Pilha_AP42'!$E$1,'Área - us ur_AP42'!$A$4:$H$7,4,FALSE)/1000</f>
        <v>0</v>
      </c>
      <c r="T95" s="239">
        <f ca="1">M95*VLOOKUP('Tipo de Pilha_AP42'!$E$1,'Área - us ur_AP42'!$A$4:$H$7,5,FALSE)/1000</f>
        <v>1.287452029123312E-2</v>
      </c>
      <c r="U95" s="239">
        <f ca="1">N95*VLOOKUP('Tipo de Pilha_AP42'!$E$1,'Área - us ur_AP42'!$A$4:$H$7,6,FALSE)/1000</f>
        <v>0</v>
      </c>
      <c r="V95" s="239">
        <f ca="1">O95*VLOOKUP('Tipo de Pilha_AP42'!$E$1,'Área - us ur_AP42'!$A$4:$H$7,7,FALSE)/1000</f>
        <v>9.3234320672759153E-3</v>
      </c>
      <c r="W95" s="240">
        <f ca="1">P95*VLOOKUP('Tipo de Pilha_AP42'!$E$1,'Área - us ur_AP42'!$A$4:$H$7,8,FALSE)/1000</f>
        <v>0</v>
      </c>
      <c r="X95" s="241">
        <f t="shared" ca="1" si="14"/>
        <v>2.2197952358509035E-2</v>
      </c>
    </row>
    <row r="96" spans="1:24" ht="15" customHeight="1" x14ac:dyDescent="0.2">
      <c r="A96" s="90">
        <f>'Série Vento-2 dias'!J96</f>
        <v>42192</v>
      </c>
      <c r="B96" s="55">
        <f ca="1">'Série Vento-2 dias'!K96</f>
        <v>10.309457759999999</v>
      </c>
      <c r="C96" s="235">
        <f t="shared" ca="1" si="8"/>
        <v>0.20618915520000003</v>
      </c>
      <c r="D96" s="235">
        <f t="shared" ca="1" si="8"/>
        <v>0.20618915520000003</v>
      </c>
      <c r="E96" s="235">
        <f t="shared" ca="1" si="8"/>
        <v>0.20618915520000003</v>
      </c>
      <c r="F96" s="235">
        <f t="shared" ca="1" si="11"/>
        <v>0.61856746559999987</v>
      </c>
      <c r="G96" s="235">
        <f t="shared" ca="1" si="11"/>
        <v>0.61856746559999987</v>
      </c>
      <c r="H96" s="235">
        <f t="shared" ca="1" si="12"/>
        <v>0.92785119839999997</v>
      </c>
      <c r="I96" s="236">
        <f t="shared" ca="1" si="13"/>
        <v>1.1340403536000001</v>
      </c>
      <c r="J96" s="237">
        <f t="shared" ca="1" si="10"/>
        <v>0</v>
      </c>
      <c r="K96" s="235">
        <f t="shared" ca="1" si="10"/>
        <v>0</v>
      </c>
      <c r="L96" s="235">
        <f t="shared" ca="1" si="10"/>
        <v>0</v>
      </c>
      <c r="M96" s="235">
        <f t="shared" ca="1" si="9"/>
        <v>6.7765326068028102</v>
      </c>
      <c r="N96" s="235">
        <f t="shared" ca="1" si="9"/>
        <v>6.7765326068028102</v>
      </c>
      <c r="O96" s="235">
        <f t="shared" ca="1" si="9"/>
        <v>26.821917273402335</v>
      </c>
      <c r="P96" s="235">
        <f t="shared" ca="1" si="9"/>
        <v>46.350032370838377</v>
      </c>
      <c r="Q96" s="238">
        <f ca="1">J96*VLOOKUP('Tipo de Pilha_AP42'!$E$1,'Área - us ur_AP42'!$A$4:$H$7,2,FALSE)/1000</f>
        <v>0</v>
      </c>
      <c r="R96" s="239">
        <f ca="1">K96*VLOOKUP('Tipo de Pilha_AP42'!$E$1,'Área - us ur_AP42'!$A$4:$H$7,3,FALSE)/1000</f>
        <v>0</v>
      </c>
      <c r="S96" s="239">
        <f ca="1">L96*VLOOKUP('Tipo de Pilha_AP42'!$E$1,'Área - us ur_AP42'!$A$4:$H$7,4,FALSE)/1000</f>
        <v>0</v>
      </c>
      <c r="T96" s="239">
        <f ca="1">M96*VLOOKUP('Tipo de Pilha_AP42'!$E$1,'Área - us ur_AP42'!$A$4:$H$7,5,FALSE)/1000</f>
        <v>3.2527356512653486E-3</v>
      </c>
      <c r="U96" s="239">
        <f ca="1">N96*VLOOKUP('Tipo de Pilha_AP42'!$E$1,'Área - us ur_AP42'!$A$4:$H$7,6,FALSE)/1000</f>
        <v>0</v>
      </c>
      <c r="V96" s="239">
        <f ca="1">O96*VLOOKUP('Tipo de Pilha_AP42'!$E$1,'Área - us ur_AP42'!$A$4:$H$7,7,FALSE)/1000</f>
        <v>3.2186300728082799E-3</v>
      </c>
      <c r="W96" s="240">
        <f ca="1">P96*VLOOKUP('Tipo de Pilha_AP42'!$E$1,'Área - us ur_AP42'!$A$4:$H$7,8,FALSE)/1000</f>
        <v>0</v>
      </c>
      <c r="X96" s="241">
        <f t="shared" ca="1" si="14"/>
        <v>6.4713657240736289E-3</v>
      </c>
    </row>
    <row r="97" spans="1:24" ht="15" customHeight="1" x14ac:dyDescent="0.2">
      <c r="A97" s="90">
        <f>'Série Vento-2 dias'!J97</f>
        <v>42194</v>
      </c>
      <c r="B97" s="55">
        <f ca="1">'Série Vento-2 dias'!K97</f>
        <v>8.5912147999999995</v>
      </c>
      <c r="C97" s="235">
        <f t="shared" ca="1" si="8"/>
        <v>0.17182429600000002</v>
      </c>
      <c r="D97" s="235">
        <f t="shared" ca="1" si="8"/>
        <v>0.17182429600000002</v>
      </c>
      <c r="E97" s="235">
        <f t="shared" ca="1" si="8"/>
        <v>0.17182429600000002</v>
      </c>
      <c r="F97" s="235">
        <f t="shared" ca="1" si="11"/>
        <v>0.51547288799999991</v>
      </c>
      <c r="G97" s="235">
        <f t="shared" ca="1" si="11"/>
        <v>0.51547288799999991</v>
      </c>
      <c r="H97" s="235">
        <f t="shared" ca="1" si="12"/>
        <v>0.77320933200000008</v>
      </c>
      <c r="I97" s="236">
        <f t="shared" ca="1" si="13"/>
        <v>0.94503362800000001</v>
      </c>
      <c r="J97" s="237">
        <f t="shared" ca="1" si="10"/>
        <v>0</v>
      </c>
      <c r="K97" s="235">
        <f t="shared" ca="1" si="10"/>
        <v>0</v>
      </c>
      <c r="L97" s="235">
        <f t="shared" ca="1" si="10"/>
        <v>0</v>
      </c>
      <c r="M97" s="235">
        <f t="shared" ca="1" si="9"/>
        <v>2.5605478458175086</v>
      </c>
      <c r="N97" s="235">
        <f t="shared" ca="1" si="9"/>
        <v>2.5605478458175086</v>
      </c>
      <c r="O97" s="235">
        <f t="shared" ca="1" si="9"/>
        <v>15.412206743169406</v>
      </c>
      <c r="P97" s="235">
        <f t="shared" ca="1" si="9"/>
        <v>28.260899702308862</v>
      </c>
      <c r="Q97" s="238">
        <f ca="1">J97*VLOOKUP('Tipo de Pilha_AP42'!$E$1,'Área - us ur_AP42'!$A$4:$H$7,2,FALSE)/1000</f>
        <v>0</v>
      </c>
      <c r="R97" s="239">
        <f ca="1">K97*VLOOKUP('Tipo de Pilha_AP42'!$E$1,'Área - us ur_AP42'!$A$4:$H$7,3,FALSE)/1000</f>
        <v>0</v>
      </c>
      <c r="S97" s="239">
        <f ca="1">L97*VLOOKUP('Tipo de Pilha_AP42'!$E$1,'Área - us ur_AP42'!$A$4:$H$7,4,FALSE)/1000</f>
        <v>0</v>
      </c>
      <c r="T97" s="239">
        <f ca="1">M97*VLOOKUP('Tipo de Pilha_AP42'!$E$1,'Área - us ur_AP42'!$A$4:$H$7,5,FALSE)/1000</f>
        <v>1.2290629659924041E-3</v>
      </c>
      <c r="U97" s="239">
        <f ca="1">N97*VLOOKUP('Tipo de Pilha_AP42'!$E$1,'Área - us ur_AP42'!$A$4:$H$7,6,FALSE)/1000</f>
        <v>0</v>
      </c>
      <c r="V97" s="239">
        <f ca="1">O97*VLOOKUP('Tipo de Pilha_AP42'!$E$1,'Área - us ur_AP42'!$A$4:$H$7,7,FALSE)/1000</f>
        <v>1.8494648091803287E-3</v>
      </c>
      <c r="W97" s="240">
        <f ca="1">P97*VLOOKUP('Tipo de Pilha_AP42'!$E$1,'Área - us ur_AP42'!$A$4:$H$7,8,FALSE)/1000</f>
        <v>0</v>
      </c>
      <c r="X97" s="241">
        <f t="shared" ca="1" si="14"/>
        <v>3.0785277751727326E-3</v>
      </c>
    </row>
    <row r="98" spans="1:24" ht="15" customHeight="1" x14ac:dyDescent="0.2">
      <c r="A98" s="90">
        <f>'Série Vento-2 dias'!J98</f>
        <v>42196</v>
      </c>
      <c r="B98" s="55">
        <f ca="1">'Série Vento-2 dias'!K98</f>
        <v>12.027700719999999</v>
      </c>
      <c r="C98" s="235">
        <f t="shared" ca="1" si="8"/>
        <v>0.24055401440000002</v>
      </c>
      <c r="D98" s="235">
        <f t="shared" ca="1" si="8"/>
        <v>0.24055401440000002</v>
      </c>
      <c r="E98" s="235">
        <f t="shared" ca="1" si="8"/>
        <v>0.24055401440000002</v>
      </c>
      <c r="F98" s="235">
        <f t="shared" ca="1" si="11"/>
        <v>0.72166204319999994</v>
      </c>
      <c r="G98" s="235">
        <f t="shared" ca="1" si="11"/>
        <v>0.72166204319999994</v>
      </c>
      <c r="H98" s="235">
        <f t="shared" ca="1" si="12"/>
        <v>1.0824930648</v>
      </c>
      <c r="I98" s="236">
        <f t="shared" ca="1" si="13"/>
        <v>1.3230470792</v>
      </c>
      <c r="J98" s="237">
        <f t="shared" ca="1" si="10"/>
        <v>0</v>
      </c>
      <c r="K98" s="235">
        <f t="shared" ca="1" si="10"/>
        <v>0</v>
      </c>
      <c r="L98" s="235">
        <f t="shared" ca="1" si="10"/>
        <v>0</v>
      </c>
      <c r="M98" s="235">
        <f t="shared" ca="1" si="9"/>
        <v>12.22542243172872</v>
      </c>
      <c r="N98" s="235">
        <f t="shared" ca="1" si="9"/>
        <v>12.22542243172872</v>
      </c>
      <c r="O98" s="235">
        <f t="shared" ca="1" si="9"/>
        <v>41.00566419750163</v>
      </c>
      <c r="P98" s="235">
        <f t="shared" ca="1" si="9"/>
        <v>68.583095948723766</v>
      </c>
      <c r="Q98" s="238">
        <f ca="1">J98*VLOOKUP('Tipo de Pilha_AP42'!$E$1,'Área - us ur_AP42'!$A$4:$H$7,2,FALSE)/1000</f>
        <v>0</v>
      </c>
      <c r="R98" s="239">
        <f ca="1">K98*VLOOKUP('Tipo de Pilha_AP42'!$E$1,'Área - us ur_AP42'!$A$4:$H$7,3,FALSE)/1000</f>
        <v>0</v>
      </c>
      <c r="S98" s="239">
        <f ca="1">L98*VLOOKUP('Tipo de Pilha_AP42'!$E$1,'Área - us ur_AP42'!$A$4:$H$7,4,FALSE)/1000</f>
        <v>0</v>
      </c>
      <c r="T98" s="239">
        <f ca="1">M98*VLOOKUP('Tipo de Pilha_AP42'!$E$1,'Área - us ur_AP42'!$A$4:$H$7,5,FALSE)/1000</f>
        <v>5.8682027672297852E-3</v>
      </c>
      <c r="U98" s="239">
        <f ca="1">N98*VLOOKUP('Tipo de Pilha_AP42'!$E$1,'Área - us ur_AP42'!$A$4:$H$7,6,FALSE)/1000</f>
        <v>0</v>
      </c>
      <c r="V98" s="239">
        <f ca="1">O98*VLOOKUP('Tipo de Pilha_AP42'!$E$1,'Área - us ur_AP42'!$A$4:$H$7,7,FALSE)/1000</f>
        <v>4.9206797037001961E-3</v>
      </c>
      <c r="W98" s="240">
        <f ca="1">P98*VLOOKUP('Tipo de Pilha_AP42'!$E$1,'Área - us ur_AP42'!$A$4:$H$7,8,FALSE)/1000</f>
        <v>0</v>
      </c>
      <c r="X98" s="241">
        <f t="shared" ca="1" si="14"/>
        <v>1.0788882470929982E-2</v>
      </c>
    </row>
    <row r="99" spans="1:24" ht="15" customHeight="1" x14ac:dyDescent="0.2">
      <c r="A99" s="90">
        <f>'Série Vento-2 dias'!J99</f>
        <v>42198</v>
      </c>
      <c r="B99" s="55">
        <f ca="1">'Série Vento-2 dias'!K99</f>
        <v>10.309457759999999</v>
      </c>
      <c r="C99" s="235">
        <f t="shared" ca="1" si="8"/>
        <v>0.20618915520000003</v>
      </c>
      <c r="D99" s="235">
        <f t="shared" ca="1" si="8"/>
        <v>0.20618915520000003</v>
      </c>
      <c r="E99" s="235">
        <f t="shared" ca="1" si="8"/>
        <v>0.20618915520000003</v>
      </c>
      <c r="F99" s="235">
        <f t="shared" ca="1" si="11"/>
        <v>0.61856746559999987</v>
      </c>
      <c r="G99" s="235">
        <f t="shared" ca="1" si="11"/>
        <v>0.61856746559999987</v>
      </c>
      <c r="H99" s="235">
        <f t="shared" ca="1" si="12"/>
        <v>0.92785119839999997</v>
      </c>
      <c r="I99" s="236">
        <f t="shared" ca="1" si="13"/>
        <v>1.1340403536000001</v>
      </c>
      <c r="J99" s="237">
        <f t="shared" ca="1" si="10"/>
        <v>0</v>
      </c>
      <c r="K99" s="235">
        <f t="shared" ca="1" si="10"/>
        <v>0</v>
      </c>
      <c r="L99" s="235">
        <f t="shared" ca="1" si="10"/>
        <v>0</v>
      </c>
      <c r="M99" s="235">
        <f t="shared" ca="1" si="9"/>
        <v>6.7765326068028102</v>
      </c>
      <c r="N99" s="235">
        <f t="shared" ca="1" si="9"/>
        <v>6.7765326068028102</v>
      </c>
      <c r="O99" s="235">
        <f t="shared" ca="1" si="9"/>
        <v>26.821917273402335</v>
      </c>
      <c r="P99" s="235">
        <f t="shared" ca="1" si="9"/>
        <v>46.350032370838377</v>
      </c>
      <c r="Q99" s="238">
        <f ca="1">J99*VLOOKUP('Tipo de Pilha_AP42'!$E$1,'Área - us ur_AP42'!$A$4:$H$7,2,FALSE)/1000</f>
        <v>0</v>
      </c>
      <c r="R99" s="239">
        <f ca="1">K99*VLOOKUP('Tipo de Pilha_AP42'!$E$1,'Área - us ur_AP42'!$A$4:$H$7,3,FALSE)/1000</f>
        <v>0</v>
      </c>
      <c r="S99" s="239">
        <f ca="1">L99*VLOOKUP('Tipo de Pilha_AP42'!$E$1,'Área - us ur_AP42'!$A$4:$H$7,4,FALSE)/1000</f>
        <v>0</v>
      </c>
      <c r="T99" s="239">
        <f ca="1">M99*VLOOKUP('Tipo de Pilha_AP42'!$E$1,'Área - us ur_AP42'!$A$4:$H$7,5,FALSE)/1000</f>
        <v>3.2527356512653486E-3</v>
      </c>
      <c r="U99" s="239">
        <f ca="1">N99*VLOOKUP('Tipo de Pilha_AP42'!$E$1,'Área - us ur_AP42'!$A$4:$H$7,6,FALSE)/1000</f>
        <v>0</v>
      </c>
      <c r="V99" s="239">
        <f ca="1">O99*VLOOKUP('Tipo de Pilha_AP42'!$E$1,'Área - us ur_AP42'!$A$4:$H$7,7,FALSE)/1000</f>
        <v>3.2186300728082799E-3</v>
      </c>
      <c r="W99" s="240">
        <f ca="1">P99*VLOOKUP('Tipo de Pilha_AP42'!$E$1,'Área - us ur_AP42'!$A$4:$H$7,8,FALSE)/1000</f>
        <v>0</v>
      </c>
      <c r="X99" s="241">
        <f t="shared" ca="1" si="14"/>
        <v>6.4713657240736289E-3</v>
      </c>
    </row>
    <row r="100" spans="1:24" ht="15" customHeight="1" x14ac:dyDescent="0.2">
      <c r="A100" s="90">
        <f>'Série Vento-2 dias'!J100</f>
        <v>42200</v>
      </c>
      <c r="B100" s="55">
        <f ca="1">'Série Vento-2 dias'!K100</f>
        <v>12.027700719999999</v>
      </c>
      <c r="C100" s="235">
        <f t="shared" ca="1" si="8"/>
        <v>0.24055401440000002</v>
      </c>
      <c r="D100" s="235">
        <f t="shared" ca="1" si="8"/>
        <v>0.24055401440000002</v>
      </c>
      <c r="E100" s="235">
        <f t="shared" ca="1" si="8"/>
        <v>0.24055401440000002</v>
      </c>
      <c r="F100" s="235">
        <f t="shared" ca="1" si="11"/>
        <v>0.72166204319999994</v>
      </c>
      <c r="G100" s="235">
        <f t="shared" ca="1" si="11"/>
        <v>0.72166204319999994</v>
      </c>
      <c r="H100" s="235">
        <f t="shared" ca="1" si="12"/>
        <v>1.0824930648</v>
      </c>
      <c r="I100" s="236">
        <f t="shared" ca="1" si="13"/>
        <v>1.3230470792</v>
      </c>
      <c r="J100" s="237">
        <f t="shared" ca="1" si="10"/>
        <v>0</v>
      </c>
      <c r="K100" s="235">
        <f t="shared" ca="1" si="10"/>
        <v>0</v>
      </c>
      <c r="L100" s="235">
        <f t="shared" ca="1" si="10"/>
        <v>0</v>
      </c>
      <c r="M100" s="235">
        <f t="shared" ca="1" si="9"/>
        <v>12.22542243172872</v>
      </c>
      <c r="N100" s="235">
        <f t="shared" ca="1" si="9"/>
        <v>12.22542243172872</v>
      </c>
      <c r="O100" s="235">
        <f t="shared" ca="1" si="9"/>
        <v>41.00566419750163</v>
      </c>
      <c r="P100" s="235">
        <f t="shared" ca="1" si="9"/>
        <v>68.583095948723766</v>
      </c>
      <c r="Q100" s="238">
        <f ca="1">J100*VLOOKUP('Tipo de Pilha_AP42'!$E$1,'Área - us ur_AP42'!$A$4:$H$7,2,FALSE)/1000</f>
        <v>0</v>
      </c>
      <c r="R100" s="239">
        <f ca="1">K100*VLOOKUP('Tipo de Pilha_AP42'!$E$1,'Área - us ur_AP42'!$A$4:$H$7,3,FALSE)/1000</f>
        <v>0</v>
      </c>
      <c r="S100" s="239">
        <f ca="1">L100*VLOOKUP('Tipo de Pilha_AP42'!$E$1,'Área - us ur_AP42'!$A$4:$H$7,4,FALSE)/1000</f>
        <v>0</v>
      </c>
      <c r="T100" s="239">
        <f ca="1">M100*VLOOKUP('Tipo de Pilha_AP42'!$E$1,'Área - us ur_AP42'!$A$4:$H$7,5,FALSE)/1000</f>
        <v>5.8682027672297852E-3</v>
      </c>
      <c r="U100" s="239">
        <f ca="1">N100*VLOOKUP('Tipo de Pilha_AP42'!$E$1,'Área - us ur_AP42'!$A$4:$H$7,6,FALSE)/1000</f>
        <v>0</v>
      </c>
      <c r="V100" s="239">
        <f ca="1">O100*VLOOKUP('Tipo de Pilha_AP42'!$E$1,'Área - us ur_AP42'!$A$4:$H$7,7,FALSE)/1000</f>
        <v>4.9206797037001961E-3</v>
      </c>
      <c r="W100" s="240">
        <f ca="1">P100*VLOOKUP('Tipo de Pilha_AP42'!$E$1,'Área - us ur_AP42'!$A$4:$H$7,8,FALSE)/1000</f>
        <v>0</v>
      </c>
      <c r="X100" s="241">
        <f t="shared" ca="1" si="14"/>
        <v>1.0788882470929982E-2</v>
      </c>
    </row>
    <row r="101" spans="1:24" ht="15" customHeight="1" x14ac:dyDescent="0.2">
      <c r="A101" s="90">
        <f>'Série Vento-2 dias'!J101</f>
        <v>42202</v>
      </c>
      <c r="B101" s="55">
        <f ca="1">'Série Vento-2 dias'!K101</f>
        <v>12.027700719999999</v>
      </c>
      <c r="C101" s="235">
        <f t="shared" ca="1" si="8"/>
        <v>0.24055401440000002</v>
      </c>
      <c r="D101" s="235">
        <f t="shared" ca="1" si="8"/>
        <v>0.24055401440000002</v>
      </c>
      <c r="E101" s="235">
        <f t="shared" ca="1" si="8"/>
        <v>0.24055401440000002</v>
      </c>
      <c r="F101" s="235">
        <f t="shared" ca="1" si="11"/>
        <v>0.72166204319999994</v>
      </c>
      <c r="G101" s="235">
        <f t="shared" ca="1" si="11"/>
        <v>0.72166204319999994</v>
      </c>
      <c r="H101" s="235">
        <f t="shared" ca="1" si="12"/>
        <v>1.0824930648</v>
      </c>
      <c r="I101" s="236">
        <f t="shared" ca="1" si="13"/>
        <v>1.3230470792</v>
      </c>
      <c r="J101" s="237">
        <f t="shared" ca="1" si="10"/>
        <v>0</v>
      </c>
      <c r="K101" s="235">
        <f t="shared" ca="1" si="10"/>
        <v>0</v>
      </c>
      <c r="L101" s="235">
        <f t="shared" ca="1" si="10"/>
        <v>0</v>
      </c>
      <c r="M101" s="235">
        <f t="shared" ca="1" si="9"/>
        <v>12.22542243172872</v>
      </c>
      <c r="N101" s="235">
        <f t="shared" ca="1" si="9"/>
        <v>12.22542243172872</v>
      </c>
      <c r="O101" s="235">
        <f t="shared" ca="1" si="9"/>
        <v>41.00566419750163</v>
      </c>
      <c r="P101" s="235">
        <f t="shared" ca="1" si="9"/>
        <v>68.583095948723766</v>
      </c>
      <c r="Q101" s="238">
        <f ca="1">J101*VLOOKUP('Tipo de Pilha_AP42'!$E$1,'Área - us ur_AP42'!$A$4:$H$7,2,FALSE)/1000</f>
        <v>0</v>
      </c>
      <c r="R101" s="239">
        <f ca="1">K101*VLOOKUP('Tipo de Pilha_AP42'!$E$1,'Área - us ur_AP42'!$A$4:$H$7,3,FALSE)/1000</f>
        <v>0</v>
      </c>
      <c r="S101" s="239">
        <f ca="1">L101*VLOOKUP('Tipo de Pilha_AP42'!$E$1,'Área - us ur_AP42'!$A$4:$H$7,4,FALSE)/1000</f>
        <v>0</v>
      </c>
      <c r="T101" s="239">
        <f ca="1">M101*VLOOKUP('Tipo de Pilha_AP42'!$E$1,'Área - us ur_AP42'!$A$4:$H$7,5,FALSE)/1000</f>
        <v>5.8682027672297852E-3</v>
      </c>
      <c r="U101" s="239">
        <f ca="1">N101*VLOOKUP('Tipo de Pilha_AP42'!$E$1,'Área - us ur_AP42'!$A$4:$H$7,6,FALSE)/1000</f>
        <v>0</v>
      </c>
      <c r="V101" s="239">
        <f ca="1">O101*VLOOKUP('Tipo de Pilha_AP42'!$E$1,'Área - us ur_AP42'!$A$4:$H$7,7,FALSE)/1000</f>
        <v>4.9206797037001961E-3</v>
      </c>
      <c r="W101" s="240">
        <f ca="1">P101*VLOOKUP('Tipo de Pilha_AP42'!$E$1,'Área - us ur_AP42'!$A$4:$H$7,8,FALSE)/1000</f>
        <v>0</v>
      </c>
      <c r="X101" s="241">
        <f t="shared" ca="1" si="14"/>
        <v>1.0788882470929982E-2</v>
      </c>
    </row>
    <row r="102" spans="1:24" ht="15" customHeight="1" x14ac:dyDescent="0.2">
      <c r="A102" s="90">
        <f>'Série Vento-2 dias'!J102</f>
        <v>42204</v>
      </c>
      <c r="B102" s="55">
        <f ca="1">'Série Vento-2 dias'!K102</f>
        <v>9.4503362800000001</v>
      </c>
      <c r="C102" s="235">
        <f t="shared" ca="1" si="8"/>
        <v>0.18900672560000004</v>
      </c>
      <c r="D102" s="235">
        <f t="shared" ca="1" si="8"/>
        <v>0.18900672560000004</v>
      </c>
      <c r="E102" s="235">
        <f t="shared" ca="1" si="8"/>
        <v>0.18900672560000004</v>
      </c>
      <c r="F102" s="235">
        <f t="shared" ca="1" si="11"/>
        <v>0.56702017679999994</v>
      </c>
      <c r="G102" s="235">
        <f t="shared" ca="1" si="11"/>
        <v>0.56702017679999994</v>
      </c>
      <c r="H102" s="235">
        <f t="shared" ca="1" si="12"/>
        <v>0.85053026520000008</v>
      </c>
      <c r="I102" s="236">
        <f t="shared" ca="1" si="13"/>
        <v>1.0395369908000001</v>
      </c>
      <c r="J102" s="237">
        <f t="shared" ca="1" si="10"/>
        <v>0</v>
      </c>
      <c r="K102" s="235">
        <f t="shared" ca="1" si="10"/>
        <v>0</v>
      </c>
      <c r="L102" s="235">
        <f t="shared" ca="1" si="10"/>
        <v>0</v>
      </c>
      <c r="M102" s="235">
        <f t="shared" ca="1" si="9"/>
        <v>4.514427093317587</v>
      </c>
      <c r="N102" s="235">
        <f t="shared" ca="1" si="9"/>
        <v>4.514427093317587</v>
      </c>
      <c r="O102" s="235">
        <f t="shared" ca="1" si="9"/>
        <v>20.770307459052582</v>
      </c>
      <c r="P102" s="235">
        <f t="shared" ca="1" si="9"/>
        <v>36.787474672904132</v>
      </c>
      <c r="Q102" s="238">
        <f ca="1">J102*VLOOKUP('Tipo de Pilha_AP42'!$E$1,'Área - us ur_AP42'!$A$4:$H$7,2,FALSE)/1000</f>
        <v>0</v>
      </c>
      <c r="R102" s="239">
        <f ca="1">K102*VLOOKUP('Tipo de Pilha_AP42'!$E$1,'Área - us ur_AP42'!$A$4:$H$7,3,FALSE)/1000</f>
        <v>0</v>
      </c>
      <c r="S102" s="239">
        <f ca="1">L102*VLOOKUP('Tipo de Pilha_AP42'!$E$1,'Área - us ur_AP42'!$A$4:$H$7,4,FALSE)/1000</f>
        <v>0</v>
      </c>
      <c r="T102" s="239">
        <f ca="1">M102*VLOOKUP('Tipo de Pilha_AP42'!$E$1,'Área - us ur_AP42'!$A$4:$H$7,5,FALSE)/1000</f>
        <v>2.1669250047924417E-3</v>
      </c>
      <c r="U102" s="239">
        <f ca="1">N102*VLOOKUP('Tipo de Pilha_AP42'!$E$1,'Área - us ur_AP42'!$A$4:$H$7,6,FALSE)/1000</f>
        <v>0</v>
      </c>
      <c r="V102" s="239">
        <f ca="1">O102*VLOOKUP('Tipo de Pilha_AP42'!$E$1,'Área - us ur_AP42'!$A$4:$H$7,7,FALSE)/1000</f>
        <v>2.4924368950863095E-3</v>
      </c>
      <c r="W102" s="240">
        <f ca="1">P102*VLOOKUP('Tipo de Pilha_AP42'!$E$1,'Área - us ur_AP42'!$A$4:$H$7,8,FALSE)/1000</f>
        <v>0</v>
      </c>
      <c r="X102" s="241">
        <f t="shared" ca="1" si="14"/>
        <v>4.6593618998787513E-3</v>
      </c>
    </row>
    <row r="103" spans="1:24" ht="15" customHeight="1" x14ac:dyDescent="0.2">
      <c r="A103" s="90">
        <f>'Série Vento-2 dias'!J103</f>
        <v>42206</v>
      </c>
      <c r="B103" s="55">
        <f ca="1">'Série Vento-2 dias'!K103</f>
        <v>12.027700719999999</v>
      </c>
      <c r="C103" s="235">
        <f t="shared" ca="1" si="8"/>
        <v>0.24055401440000002</v>
      </c>
      <c r="D103" s="235">
        <f t="shared" ca="1" si="8"/>
        <v>0.24055401440000002</v>
      </c>
      <c r="E103" s="235">
        <f t="shared" ca="1" si="8"/>
        <v>0.24055401440000002</v>
      </c>
      <c r="F103" s="235">
        <f t="shared" ca="1" si="11"/>
        <v>0.72166204319999994</v>
      </c>
      <c r="G103" s="235">
        <f t="shared" ca="1" si="11"/>
        <v>0.72166204319999994</v>
      </c>
      <c r="H103" s="235">
        <f t="shared" ca="1" si="12"/>
        <v>1.0824930648</v>
      </c>
      <c r="I103" s="236">
        <f t="shared" ca="1" si="13"/>
        <v>1.3230470792</v>
      </c>
      <c r="J103" s="237">
        <f t="shared" ca="1" si="10"/>
        <v>0</v>
      </c>
      <c r="K103" s="235">
        <f t="shared" ca="1" si="10"/>
        <v>0</v>
      </c>
      <c r="L103" s="235">
        <f t="shared" ca="1" si="10"/>
        <v>0</v>
      </c>
      <c r="M103" s="235">
        <f t="shared" ca="1" si="9"/>
        <v>12.22542243172872</v>
      </c>
      <c r="N103" s="235">
        <f t="shared" ca="1" si="9"/>
        <v>12.22542243172872</v>
      </c>
      <c r="O103" s="235">
        <f t="shared" ca="1" si="9"/>
        <v>41.00566419750163</v>
      </c>
      <c r="P103" s="235">
        <f t="shared" ca="1" si="9"/>
        <v>68.583095948723766</v>
      </c>
      <c r="Q103" s="238">
        <f ca="1">J103*VLOOKUP('Tipo de Pilha_AP42'!$E$1,'Área - us ur_AP42'!$A$4:$H$7,2,FALSE)/1000</f>
        <v>0</v>
      </c>
      <c r="R103" s="239">
        <f ca="1">K103*VLOOKUP('Tipo de Pilha_AP42'!$E$1,'Área - us ur_AP42'!$A$4:$H$7,3,FALSE)/1000</f>
        <v>0</v>
      </c>
      <c r="S103" s="239">
        <f ca="1">L103*VLOOKUP('Tipo de Pilha_AP42'!$E$1,'Área - us ur_AP42'!$A$4:$H$7,4,FALSE)/1000</f>
        <v>0</v>
      </c>
      <c r="T103" s="239">
        <f ca="1">M103*VLOOKUP('Tipo de Pilha_AP42'!$E$1,'Área - us ur_AP42'!$A$4:$H$7,5,FALSE)/1000</f>
        <v>5.8682027672297852E-3</v>
      </c>
      <c r="U103" s="239">
        <f ca="1">N103*VLOOKUP('Tipo de Pilha_AP42'!$E$1,'Área - us ur_AP42'!$A$4:$H$7,6,FALSE)/1000</f>
        <v>0</v>
      </c>
      <c r="V103" s="239">
        <f ca="1">O103*VLOOKUP('Tipo de Pilha_AP42'!$E$1,'Área - us ur_AP42'!$A$4:$H$7,7,FALSE)/1000</f>
        <v>4.9206797037001961E-3</v>
      </c>
      <c r="W103" s="240">
        <f ca="1">P103*VLOOKUP('Tipo de Pilha_AP42'!$E$1,'Área - us ur_AP42'!$A$4:$H$7,8,FALSE)/1000</f>
        <v>0</v>
      </c>
      <c r="X103" s="241">
        <f t="shared" ca="1" si="14"/>
        <v>1.0788882470929982E-2</v>
      </c>
    </row>
    <row r="104" spans="1:24" ht="15" customHeight="1" x14ac:dyDescent="0.2">
      <c r="A104" s="90">
        <f>'Série Vento-2 dias'!J104</f>
        <v>42208</v>
      </c>
      <c r="B104" s="55">
        <f ca="1">'Série Vento-2 dias'!K104</f>
        <v>14.605065159999999</v>
      </c>
      <c r="C104" s="235">
        <f t="shared" ca="1" si="8"/>
        <v>0.29210130320000005</v>
      </c>
      <c r="D104" s="235">
        <f t="shared" ca="1" si="8"/>
        <v>0.29210130320000005</v>
      </c>
      <c r="E104" s="235">
        <f t="shared" ca="1" si="8"/>
        <v>0.29210130320000005</v>
      </c>
      <c r="F104" s="235">
        <f t="shared" ca="1" si="11"/>
        <v>0.87630390959999993</v>
      </c>
      <c r="G104" s="235">
        <f t="shared" ca="1" si="11"/>
        <v>0.87630390959999993</v>
      </c>
      <c r="H104" s="235">
        <f t="shared" ca="1" si="12"/>
        <v>1.3144558644</v>
      </c>
      <c r="I104" s="236">
        <f t="shared" ca="1" si="13"/>
        <v>1.6065571676000001</v>
      </c>
      <c r="J104" s="237">
        <f t="shared" ca="1" si="10"/>
        <v>0</v>
      </c>
      <c r="K104" s="235">
        <f t="shared" ca="1" si="10"/>
        <v>0</v>
      </c>
      <c r="L104" s="235">
        <f t="shared" ca="1" si="10"/>
        <v>0</v>
      </c>
      <c r="M104" s="235">
        <f t="shared" ca="1" si="9"/>
        <v>22.710454164006201</v>
      </c>
      <c r="N104" s="235">
        <f t="shared" ca="1" si="9"/>
        <v>22.710454164006201</v>
      </c>
      <c r="O104" s="235">
        <f t="shared" ca="1" si="9"/>
        <v>67.482602822149971</v>
      </c>
      <c r="P104" s="235">
        <f t="shared" ca="1" si="9"/>
        <v>109.70256177059423</v>
      </c>
      <c r="Q104" s="238">
        <f ca="1">J104*VLOOKUP('Tipo de Pilha_AP42'!$E$1,'Área - us ur_AP42'!$A$4:$H$7,2,FALSE)/1000</f>
        <v>0</v>
      </c>
      <c r="R104" s="239">
        <f ca="1">K104*VLOOKUP('Tipo de Pilha_AP42'!$E$1,'Área - us ur_AP42'!$A$4:$H$7,3,FALSE)/1000</f>
        <v>0</v>
      </c>
      <c r="S104" s="239">
        <f ca="1">L104*VLOOKUP('Tipo de Pilha_AP42'!$E$1,'Área - us ur_AP42'!$A$4:$H$7,4,FALSE)/1000</f>
        <v>0</v>
      </c>
      <c r="T104" s="239">
        <f ca="1">M104*VLOOKUP('Tipo de Pilha_AP42'!$E$1,'Área - us ur_AP42'!$A$4:$H$7,5,FALSE)/1000</f>
        <v>1.0901017998722977E-2</v>
      </c>
      <c r="U104" s="239">
        <f ca="1">N104*VLOOKUP('Tipo de Pilha_AP42'!$E$1,'Área - us ur_AP42'!$A$4:$H$7,6,FALSE)/1000</f>
        <v>0</v>
      </c>
      <c r="V104" s="239">
        <f ca="1">O104*VLOOKUP('Tipo de Pilha_AP42'!$E$1,'Área - us ur_AP42'!$A$4:$H$7,7,FALSE)/1000</f>
        <v>8.0979123386579963E-3</v>
      </c>
      <c r="W104" s="240">
        <f ca="1">P104*VLOOKUP('Tipo de Pilha_AP42'!$E$1,'Área - us ur_AP42'!$A$4:$H$7,8,FALSE)/1000</f>
        <v>0</v>
      </c>
      <c r="X104" s="241">
        <f t="shared" ca="1" si="14"/>
        <v>1.8998930337380975E-2</v>
      </c>
    </row>
    <row r="105" spans="1:24" ht="15" customHeight="1" x14ac:dyDescent="0.2">
      <c r="A105" s="90">
        <f>'Série Vento-2 dias'!J105</f>
        <v>42210</v>
      </c>
      <c r="B105" s="55">
        <f ca="1">'Série Vento-2 dias'!K105</f>
        <v>13.74594368</v>
      </c>
      <c r="C105" s="235">
        <f t="shared" ca="1" si="8"/>
        <v>0.27491887360000006</v>
      </c>
      <c r="D105" s="235">
        <f t="shared" ca="1" si="8"/>
        <v>0.27491887360000006</v>
      </c>
      <c r="E105" s="235">
        <f t="shared" ca="1" si="8"/>
        <v>0.27491887360000006</v>
      </c>
      <c r="F105" s="235">
        <f t="shared" ca="1" si="11"/>
        <v>0.82475662080000001</v>
      </c>
      <c r="G105" s="235">
        <f t="shared" ca="1" si="11"/>
        <v>0.82475662080000001</v>
      </c>
      <c r="H105" s="235">
        <f t="shared" ca="1" si="12"/>
        <v>1.2371349312000002</v>
      </c>
      <c r="I105" s="236">
        <f t="shared" ca="1" si="13"/>
        <v>1.5120538048000003</v>
      </c>
      <c r="J105" s="237">
        <f t="shared" ca="1" si="10"/>
        <v>0</v>
      </c>
      <c r="K105" s="235">
        <f t="shared" ca="1" si="10"/>
        <v>0</v>
      </c>
      <c r="L105" s="235">
        <f t="shared" ca="1" si="10"/>
        <v>0</v>
      </c>
      <c r="M105" s="235">
        <f t="shared" ca="1" si="9"/>
        <v>18.90721732059523</v>
      </c>
      <c r="N105" s="235">
        <f t="shared" ca="1" si="9"/>
        <v>18.90721732059523</v>
      </c>
      <c r="O105" s="235">
        <f t="shared" ca="1" si="9"/>
        <v>57.963447515467294</v>
      </c>
      <c r="P105" s="235">
        <f t="shared" ca="1" si="9"/>
        <v>94.960090435965128</v>
      </c>
      <c r="Q105" s="238">
        <f ca="1">J105*VLOOKUP('Tipo de Pilha_AP42'!$E$1,'Área - us ur_AP42'!$A$4:$H$7,2,FALSE)/1000</f>
        <v>0</v>
      </c>
      <c r="R105" s="239">
        <f ca="1">K105*VLOOKUP('Tipo de Pilha_AP42'!$E$1,'Área - us ur_AP42'!$A$4:$H$7,3,FALSE)/1000</f>
        <v>0</v>
      </c>
      <c r="S105" s="239">
        <f ca="1">L105*VLOOKUP('Tipo de Pilha_AP42'!$E$1,'Área - us ur_AP42'!$A$4:$H$7,4,FALSE)/1000</f>
        <v>0</v>
      </c>
      <c r="T105" s="239">
        <f ca="1">M105*VLOOKUP('Tipo de Pilha_AP42'!$E$1,'Área - us ur_AP42'!$A$4:$H$7,5,FALSE)/1000</f>
        <v>9.0754643138857109E-3</v>
      </c>
      <c r="U105" s="239">
        <f ca="1">N105*VLOOKUP('Tipo de Pilha_AP42'!$E$1,'Área - us ur_AP42'!$A$4:$H$7,6,FALSE)/1000</f>
        <v>0</v>
      </c>
      <c r="V105" s="239">
        <f ca="1">O105*VLOOKUP('Tipo de Pilha_AP42'!$E$1,'Área - us ur_AP42'!$A$4:$H$7,7,FALSE)/1000</f>
        <v>6.9556137018560752E-3</v>
      </c>
      <c r="W105" s="240">
        <f ca="1">P105*VLOOKUP('Tipo de Pilha_AP42'!$E$1,'Área - us ur_AP42'!$A$4:$H$7,8,FALSE)/1000</f>
        <v>0</v>
      </c>
      <c r="X105" s="241">
        <f t="shared" ca="1" si="14"/>
        <v>1.6031078015741787E-2</v>
      </c>
    </row>
    <row r="106" spans="1:24" ht="15" customHeight="1" x14ac:dyDescent="0.2">
      <c r="A106" s="90">
        <f>'Série Vento-2 dias'!J106</f>
        <v>42212</v>
      </c>
      <c r="B106" s="55">
        <f ca="1">'Série Vento-2 dias'!K106</f>
        <v>12.027700719999999</v>
      </c>
      <c r="C106" s="235">
        <f t="shared" ca="1" si="8"/>
        <v>0.24055401440000002</v>
      </c>
      <c r="D106" s="235">
        <f t="shared" ca="1" si="8"/>
        <v>0.24055401440000002</v>
      </c>
      <c r="E106" s="235">
        <f t="shared" ca="1" si="8"/>
        <v>0.24055401440000002</v>
      </c>
      <c r="F106" s="235">
        <f t="shared" ca="1" si="11"/>
        <v>0.72166204319999994</v>
      </c>
      <c r="G106" s="235">
        <f t="shared" ca="1" si="11"/>
        <v>0.72166204319999994</v>
      </c>
      <c r="H106" s="235">
        <f t="shared" ca="1" si="12"/>
        <v>1.0824930648</v>
      </c>
      <c r="I106" s="236">
        <f t="shared" ca="1" si="13"/>
        <v>1.3230470792</v>
      </c>
      <c r="J106" s="237">
        <f t="shared" ca="1" si="10"/>
        <v>0</v>
      </c>
      <c r="K106" s="235">
        <f t="shared" ca="1" si="10"/>
        <v>0</v>
      </c>
      <c r="L106" s="235">
        <f t="shared" ca="1" si="10"/>
        <v>0</v>
      </c>
      <c r="M106" s="235">
        <f t="shared" ca="1" si="9"/>
        <v>12.22542243172872</v>
      </c>
      <c r="N106" s="235">
        <f t="shared" ca="1" si="9"/>
        <v>12.22542243172872</v>
      </c>
      <c r="O106" s="235">
        <f t="shared" ca="1" si="9"/>
        <v>41.00566419750163</v>
      </c>
      <c r="P106" s="235">
        <f t="shared" ca="1" si="9"/>
        <v>68.583095948723766</v>
      </c>
      <c r="Q106" s="238">
        <f ca="1">J106*VLOOKUP('Tipo de Pilha_AP42'!$E$1,'Área - us ur_AP42'!$A$4:$H$7,2,FALSE)/1000</f>
        <v>0</v>
      </c>
      <c r="R106" s="239">
        <f ca="1">K106*VLOOKUP('Tipo de Pilha_AP42'!$E$1,'Área - us ur_AP42'!$A$4:$H$7,3,FALSE)/1000</f>
        <v>0</v>
      </c>
      <c r="S106" s="239">
        <f ca="1">L106*VLOOKUP('Tipo de Pilha_AP42'!$E$1,'Área - us ur_AP42'!$A$4:$H$7,4,FALSE)/1000</f>
        <v>0</v>
      </c>
      <c r="T106" s="239">
        <f ca="1">M106*VLOOKUP('Tipo de Pilha_AP42'!$E$1,'Área - us ur_AP42'!$A$4:$H$7,5,FALSE)/1000</f>
        <v>5.8682027672297852E-3</v>
      </c>
      <c r="U106" s="239">
        <f ca="1">N106*VLOOKUP('Tipo de Pilha_AP42'!$E$1,'Área - us ur_AP42'!$A$4:$H$7,6,FALSE)/1000</f>
        <v>0</v>
      </c>
      <c r="V106" s="239">
        <f ca="1">O106*VLOOKUP('Tipo de Pilha_AP42'!$E$1,'Área - us ur_AP42'!$A$4:$H$7,7,FALSE)/1000</f>
        <v>4.9206797037001961E-3</v>
      </c>
      <c r="W106" s="240">
        <f ca="1">P106*VLOOKUP('Tipo de Pilha_AP42'!$E$1,'Área - us ur_AP42'!$A$4:$H$7,8,FALSE)/1000</f>
        <v>0</v>
      </c>
      <c r="X106" s="241">
        <f t="shared" ca="1" si="14"/>
        <v>1.0788882470929982E-2</v>
      </c>
    </row>
    <row r="107" spans="1:24" ht="15" customHeight="1" x14ac:dyDescent="0.2">
      <c r="A107" s="90">
        <f>'Série Vento-2 dias'!J107</f>
        <v>42214</v>
      </c>
      <c r="B107" s="55">
        <f ca="1">'Série Vento-2 dias'!K107</f>
        <v>12.886822199999999</v>
      </c>
      <c r="C107" s="235">
        <f t="shared" ca="1" si="8"/>
        <v>0.25773644400000001</v>
      </c>
      <c r="D107" s="235">
        <f t="shared" ca="1" si="8"/>
        <v>0.25773644400000001</v>
      </c>
      <c r="E107" s="235">
        <f t="shared" ca="1" si="8"/>
        <v>0.25773644400000001</v>
      </c>
      <c r="F107" s="235">
        <f t="shared" ca="1" si="11"/>
        <v>0.77320933199999997</v>
      </c>
      <c r="G107" s="235">
        <f t="shared" ca="1" si="11"/>
        <v>0.77320933199999997</v>
      </c>
      <c r="H107" s="235">
        <f t="shared" ca="1" si="12"/>
        <v>1.159813998</v>
      </c>
      <c r="I107" s="236">
        <f t="shared" ca="1" si="13"/>
        <v>1.417550442</v>
      </c>
      <c r="J107" s="237">
        <f t="shared" ca="1" si="10"/>
        <v>0</v>
      </c>
      <c r="K107" s="235">
        <f t="shared" ca="1" si="10"/>
        <v>0</v>
      </c>
      <c r="L107" s="235">
        <f t="shared" ca="1" si="10"/>
        <v>0</v>
      </c>
      <c r="M107" s="235">
        <f t="shared" ca="1" si="9"/>
        <v>15.412206743169399</v>
      </c>
      <c r="N107" s="235">
        <f t="shared" ca="1" si="9"/>
        <v>15.412206743169399</v>
      </c>
      <c r="O107" s="235">
        <f t="shared" ca="1" si="9"/>
        <v>49.137801307251152</v>
      </c>
      <c r="P107" s="235">
        <f t="shared" ca="1" si="9"/>
        <v>81.253601828674945</v>
      </c>
      <c r="Q107" s="238">
        <f ca="1">J107*VLOOKUP('Tipo de Pilha_AP42'!$E$1,'Área - us ur_AP42'!$A$4:$H$7,2,FALSE)/1000</f>
        <v>0</v>
      </c>
      <c r="R107" s="239">
        <f ca="1">K107*VLOOKUP('Tipo de Pilha_AP42'!$E$1,'Área - us ur_AP42'!$A$4:$H$7,3,FALSE)/1000</f>
        <v>0</v>
      </c>
      <c r="S107" s="239">
        <f ca="1">L107*VLOOKUP('Tipo de Pilha_AP42'!$E$1,'Área - us ur_AP42'!$A$4:$H$7,4,FALSE)/1000</f>
        <v>0</v>
      </c>
      <c r="T107" s="239">
        <f ca="1">M107*VLOOKUP('Tipo de Pilha_AP42'!$E$1,'Área - us ur_AP42'!$A$4:$H$7,5,FALSE)/1000</f>
        <v>7.3978592367213115E-3</v>
      </c>
      <c r="U107" s="239">
        <f ca="1">N107*VLOOKUP('Tipo de Pilha_AP42'!$E$1,'Área - us ur_AP42'!$A$4:$H$7,6,FALSE)/1000</f>
        <v>0</v>
      </c>
      <c r="V107" s="239">
        <f ca="1">O107*VLOOKUP('Tipo de Pilha_AP42'!$E$1,'Área - us ur_AP42'!$A$4:$H$7,7,FALSE)/1000</f>
        <v>5.8965361568701384E-3</v>
      </c>
      <c r="W107" s="240">
        <f ca="1">P107*VLOOKUP('Tipo de Pilha_AP42'!$E$1,'Área - us ur_AP42'!$A$4:$H$7,8,FALSE)/1000</f>
        <v>0</v>
      </c>
      <c r="X107" s="241">
        <f t="shared" ca="1" si="14"/>
        <v>1.329439539359145E-2</v>
      </c>
    </row>
    <row r="108" spans="1:24" ht="15" customHeight="1" x14ac:dyDescent="0.2">
      <c r="A108" s="90">
        <f>'Série Vento-2 dias'!J108</f>
        <v>42216</v>
      </c>
      <c r="B108" s="55">
        <f ca="1">'Série Vento-2 dias'!K108</f>
        <v>10.309457759999999</v>
      </c>
      <c r="C108" s="235">
        <f t="shared" ca="1" si="8"/>
        <v>0.20618915520000003</v>
      </c>
      <c r="D108" s="235">
        <f t="shared" ca="1" si="8"/>
        <v>0.20618915520000003</v>
      </c>
      <c r="E108" s="235">
        <f t="shared" ca="1" si="8"/>
        <v>0.20618915520000003</v>
      </c>
      <c r="F108" s="235">
        <f t="shared" ca="1" si="11"/>
        <v>0.61856746559999987</v>
      </c>
      <c r="G108" s="235">
        <f t="shared" ca="1" si="11"/>
        <v>0.61856746559999987</v>
      </c>
      <c r="H108" s="235">
        <f t="shared" ca="1" si="12"/>
        <v>0.92785119839999997</v>
      </c>
      <c r="I108" s="236">
        <f t="shared" ca="1" si="13"/>
        <v>1.1340403536000001</v>
      </c>
      <c r="J108" s="237">
        <f t="shared" ca="1" si="10"/>
        <v>0</v>
      </c>
      <c r="K108" s="235">
        <f t="shared" ca="1" si="10"/>
        <v>0</v>
      </c>
      <c r="L108" s="235">
        <f t="shared" ca="1" si="10"/>
        <v>0</v>
      </c>
      <c r="M108" s="235">
        <f t="shared" ca="1" si="9"/>
        <v>6.7765326068028102</v>
      </c>
      <c r="N108" s="235">
        <f t="shared" ca="1" si="9"/>
        <v>6.7765326068028102</v>
      </c>
      <c r="O108" s="235">
        <f t="shared" ca="1" si="9"/>
        <v>26.821917273402335</v>
      </c>
      <c r="P108" s="235">
        <f t="shared" ca="1" si="9"/>
        <v>46.350032370838377</v>
      </c>
      <c r="Q108" s="238">
        <f ca="1">J108*VLOOKUP('Tipo de Pilha_AP42'!$E$1,'Área - us ur_AP42'!$A$4:$H$7,2,FALSE)/1000</f>
        <v>0</v>
      </c>
      <c r="R108" s="239">
        <f ca="1">K108*VLOOKUP('Tipo de Pilha_AP42'!$E$1,'Área - us ur_AP42'!$A$4:$H$7,3,FALSE)/1000</f>
        <v>0</v>
      </c>
      <c r="S108" s="239">
        <f ca="1">L108*VLOOKUP('Tipo de Pilha_AP42'!$E$1,'Área - us ur_AP42'!$A$4:$H$7,4,FALSE)/1000</f>
        <v>0</v>
      </c>
      <c r="T108" s="239">
        <f ca="1">M108*VLOOKUP('Tipo de Pilha_AP42'!$E$1,'Área - us ur_AP42'!$A$4:$H$7,5,FALSE)/1000</f>
        <v>3.2527356512653486E-3</v>
      </c>
      <c r="U108" s="239">
        <f ca="1">N108*VLOOKUP('Tipo de Pilha_AP42'!$E$1,'Área - us ur_AP42'!$A$4:$H$7,6,FALSE)/1000</f>
        <v>0</v>
      </c>
      <c r="V108" s="239">
        <f ca="1">O108*VLOOKUP('Tipo de Pilha_AP42'!$E$1,'Área - us ur_AP42'!$A$4:$H$7,7,FALSE)/1000</f>
        <v>3.2186300728082799E-3</v>
      </c>
      <c r="W108" s="240">
        <f ca="1">P108*VLOOKUP('Tipo de Pilha_AP42'!$E$1,'Área - us ur_AP42'!$A$4:$H$7,8,FALSE)/1000</f>
        <v>0</v>
      </c>
      <c r="X108" s="241">
        <f t="shared" ca="1" si="14"/>
        <v>6.4713657240736289E-3</v>
      </c>
    </row>
    <row r="109" spans="1:24" ht="15" customHeight="1" x14ac:dyDescent="0.2">
      <c r="A109" s="90">
        <f>'Série Vento-2 dias'!J109</f>
        <v>42218</v>
      </c>
      <c r="B109" s="55">
        <f ca="1">'Série Vento-2 dias'!K109</f>
        <v>12.886822199999999</v>
      </c>
      <c r="C109" s="235">
        <f t="shared" ca="1" si="8"/>
        <v>0.25773644400000001</v>
      </c>
      <c r="D109" s="235">
        <f t="shared" ca="1" si="8"/>
        <v>0.25773644400000001</v>
      </c>
      <c r="E109" s="235">
        <f t="shared" ca="1" si="8"/>
        <v>0.25773644400000001</v>
      </c>
      <c r="F109" s="235">
        <f t="shared" ca="1" si="11"/>
        <v>0.77320933199999997</v>
      </c>
      <c r="G109" s="235">
        <f t="shared" ca="1" si="11"/>
        <v>0.77320933199999997</v>
      </c>
      <c r="H109" s="235">
        <f t="shared" ca="1" si="12"/>
        <v>1.159813998</v>
      </c>
      <c r="I109" s="236">
        <f t="shared" ca="1" si="13"/>
        <v>1.417550442</v>
      </c>
      <c r="J109" s="237">
        <f t="shared" ca="1" si="10"/>
        <v>0</v>
      </c>
      <c r="K109" s="235">
        <f t="shared" ca="1" si="10"/>
        <v>0</v>
      </c>
      <c r="L109" s="235">
        <f t="shared" ca="1" si="10"/>
        <v>0</v>
      </c>
      <c r="M109" s="235">
        <f t="shared" ca="1" si="9"/>
        <v>15.412206743169399</v>
      </c>
      <c r="N109" s="235">
        <f t="shared" ca="1" si="9"/>
        <v>15.412206743169399</v>
      </c>
      <c r="O109" s="235">
        <f t="shared" ca="1" si="9"/>
        <v>49.137801307251152</v>
      </c>
      <c r="P109" s="235">
        <f t="shared" ca="1" si="9"/>
        <v>81.253601828674945</v>
      </c>
      <c r="Q109" s="238">
        <f ca="1">J109*VLOOKUP('Tipo de Pilha_AP42'!$E$1,'Área - us ur_AP42'!$A$4:$H$7,2,FALSE)/1000</f>
        <v>0</v>
      </c>
      <c r="R109" s="239">
        <f ca="1">K109*VLOOKUP('Tipo de Pilha_AP42'!$E$1,'Área - us ur_AP42'!$A$4:$H$7,3,FALSE)/1000</f>
        <v>0</v>
      </c>
      <c r="S109" s="239">
        <f ca="1">L109*VLOOKUP('Tipo de Pilha_AP42'!$E$1,'Área - us ur_AP42'!$A$4:$H$7,4,FALSE)/1000</f>
        <v>0</v>
      </c>
      <c r="T109" s="239">
        <f ca="1">M109*VLOOKUP('Tipo de Pilha_AP42'!$E$1,'Área - us ur_AP42'!$A$4:$H$7,5,FALSE)/1000</f>
        <v>7.3978592367213115E-3</v>
      </c>
      <c r="U109" s="239">
        <f ca="1">N109*VLOOKUP('Tipo de Pilha_AP42'!$E$1,'Área - us ur_AP42'!$A$4:$H$7,6,FALSE)/1000</f>
        <v>0</v>
      </c>
      <c r="V109" s="239">
        <f ca="1">O109*VLOOKUP('Tipo de Pilha_AP42'!$E$1,'Área - us ur_AP42'!$A$4:$H$7,7,FALSE)/1000</f>
        <v>5.8965361568701384E-3</v>
      </c>
      <c r="W109" s="240">
        <f ca="1">P109*VLOOKUP('Tipo de Pilha_AP42'!$E$1,'Área - us ur_AP42'!$A$4:$H$7,8,FALSE)/1000</f>
        <v>0</v>
      </c>
      <c r="X109" s="241">
        <f t="shared" ca="1" si="14"/>
        <v>1.329439539359145E-2</v>
      </c>
    </row>
    <row r="110" spans="1:24" ht="15" customHeight="1" x14ac:dyDescent="0.2">
      <c r="A110" s="90">
        <f>'Série Vento-2 dias'!J110</f>
        <v>42220</v>
      </c>
      <c r="B110" s="55">
        <f ca="1">'Série Vento-2 dias'!K110</f>
        <v>12.027700719999999</v>
      </c>
      <c r="C110" s="235">
        <f t="shared" ca="1" si="8"/>
        <v>0.24055401440000002</v>
      </c>
      <c r="D110" s="235">
        <f t="shared" ca="1" si="8"/>
        <v>0.24055401440000002</v>
      </c>
      <c r="E110" s="235">
        <f t="shared" ca="1" si="8"/>
        <v>0.24055401440000002</v>
      </c>
      <c r="F110" s="235">
        <f t="shared" ca="1" si="11"/>
        <v>0.72166204319999994</v>
      </c>
      <c r="G110" s="235">
        <f t="shared" ca="1" si="11"/>
        <v>0.72166204319999994</v>
      </c>
      <c r="H110" s="235">
        <f t="shared" ca="1" si="12"/>
        <v>1.0824930648</v>
      </c>
      <c r="I110" s="236">
        <f t="shared" ca="1" si="13"/>
        <v>1.3230470792</v>
      </c>
      <c r="J110" s="237">
        <f t="shared" ca="1" si="10"/>
        <v>0</v>
      </c>
      <c r="K110" s="235">
        <f t="shared" ca="1" si="10"/>
        <v>0</v>
      </c>
      <c r="L110" s="235">
        <f t="shared" ca="1" si="10"/>
        <v>0</v>
      </c>
      <c r="M110" s="235">
        <f t="shared" ca="1" si="9"/>
        <v>12.22542243172872</v>
      </c>
      <c r="N110" s="235">
        <f t="shared" ca="1" si="9"/>
        <v>12.22542243172872</v>
      </c>
      <c r="O110" s="235">
        <f t="shared" ca="1" si="9"/>
        <v>41.00566419750163</v>
      </c>
      <c r="P110" s="235">
        <f t="shared" ca="1" si="9"/>
        <v>68.583095948723766</v>
      </c>
      <c r="Q110" s="238">
        <f ca="1">J110*VLOOKUP('Tipo de Pilha_AP42'!$E$1,'Área - us ur_AP42'!$A$4:$H$7,2,FALSE)/1000</f>
        <v>0</v>
      </c>
      <c r="R110" s="239">
        <f ca="1">K110*VLOOKUP('Tipo de Pilha_AP42'!$E$1,'Área - us ur_AP42'!$A$4:$H$7,3,FALSE)/1000</f>
        <v>0</v>
      </c>
      <c r="S110" s="239">
        <f ca="1">L110*VLOOKUP('Tipo de Pilha_AP42'!$E$1,'Área - us ur_AP42'!$A$4:$H$7,4,FALSE)/1000</f>
        <v>0</v>
      </c>
      <c r="T110" s="239">
        <f ca="1">M110*VLOOKUP('Tipo de Pilha_AP42'!$E$1,'Área - us ur_AP42'!$A$4:$H$7,5,FALSE)/1000</f>
        <v>5.8682027672297852E-3</v>
      </c>
      <c r="U110" s="239">
        <f ca="1">N110*VLOOKUP('Tipo de Pilha_AP42'!$E$1,'Área - us ur_AP42'!$A$4:$H$7,6,FALSE)/1000</f>
        <v>0</v>
      </c>
      <c r="V110" s="239">
        <f ca="1">O110*VLOOKUP('Tipo de Pilha_AP42'!$E$1,'Área - us ur_AP42'!$A$4:$H$7,7,FALSE)/1000</f>
        <v>4.9206797037001961E-3</v>
      </c>
      <c r="W110" s="240">
        <f ca="1">P110*VLOOKUP('Tipo de Pilha_AP42'!$E$1,'Área - us ur_AP42'!$A$4:$H$7,8,FALSE)/1000</f>
        <v>0</v>
      </c>
      <c r="X110" s="241">
        <f t="shared" ca="1" si="14"/>
        <v>1.0788882470929982E-2</v>
      </c>
    </row>
    <row r="111" spans="1:24" ht="15" customHeight="1" x14ac:dyDescent="0.2">
      <c r="A111" s="90">
        <f>'Série Vento-2 dias'!J111</f>
        <v>42222</v>
      </c>
      <c r="B111" s="55">
        <f ca="1">'Série Vento-2 dias'!K111</f>
        <v>14.605065159999999</v>
      </c>
      <c r="C111" s="235">
        <f t="shared" ref="C111:E126" ca="1" si="15">0.1*0.2*$B111</f>
        <v>0.29210130320000005</v>
      </c>
      <c r="D111" s="235">
        <f t="shared" ca="1" si="15"/>
        <v>0.29210130320000005</v>
      </c>
      <c r="E111" s="235">
        <f t="shared" ca="1" si="15"/>
        <v>0.29210130320000005</v>
      </c>
      <c r="F111" s="235">
        <f t="shared" ca="1" si="11"/>
        <v>0.87630390959999993</v>
      </c>
      <c r="G111" s="235">
        <f t="shared" ca="1" si="11"/>
        <v>0.87630390959999993</v>
      </c>
      <c r="H111" s="235">
        <f t="shared" ca="1" si="12"/>
        <v>1.3144558644</v>
      </c>
      <c r="I111" s="236">
        <f t="shared" ca="1" si="13"/>
        <v>1.6065571676000001</v>
      </c>
      <c r="J111" s="237">
        <f t="shared" ca="1" si="10"/>
        <v>0</v>
      </c>
      <c r="K111" s="235">
        <f t="shared" ca="1" si="10"/>
        <v>0</v>
      </c>
      <c r="L111" s="235">
        <f t="shared" ca="1" si="10"/>
        <v>0</v>
      </c>
      <c r="M111" s="235">
        <f t="shared" ca="1" si="9"/>
        <v>22.710454164006201</v>
      </c>
      <c r="N111" s="235">
        <f t="shared" ca="1" si="9"/>
        <v>22.710454164006201</v>
      </c>
      <c r="O111" s="235">
        <f t="shared" ca="1" si="9"/>
        <v>67.482602822149971</v>
      </c>
      <c r="P111" s="235">
        <f t="shared" ca="1" si="9"/>
        <v>109.70256177059423</v>
      </c>
      <c r="Q111" s="238">
        <f ca="1">J111*VLOOKUP('Tipo de Pilha_AP42'!$E$1,'Área - us ur_AP42'!$A$4:$H$7,2,FALSE)/1000</f>
        <v>0</v>
      </c>
      <c r="R111" s="239">
        <f ca="1">K111*VLOOKUP('Tipo de Pilha_AP42'!$E$1,'Área - us ur_AP42'!$A$4:$H$7,3,FALSE)/1000</f>
        <v>0</v>
      </c>
      <c r="S111" s="239">
        <f ca="1">L111*VLOOKUP('Tipo de Pilha_AP42'!$E$1,'Área - us ur_AP42'!$A$4:$H$7,4,FALSE)/1000</f>
        <v>0</v>
      </c>
      <c r="T111" s="239">
        <f ca="1">M111*VLOOKUP('Tipo de Pilha_AP42'!$E$1,'Área - us ur_AP42'!$A$4:$H$7,5,FALSE)/1000</f>
        <v>1.0901017998722977E-2</v>
      </c>
      <c r="U111" s="239">
        <f ca="1">N111*VLOOKUP('Tipo de Pilha_AP42'!$E$1,'Área - us ur_AP42'!$A$4:$H$7,6,FALSE)/1000</f>
        <v>0</v>
      </c>
      <c r="V111" s="239">
        <f ca="1">O111*VLOOKUP('Tipo de Pilha_AP42'!$E$1,'Área - us ur_AP42'!$A$4:$H$7,7,FALSE)/1000</f>
        <v>8.0979123386579963E-3</v>
      </c>
      <c r="W111" s="240">
        <f ca="1">P111*VLOOKUP('Tipo de Pilha_AP42'!$E$1,'Área - us ur_AP42'!$A$4:$H$7,8,FALSE)/1000</f>
        <v>0</v>
      </c>
      <c r="X111" s="241">
        <f t="shared" ca="1" si="14"/>
        <v>1.8998930337380975E-2</v>
      </c>
    </row>
    <row r="112" spans="1:24" ht="15" customHeight="1" x14ac:dyDescent="0.2">
      <c r="A112" s="90">
        <f>'Série Vento-2 dias'!J112</f>
        <v>42224</v>
      </c>
      <c r="B112" s="55">
        <f ca="1">'Série Vento-2 dias'!K112</f>
        <v>12.886822199999999</v>
      </c>
      <c r="C112" s="235">
        <f t="shared" ca="1" si="15"/>
        <v>0.25773644400000001</v>
      </c>
      <c r="D112" s="235">
        <f t="shared" ca="1" si="15"/>
        <v>0.25773644400000001</v>
      </c>
      <c r="E112" s="235">
        <f t="shared" ca="1" si="15"/>
        <v>0.25773644400000001</v>
      </c>
      <c r="F112" s="235">
        <f t="shared" ca="1" si="11"/>
        <v>0.77320933199999997</v>
      </c>
      <c r="G112" s="235">
        <f t="shared" ca="1" si="11"/>
        <v>0.77320933199999997</v>
      </c>
      <c r="H112" s="235">
        <f t="shared" ca="1" si="12"/>
        <v>1.159813998</v>
      </c>
      <c r="I112" s="236">
        <f t="shared" ca="1" si="13"/>
        <v>1.417550442</v>
      </c>
      <c r="J112" s="237">
        <f t="shared" ca="1" si="10"/>
        <v>0</v>
      </c>
      <c r="K112" s="235">
        <f t="shared" ca="1" si="10"/>
        <v>0</v>
      </c>
      <c r="L112" s="235">
        <f t="shared" ca="1" si="10"/>
        <v>0</v>
      </c>
      <c r="M112" s="235">
        <f t="shared" ca="1" si="9"/>
        <v>15.412206743169399</v>
      </c>
      <c r="N112" s="235">
        <f t="shared" ca="1" si="9"/>
        <v>15.412206743169399</v>
      </c>
      <c r="O112" s="235">
        <f t="shared" ca="1" si="9"/>
        <v>49.137801307251152</v>
      </c>
      <c r="P112" s="235">
        <f t="shared" ca="1" si="9"/>
        <v>81.253601828674945</v>
      </c>
      <c r="Q112" s="238">
        <f ca="1">J112*VLOOKUP('Tipo de Pilha_AP42'!$E$1,'Área - us ur_AP42'!$A$4:$H$7,2,FALSE)/1000</f>
        <v>0</v>
      </c>
      <c r="R112" s="239">
        <f ca="1">K112*VLOOKUP('Tipo de Pilha_AP42'!$E$1,'Área - us ur_AP42'!$A$4:$H$7,3,FALSE)/1000</f>
        <v>0</v>
      </c>
      <c r="S112" s="239">
        <f ca="1">L112*VLOOKUP('Tipo de Pilha_AP42'!$E$1,'Área - us ur_AP42'!$A$4:$H$7,4,FALSE)/1000</f>
        <v>0</v>
      </c>
      <c r="T112" s="239">
        <f ca="1">M112*VLOOKUP('Tipo de Pilha_AP42'!$E$1,'Área - us ur_AP42'!$A$4:$H$7,5,FALSE)/1000</f>
        <v>7.3978592367213115E-3</v>
      </c>
      <c r="U112" s="239">
        <f ca="1">N112*VLOOKUP('Tipo de Pilha_AP42'!$E$1,'Área - us ur_AP42'!$A$4:$H$7,6,FALSE)/1000</f>
        <v>0</v>
      </c>
      <c r="V112" s="239">
        <f ca="1">O112*VLOOKUP('Tipo de Pilha_AP42'!$E$1,'Área - us ur_AP42'!$A$4:$H$7,7,FALSE)/1000</f>
        <v>5.8965361568701384E-3</v>
      </c>
      <c r="W112" s="240">
        <f ca="1">P112*VLOOKUP('Tipo de Pilha_AP42'!$E$1,'Área - us ur_AP42'!$A$4:$H$7,8,FALSE)/1000</f>
        <v>0</v>
      </c>
      <c r="X112" s="241">
        <f t="shared" ca="1" si="14"/>
        <v>1.329439539359145E-2</v>
      </c>
    </row>
    <row r="113" spans="1:24" ht="15" customHeight="1" x14ac:dyDescent="0.2">
      <c r="A113" s="90">
        <f>'Série Vento-2 dias'!J113</f>
        <v>42226</v>
      </c>
      <c r="B113" s="55">
        <f ca="1">'Série Vento-2 dias'!K113</f>
        <v>10.309457759999999</v>
      </c>
      <c r="C113" s="235">
        <f t="shared" ca="1" si="15"/>
        <v>0.20618915520000003</v>
      </c>
      <c r="D113" s="235">
        <f t="shared" ca="1" si="15"/>
        <v>0.20618915520000003</v>
      </c>
      <c r="E113" s="235">
        <f t="shared" ca="1" si="15"/>
        <v>0.20618915520000003</v>
      </c>
      <c r="F113" s="235">
        <f t="shared" ca="1" si="11"/>
        <v>0.61856746559999987</v>
      </c>
      <c r="G113" s="235">
        <f t="shared" ca="1" si="11"/>
        <v>0.61856746559999987</v>
      </c>
      <c r="H113" s="235">
        <f t="shared" ca="1" si="12"/>
        <v>0.92785119839999997</v>
      </c>
      <c r="I113" s="236">
        <f t="shared" ca="1" si="13"/>
        <v>1.1340403536000001</v>
      </c>
      <c r="J113" s="237">
        <f t="shared" ca="1" si="10"/>
        <v>0</v>
      </c>
      <c r="K113" s="235">
        <f t="shared" ca="1" si="10"/>
        <v>0</v>
      </c>
      <c r="L113" s="235">
        <f t="shared" ca="1" si="10"/>
        <v>0</v>
      </c>
      <c r="M113" s="235">
        <f t="shared" ca="1" si="9"/>
        <v>6.7765326068028102</v>
      </c>
      <c r="N113" s="235">
        <f t="shared" ca="1" si="9"/>
        <v>6.7765326068028102</v>
      </c>
      <c r="O113" s="235">
        <f t="shared" ca="1" si="9"/>
        <v>26.821917273402335</v>
      </c>
      <c r="P113" s="235">
        <f t="shared" ca="1" si="9"/>
        <v>46.350032370838377</v>
      </c>
      <c r="Q113" s="238">
        <f ca="1">J113*VLOOKUP('Tipo de Pilha_AP42'!$E$1,'Área - us ur_AP42'!$A$4:$H$7,2,FALSE)/1000</f>
        <v>0</v>
      </c>
      <c r="R113" s="239">
        <f ca="1">K113*VLOOKUP('Tipo de Pilha_AP42'!$E$1,'Área - us ur_AP42'!$A$4:$H$7,3,FALSE)/1000</f>
        <v>0</v>
      </c>
      <c r="S113" s="239">
        <f ca="1">L113*VLOOKUP('Tipo de Pilha_AP42'!$E$1,'Área - us ur_AP42'!$A$4:$H$7,4,FALSE)/1000</f>
        <v>0</v>
      </c>
      <c r="T113" s="239">
        <f ca="1">M113*VLOOKUP('Tipo de Pilha_AP42'!$E$1,'Área - us ur_AP42'!$A$4:$H$7,5,FALSE)/1000</f>
        <v>3.2527356512653486E-3</v>
      </c>
      <c r="U113" s="239">
        <f ca="1">N113*VLOOKUP('Tipo de Pilha_AP42'!$E$1,'Área - us ur_AP42'!$A$4:$H$7,6,FALSE)/1000</f>
        <v>0</v>
      </c>
      <c r="V113" s="239">
        <f ca="1">O113*VLOOKUP('Tipo de Pilha_AP42'!$E$1,'Área - us ur_AP42'!$A$4:$H$7,7,FALSE)/1000</f>
        <v>3.2186300728082799E-3</v>
      </c>
      <c r="W113" s="240">
        <f ca="1">P113*VLOOKUP('Tipo de Pilha_AP42'!$E$1,'Área - us ur_AP42'!$A$4:$H$7,8,FALSE)/1000</f>
        <v>0</v>
      </c>
      <c r="X113" s="241">
        <f t="shared" ca="1" si="14"/>
        <v>6.4713657240736289E-3</v>
      </c>
    </row>
    <row r="114" spans="1:24" ht="15" customHeight="1" x14ac:dyDescent="0.2">
      <c r="A114" s="90">
        <f>'Série Vento-2 dias'!J114</f>
        <v>42228</v>
      </c>
      <c r="B114" s="55">
        <f ca="1">'Série Vento-2 dias'!K114</f>
        <v>8.5912147999999995</v>
      </c>
      <c r="C114" s="235">
        <f t="shared" ca="1" si="15"/>
        <v>0.17182429600000002</v>
      </c>
      <c r="D114" s="235">
        <f t="shared" ca="1" si="15"/>
        <v>0.17182429600000002</v>
      </c>
      <c r="E114" s="235">
        <f t="shared" ca="1" si="15"/>
        <v>0.17182429600000002</v>
      </c>
      <c r="F114" s="235">
        <f t="shared" ca="1" si="11"/>
        <v>0.51547288799999991</v>
      </c>
      <c r="G114" s="235">
        <f t="shared" ca="1" si="11"/>
        <v>0.51547288799999991</v>
      </c>
      <c r="H114" s="235">
        <f t="shared" ca="1" si="12"/>
        <v>0.77320933200000008</v>
      </c>
      <c r="I114" s="236">
        <f t="shared" ca="1" si="13"/>
        <v>0.94503362800000001</v>
      </c>
      <c r="J114" s="237">
        <f t="shared" ca="1" si="10"/>
        <v>0</v>
      </c>
      <c r="K114" s="235">
        <f t="shared" ca="1" si="10"/>
        <v>0</v>
      </c>
      <c r="L114" s="235">
        <f t="shared" ca="1" si="10"/>
        <v>0</v>
      </c>
      <c r="M114" s="235">
        <f t="shared" ca="1" si="9"/>
        <v>2.5605478458175086</v>
      </c>
      <c r="N114" s="235">
        <f t="shared" ca="1" si="9"/>
        <v>2.5605478458175086</v>
      </c>
      <c r="O114" s="235">
        <f t="shared" ca="1" si="9"/>
        <v>15.412206743169406</v>
      </c>
      <c r="P114" s="235">
        <f t="shared" ca="1" si="9"/>
        <v>28.260899702308862</v>
      </c>
      <c r="Q114" s="238">
        <f ca="1">J114*VLOOKUP('Tipo de Pilha_AP42'!$E$1,'Área - us ur_AP42'!$A$4:$H$7,2,FALSE)/1000</f>
        <v>0</v>
      </c>
      <c r="R114" s="239">
        <f ca="1">K114*VLOOKUP('Tipo de Pilha_AP42'!$E$1,'Área - us ur_AP42'!$A$4:$H$7,3,FALSE)/1000</f>
        <v>0</v>
      </c>
      <c r="S114" s="239">
        <f ca="1">L114*VLOOKUP('Tipo de Pilha_AP42'!$E$1,'Área - us ur_AP42'!$A$4:$H$7,4,FALSE)/1000</f>
        <v>0</v>
      </c>
      <c r="T114" s="239">
        <f ca="1">M114*VLOOKUP('Tipo de Pilha_AP42'!$E$1,'Área - us ur_AP42'!$A$4:$H$7,5,FALSE)/1000</f>
        <v>1.2290629659924041E-3</v>
      </c>
      <c r="U114" s="239">
        <f ca="1">N114*VLOOKUP('Tipo de Pilha_AP42'!$E$1,'Área - us ur_AP42'!$A$4:$H$7,6,FALSE)/1000</f>
        <v>0</v>
      </c>
      <c r="V114" s="239">
        <f ca="1">O114*VLOOKUP('Tipo de Pilha_AP42'!$E$1,'Área - us ur_AP42'!$A$4:$H$7,7,FALSE)/1000</f>
        <v>1.8494648091803287E-3</v>
      </c>
      <c r="W114" s="240">
        <f ca="1">P114*VLOOKUP('Tipo de Pilha_AP42'!$E$1,'Área - us ur_AP42'!$A$4:$H$7,8,FALSE)/1000</f>
        <v>0</v>
      </c>
      <c r="X114" s="241">
        <f t="shared" ca="1" si="14"/>
        <v>3.0785277751727326E-3</v>
      </c>
    </row>
    <row r="115" spans="1:24" ht="15" customHeight="1" x14ac:dyDescent="0.2">
      <c r="A115" s="90">
        <f>'Série Vento-2 dias'!J115</f>
        <v>42230</v>
      </c>
      <c r="B115" s="55">
        <f ca="1">'Série Vento-2 dias'!K115</f>
        <v>10.309457759999999</v>
      </c>
      <c r="C115" s="235">
        <f t="shared" ca="1" si="15"/>
        <v>0.20618915520000003</v>
      </c>
      <c r="D115" s="235">
        <f t="shared" ca="1" si="15"/>
        <v>0.20618915520000003</v>
      </c>
      <c r="E115" s="235">
        <f t="shared" ca="1" si="15"/>
        <v>0.20618915520000003</v>
      </c>
      <c r="F115" s="235">
        <f t="shared" ca="1" si="11"/>
        <v>0.61856746559999987</v>
      </c>
      <c r="G115" s="235">
        <f t="shared" ca="1" si="11"/>
        <v>0.61856746559999987</v>
      </c>
      <c r="H115" s="235">
        <f t="shared" ca="1" si="12"/>
        <v>0.92785119839999997</v>
      </c>
      <c r="I115" s="236">
        <f t="shared" ca="1" si="13"/>
        <v>1.1340403536000001</v>
      </c>
      <c r="J115" s="237">
        <f t="shared" ca="1" si="10"/>
        <v>0</v>
      </c>
      <c r="K115" s="235">
        <f t="shared" ca="1" si="10"/>
        <v>0</v>
      </c>
      <c r="L115" s="235">
        <f t="shared" ca="1" si="10"/>
        <v>0</v>
      </c>
      <c r="M115" s="235">
        <f t="shared" ca="1" si="9"/>
        <v>6.7765326068028102</v>
      </c>
      <c r="N115" s="235">
        <f t="shared" ca="1" si="9"/>
        <v>6.7765326068028102</v>
      </c>
      <c r="O115" s="235">
        <f t="shared" ca="1" si="9"/>
        <v>26.821917273402335</v>
      </c>
      <c r="P115" s="235">
        <f t="shared" ca="1" si="9"/>
        <v>46.350032370838377</v>
      </c>
      <c r="Q115" s="238">
        <f ca="1">J115*VLOOKUP('Tipo de Pilha_AP42'!$E$1,'Área - us ur_AP42'!$A$4:$H$7,2,FALSE)/1000</f>
        <v>0</v>
      </c>
      <c r="R115" s="239">
        <f ca="1">K115*VLOOKUP('Tipo de Pilha_AP42'!$E$1,'Área - us ur_AP42'!$A$4:$H$7,3,FALSE)/1000</f>
        <v>0</v>
      </c>
      <c r="S115" s="239">
        <f ca="1">L115*VLOOKUP('Tipo de Pilha_AP42'!$E$1,'Área - us ur_AP42'!$A$4:$H$7,4,FALSE)/1000</f>
        <v>0</v>
      </c>
      <c r="T115" s="239">
        <f ca="1">M115*VLOOKUP('Tipo de Pilha_AP42'!$E$1,'Área - us ur_AP42'!$A$4:$H$7,5,FALSE)/1000</f>
        <v>3.2527356512653486E-3</v>
      </c>
      <c r="U115" s="239">
        <f ca="1">N115*VLOOKUP('Tipo de Pilha_AP42'!$E$1,'Área - us ur_AP42'!$A$4:$H$7,6,FALSE)/1000</f>
        <v>0</v>
      </c>
      <c r="V115" s="239">
        <f ca="1">O115*VLOOKUP('Tipo de Pilha_AP42'!$E$1,'Área - us ur_AP42'!$A$4:$H$7,7,FALSE)/1000</f>
        <v>3.2186300728082799E-3</v>
      </c>
      <c r="W115" s="240">
        <f ca="1">P115*VLOOKUP('Tipo de Pilha_AP42'!$E$1,'Área - us ur_AP42'!$A$4:$H$7,8,FALSE)/1000</f>
        <v>0</v>
      </c>
      <c r="X115" s="241">
        <f t="shared" ca="1" si="14"/>
        <v>6.4713657240736289E-3</v>
      </c>
    </row>
    <row r="116" spans="1:24" ht="15" customHeight="1" x14ac:dyDescent="0.2">
      <c r="A116" s="90">
        <f>'Série Vento-2 dias'!J116</f>
        <v>42232</v>
      </c>
      <c r="B116" s="55">
        <f ca="1">'Série Vento-2 dias'!K116</f>
        <v>11.16857924</v>
      </c>
      <c r="C116" s="235">
        <f t="shared" ca="1" si="15"/>
        <v>0.22337158480000005</v>
      </c>
      <c r="D116" s="235">
        <f t="shared" ca="1" si="15"/>
        <v>0.22337158480000005</v>
      </c>
      <c r="E116" s="235">
        <f t="shared" ca="1" si="15"/>
        <v>0.22337158480000005</v>
      </c>
      <c r="F116" s="235">
        <f t="shared" ca="1" si="11"/>
        <v>0.6701147543999999</v>
      </c>
      <c r="G116" s="235">
        <f t="shared" ca="1" si="11"/>
        <v>0.6701147543999999</v>
      </c>
      <c r="H116" s="235">
        <f t="shared" ca="1" si="12"/>
        <v>1.0051721316000002</v>
      </c>
      <c r="I116" s="236">
        <f t="shared" ca="1" si="13"/>
        <v>1.2285437164000002</v>
      </c>
      <c r="J116" s="237">
        <f t="shared" ca="1" si="10"/>
        <v>0</v>
      </c>
      <c r="K116" s="235">
        <f t="shared" ca="1" si="10"/>
        <v>0</v>
      </c>
      <c r="L116" s="235">
        <f t="shared" ca="1" si="10"/>
        <v>0</v>
      </c>
      <c r="M116" s="235">
        <f t="shared" ca="1" si="9"/>
        <v>9.3468643862731895</v>
      </c>
      <c r="N116" s="235">
        <f t="shared" ca="1" si="9"/>
        <v>9.3468643862731895</v>
      </c>
      <c r="O116" s="235">
        <f t="shared" ca="1" si="9"/>
        <v>33.567036186218715</v>
      </c>
      <c r="P116" s="235">
        <f t="shared" ref="P116:P122" ca="1" si="16">IF(I116&gt;$AB$1,58*(I116-$AB$1)^2+25*(I116-$AB$1),0)</f>
        <v>56.948572796111605</v>
      </c>
      <c r="Q116" s="238">
        <f ca="1">J116*VLOOKUP('Tipo de Pilha_AP42'!$E$1,'Área - us ur_AP42'!$A$4:$H$7,2,FALSE)/1000</f>
        <v>0</v>
      </c>
      <c r="R116" s="239">
        <f ca="1">K116*VLOOKUP('Tipo de Pilha_AP42'!$E$1,'Área - us ur_AP42'!$A$4:$H$7,3,FALSE)/1000</f>
        <v>0</v>
      </c>
      <c r="S116" s="239">
        <f ca="1">L116*VLOOKUP('Tipo de Pilha_AP42'!$E$1,'Área - us ur_AP42'!$A$4:$H$7,4,FALSE)/1000</f>
        <v>0</v>
      </c>
      <c r="T116" s="239">
        <f ca="1">M116*VLOOKUP('Tipo de Pilha_AP42'!$E$1,'Área - us ur_AP42'!$A$4:$H$7,5,FALSE)/1000</f>
        <v>4.4864949054111303E-3</v>
      </c>
      <c r="U116" s="239">
        <f ca="1">N116*VLOOKUP('Tipo de Pilha_AP42'!$E$1,'Área - us ur_AP42'!$A$4:$H$7,6,FALSE)/1000</f>
        <v>0</v>
      </c>
      <c r="V116" s="239">
        <f ca="1">O116*VLOOKUP('Tipo de Pilha_AP42'!$E$1,'Área - us ur_AP42'!$A$4:$H$7,7,FALSE)/1000</f>
        <v>4.0280443423462457E-3</v>
      </c>
      <c r="W116" s="240">
        <f ca="1">P116*VLOOKUP('Tipo de Pilha_AP42'!$E$1,'Área - us ur_AP42'!$A$4:$H$7,8,FALSE)/1000</f>
        <v>0</v>
      </c>
      <c r="X116" s="241">
        <f t="shared" ca="1" si="14"/>
        <v>8.5145392477573752E-3</v>
      </c>
    </row>
    <row r="117" spans="1:24" ht="15" customHeight="1" x14ac:dyDescent="0.2">
      <c r="A117" s="90">
        <f>'Série Vento-2 dias'!J117</f>
        <v>42234</v>
      </c>
      <c r="B117" s="55">
        <f ca="1">'Série Vento-2 dias'!K117</f>
        <v>9.4503362800000001</v>
      </c>
      <c r="C117" s="235">
        <f t="shared" ca="1" si="15"/>
        <v>0.18900672560000004</v>
      </c>
      <c r="D117" s="235">
        <f t="shared" ca="1" si="15"/>
        <v>0.18900672560000004</v>
      </c>
      <c r="E117" s="235">
        <f t="shared" ca="1" si="15"/>
        <v>0.18900672560000004</v>
      </c>
      <c r="F117" s="235">
        <f t="shared" ca="1" si="11"/>
        <v>0.56702017679999994</v>
      </c>
      <c r="G117" s="235">
        <f t="shared" ca="1" si="11"/>
        <v>0.56702017679999994</v>
      </c>
      <c r="H117" s="235">
        <f t="shared" ca="1" si="12"/>
        <v>0.85053026520000008</v>
      </c>
      <c r="I117" s="236">
        <f t="shared" ca="1" si="13"/>
        <v>1.0395369908000001</v>
      </c>
      <c r="J117" s="237">
        <f t="shared" ca="1" si="10"/>
        <v>0</v>
      </c>
      <c r="K117" s="235">
        <f t="shared" ca="1" si="10"/>
        <v>0</v>
      </c>
      <c r="L117" s="235">
        <f t="shared" ca="1" si="10"/>
        <v>0</v>
      </c>
      <c r="M117" s="235">
        <f t="shared" ca="1" si="10"/>
        <v>4.514427093317587</v>
      </c>
      <c r="N117" s="235">
        <f t="shared" ca="1" si="10"/>
        <v>4.514427093317587</v>
      </c>
      <c r="O117" s="235">
        <f t="shared" ca="1" si="10"/>
        <v>20.770307459052582</v>
      </c>
      <c r="P117" s="235">
        <f t="shared" ca="1" si="16"/>
        <v>36.787474672904132</v>
      </c>
      <c r="Q117" s="238">
        <f ca="1">J117*VLOOKUP('Tipo de Pilha_AP42'!$E$1,'Área - us ur_AP42'!$A$4:$H$7,2,FALSE)/1000</f>
        <v>0</v>
      </c>
      <c r="R117" s="239">
        <f ca="1">K117*VLOOKUP('Tipo de Pilha_AP42'!$E$1,'Área - us ur_AP42'!$A$4:$H$7,3,FALSE)/1000</f>
        <v>0</v>
      </c>
      <c r="S117" s="239">
        <f ca="1">L117*VLOOKUP('Tipo de Pilha_AP42'!$E$1,'Área - us ur_AP42'!$A$4:$H$7,4,FALSE)/1000</f>
        <v>0</v>
      </c>
      <c r="T117" s="239">
        <f ca="1">M117*VLOOKUP('Tipo de Pilha_AP42'!$E$1,'Área - us ur_AP42'!$A$4:$H$7,5,FALSE)/1000</f>
        <v>2.1669250047924417E-3</v>
      </c>
      <c r="U117" s="239">
        <f ca="1">N117*VLOOKUP('Tipo de Pilha_AP42'!$E$1,'Área - us ur_AP42'!$A$4:$H$7,6,FALSE)/1000</f>
        <v>0</v>
      </c>
      <c r="V117" s="239">
        <f ca="1">O117*VLOOKUP('Tipo de Pilha_AP42'!$E$1,'Área - us ur_AP42'!$A$4:$H$7,7,FALSE)/1000</f>
        <v>2.4924368950863095E-3</v>
      </c>
      <c r="W117" s="240">
        <f ca="1">P117*VLOOKUP('Tipo de Pilha_AP42'!$E$1,'Área - us ur_AP42'!$A$4:$H$7,8,FALSE)/1000</f>
        <v>0</v>
      </c>
      <c r="X117" s="241">
        <f t="shared" ca="1" si="14"/>
        <v>4.6593618998787513E-3</v>
      </c>
    </row>
    <row r="118" spans="1:24" ht="15" customHeight="1" x14ac:dyDescent="0.2">
      <c r="A118" s="90">
        <f>'Série Vento-2 dias'!J118</f>
        <v>42236</v>
      </c>
      <c r="B118" s="55">
        <f ca="1">'Série Vento-2 dias'!K118</f>
        <v>12.027700719999999</v>
      </c>
      <c r="C118" s="235">
        <f t="shared" ca="1" si="15"/>
        <v>0.24055401440000002</v>
      </c>
      <c r="D118" s="235">
        <f t="shared" ca="1" si="15"/>
        <v>0.24055401440000002</v>
      </c>
      <c r="E118" s="235">
        <f t="shared" ca="1" si="15"/>
        <v>0.24055401440000002</v>
      </c>
      <c r="F118" s="235">
        <f t="shared" ca="1" si="11"/>
        <v>0.72166204319999994</v>
      </c>
      <c r="G118" s="235">
        <f t="shared" ca="1" si="11"/>
        <v>0.72166204319999994</v>
      </c>
      <c r="H118" s="235">
        <f t="shared" ca="1" si="12"/>
        <v>1.0824930648</v>
      </c>
      <c r="I118" s="236">
        <f t="shared" ca="1" si="13"/>
        <v>1.3230470792</v>
      </c>
      <c r="J118" s="237">
        <f t="shared" ref="J118:O122" ca="1" si="17">IF(C118&gt;$AB$1,58*(C118-$AB$1)^2+25*(C118-$AB$1),0)</f>
        <v>0</v>
      </c>
      <c r="K118" s="235">
        <f t="shared" ca="1" si="17"/>
        <v>0</v>
      </c>
      <c r="L118" s="235">
        <f t="shared" ca="1" si="17"/>
        <v>0</v>
      </c>
      <c r="M118" s="235">
        <f t="shared" ca="1" si="17"/>
        <v>12.22542243172872</v>
      </c>
      <c r="N118" s="235">
        <f t="shared" ca="1" si="17"/>
        <v>12.22542243172872</v>
      </c>
      <c r="O118" s="235">
        <f t="shared" ca="1" si="17"/>
        <v>41.00566419750163</v>
      </c>
      <c r="P118" s="235">
        <f t="shared" ca="1" si="16"/>
        <v>68.583095948723766</v>
      </c>
      <c r="Q118" s="238">
        <f ca="1">J118*VLOOKUP('Tipo de Pilha_AP42'!$E$1,'Área - us ur_AP42'!$A$4:$H$7,2,FALSE)/1000</f>
        <v>0</v>
      </c>
      <c r="R118" s="239">
        <f ca="1">K118*VLOOKUP('Tipo de Pilha_AP42'!$E$1,'Área - us ur_AP42'!$A$4:$H$7,3,FALSE)/1000</f>
        <v>0</v>
      </c>
      <c r="S118" s="239">
        <f ca="1">L118*VLOOKUP('Tipo de Pilha_AP42'!$E$1,'Área - us ur_AP42'!$A$4:$H$7,4,FALSE)/1000</f>
        <v>0</v>
      </c>
      <c r="T118" s="239">
        <f ca="1">M118*VLOOKUP('Tipo de Pilha_AP42'!$E$1,'Área - us ur_AP42'!$A$4:$H$7,5,FALSE)/1000</f>
        <v>5.8682027672297852E-3</v>
      </c>
      <c r="U118" s="239">
        <f ca="1">N118*VLOOKUP('Tipo de Pilha_AP42'!$E$1,'Área - us ur_AP42'!$A$4:$H$7,6,FALSE)/1000</f>
        <v>0</v>
      </c>
      <c r="V118" s="239">
        <f ca="1">O118*VLOOKUP('Tipo de Pilha_AP42'!$E$1,'Área - us ur_AP42'!$A$4:$H$7,7,FALSE)/1000</f>
        <v>4.9206797037001961E-3</v>
      </c>
      <c r="W118" s="240">
        <f ca="1">P118*VLOOKUP('Tipo de Pilha_AP42'!$E$1,'Área - us ur_AP42'!$A$4:$H$7,8,FALSE)/1000</f>
        <v>0</v>
      </c>
      <c r="X118" s="241">
        <f t="shared" ca="1" si="14"/>
        <v>1.0788882470929982E-2</v>
      </c>
    </row>
    <row r="119" spans="1:24" ht="15" customHeight="1" x14ac:dyDescent="0.2">
      <c r="A119" s="90">
        <f>'Série Vento-2 dias'!J119</f>
        <v>42238</v>
      </c>
      <c r="B119" s="55">
        <f ca="1">'Série Vento-2 dias'!K119</f>
        <v>13.74594368</v>
      </c>
      <c r="C119" s="235">
        <f t="shared" ca="1" si="15"/>
        <v>0.27491887360000006</v>
      </c>
      <c r="D119" s="235">
        <f t="shared" ca="1" si="15"/>
        <v>0.27491887360000006</v>
      </c>
      <c r="E119" s="235">
        <f t="shared" ca="1" si="15"/>
        <v>0.27491887360000006</v>
      </c>
      <c r="F119" s="235">
        <f t="shared" ca="1" si="11"/>
        <v>0.82475662080000001</v>
      </c>
      <c r="G119" s="235">
        <f t="shared" ca="1" si="11"/>
        <v>0.82475662080000001</v>
      </c>
      <c r="H119" s="235">
        <f t="shared" ca="1" si="12"/>
        <v>1.2371349312000002</v>
      </c>
      <c r="I119" s="236">
        <f t="shared" ca="1" si="13"/>
        <v>1.5120538048000003</v>
      </c>
      <c r="J119" s="237">
        <f t="shared" ca="1" si="17"/>
        <v>0</v>
      </c>
      <c r="K119" s="235">
        <f t="shared" ca="1" si="17"/>
        <v>0</v>
      </c>
      <c r="L119" s="235">
        <f t="shared" ca="1" si="17"/>
        <v>0</v>
      </c>
      <c r="M119" s="235">
        <f t="shared" ca="1" si="17"/>
        <v>18.90721732059523</v>
      </c>
      <c r="N119" s="235">
        <f t="shared" ca="1" si="17"/>
        <v>18.90721732059523</v>
      </c>
      <c r="O119" s="235">
        <f t="shared" ca="1" si="17"/>
        <v>57.963447515467294</v>
      </c>
      <c r="P119" s="235">
        <f t="shared" ca="1" si="16"/>
        <v>94.960090435965128</v>
      </c>
      <c r="Q119" s="238">
        <f ca="1">J119*VLOOKUP('Tipo de Pilha_AP42'!$E$1,'Área - us ur_AP42'!$A$4:$H$7,2,FALSE)/1000</f>
        <v>0</v>
      </c>
      <c r="R119" s="239">
        <f ca="1">K119*VLOOKUP('Tipo de Pilha_AP42'!$E$1,'Área - us ur_AP42'!$A$4:$H$7,3,FALSE)/1000</f>
        <v>0</v>
      </c>
      <c r="S119" s="239">
        <f ca="1">L119*VLOOKUP('Tipo de Pilha_AP42'!$E$1,'Área - us ur_AP42'!$A$4:$H$7,4,FALSE)/1000</f>
        <v>0</v>
      </c>
      <c r="T119" s="239">
        <f ca="1">M119*VLOOKUP('Tipo de Pilha_AP42'!$E$1,'Área - us ur_AP42'!$A$4:$H$7,5,FALSE)/1000</f>
        <v>9.0754643138857109E-3</v>
      </c>
      <c r="U119" s="239">
        <f ca="1">N119*VLOOKUP('Tipo de Pilha_AP42'!$E$1,'Área - us ur_AP42'!$A$4:$H$7,6,FALSE)/1000</f>
        <v>0</v>
      </c>
      <c r="V119" s="239">
        <f ca="1">O119*VLOOKUP('Tipo de Pilha_AP42'!$E$1,'Área - us ur_AP42'!$A$4:$H$7,7,FALSE)/1000</f>
        <v>6.9556137018560752E-3</v>
      </c>
      <c r="W119" s="240">
        <f ca="1">P119*VLOOKUP('Tipo de Pilha_AP42'!$E$1,'Área - us ur_AP42'!$A$4:$H$7,8,FALSE)/1000</f>
        <v>0</v>
      </c>
      <c r="X119" s="241">
        <f t="shared" ca="1" si="14"/>
        <v>1.6031078015741787E-2</v>
      </c>
    </row>
    <row r="120" spans="1:24" ht="15" customHeight="1" x14ac:dyDescent="0.2">
      <c r="A120" s="90">
        <f>'Série Vento-2 dias'!J120</f>
        <v>42240</v>
      </c>
      <c r="B120" s="55">
        <f ca="1">'Série Vento-2 dias'!K120</f>
        <v>13.74594368</v>
      </c>
      <c r="C120" s="235">
        <f t="shared" ca="1" si="15"/>
        <v>0.27491887360000006</v>
      </c>
      <c r="D120" s="235">
        <f t="shared" ca="1" si="15"/>
        <v>0.27491887360000006</v>
      </c>
      <c r="E120" s="235">
        <f t="shared" ca="1" si="15"/>
        <v>0.27491887360000006</v>
      </c>
      <c r="F120" s="235">
        <f t="shared" ca="1" si="11"/>
        <v>0.82475662080000001</v>
      </c>
      <c r="G120" s="235">
        <f t="shared" ca="1" si="11"/>
        <v>0.82475662080000001</v>
      </c>
      <c r="H120" s="235">
        <f t="shared" ca="1" si="12"/>
        <v>1.2371349312000002</v>
      </c>
      <c r="I120" s="236">
        <f t="shared" ca="1" si="13"/>
        <v>1.5120538048000003</v>
      </c>
      <c r="J120" s="237">
        <f t="shared" ca="1" si="17"/>
        <v>0</v>
      </c>
      <c r="K120" s="235">
        <f t="shared" ca="1" si="17"/>
        <v>0</v>
      </c>
      <c r="L120" s="235">
        <f t="shared" ca="1" si="17"/>
        <v>0</v>
      </c>
      <c r="M120" s="235">
        <f t="shared" ca="1" si="17"/>
        <v>18.90721732059523</v>
      </c>
      <c r="N120" s="235">
        <f t="shared" ca="1" si="17"/>
        <v>18.90721732059523</v>
      </c>
      <c r="O120" s="235">
        <f t="shared" ca="1" si="17"/>
        <v>57.963447515467294</v>
      </c>
      <c r="P120" s="235">
        <f t="shared" ca="1" si="16"/>
        <v>94.960090435965128</v>
      </c>
      <c r="Q120" s="238">
        <f ca="1">J120*VLOOKUP('Tipo de Pilha_AP42'!$E$1,'Área - us ur_AP42'!$A$4:$H$7,2,FALSE)/1000</f>
        <v>0</v>
      </c>
      <c r="R120" s="239">
        <f ca="1">K120*VLOOKUP('Tipo de Pilha_AP42'!$E$1,'Área - us ur_AP42'!$A$4:$H$7,3,FALSE)/1000</f>
        <v>0</v>
      </c>
      <c r="S120" s="239">
        <f ca="1">L120*VLOOKUP('Tipo de Pilha_AP42'!$E$1,'Área - us ur_AP42'!$A$4:$H$7,4,FALSE)/1000</f>
        <v>0</v>
      </c>
      <c r="T120" s="239">
        <f ca="1">M120*VLOOKUP('Tipo de Pilha_AP42'!$E$1,'Área - us ur_AP42'!$A$4:$H$7,5,FALSE)/1000</f>
        <v>9.0754643138857109E-3</v>
      </c>
      <c r="U120" s="239">
        <f ca="1">N120*VLOOKUP('Tipo de Pilha_AP42'!$E$1,'Área - us ur_AP42'!$A$4:$H$7,6,FALSE)/1000</f>
        <v>0</v>
      </c>
      <c r="V120" s="239">
        <f ca="1">O120*VLOOKUP('Tipo de Pilha_AP42'!$E$1,'Área - us ur_AP42'!$A$4:$H$7,7,FALSE)/1000</f>
        <v>6.9556137018560752E-3</v>
      </c>
      <c r="W120" s="240">
        <f ca="1">P120*VLOOKUP('Tipo de Pilha_AP42'!$E$1,'Área - us ur_AP42'!$A$4:$H$7,8,FALSE)/1000</f>
        <v>0</v>
      </c>
      <c r="X120" s="241">
        <f t="shared" ca="1" si="14"/>
        <v>1.6031078015741787E-2</v>
      </c>
    </row>
    <row r="121" spans="1:24" ht="15" customHeight="1" x14ac:dyDescent="0.2">
      <c r="A121" s="90">
        <f>'Série Vento-2 dias'!J121</f>
        <v>42242</v>
      </c>
      <c r="B121" s="55">
        <f ca="1">'Série Vento-2 dias'!K121</f>
        <v>10.309457759999999</v>
      </c>
      <c r="C121" s="235">
        <f t="shared" ca="1" si="15"/>
        <v>0.20618915520000003</v>
      </c>
      <c r="D121" s="235">
        <f t="shared" ca="1" si="15"/>
        <v>0.20618915520000003</v>
      </c>
      <c r="E121" s="235">
        <f t="shared" ca="1" si="15"/>
        <v>0.20618915520000003</v>
      </c>
      <c r="F121" s="235">
        <f t="shared" ca="1" si="11"/>
        <v>0.61856746559999987</v>
      </c>
      <c r="G121" s="235">
        <f t="shared" ca="1" si="11"/>
        <v>0.61856746559999987</v>
      </c>
      <c r="H121" s="235">
        <f t="shared" ca="1" si="12"/>
        <v>0.92785119839999997</v>
      </c>
      <c r="I121" s="236">
        <f t="shared" ca="1" si="13"/>
        <v>1.1340403536000001</v>
      </c>
      <c r="J121" s="237">
        <f t="shared" ca="1" si="17"/>
        <v>0</v>
      </c>
      <c r="K121" s="235">
        <f t="shared" ca="1" si="17"/>
        <v>0</v>
      </c>
      <c r="L121" s="235">
        <f t="shared" ca="1" si="17"/>
        <v>0</v>
      </c>
      <c r="M121" s="235">
        <f t="shared" ca="1" si="17"/>
        <v>6.7765326068028102</v>
      </c>
      <c r="N121" s="235">
        <f t="shared" ca="1" si="17"/>
        <v>6.7765326068028102</v>
      </c>
      <c r="O121" s="235">
        <f t="shared" ca="1" si="17"/>
        <v>26.821917273402335</v>
      </c>
      <c r="P121" s="235">
        <f t="shared" ca="1" si="16"/>
        <v>46.350032370838377</v>
      </c>
      <c r="Q121" s="238">
        <f ca="1">J121*VLOOKUP('Tipo de Pilha_AP42'!$E$1,'Área - us ur_AP42'!$A$4:$H$7,2,FALSE)/1000</f>
        <v>0</v>
      </c>
      <c r="R121" s="239">
        <f ca="1">K121*VLOOKUP('Tipo de Pilha_AP42'!$E$1,'Área - us ur_AP42'!$A$4:$H$7,3,FALSE)/1000</f>
        <v>0</v>
      </c>
      <c r="S121" s="239">
        <f ca="1">L121*VLOOKUP('Tipo de Pilha_AP42'!$E$1,'Área - us ur_AP42'!$A$4:$H$7,4,FALSE)/1000</f>
        <v>0</v>
      </c>
      <c r="T121" s="239">
        <f ca="1">M121*VLOOKUP('Tipo de Pilha_AP42'!$E$1,'Área - us ur_AP42'!$A$4:$H$7,5,FALSE)/1000</f>
        <v>3.2527356512653486E-3</v>
      </c>
      <c r="U121" s="239">
        <f ca="1">N121*VLOOKUP('Tipo de Pilha_AP42'!$E$1,'Área - us ur_AP42'!$A$4:$H$7,6,FALSE)/1000</f>
        <v>0</v>
      </c>
      <c r="V121" s="239">
        <f ca="1">O121*VLOOKUP('Tipo de Pilha_AP42'!$E$1,'Área - us ur_AP42'!$A$4:$H$7,7,FALSE)/1000</f>
        <v>3.2186300728082799E-3</v>
      </c>
      <c r="W121" s="240">
        <f ca="1">P121*VLOOKUP('Tipo de Pilha_AP42'!$E$1,'Área - us ur_AP42'!$A$4:$H$7,8,FALSE)/1000</f>
        <v>0</v>
      </c>
      <c r="X121" s="241">
        <f t="shared" ca="1" si="14"/>
        <v>6.4713657240736289E-3</v>
      </c>
    </row>
    <row r="122" spans="1:24" ht="15" customHeight="1" x14ac:dyDescent="0.2">
      <c r="A122" s="90">
        <f>'Série Vento-2 dias'!J122</f>
        <v>42244</v>
      </c>
      <c r="B122" s="55">
        <f ca="1">'Série Vento-2 dias'!K122</f>
        <v>12.886822199999999</v>
      </c>
      <c r="C122" s="235">
        <f t="shared" ca="1" si="15"/>
        <v>0.25773644400000001</v>
      </c>
      <c r="D122" s="235">
        <f t="shared" ca="1" si="15"/>
        <v>0.25773644400000001</v>
      </c>
      <c r="E122" s="235">
        <f t="shared" ca="1" si="15"/>
        <v>0.25773644400000001</v>
      </c>
      <c r="F122" s="235">
        <f t="shared" ca="1" si="11"/>
        <v>0.77320933199999997</v>
      </c>
      <c r="G122" s="235">
        <f t="shared" ca="1" si="11"/>
        <v>0.77320933199999997</v>
      </c>
      <c r="H122" s="235">
        <f t="shared" ca="1" si="12"/>
        <v>1.159813998</v>
      </c>
      <c r="I122" s="236">
        <f t="shared" ca="1" si="13"/>
        <v>1.417550442</v>
      </c>
      <c r="J122" s="237">
        <f t="shared" ca="1" si="17"/>
        <v>0</v>
      </c>
      <c r="K122" s="235">
        <f t="shared" ca="1" si="17"/>
        <v>0</v>
      </c>
      <c r="L122" s="235">
        <f t="shared" ca="1" si="17"/>
        <v>0</v>
      </c>
      <c r="M122" s="235">
        <f t="shared" ca="1" si="17"/>
        <v>15.412206743169399</v>
      </c>
      <c r="N122" s="235">
        <f t="shared" ca="1" si="17"/>
        <v>15.412206743169399</v>
      </c>
      <c r="O122" s="235">
        <f t="shared" ca="1" si="17"/>
        <v>49.137801307251152</v>
      </c>
      <c r="P122" s="235">
        <f t="shared" ca="1" si="16"/>
        <v>81.253601828674945</v>
      </c>
      <c r="Q122" s="238">
        <f ca="1">J122*VLOOKUP('Tipo de Pilha_AP42'!$E$1,'Área - us ur_AP42'!$A$4:$H$7,2,FALSE)/1000</f>
        <v>0</v>
      </c>
      <c r="R122" s="239">
        <f ca="1">K122*VLOOKUP('Tipo de Pilha_AP42'!$E$1,'Área - us ur_AP42'!$A$4:$H$7,3,FALSE)/1000</f>
        <v>0</v>
      </c>
      <c r="S122" s="239">
        <f ca="1">L122*VLOOKUP('Tipo de Pilha_AP42'!$E$1,'Área - us ur_AP42'!$A$4:$H$7,4,FALSE)/1000</f>
        <v>0</v>
      </c>
      <c r="T122" s="239">
        <f ca="1">M122*VLOOKUP('Tipo de Pilha_AP42'!$E$1,'Área - us ur_AP42'!$A$4:$H$7,5,FALSE)/1000</f>
        <v>7.3978592367213115E-3</v>
      </c>
      <c r="U122" s="239">
        <f ca="1">N122*VLOOKUP('Tipo de Pilha_AP42'!$E$1,'Área - us ur_AP42'!$A$4:$H$7,6,FALSE)/1000</f>
        <v>0</v>
      </c>
      <c r="V122" s="239">
        <f ca="1">O122*VLOOKUP('Tipo de Pilha_AP42'!$E$1,'Área - us ur_AP42'!$A$4:$H$7,7,FALSE)/1000</f>
        <v>5.8965361568701384E-3</v>
      </c>
      <c r="W122" s="240">
        <f ca="1">P122*VLOOKUP('Tipo de Pilha_AP42'!$E$1,'Área - us ur_AP42'!$A$4:$H$7,8,FALSE)/1000</f>
        <v>0</v>
      </c>
      <c r="X122" s="241">
        <f t="shared" ca="1" si="14"/>
        <v>1.329439539359145E-2</v>
      </c>
    </row>
    <row r="123" spans="1:24" ht="15" customHeight="1" x14ac:dyDescent="0.2">
      <c r="A123" s="90">
        <f>'Série Vento-2 dias'!J123</f>
        <v>42246</v>
      </c>
      <c r="B123" s="55">
        <f ca="1">'Série Vento-2 dias'!K123</f>
        <v>12.027700719999999</v>
      </c>
      <c r="C123" s="235">
        <f t="shared" ca="1" si="15"/>
        <v>0.24055401440000002</v>
      </c>
      <c r="D123" s="235">
        <f t="shared" ca="1" si="15"/>
        <v>0.24055401440000002</v>
      </c>
      <c r="E123" s="235">
        <f t="shared" ca="1" si="15"/>
        <v>0.24055401440000002</v>
      </c>
      <c r="F123" s="235">
        <f t="shared" ca="1" si="11"/>
        <v>0.72166204319999994</v>
      </c>
      <c r="G123" s="235">
        <f t="shared" ca="1" si="11"/>
        <v>0.72166204319999994</v>
      </c>
      <c r="H123" s="235">
        <f t="shared" ca="1" si="12"/>
        <v>1.0824930648</v>
      </c>
      <c r="I123" s="236">
        <f t="shared" ca="1" si="13"/>
        <v>1.3230470792</v>
      </c>
      <c r="J123" s="237">
        <f t="shared" ref="J123:J184" ca="1" si="18">IF(C123&gt;$AB$1,58*(C123-$AB$1)^2+25*(C123-$AB$1),0)</f>
        <v>0</v>
      </c>
      <c r="K123" s="235">
        <f t="shared" ref="K123:K184" ca="1" si="19">IF(D123&gt;$AB$1,58*(D123-$AB$1)^2+25*(D123-$AB$1),0)</f>
        <v>0</v>
      </c>
      <c r="L123" s="235">
        <f t="shared" ref="L123:L184" ca="1" si="20">IF(E123&gt;$AB$1,58*(E123-$AB$1)^2+25*(E123-$AB$1),0)</f>
        <v>0</v>
      </c>
      <c r="M123" s="235">
        <f t="shared" ref="M123:M184" ca="1" si="21">IF(F123&gt;$AB$1,58*(F123-$AB$1)^2+25*(F123-$AB$1),0)</f>
        <v>12.22542243172872</v>
      </c>
      <c r="N123" s="235">
        <f t="shared" ref="N123:N184" ca="1" si="22">IF(G123&gt;$AB$1,58*(G123-$AB$1)^2+25*(G123-$AB$1),0)</f>
        <v>12.22542243172872</v>
      </c>
      <c r="O123" s="235">
        <f t="shared" ref="O123:O184" ca="1" si="23">IF(H123&gt;$AB$1,58*(H123-$AB$1)^2+25*(H123-$AB$1),0)</f>
        <v>41.00566419750163</v>
      </c>
      <c r="P123" s="235">
        <f t="shared" ref="P123:P184" ca="1" si="24">IF(I123&gt;$AB$1,58*(I123-$AB$1)^2+25*(I123-$AB$1),0)</f>
        <v>68.583095948723766</v>
      </c>
      <c r="Q123" s="238">
        <f ca="1">J123*VLOOKUP('Tipo de Pilha_AP42'!$E$1,'Área - us ur_AP42'!$A$4:$H$7,2,FALSE)/1000</f>
        <v>0</v>
      </c>
      <c r="R123" s="239">
        <f ca="1">K123*VLOOKUP('Tipo de Pilha_AP42'!$E$1,'Área - us ur_AP42'!$A$4:$H$7,3,FALSE)/1000</f>
        <v>0</v>
      </c>
      <c r="S123" s="239">
        <f ca="1">L123*VLOOKUP('Tipo de Pilha_AP42'!$E$1,'Área - us ur_AP42'!$A$4:$H$7,4,FALSE)/1000</f>
        <v>0</v>
      </c>
      <c r="T123" s="239">
        <f ca="1">M123*VLOOKUP('Tipo de Pilha_AP42'!$E$1,'Área - us ur_AP42'!$A$4:$H$7,5,FALSE)/1000</f>
        <v>5.8682027672297852E-3</v>
      </c>
      <c r="U123" s="239">
        <f ca="1">N123*VLOOKUP('Tipo de Pilha_AP42'!$E$1,'Área - us ur_AP42'!$A$4:$H$7,6,FALSE)/1000</f>
        <v>0</v>
      </c>
      <c r="V123" s="239">
        <f ca="1">O123*VLOOKUP('Tipo de Pilha_AP42'!$E$1,'Área - us ur_AP42'!$A$4:$H$7,7,FALSE)/1000</f>
        <v>4.9206797037001961E-3</v>
      </c>
      <c r="W123" s="240">
        <f ca="1">P123*VLOOKUP('Tipo de Pilha_AP42'!$E$1,'Área - us ur_AP42'!$A$4:$H$7,8,FALSE)/1000</f>
        <v>0</v>
      </c>
      <c r="X123" s="241">
        <f t="shared" ref="X123:X184" ca="1" si="25">SUM(Q123:W123)</f>
        <v>1.0788882470929982E-2</v>
      </c>
    </row>
    <row r="124" spans="1:24" ht="15" customHeight="1" x14ac:dyDescent="0.2">
      <c r="A124" s="90">
        <f>'Série Vento-2 dias'!J124</f>
        <v>42248</v>
      </c>
      <c r="B124" s="55">
        <f ca="1">'Série Vento-2 dias'!K124</f>
        <v>15.464186639999999</v>
      </c>
      <c r="C124" s="235">
        <f t="shared" ca="1" si="15"/>
        <v>0.30928373280000004</v>
      </c>
      <c r="D124" s="235">
        <f t="shared" ca="1" si="15"/>
        <v>0.30928373280000004</v>
      </c>
      <c r="E124" s="235">
        <f t="shared" ca="1" si="15"/>
        <v>0.30928373280000004</v>
      </c>
      <c r="F124" s="235">
        <f t="shared" ref="F124:G184" ca="1" si="26">0.1*0.6*$B124</f>
        <v>0.92785119839999997</v>
      </c>
      <c r="G124" s="235">
        <f t="shared" ca="1" si="26"/>
        <v>0.92785119839999997</v>
      </c>
      <c r="H124" s="235">
        <f t="shared" ca="1" si="12"/>
        <v>1.3917767976000002</v>
      </c>
      <c r="I124" s="236">
        <f t="shared" ca="1" si="13"/>
        <v>1.7010605304000002</v>
      </c>
      <c r="J124" s="237">
        <f t="shared" ca="1" si="18"/>
        <v>0</v>
      </c>
      <c r="K124" s="235">
        <f t="shared" ca="1" si="19"/>
        <v>0</v>
      </c>
      <c r="L124" s="235">
        <f t="shared" ca="1" si="20"/>
        <v>0</v>
      </c>
      <c r="M124" s="235">
        <f t="shared" ca="1" si="21"/>
        <v>26.821917273402335</v>
      </c>
      <c r="N124" s="235">
        <f t="shared" ca="1" si="22"/>
        <v>26.821917273402335</v>
      </c>
      <c r="O124" s="235">
        <f t="shared" ca="1" si="23"/>
        <v>77.695267227299297</v>
      </c>
      <c r="P124" s="235">
        <f t="shared" ca="1" si="24"/>
        <v>125.48101583256233</v>
      </c>
      <c r="Q124" s="238">
        <f ca="1">J124*VLOOKUP('Tipo de Pilha_AP42'!$E$1,'Área - us ur_AP42'!$A$4:$H$7,2,FALSE)/1000</f>
        <v>0</v>
      </c>
      <c r="R124" s="239">
        <f ca="1">K124*VLOOKUP('Tipo de Pilha_AP42'!$E$1,'Área - us ur_AP42'!$A$4:$H$7,3,FALSE)/1000</f>
        <v>0</v>
      </c>
      <c r="S124" s="239">
        <f ca="1">L124*VLOOKUP('Tipo de Pilha_AP42'!$E$1,'Área - us ur_AP42'!$A$4:$H$7,4,FALSE)/1000</f>
        <v>0</v>
      </c>
      <c r="T124" s="239">
        <f ca="1">M124*VLOOKUP('Tipo de Pilha_AP42'!$E$1,'Área - us ur_AP42'!$A$4:$H$7,5,FALSE)/1000</f>
        <v>1.287452029123312E-2</v>
      </c>
      <c r="U124" s="239">
        <f ca="1">N124*VLOOKUP('Tipo de Pilha_AP42'!$E$1,'Área - us ur_AP42'!$A$4:$H$7,6,FALSE)/1000</f>
        <v>0</v>
      </c>
      <c r="V124" s="239">
        <f ca="1">O124*VLOOKUP('Tipo de Pilha_AP42'!$E$1,'Área - us ur_AP42'!$A$4:$H$7,7,FALSE)/1000</f>
        <v>9.3234320672759153E-3</v>
      </c>
      <c r="W124" s="240">
        <f ca="1">P124*VLOOKUP('Tipo de Pilha_AP42'!$E$1,'Área - us ur_AP42'!$A$4:$H$7,8,FALSE)/1000</f>
        <v>0</v>
      </c>
      <c r="X124" s="241">
        <f t="shared" ca="1" si="25"/>
        <v>2.2197952358509035E-2</v>
      </c>
    </row>
    <row r="125" spans="1:24" ht="15" customHeight="1" x14ac:dyDescent="0.2">
      <c r="A125" s="90">
        <f>'Série Vento-2 dias'!J125</f>
        <v>42250</v>
      </c>
      <c r="B125" s="55">
        <f ca="1">'Série Vento-2 dias'!K125</f>
        <v>17.182429599999999</v>
      </c>
      <c r="C125" s="235">
        <f t="shared" ca="1" si="15"/>
        <v>0.34364859200000003</v>
      </c>
      <c r="D125" s="235">
        <f t="shared" ca="1" si="15"/>
        <v>0.34364859200000003</v>
      </c>
      <c r="E125" s="235">
        <f t="shared" ca="1" si="15"/>
        <v>0.34364859200000003</v>
      </c>
      <c r="F125" s="235">
        <f t="shared" ca="1" si="26"/>
        <v>1.0309457759999998</v>
      </c>
      <c r="G125" s="235">
        <f t="shared" ca="1" si="26"/>
        <v>1.0309457759999998</v>
      </c>
      <c r="H125" s="235">
        <f t="shared" ca="1" si="12"/>
        <v>1.5464186640000002</v>
      </c>
      <c r="I125" s="236">
        <f t="shared" ca="1" si="13"/>
        <v>1.890067256</v>
      </c>
      <c r="J125" s="237">
        <f t="shared" ca="1" si="18"/>
        <v>0</v>
      </c>
      <c r="K125" s="235">
        <f t="shared" ca="1" si="19"/>
        <v>0</v>
      </c>
      <c r="L125" s="235">
        <f t="shared" ca="1" si="20"/>
        <v>0</v>
      </c>
      <c r="M125" s="235">
        <f t="shared" ca="1" si="21"/>
        <v>35.969522290150032</v>
      </c>
      <c r="N125" s="235">
        <f t="shared" ca="1" si="22"/>
        <v>35.969522290150032</v>
      </c>
      <c r="O125" s="235">
        <f t="shared" ca="1" si="23"/>
        <v>100.20112333299764</v>
      </c>
      <c r="P125" s="235">
        <f t="shared" ca="1" si="24"/>
        <v>160.14587213851544</v>
      </c>
      <c r="Q125" s="238">
        <f ca="1">J125*VLOOKUP('Tipo de Pilha_AP42'!$E$1,'Área - us ur_AP42'!$A$4:$H$7,2,FALSE)/1000</f>
        <v>0</v>
      </c>
      <c r="R125" s="239">
        <f ca="1">K125*VLOOKUP('Tipo de Pilha_AP42'!$E$1,'Área - us ur_AP42'!$A$4:$H$7,3,FALSE)/1000</f>
        <v>0</v>
      </c>
      <c r="S125" s="239">
        <f ca="1">L125*VLOOKUP('Tipo de Pilha_AP42'!$E$1,'Área - us ur_AP42'!$A$4:$H$7,4,FALSE)/1000</f>
        <v>0</v>
      </c>
      <c r="T125" s="239">
        <f ca="1">M125*VLOOKUP('Tipo de Pilha_AP42'!$E$1,'Área - us ur_AP42'!$A$4:$H$7,5,FALSE)/1000</f>
        <v>1.7265370699272014E-2</v>
      </c>
      <c r="U125" s="239">
        <f ca="1">N125*VLOOKUP('Tipo de Pilha_AP42'!$E$1,'Área - us ur_AP42'!$A$4:$H$7,6,FALSE)/1000</f>
        <v>0</v>
      </c>
      <c r="V125" s="239">
        <f ca="1">O125*VLOOKUP('Tipo de Pilha_AP42'!$E$1,'Área - us ur_AP42'!$A$4:$H$7,7,FALSE)/1000</f>
        <v>1.2024134799959717E-2</v>
      </c>
      <c r="W125" s="240">
        <f ca="1">P125*VLOOKUP('Tipo de Pilha_AP42'!$E$1,'Área - us ur_AP42'!$A$4:$H$7,8,FALSE)/1000</f>
        <v>0</v>
      </c>
      <c r="X125" s="241">
        <f t="shared" ca="1" si="25"/>
        <v>2.9289505499231733E-2</v>
      </c>
    </row>
    <row r="126" spans="1:24" ht="15" customHeight="1" x14ac:dyDescent="0.2">
      <c r="A126" s="90">
        <f>'Série Vento-2 dias'!J126</f>
        <v>42252</v>
      </c>
      <c r="B126" s="55">
        <f ca="1">'Série Vento-2 dias'!K126</f>
        <v>15.464186639999999</v>
      </c>
      <c r="C126" s="235">
        <f t="shared" ca="1" si="15"/>
        <v>0.30928373280000004</v>
      </c>
      <c r="D126" s="235">
        <f t="shared" ca="1" si="15"/>
        <v>0.30928373280000004</v>
      </c>
      <c r="E126" s="235">
        <f t="shared" ca="1" si="15"/>
        <v>0.30928373280000004</v>
      </c>
      <c r="F126" s="235">
        <f t="shared" ca="1" si="26"/>
        <v>0.92785119839999997</v>
      </c>
      <c r="G126" s="235">
        <f t="shared" ca="1" si="26"/>
        <v>0.92785119839999997</v>
      </c>
      <c r="H126" s="235">
        <f t="shared" ca="1" si="12"/>
        <v>1.3917767976000002</v>
      </c>
      <c r="I126" s="236">
        <f t="shared" ca="1" si="13"/>
        <v>1.7010605304000002</v>
      </c>
      <c r="J126" s="237">
        <f t="shared" ca="1" si="18"/>
        <v>0</v>
      </c>
      <c r="K126" s="235">
        <f t="shared" ca="1" si="19"/>
        <v>0</v>
      </c>
      <c r="L126" s="235">
        <f t="shared" ca="1" si="20"/>
        <v>0</v>
      </c>
      <c r="M126" s="235">
        <f t="shared" ca="1" si="21"/>
        <v>26.821917273402335</v>
      </c>
      <c r="N126" s="235">
        <f t="shared" ca="1" si="22"/>
        <v>26.821917273402335</v>
      </c>
      <c r="O126" s="235">
        <f t="shared" ca="1" si="23"/>
        <v>77.695267227299297</v>
      </c>
      <c r="P126" s="235">
        <f t="shared" ca="1" si="24"/>
        <v>125.48101583256233</v>
      </c>
      <c r="Q126" s="238">
        <f ca="1">J126*VLOOKUP('Tipo de Pilha_AP42'!$E$1,'Área - us ur_AP42'!$A$4:$H$7,2,FALSE)/1000</f>
        <v>0</v>
      </c>
      <c r="R126" s="239">
        <f ca="1">K126*VLOOKUP('Tipo de Pilha_AP42'!$E$1,'Área - us ur_AP42'!$A$4:$H$7,3,FALSE)/1000</f>
        <v>0</v>
      </c>
      <c r="S126" s="239">
        <f ca="1">L126*VLOOKUP('Tipo de Pilha_AP42'!$E$1,'Área - us ur_AP42'!$A$4:$H$7,4,FALSE)/1000</f>
        <v>0</v>
      </c>
      <c r="T126" s="239">
        <f ca="1">M126*VLOOKUP('Tipo de Pilha_AP42'!$E$1,'Área - us ur_AP42'!$A$4:$H$7,5,FALSE)/1000</f>
        <v>1.287452029123312E-2</v>
      </c>
      <c r="U126" s="239">
        <f ca="1">N126*VLOOKUP('Tipo de Pilha_AP42'!$E$1,'Área - us ur_AP42'!$A$4:$H$7,6,FALSE)/1000</f>
        <v>0</v>
      </c>
      <c r="V126" s="239">
        <f ca="1">O126*VLOOKUP('Tipo de Pilha_AP42'!$E$1,'Área - us ur_AP42'!$A$4:$H$7,7,FALSE)/1000</f>
        <v>9.3234320672759153E-3</v>
      </c>
      <c r="W126" s="240">
        <f ca="1">P126*VLOOKUP('Tipo de Pilha_AP42'!$E$1,'Área - us ur_AP42'!$A$4:$H$7,8,FALSE)/1000</f>
        <v>0</v>
      </c>
      <c r="X126" s="241">
        <f t="shared" ca="1" si="25"/>
        <v>2.2197952358509035E-2</v>
      </c>
    </row>
    <row r="127" spans="1:24" ht="15" customHeight="1" x14ac:dyDescent="0.2">
      <c r="A127" s="90">
        <f>'Série Vento-2 dias'!J127</f>
        <v>42254</v>
      </c>
      <c r="B127" s="55">
        <f ca="1">'Série Vento-2 dias'!K127</f>
        <v>18.041551079999998</v>
      </c>
      <c r="C127" s="235">
        <f t="shared" ref="C127:E184" ca="1" si="27">0.1*0.2*$B127</f>
        <v>0.36083102160000002</v>
      </c>
      <c r="D127" s="235">
        <f t="shared" ca="1" si="27"/>
        <v>0.36083102160000002</v>
      </c>
      <c r="E127" s="235">
        <f t="shared" ca="1" si="27"/>
        <v>0.36083102160000002</v>
      </c>
      <c r="F127" s="235">
        <f t="shared" ca="1" si="26"/>
        <v>1.0824930647999997</v>
      </c>
      <c r="G127" s="235">
        <f t="shared" ca="1" si="26"/>
        <v>1.0824930647999997</v>
      </c>
      <c r="H127" s="235">
        <f t="shared" ca="1" si="12"/>
        <v>1.6237395971999999</v>
      </c>
      <c r="I127" s="236">
        <f t="shared" ca="1" si="13"/>
        <v>1.9845706188000001</v>
      </c>
      <c r="J127" s="237">
        <f t="shared" ca="1" si="18"/>
        <v>0</v>
      </c>
      <c r="K127" s="235">
        <f t="shared" ca="1" si="19"/>
        <v>0</v>
      </c>
      <c r="L127" s="235">
        <f t="shared" ca="1" si="20"/>
        <v>0</v>
      </c>
      <c r="M127" s="235">
        <f t="shared" ca="1" si="21"/>
        <v>41.005664197501602</v>
      </c>
      <c r="N127" s="235">
        <f t="shared" ca="1" si="22"/>
        <v>41.005664197501602</v>
      </c>
      <c r="O127" s="235">
        <f t="shared" ca="1" si="23"/>
        <v>112.49431503354667</v>
      </c>
      <c r="P127" s="235">
        <f t="shared" ca="1" si="24"/>
        <v>179.03227438250047</v>
      </c>
      <c r="Q127" s="238">
        <f ca="1">J127*VLOOKUP('Tipo de Pilha_AP42'!$E$1,'Área - us ur_AP42'!$A$4:$H$7,2,FALSE)/1000</f>
        <v>0</v>
      </c>
      <c r="R127" s="239">
        <f ca="1">K127*VLOOKUP('Tipo de Pilha_AP42'!$E$1,'Área - us ur_AP42'!$A$4:$H$7,3,FALSE)/1000</f>
        <v>0</v>
      </c>
      <c r="S127" s="239">
        <f ca="1">L127*VLOOKUP('Tipo de Pilha_AP42'!$E$1,'Área - us ur_AP42'!$A$4:$H$7,4,FALSE)/1000</f>
        <v>0</v>
      </c>
      <c r="T127" s="239">
        <f ca="1">M127*VLOOKUP('Tipo de Pilha_AP42'!$E$1,'Área - us ur_AP42'!$A$4:$H$7,5,FALSE)/1000</f>
        <v>1.9682718814800767E-2</v>
      </c>
      <c r="U127" s="239">
        <f ca="1">N127*VLOOKUP('Tipo de Pilha_AP42'!$E$1,'Área - us ur_AP42'!$A$4:$H$7,6,FALSE)/1000</f>
        <v>0</v>
      </c>
      <c r="V127" s="239">
        <f ca="1">O127*VLOOKUP('Tipo de Pilha_AP42'!$E$1,'Área - us ur_AP42'!$A$4:$H$7,7,FALSE)/1000</f>
        <v>1.34993178040256E-2</v>
      </c>
      <c r="W127" s="240">
        <f ca="1">P127*VLOOKUP('Tipo de Pilha_AP42'!$E$1,'Área - us ur_AP42'!$A$4:$H$7,8,FALSE)/1000</f>
        <v>0</v>
      </c>
      <c r="X127" s="241">
        <f t="shared" ca="1" si="25"/>
        <v>3.3182036618826363E-2</v>
      </c>
    </row>
    <row r="128" spans="1:24" ht="15" customHeight="1" x14ac:dyDescent="0.2">
      <c r="A128" s="90">
        <f>'Série Vento-2 dias'!J128</f>
        <v>42256</v>
      </c>
      <c r="B128" s="55">
        <f ca="1">'Série Vento-2 dias'!K128</f>
        <v>15.464186639999999</v>
      </c>
      <c r="C128" s="235">
        <f t="shared" ca="1" si="27"/>
        <v>0.30928373280000004</v>
      </c>
      <c r="D128" s="235">
        <f t="shared" ca="1" si="27"/>
        <v>0.30928373280000004</v>
      </c>
      <c r="E128" s="235">
        <f t="shared" ca="1" si="27"/>
        <v>0.30928373280000004</v>
      </c>
      <c r="F128" s="235">
        <f t="shared" ca="1" si="26"/>
        <v>0.92785119839999997</v>
      </c>
      <c r="G128" s="235">
        <f t="shared" ca="1" si="26"/>
        <v>0.92785119839999997</v>
      </c>
      <c r="H128" s="235">
        <f t="shared" ca="1" si="12"/>
        <v>1.3917767976000002</v>
      </c>
      <c r="I128" s="236">
        <f t="shared" ca="1" si="13"/>
        <v>1.7010605304000002</v>
      </c>
      <c r="J128" s="237">
        <f t="shared" ca="1" si="18"/>
        <v>0</v>
      </c>
      <c r="K128" s="235">
        <f t="shared" ca="1" si="19"/>
        <v>0</v>
      </c>
      <c r="L128" s="235">
        <f t="shared" ca="1" si="20"/>
        <v>0</v>
      </c>
      <c r="M128" s="235">
        <f t="shared" ca="1" si="21"/>
        <v>26.821917273402335</v>
      </c>
      <c r="N128" s="235">
        <f t="shared" ca="1" si="22"/>
        <v>26.821917273402335</v>
      </c>
      <c r="O128" s="235">
        <f t="shared" ca="1" si="23"/>
        <v>77.695267227299297</v>
      </c>
      <c r="P128" s="235">
        <f t="shared" ca="1" si="24"/>
        <v>125.48101583256233</v>
      </c>
      <c r="Q128" s="238">
        <f ca="1">J128*VLOOKUP('Tipo de Pilha_AP42'!$E$1,'Área - us ur_AP42'!$A$4:$H$7,2,FALSE)/1000</f>
        <v>0</v>
      </c>
      <c r="R128" s="239">
        <f ca="1">K128*VLOOKUP('Tipo de Pilha_AP42'!$E$1,'Área - us ur_AP42'!$A$4:$H$7,3,FALSE)/1000</f>
        <v>0</v>
      </c>
      <c r="S128" s="239">
        <f ca="1">L128*VLOOKUP('Tipo de Pilha_AP42'!$E$1,'Área - us ur_AP42'!$A$4:$H$7,4,FALSE)/1000</f>
        <v>0</v>
      </c>
      <c r="T128" s="239">
        <f ca="1">M128*VLOOKUP('Tipo de Pilha_AP42'!$E$1,'Área - us ur_AP42'!$A$4:$H$7,5,FALSE)/1000</f>
        <v>1.287452029123312E-2</v>
      </c>
      <c r="U128" s="239">
        <f ca="1">N128*VLOOKUP('Tipo de Pilha_AP42'!$E$1,'Área - us ur_AP42'!$A$4:$H$7,6,FALSE)/1000</f>
        <v>0</v>
      </c>
      <c r="V128" s="239">
        <f ca="1">O128*VLOOKUP('Tipo de Pilha_AP42'!$E$1,'Área - us ur_AP42'!$A$4:$H$7,7,FALSE)/1000</f>
        <v>9.3234320672759153E-3</v>
      </c>
      <c r="W128" s="240">
        <f ca="1">P128*VLOOKUP('Tipo de Pilha_AP42'!$E$1,'Área - us ur_AP42'!$A$4:$H$7,8,FALSE)/1000</f>
        <v>0</v>
      </c>
      <c r="X128" s="241">
        <f t="shared" ca="1" si="25"/>
        <v>2.2197952358509035E-2</v>
      </c>
    </row>
    <row r="129" spans="1:24" ht="15" customHeight="1" x14ac:dyDescent="0.2">
      <c r="A129" s="90">
        <f>'Série Vento-2 dias'!J129</f>
        <v>42258</v>
      </c>
      <c r="B129" s="55">
        <f ca="1">'Série Vento-2 dias'!K129</f>
        <v>13.74594368</v>
      </c>
      <c r="C129" s="235">
        <f t="shared" ca="1" si="27"/>
        <v>0.27491887360000006</v>
      </c>
      <c r="D129" s="235">
        <f t="shared" ca="1" si="27"/>
        <v>0.27491887360000006</v>
      </c>
      <c r="E129" s="235">
        <f t="shared" ca="1" si="27"/>
        <v>0.27491887360000006</v>
      </c>
      <c r="F129" s="235">
        <f t="shared" ca="1" si="26"/>
        <v>0.82475662080000001</v>
      </c>
      <c r="G129" s="235">
        <f t="shared" ca="1" si="26"/>
        <v>0.82475662080000001</v>
      </c>
      <c r="H129" s="235">
        <f t="shared" ca="1" si="12"/>
        <v>1.2371349312000002</v>
      </c>
      <c r="I129" s="236">
        <f t="shared" ca="1" si="13"/>
        <v>1.5120538048000003</v>
      </c>
      <c r="J129" s="237">
        <f t="shared" ca="1" si="18"/>
        <v>0</v>
      </c>
      <c r="K129" s="235">
        <f t="shared" ca="1" si="19"/>
        <v>0</v>
      </c>
      <c r="L129" s="235">
        <f t="shared" ca="1" si="20"/>
        <v>0</v>
      </c>
      <c r="M129" s="235">
        <f t="shared" ca="1" si="21"/>
        <v>18.90721732059523</v>
      </c>
      <c r="N129" s="235">
        <f t="shared" ca="1" si="22"/>
        <v>18.90721732059523</v>
      </c>
      <c r="O129" s="235">
        <f t="shared" ca="1" si="23"/>
        <v>57.963447515467294</v>
      </c>
      <c r="P129" s="235">
        <f t="shared" ca="1" si="24"/>
        <v>94.960090435965128</v>
      </c>
      <c r="Q129" s="238">
        <f ca="1">J129*VLOOKUP('Tipo de Pilha_AP42'!$E$1,'Área - us ur_AP42'!$A$4:$H$7,2,FALSE)/1000</f>
        <v>0</v>
      </c>
      <c r="R129" s="239">
        <f ca="1">K129*VLOOKUP('Tipo de Pilha_AP42'!$E$1,'Área - us ur_AP42'!$A$4:$H$7,3,FALSE)/1000</f>
        <v>0</v>
      </c>
      <c r="S129" s="239">
        <f ca="1">L129*VLOOKUP('Tipo de Pilha_AP42'!$E$1,'Área - us ur_AP42'!$A$4:$H$7,4,FALSE)/1000</f>
        <v>0</v>
      </c>
      <c r="T129" s="239">
        <f ca="1">M129*VLOOKUP('Tipo de Pilha_AP42'!$E$1,'Área - us ur_AP42'!$A$4:$H$7,5,FALSE)/1000</f>
        <v>9.0754643138857109E-3</v>
      </c>
      <c r="U129" s="239">
        <f ca="1">N129*VLOOKUP('Tipo de Pilha_AP42'!$E$1,'Área - us ur_AP42'!$A$4:$H$7,6,FALSE)/1000</f>
        <v>0</v>
      </c>
      <c r="V129" s="239">
        <f ca="1">O129*VLOOKUP('Tipo de Pilha_AP42'!$E$1,'Área - us ur_AP42'!$A$4:$H$7,7,FALSE)/1000</f>
        <v>6.9556137018560752E-3</v>
      </c>
      <c r="W129" s="240">
        <f ca="1">P129*VLOOKUP('Tipo de Pilha_AP42'!$E$1,'Área - us ur_AP42'!$A$4:$H$7,8,FALSE)/1000</f>
        <v>0</v>
      </c>
      <c r="X129" s="241">
        <f t="shared" ca="1" si="25"/>
        <v>1.6031078015741787E-2</v>
      </c>
    </row>
    <row r="130" spans="1:24" ht="15" customHeight="1" x14ac:dyDescent="0.2">
      <c r="A130" s="90">
        <f>'Série Vento-2 dias'!J130</f>
        <v>42260</v>
      </c>
      <c r="B130" s="55">
        <f ca="1">'Série Vento-2 dias'!K130</f>
        <v>12.027700719999999</v>
      </c>
      <c r="C130" s="235">
        <f t="shared" ca="1" si="27"/>
        <v>0.24055401440000002</v>
      </c>
      <c r="D130" s="235">
        <f t="shared" ca="1" si="27"/>
        <v>0.24055401440000002</v>
      </c>
      <c r="E130" s="235">
        <f t="shared" ca="1" si="27"/>
        <v>0.24055401440000002</v>
      </c>
      <c r="F130" s="235">
        <f t="shared" ca="1" si="26"/>
        <v>0.72166204319999994</v>
      </c>
      <c r="G130" s="235">
        <f t="shared" ca="1" si="26"/>
        <v>0.72166204319999994</v>
      </c>
      <c r="H130" s="235">
        <f t="shared" ca="1" si="12"/>
        <v>1.0824930648</v>
      </c>
      <c r="I130" s="236">
        <f t="shared" ca="1" si="13"/>
        <v>1.3230470792</v>
      </c>
      <c r="J130" s="237">
        <f t="shared" ca="1" si="18"/>
        <v>0</v>
      </c>
      <c r="K130" s="235">
        <f t="shared" ca="1" si="19"/>
        <v>0</v>
      </c>
      <c r="L130" s="235">
        <f t="shared" ca="1" si="20"/>
        <v>0</v>
      </c>
      <c r="M130" s="235">
        <f t="shared" ca="1" si="21"/>
        <v>12.22542243172872</v>
      </c>
      <c r="N130" s="235">
        <f t="shared" ca="1" si="22"/>
        <v>12.22542243172872</v>
      </c>
      <c r="O130" s="235">
        <f t="shared" ca="1" si="23"/>
        <v>41.00566419750163</v>
      </c>
      <c r="P130" s="235">
        <f t="shared" ca="1" si="24"/>
        <v>68.583095948723766</v>
      </c>
      <c r="Q130" s="238">
        <f ca="1">J130*VLOOKUP('Tipo de Pilha_AP42'!$E$1,'Área - us ur_AP42'!$A$4:$H$7,2,FALSE)/1000</f>
        <v>0</v>
      </c>
      <c r="R130" s="239">
        <f ca="1">K130*VLOOKUP('Tipo de Pilha_AP42'!$E$1,'Área - us ur_AP42'!$A$4:$H$7,3,FALSE)/1000</f>
        <v>0</v>
      </c>
      <c r="S130" s="239">
        <f ca="1">L130*VLOOKUP('Tipo de Pilha_AP42'!$E$1,'Área - us ur_AP42'!$A$4:$H$7,4,FALSE)/1000</f>
        <v>0</v>
      </c>
      <c r="T130" s="239">
        <f ca="1">M130*VLOOKUP('Tipo de Pilha_AP42'!$E$1,'Área - us ur_AP42'!$A$4:$H$7,5,FALSE)/1000</f>
        <v>5.8682027672297852E-3</v>
      </c>
      <c r="U130" s="239">
        <f ca="1">N130*VLOOKUP('Tipo de Pilha_AP42'!$E$1,'Área - us ur_AP42'!$A$4:$H$7,6,FALSE)/1000</f>
        <v>0</v>
      </c>
      <c r="V130" s="239">
        <f ca="1">O130*VLOOKUP('Tipo de Pilha_AP42'!$E$1,'Área - us ur_AP42'!$A$4:$H$7,7,FALSE)/1000</f>
        <v>4.9206797037001961E-3</v>
      </c>
      <c r="W130" s="240">
        <f ca="1">P130*VLOOKUP('Tipo de Pilha_AP42'!$E$1,'Área - us ur_AP42'!$A$4:$H$7,8,FALSE)/1000</f>
        <v>0</v>
      </c>
      <c r="X130" s="241">
        <f t="shared" ca="1" si="25"/>
        <v>1.0788882470929982E-2</v>
      </c>
    </row>
    <row r="131" spans="1:24" ht="15" customHeight="1" x14ac:dyDescent="0.2">
      <c r="A131" s="90">
        <f>'Série Vento-2 dias'!J131</f>
        <v>42262</v>
      </c>
      <c r="B131" s="55">
        <f ca="1">'Série Vento-2 dias'!K131</f>
        <v>14.605065159999999</v>
      </c>
      <c r="C131" s="235">
        <f t="shared" ca="1" si="27"/>
        <v>0.29210130320000005</v>
      </c>
      <c r="D131" s="235">
        <f t="shared" ca="1" si="27"/>
        <v>0.29210130320000005</v>
      </c>
      <c r="E131" s="235">
        <f t="shared" ca="1" si="27"/>
        <v>0.29210130320000005</v>
      </c>
      <c r="F131" s="235">
        <f t="shared" ca="1" si="26"/>
        <v>0.87630390959999993</v>
      </c>
      <c r="G131" s="235">
        <f t="shared" ca="1" si="26"/>
        <v>0.87630390959999993</v>
      </c>
      <c r="H131" s="235">
        <f t="shared" ca="1" si="12"/>
        <v>1.3144558644</v>
      </c>
      <c r="I131" s="236">
        <f t="shared" ca="1" si="13"/>
        <v>1.6065571676000001</v>
      </c>
      <c r="J131" s="237">
        <f t="shared" ca="1" si="18"/>
        <v>0</v>
      </c>
      <c r="K131" s="235">
        <f t="shared" ca="1" si="19"/>
        <v>0</v>
      </c>
      <c r="L131" s="235">
        <f t="shared" ca="1" si="20"/>
        <v>0</v>
      </c>
      <c r="M131" s="235">
        <f t="shared" ca="1" si="21"/>
        <v>22.710454164006201</v>
      </c>
      <c r="N131" s="235">
        <f t="shared" ca="1" si="22"/>
        <v>22.710454164006201</v>
      </c>
      <c r="O131" s="235">
        <f t="shared" ca="1" si="23"/>
        <v>67.482602822149971</v>
      </c>
      <c r="P131" s="235">
        <f t="shared" ca="1" si="24"/>
        <v>109.70256177059423</v>
      </c>
      <c r="Q131" s="238">
        <f ca="1">J131*VLOOKUP('Tipo de Pilha_AP42'!$E$1,'Área - us ur_AP42'!$A$4:$H$7,2,FALSE)/1000</f>
        <v>0</v>
      </c>
      <c r="R131" s="239">
        <f ca="1">K131*VLOOKUP('Tipo de Pilha_AP42'!$E$1,'Área - us ur_AP42'!$A$4:$H$7,3,FALSE)/1000</f>
        <v>0</v>
      </c>
      <c r="S131" s="239">
        <f ca="1">L131*VLOOKUP('Tipo de Pilha_AP42'!$E$1,'Área - us ur_AP42'!$A$4:$H$7,4,FALSE)/1000</f>
        <v>0</v>
      </c>
      <c r="T131" s="239">
        <f ca="1">M131*VLOOKUP('Tipo de Pilha_AP42'!$E$1,'Área - us ur_AP42'!$A$4:$H$7,5,FALSE)/1000</f>
        <v>1.0901017998722977E-2</v>
      </c>
      <c r="U131" s="239">
        <f ca="1">N131*VLOOKUP('Tipo de Pilha_AP42'!$E$1,'Área - us ur_AP42'!$A$4:$H$7,6,FALSE)/1000</f>
        <v>0</v>
      </c>
      <c r="V131" s="239">
        <f ca="1">O131*VLOOKUP('Tipo de Pilha_AP42'!$E$1,'Área - us ur_AP42'!$A$4:$H$7,7,FALSE)/1000</f>
        <v>8.0979123386579963E-3</v>
      </c>
      <c r="W131" s="240">
        <f ca="1">P131*VLOOKUP('Tipo de Pilha_AP42'!$E$1,'Área - us ur_AP42'!$A$4:$H$7,8,FALSE)/1000</f>
        <v>0</v>
      </c>
      <c r="X131" s="241">
        <f t="shared" ca="1" si="25"/>
        <v>1.8998930337380975E-2</v>
      </c>
    </row>
    <row r="132" spans="1:24" ht="15" customHeight="1" x14ac:dyDescent="0.2">
      <c r="A132" s="90">
        <f>'Série Vento-2 dias'!J132</f>
        <v>42264</v>
      </c>
      <c r="B132" s="55">
        <f ca="1">'Série Vento-2 dias'!K132</f>
        <v>17.182429599999999</v>
      </c>
      <c r="C132" s="235">
        <f t="shared" ca="1" si="27"/>
        <v>0.34364859200000003</v>
      </c>
      <c r="D132" s="235">
        <f t="shared" ca="1" si="27"/>
        <v>0.34364859200000003</v>
      </c>
      <c r="E132" s="235">
        <f t="shared" ca="1" si="27"/>
        <v>0.34364859200000003</v>
      </c>
      <c r="F132" s="235">
        <f t="shared" ca="1" si="26"/>
        <v>1.0309457759999998</v>
      </c>
      <c r="G132" s="235">
        <f t="shared" ca="1" si="26"/>
        <v>1.0309457759999998</v>
      </c>
      <c r="H132" s="235">
        <f t="shared" ref="H132:H184" ca="1" si="28">0.1*0.9*$B132</f>
        <v>1.5464186640000002</v>
      </c>
      <c r="I132" s="236">
        <f t="shared" ref="I132:I184" ca="1" si="29">0.1*1.1*$B132</f>
        <v>1.890067256</v>
      </c>
      <c r="J132" s="237">
        <f t="shared" ca="1" si="18"/>
        <v>0</v>
      </c>
      <c r="K132" s="235">
        <f t="shared" ca="1" si="19"/>
        <v>0</v>
      </c>
      <c r="L132" s="235">
        <f t="shared" ca="1" si="20"/>
        <v>0</v>
      </c>
      <c r="M132" s="235">
        <f t="shared" ca="1" si="21"/>
        <v>35.969522290150032</v>
      </c>
      <c r="N132" s="235">
        <f t="shared" ca="1" si="22"/>
        <v>35.969522290150032</v>
      </c>
      <c r="O132" s="235">
        <f t="shared" ca="1" si="23"/>
        <v>100.20112333299764</v>
      </c>
      <c r="P132" s="235">
        <f t="shared" ca="1" si="24"/>
        <v>160.14587213851544</v>
      </c>
      <c r="Q132" s="238">
        <f ca="1">J132*VLOOKUP('Tipo de Pilha_AP42'!$E$1,'Área - us ur_AP42'!$A$4:$H$7,2,FALSE)/1000</f>
        <v>0</v>
      </c>
      <c r="R132" s="239">
        <f ca="1">K132*VLOOKUP('Tipo de Pilha_AP42'!$E$1,'Área - us ur_AP42'!$A$4:$H$7,3,FALSE)/1000</f>
        <v>0</v>
      </c>
      <c r="S132" s="239">
        <f ca="1">L132*VLOOKUP('Tipo de Pilha_AP42'!$E$1,'Área - us ur_AP42'!$A$4:$H$7,4,FALSE)/1000</f>
        <v>0</v>
      </c>
      <c r="T132" s="239">
        <f ca="1">M132*VLOOKUP('Tipo de Pilha_AP42'!$E$1,'Área - us ur_AP42'!$A$4:$H$7,5,FALSE)/1000</f>
        <v>1.7265370699272014E-2</v>
      </c>
      <c r="U132" s="239">
        <f ca="1">N132*VLOOKUP('Tipo de Pilha_AP42'!$E$1,'Área - us ur_AP42'!$A$4:$H$7,6,FALSE)/1000</f>
        <v>0</v>
      </c>
      <c r="V132" s="239">
        <f ca="1">O132*VLOOKUP('Tipo de Pilha_AP42'!$E$1,'Área - us ur_AP42'!$A$4:$H$7,7,FALSE)/1000</f>
        <v>1.2024134799959717E-2</v>
      </c>
      <c r="W132" s="240">
        <f ca="1">P132*VLOOKUP('Tipo de Pilha_AP42'!$E$1,'Área - us ur_AP42'!$A$4:$H$7,8,FALSE)/1000</f>
        <v>0</v>
      </c>
      <c r="X132" s="241">
        <f t="shared" ca="1" si="25"/>
        <v>2.9289505499231733E-2</v>
      </c>
    </row>
    <row r="133" spans="1:24" ht="15" customHeight="1" x14ac:dyDescent="0.2">
      <c r="A133" s="90">
        <f>'Série Vento-2 dias'!J133</f>
        <v>42266</v>
      </c>
      <c r="B133" s="55">
        <f ca="1">'Série Vento-2 dias'!K133</f>
        <v>18.041551079999998</v>
      </c>
      <c r="C133" s="235">
        <f t="shared" ca="1" si="27"/>
        <v>0.36083102160000002</v>
      </c>
      <c r="D133" s="235">
        <f t="shared" ca="1" si="27"/>
        <v>0.36083102160000002</v>
      </c>
      <c r="E133" s="235">
        <f t="shared" ca="1" si="27"/>
        <v>0.36083102160000002</v>
      </c>
      <c r="F133" s="235">
        <f t="shared" ca="1" si="26"/>
        <v>1.0824930647999997</v>
      </c>
      <c r="G133" s="235">
        <f t="shared" ca="1" si="26"/>
        <v>1.0824930647999997</v>
      </c>
      <c r="H133" s="235">
        <f t="shared" ca="1" si="28"/>
        <v>1.6237395971999999</v>
      </c>
      <c r="I133" s="236">
        <f t="shared" ca="1" si="29"/>
        <v>1.9845706188000001</v>
      </c>
      <c r="J133" s="237">
        <f t="shared" ca="1" si="18"/>
        <v>0</v>
      </c>
      <c r="K133" s="235">
        <f t="shared" ca="1" si="19"/>
        <v>0</v>
      </c>
      <c r="L133" s="235">
        <f t="shared" ca="1" si="20"/>
        <v>0</v>
      </c>
      <c r="M133" s="235">
        <f t="shared" ca="1" si="21"/>
        <v>41.005664197501602</v>
      </c>
      <c r="N133" s="235">
        <f t="shared" ca="1" si="22"/>
        <v>41.005664197501602</v>
      </c>
      <c r="O133" s="235">
        <f t="shared" ca="1" si="23"/>
        <v>112.49431503354667</v>
      </c>
      <c r="P133" s="235">
        <f t="shared" ca="1" si="24"/>
        <v>179.03227438250047</v>
      </c>
      <c r="Q133" s="238">
        <f ca="1">J133*VLOOKUP('Tipo de Pilha_AP42'!$E$1,'Área - us ur_AP42'!$A$4:$H$7,2,FALSE)/1000</f>
        <v>0</v>
      </c>
      <c r="R133" s="239">
        <f ca="1">K133*VLOOKUP('Tipo de Pilha_AP42'!$E$1,'Área - us ur_AP42'!$A$4:$H$7,3,FALSE)/1000</f>
        <v>0</v>
      </c>
      <c r="S133" s="239">
        <f ca="1">L133*VLOOKUP('Tipo de Pilha_AP42'!$E$1,'Área - us ur_AP42'!$A$4:$H$7,4,FALSE)/1000</f>
        <v>0</v>
      </c>
      <c r="T133" s="239">
        <f ca="1">M133*VLOOKUP('Tipo de Pilha_AP42'!$E$1,'Área - us ur_AP42'!$A$4:$H$7,5,FALSE)/1000</f>
        <v>1.9682718814800767E-2</v>
      </c>
      <c r="U133" s="239">
        <f ca="1">N133*VLOOKUP('Tipo de Pilha_AP42'!$E$1,'Área - us ur_AP42'!$A$4:$H$7,6,FALSE)/1000</f>
        <v>0</v>
      </c>
      <c r="V133" s="239">
        <f ca="1">O133*VLOOKUP('Tipo de Pilha_AP42'!$E$1,'Área - us ur_AP42'!$A$4:$H$7,7,FALSE)/1000</f>
        <v>1.34993178040256E-2</v>
      </c>
      <c r="W133" s="240">
        <f ca="1">P133*VLOOKUP('Tipo de Pilha_AP42'!$E$1,'Área - us ur_AP42'!$A$4:$H$7,8,FALSE)/1000</f>
        <v>0</v>
      </c>
      <c r="X133" s="241">
        <f t="shared" ca="1" si="25"/>
        <v>3.3182036618826363E-2</v>
      </c>
    </row>
    <row r="134" spans="1:24" ht="15" customHeight="1" x14ac:dyDescent="0.2">
      <c r="A134" s="90">
        <f>'Série Vento-2 dias'!J134</f>
        <v>42268</v>
      </c>
      <c r="B134" s="55">
        <f ca="1">'Série Vento-2 dias'!K134</f>
        <v>16.32330812</v>
      </c>
      <c r="C134" s="235">
        <f t="shared" ca="1" si="27"/>
        <v>0.32646616240000009</v>
      </c>
      <c r="D134" s="235">
        <f t="shared" ca="1" si="27"/>
        <v>0.32646616240000009</v>
      </c>
      <c r="E134" s="235">
        <f t="shared" ca="1" si="27"/>
        <v>0.32646616240000009</v>
      </c>
      <c r="F134" s="235">
        <f t="shared" ca="1" si="26"/>
        <v>0.9793984872</v>
      </c>
      <c r="G134" s="235">
        <f t="shared" ca="1" si="26"/>
        <v>0.9793984872</v>
      </c>
      <c r="H134" s="235">
        <f t="shared" ca="1" si="28"/>
        <v>1.4690977308000002</v>
      </c>
      <c r="I134" s="236">
        <f t="shared" ca="1" si="29"/>
        <v>1.7955638932000002</v>
      </c>
      <c r="J134" s="237">
        <f t="shared" ca="1" si="18"/>
        <v>0</v>
      </c>
      <c r="K134" s="235">
        <f t="shared" ca="1" si="19"/>
        <v>0</v>
      </c>
      <c r="L134" s="235">
        <f t="shared" ca="1" si="20"/>
        <v>0</v>
      </c>
      <c r="M134" s="235">
        <f t="shared" ca="1" si="21"/>
        <v>31.241606648783609</v>
      </c>
      <c r="N134" s="235">
        <f t="shared" ca="1" si="22"/>
        <v>31.241606648783609</v>
      </c>
      <c r="O134" s="235">
        <f t="shared" ca="1" si="23"/>
        <v>88.601440730915172</v>
      </c>
      <c r="P134" s="235">
        <f t="shared" ca="1" si="24"/>
        <v>142.29545262186943</v>
      </c>
      <c r="Q134" s="238">
        <f ca="1">J134*VLOOKUP('Tipo de Pilha_AP42'!$E$1,'Área - us ur_AP42'!$A$4:$H$7,2,FALSE)/1000</f>
        <v>0</v>
      </c>
      <c r="R134" s="239">
        <f ca="1">K134*VLOOKUP('Tipo de Pilha_AP42'!$E$1,'Área - us ur_AP42'!$A$4:$H$7,3,FALSE)/1000</f>
        <v>0</v>
      </c>
      <c r="S134" s="239">
        <f ca="1">L134*VLOOKUP('Tipo de Pilha_AP42'!$E$1,'Área - us ur_AP42'!$A$4:$H$7,4,FALSE)/1000</f>
        <v>0</v>
      </c>
      <c r="T134" s="239">
        <f ca="1">M134*VLOOKUP('Tipo de Pilha_AP42'!$E$1,'Área - us ur_AP42'!$A$4:$H$7,5,FALSE)/1000</f>
        <v>1.4995971191416132E-2</v>
      </c>
      <c r="U134" s="239">
        <f ca="1">N134*VLOOKUP('Tipo de Pilha_AP42'!$E$1,'Área - us ur_AP42'!$A$4:$H$7,6,FALSE)/1000</f>
        <v>0</v>
      </c>
      <c r="V134" s="239">
        <f ca="1">O134*VLOOKUP('Tipo de Pilha_AP42'!$E$1,'Área - us ur_AP42'!$A$4:$H$7,7,FALSE)/1000</f>
        <v>1.0632172887709821E-2</v>
      </c>
      <c r="W134" s="240">
        <f ca="1">P134*VLOOKUP('Tipo de Pilha_AP42'!$E$1,'Área - us ur_AP42'!$A$4:$H$7,8,FALSE)/1000</f>
        <v>0</v>
      </c>
      <c r="X134" s="241">
        <f t="shared" ca="1" si="25"/>
        <v>2.5628144079125954E-2</v>
      </c>
    </row>
    <row r="135" spans="1:24" ht="15" customHeight="1" x14ac:dyDescent="0.2">
      <c r="A135" s="90">
        <f>'Série Vento-2 dias'!J135</f>
        <v>42270</v>
      </c>
      <c r="B135" s="55">
        <f ca="1">'Série Vento-2 dias'!K135</f>
        <v>18.041551079999998</v>
      </c>
      <c r="C135" s="235">
        <f t="shared" ca="1" si="27"/>
        <v>0.36083102160000002</v>
      </c>
      <c r="D135" s="235">
        <f t="shared" ca="1" si="27"/>
        <v>0.36083102160000002</v>
      </c>
      <c r="E135" s="235">
        <f t="shared" ca="1" si="27"/>
        <v>0.36083102160000002</v>
      </c>
      <c r="F135" s="235">
        <f t="shared" ca="1" si="26"/>
        <v>1.0824930647999997</v>
      </c>
      <c r="G135" s="235">
        <f t="shared" ca="1" si="26"/>
        <v>1.0824930647999997</v>
      </c>
      <c r="H135" s="235">
        <f t="shared" ca="1" si="28"/>
        <v>1.6237395971999999</v>
      </c>
      <c r="I135" s="236">
        <f t="shared" ca="1" si="29"/>
        <v>1.9845706188000001</v>
      </c>
      <c r="J135" s="237">
        <f t="shared" ca="1" si="18"/>
        <v>0</v>
      </c>
      <c r="K135" s="235">
        <f t="shared" ca="1" si="19"/>
        <v>0</v>
      </c>
      <c r="L135" s="235">
        <f t="shared" ca="1" si="20"/>
        <v>0</v>
      </c>
      <c r="M135" s="235">
        <f t="shared" ca="1" si="21"/>
        <v>41.005664197501602</v>
      </c>
      <c r="N135" s="235">
        <f t="shared" ca="1" si="22"/>
        <v>41.005664197501602</v>
      </c>
      <c r="O135" s="235">
        <f t="shared" ca="1" si="23"/>
        <v>112.49431503354667</v>
      </c>
      <c r="P135" s="235">
        <f t="shared" ca="1" si="24"/>
        <v>179.03227438250047</v>
      </c>
      <c r="Q135" s="238">
        <f ca="1">J135*VLOOKUP('Tipo de Pilha_AP42'!$E$1,'Área - us ur_AP42'!$A$4:$H$7,2,FALSE)/1000</f>
        <v>0</v>
      </c>
      <c r="R135" s="239">
        <f ca="1">K135*VLOOKUP('Tipo de Pilha_AP42'!$E$1,'Área - us ur_AP42'!$A$4:$H$7,3,FALSE)/1000</f>
        <v>0</v>
      </c>
      <c r="S135" s="239">
        <f ca="1">L135*VLOOKUP('Tipo de Pilha_AP42'!$E$1,'Área - us ur_AP42'!$A$4:$H$7,4,FALSE)/1000</f>
        <v>0</v>
      </c>
      <c r="T135" s="239">
        <f ca="1">M135*VLOOKUP('Tipo de Pilha_AP42'!$E$1,'Área - us ur_AP42'!$A$4:$H$7,5,FALSE)/1000</f>
        <v>1.9682718814800767E-2</v>
      </c>
      <c r="U135" s="239">
        <f ca="1">N135*VLOOKUP('Tipo de Pilha_AP42'!$E$1,'Área - us ur_AP42'!$A$4:$H$7,6,FALSE)/1000</f>
        <v>0</v>
      </c>
      <c r="V135" s="239">
        <f ca="1">O135*VLOOKUP('Tipo de Pilha_AP42'!$E$1,'Área - us ur_AP42'!$A$4:$H$7,7,FALSE)/1000</f>
        <v>1.34993178040256E-2</v>
      </c>
      <c r="W135" s="240">
        <f ca="1">P135*VLOOKUP('Tipo de Pilha_AP42'!$E$1,'Área - us ur_AP42'!$A$4:$H$7,8,FALSE)/1000</f>
        <v>0</v>
      </c>
      <c r="X135" s="241">
        <f t="shared" ca="1" si="25"/>
        <v>3.3182036618826363E-2</v>
      </c>
    </row>
    <row r="136" spans="1:24" ht="15" customHeight="1" x14ac:dyDescent="0.2">
      <c r="A136" s="90">
        <f>'Série Vento-2 dias'!J136</f>
        <v>42272</v>
      </c>
      <c r="B136" s="55">
        <f ca="1">'Série Vento-2 dias'!K136</f>
        <v>18.041551079999998</v>
      </c>
      <c r="C136" s="235">
        <f t="shared" ca="1" si="27"/>
        <v>0.36083102160000002</v>
      </c>
      <c r="D136" s="235">
        <f t="shared" ca="1" si="27"/>
        <v>0.36083102160000002</v>
      </c>
      <c r="E136" s="235">
        <f t="shared" ca="1" si="27"/>
        <v>0.36083102160000002</v>
      </c>
      <c r="F136" s="235">
        <f t="shared" ca="1" si="26"/>
        <v>1.0824930647999997</v>
      </c>
      <c r="G136" s="235">
        <f t="shared" ca="1" si="26"/>
        <v>1.0824930647999997</v>
      </c>
      <c r="H136" s="235">
        <f t="shared" ca="1" si="28"/>
        <v>1.6237395971999999</v>
      </c>
      <c r="I136" s="236">
        <f t="shared" ca="1" si="29"/>
        <v>1.9845706188000001</v>
      </c>
      <c r="J136" s="237">
        <f t="shared" ca="1" si="18"/>
        <v>0</v>
      </c>
      <c r="K136" s="235">
        <f t="shared" ca="1" si="19"/>
        <v>0</v>
      </c>
      <c r="L136" s="235">
        <f t="shared" ca="1" si="20"/>
        <v>0</v>
      </c>
      <c r="M136" s="235">
        <f t="shared" ca="1" si="21"/>
        <v>41.005664197501602</v>
      </c>
      <c r="N136" s="235">
        <f t="shared" ca="1" si="22"/>
        <v>41.005664197501602</v>
      </c>
      <c r="O136" s="235">
        <f t="shared" ca="1" si="23"/>
        <v>112.49431503354667</v>
      </c>
      <c r="P136" s="235">
        <f t="shared" ca="1" si="24"/>
        <v>179.03227438250047</v>
      </c>
      <c r="Q136" s="238">
        <f ca="1">J136*VLOOKUP('Tipo de Pilha_AP42'!$E$1,'Área - us ur_AP42'!$A$4:$H$7,2,FALSE)/1000</f>
        <v>0</v>
      </c>
      <c r="R136" s="239">
        <f ca="1">K136*VLOOKUP('Tipo de Pilha_AP42'!$E$1,'Área - us ur_AP42'!$A$4:$H$7,3,FALSE)/1000</f>
        <v>0</v>
      </c>
      <c r="S136" s="239">
        <f ca="1">L136*VLOOKUP('Tipo de Pilha_AP42'!$E$1,'Área - us ur_AP42'!$A$4:$H$7,4,FALSE)/1000</f>
        <v>0</v>
      </c>
      <c r="T136" s="239">
        <f ca="1">M136*VLOOKUP('Tipo de Pilha_AP42'!$E$1,'Área - us ur_AP42'!$A$4:$H$7,5,FALSE)/1000</f>
        <v>1.9682718814800767E-2</v>
      </c>
      <c r="U136" s="239">
        <f ca="1">N136*VLOOKUP('Tipo de Pilha_AP42'!$E$1,'Área - us ur_AP42'!$A$4:$H$7,6,FALSE)/1000</f>
        <v>0</v>
      </c>
      <c r="V136" s="239">
        <f ca="1">O136*VLOOKUP('Tipo de Pilha_AP42'!$E$1,'Área - us ur_AP42'!$A$4:$H$7,7,FALSE)/1000</f>
        <v>1.34993178040256E-2</v>
      </c>
      <c r="W136" s="240">
        <f ca="1">P136*VLOOKUP('Tipo de Pilha_AP42'!$E$1,'Área - us ur_AP42'!$A$4:$H$7,8,FALSE)/1000</f>
        <v>0</v>
      </c>
      <c r="X136" s="241">
        <f t="shared" ca="1" si="25"/>
        <v>3.3182036618826363E-2</v>
      </c>
    </row>
    <row r="137" spans="1:24" ht="15" customHeight="1" x14ac:dyDescent="0.2">
      <c r="A137" s="90">
        <f>'Série Vento-2 dias'!J137</f>
        <v>42274</v>
      </c>
      <c r="B137" s="55">
        <f ca="1">'Série Vento-2 dias'!K137</f>
        <v>18.90067256</v>
      </c>
      <c r="C137" s="235">
        <f t="shared" ca="1" si="27"/>
        <v>0.37801345120000007</v>
      </c>
      <c r="D137" s="235">
        <f t="shared" ca="1" si="27"/>
        <v>0.37801345120000007</v>
      </c>
      <c r="E137" s="235">
        <f t="shared" ca="1" si="27"/>
        <v>0.37801345120000007</v>
      </c>
      <c r="F137" s="235">
        <f t="shared" ca="1" si="26"/>
        <v>1.1340403535999999</v>
      </c>
      <c r="G137" s="235">
        <f t="shared" ca="1" si="26"/>
        <v>1.1340403535999999</v>
      </c>
      <c r="H137" s="235">
        <f t="shared" ca="1" si="28"/>
        <v>1.7010605304000002</v>
      </c>
      <c r="I137" s="236">
        <f t="shared" ca="1" si="29"/>
        <v>2.0790739816000001</v>
      </c>
      <c r="J137" s="237">
        <f t="shared" ca="1" si="18"/>
        <v>0</v>
      </c>
      <c r="K137" s="235">
        <f t="shared" ca="1" si="19"/>
        <v>0</v>
      </c>
      <c r="L137" s="235">
        <f t="shared" ca="1" si="20"/>
        <v>0</v>
      </c>
      <c r="M137" s="235">
        <f t="shared" ca="1" si="21"/>
        <v>46.350032370838349</v>
      </c>
      <c r="N137" s="235">
        <f t="shared" ca="1" si="22"/>
        <v>46.350032370838349</v>
      </c>
      <c r="O137" s="235">
        <f t="shared" ca="1" si="23"/>
        <v>125.48101583256233</v>
      </c>
      <c r="P137" s="235">
        <f t="shared" ca="1" si="24"/>
        <v>198.95465935382452</v>
      </c>
      <c r="Q137" s="238">
        <f ca="1">J137*VLOOKUP('Tipo de Pilha_AP42'!$E$1,'Área - us ur_AP42'!$A$4:$H$7,2,FALSE)/1000</f>
        <v>0</v>
      </c>
      <c r="R137" s="239">
        <f ca="1">K137*VLOOKUP('Tipo de Pilha_AP42'!$E$1,'Área - us ur_AP42'!$A$4:$H$7,3,FALSE)/1000</f>
        <v>0</v>
      </c>
      <c r="S137" s="239">
        <f ca="1">L137*VLOOKUP('Tipo de Pilha_AP42'!$E$1,'Área - us ur_AP42'!$A$4:$H$7,4,FALSE)/1000</f>
        <v>0</v>
      </c>
      <c r="T137" s="239">
        <f ca="1">M137*VLOOKUP('Tipo de Pilha_AP42'!$E$1,'Área - us ur_AP42'!$A$4:$H$7,5,FALSE)/1000</f>
        <v>2.2248015538002406E-2</v>
      </c>
      <c r="U137" s="239">
        <f ca="1">N137*VLOOKUP('Tipo de Pilha_AP42'!$E$1,'Área - us ur_AP42'!$A$4:$H$7,6,FALSE)/1000</f>
        <v>0</v>
      </c>
      <c r="V137" s="239">
        <f ca="1">O137*VLOOKUP('Tipo de Pilha_AP42'!$E$1,'Área - us ur_AP42'!$A$4:$H$7,7,FALSE)/1000</f>
        <v>1.505772189990748E-2</v>
      </c>
      <c r="W137" s="240">
        <f ca="1">P137*VLOOKUP('Tipo de Pilha_AP42'!$E$1,'Área - us ur_AP42'!$A$4:$H$7,8,FALSE)/1000</f>
        <v>0</v>
      </c>
      <c r="X137" s="241">
        <f t="shared" ca="1" si="25"/>
        <v>3.7305737437909887E-2</v>
      </c>
    </row>
    <row r="138" spans="1:24" ht="15" customHeight="1" x14ac:dyDescent="0.2">
      <c r="A138" s="90">
        <f>'Série Vento-2 dias'!J138</f>
        <v>42276</v>
      </c>
      <c r="B138" s="55">
        <f ca="1">'Série Vento-2 dias'!K138</f>
        <v>17.182429599999999</v>
      </c>
      <c r="C138" s="235">
        <f t="shared" ca="1" si="27"/>
        <v>0.34364859200000003</v>
      </c>
      <c r="D138" s="235">
        <f t="shared" ca="1" si="27"/>
        <v>0.34364859200000003</v>
      </c>
      <c r="E138" s="235">
        <f t="shared" ca="1" si="27"/>
        <v>0.34364859200000003</v>
      </c>
      <c r="F138" s="235">
        <f t="shared" ca="1" si="26"/>
        <v>1.0309457759999998</v>
      </c>
      <c r="G138" s="235">
        <f t="shared" ca="1" si="26"/>
        <v>1.0309457759999998</v>
      </c>
      <c r="H138" s="235">
        <f t="shared" ca="1" si="28"/>
        <v>1.5464186640000002</v>
      </c>
      <c r="I138" s="236">
        <f t="shared" ca="1" si="29"/>
        <v>1.890067256</v>
      </c>
      <c r="J138" s="237">
        <f t="shared" ca="1" si="18"/>
        <v>0</v>
      </c>
      <c r="K138" s="235">
        <f t="shared" ca="1" si="19"/>
        <v>0</v>
      </c>
      <c r="L138" s="235">
        <f t="shared" ca="1" si="20"/>
        <v>0</v>
      </c>
      <c r="M138" s="235">
        <f t="shared" ca="1" si="21"/>
        <v>35.969522290150032</v>
      </c>
      <c r="N138" s="235">
        <f t="shared" ca="1" si="22"/>
        <v>35.969522290150032</v>
      </c>
      <c r="O138" s="235">
        <f t="shared" ca="1" si="23"/>
        <v>100.20112333299764</v>
      </c>
      <c r="P138" s="235">
        <f t="shared" ca="1" si="24"/>
        <v>160.14587213851544</v>
      </c>
      <c r="Q138" s="238">
        <f ca="1">J138*VLOOKUP('Tipo de Pilha_AP42'!$E$1,'Área - us ur_AP42'!$A$4:$H$7,2,FALSE)/1000</f>
        <v>0</v>
      </c>
      <c r="R138" s="239">
        <f ca="1">K138*VLOOKUP('Tipo de Pilha_AP42'!$E$1,'Área - us ur_AP42'!$A$4:$H$7,3,FALSE)/1000</f>
        <v>0</v>
      </c>
      <c r="S138" s="239">
        <f ca="1">L138*VLOOKUP('Tipo de Pilha_AP42'!$E$1,'Área - us ur_AP42'!$A$4:$H$7,4,FALSE)/1000</f>
        <v>0</v>
      </c>
      <c r="T138" s="239">
        <f ca="1">M138*VLOOKUP('Tipo de Pilha_AP42'!$E$1,'Área - us ur_AP42'!$A$4:$H$7,5,FALSE)/1000</f>
        <v>1.7265370699272014E-2</v>
      </c>
      <c r="U138" s="239">
        <f ca="1">N138*VLOOKUP('Tipo de Pilha_AP42'!$E$1,'Área - us ur_AP42'!$A$4:$H$7,6,FALSE)/1000</f>
        <v>0</v>
      </c>
      <c r="V138" s="239">
        <f ca="1">O138*VLOOKUP('Tipo de Pilha_AP42'!$E$1,'Área - us ur_AP42'!$A$4:$H$7,7,FALSE)/1000</f>
        <v>1.2024134799959717E-2</v>
      </c>
      <c r="W138" s="240">
        <f ca="1">P138*VLOOKUP('Tipo de Pilha_AP42'!$E$1,'Área - us ur_AP42'!$A$4:$H$7,8,FALSE)/1000</f>
        <v>0</v>
      </c>
      <c r="X138" s="241">
        <f t="shared" ca="1" si="25"/>
        <v>2.9289505499231733E-2</v>
      </c>
    </row>
    <row r="139" spans="1:24" ht="15" customHeight="1" x14ac:dyDescent="0.2">
      <c r="A139" s="90">
        <f>'Série Vento-2 dias'!J139</f>
        <v>42278</v>
      </c>
      <c r="B139" s="55">
        <f ca="1">'Série Vento-2 dias'!K139</f>
        <v>15.464186639999999</v>
      </c>
      <c r="C139" s="235">
        <f t="shared" ca="1" si="27"/>
        <v>0.30928373280000004</v>
      </c>
      <c r="D139" s="235">
        <f t="shared" ca="1" si="27"/>
        <v>0.30928373280000004</v>
      </c>
      <c r="E139" s="235">
        <f t="shared" ca="1" si="27"/>
        <v>0.30928373280000004</v>
      </c>
      <c r="F139" s="235">
        <f t="shared" ca="1" si="26"/>
        <v>0.92785119839999997</v>
      </c>
      <c r="G139" s="235">
        <f t="shared" ca="1" si="26"/>
        <v>0.92785119839999997</v>
      </c>
      <c r="H139" s="235">
        <f t="shared" ca="1" si="28"/>
        <v>1.3917767976000002</v>
      </c>
      <c r="I139" s="236">
        <f t="shared" ca="1" si="29"/>
        <v>1.7010605304000002</v>
      </c>
      <c r="J139" s="237">
        <f t="shared" ca="1" si="18"/>
        <v>0</v>
      </c>
      <c r="K139" s="235">
        <f t="shared" ca="1" si="19"/>
        <v>0</v>
      </c>
      <c r="L139" s="235">
        <f t="shared" ca="1" si="20"/>
        <v>0</v>
      </c>
      <c r="M139" s="235">
        <f t="shared" ca="1" si="21"/>
        <v>26.821917273402335</v>
      </c>
      <c r="N139" s="235">
        <f t="shared" ca="1" si="22"/>
        <v>26.821917273402335</v>
      </c>
      <c r="O139" s="235">
        <f t="shared" ca="1" si="23"/>
        <v>77.695267227299297</v>
      </c>
      <c r="P139" s="235">
        <f t="shared" ca="1" si="24"/>
        <v>125.48101583256233</v>
      </c>
      <c r="Q139" s="238">
        <f ca="1">J139*VLOOKUP('Tipo de Pilha_AP42'!$E$1,'Área - us ur_AP42'!$A$4:$H$7,2,FALSE)/1000</f>
        <v>0</v>
      </c>
      <c r="R139" s="239">
        <f ca="1">K139*VLOOKUP('Tipo de Pilha_AP42'!$E$1,'Área - us ur_AP42'!$A$4:$H$7,3,FALSE)/1000</f>
        <v>0</v>
      </c>
      <c r="S139" s="239">
        <f ca="1">L139*VLOOKUP('Tipo de Pilha_AP42'!$E$1,'Área - us ur_AP42'!$A$4:$H$7,4,FALSE)/1000</f>
        <v>0</v>
      </c>
      <c r="T139" s="239">
        <f ca="1">M139*VLOOKUP('Tipo de Pilha_AP42'!$E$1,'Área - us ur_AP42'!$A$4:$H$7,5,FALSE)/1000</f>
        <v>1.287452029123312E-2</v>
      </c>
      <c r="U139" s="239">
        <f ca="1">N139*VLOOKUP('Tipo de Pilha_AP42'!$E$1,'Área - us ur_AP42'!$A$4:$H$7,6,FALSE)/1000</f>
        <v>0</v>
      </c>
      <c r="V139" s="239">
        <f ca="1">O139*VLOOKUP('Tipo de Pilha_AP42'!$E$1,'Área - us ur_AP42'!$A$4:$H$7,7,FALSE)/1000</f>
        <v>9.3234320672759153E-3</v>
      </c>
      <c r="W139" s="240">
        <f ca="1">P139*VLOOKUP('Tipo de Pilha_AP42'!$E$1,'Área - us ur_AP42'!$A$4:$H$7,8,FALSE)/1000</f>
        <v>0</v>
      </c>
      <c r="X139" s="241">
        <f t="shared" ca="1" si="25"/>
        <v>2.2197952358509035E-2</v>
      </c>
    </row>
    <row r="140" spans="1:24" ht="15" customHeight="1" x14ac:dyDescent="0.2">
      <c r="A140" s="90">
        <f>'Série Vento-2 dias'!J140</f>
        <v>42280</v>
      </c>
      <c r="B140" s="55">
        <f ca="1">'Série Vento-2 dias'!K140</f>
        <v>17.182429599999999</v>
      </c>
      <c r="C140" s="235">
        <f t="shared" ca="1" si="27"/>
        <v>0.34364859200000003</v>
      </c>
      <c r="D140" s="235">
        <f t="shared" ca="1" si="27"/>
        <v>0.34364859200000003</v>
      </c>
      <c r="E140" s="235">
        <f t="shared" ca="1" si="27"/>
        <v>0.34364859200000003</v>
      </c>
      <c r="F140" s="235">
        <f t="shared" ca="1" si="26"/>
        <v>1.0309457759999998</v>
      </c>
      <c r="G140" s="235">
        <f t="shared" ca="1" si="26"/>
        <v>1.0309457759999998</v>
      </c>
      <c r="H140" s="235">
        <f t="shared" ca="1" si="28"/>
        <v>1.5464186640000002</v>
      </c>
      <c r="I140" s="236">
        <f t="shared" ca="1" si="29"/>
        <v>1.890067256</v>
      </c>
      <c r="J140" s="237">
        <f t="shared" ca="1" si="18"/>
        <v>0</v>
      </c>
      <c r="K140" s="235">
        <f t="shared" ca="1" si="19"/>
        <v>0</v>
      </c>
      <c r="L140" s="235">
        <f t="shared" ca="1" si="20"/>
        <v>0</v>
      </c>
      <c r="M140" s="235">
        <f t="shared" ca="1" si="21"/>
        <v>35.969522290150032</v>
      </c>
      <c r="N140" s="235">
        <f t="shared" ca="1" si="22"/>
        <v>35.969522290150032</v>
      </c>
      <c r="O140" s="235">
        <f t="shared" ca="1" si="23"/>
        <v>100.20112333299764</v>
      </c>
      <c r="P140" s="235">
        <f t="shared" ca="1" si="24"/>
        <v>160.14587213851544</v>
      </c>
      <c r="Q140" s="238">
        <f ca="1">J140*VLOOKUP('Tipo de Pilha_AP42'!$E$1,'Área - us ur_AP42'!$A$4:$H$7,2,FALSE)/1000</f>
        <v>0</v>
      </c>
      <c r="R140" s="239">
        <f ca="1">K140*VLOOKUP('Tipo de Pilha_AP42'!$E$1,'Área - us ur_AP42'!$A$4:$H$7,3,FALSE)/1000</f>
        <v>0</v>
      </c>
      <c r="S140" s="239">
        <f ca="1">L140*VLOOKUP('Tipo de Pilha_AP42'!$E$1,'Área - us ur_AP42'!$A$4:$H$7,4,FALSE)/1000</f>
        <v>0</v>
      </c>
      <c r="T140" s="239">
        <f ca="1">M140*VLOOKUP('Tipo de Pilha_AP42'!$E$1,'Área - us ur_AP42'!$A$4:$H$7,5,FALSE)/1000</f>
        <v>1.7265370699272014E-2</v>
      </c>
      <c r="U140" s="239">
        <f ca="1">N140*VLOOKUP('Tipo de Pilha_AP42'!$E$1,'Área - us ur_AP42'!$A$4:$H$7,6,FALSE)/1000</f>
        <v>0</v>
      </c>
      <c r="V140" s="239">
        <f ca="1">O140*VLOOKUP('Tipo de Pilha_AP42'!$E$1,'Área - us ur_AP42'!$A$4:$H$7,7,FALSE)/1000</f>
        <v>1.2024134799959717E-2</v>
      </c>
      <c r="W140" s="240">
        <f ca="1">P140*VLOOKUP('Tipo de Pilha_AP42'!$E$1,'Área - us ur_AP42'!$A$4:$H$7,8,FALSE)/1000</f>
        <v>0</v>
      </c>
      <c r="X140" s="241">
        <f t="shared" ca="1" si="25"/>
        <v>2.9289505499231733E-2</v>
      </c>
    </row>
    <row r="141" spans="1:24" ht="15" customHeight="1" x14ac:dyDescent="0.2">
      <c r="A141" s="90">
        <f>'Série Vento-2 dias'!J141</f>
        <v>42282</v>
      </c>
      <c r="B141" s="55">
        <f ca="1">'Série Vento-2 dias'!K141</f>
        <v>12.886822199999999</v>
      </c>
      <c r="C141" s="235">
        <f t="shared" ca="1" si="27"/>
        <v>0.25773644400000001</v>
      </c>
      <c r="D141" s="235">
        <f t="shared" ca="1" si="27"/>
        <v>0.25773644400000001</v>
      </c>
      <c r="E141" s="235">
        <f t="shared" ca="1" si="27"/>
        <v>0.25773644400000001</v>
      </c>
      <c r="F141" s="235">
        <f t="shared" ca="1" si="26"/>
        <v>0.77320933199999997</v>
      </c>
      <c r="G141" s="235">
        <f t="shared" ca="1" si="26"/>
        <v>0.77320933199999997</v>
      </c>
      <c r="H141" s="235">
        <f t="shared" ca="1" si="28"/>
        <v>1.159813998</v>
      </c>
      <c r="I141" s="236">
        <f t="shared" ca="1" si="29"/>
        <v>1.417550442</v>
      </c>
      <c r="J141" s="237">
        <f t="shared" ca="1" si="18"/>
        <v>0</v>
      </c>
      <c r="K141" s="235">
        <f t="shared" ca="1" si="19"/>
        <v>0</v>
      </c>
      <c r="L141" s="235">
        <f t="shared" ca="1" si="20"/>
        <v>0</v>
      </c>
      <c r="M141" s="235">
        <f t="shared" ca="1" si="21"/>
        <v>15.412206743169399</v>
      </c>
      <c r="N141" s="235">
        <f t="shared" ca="1" si="22"/>
        <v>15.412206743169399</v>
      </c>
      <c r="O141" s="235">
        <f t="shared" ca="1" si="23"/>
        <v>49.137801307251152</v>
      </c>
      <c r="P141" s="235">
        <f t="shared" ca="1" si="24"/>
        <v>81.253601828674945</v>
      </c>
      <c r="Q141" s="238">
        <f ca="1">J141*VLOOKUP('Tipo de Pilha_AP42'!$E$1,'Área - us ur_AP42'!$A$4:$H$7,2,FALSE)/1000</f>
        <v>0</v>
      </c>
      <c r="R141" s="239">
        <f ca="1">K141*VLOOKUP('Tipo de Pilha_AP42'!$E$1,'Área - us ur_AP42'!$A$4:$H$7,3,FALSE)/1000</f>
        <v>0</v>
      </c>
      <c r="S141" s="239">
        <f ca="1">L141*VLOOKUP('Tipo de Pilha_AP42'!$E$1,'Área - us ur_AP42'!$A$4:$H$7,4,FALSE)/1000</f>
        <v>0</v>
      </c>
      <c r="T141" s="239">
        <f ca="1">M141*VLOOKUP('Tipo de Pilha_AP42'!$E$1,'Área - us ur_AP42'!$A$4:$H$7,5,FALSE)/1000</f>
        <v>7.3978592367213115E-3</v>
      </c>
      <c r="U141" s="239">
        <f ca="1">N141*VLOOKUP('Tipo de Pilha_AP42'!$E$1,'Área - us ur_AP42'!$A$4:$H$7,6,FALSE)/1000</f>
        <v>0</v>
      </c>
      <c r="V141" s="239">
        <f ca="1">O141*VLOOKUP('Tipo de Pilha_AP42'!$E$1,'Área - us ur_AP42'!$A$4:$H$7,7,FALSE)/1000</f>
        <v>5.8965361568701384E-3</v>
      </c>
      <c r="W141" s="240">
        <f ca="1">P141*VLOOKUP('Tipo de Pilha_AP42'!$E$1,'Área - us ur_AP42'!$A$4:$H$7,8,FALSE)/1000</f>
        <v>0</v>
      </c>
      <c r="X141" s="241">
        <f t="shared" ca="1" si="25"/>
        <v>1.329439539359145E-2</v>
      </c>
    </row>
    <row r="142" spans="1:24" ht="15" customHeight="1" x14ac:dyDescent="0.2">
      <c r="A142" s="90">
        <f>'Série Vento-2 dias'!J142</f>
        <v>42284</v>
      </c>
      <c r="B142" s="55">
        <f ca="1">'Série Vento-2 dias'!K142</f>
        <v>12.886822199999999</v>
      </c>
      <c r="C142" s="235">
        <f t="shared" ca="1" si="27"/>
        <v>0.25773644400000001</v>
      </c>
      <c r="D142" s="235">
        <f t="shared" ca="1" si="27"/>
        <v>0.25773644400000001</v>
      </c>
      <c r="E142" s="235">
        <f t="shared" ca="1" si="27"/>
        <v>0.25773644400000001</v>
      </c>
      <c r="F142" s="235">
        <f t="shared" ca="1" si="26"/>
        <v>0.77320933199999997</v>
      </c>
      <c r="G142" s="235">
        <f t="shared" ca="1" si="26"/>
        <v>0.77320933199999997</v>
      </c>
      <c r="H142" s="235">
        <f t="shared" ca="1" si="28"/>
        <v>1.159813998</v>
      </c>
      <c r="I142" s="236">
        <f t="shared" ca="1" si="29"/>
        <v>1.417550442</v>
      </c>
      <c r="J142" s="237">
        <f t="shared" ca="1" si="18"/>
        <v>0</v>
      </c>
      <c r="K142" s="235">
        <f t="shared" ca="1" si="19"/>
        <v>0</v>
      </c>
      <c r="L142" s="235">
        <f t="shared" ca="1" si="20"/>
        <v>0</v>
      </c>
      <c r="M142" s="235">
        <f t="shared" ca="1" si="21"/>
        <v>15.412206743169399</v>
      </c>
      <c r="N142" s="235">
        <f t="shared" ca="1" si="22"/>
        <v>15.412206743169399</v>
      </c>
      <c r="O142" s="235">
        <f t="shared" ca="1" si="23"/>
        <v>49.137801307251152</v>
      </c>
      <c r="P142" s="235">
        <f t="shared" ca="1" si="24"/>
        <v>81.253601828674945</v>
      </c>
      <c r="Q142" s="238">
        <f ca="1">J142*VLOOKUP('Tipo de Pilha_AP42'!$E$1,'Área - us ur_AP42'!$A$4:$H$7,2,FALSE)/1000</f>
        <v>0</v>
      </c>
      <c r="R142" s="239">
        <f ca="1">K142*VLOOKUP('Tipo de Pilha_AP42'!$E$1,'Área - us ur_AP42'!$A$4:$H$7,3,FALSE)/1000</f>
        <v>0</v>
      </c>
      <c r="S142" s="239">
        <f ca="1">L142*VLOOKUP('Tipo de Pilha_AP42'!$E$1,'Área - us ur_AP42'!$A$4:$H$7,4,FALSE)/1000</f>
        <v>0</v>
      </c>
      <c r="T142" s="239">
        <f ca="1">M142*VLOOKUP('Tipo de Pilha_AP42'!$E$1,'Área - us ur_AP42'!$A$4:$H$7,5,FALSE)/1000</f>
        <v>7.3978592367213115E-3</v>
      </c>
      <c r="U142" s="239">
        <f ca="1">N142*VLOOKUP('Tipo de Pilha_AP42'!$E$1,'Área - us ur_AP42'!$A$4:$H$7,6,FALSE)/1000</f>
        <v>0</v>
      </c>
      <c r="V142" s="239">
        <f ca="1">O142*VLOOKUP('Tipo de Pilha_AP42'!$E$1,'Área - us ur_AP42'!$A$4:$H$7,7,FALSE)/1000</f>
        <v>5.8965361568701384E-3</v>
      </c>
      <c r="W142" s="240">
        <f ca="1">P142*VLOOKUP('Tipo de Pilha_AP42'!$E$1,'Área - us ur_AP42'!$A$4:$H$7,8,FALSE)/1000</f>
        <v>0</v>
      </c>
      <c r="X142" s="241">
        <f t="shared" ca="1" si="25"/>
        <v>1.329439539359145E-2</v>
      </c>
    </row>
    <row r="143" spans="1:24" ht="15" customHeight="1" x14ac:dyDescent="0.2">
      <c r="A143" s="90">
        <f>'Série Vento-2 dias'!J143</f>
        <v>42286</v>
      </c>
      <c r="B143" s="55">
        <f ca="1">'Série Vento-2 dias'!K143</f>
        <v>18.90067256</v>
      </c>
      <c r="C143" s="235">
        <f t="shared" ca="1" si="27"/>
        <v>0.37801345120000007</v>
      </c>
      <c r="D143" s="235">
        <f t="shared" ca="1" si="27"/>
        <v>0.37801345120000007</v>
      </c>
      <c r="E143" s="235">
        <f t="shared" ca="1" si="27"/>
        <v>0.37801345120000007</v>
      </c>
      <c r="F143" s="235">
        <f t="shared" ca="1" si="26"/>
        <v>1.1340403535999999</v>
      </c>
      <c r="G143" s="235">
        <f t="shared" ca="1" si="26"/>
        <v>1.1340403535999999</v>
      </c>
      <c r="H143" s="235">
        <f t="shared" ca="1" si="28"/>
        <v>1.7010605304000002</v>
      </c>
      <c r="I143" s="236">
        <f t="shared" ca="1" si="29"/>
        <v>2.0790739816000001</v>
      </c>
      <c r="J143" s="237">
        <f t="shared" ca="1" si="18"/>
        <v>0</v>
      </c>
      <c r="K143" s="235">
        <f t="shared" ca="1" si="19"/>
        <v>0</v>
      </c>
      <c r="L143" s="235">
        <f t="shared" ca="1" si="20"/>
        <v>0</v>
      </c>
      <c r="M143" s="235">
        <f t="shared" ca="1" si="21"/>
        <v>46.350032370838349</v>
      </c>
      <c r="N143" s="235">
        <f t="shared" ca="1" si="22"/>
        <v>46.350032370838349</v>
      </c>
      <c r="O143" s="235">
        <f t="shared" ca="1" si="23"/>
        <v>125.48101583256233</v>
      </c>
      <c r="P143" s="235">
        <f t="shared" ca="1" si="24"/>
        <v>198.95465935382452</v>
      </c>
      <c r="Q143" s="238">
        <f ca="1">J143*VLOOKUP('Tipo de Pilha_AP42'!$E$1,'Área - us ur_AP42'!$A$4:$H$7,2,FALSE)/1000</f>
        <v>0</v>
      </c>
      <c r="R143" s="239">
        <f ca="1">K143*VLOOKUP('Tipo de Pilha_AP42'!$E$1,'Área - us ur_AP42'!$A$4:$H$7,3,FALSE)/1000</f>
        <v>0</v>
      </c>
      <c r="S143" s="239">
        <f ca="1">L143*VLOOKUP('Tipo de Pilha_AP42'!$E$1,'Área - us ur_AP42'!$A$4:$H$7,4,FALSE)/1000</f>
        <v>0</v>
      </c>
      <c r="T143" s="239">
        <f ca="1">M143*VLOOKUP('Tipo de Pilha_AP42'!$E$1,'Área - us ur_AP42'!$A$4:$H$7,5,FALSE)/1000</f>
        <v>2.2248015538002406E-2</v>
      </c>
      <c r="U143" s="239">
        <f ca="1">N143*VLOOKUP('Tipo de Pilha_AP42'!$E$1,'Área - us ur_AP42'!$A$4:$H$7,6,FALSE)/1000</f>
        <v>0</v>
      </c>
      <c r="V143" s="239">
        <f ca="1">O143*VLOOKUP('Tipo de Pilha_AP42'!$E$1,'Área - us ur_AP42'!$A$4:$H$7,7,FALSE)/1000</f>
        <v>1.505772189990748E-2</v>
      </c>
      <c r="W143" s="240">
        <f ca="1">P143*VLOOKUP('Tipo de Pilha_AP42'!$E$1,'Área - us ur_AP42'!$A$4:$H$7,8,FALSE)/1000</f>
        <v>0</v>
      </c>
      <c r="X143" s="241">
        <f t="shared" ca="1" si="25"/>
        <v>3.7305737437909887E-2</v>
      </c>
    </row>
    <row r="144" spans="1:24" ht="15" customHeight="1" x14ac:dyDescent="0.2">
      <c r="A144" s="90">
        <f>'Série Vento-2 dias'!J144</f>
        <v>42288</v>
      </c>
      <c r="B144" s="55">
        <f ca="1">'Série Vento-2 dias'!K144</f>
        <v>18.90067256</v>
      </c>
      <c r="C144" s="235">
        <f t="shared" ca="1" si="27"/>
        <v>0.37801345120000007</v>
      </c>
      <c r="D144" s="235">
        <f t="shared" ca="1" si="27"/>
        <v>0.37801345120000007</v>
      </c>
      <c r="E144" s="235">
        <f t="shared" ca="1" si="27"/>
        <v>0.37801345120000007</v>
      </c>
      <c r="F144" s="235">
        <f t="shared" ca="1" si="26"/>
        <v>1.1340403535999999</v>
      </c>
      <c r="G144" s="235">
        <f t="shared" ca="1" si="26"/>
        <v>1.1340403535999999</v>
      </c>
      <c r="H144" s="235">
        <f t="shared" ca="1" si="28"/>
        <v>1.7010605304000002</v>
      </c>
      <c r="I144" s="236">
        <f t="shared" ca="1" si="29"/>
        <v>2.0790739816000001</v>
      </c>
      <c r="J144" s="237">
        <f t="shared" ca="1" si="18"/>
        <v>0</v>
      </c>
      <c r="K144" s="235">
        <f t="shared" ca="1" si="19"/>
        <v>0</v>
      </c>
      <c r="L144" s="235">
        <f t="shared" ca="1" si="20"/>
        <v>0</v>
      </c>
      <c r="M144" s="235">
        <f t="shared" ca="1" si="21"/>
        <v>46.350032370838349</v>
      </c>
      <c r="N144" s="235">
        <f t="shared" ca="1" si="22"/>
        <v>46.350032370838349</v>
      </c>
      <c r="O144" s="235">
        <f t="shared" ca="1" si="23"/>
        <v>125.48101583256233</v>
      </c>
      <c r="P144" s="235">
        <f t="shared" ca="1" si="24"/>
        <v>198.95465935382452</v>
      </c>
      <c r="Q144" s="238">
        <f ca="1">J144*VLOOKUP('Tipo de Pilha_AP42'!$E$1,'Área - us ur_AP42'!$A$4:$H$7,2,FALSE)/1000</f>
        <v>0</v>
      </c>
      <c r="R144" s="239">
        <f ca="1">K144*VLOOKUP('Tipo de Pilha_AP42'!$E$1,'Área - us ur_AP42'!$A$4:$H$7,3,FALSE)/1000</f>
        <v>0</v>
      </c>
      <c r="S144" s="239">
        <f ca="1">L144*VLOOKUP('Tipo de Pilha_AP42'!$E$1,'Área - us ur_AP42'!$A$4:$H$7,4,FALSE)/1000</f>
        <v>0</v>
      </c>
      <c r="T144" s="239">
        <f ca="1">M144*VLOOKUP('Tipo de Pilha_AP42'!$E$1,'Área - us ur_AP42'!$A$4:$H$7,5,FALSE)/1000</f>
        <v>2.2248015538002406E-2</v>
      </c>
      <c r="U144" s="239">
        <f ca="1">N144*VLOOKUP('Tipo de Pilha_AP42'!$E$1,'Área - us ur_AP42'!$A$4:$H$7,6,FALSE)/1000</f>
        <v>0</v>
      </c>
      <c r="V144" s="239">
        <f ca="1">O144*VLOOKUP('Tipo de Pilha_AP42'!$E$1,'Área - us ur_AP42'!$A$4:$H$7,7,FALSE)/1000</f>
        <v>1.505772189990748E-2</v>
      </c>
      <c r="W144" s="240">
        <f ca="1">P144*VLOOKUP('Tipo de Pilha_AP42'!$E$1,'Área - us ur_AP42'!$A$4:$H$7,8,FALSE)/1000</f>
        <v>0</v>
      </c>
      <c r="X144" s="241">
        <f t="shared" ca="1" si="25"/>
        <v>3.7305737437909887E-2</v>
      </c>
    </row>
    <row r="145" spans="1:24" ht="15" customHeight="1" x14ac:dyDescent="0.2">
      <c r="A145" s="90">
        <f>'Série Vento-2 dias'!J145</f>
        <v>42290</v>
      </c>
      <c r="B145" s="55">
        <f ca="1">'Série Vento-2 dias'!K145</f>
        <v>19.759794039999999</v>
      </c>
      <c r="C145" s="235">
        <f t="shared" ca="1" si="27"/>
        <v>0.39519588080000007</v>
      </c>
      <c r="D145" s="235">
        <f t="shared" ca="1" si="27"/>
        <v>0.39519588080000007</v>
      </c>
      <c r="E145" s="235">
        <f t="shared" ca="1" si="27"/>
        <v>0.39519588080000007</v>
      </c>
      <c r="F145" s="235">
        <f t="shared" ca="1" si="26"/>
        <v>1.1855876423999998</v>
      </c>
      <c r="G145" s="235">
        <f t="shared" ca="1" si="26"/>
        <v>1.1855876423999998</v>
      </c>
      <c r="H145" s="235">
        <f t="shared" ca="1" si="28"/>
        <v>1.7783814636000002</v>
      </c>
      <c r="I145" s="236">
        <f t="shared" ca="1" si="29"/>
        <v>2.1735773444000004</v>
      </c>
      <c r="J145" s="237">
        <f t="shared" ca="1" si="18"/>
        <v>0</v>
      </c>
      <c r="K145" s="235">
        <f t="shared" ca="1" si="19"/>
        <v>0</v>
      </c>
      <c r="L145" s="235">
        <f t="shared" ca="1" si="20"/>
        <v>0</v>
      </c>
      <c r="M145" s="235">
        <f t="shared" ca="1" si="21"/>
        <v>52.002626810160223</v>
      </c>
      <c r="N145" s="235">
        <f t="shared" ca="1" si="22"/>
        <v>52.002626810160223</v>
      </c>
      <c r="O145" s="235">
        <f t="shared" ca="1" si="23"/>
        <v>139.16122573004458</v>
      </c>
      <c r="P145" s="235">
        <f t="shared" ca="1" si="24"/>
        <v>219.91302705248756</v>
      </c>
      <c r="Q145" s="238">
        <f ca="1">J145*VLOOKUP('Tipo de Pilha_AP42'!$E$1,'Área - us ur_AP42'!$A$4:$H$7,2,FALSE)/1000</f>
        <v>0</v>
      </c>
      <c r="R145" s="239">
        <f ca="1">K145*VLOOKUP('Tipo de Pilha_AP42'!$E$1,'Área - us ur_AP42'!$A$4:$H$7,3,FALSE)/1000</f>
        <v>0</v>
      </c>
      <c r="S145" s="239">
        <f ca="1">L145*VLOOKUP('Tipo de Pilha_AP42'!$E$1,'Área - us ur_AP42'!$A$4:$H$7,4,FALSE)/1000</f>
        <v>0</v>
      </c>
      <c r="T145" s="239">
        <f ca="1">M145*VLOOKUP('Tipo de Pilha_AP42'!$E$1,'Área - us ur_AP42'!$A$4:$H$7,5,FALSE)/1000</f>
        <v>2.4961260868876907E-2</v>
      </c>
      <c r="U145" s="239">
        <f ca="1">N145*VLOOKUP('Tipo de Pilha_AP42'!$E$1,'Área - us ur_AP42'!$A$4:$H$7,6,FALSE)/1000</f>
        <v>0</v>
      </c>
      <c r="V145" s="239">
        <f ca="1">O145*VLOOKUP('Tipo de Pilha_AP42'!$E$1,'Área - us ur_AP42'!$A$4:$H$7,7,FALSE)/1000</f>
        <v>1.669934708760535E-2</v>
      </c>
      <c r="W145" s="240">
        <f ca="1">P145*VLOOKUP('Tipo de Pilha_AP42'!$E$1,'Área - us ur_AP42'!$A$4:$H$7,8,FALSE)/1000</f>
        <v>0</v>
      </c>
      <c r="X145" s="241">
        <f t="shared" ca="1" si="25"/>
        <v>4.1660607956482257E-2</v>
      </c>
    </row>
    <row r="146" spans="1:24" ht="15" customHeight="1" x14ac:dyDescent="0.2">
      <c r="A146" s="90">
        <f>'Série Vento-2 dias'!J146</f>
        <v>42292</v>
      </c>
      <c r="B146" s="55">
        <f ca="1">'Série Vento-2 dias'!K146</f>
        <v>18.90067256</v>
      </c>
      <c r="C146" s="235">
        <f t="shared" ca="1" si="27"/>
        <v>0.37801345120000007</v>
      </c>
      <c r="D146" s="235">
        <f t="shared" ca="1" si="27"/>
        <v>0.37801345120000007</v>
      </c>
      <c r="E146" s="235">
        <f t="shared" ca="1" si="27"/>
        <v>0.37801345120000007</v>
      </c>
      <c r="F146" s="235">
        <f t="shared" ca="1" si="26"/>
        <v>1.1340403535999999</v>
      </c>
      <c r="G146" s="235">
        <f t="shared" ca="1" si="26"/>
        <v>1.1340403535999999</v>
      </c>
      <c r="H146" s="235">
        <f t="shared" ca="1" si="28"/>
        <v>1.7010605304000002</v>
      </c>
      <c r="I146" s="236">
        <f t="shared" ca="1" si="29"/>
        <v>2.0790739816000001</v>
      </c>
      <c r="J146" s="237">
        <f t="shared" ca="1" si="18"/>
        <v>0</v>
      </c>
      <c r="K146" s="235">
        <f t="shared" ca="1" si="19"/>
        <v>0</v>
      </c>
      <c r="L146" s="235">
        <f t="shared" ca="1" si="20"/>
        <v>0</v>
      </c>
      <c r="M146" s="235">
        <f t="shared" ca="1" si="21"/>
        <v>46.350032370838349</v>
      </c>
      <c r="N146" s="235">
        <f t="shared" ca="1" si="22"/>
        <v>46.350032370838349</v>
      </c>
      <c r="O146" s="235">
        <f t="shared" ca="1" si="23"/>
        <v>125.48101583256233</v>
      </c>
      <c r="P146" s="235">
        <f t="shared" ca="1" si="24"/>
        <v>198.95465935382452</v>
      </c>
      <c r="Q146" s="238">
        <f ca="1">J146*VLOOKUP('Tipo de Pilha_AP42'!$E$1,'Área - us ur_AP42'!$A$4:$H$7,2,FALSE)/1000</f>
        <v>0</v>
      </c>
      <c r="R146" s="239">
        <f ca="1">K146*VLOOKUP('Tipo de Pilha_AP42'!$E$1,'Área - us ur_AP42'!$A$4:$H$7,3,FALSE)/1000</f>
        <v>0</v>
      </c>
      <c r="S146" s="239">
        <f ca="1">L146*VLOOKUP('Tipo de Pilha_AP42'!$E$1,'Área - us ur_AP42'!$A$4:$H$7,4,FALSE)/1000</f>
        <v>0</v>
      </c>
      <c r="T146" s="239">
        <f ca="1">M146*VLOOKUP('Tipo de Pilha_AP42'!$E$1,'Área - us ur_AP42'!$A$4:$H$7,5,FALSE)/1000</f>
        <v>2.2248015538002406E-2</v>
      </c>
      <c r="U146" s="239">
        <f ca="1">N146*VLOOKUP('Tipo de Pilha_AP42'!$E$1,'Área - us ur_AP42'!$A$4:$H$7,6,FALSE)/1000</f>
        <v>0</v>
      </c>
      <c r="V146" s="239">
        <f ca="1">O146*VLOOKUP('Tipo de Pilha_AP42'!$E$1,'Área - us ur_AP42'!$A$4:$H$7,7,FALSE)/1000</f>
        <v>1.505772189990748E-2</v>
      </c>
      <c r="W146" s="240">
        <f ca="1">P146*VLOOKUP('Tipo de Pilha_AP42'!$E$1,'Área - us ur_AP42'!$A$4:$H$7,8,FALSE)/1000</f>
        <v>0</v>
      </c>
      <c r="X146" s="241">
        <f t="shared" ca="1" si="25"/>
        <v>3.7305737437909887E-2</v>
      </c>
    </row>
    <row r="147" spans="1:24" ht="15" customHeight="1" x14ac:dyDescent="0.2">
      <c r="A147" s="90">
        <f>'Série Vento-2 dias'!J147</f>
        <v>42294</v>
      </c>
      <c r="B147" s="55">
        <f ca="1">'Série Vento-2 dias'!K147</f>
        <v>19.759794039999999</v>
      </c>
      <c r="C147" s="235">
        <f t="shared" ca="1" si="27"/>
        <v>0.39519588080000007</v>
      </c>
      <c r="D147" s="235">
        <f t="shared" ca="1" si="27"/>
        <v>0.39519588080000007</v>
      </c>
      <c r="E147" s="235">
        <f t="shared" ca="1" si="27"/>
        <v>0.39519588080000007</v>
      </c>
      <c r="F147" s="235">
        <f t="shared" ca="1" si="26"/>
        <v>1.1855876423999998</v>
      </c>
      <c r="G147" s="235">
        <f t="shared" ca="1" si="26"/>
        <v>1.1855876423999998</v>
      </c>
      <c r="H147" s="235">
        <f t="shared" ca="1" si="28"/>
        <v>1.7783814636000002</v>
      </c>
      <c r="I147" s="236">
        <f t="shared" ca="1" si="29"/>
        <v>2.1735773444000004</v>
      </c>
      <c r="J147" s="237">
        <f t="shared" ca="1" si="18"/>
        <v>0</v>
      </c>
      <c r="K147" s="235">
        <f t="shared" ca="1" si="19"/>
        <v>0</v>
      </c>
      <c r="L147" s="235">
        <f t="shared" ca="1" si="20"/>
        <v>0</v>
      </c>
      <c r="M147" s="235">
        <f t="shared" ca="1" si="21"/>
        <v>52.002626810160223</v>
      </c>
      <c r="N147" s="235">
        <f t="shared" ca="1" si="22"/>
        <v>52.002626810160223</v>
      </c>
      <c r="O147" s="235">
        <f t="shared" ca="1" si="23"/>
        <v>139.16122573004458</v>
      </c>
      <c r="P147" s="235">
        <f t="shared" ca="1" si="24"/>
        <v>219.91302705248756</v>
      </c>
      <c r="Q147" s="238">
        <f ca="1">J147*VLOOKUP('Tipo de Pilha_AP42'!$E$1,'Área - us ur_AP42'!$A$4:$H$7,2,FALSE)/1000</f>
        <v>0</v>
      </c>
      <c r="R147" s="239">
        <f ca="1">K147*VLOOKUP('Tipo de Pilha_AP42'!$E$1,'Área - us ur_AP42'!$A$4:$H$7,3,FALSE)/1000</f>
        <v>0</v>
      </c>
      <c r="S147" s="239">
        <f ca="1">L147*VLOOKUP('Tipo de Pilha_AP42'!$E$1,'Área - us ur_AP42'!$A$4:$H$7,4,FALSE)/1000</f>
        <v>0</v>
      </c>
      <c r="T147" s="239">
        <f ca="1">M147*VLOOKUP('Tipo de Pilha_AP42'!$E$1,'Área - us ur_AP42'!$A$4:$H$7,5,FALSE)/1000</f>
        <v>2.4961260868876907E-2</v>
      </c>
      <c r="U147" s="239">
        <f ca="1">N147*VLOOKUP('Tipo de Pilha_AP42'!$E$1,'Área - us ur_AP42'!$A$4:$H$7,6,FALSE)/1000</f>
        <v>0</v>
      </c>
      <c r="V147" s="239">
        <f ca="1">O147*VLOOKUP('Tipo de Pilha_AP42'!$E$1,'Área - us ur_AP42'!$A$4:$H$7,7,FALSE)/1000</f>
        <v>1.669934708760535E-2</v>
      </c>
      <c r="W147" s="240">
        <f ca="1">P147*VLOOKUP('Tipo de Pilha_AP42'!$E$1,'Área - us ur_AP42'!$A$4:$H$7,8,FALSE)/1000</f>
        <v>0</v>
      </c>
      <c r="X147" s="241">
        <f t="shared" ca="1" si="25"/>
        <v>4.1660607956482257E-2</v>
      </c>
    </row>
    <row r="148" spans="1:24" ht="15" customHeight="1" x14ac:dyDescent="0.2">
      <c r="A148" s="90">
        <f>'Série Vento-2 dias'!J148</f>
        <v>42296</v>
      </c>
      <c r="B148" s="55">
        <f ca="1">'Série Vento-2 dias'!K148</f>
        <v>15.464186639999999</v>
      </c>
      <c r="C148" s="235">
        <f t="shared" ca="1" si="27"/>
        <v>0.30928373280000004</v>
      </c>
      <c r="D148" s="235">
        <f t="shared" ca="1" si="27"/>
        <v>0.30928373280000004</v>
      </c>
      <c r="E148" s="235">
        <f t="shared" ca="1" si="27"/>
        <v>0.30928373280000004</v>
      </c>
      <c r="F148" s="235">
        <f t="shared" ca="1" si="26"/>
        <v>0.92785119839999997</v>
      </c>
      <c r="G148" s="235">
        <f t="shared" ca="1" si="26"/>
        <v>0.92785119839999997</v>
      </c>
      <c r="H148" s="235">
        <f t="shared" ca="1" si="28"/>
        <v>1.3917767976000002</v>
      </c>
      <c r="I148" s="236">
        <f t="shared" ca="1" si="29"/>
        <v>1.7010605304000002</v>
      </c>
      <c r="J148" s="237">
        <f t="shared" ca="1" si="18"/>
        <v>0</v>
      </c>
      <c r="K148" s="235">
        <f t="shared" ca="1" si="19"/>
        <v>0</v>
      </c>
      <c r="L148" s="235">
        <f t="shared" ca="1" si="20"/>
        <v>0</v>
      </c>
      <c r="M148" s="235">
        <f t="shared" ca="1" si="21"/>
        <v>26.821917273402335</v>
      </c>
      <c r="N148" s="235">
        <f t="shared" ca="1" si="22"/>
        <v>26.821917273402335</v>
      </c>
      <c r="O148" s="235">
        <f t="shared" ca="1" si="23"/>
        <v>77.695267227299297</v>
      </c>
      <c r="P148" s="235">
        <f t="shared" ca="1" si="24"/>
        <v>125.48101583256233</v>
      </c>
      <c r="Q148" s="238">
        <f ca="1">J148*VLOOKUP('Tipo de Pilha_AP42'!$E$1,'Área - us ur_AP42'!$A$4:$H$7,2,FALSE)/1000</f>
        <v>0</v>
      </c>
      <c r="R148" s="239">
        <f ca="1">K148*VLOOKUP('Tipo de Pilha_AP42'!$E$1,'Área - us ur_AP42'!$A$4:$H$7,3,FALSE)/1000</f>
        <v>0</v>
      </c>
      <c r="S148" s="239">
        <f ca="1">L148*VLOOKUP('Tipo de Pilha_AP42'!$E$1,'Área - us ur_AP42'!$A$4:$H$7,4,FALSE)/1000</f>
        <v>0</v>
      </c>
      <c r="T148" s="239">
        <f ca="1">M148*VLOOKUP('Tipo de Pilha_AP42'!$E$1,'Área - us ur_AP42'!$A$4:$H$7,5,FALSE)/1000</f>
        <v>1.287452029123312E-2</v>
      </c>
      <c r="U148" s="239">
        <f ca="1">N148*VLOOKUP('Tipo de Pilha_AP42'!$E$1,'Área - us ur_AP42'!$A$4:$H$7,6,FALSE)/1000</f>
        <v>0</v>
      </c>
      <c r="V148" s="239">
        <f ca="1">O148*VLOOKUP('Tipo de Pilha_AP42'!$E$1,'Área - us ur_AP42'!$A$4:$H$7,7,FALSE)/1000</f>
        <v>9.3234320672759153E-3</v>
      </c>
      <c r="W148" s="240">
        <f ca="1">P148*VLOOKUP('Tipo de Pilha_AP42'!$E$1,'Área - us ur_AP42'!$A$4:$H$7,8,FALSE)/1000</f>
        <v>0</v>
      </c>
      <c r="X148" s="241">
        <f t="shared" ca="1" si="25"/>
        <v>2.2197952358509035E-2</v>
      </c>
    </row>
    <row r="149" spans="1:24" ht="15" customHeight="1" x14ac:dyDescent="0.2">
      <c r="A149" s="90">
        <f>'Série Vento-2 dias'!J149</f>
        <v>42298</v>
      </c>
      <c r="B149" s="55">
        <f ca="1">'Série Vento-2 dias'!K149</f>
        <v>17.182429599999999</v>
      </c>
      <c r="C149" s="235">
        <f t="shared" ca="1" si="27"/>
        <v>0.34364859200000003</v>
      </c>
      <c r="D149" s="235">
        <f t="shared" ca="1" si="27"/>
        <v>0.34364859200000003</v>
      </c>
      <c r="E149" s="235">
        <f t="shared" ca="1" si="27"/>
        <v>0.34364859200000003</v>
      </c>
      <c r="F149" s="235">
        <f t="shared" ca="1" si="26"/>
        <v>1.0309457759999998</v>
      </c>
      <c r="G149" s="235">
        <f t="shared" ca="1" si="26"/>
        <v>1.0309457759999998</v>
      </c>
      <c r="H149" s="235">
        <f t="shared" ca="1" si="28"/>
        <v>1.5464186640000002</v>
      </c>
      <c r="I149" s="236">
        <f t="shared" ca="1" si="29"/>
        <v>1.890067256</v>
      </c>
      <c r="J149" s="237">
        <f t="shared" ca="1" si="18"/>
        <v>0</v>
      </c>
      <c r="K149" s="235">
        <f t="shared" ca="1" si="19"/>
        <v>0</v>
      </c>
      <c r="L149" s="235">
        <f t="shared" ca="1" si="20"/>
        <v>0</v>
      </c>
      <c r="M149" s="235">
        <f t="shared" ca="1" si="21"/>
        <v>35.969522290150032</v>
      </c>
      <c r="N149" s="235">
        <f t="shared" ca="1" si="22"/>
        <v>35.969522290150032</v>
      </c>
      <c r="O149" s="235">
        <f t="shared" ca="1" si="23"/>
        <v>100.20112333299764</v>
      </c>
      <c r="P149" s="235">
        <f t="shared" ca="1" si="24"/>
        <v>160.14587213851544</v>
      </c>
      <c r="Q149" s="238">
        <f ca="1">J149*VLOOKUP('Tipo de Pilha_AP42'!$E$1,'Área - us ur_AP42'!$A$4:$H$7,2,FALSE)/1000</f>
        <v>0</v>
      </c>
      <c r="R149" s="239">
        <f ca="1">K149*VLOOKUP('Tipo de Pilha_AP42'!$E$1,'Área - us ur_AP42'!$A$4:$H$7,3,FALSE)/1000</f>
        <v>0</v>
      </c>
      <c r="S149" s="239">
        <f ca="1">L149*VLOOKUP('Tipo de Pilha_AP42'!$E$1,'Área - us ur_AP42'!$A$4:$H$7,4,FALSE)/1000</f>
        <v>0</v>
      </c>
      <c r="T149" s="239">
        <f ca="1">M149*VLOOKUP('Tipo de Pilha_AP42'!$E$1,'Área - us ur_AP42'!$A$4:$H$7,5,FALSE)/1000</f>
        <v>1.7265370699272014E-2</v>
      </c>
      <c r="U149" s="239">
        <f ca="1">N149*VLOOKUP('Tipo de Pilha_AP42'!$E$1,'Área - us ur_AP42'!$A$4:$H$7,6,FALSE)/1000</f>
        <v>0</v>
      </c>
      <c r="V149" s="239">
        <f ca="1">O149*VLOOKUP('Tipo de Pilha_AP42'!$E$1,'Área - us ur_AP42'!$A$4:$H$7,7,FALSE)/1000</f>
        <v>1.2024134799959717E-2</v>
      </c>
      <c r="W149" s="240">
        <f ca="1">P149*VLOOKUP('Tipo de Pilha_AP42'!$E$1,'Área - us ur_AP42'!$A$4:$H$7,8,FALSE)/1000</f>
        <v>0</v>
      </c>
      <c r="X149" s="241">
        <f t="shared" ca="1" si="25"/>
        <v>2.9289505499231733E-2</v>
      </c>
    </row>
    <row r="150" spans="1:24" ht="15" customHeight="1" x14ac:dyDescent="0.2">
      <c r="A150" s="90">
        <f>'Série Vento-2 dias'!J150</f>
        <v>42300</v>
      </c>
      <c r="B150" s="55">
        <f ca="1">'Série Vento-2 dias'!K150</f>
        <v>17.182429599999999</v>
      </c>
      <c r="C150" s="235">
        <f t="shared" ca="1" si="27"/>
        <v>0.34364859200000003</v>
      </c>
      <c r="D150" s="235">
        <f t="shared" ca="1" si="27"/>
        <v>0.34364859200000003</v>
      </c>
      <c r="E150" s="235">
        <f t="shared" ca="1" si="27"/>
        <v>0.34364859200000003</v>
      </c>
      <c r="F150" s="235">
        <f t="shared" ca="1" si="26"/>
        <v>1.0309457759999998</v>
      </c>
      <c r="G150" s="235">
        <f t="shared" ca="1" si="26"/>
        <v>1.0309457759999998</v>
      </c>
      <c r="H150" s="235">
        <f t="shared" ca="1" si="28"/>
        <v>1.5464186640000002</v>
      </c>
      <c r="I150" s="236">
        <f t="shared" ca="1" si="29"/>
        <v>1.890067256</v>
      </c>
      <c r="J150" s="237">
        <f t="shared" ca="1" si="18"/>
        <v>0</v>
      </c>
      <c r="K150" s="235">
        <f t="shared" ca="1" si="19"/>
        <v>0</v>
      </c>
      <c r="L150" s="235">
        <f t="shared" ca="1" si="20"/>
        <v>0</v>
      </c>
      <c r="M150" s="235">
        <f t="shared" ca="1" si="21"/>
        <v>35.969522290150032</v>
      </c>
      <c r="N150" s="235">
        <f t="shared" ca="1" si="22"/>
        <v>35.969522290150032</v>
      </c>
      <c r="O150" s="235">
        <f t="shared" ca="1" si="23"/>
        <v>100.20112333299764</v>
      </c>
      <c r="P150" s="235">
        <f t="shared" ca="1" si="24"/>
        <v>160.14587213851544</v>
      </c>
      <c r="Q150" s="238">
        <f ca="1">J150*VLOOKUP('Tipo de Pilha_AP42'!$E$1,'Área - us ur_AP42'!$A$4:$H$7,2,FALSE)/1000</f>
        <v>0</v>
      </c>
      <c r="R150" s="239">
        <f ca="1">K150*VLOOKUP('Tipo de Pilha_AP42'!$E$1,'Área - us ur_AP42'!$A$4:$H$7,3,FALSE)/1000</f>
        <v>0</v>
      </c>
      <c r="S150" s="239">
        <f ca="1">L150*VLOOKUP('Tipo de Pilha_AP42'!$E$1,'Área - us ur_AP42'!$A$4:$H$7,4,FALSE)/1000</f>
        <v>0</v>
      </c>
      <c r="T150" s="239">
        <f ca="1">M150*VLOOKUP('Tipo de Pilha_AP42'!$E$1,'Área - us ur_AP42'!$A$4:$H$7,5,FALSE)/1000</f>
        <v>1.7265370699272014E-2</v>
      </c>
      <c r="U150" s="239">
        <f ca="1">N150*VLOOKUP('Tipo de Pilha_AP42'!$E$1,'Área - us ur_AP42'!$A$4:$H$7,6,FALSE)/1000</f>
        <v>0</v>
      </c>
      <c r="V150" s="239">
        <f ca="1">O150*VLOOKUP('Tipo de Pilha_AP42'!$E$1,'Área - us ur_AP42'!$A$4:$H$7,7,FALSE)/1000</f>
        <v>1.2024134799959717E-2</v>
      </c>
      <c r="W150" s="240">
        <f ca="1">P150*VLOOKUP('Tipo de Pilha_AP42'!$E$1,'Área - us ur_AP42'!$A$4:$H$7,8,FALSE)/1000</f>
        <v>0</v>
      </c>
      <c r="X150" s="241">
        <f t="shared" ca="1" si="25"/>
        <v>2.9289505499231733E-2</v>
      </c>
    </row>
    <row r="151" spans="1:24" ht="15" customHeight="1" x14ac:dyDescent="0.2">
      <c r="A151" s="90">
        <f>'Série Vento-2 dias'!J151</f>
        <v>42302</v>
      </c>
      <c r="B151" s="55">
        <f ca="1">'Série Vento-2 dias'!K151</f>
        <v>15.464186639999999</v>
      </c>
      <c r="C151" s="235">
        <f t="shared" ca="1" si="27"/>
        <v>0.30928373280000004</v>
      </c>
      <c r="D151" s="235">
        <f t="shared" ca="1" si="27"/>
        <v>0.30928373280000004</v>
      </c>
      <c r="E151" s="235">
        <f t="shared" ca="1" si="27"/>
        <v>0.30928373280000004</v>
      </c>
      <c r="F151" s="235">
        <f t="shared" ca="1" si="26"/>
        <v>0.92785119839999997</v>
      </c>
      <c r="G151" s="235">
        <f t="shared" ca="1" si="26"/>
        <v>0.92785119839999997</v>
      </c>
      <c r="H151" s="235">
        <f t="shared" ca="1" si="28"/>
        <v>1.3917767976000002</v>
      </c>
      <c r="I151" s="236">
        <f t="shared" ca="1" si="29"/>
        <v>1.7010605304000002</v>
      </c>
      <c r="J151" s="237">
        <f t="shared" ca="1" si="18"/>
        <v>0</v>
      </c>
      <c r="K151" s="235">
        <f t="shared" ca="1" si="19"/>
        <v>0</v>
      </c>
      <c r="L151" s="235">
        <f t="shared" ca="1" si="20"/>
        <v>0</v>
      </c>
      <c r="M151" s="235">
        <f t="shared" ca="1" si="21"/>
        <v>26.821917273402335</v>
      </c>
      <c r="N151" s="235">
        <f t="shared" ca="1" si="22"/>
        <v>26.821917273402335</v>
      </c>
      <c r="O151" s="235">
        <f t="shared" ca="1" si="23"/>
        <v>77.695267227299297</v>
      </c>
      <c r="P151" s="235">
        <f t="shared" ca="1" si="24"/>
        <v>125.48101583256233</v>
      </c>
      <c r="Q151" s="238">
        <f ca="1">J151*VLOOKUP('Tipo de Pilha_AP42'!$E$1,'Área - us ur_AP42'!$A$4:$H$7,2,FALSE)/1000</f>
        <v>0</v>
      </c>
      <c r="R151" s="239">
        <f ca="1">K151*VLOOKUP('Tipo de Pilha_AP42'!$E$1,'Área - us ur_AP42'!$A$4:$H$7,3,FALSE)/1000</f>
        <v>0</v>
      </c>
      <c r="S151" s="239">
        <f ca="1">L151*VLOOKUP('Tipo de Pilha_AP42'!$E$1,'Área - us ur_AP42'!$A$4:$H$7,4,FALSE)/1000</f>
        <v>0</v>
      </c>
      <c r="T151" s="239">
        <f ca="1">M151*VLOOKUP('Tipo de Pilha_AP42'!$E$1,'Área - us ur_AP42'!$A$4:$H$7,5,FALSE)/1000</f>
        <v>1.287452029123312E-2</v>
      </c>
      <c r="U151" s="239">
        <f ca="1">N151*VLOOKUP('Tipo de Pilha_AP42'!$E$1,'Área - us ur_AP42'!$A$4:$H$7,6,FALSE)/1000</f>
        <v>0</v>
      </c>
      <c r="V151" s="239">
        <f ca="1">O151*VLOOKUP('Tipo de Pilha_AP42'!$E$1,'Área - us ur_AP42'!$A$4:$H$7,7,FALSE)/1000</f>
        <v>9.3234320672759153E-3</v>
      </c>
      <c r="W151" s="240">
        <f ca="1">P151*VLOOKUP('Tipo de Pilha_AP42'!$E$1,'Área - us ur_AP42'!$A$4:$H$7,8,FALSE)/1000</f>
        <v>0</v>
      </c>
      <c r="X151" s="241">
        <f t="shared" ca="1" si="25"/>
        <v>2.2197952358509035E-2</v>
      </c>
    </row>
    <row r="152" spans="1:24" ht="15" customHeight="1" x14ac:dyDescent="0.2">
      <c r="A152" s="90">
        <f>'Série Vento-2 dias'!J152</f>
        <v>42304</v>
      </c>
      <c r="B152" s="55">
        <f ca="1">'Série Vento-2 dias'!K152</f>
        <v>13.74594368</v>
      </c>
      <c r="C152" s="235">
        <f t="shared" ca="1" si="27"/>
        <v>0.27491887360000006</v>
      </c>
      <c r="D152" s="235">
        <f t="shared" ca="1" si="27"/>
        <v>0.27491887360000006</v>
      </c>
      <c r="E152" s="235">
        <f t="shared" ca="1" si="27"/>
        <v>0.27491887360000006</v>
      </c>
      <c r="F152" s="235">
        <f t="shared" ca="1" si="26"/>
        <v>0.82475662080000001</v>
      </c>
      <c r="G152" s="235">
        <f t="shared" ca="1" si="26"/>
        <v>0.82475662080000001</v>
      </c>
      <c r="H152" s="235">
        <f t="shared" ca="1" si="28"/>
        <v>1.2371349312000002</v>
      </c>
      <c r="I152" s="236">
        <f t="shared" ca="1" si="29"/>
        <v>1.5120538048000003</v>
      </c>
      <c r="J152" s="237">
        <f t="shared" ca="1" si="18"/>
        <v>0</v>
      </c>
      <c r="K152" s="235">
        <f t="shared" ca="1" si="19"/>
        <v>0</v>
      </c>
      <c r="L152" s="235">
        <f t="shared" ca="1" si="20"/>
        <v>0</v>
      </c>
      <c r="M152" s="235">
        <f t="shared" ca="1" si="21"/>
        <v>18.90721732059523</v>
      </c>
      <c r="N152" s="235">
        <f t="shared" ca="1" si="22"/>
        <v>18.90721732059523</v>
      </c>
      <c r="O152" s="235">
        <f t="shared" ca="1" si="23"/>
        <v>57.963447515467294</v>
      </c>
      <c r="P152" s="235">
        <f t="shared" ca="1" si="24"/>
        <v>94.960090435965128</v>
      </c>
      <c r="Q152" s="238">
        <f ca="1">J152*VLOOKUP('Tipo de Pilha_AP42'!$E$1,'Área - us ur_AP42'!$A$4:$H$7,2,FALSE)/1000</f>
        <v>0</v>
      </c>
      <c r="R152" s="239">
        <f ca="1">K152*VLOOKUP('Tipo de Pilha_AP42'!$E$1,'Área - us ur_AP42'!$A$4:$H$7,3,FALSE)/1000</f>
        <v>0</v>
      </c>
      <c r="S152" s="239">
        <f ca="1">L152*VLOOKUP('Tipo de Pilha_AP42'!$E$1,'Área - us ur_AP42'!$A$4:$H$7,4,FALSE)/1000</f>
        <v>0</v>
      </c>
      <c r="T152" s="239">
        <f ca="1">M152*VLOOKUP('Tipo de Pilha_AP42'!$E$1,'Área - us ur_AP42'!$A$4:$H$7,5,FALSE)/1000</f>
        <v>9.0754643138857109E-3</v>
      </c>
      <c r="U152" s="239">
        <f ca="1">N152*VLOOKUP('Tipo de Pilha_AP42'!$E$1,'Área - us ur_AP42'!$A$4:$H$7,6,FALSE)/1000</f>
        <v>0</v>
      </c>
      <c r="V152" s="239">
        <f ca="1">O152*VLOOKUP('Tipo de Pilha_AP42'!$E$1,'Área - us ur_AP42'!$A$4:$H$7,7,FALSE)/1000</f>
        <v>6.9556137018560752E-3</v>
      </c>
      <c r="W152" s="240">
        <f ca="1">P152*VLOOKUP('Tipo de Pilha_AP42'!$E$1,'Área - us ur_AP42'!$A$4:$H$7,8,FALSE)/1000</f>
        <v>0</v>
      </c>
      <c r="X152" s="241">
        <f t="shared" ca="1" si="25"/>
        <v>1.6031078015741787E-2</v>
      </c>
    </row>
    <row r="153" spans="1:24" ht="15" customHeight="1" x14ac:dyDescent="0.2">
      <c r="A153" s="90">
        <f>'Série Vento-2 dias'!J153</f>
        <v>42306</v>
      </c>
      <c r="B153" s="55">
        <f ca="1">'Série Vento-2 dias'!K153</f>
        <v>18.041551079999998</v>
      </c>
      <c r="C153" s="235">
        <f t="shared" ca="1" si="27"/>
        <v>0.36083102160000002</v>
      </c>
      <c r="D153" s="235">
        <f t="shared" ca="1" si="27"/>
        <v>0.36083102160000002</v>
      </c>
      <c r="E153" s="235">
        <f t="shared" ca="1" si="27"/>
        <v>0.36083102160000002</v>
      </c>
      <c r="F153" s="235">
        <f t="shared" ca="1" si="26"/>
        <v>1.0824930647999997</v>
      </c>
      <c r="G153" s="235">
        <f t="shared" ca="1" si="26"/>
        <v>1.0824930647999997</v>
      </c>
      <c r="H153" s="235">
        <f t="shared" ca="1" si="28"/>
        <v>1.6237395971999999</v>
      </c>
      <c r="I153" s="236">
        <f t="shared" ca="1" si="29"/>
        <v>1.9845706188000001</v>
      </c>
      <c r="J153" s="237">
        <f t="shared" ca="1" si="18"/>
        <v>0</v>
      </c>
      <c r="K153" s="235">
        <f t="shared" ca="1" si="19"/>
        <v>0</v>
      </c>
      <c r="L153" s="235">
        <f t="shared" ca="1" si="20"/>
        <v>0</v>
      </c>
      <c r="M153" s="235">
        <f t="shared" ca="1" si="21"/>
        <v>41.005664197501602</v>
      </c>
      <c r="N153" s="235">
        <f t="shared" ca="1" si="22"/>
        <v>41.005664197501602</v>
      </c>
      <c r="O153" s="235">
        <f t="shared" ca="1" si="23"/>
        <v>112.49431503354667</v>
      </c>
      <c r="P153" s="235">
        <f t="shared" ca="1" si="24"/>
        <v>179.03227438250047</v>
      </c>
      <c r="Q153" s="238">
        <f ca="1">J153*VLOOKUP('Tipo de Pilha_AP42'!$E$1,'Área - us ur_AP42'!$A$4:$H$7,2,FALSE)/1000</f>
        <v>0</v>
      </c>
      <c r="R153" s="239">
        <f ca="1">K153*VLOOKUP('Tipo de Pilha_AP42'!$E$1,'Área - us ur_AP42'!$A$4:$H$7,3,FALSE)/1000</f>
        <v>0</v>
      </c>
      <c r="S153" s="239">
        <f ca="1">L153*VLOOKUP('Tipo de Pilha_AP42'!$E$1,'Área - us ur_AP42'!$A$4:$H$7,4,FALSE)/1000</f>
        <v>0</v>
      </c>
      <c r="T153" s="239">
        <f ca="1">M153*VLOOKUP('Tipo de Pilha_AP42'!$E$1,'Área - us ur_AP42'!$A$4:$H$7,5,FALSE)/1000</f>
        <v>1.9682718814800767E-2</v>
      </c>
      <c r="U153" s="239">
        <f ca="1">N153*VLOOKUP('Tipo de Pilha_AP42'!$E$1,'Área - us ur_AP42'!$A$4:$H$7,6,FALSE)/1000</f>
        <v>0</v>
      </c>
      <c r="V153" s="239">
        <f ca="1">O153*VLOOKUP('Tipo de Pilha_AP42'!$E$1,'Área - us ur_AP42'!$A$4:$H$7,7,FALSE)/1000</f>
        <v>1.34993178040256E-2</v>
      </c>
      <c r="W153" s="240">
        <f ca="1">P153*VLOOKUP('Tipo de Pilha_AP42'!$E$1,'Área - us ur_AP42'!$A$4:$H$7,8,FALSE)/1000</f>
        <v>0</v>
      </c>
      <c r="X153" s="241">
        <f t="shared" ca="1" si="25"/>
        <v>3.3182036618826363E-2</v>
      </c>
    </row>
    <row r="154" spans="1:24" ht="15" customHeight="1" x14ac:dyDescent="0.2">
      <c r="A154" s="90">
        <f>'Série Vento-2 dias'!J154</f>
        <v>42308</v>
      </c>
      <c r="B154" s="55">
        <f ca="1">'Série Vento-2 dias'!K154</f>
        <v>13.74594368</v>
      </c>
      <c r="C154" s="235">
        <f t="shared" ca="1" si="27"/>
        <v>0.27491887360000006</v>
      </c>
      <c r="D154" s="235">
        <f t="shared" ca="1" si="27"/>
        <v>0.27491887360000006</v>
      </c>
      <c r="E154" s="235">
        <f t="shared" ca="1" si="27"/>
        <v>0.27491887360000006</v>
      </c>
      <c r="F154" s="235">
        <f t="shared" ca="1" si="26"/>
        <v>0.82475662080000001</v>
      </c>
      <c r="G154" s="235">
        <f t="shared" ca="1" si="26"/>
        <v>0.82475662080000001</v>
      </c>
      <c r="H154" s="235">
        <f t="shared" ca="1" si="28"/>
        <v>1.2371349312000002</v>
      </c>
      <c r="I154" s="236">
        <f t="shared" ca="1" si="29"/>
        <v>1.5120538048000003</v>
      </c>
      <c r="J154" s="237">
        <f t="shared" ca="1" si="18"/>
        <v>0</v>
      </c>
      <c r="K154" s="235">
        <f t="shared" ca="1" si="19"/>
        <v>0</v>
      </c>
      <c r="L154" s="235">
        <f t="shared" ca="1" si="20"/>
        <v>0</v>
      </c>
      <c r="M154" s="235">
        <f t="shared" ca="1" si="21"/>
        <v>18.90721732059523</v>
      </c>
      <c r="N154" s="235">
        <f t="shared" ca="1" si="22"/>
        <v>18.90721732059523</v>
      </c>
      <c r="O154" s="235">
        <f t="shared" ca="1" si="23"/>
        <v>57.963447515467294</v>
      </c>
      <c r="P154" s="235">
        <f t="shared" ca="1" si="24"/>
        <v>94.960090435965128</v>
      </c>
      <c r="Q154" s="238">
        <f ca="1">J154*VLOOKUP('Tipo de Pilha_AP42'!$E$1,'Área - us ur_AP42'!$A$4:$H$7,2,FALSE)/1000</f>
        <v>0</v>
      </c>
      <c r="R154" s="239">
        <f ca="1">K154*VLOOKUP('Tipo de Pilha_AP42'!$E$1,'Área - us ur_AP42'!$A$4:$H$7,3,FALSE)/1000</f>
        <v>0</v>
      </c>
      <c r="S154" s="239">
        <f ca="1">L154*VLOOKUP('Tipo de Pilha_AP42'!$E$1,'Área - us ur_AP42'!$A$4:$H$7,4,FALSE)/1000</f>
        <v>0</v>
      </c>
      <c r="T154" s="239">
        <f ca="1">M154*VLOOKUP('Tipo de Pilha_AP42'!$E$1,'Área - us ur_AP42'!$A$4:$H$7,5,FALSE)/1000</f>
        <v>9.0754643138857109E-3</v>
      </c>
      <c r="U154" s="239">
        <f ca="1">N154*VLOOKUP('Tipo de Pilha_AP42'!$E$1,'Área - us ur_AP42'!$A$4:$H$7,6,FALSE)/1000</f>
        <v>0</v>
      </c>
      <c r="V154" s="239">
        <f ca="1">O154*VLOOKUP('Tipo de Pilha_AP42'!$E$1,'Área - us ur_AP42'!$A$4:$H$7,7,FALSE)/1000</f>
        <v>6.9556137018560752E-3</v>
      </c>
      <c r="W154" s="240">
        <f ca="1">P154*VLOOKUP('Tipo de Pilha_AP42'!$E$1,'Área - us ur_AP42'!$A$4:$H$7,8,FALSE)/1000</f>
        <v>0</v>
      </c>
      <c r="X154" s="241">
        <f t="shared" ca="1" si="25"/>
        <v>1.6031078015741787E-2</v>
      </c>
    </row>
    <row r="155" spans="1:24" ht="15" customHeight="1" x14ac:dyDescent="0.2">
      <c r="A155" s="90">
        <f>'Série Vento-2 dias'!J155</f>
        <v>42310</v>
      </c>
      <c r="B155" s="55">
        <f ca="1">'Série Vento-2 dias'!K155</f>
        <v>18.90067256</v>
      </c>
      <c r="C155" s="235">
        <f t="shared" ca="1" si="27"/>
        <v>0.37801345120000007</v>
      </c>
      <c r="D155" s="235">
        <f t="shared" ca="1" si="27"/>
        <v>0.37801345120000007</v>
      </c>
      <c r="E155" s="235">
        <f t="shared" ca="1" si="27"/>
        <v>0.37801345120000007</v>
      </c>
      <c r="F155" s="235">
        <f t="shared" ca="1" si="26"/>
        <v>1.1340403535999999</v>
      </c>
      <c r="G155" s="235">
        <f t="shared" ca="1" si="26"/>
        <v>1.1340403535999999</v>
      </c>
      <c r="H155" s="235">
        <f t="shared" ca="1" si="28"/>
        <v>1.7010605304000002</v>
      </c>
      <c r="I155" s="236">
        <f t="shared" ca="1" si="29"/>
        <v>2.0790739816000001</v>
      </c>
      <c r="J155" s="237">
        <f t="shared" ca="1" si="18"/>
        <v>0</v>
      </c>
      <c r="K155" s="235">
        <f t="shared" ca="1" si="19"/>
        <v>0</v>
      </c>
      <c r="L155" s="235">
        <f t="shared" ca="1" si="20"/>
        <v>0</v>
      </c>
      <c r="M155" s="235">
        <f t="shared" ca="1" si="21"/>
        <v>46.350032370838349</v>
      </c>
      <c r="N155" s="235">
        <f t="shared" ca="1" si="22"/>
        <v>46.350032370838349</v>
      </c>
      <c r="O155" s="235">
        <f t="shared" ca="1" si="23"/>
        <v>125.48101583256233</v>
      </c>
      <c r="P155" s="235">
        <f t="shared" ca="1" si="24"/>
        <v>198.95465935382452</v>
      </c>
      <c r="Q155" s="238">
        <f ca="1">J155*VLOOKUP('Tipo de Pilha_AP42'!$E$1,'Área - us ur_AP42'!$A$4:$H$7,2,FALSE)/1000</f>
        <v>0</v>
      </c>
      <c r="R155" s="239">
        <f ca="1">K155*VLOOKUP('Tipo de Pilha_AP42'!$E$1,'Área - us ur_AP42'!$A$4:$H$7,3,FALSE)/1000</f>
        <v>0</v>
      </c>
      <c r="S155" s="239">
        <f ca="1">L155*VLOOKUP('Tipo de Pilha_AP42'!$E$1,'Área - us ur_AP42'!$A$4:$H$7,4,FALSE)/1000</f>
        <v>0</v>
      </c>
      <c r="T155" s="239">
        <f ca="1">M155*VLOOKUP('Tipo de Pilha_AP42'!$E$1,'Área - us ur_AP42'!$A$4:$H$7,5,FALSE)/1000</f>
        <v>2.2248015538002406E-2</v>
      </c>
      <c r="U155" s="239">
        <f ca="1">N155*VLOOKUP('Tipo de Pilha_AP42'!$E$1,'Área - us ur_AP42'!$A$4:$H$7,6,FALSE)/1000</f>
        <v>0</v>
      </c>
      <c r="V155" s="239">
        <f ca="1">O155*VLOOKUP('Tipo de Pilha_AP42'!$E$1,'Área - us ur_AP42'!$A$4:$H$7,7,FALSE)/1000</f>
        <v>1.505772189990748E-2</v>
      </c>
      <c r="W155" s="240">
        <f ca="1">P155*VLOOKUP('Tipo de Pilha_AP42'!$E$1,'Área - us ur_AP42'!$A$4:$H$7,8,FALSE)/1000</f>
        <v>0</v>
      </c>
      <c r="X155" s="241">
        <f t="shared" ca="1" si="25"/>
        <v>3.7305737437909887E-2</v>
      </c>
    </row>
    <row r="156" spans="1:24" ht="15" customHeight="1" x14ac:dyDescent="0.2">
      <c r="A156" s="90">
        <f>'Série Vento-2 dias'!J156</f>
        <v>42312</v>
      </c>
      <c r="B156" s="55">
        <f ca="1">'Série Vento-2 dias'!K156</f>
        <v>17.182429599999999</v>
      </c>
      <c r="C156" s="235">
        <f t="shared" ca="1" si="27"/>
        <v>0.34364859200000003</v>
      </c>
      <c r="D156" s="235">
        <f t="shared" ca="1" si="27"/>
        <v>0.34364859200000003</v>
      </c>
      <c r="E156" s="235">
        <f t="shared" ca="1" si="27"/>
        <v>0.34364859200000003</v>
      </c>
      <c r="F156" s="235">
        <f t="shared" ca="1" si="26"/>
        <v>1.0309457759999998</v>
      </c>
      <c r="G156" s="235">
        <f t="shared" ca="1" si="26"/>
        <v>1.0309457759999998</v>
      </c>
      <c r="H156" s="235">
        <f t="shared" ca="1" si="28"/>
        <v>1.5464186640000002</v>
      </c>
      <c r="I156" s="236">
        <f t="shared" ca="1" si="29"/>
        <v>1.890067256</v>
      </c>
      <c r="J156" s="237">
        <f t="shared" ca="1" si="18"/>
        <v>0</v>
      </c>
      <c r="K156" s="235">
        <f t="shared" ca="1" si="19"/>
        <v>0</v>
      </c>
      <c r="L156" s="235">
        <f t="shared" ca="1" si="20"/>
        <v>0</v>
      </c>
      <c r="M156" s="235">
        <f t="shared" ca="1" si="21"/>
        <v>35.969522290150032</v>
      </c>
      <c r="N156" s="235">
        <f t="shared" ca="1" si="22"/>
        <v>35.969522290150032</v>
      </c>
      <c r="O156" s="235">
        <f t="shared" ca="1" si="23"/>
        <v>100.20112333299764</v>
      </c>
      <c r="P156" s="235">
        <f t="shared" ca="1" si="24"/>
        <v>160.14587213851544</v>
      </c>
      <c r="Q156" s="238">
        <f ca="1">J156*VLOOKUP('Tipo de Pilha_AP42'!$E$1,'Área - us ur_AP42'!$A$4:$H$7,2,FALSE)/1000</f>
        <v>0</v>
      </c>
      <c r="R156" s="239">
        <f ca="1">K156*VLOOKUP('Tipo de Pilha_AP42'!$E$1,'Área - us ur_AP42'!$A$4:$H$7,3,FALSE)/1000</f>
        <v>0</v>
      </c>
      <c r="S156" s="239">
        <f ca="1">L156*VLOOKUP('Tipo de Pilha_AP42'!$E$1,'Área - us ur_AP42'!$A$4:$H$7,4,FALSE)/1000</f>
        <v>0</v>
      </c>
      <c r="T156" s="239">
        <f ca="1">M156*VLOOKUP('Tipo de Pilha_AP42'!$E$1,'Área - us ur_AP42'!$A$4:$H$7,5,FALSE)/1000</f>
        <v>1.7265370699272014E-2</v>
      </c>
      <c r="U156" s="239">
        <f ca="1">N156*VLOOKUP('Tipo de Pilha_AP42'!$E$1,'Área - us ur_AP42'!$A$4:$H$7,6,FALSE)/1000</f>
        <v>0</v>
      </c>
      <c r="V156" s="239">
        <f ca="1">O156*VLOOKUP('Tipo de Pilha_AP42'!$E$1,'Área - us ur_AP42'!$A$4:$H$7,7,FALSE)/1000</f>
        <v>1.2024134799959717E-2</v>
      </c>
      <c r="W156" s="240">
        <f ca="1">P156*VLOOKUP('Tipo de Pilha_AP42'!$E$1,'Área - us ur_AP42'!$A$4:$H$7,8,FALSE)/1000</f>
        <v>0</v>
      </c>
      <c r="X156" s="241">
        <f t="shared" ca="1" si="25"/>
        <v>2.9289505499231733E-2</v>
      </c>
    </row>
    <row r="157" spans="1:24" ht="15" customHeight="1" x14ac:dyDescent="0.2">
      <c r="A157" s="90">
        <f>'Série Vento-2 dias'!J157</f>
        <v>42314</v>
      </c>
      <c r="B157" s="55">
        <f ca="1">'Série Vento-2 dias'!K157</f>
        <v>12.027700719999999</v>
      </c>
      <c r="C157" s="235">
        <f t="shared" ca="1" si="27"/>
        <v>0.24055401440000002</v>
      </c>
      <c r="D157" s="235">
        <f t="shared" ca="1" si="27"/>
        <v>0.24055401440000002</v>
      </c>
      <c r="E157" s="235">
        <f t="shared" ca="1" si="27"/>
        <v>0.24055401440000002</v>
      </c>
      <c r="F157" s="235">
        <f t="shared" ca="1" si="26"/>
        <v>0.72166204319999994</v>
      </c>
      <c r="G157" s="235">
        <f t="shared" ca="1" si="26"/>
        <v>0.72166204319999994</v>
      </c>
      <c r="H157" s="235">
        <f t="shared" ca="1" si="28"/>
        <v>1.0824930648</v>
      </c>
      <c r="I157" s="236">
        <f t="shared" ca="1" si="29"/>
        <v>1.3230470792</v>
      </c>
      <c r="J157" s="237">
        <f t="shared" ca="1" si="18"/>
        <v>0</v>
      </c>
      <c r="K157" s="235">
        <f t="shared" ca="1" si="19"/>
        <v>0</v>
      </c>
      <c r="L157" s="235">
        <f t="shared" ca="1" si="20"/>
        <v>0</v>
      </c>
      <c r="M157" s="235">
        <f t="shared" ca="1" si="21"/>
        <v>12.22542243172872</v>
      </c>
      <c r="N157" s="235">
        <f t="shared" ca="1" si="22"/>
        <v>12.22542243172872</v>
      </c>
      <c r="O157" s="235">
        <f t="shared" ca="1" si="23"/>
        <v>41.00566419750163</v>
      </c>
      <c r="P157" s="235">
        <f t="shared" ca="1" si="24"/>
        <v>68.583095948723766</v>
      </c>
      <c r="Q157" s="238">
        <f ca="1">J157*VLOOKUP('Tipo de Pilha_AP42'!$E$1,'Área - us ur_AP42'!$A$4:$H$7,2,FALSE)/1000</f>
        <v>0</v>
      </c>
      <c r="R157" s="239">
        <f ca="1">K157*VLOOKUP('Tipo de Pilha_AP42'!$E$1,'Área - us ur_AP42'!$A$4:$H$7,3,FALSE)/1000</f>
        <v>0</v>
      </c>
      <c r="S157" s="239">
        <f ca="1">L157*VLOOKUP('Tipo de Pilha_AP42'!$E$1,'Área - us ur_AP42'!$A$4:$H$7,4,FALSE)/1000</f>
        <v>0</v>
      </c>
      <c r="T157" s="239">
        <f ca="1">M157*VLOOKUP('Tipo de Pilha_AP42'!$E$1,'Área - us ur_AP42'!$A$4:$H$7,5,FALSE)/1000</f>
        <v>5.8682027672297852E-3</v>
      </c>
      <c r="U157" s="239">
        <f ca="1">N157*VLOOKUP('Tipo de Pilha_AP42'!$E$1,'Área - us ur_AP42'!$A$4:$H$7,6,FALSE)/1000</f>
        <v>0</v>
      </c>
      <c r="V157" s="239">
        <f ca="1">O157*VLOOKUP('Tipo de Pilha_AP42'!$E$1,'Área - us ur_AP42'!$A$4:$H$7,7,FALSE)/1000</f>
        <v>4.9206797037001961E-3</v>
      </c>
      <c r="W157" s="240">
        <f ca="1">P157*VLOOKUP('Tipo de Pilha_AP42'!$E$1,'Área - us ur_AP42'!$A$4:$H$7,8,FALSE)/1000</f>
        <v>0</v>
      </c>
      <c r="X157" s="241">
        <f t="shared" ca="1" si="25"/>
        <v>1.0788882470929982E-2</v>
      </c>
    </row>
    <row r="158" spans="1:24" ht="15" customHeight="1" x14ac:dyDescent="0.2">
      <c r="A158" s="90">
        <f>'Série Vento-2 dias'!J158</f>
        <v>42316</v>
      </c>
      <c r="B158" s="55">
        <f ca="1">'Série Vento-2 dias'!K158</f>
        <v>17.182429599999999</v>
      </c>
      <c r="C158" s="235">
        <f t="shared" ca="1" si="27"/>
        <v>0.34364859200000003</v>
      </c>
      <c r="D158" s="235">
        <f t="shared" ca="1" si="27"/>
        <v>0.34364859200000003</v>
      </c>
      <c r="E158" s="235">
        <f t="shared" ca="1" si="27"/>
        <v>0.34364859200000003</v>
      </c>
      <c r="F158" s="235">
        <f t="shared" ca="1" si="26"/>
        <v>1.0309457759999998</v>
      </c>
      <c r="G158" s="235">
        <f t="shared" ca="1" si="26"/>
        <v>1.0309457759999998</v>
      </c>
      <c r="H158" s="235">
        <f t="shared" ca="1" si="28"/>
        <v>1.5464186640000002</v>
      </c>
      <c r="I158" s="236">
        <f t="shared" ca="1" si="29"/>
        <v>1.890067256</v>
      </c>
      <c r="J158" s="237">
        <f t="shared" ca="1" si="18"/>
        <v>0</v>
      </c>
      <c r="K158" s="235">
        <f t="shared" ca="1" si="19"/>
        <v>0</v>
      </c>
      <c r="L158" s="235">
        <f t="shared" ca="1" si="20"/>
        <v>0</v>
      </c>
      <c r="M158" s="235">
        <f t="shared" ca="1" si="21"/>
        <v>35.969522290150032</v>
      </c>
      <c r="N158" s="235">
        <f t="shared" ca="1" si="22"/>
        <v>35.969522290150032</v>
      </c>
      <c r="O158" s="235">
        <f t="shared" ca="1" si="23"/>
        <v>100.20112333299764</v>
      </c>
      <c r="P158" s="235">
        <f t="shared" ca="1" si="24"/>
        <v>160.14587213851544</v>
      </c>
      <c r="Q158" s="238">
        <f ca="1">J158*VLOOKUP('Tipo de Pilha_AP42'!$E$1,'Área - us ur_AP42'!$A$4:$H$7,2,FALSE)/1000</f>
        <v>0</v>
      </c>
      <c r="R158" s="239">
        <f ca="1">K158*VLOOKUP('Tipo de Pilha_AP42'!$E$1,'Área - us ur_AP42'!$A$4:$H$7,3,FALSE)/1000</f>
        <v>0</v>
      </c>
      <c r="S158" s="239">
        <f ca="1">L158*VLOOKUP('Tipo de Pilha_AP42'!$E$1,'Área - us ur_AP42'!$A$4:$H$7,4,FALSE)/1000</f>
        <v>0</v>
      </c>
      <c r="T158" s="239">
        <f ca="1">M158*VLOOKUP('Tipo de Pilha_AP42'!$E$1,'Área - us ur_AP42'!$A$4:$H$7,5,FALSE)/1000</f>
        <v>1.7265370699272014E-2</v>
      </c>
      <c r="U158" s="239">
        <f ca="1">N158*VLOOKUP('Tipo de Pilha_AP42'!$E$1,'Área - us ur_AP42'!$A$4:$H$7,6,FALSE)/1000</f>
        <v>0</v>
      </c>
      <c r="V158" s="239">
        <f ca="1">O158*VLOOKUP('Tipo de Pilha_AP42'!$E$1,'Área - us ur_AP42'!$A$4:$H$7,7,FALSE)/1000</f>
        <v>1.2024134799959717E-2</v>
      </c>
      <c r="W158" s="240">
        <f ca="1">P158*VLOOKUP('Tipo de Pilha_AP42'!$E$1,'Área - us ur_AP42'!$A$4:$H$7,8,FALSE)/1000</f>
        <v>0</v>
      </c>
      <c r="X158" s="241">
        <f t="shared" ca="1" si="25"/>
        <v>2.9289505499231733E-2</v>
      </c>
    </row>
    <row r="159" spans="1:24" ht="15" customHeight="1" x14ac:dyDescent="0.2">
      <c r="A159" s="90">
        <f>'Série Vento-2 dias'!J159</f>
        <v>42318</v>
      </c>
      <c r="B159" s="55">
        <f ca="1">'Série Vento-2 dias'!K159</f>
        <v>16.32330812</v>
      </c>
      <c r="C159" s="235">
        <f t="shared" ca="1" si="27"/>
        <v>0.32646616240000009</v>
      </c>
      <c r="D159" s="235">
        <f t="shared" ca="1" si="27"/>
        <v>0.32646616240000009</v>
      </c>
      <c r="E159" s="235">
        <f t="shared" ca="1" si="27"/>
        <v>0.32646616240000009</v>
      </c>
      <c r="F159" s="235">
        <f t="shared" ca="1" si="26"/>
        <v>0.9793984872</v>
      </c>
      <c r="G159" s="235">
        <f t="shared" ca="1" si="26"/>
        <v>0.9793984872</v>
      </c>
      <c r="H159" s="235">
        <f t="shared" ca="1" si="28"/>
        <v>1.4690977308000002</v>
      </c>
      <c r="I159" s="236">
        <f t="shared" ca="1" si="29"/>
        <v>1.7955638932000002</v>
      </c>
      <c r="J159" s="237">
        <f t="shared" ca="1" si="18"/>
        <v>0</v>
      </c>
      <c r="K159" s="235">
        <f t="shared" ca="1" si="19"/>
        <v>0</v>
      </c>
      <c r="L159" s="235">
        <f t="shared" ca="1" si="20"/>
        <v>0</v>
      </c>
      <c r="M159" s="235">
        <f t="shared" ca="1" si="21"/>
        <v>31.241606648783609</v>
      </c>
      <c r="N159" s="235">
        <f t="shared" ca="1" si="22"/>
        <v>31.241606648783609</v>
      </c>
      <c r="O159" s="235">
        <f t="shared" ca="1" si="23"/>
        <v>88.601440730915172</v>
      </c>
      <c r="P159" s="235">
        <f t="shared" ca="1" si="24"/>
        <v>142.29545262186943</v>
      </c>
      <c r="Q159" s="238">
        <f ca="1">J159*VLOOKUP('Tipo de Pilha_AP42'!$E$1,'Área - us ur_AP42'!$A$4:$H$7,2,FALSE)/1000</f>
        <v>0</v>
      </c>
      <c r="R159" s="239">
        <f ca="1">K159*VLOOKUP('Tipo de Pilha_AP42'!$E$1,'Área - us ur_AP42'!$A$4:$H$7,3,FALSE)/1000</f>
        <v>0</v>
      </c>
      <c r="S159" s="239">
        <f ca="1">L159*VLOOKUP('Tipo de Pilha_AP42'!$E$1,'Área - us ur_AP42'!$A$4:$H$7,4,FALSE)/1000</f>
        <v>0</v>
      </c>
      <c r="T159" s="239">
        <f ca="1">M159*VLOOKUP('Tipo de Pilha_AP42'!$E$1,'Área - us ur_AP42'!$A$4:$H$7,5,FALSE)/1000</f>
        <v>1.4995971191416132E-2</v>
      </c>
      <c r="U159" s="239">
        <f ca="1">N159*VLOOKUP('Tipo de Pilha_AP42'!$E$1,'Área - us ur_AP42'!$A$4:$H$7,6,FALSE)/1000</f>
        <v>0</v>
      </c>
      <c r="V159" s="239">
        <f ca="1">O159*VLOOKUP('Tipo de Pilha_AP42'!$E$1,'Área - us ur_AP42'!$A$4:$H$7,7,FALSE)/1000</f>
        <v>1.0632172887709821E-2</v>
      </c>
      <c r="W159" s="240">
        <f ca="1">P159*VLOOKUP('Tipo de Pilha_AP42'!$E$1,'Área - us ur_AP42'!$A$4:$H$7,8,FALSE)/1000</f>
        <v>0</v>
      </c>
      <c r="X159" s="241">
        <f t="shared" ca="1" si="25"/>
        <v>2.5628144079125954E-2</v>
      </c>
    </row>
    <row r="160" spans="1:24" ht="15" customHeight="1" x14ac:dyDescent="0.2">
      <c r="A160" s="90">
        <f>'Série Vento-2 dias'!J160</f>
        <v>42320</v>
      </c>
      <c r="B160" s="55">
        <f ca="1">'Série Vento-2 dias'!K160</f>
        <v>16.32330812</v>
      </c>
      <c r="C160" s="235">
        <f t="shared" ca="1" si="27"/>
        <v>0.32646616240000009</v>
      </c>
      <c r="D160" s="235">
        <f t="shared" ca="1" si="27"/>
        <v>0.32646616240000009</v>
      </c>
      <c r="E160" s="235">
        <f t="shared" ca="1" si="27"/>
        <v>0.32646616240000009</v>
      </c>
      <c r="F160" s="235">
        <f t="shared" ca="1" si="26"/>
        <v>0.9793984872</v>
      </c>
      <c r="G160" s="235">
        <f t="shared" ca="1" si="26"/>
        <v>0.9793984872</v>
      </c>
      <c r="H160" s="235">
        <f t="shared" ca="1" si="28"/>
        <v>1.4690977308000002</v>
      </c>
      <c r="I160" s="236">
        <f t="shared" ca="1" si="29"/>
        <v>1.7955638932000002</v>
      </c>
      <c r="J160" s="237">
        <f t="shared" ca="1" si="18"/>
        <v>0</v>
      </c>
      <c r="K160" s="235">
        <f t="shared" ca="1" si="19"/>
        <v>0</v>
      </c>
      <c r="L160" s="235">
        <f t="shared" ca="1" si="20"/>
        <v>0</v>
      </c>
      <c r="M160" s="235">
        <f t="shared" ca="1" si="21"/>
        <v>31.241606648783609</v>
      </c>
      <c r="N160" s="235">
        <f t="shared" ca="1" si="22"/>
        <v>31.241606648783609</v>
      </c>
      <c r="O160" s="235">
        <f t="shared" ca="1" si="23"/>
        <v>88.601440730915172</v>
      </c>
      <c r="P160" s="235">
        <f t="shared" ca="1" si="24"/>
        <v>142.29545262186943</v>
      </c>
      <c r="Q160" s="238">
        <f ca="1">J160*VLOOKUP('Tipo de Pilha_AP42'!$E$1,'Área - us ur_AP42'!$A$4:$H$7,2,FALSE)/1000</f>
        <v>0</v>
      </c>
      <c r="R160" s="239">
        <f ca="1">K160*VLOOKUP('Tipo de Pilha_AP42'!$E$1,'Área - us ur_AP42'!$A$4:$H$7,3,FALSE)/1000</f>
        <v>0</v>
      </c>
      <c r="S160" s="239">
        <f ca="1">L160*VLOOKUP('Tipo de Pilha_AP42'!$E$1,'Área - us ur_AP42'!$A$4:$H$7,4,FALSE)/1000</f>
        <v>0</v>
      </c>
      <c r="T160" s="239">
        <f ca="1">M160*VLOOKUP('Tipo de Pilha_AP42'!$E$1,'Área - us ur_AP42'!$A$4:$H$7,5,FALSE)/1000</f>
        <v>1.4995971191416132E-2</v>
      </c>
      <c r="U160" s="239">
        <f ca="1">N160*VLOOKUP('Tipo de Pilha_AP42'!$E$1,'Área - us ur_AP42'!$A$4:$H$7,6,FALSE)/1000</f>
        <v>0</v>
      </c>
      <c r="V160" s="239">
        <f ca="1">O160*VLOOKUP('Tipo de Pilha_AP42'!$E$1,'Área - us ur_AP42'!$A$4:$H$7,7,FALSE)/1000</f>
        <v>1.0632172887709821E-2</v>
      </c>
      <c r="W160" s="240">
        <f ca="1">P160*VLOOKUP('Tipo de Pilha_AP42'!$E$1,'Área - us ur_AP42'!$A$4:$H$7,8,FALSE)/1000</f>
        <v>0</v>
      </c>
      <c r="X160" s="241">
        <f t="shared" ca="1" si="25"/>
        <v>2.5628144079125954E-2</v>
      </c>
    </row>
    <row r="161" spans="1:24" ht="15" customHeight="1" x14ac:dyDescent="0.2">
      <c r="A161" s="90">
        <f>'Série Vento-2 dias'!J161</f>
        <v>42322</v>
      </c>
      <c r="B161" s="55">
        <f ca="1">'Série Vento-2 dias'!K161</f>
        <v>14.605065159999999</v>
      </c>
      <c r="C161" s="235">
        <f t="shared" ca="1" si="27"/>
        <v>0.29210130320000005</v>
      </c>
      <c r="D161" s="235">
        <f t="shared" ca="1" si="27"/>
        <v>0.29210130320000005</v>
      </c>
      <c r="E161" s="235">
        <f t="shared" ca="1" si="27"/>
        <v>0.29210130320000005</v>
      </c>
      <c r="F161" s="235">
        <f t="shared" ca="1" si="26"/>
        <v>0.87630390959999993</v>
      </c>
      <c r="G161" s="235">
        <f t="shared" ca="1" si="26"/>
        <v>0.87630390959999993</v>
      </c>
      <c r="H161" s="235">
        <f t="shared" ca="1" si="28"/>
        <v>1.3144558644</v>
      </c>
      <c r="I161" s="236">
        <f t="shared" ca="1" si="29"/>
        <v>1.6065571676000001</v>
      </c>
      <c r="J161" s="237">
        <f t="shared" ca="1" si="18"/>
        <v>0</v>
      </c>
      <c r="K161" s="235">
        <f t="shared" ca="1" si="19"/>
        <v>0</v>
      </c>
      <c r="L161" s="235">
        <f t="shared" ca="1" si="20"/>
        <v>0</v>
      </c>
      <c r="M161" s="235">
        <f t="shared" ca="1" si="21"/>
        <v>22.710454164006201</v>
      </c>
      <c r="N161" s="235">
        <f t="shared" ca="1" si="22"/>
        <v>22.710454164006201</v>
      </c>
      <c r="O161" s="235">
        <f t="shared" ca="1" si="23"/>
        <v>67.482602822149971</v>
      </c>
      <c r="P161" s="235">
        <f t="shared" ca="1" si="24"/>
        <v>109.70256177059423</v>
      </c>
      <c r="Q161" s="238">
        <f ca="1">J161*VLOOKUP('Tipo de Pilha_AP42'!$E$1,'Área - us ur_AP42'!$A$4:$H$7,2,FALSE)/1000</f>
        <v>0</v>
      </c>
      <c r="R161" s="239">
        <f ca="1">K161*VLOOKUP('Tipo de Pilha_AP42'!$E$1,'Área - us ur_AP42'!$A$4:$H$7,3,FALSE)/1000</f>
        <v>0</v>
      </c>
      <c r="S161" s="239">
        <f ca="1">L161*VLOOKUP('Tipo de Pilha_AP42'!$E$1,'Área - us ur_AP42'!$A$4:$H$7,4,FALSE)/1000</f>
        <v>0</v>
      </c>
      <c r="T161" s="239">
        <f ca="1">M161*VLOOKUP('Tipo de Pilha_AP42'!$E$1,'Área - us ur_AP42'!$A$4:$H$7,5,FALSE)/1000</f>
        <v>1.0901017998722977E-2</v>
      </c>
      <c r="U161" s="239">
        <f ca="1">N161*VLOOKUP('Tipo de Pilha_AP42'!$E$1,'Área - us ur_AP42'!$A$4:$H$7,6,FALSE)/1000</f>
        <v>0</v>
      </c>
      <c r="V161" s="239">
        <f ca="1">O161*VLOOKUP('Tipo de Pilha_AP42'!$E$1,'Área - us ur_AP42'!$A$4:$H$7,7,FALSE)/1000</f>
        <v>8.0979123386579963E-3</v>
      </c>
      <c r="W161" s="240">
        <f ca="1">P161*VLOOKUP('Tipo de Pilha_AP42'!$E$1,'Área - us ur_AP42'!$A$4:$H$7,8,FALSE)/1000</f>
        <v>0</v>
      </c>
      <c r="X161" s="241">
        <f t="shared" ca="1" si="25"/>
        <v>1.8998930337380975E-2</v>
      </c>
    </row>
    <row r="162" spans="1:24" ht="15" customHeight="1" x14ac:dyDescent="0.2">
      <c r="A162" s="90">
        <f>'Série Vento-2 dias'!J162</f>
        <v>42324</v>
      </c>
      <c r="B162" s="55">
        <f ca="1">'Série Vento-2 dias'!K162</f>
        <v>12.886822199999999</v>
      </c>
      <c r="C162" s="235">
        <f t="shared" ca="1" si="27"/>
        <v>0.25773644400000001</v>
      </c>
      <c r="D162" s="235">
        <f t="shared" ca="1" si="27"/>
        <v>0.25773644400000001</v>
      </c>
      <c r="E162" s="235">
        <f t="shared" ca="1" si="27"/>
        <v>0.25773644400000001</v>
      </c>
      <c r="F162" s="235">
        <f t="shared" ca="1" si="26"/>
        <v>0.77320933199999997</v>
      </c>
      <c r="G162" s="235">
        <f t="shared" ca="1" si="26"/>
        <v>0.77320933199999997</v>
      </c>
      <c r="H162" s="235">
        <f t="shared" ca="1" si="28"/>
        <v>1.159813998</v>
      </c>
      <c r="I162" s="236">
        <f t="shared" ca="1" si="29"/>
        <v>1.417550442</v>
      </c>
      <c r="J162" s="237">
        <f t="shared" ca="1" si="18"/>
        <v>0</v>
      </c>
      <c r="K162" s="235">
        <f t="shared" ca="1" si="19"/>
        <v>0</v>
      </c>
      <c r="L162" s="235">
        <f t="shared" ca="1" si="20"/>
        <v>0</v>
      </c>
      <c r="M162" s="235">
        <f t="shared" ca="1" si="21"/>
        <v>15.412206743169399</v>
      </c>
      <c r="N162" s="235">
        <f t="shared" ca="1" si="22"/>
        <v>15.412206743169399</v>
      </c>
      <c r="O162" s="235">
        <f t="shared" ca="1" si="23"/>
        <v>49.137801307251152</v>
      </c>
      <c r="P162" s="235">
        <f t="shared" ca="1" si="24"/>
        <v>81.253601828674945</v>
      </c>
      <c r="Q162" s="238">
        <f ca="1">J162*VLOOKUP('Tipo de Pilha_AP42'!$E$1,'Área - us ur_AP42'!$A$4:$H$7,2,FALSE)/1000</f>
        <v>0</v>
      </c>
      <c r="R162" s="239">
        <f ca="1">K162*VLOOKUP('Tipo de Pilha_AP42'!$E$1,'Área - us ur_AP42'!$A$4:$H$7,3,FALSE)/1000</f>
        <v>0</v>
      </c>
      <c r="S162" s="239">
        <f ca="1">L162*VLOOKUP('Tipo de Pilha_AP42'!$E$1,'Área - us ur_AP42'!$A$4:$H$7,4,FALSE)/1000</f>
        <v>0</v>
      </c>
      <c r="T162" s="239">
        <f ca="1">M162*VLOOKUP('Tipo de Pilha_AP42'!$E$1,'Área - us ur_AP42'!$A$4:$H$7,5,FALSE)/1000</f>
        <v>7.3978592367213115E-3</v>
      </c>
      <c r="U162" s="239">
        <f ca="1">N162*VLOOKUP('Tipo de Pilha_AP42'!$E$1,'Área - us ur_AP42'!$A$4:$H$7,6,FALSE)/1000</f>
        <v>0</v>
      </c>
      <c r="V162" s="239">
        <f ca="1">O162*VLOOKUP('Tipo de Pilha_AP42'!$E$1,'Área - us ur_AP42'!$A$4:$H$7,7,FALSE)/1000</f>
        <v>5.8965361568701384E-3</v>
      </c>
      <c r="W162" s="240">
        <f ca="1">P162*VLOOKUP('Tipo de Pilha_AP42'!$E$1,'Área - us ur_AP42'!$A$4:$H$7,8,FALSE)/1000</f>
        <v>0</v>
      </c>
      <c r="X162" s="241">
        <f t="shared" ca="1" si="25"/>
        <v>1.329439539359145E-2</v>
      </c>
    </row>
    <row r="163" spans="1:24" ht="15" customHeight="1" x14ac:dyDescent="0.2">
      <c r="A163" s="90">
        <f>'Série Vento-2 dias'!J163</f>
        <v>42326</v>
      </c>
      <c r="B163" s="55">
        <f ca="1">'Série Vento-2 dias'!K163</f>
        <v>14.605065159999999</v>
      </c>
      <c r="C163" s="235">
        <f t="shared" ca="1" si="27"/>
        <v>0.29210130320000005</v>
      </c>
      <c r="D163" s="235">
        <f t="shared" ca="1" si="27"/>
        <v>0.29210130320000005</v>
      </c>
      <c r="E163" s="235">
        <f t="shared" ca="1" si="27"/>
        <v>0.29210130320000005</v>
      </c>
      <c r="F163" s="235">
        <f t="shared" ca="1" si="26"/>
        <v>0.87630390959999993</v>
      </c>
      <c r="G163" s="235">
        <f t="shared" ca="1" si="26"/>
        <v>0.87630390959999993</v>
      </c>
      <c r="H163" s="235">
        <f t="shared" ca="1" si="28"/>
        <v>1.3144558644</v>
      </c>
      <c r="I163" s="236">
        <f t="shared" ca="1" si="29"/>
        <v>1.6065571676000001</v>
      </c>
      <c r="J163" s="237">
        <f t="shared" ca="1" si="18"/>
        <v>0</v>
      </c>
      <c r="K163" s="235">
        <f t="shared" ca="1" si="19"/>
        <v>0</v>
      </c>
      <c r="L163" s="235">
        <f t="shared" ca="1" si="20"/>
        <v>0</v>
      </c>
      <c r="M163" s="235">
        <f t="shared" ca="1" si="21"/>
        <v>22.710454164006201</v>
      </c>
      <c r="N163" s="235">
        <f t="shared" ca="1" si="22"/>
        <v>22.710454164006201</v>
      </c>
      <c r="O163" s="235">
        <f t="shared" ca="1" si="23"/>
        <v>67.482602822149971</v>
      </c>
      <c r="P163" s="235">
        <f t="shared" ca="1" si="24"/>
        <v>109.70256177059423</v>
      </c>
      <c r="Q163" s="238">
        <f ca="1">J163*VLOOKUP('Tipo de Pilha_AP42'!$E$1,'Área - us ur_AP42'!$A$4:$H$7,2,FALSE)/1000</f>
        <v>0</v>
      </c>
      <c r="R163" s="239">
        <f ca="1">K163*VLOOKUP('Tipo de Pilha_AP42'!$E$1,'Área - us ur_AP42'!$A$4:$H$7,3,FALSE)/1000</f>
        <v>0</v>
      </c>
      <c r="S163" s="239">
        <f ca="1">L163*VLOOKUP('Tipo de Pilha_AP42'!$E$1,'Área - us ur_AP42'!$A$4:$H$7,4,FALSE)/1000</f>
        <v>0</v>
      </c>
      <c r="T163" s="239">
        <f ca="1">M163*VLOOKUP('Tipo de Pilha_AP42'!$E$1,'Área - us ur_AP42'!$A$4:$H$7,5,FALSE)/1000</f>
        <v>1.0901017998722977E-2</v>
      </c>
      <c r="U163" s="239">
        <f ca="1">N163*VLOOKUP('Tipo de Pilha_AP42'!$E$1,'Área - us ur_AP42'!$A$4:$H$7,6,FALSE)/1000</f>
        <v>0</v>
      </c>
      <c r="V163" s="239">
        <f ca="1">O163*VLOOKUP('Tipo de Pilha_AP42'!$E$1,'Área - us ur_AP42'!$A$4:$H$7,7,FALSE)/1000</f>
        <v>8.0979123386579963E-3</v>
      </c>
      <c r="W163" s="240">
        <f ca="1">P163*VLOOKUP('Tipo de Pilha_AP42'!$E$1,'Área - us ur_AP42'!$A$4:$H$7,8,FALSE)/1000</f>
        <v>0</v>
      </c>
      <c r="X163" s="241">
        <f t="shared" ca="1" si="25"/>
        <v>1.8998930337380975E-2</v>
      </c>
    </row>
    <row r="164" spans="1:24" ht="15" customHeight="1" x14ac:dyDescent="0.2">
      <c r="A164" s="90">
        <f>'Série Vento-2 dias'!J164</f>
        <v>42328</v>
      </c>
      <c r="B164" s="55">
        <f ca="1">'Série Vento-2 dias'!K164</f>
        <v>15.464186639999999</v>
      </c>
      <c r="C164" s="235">
        <f t="shared" ca="1" si="27"/>
        <v>0.30928373280000004</v>
      </c>
      <c r="D164" s="235">
        <f t="shared" ca="1" si="27"/>
        <v>0.30928373280000004</v>
      </c>
      <c r="E164" s="235">
        <f t="shared" ca="1" si="27"/>
        <v>0.30928373280000004</v>
      </c>
      <c r="F164" s="235">
        <f t="shared" ca="1" si="26"/>
        <v>0.92785119839999997</v>
      </c>
      <c r="G164" s="235">
        <f t="shared" ca="1" si="26"/>
        <v>0.92785119839999997</v>
      </c>
      <c r="H164" s="235">
        <f t="shared" ca="1" si="28"/>
        <v>1.3917767976000002</v>
      </c>
      <c r="I164" s="236">
        <f t="shared" ca="1" si="29"/>
        <v>1.7010605304000002</v>
      </c>
      <c r="J164" s="237">
        <f t="shared" ca="1" si="18"/>
        <v>0</v>
      </c>
      <c r="K164" s="235">
        <f t="shared" ca="1" si="19"/>
        <v>0</v>
      </c>
      <c r="L164" s="235">
        <f t="shared" ca="1" si="20"/>
        <v>0</v>
      </c>
      <c r="M164" s="235">
        <f t="shared" ca="1" si="21"/>
        <v>26.821917273402335</v>
      </c>
      <c r="N164" s="235">
        <f t="shared" ca="1" si="22"/>
        <v>26.821917273402335</v>
      </c>
      <c r="O164" s="235">
        <f t="shared" ca="1" si="23"/>
        <v>77.695267227299297</v>
      </c>
      <c r="P164" s="235">
        <f t="shared" ca="1" si="24"/>
        <v>125.48101583256233</v>
      </c>
      <c r="Q164" s="238">
        <f ca="1">J164*VLOOKUP('Tipo de Pilha_AP42'!$E$1,'Área - us ur_AP42'!$A$4:$H$7,2,FALSE)/1000</f>
        <v>0</v>
      </c>
      <c r="R164" s="239">
        <f ca="1">K164*VLOOKUP('Tipo de Pilha_AP42'!$E$1,'Área - us ur_AP42'!$A$4:$H$7,3,FALSE)/1000</f>
        <v>0</v>
      </c>
      <c r="S164" s="239">
        <f ca="1">L164*VLOOKUP('Tipo de Pilha_AP42'!$E$1,'Área - us ur_AP42'!$A$4:$H$7,4,FALSE)/1000</f>
        <v>0</v>
      </c>
      <c r="T164" s="239">
        <f ca="1">M164*VLOOKUP('Tipo de Pilha_AP42'!$E$1,'Área - us ur_AP42'!$A$4:$H$7,5,FALSE)/1000</f>
        <v>1.287452029123312E-2</v>
      </c>
      <c r="U164" s="239">
        <f ca="1">N164*VLOOKUP('Tipo de Pilha_AP42'!$E$1,'Área - us ur_AP42'!$A$4:$H$7,6,FALSE)/1000</f>
        <v>0</v>
      </c>
      <c r="V164" s="239">
        <f ca="1">O164*VLOOKUP('Tipo de Pilha_AP42'!$E$1,'Área - us ur_AP42'!$A$4:$H$7,7,FALSE)/1000</f>
        <v>9.3234320672759153E-3</v>
      </c>
      <c r="W164" s="240">
        <f ca="1">P164*VLOOKUP('Tipo de Pilha_AP42'!$E$1,'Área - us ur_AP42'!$A$4:$H$7,8,FALSE)/1000</f>
        <v>0</v>
      </c>
      <c r="X164" s="241">
        <f t="shared" ca="1" si="25"/>
        <v>2.2197952358509035E-2</v>
      </c>
    </row>
    <row r="165" spans="1:24" ht="15" customHeight="1" x14ac:dyDescent="0.2">
      <c r="A165" s="90">
        <f>'Série Vento-2 dias'!J165</f>
        <v>42330</v>
      </c>
      <c r="B165" s="55">
        <f ca="1">'Série Vento-2 dias'!K165</f>
        <v>19.759794039999999</v>
      </c>
      <c r="C165" s="235">
        <f t="shared" ca="1" si="27"/>
        <v>0.39519588080000007</v>
      </c>
      <c r="D165" s="235">
        <f t="shared" ca="1" si="27"/>
        <v>0.39519588080000007</v>
      </c>
      <c r="E165" s="235">
        <f t="shared" ca="1" si="27"/>
        <v>0.39519588080000007</v>
      </c>
      <c r="F165" s="235">
        <f t="shared" ca="1" si="26"/>
        <v>1.1855876423999998</v>
      </c>
      <c r="G165" s="235">
        <f t="shared" ca="1" si="26"/>
        <v>1.1855876423999998</v>
      </c>
      <c r="H165" s="235">
        <f t="shared" ca="1" si="28"/>
        <v>1.7783814636000002</v>
      </c>
      <c r="I165" s="236">
        <f t="shared" ca="1" si="29"/>
        <v>2.1735773444000004</v>
      </c>
      <c r="J165" s="237">
        <f t="shared" ca="1" si="18"/>
        <v>0</v>
      </c>
      <c r="K165" s="235">
        <f t="shared" ca="1" si="19"/>
        <v>0</v>
      </c>
      <c r="L165" s="235">
        <f t="shared" ca="1" si="20"/>
        <v>0</v>
      </c>
      <c r="M165" s="235">
        <f t="shared" ca="1" si="21"/>
        <v>52.002626810160223</v>
      </c>
      <c r="N165" s="235">
        <f t="shared" ca="1" si="22"/>
        <v>52.002626810160223</v>
      </c>
      <c r="O165" s="235">
        <f t="shared" ca="1" si="23"/>
        <v>139.16122573004458</v>
      </c>
      <c r="P165" s="235">
        <f t="shared" ca="1" si="24"/>
        <v>219.91302705248756</v>
      </c>
      <c r="Q165" s="238">
        <f ca="1">J165*VLOOKUP('Tipo de Pilha_AP42'!$E$1,'Área - us ur_AP42'!$A$4:$H$7,2,FALSE)/1000</f>
        <v>0</v>
      </c>
      <c r="R165" s="239">
        <f ca="1">K165*VLOOKUP('Tipo de Pilha_AP42'!$E$1,'Área - us ur_AP42'!$A$4:$H$7,3,FALSE)/1000</f>
        <v>0</v>
      </c>
      <c r="S165" s="239">
        <f ca="1">L165*VLOOKUP('Tipo de Pilha_AP42'!$E$1,'Área - us ur_AP42'!$A$4:$H$7,4,FALSE)/1000</f>
        <v>0</v>
      </c>
      <c r="T165" s="239">
        <f ca="1">M165*VLOOKUP('Tipo de Pilha_AP42'!$E$1,'Área - us ur_AP42'!$A$4:$H$7,5,FALSE)/1000</f>
        <v>2.4961260868876907E-2</v>
      </c>
      <c r="U165" s="239">
        <f ca="1">N165*VLOOKUP('Tipo de Pilha_AP42'!$E$1,'Área - us ur_AP42'!$A$4:$H$7,6,FALSE)/1000</f>
        <v>0</v>
      </c>
      <c r="V165" s="239">
        <f ca="1">O165*VLOOKUP('Tipo de Pilha_AP42'!$E$1,'Área - us ur_AP42'!$A$4:$H$7,7,FALSE)/1000</f>
        <v>1.669934708760535E-2</v>
      </c>
      <c r="W165" s="240">
        <f ca="1">P165*VLOOKUP('Tipo de Pilha_AP42'!$E$1,'Área - us ur_AP42'!$A$4:$H$7,8,FALSE)/1000</f>
        <v>0</v>
      </c>
      <c r="X165" s="241">
        <f t="shared" ca="1" si="25"/>
        <v>4.1660607956482257E-2</v>
      </c>
    </row>
    <row r="166" spans="1:24" ht="15" customHeight="1" x14ac:dyDescent="0.2">
      <c r="A166" s="90">
        <f>'Série Vento-2 dias'!J166</f>
        <v>42332</v>
      </c>
      <c r="B166" s="55">
        <f ca="1">'Série Vento-2 dias'!K166</f>
        <v>12.886822199999999</v>
      </c>
      <c r="C166" s="235">
        <f t="shared" ca="1" si="27"/>
        <v>0.25773644400000001</v>
      </c>
      <c r="D166" s="235">
        <f t="shared" ca="1" si="27"/>
        <v>0.25773644400000001</v>
      </c>
      <c r="E166" s="235">
        <f t="shared" ca="1" si="27"/>
        <v>0.25773644400000001</v>
      </c>
      <c r="F166" s="235">
        <f t="shared" ca="1" si="26"/>
        <v>0.77320933199999997</v>
      </c>
      <c r="G166" s="235">
        <f t="shared" ca="1" si="26"/>
        <v>0.77320933199999997</v>
      </c>
      <c r="H166" s="235">
        <f t="shared" ca="1" si="28"/>
        <v>1.159813998</v>
      </c>
      <c r="I166" s="236">
        <f t="shared" ca="1" si="29"/>
        <v>1.417550442</v>
      </c>
      <c r="J166" s="237">
        <f t="shared" ca="1" si="18"/>
        <v>0</v>
      </c>
      <c r="K166" s="235">
        <f t="shared" ca="1" si="19"/>
        <v>0</v>
      </c>
      <c r="L166" s="235">
        <f t="shared" ca="1" si="20"/>
        <v>0</v>
      </c>
      <c r="M166" s="235">
        <f t="shared" ca="1" si="21"/>
        <v>15.412206743169399</v>
      </c>
      <c r="N166" s="235">
        <f t="shared" ca="1" si="22"/>
        <v>15.412206743169399</v>
      </c>
      <c r="O166" s="235">
        <f t="shared" ca="1" si="23"/>
        <v>49.137801307251152</v>
      </c>
      <c r="P166" s="235">
        <f t="shared" ca="1" si="24"/>
        <v>81.253601828674945</v>
      </c>
      <c r="Q166" s="238">
        <f ca="1">J166*VLOOKUP('Tipo de Pilha_AP42'!$E$1,'Área - us ur_AP42'!$A$4:$H$7,2,FALSE)/1000</f>
        <v>0</v>
      </c>
      <c r="R166" s="239">
        <f ca="1">K166*VLOOKUP('Tipo de Pilha_AP42'!$E$1,'Área - us ur_AP42'!$A$4:$H$7,3,FALSE)/1000</f>
        <v>0</v>
      </c>
      <c r="S166" s="239">
        <f ca="1">L166*VLOOKUP('Tipo de Pilha_AP42'!$E$1,'Área - us ur_AP42'!$A$4:$H$7,4,FALSE)/1000</f>
        <v>0</v>
      </c>
      <c r="T166" s="239">
        <f ca="1">M166*VLOOKUP('Tipo de Pilha_AP42'!$E$1,'Área - us ur_AP42'!$A$4:$H$7,5,FALSE)/1000</f>
        <v>7.3978592367213115E-3</v>
      </c>
      <c r="U166" s="239">
        <f ca="1">N166*VLOOKUP('Tipo de Pilha_AP42'!$E$1,'Área - us ur_AP42'!$A$4:$H$7,6,FALSE)/1000</f>
        <v>0</v>
      </c>
      <c r="V166" s="239">
        <f ca="1">O166*VLOOKUP('Tipo de Pilha_AP42'!$E$1,'Área - us ur_AP42'!$A$4:$H$7,7,FALSE)/1000</f>
        <v>5.8965361568701384E-3</v>
      </c>
      <c r="W166" s="240">
        <f ca="1">P166*VLOOKUP('Tipo de Pilha_AP42'!$E$1,'Área - us ur_AP42'!$A$4:$H$7,8,FALSE)/1000</f>
        <v>0</v>
      </c>
      <c r="X166" s="241">
        <f t="shared" ca="1" si="25"/>
        <v>1.329439539359145E-2</v>
      </c>
    </row>
    <row r="167" spans="1:24" ht="15" customHeight="1" x14ac:dyDescent="0.2">
      <c r="A167" s="90">
        <f>'Série Vento-2 dias'!J167</f>
        <v>42334</v>
      </c>
      <c r="B167" s="55">
        <f ca="1">'Série Vento-2 dias'!K167</f>
        <v>12.027700719999999</v>
      </c>
      <c r="C167" s="235">
        <f t="shared" ca="1" si="27"/>
        <v>0.24055401440000002</v>
      </c>
      <c r="D167" s="235">
        <f t="shared" ca="1" si="27"/>
        <v>0.24055401440000002</v>
      </c>
      <c r="E167" s="235">
        <f t="shared" ca="1" si="27"/>
        <v>0.24055401440000002</v>
      </c>
      <c r="F167" s="235">
        <f t="shared" ca="1" si="26"/>
        <v>0.72166204319999994</v>
      </c>
      <c r="G167" s="235">
        <f t="shared" ca="1" si="26"/>
        <v>0.72166204319999994</v>
      </c>
      <c r="H167" s="235">
        <f t="shared" ca="1" si="28"/>
        <v>1.0824930648</v>
      </c>
      <c r="I167" s="236">
        <f t="shared" ca="1" si="29"/>
        <v>1.3230470792</v>
      </c>
      <c r="J167" s="237">
        <f t="shared" ca="1" si="18"/>
        <v>0</v>
      </c>
      <c r="K167" s="235">
        <f t="shared" ca="1" si="19"/>
        <v>0</v>
      </c>
      <c r="L167" s="235">
        <f t="shared" ca="1" si="20"/>
        <v>0</v>
      </c>
      <c r="M167" s="235">
        <f t="shared" ca="1" si="21"/>
        <v>12.22542243172872</v>
      </c>
      <c r="N167" s="235">
        <f t="shared" ca="1" si="22"/>
        <v>12.22542243172872</v>
      </c>
      <c r="O167" s="235">
        <f t="shared" ca="1" si="23"/>
        <v>41.00566419750163</v>
      </c>
      <c r="P167" s="235">
        <f t="shared" ca="1" si="24"/>
        <v>68.583095948723766</v>
      </c>
      <c r="Q167" s="238">
        <f ca="1">J167*VLOOKUP('Tipo de Pilha_AP42'!$E$1,'Área - us ur_AP42'!$A$4:$H$7,2,FALSE)/1000</f>
        <v>0</v>
      </c>
      <c r="R167" s="239">
        <f ca="1">K167*VLOOKUP('Tipo de Pilha_AP42'!$E$1,'Área - us ur_AP42'!$A$4:$H$7,3,FALSE)/1000</f>
        <v>0</v>
      </c>
      <c r="S167" s="239">
        <f ca="1">L167*VLOOKUP('Tipo de Pilha_AP42'!$E$1,'Área - us ur_AP42'!$A$4:$H$7,4,FALSE)/1000</f>
        <v>0</v>
      </c>
      <c r="T167" s="239">
        <f ca="1">M167*VLOOKUP('Tipo de Pilha_AP42'!$E$1,'Área - us ur_AP42'!$A$4:$H$7,5,FALSE)/1000</f>
        <v>5.8682027672297852E-3</v>
      </c>
      <c r="U167" s="239">
        <f ca="1">N167*VLOOKUP('Tipo de Pilha_AP42'!$E$1,'Área - us ur_AP42'!$A$4:$H$7,6,FALSE)/1000</f>
        <v>0</v>
      </c>
      <c r="V167" s="239">
        <f ca="1">O167*VLOOKUP('Tipo de Pilha_AP42'!$E$1,'Área - us ur_AP42'!$A$4:$H$7,7,FALSE)/1000</f>
        <v>4.9206797037001961E-3</v>
      </c>
      <c r="W167" s="240">
        <f ca="1">P167*VLOOKUP('Tipo de Pilha_AP42'!$E$1,'Área - us ur_AP42'!$A$4:$H$7,8,FALSE)/1000</f>
        <v>0</v>
      </c>
      <c r="X167" s="241">
        <f t="shared" ca="1" si="25"/>
        <v>1.0788882470929982E-2</v>
      </c>
    </row>
    <row r="168" spans="1:24" ht="15" customHeight="1" x14ac:dyDescent="0.2">
      <c r="A168" s="90">
        <f>'Série Vento-2 dias'!J168</f>
        <v>42336</v>
      </c>
      <c r="B168" s="55">
        <f ca="1">'Série Vento-2 dias'!K168</f>
        <v>14.605065159999999</v>
      </c>
      <c r="C168" s="235">
        <f t="shared" ca="1" si="27"/>
        <v>0.29210130320000005</v>
      </c>
      <c r="D168" s="235">
        <f t="shared" ca="1" si="27"/>
        <v>0.29210130320000005</v>
      </c>
      <c r="E168" s="235">
        <f t="shared" ca="1" si="27"/>
        <v>0.29210130320000005</v>
      </c>
      <c r="F168" s="235">
        <f t="shared" ca="1" si="26"/>
        <v>0.87630390959999993</v>
      </c>
      <c r="G168" s="235">
        <f t="shared" ca="1" si="26"/>
        <v>0.87630390959999993</v>
      </c>
      <c r="H168" s="235">
        <f t="shared" ca="1" si="28"/>
        <v>1.3144558644</v>
      </c>
      <c r="I168" s="236">
        <f t="shared" ca="1" si="29"/>
        <v>1.6065571676000001</v>
      </c>
      <c r="J168" s="237">
        <f t="shared" ca="1" si="18"/>
        <v>0</v>
      </c>
      <c r="K168" s="235">
        <f t="shared" ca="1" si="19"/>
        <v>0</v>
      </c>
      <c r="L168" s="235">
        <f t="shared" ca="1" si="20"/>
        <v>0</v>
      </c>
      <c r="M168" s="235">
        <f t="shared" ca="1" si="21"/>
        <v>22.710454164006201</v>
      </c>
      <c r="N168" s="235">
        <f t="shared" ca="1" si="22"/>
        <v>22.710454164006201</v>
      </c>
      <c r="O168" s="235">
        <f t="shared" ca="1" si="23"/>
        <v>67.482602822149971</v>
      </c>
      <c r="P168" s="235">
        <f t="shared" ca="1" si="24"/>
        <v>109.70256177059423</v>
      </c>
      <c r="Q168" s="238">
        <f ca="1">J168*VLOOKUP('Tipo de Pilha_AP42'!$E$1,'Área - us ur_AP42'!$A$4:$H$7,2,FALSE)/1000</f>
        <v>0</v>
      </c>
      <c r="R168" s="239">
        <f ca="1">K168*VLOOKUP('Tipo de Pilha_AP42'!$E$1,'Área - us ur_AP42'!$A$4:$H$7,3,FALSE)/1000</f>
        <v>0</v>
      </c>
      <c r="S168" s="239">
        <f ca="1">L168*VLOOKUP('Tipo de Pilha_AP42'!$E$1,'Área - us ur_AP42'!$A$4:$H$7,4,FALSE)/1000</f>
        <v>0</v>
      </c>
      <c r="T168" s="239">
        <f ca="1">M168*VLOOKUP('Tipo de Pilha_AP42'!$E$1,'Área - us ur_AP42'!$A$4:$H$7,5,FALSE)/1000</f>
        <v>1.0901017998722977E-2</v>
      </c>
      <c r="U168" s="239">
        <f ca="1">N168*VLOOKUP('Tipo de Pilha_AP42'!$E$1,'Área - us ur_AP42'!$A$4:$H$7,6,FALSE)/1000</f>
        <v>0</v>
      </c>
      <c r="V168" s="239">
        <f ca="1">O168*VLOOKUP('Tipo de Pilha_AP42'!$E$1,'Área - us ur_AP42'!$A$4:$H$7,7,FALSE)/1000</f>
        <v>8.0979123386579963E-3</v>
      </c>
      <c r="W168" s="240">
        <f ca="1">P168*VLOOKUP('Tipo de Pilha_AP42'!$E$1,'Área - us ur_AP42'!$A$4:$H$7,8,FALSE)/1000</f>
        <v>0</v>
      </c>
      <c r="X168" s="241">
        <f t="shared" ca="1" si="25"/>
        <v>1.8998930337380975E-2</v>
      </c>
    </row>
    <row r="169" spans="1:24" ht="15" customHeight="1" x14ac:dyDescent="0.2">
      <c r="A169" s="90">
        <f>'Série Vento-2 dias'!J169</f>
        <v>42338</v>
      </c>
      <c r="B169" s="55">
        <f ca="1">'Série Vento-2 dias'!K169</f>
        <v>17.182429599999999</v>
      </c>
      <c r="C169" s="235">
        <f t="shared" ca="1" si="27"/>
        <v>0.34364859200000003</v>
      </c>
      <c r="D169" s="235">
        <f t="shared" ca="1" si="27"/>
        <v>0.34364859200000003</v>
      </c>
      <c r="E169" s="235">
        <f t="shared" ca="1" si="27"/>
        <v>0.34364859200000003</v>
      </c>
      <c r="F169" s="235">
        <f t="shared" ca="1" si="26"/>
        <v>1.0309457759999998</v>
      </c>
      <c r="G169" s="235">
        <f t="shared" ca="1" si="26"/>
        <v>1.0309457759999998</v>
      </c>
      <c r="H169" s="235">
        <f t="shared" ca="1" si="28"/>
        <v>1.5464186640000002</v>
      </c>
      <c r="I169" s="236">
        <f t="shared" ca="1" si="29"/>
        <v>1.890067256</v>
      </c>
      <c r="J169" s="237">
        <f t="shared" ca="1" si="18"/>
        <v>0</v>
      </c>
      <c r="K169" s="235">
        <f t="shared" ca="1" si="19"/>
        <v>0</v>
      </c>
      <c r="L169" s="235">
        <f t="shared" ca="1" si="20"/>
        <v>0</v>
      </c>
      <c r="M169" s="235">
        <f t="shared" ca="1" si="21"/>
        <v>35.969522290150032</v>
      </c>
      <c r="N169" s="235">
        <f t="shared" ca="1" si="22"/>
        <v>35.969522290150032</v>
      </c>
      <c r="O169" s="235">
        <f t="shared" ca="1" si="23"/>
        <v>100.20112333299764</v>
      </c>
      <c r="P169" s="235">
        <f t="shared" ca="1" si="24"/>
        <v>160.14587213851544</v>
      </c>
      <c r="Q169" s="238">
        <f ca="1">J169*VLOOKUP('Tipo de Pilha_AP42'!$E$1,'Área - us ur_AP42'!$A$4:$H$7,2,FALSE)/1000</f>
        <v>0</v>
      </c>
      <c r="R169" s="239">
        <f ca="1">K169*VLOOKUP('Tipo de Pilha_AP42'!$E$1,'Área - us ur_AP42'!$A$4:$H$7,3,FALSE)/1000</f>
        <v>0</v>
      </c>
      <c r="S169" s="239">
        <f ca="1">L169*VLOOKUP('Tipo de Pilha_AP42'!$E$1,'Área - us ur_AP42'!$A$4:$H$7,4,FALSE)/1000</f>
        <v>0</v>
      </c>
      <c r="T169" s="239">
        <f ca="1">M169*VLOOKUP('Tipo de Pilha_AP42'!$E$1,'Área - us ur_AP42'!$A$4:$H$7,5,FALSE)/1000</f>
        <v>1.7265370699272014E-2</v>
      </c>
      <c r="U169" s="239">
        <f ca="1">N169*VLOOKUP('Tipo de Pilha_AP42'!$E$1,'Área - us ur_AP42'!$A$4:$H$7,6,FALSE)/1000</f>
        <v>0</v>
      </c>
      <c r="V169" s="239">
        <f ca="1">O169*VLOOKUP('Tipo de Pilha_AP42'!$E$1,'Área - us ur_AP42'!$A$4:$H$7,7,FALSE)/1000</f>
        <v>1.2024134799959717E-2</v>
      </c>
      <c r="W169" s="240">
        <f ca="1">P169*VLOOKUP('Tipo de Pilha_AP42'!$E$1,'Área - us ur_AP42'!$A$4:$H$7,8,FALSE)/1000</f>
        <v>0</v>
      </c>
      <c r="X169" s="241">
        <f t="shared" ca="1" si="25"/>
        <v>2.9289505499231733E-2</v>
      </c>
    </row>
    <row r="170" spans="1:24" ht="15" customHeight="1" x14ac:dyDescent="0.2">
      <c r="A170" s="90">
        <f>'Série Vento-2 dias'!J170</f>
        <v>42340</v>
      </c>
      <c r="B170" s="55">
        <f ca="1">'Série Vento-2 dias'!K170</f>
        <v>12.886822199999999</v>
      </c>
      <c r="C170" s="235">
        <f t="shared" ca="1" si="27"/>
        <v>0.25773644400000001</v>
      </c>
      <c r="D170" s="235">
        <f t="shared" ca="1" si="27"/>
        <v>0.25773644400000001</v>
      </c>
      <c r="E170" s="235">
        <f t="shared" ca="1" si="27"/>
        <v>0.25773644400000001</v>
      </c>
      <c r="F170" s="235">
        <f t="shared" ca="1" si="26"/>
        <v>0.77320933199999997</v>
      </c>
      <c r="G170" s="235">
        <f t="shared" ca="1" si="26"/>
        <v>0.77320933199999997</v>
      </c>
      <c r="H170" s="235">
        <f t="shared" ca="1" si="28"/>
        <v>1.159813998</v>
      </c>
      <c r="I170" s="236">
        <f t="shared" ca="1" si="29"/>
        <v>1.417550442</v>
      </c>
      <c r="J170" s="237">
        <f t="shared" ca="1" si="18"/>
        <v>0</v>
      </c>
      <c r="K170" s="235">
        <f t="shared" ca="1" si="19"/>
        <v>0</v>
      </c>
      <c r="L170" s="235">
        <f t="shared" ca="1" si="20"/>
        <v>0</v>
      </c>
      <c r="M170" s="235">
        <f t="shared" ca="1" si="21"/>
        <v>15.412206743169399</v>
      </c>
      <c r="N170" s="235">
        <f t="shared" ca="1" si="22"/>
        <v>15.412206743169399</v>
      </c>
      <c r="O170" s="235">
        <f t="shared" ca="1" si="23"/>
        <v>49.137801307251152</v>
      </c>
      <c r="P170" s="235">
        <f t="shared" ca="1" si="24"/>
        <v>81.253601828674945</v>
      </c>
      <c r="Q170" s="238">
        <f ca="1">J170*VLOOKUP('Tipo de Pilha_AP42'!$E$1,'Área - us ur_AP42'!$A$4:$H$7,2,FALSE)/1000</f>
        <v>0</v>
      </c>
      <c r="R170" s="239">
        <f ca="1">K170*VLOOKUP('Tipo de Pilha_AP42'!$E$1,'Área - us ur_AP42'!$A$4:$H$7,3,FALSE)/1000</f>
        <v>0</v>
      </c>
      <c r="S170" s="239">
        <f ca="1">L170*VLOOKUP('Tipo de Pilha_AP42'!$E$1,'Área - us ur_AP42'!$A$4:$H$7,4,FALSE)/1000</f>
        <v>0</v>
      </c>
      <c r="T170" s="239">
        <f ca="1">M170*VLOOKUP('Tipo de Pilha_AP42'!$E$1,'Área - us ur_AP42'!$A$4:$H$7,5,FALSE)/1000</f>
        <v>7.3978592367213115E-3</v>
      </c>
      <c r="U170" s="239">
        <f ca="1">N170*VLOOKUP('Tipo de Pilha_AP42'!$E$1,'Área - us ur_AP42'!$A$4:$H$7,6,FALSE)/1000</f>
        <v>0</v>
      </c>
      <c r="V170" s="239">
        <f ca="1">O170*VLOOKUP('Tipo de Pilha_AP42'!$E$1,'Área - us ur_AP42'!$A$4:$H$7,7,FALSE)/1000</f>
        <v>5.8965361568701384E-3</v>
      </c>
      <c r="W170" s="240">
        <f ca="1">P170*VLOOKUP('Tipo de Pilha_AP42'!$E$1,'Área - us ur_AP42'!$A$4:$H$7,8,FALSE)/1000</f>
        <v>0</v>
      </c>
      <c r="X170" s="241">
        <f t="shared" ca="1" si="25"/>
        <v>1.329439539359145E-2</v>
      </c>
    </row>
    <row r="171" spans="1:24" ht="15" customHeight="1" x14ac:dyDescent="0.2">
      <c r="A171" s="90">
        <f>'Série Vento-2 dias'!J171</f>
        <v>42342</v>
      </c>
      <c r="B171" s="55">
        <f ca="1">'Série Vento-2 dias'!K171</f>
        <v>12.027700719999999</v>
      </c>
      <c r="C171" s="235">
        <f t="shared" ca="1" si="27"/>
        <v>0.24055401440000002</v>
      </c>
      <c r="D171" s="235">
        <f t="shared" ca="1" si="27"/>
        <v>0.24055401440000002</v>
      </c>
      <c r="E171" s="235">
        <f t="shared" ca="1" si="27"/>
        <v>0.24055401440000002</v>
      </c>
      <c r="F171" s="235">
        <f t="shared" ca="1" si="26"/>
        <v>0.72166204319999994</v>
      </c>
      <c r="G171" s="235">
        <f t="shared" ca="1" si="26"/>
        <v>0.72166204319999994</v>
      </c>
      <c r="H171" s="235">
        <f t="shared" ca="1" si="28"/>
        <v>1.0824930648</v>
      </c>
      <c r="I171" s="236">
        <f t="shared" ca="1" si="29"/>
        <v>1.3230470792</v>
      </c>
      <c r="J171" s="237">
        <f t="shared" ca="1" si="18"/>
        <v>0</v>
      </c>
      <c r="K171" s="235">
        <f t="shared" ca="1" si="19"/>
        <v>0</v>
      </c>
      <c r="L171" s="235">
        <f t="shared" ca="1" si="20"/>
        <v>0</v>
      </c>
      <c r="M171" s="235">
        <f t="shared" ca="1" si="21"/>
        <v>12.22542243172872</v>
      </c>
      <c r="N171" s="235">
        <f t="shared" ca="1" si="22"/>
        <v>12.22542243172872</v>
      </c>
      <c r="O171" s="235">
        <f t="shared" ca="1" si="23"/>
        <v>41.00566419750163</v>
      </c>
      <c r="P171" s="235">
        <f t="shared" ca="1" si="24"/>
        <v>68.583095948723766</v>
      </c>
      <c r="Q171" s="238">
        <f ca="1">J171*VLOOKUP('Tipo de Pilha_AP42'!$E$1,'Área - us ur_AP42'!$A$4:$H$7,2,FALSE)/1000</f>
        <v>0</v>
      </c>
      <c r="R171" s="239">
        <f ca="1">K171*VLOOKUP('Tipo de Pilha_AP42'!$E$1,'Área - us ur_AP42'!$A$4:$H$7,3,FALSE)/1000</f>
        <v>0</v>
      </c>
      <c r="S171" s="239">
        <f ca="1">L171*VLOOKUP('Tipo de Pilha_AP42'!$E$1,'Área - us ur_AP42'!$A$4:$H$7,4,FALSE)/1000</f>
        <v>0</v>
      </c>
      <c r="T171" s="239">
        <f ca="1">M171*VLOOKUP('Tipo de Pilha_AP42'!$E$1,'Área - us ur_AP42'!$A$4:$H$7,5,FALSE)/1000</f>
        <v>5.8682027672297852E-3</v>
      </c>
      <c r="U171" s="239">
        <f ca="1">N171*VLOOKUP('Tipo de Pilha_AP42'!$E$1,'Área - us ur_AP42'!$A$4:$H$7,6,FALSE)/1000</f>
        <v>0</v>
      </c>
      <c r="V171" s="239">
        <f ca="1">O171*VLOOKUP('Tipo de Pilha_AP42'!$E$1,'Área - us ur_AP42'!$A$4:$H$7,7,FALSE)/1000</f>
        <v>4.9206797037001961E-3</v>
      </c>
      <c r="W171" s="240">
        <f ca="1">P171*VLOOKUP('Tipo de Pilha_AP42'!$E$1,'Área - us ur_AP42'!$A$4:$H$7,8,FALSE)/1000</f>
        <v>0</v>
      </c>
      <c r="X171" s="241">
        <f t="shared" ca="1" si="25"/>
        <v>1.0788882470929982E-2</v>
      </c>
    </row>
    <row r="172" spans="1:24" ht="15" customHeight="1" x14ac:dyDescent="0.2">
      <c r="A172" s="90">
        <f>'Série Vento-2 dias'!J172</f>
        <v>42344</v>
      </c>
      <c r="B172" s="55">
        <f ca="1">'Série Vento-2 dias'!K172</f>
        <v>17.182429599999999</v>
      </c>
      <c r="C172" s="235">
        <f t="shared" ca="1" si="27"/>
        <v>0.34364859200000003</v>
      </c>
      <c r="D172" s="235">
        <f t="shared" ca="1" si="27"/>
        <v>0.34364859200000003</v>
      </c>
      <c r="E172" s="235">
        <f t="shared" ca="1" si="27"/>
        <v>0.34364859200000003</v>
      </c>
      <c r="F172" s="235">
        <f t="shared" ca="1" si="26"/>
        <v>1.0309457759999998</v>
      </c>
      <c r="G172" s="235">
        <f t="shared" ca="1" si="26"/>
        <v>1.0309457759999998</v>
      </c>
      <c r="H172" s="235">
        <f t="shared" ca="1" si="28"/>
        <v>1.5464186640000002</v>
      </c>
      <c r="I172" s="236">
        <f t="shared" ca="1" si="29"/>
        <v>1.890067256</v>
      </c>
      <c r="J172" s="237">
        <f t="shared" ca="1" si="18"/>
        <v>0</v>
      </c>
      <c r="K172" s="235">
        <f t="shared" ca="1" si="19"/>
        <v>0</v>
      </c>
      <c r="L172" s="235">
        <f t="shared" ca="1" si="20"/>
        <v>0</v>
      </c>
      <c r="M172" s="235">
        <f t="shared" ca="1" si="21"/>
        <v>35.969522290150032</v>
      </c>
      <c r="N172" s="235">
        <f t="shared" ca="1" si="22"/>
        <v>35.969522290150032</v>
      </c>
      <c r="O172" s="235">
        <f t="shared" ca="1" si="23"/>
        <v>100.20112333299764</v>
      </c>
      <c r="P172" s="235">
        <f t="shared" ca="1" si="24"/>
        <v>160.14587213851544</v>
      </c>
      <c r="Q172" s="238">
        <f ca="1">J172*VLOOKUP('Tipo de Pilha_AP42'!$E$1,'Área - us ur_AP42'!$A$4:$H$7,2,FALSE)/1000</f>
        <v>0</v>
      </c>
      <c r="R172" s="239">
        <f ca="1">K172*VLOOKUP('Tipo de Pilha_AP42'!$E$1,'Área - us ur_AP42'!$A$4:$H$7,3,FALSE)/1000</f>
        <v>0</v>
      </c>
      <c r="S172" s="239">
        <f ca="1">L172*VLOOKUP('Tipo de Pilha_AP42'!$E$1,'Área - us ur_AP42'!$A$4:$H$7,4,FALSE)/1000</f>
        <v>0</v>
      </c>
      <c r="T172" s="239">
        <f ca="1">M172*VLOOKUP('Tipo de Pilha_AP42'!$E$1,'Área - us ur_AP42'!$A$4:$H$7,5,FALSE)/1000</f>
        <v>1.7265370699272014E-2</v>
      </c>
      <c r="U172" s="239">
        <f ca="1">N172*VLOOKUP('Tipo de Pilha_AP42'!$E$1,'Área - us ur_AP42'!$A$4:$H$7,6,FALSE)/1000</f>
        <v>0</v>
      </c>
      <c r="V172" s="239">
        <f ca="1">O172*VLOOKUP('Tipo de Pilha_AP42'!$E$1,'Área - us ur_AP42'!$A$4:$H$7,7,FALSE)/1000</f>
        <v>1.2024134799959717E-2</v>
      </c>
      <c r="W172" s="240">
        <f ca="1">P172*VLOOKUP('Tipo de Pilha_AP42'!$E$1,'Área - us ur_AP42'!$A$4:$H$7,8,FALSE)/1000</f>
        <v>0</v>
      </c>
      <c r="X172" s="241">
        <f t="shared" ca="1" si="25"/>
        <v>2.9289505499231733E-2</v>
      </c>
    </row>
    <row r="173" spans="1:24" ht="15" customHeight="1" x14ac:dyDescent="0.2">
      <c r="A173" s="90">
        <f>'Série Vento-2 dias'!J173</f>
        <v>42346</v>
      </c>
      <c r="B173" s="55">
        <f ca="1">'Série Vento-2 dias'!K173</f>
        <v>17.182429599999999</v>
      </c>
      <c r="C173" s="235">
        <f t="shared" ca="1" si="27"/>
        <v>0.34364859200000003</v>
      </c>
      <c r="D173" s="235">
        <f t="shared" ca="1" si="27"/>
        <v>0.34364859200000003</v>
      </c>
      <c r="E173" s="235">
        <f t="shared" ca="1" si="27"/>
        <v>0.34364859200000003</v>
      </c>
      <c r="F173" s="235">
        <f t="shared" ca="1" si="26"/>
        <v>1.0309457759999998</v>
      </c>
      <c r="G173" s="235">
        <f t="shared" ca="1" si="26"/>
        <v>1.0309457759999998</v>
      </c>
      <c r="H173" s="235">
        <f t="shared" ca="1" si="28"/>
        <v>1.5464186640000002</v>
      </c>
      <c r="I173" s="236">
        <f t="shared" ca="1" si="29"/>
        <v>1.890067256</v>
      </c>
      <c r="J173" s="237">
        <f t="shared" ca="1" si="18"/>
        <v>0</v>
      </c>
      <c r="K173" s="235">
        <f t="shared" ca="1" si="19"/>
        <v>0</v>
      </c>
      <c r="L173" s="235">
        <f t="shared" ca="1" si="20"/>
        <v>0</v>
      </c>
      <c r="M173" s="235">
        <f t="shared" ca="1" si="21"/>
        <v>35.969522290150032</v>
      </c>
      <c r="N173" s="235">
        <f t="shared" ca="1" si="22"/>
        <v>35.969522290150032</v>
      </c>
      <c r="O173" s="235">
        <f t="shared" ca="1" si="23"/>
        <v>100.20112333299764</v>
      </c>
      <c r="P173" s="235">
        <f t="shared" ca="1" si="24"/>
        <v>160.14587213851544</v>
      </c>
      <c r="Q173" s="238">
        <f ca="1">J173*VLOOKUP('Tipo de Pilha_AP42'!$E$1,'Área - us ur_AP42'!$A$4:$H$7,2,FALSE)/1000</f>
        <v>0</v>
      </c>
      <c r="R173" s="239">
        <f ca="1">K173*VLOOKUP('Tipo de Pilha_AP42'!$E$1,'Área - us ur_AP42'!$A$4:$H$7,3,FALSE)/1000</f>
        <v>0</v>
      </c>
      <c r="S173" s="239">
        <f ca="1">L173*VLOOKUP('Tipo de Pilha_AP42'!$E$1,'Área - us ur_AP42'!$A$4:$H$7,4,FALSE)/1000</f>
        <v>0</v>
      </c>
      <c r="T173" s="239">
        <f ca="1">M173*VLOOKUP('Tipo de Pilha_AP42'!$E$1,'Área - us ur_AP42'!$A$4:$H$7,5,FALSE)/1000</f>
        <v>1.7265370699272014E-2</v>
      </c>
      <c r="U173" s="239">
        <f ca="1">N173*VLOOKUP('Tipo de Pilha_AP42'!$E$1,'Área - us ur_AP42'!$A$4:$H$7,6,FALSE)/1000</f>
        <v>0</v>
      </c>
      <c r="V173" s="239">
        <f ca="1">O173*VLOOKUP('Tipo de Pilha_AP42'!$E$1,'Área - us ur_AP42'!$A$4:$H$7,7,FALSE)/1000</f>
        <v>1.2024134799959717E-2</v>
      </c>
      <c r="W173" s="240">
        <f ca="1">P173*VLOOKUP('Tipo de Pilha_AP42'!$E$1,'Área - us ur_AP42'!$A$4:$H$7,8,FALSE)/1000</f>
        <v>0</v>
      </c>
      <c r="X173" s="241">
        <f t="shared" ca="1" si="25"/>
        <v>2.9289505499231733E-2</v>
      </c>
    </row>
    <row r="174" spans="1:24" ht="15" customHeight="1" x14ac:dyDescent="0.2">
      <c r="A174" s="90">
        <f>'Série Vento-2 dias'!J174</f>
        <v>42348</v>
      </c>
      <c r="B174" s="55">
        <f ca="1">'Série Vento-2 dias'!K174</f>
        <v>16.32330812</v>
      </c>
      <c r="C174" s="235">
        <f t="shared" ca="1" si="27"/>
        <v>0.32646616240000009</v>
      </c>
      <c r="D174" s="235">
        <f t="shared" ca="1" si="27"/>
        <v>0.32646616240000009</v>
      </c>
      <c r="E174" s="235">
        <f t="shared" ca="1" si="27"/>
        <v>0.32646616240000009</v>
      </c>
      <c r="F174" s="235">
        <f t="shared" ca="1" si="26"/>
        <v>0.9793984872</v>
      </c>
      <c r="G174" s="235">
        <f t="shared" ca="1" si="26"/>
        <v>0.9793984872</v>
      </c>
      <c r="H174" s="235">
        <f t="shared" ca="1" si="28"/>
        <v>1.4690977308000002</v>
      </c>
      <c r="I174" s="236">
        <f t="shared" ca="1" si="29"/>
        <v>1.7955638932000002</v>
      </c>
      <c r="J174" s="237">
        <f t="shared" ca="1" si="18"/>
        <v>0</v>
      </c>
      <c r="K174" s="235">
        <f t="shared" ca="1" si="19"/>
        <v>0</v>
      </c>
      <c r="L174" s="235">
        <f t="shared" ca="1" si="20"/>
        <v>0</v>
      </c>
      <c r="M174" s="235">
        <f t="shared" ca="1" si="21"/>
        <v>31.241606648783609</v>
      </c>
      <c r="N174" s="235">
        <f t="shared" ca="1" si="22"/>
        <v>31.241606648783609</v>
      </c>
      <c r="O174" s="235">
        <f t="shared" ca="1" si="23"/>
        <v>88.601440730915172</v>
      </c>
      <c r="P174" s="235">
        <f t="shared" ca="1" si="24"/>
        <v>142.29545262186943</v>
      </c>
      <c r="Q174" s="238">
        <f ca="1">J174*VLOOKUP('Tipo de Pilha_AP42'!$E$1,'Área - us ur_AP42'!$A$4:$H$7,2,FALSE)/1000</f>
        <v>0</v>
      </c>
      <c r="R174" s="239">
        <f ca="1">K174*VLOOKUP('Tipo de Pilha_AP42'!$E$1,'Área - us ur_AP42'!$A$4:$H$7,3,FALSE)/1000</f>
        <v>0</v>
      </c>
      <c r="S174" s="239">
        <f ca="1">L174*VLOOKUP('Tipo de Pilha_AP42'!$E$1,'Área - us ur_AP42'!$A$4:$H$7,4,FALSE)/1000</f>
        <v>0</v>
      </c>
      <c r="T174" s="239">
        <f ca="1">M174*VLOOKUP('Tipo de Pilha_AP42'!$E$1,'Área - us ur_AP42'!$A$4:$H$7,5,FALSE)/1000</f>
        <v>1.4995971191416132E-2</v>
      </c>
      <c r="U174" s="239">
        <f ca="1">N174*VLOOKUP('Tipo de Pilha_AP42'!$E$1,'Área - us ur_AP42'!$A$4:$H$7,6,FALSE)/1000</f>
        <v>0</v>
      </c>
      <c r="V174" s="239">
        <f ca="1">O174*VLOOKUP('Tipo de Pilha_AP42'!$E$1,'Área - us ur_AP42'!$A$4:$H$7,7,FALSE)/1000</f>
        <v>1.0632172887709821E-2</v>
      </c>
      <c r="W174" s="240">
        <f ca="1">P174*VLOOKUP('Tipo de Pilha_AP42'!$E$1,'Área - us ur_AP42'!$A$4:$H$7,8,FALSE)/1000</f>
        <v>0</v>
      </c>
      <c r="X174" s="241">
        <f t="shared" ca="1" si="25"/>
        <v>2.5628144079125954E-2</v>
      </c>
    </row>
    <row r="175" spans="1:24" ht="15" customHeight="1" x14ac:dyDescent="0.2">
      <c r="A175" s="90">
        <f>'Série Vento-2 dias'!J175</f>
        <v>42350</v>
      </c>
      <c r="B175" s="55">
        <f ca="1">'Série Vento-2 dias'!K175</f>
        <v>15.464186639999999</v>
      </c>
      <c r="C175" s="235">
        <f t="shared" ca="1" si="27"/>
        <v>0.30928373280000004</v>
      </c>
      <c r="D175" s="235">
        <f t="shared" ca="1" si="27"/>
        <v>0.30928373280000004</v>
      </c>
      <c r="E175" s="235">
        <f t="shared" ca="1" si="27"/>
        <v>0.30928373280000004</v>
      </c>
      <c r="F175" s="235">
        <f t="shared" ca="1" si="26"/>
        <v>0.92785119839999997</v>
      </c>
      <c r="G175" s="235">
        <f t="shared" ca="1" si="26"/>
        <v>0.92785119839999997</v>
      </c>
      <c r="H175" s="235">
        <f t="shared" ca="1" si="28"/>
        <v>1.3917767976000002</v>
      </c>
      <c r="I175" s="236">
        <f t="shared" ca="1" si="29"/>
        <v>1.7010605304000002</v>
      </c>
      <c r="J175" s="237">
        <f t="shared" ca="1" si="18"/>
        <v>0</v>
      </c>
      <c r="K175" s="235">
        <f t="shared" ca="1" si="19"/>
        <v>0</v>
      </c>
      <c r="L175" s="235">
        <f t="shared" ca="1" si="20"/>
        <v>0</v>
      </c>
      <c r="M175" s="235">
        <f t="shared" ca="1" si="21"/>
        <v>26.821917273402335</v>
      </c>
      <c r="N175" s="235">
        <f t="shared" ca="1" si="22"/>
        <v>26.821917273402335</v>
      </c>
      <c r="O175" s="235">
        <f t="shared" ca="1" si="23"/>
        <v>77.695267227299297</v>
      </c>
      <c r="P175" s="235">
        <f t="shared" ca="1" si="24"/>
        <v>125.48101583256233</v>
      </c>
      <c r="Q175" s="238">
        <f ca="1">J175*VLOOKUP('Tipo de Pilha_AP42'!$E$1,'Área - us ur_AP42'!$A$4:$H$7,2,FALSE)/1000</f>
        <v>0</v>
      </c>
      <c r="R175" s="239">
        <f ca="1">K175*VLOOKUP('Tipo de Pilha_AP42'!$E$1,'Área - us ur_AP42'!$A$4:$H$7,3,FALSE)/1000</f>
        <v>0</v>
      </c>
      <c r="S175" s="239">
        <f ca="1">L175*VLOOKUP('Tipo de Pilha_AP42'!$E$1,'Área - us ur_AP42'!$A$4:$H$7,4,FALSE)/1000</f>
        <v>0</v>
      </c>
      <c r="T175" s="239">
        <f ca="1">M175*VLOOKUP('Tipo de Pilha_AP42'!$E$1,'Área - us ur_AP42'!$A$4:$H$7,5,FALSE)/1000</f>
        <v>1.287452029123312E-2</v>
      </c>
      <c r="U175" s="239">
        <f ca="1">N175*VLOOKUP('Tipo de Pilha_AP42'!$E$1,'Área - us ur_AP42'!$A$4:$H$7,6,FALSE)/1000</f>
        <v>0</v>
      </c>
      <c r="V175" s="239">
        <f ca="1">O175*VLOOKUP('Tipo de Pilha_AP42'!$E$1,'Área - us ur_AP42'!$A$4:$H$7,7,FALSE)/1000</f>
        <v>9.3234320672759153E-3</v>
      </c>
      <c r="W175" s="240">
        <f ca="1">P175*VLOOKUP('Tipo de Pilha_AP42'!$E$1,'Área - us ur_AP42'!$A$4:$H$7,8,FALSE)/1000</f>
        <v>0</v>
      </c>
      <c r="X175" s="241">
        <f t="shared" ca="1" si="25"/>
        <v>2.2197952358509035E-2</v>
      </c>
    </row>
    <row r="176" spans="1:24" ht="15" customHeight="1" x14ac:dyDescent="0.2">
      <c r="A176" s="90">
        <f>'Série Vento-2 dias'!J176</f>
        <v>42352</v>
      </c>
      <c r="B176" s="55">
        <f ca="1">'Série Vento-2 dias'!K176</f>
        <v>17.182429599999999</v>
      </c>
      <c r="C176" s="235">
        <f t="shared" ca="1" si="27"/>
        <v>0.34364859200000003</v>
      </c>
      <c r="D176" s="235">
        <f t="shared" ca="1" si="27"/>
        <v>0.34364859200000003</v>
      </c>
      <c r="E176" s="235">
        <f t="shared" ca="1" si="27"/>
        <v>0.34364859200000003</v>
      </c>
      <c r="F176" s="235">
        <f t="shared" ca="1" si="26"/>
        <v>1.0309457759999998</v>
      </c>
      <c r="G176" s="235">
        <f t="shared" ca="1" si="26"/>
        <v>1.0309457759999998</v>
      </c>
      <c r="H176" s="235">
        <f t="shared" ca="1" si="28"/>
        <v>1.5464186640000002</v>
      </c>
      <c r="I176" s="236">
        <f t="shared" ca="1" si="29"/>
        <v>1.890067256</v>
      </c>
      <c r="J176" s="237">
        <f t="shared" ca="1" si="18"/>
        <v>0</v>
      </c>
      <c r="K176" s="235">
        <f t="shared" ca="1" si="19"/>
        <v>0</v>
      </c>
      <c r="L176" s="235">
        <f t="shared" ca="1" si="20"/>
        <v>0</v>
      </c>
      <c r="M176" s="235">
        <f t="shared" ca="1" si="21"/>
        <v>35.969522290150032</v>
      </c>
      <c r="N176" s="235">
        <f t="shared" ca="1" si="22"/>
        <v>35.969522290150032</v>
      </c>
      <c r="O176" s="235">
        <f t="shared" ca="1" si="23"/>
        <v>100.20112333299764</v>
      </c>
      <c r="P176" s="235">
        <f t="shared" ca="1" si="24"/>
        <v>160.14587213851544</v>
      </c>
      <c r="Q176" s="238">
        <f ca="1">J176*VLOOKUP('Tipo de Pilha_AP42'!$E$1,'Área - us ur_AP42'!$A$4:$H$7,2,FALSE)/1000</f>
        <v>0</v>
      </c>
      <c r="R176" s="239">
        <f ca="1">K176*VLOOKUP('Tipo de Pilha_AP42'!$E$1,'Área - us ur_AP42'!$A$4:$H$7,3,FALSE)/1000</f>
        <v>0</v>
      </c>
      <c r="S176" s="239">
        <f ca="1">L176*VLOOKUP('Tipo de Pilha_AP42'!$E$1,'Área - us ur_AP42'!$A$4:$H$7,4,FALSE)/1000</f>
        <v>0</v>
      </c>
      <c r="T176" s="239">
        <f ca="1">M176*VLOOKUP('Tipo de Pilha_AP42'!$E$1,'Área - us ur_AP42'!$A$4:$H$7,5,FALSE)/1000</f>
        <v>1.7265370699272014E-2</v>
      </c>
      <c r="U176" s="239">
        <f ca="1">N176*VLOOKUP('Tipo de Pilha_AP42'!$E$1,'Área - us ur_AP42'!$A$4:$H$7,6,FALSE)/1000</f>
        <v>0</v>
      </c>
      <c r="V176" s="239">
        <f ca="1">O176*VLOOKUP('Tipo de Pilha_AP42'!$E$1,'Área - us ur_AP42'!$A$4:$H$7,7,FALSE)/1000</f>
        <v>1.2024134799959717E-2</v>
      </c>
      <c r="W176" s="240">
        <f ca="1">P176*VLOOKUP('Tipo de Pilha_AP42'!$E$1,'Área - us ur_AP42'!$A$4:$H$7,8,FALSE)/1000</f>
        <v>0</v>
      </c>
      <c r="X176" s="241">
        <f t="shared" ca="1" si="25"/>
        <v>2.9289505499231733E-2</v>
      </c>
    </row>
    <row r="177" spans="1:24" ht="15" customHeight="1" x14ac:dyDescent="0.2">
      <c r="A177" s="90">
        <f>'Série Vento-2 dias'!J177</f>
        <v>42354</v>
      </c>
      <c r="B177" s="55">
        <f ca="1">'Série Vento-2 dias'!K177</f>
        <v>16.32330812</v>
      </c>
      <c r="C177" s="235">
        <f t="shared" ca="1" si="27"/>
        <v>0.32646616240000009</v>
      </c>
      <c r="D177" s="235">
        <f t="shared" ca="1" si="27"/>
        <v>0.32646616240000009</v>
      </c>
      <c r="E177" s="235">
        <f t="shared" ca="1" si="27"/>
        <v>0.32646616240000009</v>
      </c>
      <c r="F177" s="235">
        <f t="shared" ca="1" si="26"/>
        <v>0.9793984872</v>
      </c>
      <c r="G177" s="235">
        <f t="shared" ca="1" si="26"/>
        <v>0.9793984872</v>
      </c>
      <c r="H177" s="235">
        <f t="shared" ca="1" si="28"/>
        <v>1.4690977308000002</v>
      </c>
      <c r="I177" s="236">
        <f t="shared" ca="1" si="29"/>
        <v>1.7955638932000002</v>
      </c>
      <c r="J177" s="237">
        <f t="shared" ca="1" si="18"/>
        <v>0</v>
      </c>
      <c r="K177" s="235">
        <f t="shared" ca="1" si="19"/>
        <v>0</v>
      </c>
      <c r="L177" s="235">
        <f t="shared" ca="1" si="20"/>
        <v>0</v>
      </c>
      <c r="M177" s="235">
        <f t="shared" ca="1" si="21"/>
        <v>31.241606648783609</v>
      </c>
      <c r="N177" s="235">
        <f t="shared" ca="1" si="22"/>
        <v>31.241606648783609</v>
      </c>
      <c r="O177" s="235">
        <f t="shared" ca="1" si="23"/>
        <v>88.601440730915172</v>
      </c>
      <c r="P177" s="235">
        <f t="shared" ca="1" si="24"/>
        <v>142.29545262186943</v>
      </c>
      <c r="Q177" s="238">
        <f ca="1">J177*VLOOKUP('Tipo de Pilha_AP42'!$E$1,'Área - us ur_AP42'!$A$4:$H$7,2,FALSE)/1000</f>
        <v>0</v>
      </c>
      <c r="R177" s="239">
        <f ca="1">K177*VLOOKUP('Tipo de Pilha_AP42'!$E$1,'Área - us ur_AP42'!$A$4:$H$7,3,FALSE)/1000</f>
        <v>0</v>
      </c>
      <c r="S177" s="239">
        <f ca="1">L177*VLOOKUP('Tipo de Pilha_AP42'!$E$1,'Área - us ur_AP42'!$A$4:$H$7,4,FALSE)/1000</f>
        <v>0</v>
      </c>
      <c r="T177" s="239">
        <f ca="1">M177*VLOOKUP('Tipo de Pilha_AP42'!$E$1,'Área - us ur_AP42'!$A$4:$H$7,5,FALSE)/1000</f>
        <v>1.4995971191416132E-2</v>
      </c>
      <c r="U177" s="239">
        <f ca="1">N177*VLOOKUP('Tipo de Pilha_AP42'!$E$1,'Área - us ur_AP42'!$A$4:$H$7,6,FALSE)/1000</f>
        <v>0</v>
      </c>
      <c r="V177" s="239">
        <f ca="1">O177*VLOOKUP('Tipo de Pilha_AP42'!$E$1,'Área - us ur_AP42'!$A$4:$H$7,7,FALSE)/1000</f>
        <v>1.0632172887709821E-2</v>
      </c>
      <c r="W177" s="240">
        <f ca="1">P177*VLOOKUP('Tipo de Pilha_AP42'!$E$1,'Área - us ur_AP42'!$A$4:$H$7,8,FALSE)/1000</f>
        <v>0</v>
      </c>
      <c r="X177" s="241">
        <f t="shared" ca="1" si="25"/>
        <v>2.5628144079125954E-2</v>
      </c>
    </row>
    <row r="178" spans="1:24" ht="15" customHeight="1" x14ac:dyDescent="0.2">
      <c r="A178" s="90">
        <f>'Série Vento-2 dias'!J178</f>
        <v>42356</v>
      </c>
      <c r="B178" s="55">
        <f ca="1">'Série Vento-2 dias'!K178</f>
        <v>18.90067256</v>
      </c>
      <c r="C178" s="235">
        <f t="shared" ca="1" si="27"/>
        <v>0.37801345120000007</v>
      </c>
      <c r="D178" s="235">
        <f t="shared" ca="1" si="27"/>
        <v>0.37801345120000007</v>
      </c>
      <c r="E178" s="235">
        <f t="shared" ca="1" si="27"/>
        <v>0.37801345120000007</v>
      </c>
      <c r="F178" s="235">
        <f t="shared" ca="1" si="26"/>
        <v>1.1340403535999999</v>
      </c>
      <c r="G178" s="235">
        <f t="shared" ca="1" si="26"/>
        <v>1.1340403535999999</v>
      </c>
      <c r="H178" s="235">
        <f t="shared" ca="1" si="28"/>
        <v>1.7010605304000002</v>
      </c>
      <c r="I178" s="236">
        <f t="shared" ca="1" si="29"/>
        <v>2.0790739816000001</v>
      </c>
      <c r="J178" s="237">
        <f t="shared" ca="1" si="18"/>
        <v>0</v>
      </c>
      <c r="K178" s="235">
        <f t="shared" ca="1" si="19"/>
        <v>0</v>
      </c>
      <c r="L178" s="235">
        <f t="shared" ca="1" si="20"/>
        <v>0</v>
      </c>
      <c r="M178" s="235">
        <f t="shared" ca="1" si="21"/>
        <v>46.350032370838349</v>
      </c>
      <c r="N178" s="235">
        <f t="shared" ca="1" si="22"/>
        <v>46.350032370838349</v>
      </c>
      <c r="O178" s="235">
        <f t="shared" ca="1" si="23"/>
        <v>125.48101583256233</v>
      </c>
      <c r="P178" s="235">
        <f t="shared" ca="1" si="24"/>
        <v>198.95465935382452</v>
      </c>
      <c r="Q178" s="238">
        <f ca="1">J178*VLOOKUP('Tipo de Pilha_AP42'!$E$1,'Área - us ur_AP42'!$A$4:$H$7,2,FALSE)/1000</f>
        <v>0</v>
      </c>
      <c r="R178" s="239">
        <f ca="1">K178*VLOOKUP('Tipo de Pilha_AP42'!$E$1,'Área - us ur_AP42'!$A$4:$H$7,3,FALSE)/1000</f>
        <v>0</v>
      </c>
      <c r="S178" s="239">
        <f ca="1">L178*VLOOKUP('Tipo de Pilha_AP42'!$E$1,'Área - us ur_AP42'!$A$4:$H$7,4,FALSE)/1000</f>
        <v>0</v>
      </c>
      <c r="T178" s="239">
        <f ca="1">M178*VLOOKUP('Tipo de Pilha_AP42'!$E$1,'Área - us ur_AP42'!$A$4:$H$7,5,FALSE)/1000</f>
        <v>2.2248015538002406E-2</v>
      </c>
      <c r="U178" s="239">
        <f ca="1">N178*VLOOKUP('Tipo de Pilha_AP42'!$E$1,'Área - us ur_AP42'!$A$4:$H$7,6,FALSE)/1000</f>
        <v>0</v>
      </c>
      <c r="V178" s="239">
        <f ca="1">O178*VLOOKUP('Tipo de Pilha_AP42'!$E$1,'Área - us ur_AP42'!$A$4:$H$7,7,FALSE)/1000</f>
        <v>1.505772189990748E-2</v>
      </c>
      <c r="W178" s="240">
        <f ca="1">P178*VLOOKUP('Tipo de Pilha_AP42'!$E$1,'Área - us ur_AP42'!$A$4:$H$7,8,FALSE)/1000</f>
        <v>0</v>
      </c>
      <c r="X178" s="241">
        <f t="shared" ca="1" si="25"/>
        <v>3.7305737437909887E-2</v>
      </c>
    </row>
    <row r="179" spans="1:24" ht="15" customHeight="1" x14ac:dyDescent="0.2">
      <c r="A179" s="90">
        <f>'Série Vento-2 dias'!J179</f>
        <v>42358</v>
      </c>
      <c r="B179" s="55">
        <f ca="1">'Série Vento-2 dias'!K179</f>
        <v>18.041551079999998</v>
      </c>
      <c r="C179" s="235">
        <f t="shared" ca="1" si="27"/>
        <v>0.36083102160000002</v>
      </c>
      <c r="D179" s="235">
        <f t="shared" ca="1" si="27"/>
        <v>0.36083102160000002</v>
      </c>
      <c r="E179" s="235">
        <f t="shared" ca="1" si="27"/>
        <v>0.36083102160000002</v>
      </c>
      <c r="F179" s="235">
        <f t="shared" ca="1" si="26"/>
        <v>1.0824930647999997</v>
      </c>
      <c r="G179" s="235">
        <f t="shared" ca="1" si="26"/>
        <v>1.0824930647999997</v>
      </c>
      <c r="H179" s="235">
        <f t="shared" ca="1" si="28"/>
        <v>1.6237395971999999</v>
      </c>
      <c r="I179" s="236">
        <f t="shared" ca="1" si="29"/>
        <v>1.9845706188000001</v>
      </c>
      <c r="J179" s="237">
        <f t="shared" ca="1" si="18"/>
        <v>0</v>
      </c>
      <c r="K179" s="235">
        <f t="shared" ca="1" si="19"/>
        <v>0</v>
      </c>
      <c r="L179" s="235">
        <f t="shared" ca="1" si="20"/>
        <v>0</v>
      </c>
      <c r="M179" s="235">
        <f t="shared" ca="1" si="21"/>
        <v>41.005664197501602</v>
      </c>
      <c r="N179" s="235">
        <f t="shared" ca="1" si="22"/>
        <v>41.005664197501602</v>
      </c>
      <c r="O179" s="235">
        <f t="shared" ca="1" si="23"/>
        <v>112.49431503354667</v>
      </c>
      <c r="P179" s="235">
        <f t="shared" ca="1" si="24"/>
        <v>179.03227438250047</v>
      </c>
      <c r="Q179" s="238">
        <f ca="1">J179*VLOOKUP('Tipo de Pilha_AP42'!$E$1,'Área - us ur_AP42'!$A$4:$H$7,2,FALSE)/1000</f>
        <v>0</v>
      </c>
      <c r="R179" s="239">
        <f ca="1">K179*VLOOKUP('Tipo de Pilha_AP42'!$E$1,'Área - us ur_AP42'!$A$4:$H$7,3,FALSE)/1000</f>
        <v>0</v>
      </c>
      <c r="S179" s="239">
        <f ca="1">L179*VLOOKUP('Tipo de Pilha_AP42'!$E$1,'Área - us ur_AP42'!$A$4:$H$7,4,FALSE)/1000</f>
        <v>0</v>
      </c>
      <c r="T179" s="239">
        <f ca="1">M179*VLOOKUP('Tipo de Pilha_AP42'!$E$1,'Área - us ur_AP42'!$A$4:$H$7,5,FALSE)/1000</f>
        <v>1.9682718814800767E-2</v>
      </c>
      <c r="U179" s="239">
        <f ca="1">N179*VLOOKUP('Tipo de Pilha_AP42'!$E$1,'Área - us ur_AP42'!$A$4:$H$7,6,FALSE)/1000</f>
        <v>0</v>
      </c>
      <c r="V179" s="239">
        <f ca="1">O179*VLOOKUP('Tipo de Pilha_AP42'!$E$1,'Área - us ur_AP42'!$A$4:$H$7,7,FALSE)/1000</f>
        <v>1.34993178040256E-2</v>
      </c>
      <c r="W179" s="240">
        <f ca="1">P179*VLOOKUP('Tipo de Pilha_AP42'!$E$1,'Área - us ur_AP42'!$A$4:$H$7,8,FALSE)/1000</f>
        <v>0</v>
      </c>
      <c r="X179" s="241">
        <f t="shared" ca="1" si="25"/>
        <v>3.3182036618826363E-2</v>
      </c>
    </row>
    <row r="180" spans="1:24" ht="15" customHeight="1" x14ac:dyDescent="0.2">
      <c r="A180" s="90">
        <f>'Série Vento-2 dias'!J180</f>
        <v>42360</v>
      </c>
      <c r="B180" s="55">
        <f ca="1">'Série Vento-2 dias'!K180</f>
        <v>16.32330812</v>
      </c>
      <c r="C180" s="235">
        <f t="shared" ca="1" si="27"/>
        <v>0.32646616240000009</v>
      </c>
      <c r="D180" s="235">
        <f t="shared" ca="1" si="27"/>
        <v>0.32646616240000009</v>
      </c>
      <c r="E180" s="235">
        <f t="shared" ca="1" si="27"/>
        <v>0.32646616240000009</v>
      </c>
      <c r="F180" s="235">
        <f t="shared" ca="1" si="26"/>
        <v>0.9793984872</v>
      </c>
      <c r="G180" s="235">
        <f t="shared" ca="1" si="26"/>
        <v>0.9793984872</v>
      </c>
      <c r="H180" s="235">
        <f t="shared" ca="1" si="28"/>
        <v>1.4690977308000002</v>
      </c>
      <c r="I180" s="236">
        <f t="shared" ca="1" si="29"/>
        <v>1.7955638932000002</v>
      </c>
      <c r="J180" s="237">
        <f t="shared" ca="1" si="18"/>
        <v>0</v>
      </c>
      <c r="K180" s="235">
        <f t="shared" ca="1" si="19"/>
        <v>0</v>
      </c>
      <c r="L180" s="235">
        <f t="shared" ca="1" si="20"/>
        <v>0</v>
      </c>
      <c r="M180" s="235">
        <f t="shared" ca="1" si="21"/>
        <v>31.241606648783609</v>
      </c>
      <c r="N180" s="235">
        <f t="shared" ca="1" si="22"/>
        <v>31.241606648783609</v>
      </c>
      <c r="O180" s="235">
        <f t="shared" ca="1" si="23"/>
        <v>88.601440730915172</v>
      </c>
      <c r="P180" s="235">
        <f t="shared" ca="1" si="24"/>
        <v>142.29545262186943</v>
      </c>
      <c r="Q180" s="238">
        <f ca="1">J180*VLOOKUP('Tipo de Pilha_AP42'!$E$1,'Área - us ur_AP42'!$A$4:$H$7,2,FALSE)/1000</f>
        <v>0</v>
      </c>
      <c r="R180" s="239">
        <f ca="1">K180*VLOOKUP('Tipo de Pilha_AP42'!$E$1,'Área - us ur_AP42'!$A$4:$H$7,3,FALSE)/1000</f>
        <v>0</v>
      </c>
      <c r="S180" s="239">
        <f ca="1">L180*VLOOKUP('Tipo de Pilha_AP42'!$E$1,'Área - us ur_AP42'!$A$4:$H$7,4,FALSE)/1000</f>
        <v>0</v>
      </c>
      <c r="T180" s="239">
        <f ca="1">M180*VLOOKUP('Tipo de Pilha_AP42'!$E$1,'Área - us ur_AP42'!$A$4:$H$7,5,FALSE)/1000</f>
        <v>1.4995971191416132E-2</v>
      </c>
      <c r="U180" s="239">
        <f ca="1">N180*VLOOKUP('Tipo de Pilha_AP42'!$E$1,'Área - us ur_AP42'!$A$4:$H$7,6,FALSE)/1000</f>
        <v>0</v>
      </c>
      <c r="V180" s="239">
        <f ca="1">O180*VLOOKUP('Tipo de Pilha_AP42'!$E$1,'Área - us ur_AP42'!$A$4:$H$7,7,FALSE)/1000</f>
        <v>1.0632172887709821E-2</v>
      </c>
      <c r="W180" s="240">
        <f ca="1">P180*VLOOKUP('Tipo de Pilha_AP42'!$E$1,'Área - us ur_AP42'!$A$4:$H$7,8,FALSE)/1000</f>
        <v>0</v>
      </c>
      <c r="X180" s="241">
        <f t="shared" ca="1" si="25"/>
        <v>2.5628144079125954E-2</v>
      </c>
    </row>
    <row r="181" spans="1:24" ht="15" customHeight="1" x14ac:dyDescent="0.2">
      <c r="A181" s="90">
        <f>'Série Vento-2 dias'!J181</f>
        <v>42362</v>
      </c>
      <c r="B181" s="55">
        <f ca="1">'Série Vento-2 dias'!K181</f>
        <v>18.90067256</v>
      </c>
      <c r="C181" s="235">
        <f t="shared" ca="1" si="27"/>
        <v>0.37801345120000007</v>
      </c>
      <c r="D181" s="235">
        <f t="shared" ca="1" si="27"/>
        <v>0.37801345120000007</v>
      </c>
      <c r="E181" s="235">
        <f t="shared" ca="1" si="27"/>
        <v>0.37801345120000007</v>
      </c>
      <c r="F181" s="235">
        <f t="shared" ca="1" si="26"/>
        <v>1.1340403535999999</v>
      </c>
      <c r="G181" s="235">
        <f t="shared" ca="1" si="26"/>
        <v>1.1340403535999999</v>
      </c>
      <c r="H181" s="235">
        <f t="shared" ca="1" si="28"/>
        <v>1.7010605304000002</v>
      </c>
      <c r="I181" s="236">
        <f t="shared" ca="1" si="29"/>
        <v>2.0790739816000001</v>
      </c>
      <c r="J181" s="237">
        <f t="shared" ca="1" si="18"/>
        <v>0</v>
      </c>
      <c r="K181" s="235">
        <f t="shared" ca="1" si="19"/>
        <v>0</v>
      </c>
      <c r="L181" s="235">
        <f t="shared" ca="1" si="20"/>
        <v>0</v>
      </c>
      <c r="M181" s="235">
        <f t="shared" ca="1" si="21"/>
        <v>46.350032370838349</v>
      </c>
      <c r="N181" s="235">
        <f t="shared" ca="1" si="22"/>
        <v>46.350032370838349</v>
      </c>
      <c r="O181" s="235">
        <f t="shared" ca="1" si="23"/>
        <v>125.48101583256233</v>
      </c>
      <c r="P181" s="235">
        <f t="shared" ca="1" si="24"/>
        <v>198.95465935382452</v>
      </c>
      <c r="Q181" s="238">
        <f ca="1">J181*VLOOKUP('Tipo de Pilha_AP42'!$E$1,'Área - us ur_AP42'!$A$4:$H$7,2,FALSE)/1000</f>
        <v>0</v>
      </c>
      <c r="R181" s="239">
        <f ca="1">K181*VLOOKUP('Tipo de Pilha_AP42'!$E$1,'Área - us ur_AP42'!$A$4:$H$7,3,FALSE)/1000</f>
        <v>0</v>
      </c>
      <c r="S181" s="239">
        <f ca="1">L181*VLOOKUP('Tipo de Pilha_AP42'!$E$1,'Área - us ur_AP42'!$A$4:$H$7,4,FALSE)/1000</f>
        <v>0</v>
      </c>
      <c r="T181" s="239">
        <f ca="1">M181*VLOOKUP('Tipo de Pilha_AP42'!$E$1,'Área - us ur_AP42'!$A$4:$H$7,5,FALSE)/1000</f>
        <v>2.2248015538002406E-2</v>
      </c>
      <c r="U181" s="239">
        <f ca="1">N181*VLOOKUP('Tipo de Pilha_AP42'!$E$1,'Área - us ur_AP42'!$A$4:$H$7,6,FALSE)/1000</f>
        <v>0</v>
      </c>
      <c r="V181" s="239">
        <f ca="1">O181*VLOOKUP('Tipo de Pilha_AP42'!$E$1,'Área - us ur_AP42'!$A$4:$H$7,7,FALSE)/1000</f>
        <v>1.505772189990748E-2</v>
      </c>
      <c r="W181" s="240">
        <f ca="1">P181*VLOOKUP('Tipo de Pilha_AP42'!$E$1,'Área - us ur_AP42'!$A$4:$H$7,8,FALSE)/1000</f>
        <v>0</v>
      </c>
      <c r="X181" s="241">
        <f t="shared" ca="1" si="25"/>
        <v>3.7305737437909887E-2</v>
      </c>
    </row>
    <row r="182" spans="1:24" ht="15" customHeight="1" x14ac:dyDescent="0.2">
      <c r="A182" s="90">
        <f>'Série Vento-2 dias'!J182</f>
        <v>42364</v>
      </c>
      <c r="B182" s="55">
        <f ca="1">'Série Vento-2 dias'!K182</f>
        <v>17.182429599999999</v>
      </c>
      <c r="C182" s="235">
        <f t="shared" ca="1" si="27"/>
        <v>0.34364859200000003</v>
      </c>
      <c r="D182" s="235">
        <f t="shared" ca="1" si="27"/>
        <v>0.34364859200000003</v>
      </c>
      <c r="E182" s="235">
        <f t="shared" ca="1" si="27"/>
        <v>0.34364859200000003</v>
      </c>
      <c r="F182" s="235">
        <f t="shared" ca="1" si="26"/>
        <v>1.0309457759999998</v>
      </c>
      <c r="G182" s="235">
        <f t="shared" ca="1" si="26"/>
        <v>1.0309457759999998</v>
      </c>
      <c r="H182" s="235">
        <f t="shared" ca="1" si="28"/>
        <v>1.5464186640000002</v>
      </c>
      <c r="I182" s="236">
        <f t="shared" ca="1" si="29"/>
        <v>1.890067256</v>
      </c>
      <c r="J182" s="237">
        <f t="shared" ca="1" si="18"/>
        <v>0</v>
      </c>
      <c r="K182" s="235">
        <f t="shared" ca="1" si="19"/>
        <v>0</v>
      </c>
      <c r="L182" s="235">
        <f t="shared" ca="1" si="20"/>
        <v>0</v>
      </c>
      <c r="M182" s="235">
        <f t="shared" ca="1" si="21"/>
        <v>35.969522290150032</v>
      </c>
      <c r="N182" s="235">
        <f t="shared" ca="1" si="22"/>
        <v>35.969522290150032</v>
      </c>
      <c r="O182" s="235">
        <f t="shared" ca="1" si="23"/>
        <v>100.20112333299764</v>
      </c>
      <c r="P182" s="235">
        <f t="shared" ca="1" si="24"/>
        <v>160.14587213851544</v>
      </c>
      <c r="Q182" s="238">
        <f ca="1">J182*VLOOKUP('Tipo de Pilha_AP42'!$E$1,'Área - us ur_AP42'!$A$4:$H$7,2,FALSE)/1000</f>
        <v>0</v>
      </c>
      <c r="R182" s="239">
        <f ca="1">K182*VLOOKUP('Tipo de Pilha_AP42'!$E$1,'Área - us ur_AP42'!$A$4:$H$7,3,FALSE)/1000</f>
        <v>0</v>
      </c>
      <c r="S182" s="239">
        <f ca="1">L182*VLOOKUP('Tipo de Pilha_AP42'!$E$1,'Área - us ur_AP42'!$A$4:$H$7,4,FALSE)/1000</f>
        <v>0</v>
      </c>
      <c r="T182" s="239">
        <f ca="1">M182*VLOOKUP('Tipo de Pilha_AP42'!$E$1,'Área - us ur_AP42'!$A$4:$H$7,5,FALSE)/1000</f>
        <v>1.7265370699272014E-2</v>
      </c>
      <c r="U182" s="239">
        <f ca="1">N182*VLOOKUP('Tipo de Pilha_AP42'!$E$1,'Área - us ur_AP42'!$A$4:$H$7,6,FALSE)/1000</f>
        <v>0</v>
      </c>
      <c r="V182" s="239">
        <f ca="1">O182*VLOOKUP('Tipo de Pilha_AP42'!$E$1,'Área - us ur_AP42'!$A$4:$H$7,7,FALSE)/1000</f>
        <v>1.2024134799959717E-2</v>
      </c>
      <c r="W182" s="240">
        <f ca="1">P182*VLOOKUP('Tipo de Pilha_AP42'!$E$1,'Área - us ur_AP42'!$A$4:$H$7,8,FALSE)/1000</f>
        <v>0</v>
      </c>
      <c r="X182" s="241">
        <f t="shared" ca="1" si="25"/>
        <v>2.9289505499231733E-2</v>
      </c>
    </row>
    <row r="183" spans="1:24" ht="15" customHeight="1" x14ac:dyDescent="0.2">
      <c r="A183" s="90">
        <f>'Série Vento-2 dias'!J183</f>
        <v>42366</v>
      </c>
      <c r="B183" s="55">
        <f ca="1">'Série Vento-2 dias'!K183</f>
        <v>18.041551079999998</v>
      </c>
      <c r="C183" s="235">
        <f t="shared" ca="1" si="27"/>
        <v>0.36083102160000002</v>
      </c>
      <c r="D183" s="235">
        <f t="shared" ca="1" si="27"/>
        <v>0.36083102160000002</v>
      </c>
      <c r="E183" s="235">
        <f t="shared" ca="1" si="27"/>
        <v>0.36083102160000002</v>
      </c>
      <c r="F183" s="235">
        <f t="shared" ca="1" si="26"/>
        <v>1.0824930647999997</v>
      </c>
      <c r="G183" s="235">
        <f t="shared" ca="1" si="26"/>
        <v>1.0824930647999997</v>
      </c>
      <c r="H183" s="235">
        <f t="shared" ca="1" si="28"/>
        <v>1.6237395971999999</v>
      </c>
      <c r="I183" s="236">
        <f t="shared" ca="1" si="29"/>
        <v>1.9845706188000001</v>
      </c>
      <c r="J183" s="237">
        <f t="shared" ca="1" si="18"/>
        <v>0</v>
      </c>
      <c r="K183" s="235">
        <f t="shared" ca="1" si="19"/>
        <v>0</v>
      </c>
      <c r="L183" s="235">
        <f t="shared" ca="1" si="20"/>
        <v>0</v>
      </c>
      <c r="M183" s="235">
        <f t="shared" ca="1" si="21"/>
        <v>41.005664197501602</v>
      </c>
      <c r="N183" s="235">
        <f t="shared" ca="1" si="22"/>
        <v>41.005664197501602</v>
      </c>
      <c r="O183" s="235">
        <f t="shared" ca="1" si="23"/>
        <v>112.49431503354667</v>
      </c>
      <c r="P183" s="235">
        <f t="shared" ca="1" si="24"/>
        <v>179.03227438250047</v>
      </c>
      <c r="Q183" s="238">
        <f ca="1">J183*VLOOKUP('Tipo de Pilha_AP42'!$E$1,'Área - us ur_AP42'!$A$4:$H$7,2,FALSE)/1000</f>
        <v>0</v>
      </c>
      <c r="R183" s="239">
        <f ca="1">K183*VLOOKUP('Tipo de Pilha_AP42'!$E$1,'Área - us ur_AP42'!$A$4:$H$7,3,FALSE)/1000</f>
        <v>0</v>
      </c>
      <c r="S183" s="239">
        <f ca="1">L183*VLOOKUP('Tipo de Pilha_AP42'!$E$1,'Área - us ur_AP42'!$A$4:$H$7,4,FALSE)/1000</f>
        <v>0</v>
      </c>
      <c r="T183" s="239">
        <f ca="1">M183*VLOOKUP('Tipo de Pilha_AP42'!$E$1,'Área - us ur_AP42'!$A$4:$H$7,5,FALSE)/1000</f>
        <v>1.9682718814800767E-2</v>
      </c>
      <c r="U183" s="239">
        <f ca="1">N183*VLOOKUP('Tipo de Pilha_AP42'!$E$1,'Área - us ur_AP42'!$A$4:$H$7,6,FALSE)/1000</f>
        <v>0</v>
      </c>
      <c r="V183" s="239">
        <f ca="1">O183*VLOOKUP('Tipo de Pilha_AP42'!$E$1,'Área - us ur_AP42'!$A$4:$H$7,7,FALSE)/1000</f>
        <v>1.34993178040256E-2</v>
      </c>
      <c r="W183" s="240">
        <f ca="1">P183*VLOOKUP('Tipo de Pilha_AP42'!$E$1,'Área - us ur_AP42'!$A$4:$H$7,8,FALSE)/1000</f>
        <v>0</v>
      </c>
      <c r="X183" s="241">
        <f t="shared" ca="1" si="25"/>
        <v>3.3182036618826363E-2</v>
      </c>
    </row>
    <row r="184" spans="1:24" ht="15" customHeight="1" thickBot="1" x14ac:dyDescent="0.25">
      <c r="A184" s="91">
        <f>'Série Vento-2 dias'!J184</f>
        <v>42368</v>
      </c>
      <c r="B184" s="56">
        <f ca="1">'Série Vento-2 dias'!K184</f>
        <v>17.182429599999999</v>
      </c>
      <c r="C184" s="244">
        <f t="shared" ca="1" si="27"/>
        <v>0.34364859200000003</v>
      </c>
      <c r="D184" s="244">
        <f t="shared" ca="1" si="27"/>
        <v>0.34364859200000003</v>
      </c>
      <c r="E184" s="244">
        <f t="shared" ca="1" si="27"/>
        <v>0.34364859200000003</v>
      </c>
      <c r="F184" s="244">
        <f t="shared" ca="1" si="26"/>
        <v>1.0309457759999998</v>
      </c>
      <c r="G184" s="244">
        <f t="shared" ca="1" si="26"/>
        <v>1.0309457759999998</v>
      </c>
      <c r="H184" s="244">
        <f t="shared" ca="1" si="28"/>
        <v>1.5464186640000002</v>
      </c>
      <c r="I184" s="245">
        <f t="shared" ca="1" si="29"/>
        <v>1.890067256</v>
      </c>
      <c r="J184" s="243">
        <f t="shared" ca="1" si="18"/>
        <v>0</v>
      </c>
      <c r="K184" s="244">
        <f t="shared" ca="1" si="19"/>
        <v>0</v>
      </c>
      <c r="L184" s="244">
        <f t="shared" ca="1" si="20"/>
        <v>0</v>
      </c>
      <c r="M184" s="244">
        <f t="shared" ca="1" si="21"/>
        <v>35.969522290150032</v>
      </c>
      <c r="N184" s="244">
        <f t="shared" ca="1" si="22"/>
        <v>35.969522290150032</v>
      </c>
      <c r="O184" s="244">
        <f t="shared" ca="1" si="23"/>
        <v>100.20112333299764</v>
      </c>
      <c r="P184" s="244">
        <f t="shared" ca="1" si="24"/>
        <v>160.14587213851544</v>
      </c>
      <c r="Q184" s="246">
        <f ca="1">J184*VLOOKUP('Tipo de Pilha_AP42'!$E$1,'Área - us ur_AP42'!$A$4:$H$7,2,FALSE)/1000</f>
        <v>0</v>
      </c>
      <c r="R184" s="247">
        <f ca="1">K184*VLOOKUP('Tipo de Pilha_AP42'!$E$1,'Área - us ur_AP42'!$A$4:$H$7,3,FALSE)/1000</f>
        <v>0</v>
      </c>
      <c r="S184" s="247">
        <f ca="1">L184*VLOOKUP('Tipo de Pilha_AP42'!$E$1,'Área - us ur_AP42'!$A$4:$H$7,4,FALSE)/1000</f>
        <v>0</v>
      </c>
      <c r="T184" s="247">
        <f ca="1">M184*VLOOKUP('Tipo de Pilha_AP42'!$E$1,'Área - us ur_AP42'!$A$4:$H$7,5,FALSE)/1000</f>
        <v>1.7265370699272014E-2</v>
      </c>
      <c r="U184" s="247">
        <f ca="1">N184*VLOOKUP('Tipo de Pilha_AP42'!$E$1,'Área - us ur_AP42'!$A$4:$H$7,6,FALSE)/1000</f>
        <v>0</v>
      </c>
      <c r="V184" s="247">
        <f ca="1">O184*VLOOKUP('Tipo de Pilha_AP42'!$E$1,'Área - us ur_AP42'!$A$4:$H$7,7,FALSE)/1000</f>
        <v>1.2024134799959717E-2</v>
      </c>
      <c r="W184" s="248">
        <f ca="1">P184*VLOOKUP('Tipo de Pilha_AP42'!$E$1,'Área - us ur_AP42'!$A$4:$H$7,8,FALSE)/1000</f>
        <v>0</v>
      </c>
      <c r="X184" s="249">
        <f t="shared" ca="1" si="25"/>
        <v>2.9289505499231733E-2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23"/>
  <sheetViews>
    <sheetView topLeftCell="AM1" workbookViewId="0">
      <selection activeCell="BI6" sqref="BI6"/>
    </sheetView>
  </sheetViews>
  <sheetFormatPr defaultColWidth="9.33203125" defaultRowHeight="15" customHeight="1" x14ac:dyDescent="0.2"/>
  <cols>
    <col min="1" max="1" width="17.5" style="21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24.33203125" style="3" bestFit="1" customWidth="1"/>
    <col min="62" max="16384" width="9.33203125" style="3"/>
  </cols>
  <sheetData>
    <row r="1" spans="1:64" ht="15" customHeight="1" thickBot="1" x14ac:dyDescent="0.25">
      <c r="A1" s="356" t="s">
        <v>7</v>
      </c>
      <c r="B1" s="357"/>
      <c r="C1" s="358" t="s">
        <v>3</v>
      </c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60"/>
      <c r="T1" s="358" t="s">
        <v>1</v>
      </c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60"/>
      <c r="AK1" s="359" t="s">
        <v>55</v>
      </c>
      <c r="AL1" s="359"/>
      <c r="AM1" s="359"/>
      <c r="AN1" s="359"/>
      <c r="AO1" s="359"/>
      <c r="AP1" s="359"/>
      <c r="AQ1" s="359"/>
      <c r="AR1" s="359"/>
      <c r="AS1" s="359"/>
      <c r="AT1" s="359"/>
      <c r="AU1" s="359"/>
      <c r="AV1" s="359"/>
      <c r="AW1" s="359"/>
      <c r="AX1" s="359"/>
      <c r="AY1" s="359"/>
      <c r="AZ1" s="359"/>
      <c r="BA1" s="359"/>
      <c r="BB1" s="40"/>
      <c r="BE1" s="5" t="s">
        <v>163</v>
      </c>
      <c r="BF1" s="162">
        <f>Material!E8</f>
        <v>0.43</v>
      </c>
      <c r="BH1" s="62" t="s">
        <v>22</v>
      </c>
      <c r="BI1" s="20" t="s">
        <v>217</v>
      </c>
    </row>
    <row r="2" spans="1:64" s="41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66">
        <v>0.05</v>
      </c>
      <c r="AL2" s="64">
        <v>0.15</v>
      </c>
      <c r="AM2" s="64">
        <v>0.25</v>
      </c>
      <c r="AN2" s="64">
        <v>0.35</v>
      </c>
      <c r="AO2" s="64">
        <v>0.45</v>
      </c>
      <c r="AP2" s="64">
        <v>0.55000000000000004</v>
      </c>
      <c r="AQ2" s="64">
        <v>0.65</v>
      </c>
      <c r="AR2" s="64">
        <v>0.75</v>
      </c>
      <c r="AS2" s="64">
        <v>0.85</v>
      </c>
      <c r="AT2" s="64">
        <v>0.95</v>
      </c>
      <c r="AU2" s="64">
        <v>1.05</v>
      </c>
      <c r="AV2" s="64">
        <v>1.1499999999999999</v>
      </c>
      <c r="AW2" s="64">
        <v>1.25</v>
      </c>
      <c r="AX2" s="64">
        <v>1.35</v>
      </c>
      <c r="AY2" s="64">
        <v>1.45</v>
      </c>
      <c r="AZ2" s="64">
        <v>1.55</v>
      </c>
      <c r="BA2" s="65">
        <v>1.65</v>
      </c>
      <c r="BB2" s="58" t="s">
        <v>46</v>
      </c>
      <c r="BE2" s="3"/>
      <c r="BF2" s="3"/>
      <c r="BG2" s="3"/>
      <c r="BH2" s="3"/>
      <c r="BI2" s="3"/>
    </row>
    <row r="3" spans="1:64" ht="15" customHeight="1" x14ac:dyDescent="0.2">
      <c r="A3" s="89">
        <f>'Série Vento-3 dias'!J3</f>
        <v>42007</v>
      </c>
      <c r="B3" s="54">
        <f ca="1">'Série Vento-3 dias'!K3</f>
        <v>16.32330812</v>
      </c>
      <c r="C3" s="45">
        <f ca="1">0.1*0.05*$B3</f>
        <v>8.1616540600000023E-2</v>
      </c>
      <c r="D3" s="46">
        <f ca="1">0.1*0.15*$B3</f>
        <v>0.2448496218</v>
      </c>
      <c r="E3" s="46">
        <f ca="1">0.1*0.25*$B3</f>
        <v>0.40808270300000005</v>
      </c>
      <c r="F3" s="46">
        <f ca="1">0.1*0.35*$B3</f>
        <v>0.57131578419999995</v>
      </c>
      <c r="G3" s="46">
        <f ca="1">0.1*0.45*$B3</f>
        <v>0.73454886540000008</v>
      </c>
      <c r="H3" s="46">
        <f ca="1">0.1*0.55*$B3</f>
        <v>0.8977819466000001</v>
      </c>
      <c r="I3" s="46">
        <f ca="1">0.1*0.65*$B3</f>
        <v>1.0610150278000001</v>
      </c>
      <c r="J3" s="46">
        <f ca="1">0.1*0.75*$B3</f>
        <v>1.2242481090000001</v>
      </c>
      <c r="K3" s="46">
        <f ca="1">0.1*0.85*$B3</f>
        <v>1.3874811902000002</v>
      </c>
      <c r="L3" s="46">
        <f ca="1">0.1*0.95*$B3</f>
        <v>1.5507142714</v>
      </c>
      <c r="M3" s="46">
        <f ca="1">0.1*1.05*$B3</f>
        <v>1.7139473526000002</v>
      </c>
      <c r="N3" s="46">
        <f ca="1">0.1*1.15*$B3</f>
        <v>1.8771804337999998</v>
      </c>
      <c r="O3" s="46">
        <f ca="1">0.1*1.25*$B3</f>
        <v>2.040413515</v>
      </c>
      <c r="P3" s="46">
        <f ca="1">0.1*1.35*$B3</f>
        <v>2.2036465962</v>
      </c>
      <c r="Q3" s="46">
        <f ca="1">0.1*1.45*$B3</f>
        <v>2.3668796774</v>
      </c>
      <c r="R3" s="46">
        <f ca="1">0.1*1.55*$B3</f>
        <v>2.5301127586000005</v>
      </c>
      <c r="S3" s="47">
        <f ca="1">0.1*1.65*$B3</f>
        <v>2.6933458398000001</v>
      </c>
      <c r="T3" s="45">
        <f t="shared" ref="T3:AI3" ca="1" si="0">IF(C3&gt;$BF$1,58*(C3-$BF$1)^2+25*(C3-$BF$1),0)</f>
        <v>0</v>
      </c>
      <c r="U3" s="46">
        <f t="shared" ca="1" si="0"/>
        <v>0</v>
      </c>
      <c r="V3" s="46">
        <f t="shared" ca="1" si="0"/>
        <v>0</v>
      </c>
      <c r="W3" s="46">
        <f t="shared" ca="1" si="0"/>
        <v>4.6911633551155347</v>
      </c>
      <c r="X3" s="46">
        <f t="shared" ca="1" si="0"/>
        <v>12.993222297152791</v>
      </c>
      <c r="Y3" s="46">
        <f t="shared" ca="1" si="0"/>
        <v>24.386105739763352</v>
      </c>
      <c r="Z3" s="102">
        <f t="shared" ca="1" si="0"/>
        <v>38.869813682947239</v>
      </c>
      <c r="AA3" s="46">
        <f t="shared" ca="1" si="0"/>
        <v>56.444346126704431</v>
      </c>
      <c r="AB3" s="46">
        <f t="shared" ca="1" si="0"/>
        <v>77.109703071034929</v>
      </c>
      <c r="AC3" s="46">
        <f t="shared" ca="1" si="0"/>
        <v>100.86588451593872</v>
      </c>
      <c r="AD3" s="46">
        <f t="shared" ca="1" si="0"/>
        <v>127.71289046141587</v>
      </c>
      <c r="AE3" s="46">
        <f ca="1">IF(N3&gt;$BF$1,58*(N3-$BF$1)^2+25*(N3-$BF$1),0)</f>
        <v>157.65072090746622</v>
      </c>
      <c r="AF3" s="46">
        <f t="shared" ca="1" si="0"/>
        <v>190.67937585409001</v>
      </c>
      <c r="AG3" s="46">
        <f t="shared" ca="1" si="0"/>
        <v>226.79885530128706</v>
      </c>
      <c r="AH3" s="46">
        <f t="shared" ca="1" si="0"/>
        <v>266.00915924905746</v>
      </c>
      <c r="AI3" s="46">
        <f t="shared" ca="1" si="0"/>
        <v>308.31028769740118</v>
      </c>
      <c r="AJ3" s="46">
        <f t="shared" ref="T3:AJ18" ca="1" si="1">IF(S3&gt;$BF$1,58*(S3-$BF$1)^2+25*(S3-$BF$1),0)</f>
        <v>353.70224064631805</v>
      </c>
      <c r="AK3" s="72">
        <f ca="1">T3*VLOOKUP('Tipo de Pilha_Furieri2014'!$E$1,'Área - us ur_Furieri2014'!$A$4:$R$6,2,FALSE)/1000</f>
        <v>0</v>
      </c>
      <c r="AL3" s="73">
        <f ca="1">U3*VLOOKUP('Tipo de Pilha_Furieri2014'!$E$1,'Área - us ur_Furieri2014'!$A$4:$R$6,3,FALSE)/1000</f>
        <v>0</v>
      </c>
      <c r="AM3" s="73">
        <f ca="1">V3*VLOOKUP('Tipo de Pilha_Furieri2014'!$E$1,'Área - us ur_Furieri2014'!$A$4:$R$6,4,FALSE)/1000</f>
        <v>0</v>
      </c>
      <c r="AN3" s="73">
        <f ca="1">W3*VLOOKUP('Tipo de Pilha_Furieri2014'!$E$1,'Área - us ur_Furieri2014'!$A$4:$R$6,5,FALSE)/1000</f>
        <v>4.5504284544620682E-4</v>
      </c>
      <c r="AO3" s="73">
        <f ca="1">X3*VLOOKUP('Tipo de Pilha_Furieri2014'!$E$1,'Área - us ur_Furieri2014'!$A$4:$R$6,6,FALSE)/1000</f>
        <v>2.0659223452472938E-3</v>
      </c>
      <c r="AP3" s="73">
        <f ca="1">Y3*VLOOKUP('Tipo de Pilha_Furieri2014'!$E$1,'Área - us ur_Furieri2014'!$A$4:$R$6,7,FALSE)/1000</f>
        <v>4.9503794651719604E-3</v>
      </c>
      <c r="AQ3" s="73">
        <f ca="1">Z3*VLOOKUP('Tipo de Pilha_Furieri2014'!$E$1,'Área - us ur_Furieri2014'!$A$4:$R$6,8,FALSE)/1000</f>
        <v>5.9470814934909268E-3</v>
      </c>
      <c r="AR3" s="73">
        <f ca="1">AA3*VLOOKUP('Tipo de Pilha_Furieri2014'!$E$1,'Área - us ur_Furieri2014'!$A$4:$R$6,9,FALSE)/1000</f>
        <v>6.1524337278107827E-3</v>
      </c>
      <c r="AS3" s="73">
        <f ca="1">AB3*VLOOKUP('Tipo de Pilha_Furieri2014'!$E$1,'Área - us ur_Furieri2014'!$A$4:$R$6,10,FALSE)/1000</f>
        <v>4.163923965835886E-3</v>
      </c>
      <c r="AT3" s="73">
        <f ca="1">AC3*VLOOKUP('Tipo de Pilha_Furieri2014'!$E$1,'Área - us ur_Furieri2014'!$A$4:$R$6,11,FALSE)/1000</f>
        <v>3.5303059580578553E-3</v>
      </c>
      <c r="AU3" s="73">
        <f ca="1">AD3*VLOOKUP('Tipo de Pilha_Furieri2014'!$E$1,'Área - us ur_Furieri2014'!$A$4:$R$6,12,FALSE)/1000</f>
        <v>3.0651093710739809E-3</v>
      </c>
      <c r="AV3" s="73">
        <f ca="1">AE3*VLOOKUP('Tipo de Pilha_Furieri2014'!$E$1,'Área - us ur_Furieri2014'!$A$4:$R$6,13,FALSE)/1000</f>
        <v>9.4590432544479743E-4</v>
      </c>
      <c r="AW3" s="73">
        <f ca="1">AF3*VLOOKUP('Tipo de Pilha_Furieri2014'!$E$1,'Área - us ur_Furieri2014'!$A$4:$R$6,14,FALSE)/1000</f>
        <v>5.7203812756226997E-4</v>
      </c>
      <c r="AX3" s="73">
        <f ca="1">AG3*VLOOKUP('Tipo de Pilha_Furieri2014'!$E$1,'Área - us ur_Furieri2014'!$A$4:$R$6,15,FALSE)/1000</f>
        <v>2.2679885530128708E-4</v>
      </c>
      <c r="AY3" s="73">
        <f ca="1">AH3*VLOOKUP('Tipo de Pilha_Furieri2014'!$E$1,'Área - us ur_Furieri2014'!$A$4:$R$6,16,FALSE)/1000</f>
        <v>0</v>
      </c>
      <c r="AZ3" s="73">
        <f ca="1">AI3*VLOOKUP('Tipo de Pilha_Furieri2014'!$E$1,'Área - us ur_Furieri2014'!$A$4:$R$6,17,FALSE)/1000</f>
        <v>0</v>
      </c>
      <c r="BA3" s="74">
        <f ca="1">AJ3*VLOOKUP('Tipo de Pilha_Furieri2014'!$E$1,'Área - us ur_Furieri2014'!$A$4:$R$6,18,FALSE)/1000</f>
        <v>0</v>
      </c>
      <c r="BB3" s="69">
        <f ca="1">SUM(AK3:BA3)</f>
        <v>3.2074940480443251E-2</v>
      </c>
    </row>
    <row r="4" spans="1:64" ht="15" customHeight="1" x14ac:dyDescent="0.2">
      <c r="A4" s="90">
        <f>'Série Vento-3 dias'!J4</f>
        <v>42010</v>
      </c>
      <c r="B4" s="55">
        <f ca="1">'Série Vento-3 dias'!K4</f>
        <v>15.464186639999999</v>
      </c>
      <c r="C4" s="48">
        <f t="shared" ref="C4:C67" ca="1" si="2">0.1*0.05*$B4</f>
        <v>7.7320933200000011E-2</v>
      </c>
      <c r="D4" s="49">
        <f t="shared" ref="D4:D67" ca="1" si="3">0.1*0.15*$B4</f>
        <v>0.23196279959999999</v>
      </c>
      <c r="E4" s="49">
        <f t="shared" ref="E4:E67" ca="1" si="4">0.1*0.25*$B4</f>
        <v>0.38660466599999999</v>
      </c>
      <c r="F4" s="49">
        <f t="shared" ref="F4:F67" ca="1" si="5">0.1*0.35*$B4</f>
        <v>0.54124653239999987</v>
      </c>
      <c r="G4" s="49">
        <f t="shared" ref="G4:G67" ca="1" si="6">0.1*0.45*$B4</f>
        <v>0.69588839880000009</v>
      </c>
      <c r="H4" s="49">
        <f t="shared" ref="H4:H67" ca="1" si="7">0.1*0.55*$B4</f>
        <v>0.85053026520000008</v>
      </c>
      <c r="I4" s="49">
        <f t="shared" ref="I4:I67" ca="1" si="8">0.1*0.65*$B4</f>
        <v>1.0051721316</v>
      </c>
      <c r="J4" s="49">
        <f t="shared" ref="J4:J67" ca="1" si="9">0.1*0.75*$B4</f>
        <v>1.1598139980000002</v>
      </c>
      <c r="K4" s="49">
        <f t="shared" ref="K4:K67" ca="1" si="10">0.1*0.85*$B4</f>
        <v>1.3144558644</v>
      </c>
      <c r="L4" s="49">
        <f t="shared" ref="L4:L67" ca="1" si="11">0.1*0.95*$B4</f>
        <v>1.4690977307999999</v>
      </c>
      <c r="M4" s="49">
        <f t="shared" ref="M4:M67" ca="1" si="12">0.1*1.05*$B4</f>
        <v>1.6237395972000002</v>
      </c>
      <c r="N4" s="49">
        <f t="shared" ref="N4:N67" ca="1" si="13">0.1*1.15*$B4</f>
        <v>1.7783814635999997</v>
      </c>
      <c r="O4" s="49">
        <f t="shared" ref="O4:O67" ca="1" si="14">0.1*1.25*$B4</f>
        <v>1.9330233299999999</v>
      </c>
      <c r="P4" s="49">
        <f t="shared" ref="P4:P67" ca="1" si="15">0.1*1.35*$B4</f>
        <v>2.0876651964000001</v>
      </c>
      <c r="Q4" s="49">
        <f t="shared" ref="Q4:Q67" ca="1" si="16">0.1*1.45*$B4</f>
        <v>2.2423070627999997</v>
      </c>
      <c r="R4" s="49">
        <f t="shared" ref="R4:R67" ca="1" si="17">0.1*1.55*$B4</f>
        <v>2.3969489292000001</v>
      </c>
      <c r="S4" s="50">
        <f t="shared" ref="S4:S67" ca="1" si="18">0.1*1.65*$B4</f>
        <v>2.5515907956000001</v>
      </c>
      <c r="T4" s="48">
        <f t="shared" ca="1" si="1"/>
        <v>0</v>
      </c>
      <c r="U4" s="49">
        <f t="shared" ca="1" si="1"/>
        <v>0</v>
      </c>
      <c r="V4" s="49">
        <f t="shared" ca="1" si="1"/>
        <v>0</v>
      </c>
      <c r="W4" s="49">
        <f t="shared" ca="1" si="1"/>
        <v>3.4989591863194018</v>
      </c>
      <c r="X4" s="49">
        <f t="shared" ca="1" si="1"/>
        <v>10.747615125752819</v>
      </c>
      <c r="Y4" s="49">
        <f t="shared" ca="1" si="1"/>
        <v>20.770307459052582</v>
      </c>
      <c r="Z4" s="49">
        <f t="shared" ca="1" si="1"/>
        <v>33.567036186218694</v>
      </c>
      <c r="AA4" s="49">
        <f t="shared" ca="1" si="1"/>
        <v>49.137801307251181</v>
      </c>
      <c r="AB4" s="49">
        <f t="shared" ca="1" si="1"/>
        <v>67.482602822149971</v>
      </c>
      <c r="AC4" s="49">
        <f t="shared" ca="1" si="1"/>
        <v>88.60144073091513</v>
      </c>
      <c r="AD4" s="49">
        <f t="shared" ca="1" si="1"/>
        <v>112.4943150335467</v>
      </c>
      <c r="AE4" s="49">
        <f t="shared" ca="1" si="1"/>
        <v>139.16122573004449</v>
      </c>
      <c r="AF4" s="49">
        <f t="shared" ca="1" si="1"/>
        <v>168.60217282040875</v>
      </c>
      <c r="AG4" s="49">
        <f t="shared" ca="1" si="1"/>
        <v>200.81715630463935</v>
      </c>
      <c r="AH4" s="49">
        <f t="shared" ca="1" si="1"/>
        <v>235.80617618273621</v>
      </c>
      <c r="AI4" s="49">
        <f t="shared" ca="1" si="1"/>
        <v>273.56923245469955</v>
      </c>
      <c r="AJ4" s="49">
        <f t="shared" ca="1" si="1"/>
        <v>314.10632512052916</v>
      </c>
      <c r="AK4" s="75">
        <f ca="1">T4*VLOOKUP('Tipo de Pilha_Furieri2014'!$E$1,'Área - us ur_Furieri2014'!$A$4:$R$6,2,FALSE)/1000</f>
        <v>0</v>
      </c>
      <c r="AL4" s="76">
        <f ca="1">U4*VLOOKUP('Tipo de Pilha_Furieri2014'!$E$1,'Área - us ur_Furieri2014'!$A$4:$R$6,3,FALSE)/1000</f>
        <v>0</v>
      </c>
      <c r="AM4" s="76">
        <f ca="1">V4*VLOOKUP('Tipo de Pilha_Furieri2014'!$E$1,'Área - us ur_Furieri2014'!$A$4:$R$6,4,FALSE)/1000</f>
        <v>0</v>
      </c>
      <c r="AN4" s="76">
        <f ca="1">W4*VLOOKUP('Tipo de Pilha_Furieri2014'!$E$1,'Área - us ur_Furieri2014'!$A$4:$R$6,5,FALSE)/1000</f>
        <v>3.3939904107298198E-4</v>
      </c>
      <c r="AO4" s="76">
        <f ca="1">X4*VLOOKUP('Tipo de Pilha_Furieri2014'!$E$1,'Área - us ur_Furieri2014'!$A$4:$R$6,6,FALSE)/1000</f>
        <v>1.7088708049946984E-3</v>
      </c>
      <c r="AP4" s="76">
        <f ca="1">Y4*VLOOKUP('Tipo de Pilha_Furieri2014'!$E$1,'Área - us ur_Furieri2014'!$A$4:$R$6,7,FALSE)/1000</f>
        <v>4.2163724141876741E-3</v>
      </c>
      <c r="AQ4" s="76">
        <f ca="1">Z4*VLOOKUP('Tipo de Pilha_Furieri2014'!$E$1,'Área - us ur_Furieri2014'!$A$4:$R$6,8,FALSE)/1000</f>
        <v>5.1357565364914598E-3</v>
      </c>
      <c r="AR4" s="76">
        <f ca="1">AA4*VLOOKUP('Tipo de Pilha_Furieri2014'!$E$1,'Área - us ur_Furieri2014'!$A$4:$R$6,9,FALSE)/1000</f>
        <v>5.3560203424903785E-3</v>
      </c>
      <c r="AS4" s="76">
        <f ca="1">AB4*VLOOKUP('Tipo de Pilha_Furieri2014'!$E$1,'Área - us ur_Furieri2014'!$A$4:$R$6,10,FALSE)/1000</f>
        <v>3.6440605523960987E-3</v>
      </c>
      <c r="AT4" s="76">
        <f ca="1">AC4*VLOOKUP('Tipo de Pilha_Furieri2014'!$E$1,'Área - us ur_Furieri2014'!$A$4:$R$6,11,FALSE)/1000</f>
        <v>3.1010504255820298E-3</v>
      </c>
      <c r="AU4" s="76">
        <f ca="1">AD4*VLOOKUP('Tipo de Pilha_Furieri2014'!$E$1,'Área - us ur_Furieri2014'!$A$4:$R$6,12,FALSE)/1000</f>
        <v>2.6998635608051205E-3</v>
      </c>
      <c r="AV4" s="76">
        <f ca="1">AE4*VLOOKUP('Tipo de Pilha_Furieri2014'!$E$1,'Área - us ur_Furieri2014'!$A$4:$R$6,13,FALSE)/1000</f>
        <v>8.3496735438026693E-4</v>
      </c>
      <c r="AW4" s="76">
        <f ca="1">AF4*VLOOKUP('Tipo de Pilha_Furieri2014'!$E$1,'Área - us ur_Furieri2014'!$A$4:$R$6,14,FALSE)/1000</f>
        <v>5.0580651846122624E-4</v>
      </c>
      <c r="AX4" s="76">
        <f ca="1">AG4*VLOOKUP('Tipo de Pilha_Furieri2014'!$E$1,'Área - us ur_Furieri2014'!$A$4:$R$6,15,FALSE)/1000</f>
        <v>2.0081715630463937E-4</v>
      </c>
      <c r="AY4" s="76">
        <f ca="1">AH4*VLOOKUP('Tipo de Pilha_Furieri2014'!$E$1,'Área - us ur_Furieri2014'!$A$4:$R$6,16,FALSE)/1000</f>
        <v>0</v>
      </c>
      <c r="AZ4" s="76">
        <f ca="1">AI4*VLOOKUP('Tipo de Pilha_Furieri2014'!$E$1,'Área - us ur_Furieri2014'!$A$4:$R$6,17,FALSE)/1000</f>
        <v>0</v>
      </c>
      <c r="BA4" s="77">
        <f ca="1">AJ4*VLOOKUP('Tipo de Pilha_Furieri2014'!$E$1,'Área - us ur_Furieri2014'!$A$4:$R$6,18,FALSE)/1000</f>
        <v>0</v>
      </c>
      <c r="BB4" s="70">
        <f t="shared" ref="BB4:BB61" ca="1" si="19">SUM(AK4:BA4)</f>
        <v>2.7742984707166574E-2</v>
      </c>
      <c r="BL4" s="41"/>
    </row>
    <row r="5" spans="1:64" ht="15" customHeight="1" x14ac:dyDescent="0.2">
      <c r="A5" s="90">
        <f>'Série Vento-3 dias'!J5</f>
        <v>42013</v>
      </c>
      <c r="B5" s="55">
        <f ca="1">'Série Vento-3 dias'!K5</f>
        <v>14.605065159999999</v>
      </c>
      <c r="C5" s="48">
        <f t="shared" ca="1" si="2"/>
        <v>7.3025325800000013E-2</v>
      </c>
      <c r="D5" s="49">
        <f t="shared" ca="1" si="3"/>
        <v>0.21907597739999998</v>
      </c>
      <c r="E5" s="49">
        <f t="shared" ca="1" si="4"/>
        <v>0.36512662899999998</v>
      </c>
      <c r="F5" s="49">
        <f t="shared" ca="1" si="5"/>
        <v>0.51117728059999989</v>
      </c>
      <c r="G5" s="49">
        <f t="shared" ca="1" si="6"/>
        <v>0.65722793219999998</v>
      </c>
      <c r="H5" s="49">
        <f t="shared" ca="1" si="7"/>
        <v>0.80327858380000006</v>
      </c>
      <c r="I5" s="49">
        <f t="shared" ca="1" si="8"/>
        <v>0.94932923539999992</v>
      </c>
      <c r="J5" s="49">
        <f t="shared" ca="1" si="9"/>
        <v>1.095379887</v>
      </c>
      <c r="K5" s="49">
        <f t="shared" ca="1" si="10"/>
        <v>1.2414305386</v>
      </c>
      <c r="L5" s="49">
        <f t="shared" ca="1" si="11"/>
        <v>1.3874811901999999</v>
      </c>
      <c r="M5" s="49">
        <f t="shared" ca="1" si="12"/>
        <v>1.5335318417999999</v>
      </c>
      <c r="N5" s="49">
        <f t="shared" ca="1" si="13"/>
        <v>1.6795824933999997</v>
      </c>
      <c r="O5" s="49">
        <f t="shared" ca="1" si="14"/>
        <v>1.8256331449999998</v>
      </c>
      <c r="P5" s="49">
        <f t="shared" ca="1" si="15"/>
        <v>1.9716837966</v>
      </c>
      <c r="Q5" s="49">
        <f t="shared" ca="1" si="16"/>
        <v>2.1177344481999998</v>
      </c>
      <c r="R5" s="49">
        <f t="shared" ca="1" si="17"/>
        <v>2.2637850998000002</v>
      </c>
      <c r="S5" s="50">
        <f t="shared" ca="1" si="18"/>
        <v>2.4098357513999997</v>
      </c>
      <c r="T5" s="48">
        <f t="shared" ca="1" si="1"/>
        <v>0</v>
      </c>
      <c r="U5" s="49">
        <f t="shared" ca="1" si="1"/>
        <v>0</v>
      </c>
      <c r="V5" s="49">
        <f t="shared" ca="1" si="1"/>
        <v>0</v>
      </c>
      <c r="W5" s="49">
        <f t="shared" ca="1" si="1"/>
        <v>2.4116375663654424</v>
      </c>
      <c r="X5" s="49">
        <f t="shared" ca="1" si="1"/>
        <v>8.6753852289694926</v>
      </c>
      <c r="Y5" s="49">
        <f t="shared" ca="1" si="1"/>
        <v>17.413504860176555</v>
      </c>
      <c r="Z5" s="49">
        <f t="shared" ca="1" si="1"/>
        <v>28.625996459986609</v>
      </c>
      <c r="AA5" s="49">
        <f t="shared" ca="1" si="1"/>
        <v>42.312860028399705</v>
      </c>
      <c r="AB5" s="49">
        <f t="shared" ca="1" si="1"/>
        <v>58.474095565415801</v>
      </c>
      <c r="AC5" s="49">
        <f t="shared" ca="1" si="1"/>
        <v>77.1097030710349</v>
      </c>
      <c r="AD5" s="49">
        <f t="shared" ca="1" si="1"/>
        <v>98.219682545257001</v>
      </c>
      <c r="AE5" s="49">
        <f t="shared" ca="1" si="1"/>
        <v>121.80403398808208</v>
      </c>
      <c r="AF5" s="49">
        <f t="shared" ca="1" si="1"/>
        <v>147.86275739951026</v>
      </c>
      <c r="AG5" s="49">
        <f t="shared" ca="1" si="1"/>
        <v>176.39585277954146</v>
      </c>
      <c r="AH5" s="49">
        <f t="shared" ca="1" si="1"/>
        <v>207.40332012817555</v>
      </c>
      <c r="AI5" s="49">
        <f t="shared" ca="1" si="1"/>
        <v>240.88515944541282</v>
      </c>
      <c r="AJ5" s="49">
        <f t="shared" ca="1" si="1"/>
        <v>276.84137073125294</v>
      </c>
      <c r="AK5" s="75">
        <f ca="1">T5*VLOOKUP('Tipo de Pilha_Furieri2014'!$E$1,'Área - us ur_Furieri2014'!$A$4:$R$6,2,FALSE)/1000</f>
        <v>0</v>
      </c>
      <c r="AL5" s="76">
        <f ca="1">U5*VLOOKUP('Tipo de Pilha_Furieri2014'!$E$1,'Área - us ur_Furieri2014'!$A$4:$R$6,3,FALSE)/1000</f>
        <v>0</v>
      </c>
      <c r="AM5" s="76">
        <f ca="1">V5*VLOOKUP('Tipo de Pilha_Furieri2014'!$E$1,'Área - us ur_Furieri2014'!$A$4:$R$6,4,FALSE)/1000</f>
        <v>0</v>
      </c>
      <c r="AN5" s="76">
        <f ca="1">W5*VLOOKUP('Tipo de Pilha_Furieri2014'!$E$1,'Área - us ur_Furieri2014'!$A$4:$R$6,5,FALSE)/1000</f>
        <v>2.3392884393744789E-4</v>
      </c>
      <c r="AO5" s="76">
        <f ca="1">X5*VLOOKUP('Tipo de Pilha_Furieri2014'!$E$1,'Área - us ur_Furieri2014'!$A$4:$R$6,6,FALSE)/1000</f>
        <v>1.3793862514061494E-3</v>
      </c>
      <c r="AP5" s="76">
        <f ca="1">Y5*VLOOKUP('Tipo de Pilha_Furieri2014'!$E$1,'Área - us ur_Furieri2014'!$A$4:$R$6,7,FALSE)/1000</f>
        <v>3.5349414866158407E-3</v>
      </c>
      <c r="AQ5" s="76">
        <f ca="1">Z5*VLOOKUP('Tipo de Pilha_Furieri2014'!$E$1,'Área - us ur_Furieri2014'!$A$4:$R$6,8,FALSE)/1000</f>
        <v>4.3797774583779515E-3</v>
      </c>
      <c r="AR5" s="76">
        <f ca="1">AA5*VLOOKUP('Tipo de Pilha_Furieri2014'!$E$1,'Área - us ur_Furieri2014'!$A$4:$R$6,9,FALSE)/1000</f>
        <v>4.6121017430955681E-3</v>
      </c>
      <c r="AS5" s="76">
        <f ca="1">AB5*VLOOKUP('Tipo de Pilha_Furieri2014'!$E$1,'Área - us ur_Furieri2014'!$A$4:$R$6,10,FALSE)/1000</f>
        <v>3.1576011605324535E-3</v>
      </c>
      <c r="AT5" s="76">
        <f ca="1">AC5*VLOOKUP('Tipo de Pilha_Furieri2014'!$E$1,'Área - us ur_Furieri2014'!$A$4:$R$6,11,FALSE)/1000</f>
        <v>2.6988396074862217E-3</v>
      </c>
      <c r="AU5" s="76">
        <f ca="1">AD5*VLOOKUP('Tipo de Pilha_Furieri2014'!$E$1,'Área - us ur_Furieri2014'!$A$4:$R$6,12,FALSE)/1000</f>
        <v>2.3572723810861679E-3</v>
      </c>
      <c r="AV5" s="76">
        <f ca="1">AE5*VLOOKUP('Tipo de Pilha_Furieri2014'!$E$1,'Área - us ur_Furieri2014'!$A$4:$R$6,13,FALSE)/1000</f>
        <v>7.3082420392849251E-4</v>
      </c>
      <c r="AW5" s="76">
        <f ca="1">AF5*VLOOKUP('Tipo de Pilha_Furieri2014'!$E$1,'Área - us ur_Furieri2014'!$A$4:$R$6,14,FALSE)/1000</f>
        <v>4.4358827219853083E-4</v>
      </c>
      <c r="AX5" s="76">
        <f ca="1">AG5*VLOOKUP('Tipo de Pilha_Furieri2014'!$E$1,'Área - us ur_Furieri2014'!$A$4:$R$6,15,FALSE)/1000</f>
        <v>1.7639585277954146E-4</v>
      </c>
      <c r="AY5" s="76">
        <f ca="1">AH5*VLOOKUP('Tipo de Pilha_Furieri2014'!$E$1,'Área - us ur_Furieri2014'!$A$4:$R$6,16,FALSE)/1000</f>
        <v>0</v>
      </c>
      <c r="AZ5" s="76">
        <f ca="1">AI5*VLOOKUP('Tipo de Pilha_Furieri2014'!$E$1,'Área - us ur_Furieri2014'!$A$4:$R$6,17,FALSE)/1000</f>
        <v>0</v>
      </c>
      <c r="BA5" s="77">
        <f ca="1">AJ5*VLOOKUP('Tipo de Pilha_Furieri2014'!$E$1,'Área - us ur_Furieri2014'!$A$4:$R$6,18,FALSE)/1000</f>
        <v>0</v>
      </c>
      <c r="BB5" s="70">
        <f t="shared" ca="1" si="19"/>
        <v>2.3704657261444363E-2</v>
      </c>
      <c r="BD5" s="41" t="s">
        <v>60</v>
      </c>
      <c r="BE5" s="41" t="s">
        <v>61</v>
      </c>
      <c r="BF5" s="41" t="s">
        <v>62</v>
      </c>
      <c r="BL5" s="41"/>
    </row>
    <row r="6" spans="1:64" ht="15" customHeight="1" x14ac:dyDescent="0.2">
      <c r="A6" s="90">
        <f>'Série Vento-3 dias'!J6</f>
        <v>42016</v>
      </c>
      <c r="B6" s="55">
        <f ca="1">'Série Vento-3 dias'!K6</f>
        <v>19.759794039999999</v>
      </c>
      <c r="C6" s="48">
        <f t="shared" ca="1" si="2"/>
        <v>9.8798970200000016E-2</v>
      </c>
      <c r="D6" s="49">
        <f t="shared" ca="1" si="3"/>
        <v>0.29639691059999995</v>
      </c>
      <c r="E6" s="49">
        <f t="shared" ca="1" si="4"/>
        <v>0.49399485100000001</v>
      </c>
      <c r="F6" s="49">
        <f t="shared" ca="1" si="5"/>
        <v>0.69159279139999985</v>
      </c>
      <c r="G6" s="49">
        <f t="shared" ca="1" si="6"/>
        <v>0.88919073180000008</v>
      </c>
      <c r="H6" s="49">
        <f t="shared" ca="1" si="7"/>
        <v>1.0867886722000002</v>
      </c>
      <c r="I6" s="49">
        <f t="shared" ca="1" si="8"/>
        <v>1.2843866126000001</v>
      </c>
      <c r="J6" s="49">
        <f t="shared" ca="1" si="9"/>
        <v>1.4819845530000002</v>
      </c>
      <c r="K6" s="49">
        <f t="shared" ca="1" si="10"/>
        <v>1.6795824934000001</v>
      </c>
      <c r="L6" s="49">
        <f t="shared" ca="1" si="11"/>
        <v>1.8771804338</v>
      </c>
      <c r="M6" s="49">
        <f t="shared" ca="1" si="12"/>
        <v>2.0747783742000001</v>
      </c>
      <c r="N6" s="49">
        <f t="shared" ca="1" si="13"/>
        <v>2.2723763145999998</v>
      </c>
      <c r="O6" s="49">
        <f t="shared" ca="1" si="14"/>
        <v>2.4699742549999999</v>
      </c>
      <c r="P6" s="49">
        <f t="shared" ca="1" si="15"/>
        <v>2.6675721954</v>
      </c>
      <c r="Q6" s="49">
        <f t="shared" ca="1" si="16"/>
        <v>2.8651701357999997</v>
      </c>
      <c r="R6" s="49">
        <f t="shared" ca="1" si="17"/>
        <v>3.0627680762000002</v>
      </c>
      <c r="S6" s="50">
        <f t="shared" ca="1" si="18"/>
        <v>3.2603660165999999</v>
      </c>
      <c r="T6" s="48">
        <f t="shared" ca="1" si="1"/>
        <v>0</v>
      </c>
      <c r="U6" s="49">
        <f t="shared" ca="1" si="1"/>
        <v>0</v>
      </c>
      <c r="V6" s="49">
        <f t="shared" ca="1" si="1"/>
        <v>1.8374010503617082</v>
      </c>
      <c r="W6" s="49">
        <f t="shared" ca="1" si="1"/>
        <v>10.50880551872174</v>
      </c>
      <c r="X6" s="49">
        <f t="shared" ca="1" si="1"/>
        <v>23.709423728919141</v>
      </c>
      <c r="Y6" s="49">
        <f t="shared" ca="1" si="1"/>
        <v>41.439255680953892</v>
      </c>
      <c r="Z6" s="49">
        <f t="shared" ca="1" si="1"/>
        <v>63.698301374825959</v>
      </c>
      <c r="AA6" s="49">
        <f t="shared" ca="1" si="1"/>
        <v>90.486560810535408</v>
      </c>
      <c r="AB6" s="49">
        <f t="shared" ca="1" si="1"/>
        <v>121.80403398808217</v>
      </c>
      <c r="AC6" s="49">
        <f t="shared" ca="1" si="1"/>
        <v>157.65072090746628</v>
      </c>
      <c r="AD6" s="49">
        <f t="shared" ca="1" si="1"/>
        <v>198.02662156868777</v>
      </c>
      <c r="AE6" s="49">
        <f t="shared" ca="1" si="1"/>
        <v>242.93173597174649</v>
      </c>
      <c r="AF6" s="49">
        <f t="shared" ca="1" si="1"/>
        <v>292.36606411664263</v>
      </c>
      <c r="AG6" s="49">
        <f t="shared" ca="1" si="1"/>
        <v>346.32960600337617</v>
      </c>
      <c r="AH6" s="49">
        <f t="shared" ca="1" si="1"/>
        <v>404.82236163194693</v>
      </c>
      <c r="AI6" s="49">
        <f t="shared" ca="1" si="1"/>
        <v>467.84433100235526</v>
      </c>
      <c r="AJ6" s="49">
        <f t="shared" ca="1" si="1"/>
        <v>535.3955141146007</v>
      </c>
      <c r="AK6" s="75">
        <f ca="1">T6*VLOOKUP('Tipo de Pilha_Furieri2014'!$E$1,'Área - us ur_Furieri2014'!$A$4:$R$6,2,FALSE)/1000</f>
        <v>0</v>
      </c>
      <c r="AL6" s="76">
        <f ca="1">U6*VLOOKUP('Tipo de Pilha_Furieri2014'!$E$1,'Área - us ur_Furieri2014'!$A$4:$R$6,3,FALSE)/1000</f>
        <v>0</v>
      </c>
      <c r="AM6" s="76">
        <f ca="1">V6*VLOOKUP('Tipo de Pilha_Furieri2014'!$E$1,'Área - us ur_Furieri2014'!$A$4:$R$6,4,FALSE)/1000</f>
        <v>1.3413027667640471E-4</v>
      </c>
      <c r="AN6" s="76">
        <f ca="1">W6*VLOOKUP('Tipo de Pilha_Furieri2014'!$E$1,'Área - us ur_Furieri2014'!$A$4:$R$6,5,FALSE)/1000</f>
        <v>1.0193541353160087E-3</v>
      </c>
      <c r="AO6" s="76">
        <f ca="1">X6*VLOOKUP('Tipo de Pilha_Furieri2014'!$E$1,'Área - us ur_Furieri2014'!$A$4:$R$6,6,FALSE)/1000</f>
        <v>3.7697983728981438E-3</v>
      </c>
      <c r="AP6" s="76">
        <f ca="1">Y6*VLOOKUP('Tipo de Pilha_Furieri2014'!$E$1,'Área - us ur_Furieri2014'!$A$4:$R$6,7,FALSE)/1000</f>
        <v>8.41216890323364E-3</v>
      </c>
      <c r="AQ6" s="76">
        <f ca="1">Z6*VLOOKUP('Tipo de Pilha_Furieri2014'!$E$1,'Área - us ur_Furieri2014'!$A$4:$R$6,8,FALSE)/1000</f>
        <v>9.7458401103483715E-3</v>
      </c>
      <c r="AR6" s="76">
        <f ca="1">AA6*VLOOKUP('Tipo de Pilha_Furieri2014'!$E$1,'Área - us ur_Furieri2014'!$A$4:$R$6,9,FALSE)/1000</f>
        <v>9.8630351283483589E-3</v>
      </c>
      <c r="AS6" s="76">
        <f ca="1">AB6*VLOOKUP('Tipo de Pilha_Furieri2014'!$E$1,'Área - us ur_Furieri2014'!$A$4:$R$6,10,FALSE)/1000</f>
        <v>6.577417835356438E-3</v>
      </c>
      <c r="AT6" s="76">
        <f ca="1">AC6*VLOOKUP('Tipo de Pilha_Furieri2014'!$E$1,'Área - us ur_Furieri2014'!$A$4:$R$6,11,FALSE)/1000</f>
        <v>5.517775231761321E-3</v>
      </c>
      <c r="AU6" s="76">
        <f ca="1">AD6*VLOOKUP('Tipo de Pilha_Furieri2014'!$E$1,'Área - us ur_Furieri2014'!$A$4:$R$6,12,FALSE)/1000</f>
        <v>4.7526389176485067E-3</v>
      </c>
      <c r="AV6" s="76">
        <f ca="1">AE6*VLOOKUP('Tipo de Pilha_Furieri2014'!$E$1,'Área - us ur_Furieri2014'!$A$4:$R$6,13,FALSE)/1000</f>
        <v>1.4575904158304789E-3</v>
      </c>
      <c r="AW6" s="76">
        <f ca="1">AF6*VLOOKUP('Tipo de Pilha_Furieri2014'!$E$1,'Área - us ur_Furieri2014'!$A$4:$R$6,14,FALSE)/1000</f>
        <v>8.7709819234992796E-4</v>
      </c>
      <c r="AX6" s="76">
        <f ca="1">AG6*VLOOKUP('Tipo de Pilha_Furieri2014'!$E$1,'Área - us ur_Furieri2014'!$A$4:$R$6,15,FALSE)/1000</f>
        <v>3.4632960600337621E-4</v>
      </c>
      <c r="AY6" s="76">
        <f ca="1">AH6*VLOOKUP('Tipo de Pilha_Furieri2014'!$E$1,'Área - us ur_Furieri2014'!$A$4:$R$6,16,FALSE)/1000</f>
        <v>0</v>
      </c>
      <c r="AZ6" s="76">
        <f ca="1">AI6*VLOOKUP('Tipo de Pilha_Furieri2014'!$E$1,'Área - us ur_Furieri2014'!$A$4:$R$6,17,FALSE)/1000</f>
        <v>0</v>
      </c>
      <c r="BA6" s="77">
        <f ca="1">AJ6*VLOOKUP('Tipo de Pilha_Furieri2014'!$E$1,'Área - us ur_Furieri2014'!$A$4:$R$6,18,FALSE)/1000</f>
        <v>0</v>
      </c>
      <c r="BB6" s="70">
        <f t="shared" ca="1" si="19"/>
        <v>5.247317712577098E-2</v>
      </c>
      <c r="BD6" s="61" t="s">
        <v>47</v>
      </c>
      <c r="BE6" s="61" t="s">
        <v>47</v>
      </c>
      <c r="BF6" s="61" t="s">
        <v>47</v>
      </c>
      <c r="BL6" s="41"/>
    </row>
    <row r="7" spans="1:64" ht="15" customHeight="1" x14ac:dyDescent="0.2">
      <c r="A7" s="90">
        <f>'Série Vento-3 dias'!J7</f>
        <v>42019</v>
      </c>
      <c r="B7" s="55">
        <f ca="1">'Série Vento-3 dias'!K7</f>
        <v>17.182429599999999</v>
      </c>
      <c r="C7" s="48">
        <f t="shared" ca="1" si="2"/>
        <v>8.5912148000000008E-2</v>
      </c>
      <c r="D7" s="49">
        <f t="shared" ca="1" si="3"/>
        <v>0.25773644399999995</v>
      </c>
      <c r="E7" s="49">
        <f t="shared" ca="1" si="4"/>
        <v>0.42956074</v>
      </c>
      <c r="F7" s="49">
        <f t="shared" ca="1" si="5"/>
        <v>0.60138503599999993</v>
      </c>
      <c r="G7" s="49">
        <f t="shared" ca="1" si="6"/>
        <v>0.77320933200000008</v>
      </c>
      <c r="H7" s="49">
        <f t="shared" ca="1" si="7"/>
        <v>0.94503362800000001</v>
      </c>
      <c r="I7" s="49">
        <f t="shared" ca="1" si="8"/>
        <v>1.1168579240000001</v>
      </c>
      <c r="J7" s="49">
        <f t="shared" ca="1" si="9"/>
        <v>1.2886822200000001</v>
      </c>
      <c r="K7" s="49">
        <f t="shared" ca="1" si="10"/>
        <v>1.4605065159999999</v>
      </c>
      <c r="L7" s="49">
        <f t="shared" ca="1" si="11"/>
        <v>1.632330812</v>
      </c>
      <c r="M7" s="49">
        <f t="shared" ca="1" si="12"/>
        <v>1.804155108</v>
      </c>
      <c r="N7" s="49">
        <f t="shared" ca="1" si="13"/>
        <v>1.9759794039999998</v>
      </c>
      <c r="O7" s="49">
        <f t="shared" ca="1" si="14"/>
        <v>2.1478036999999999</v>
      </c>
      <c r="P7" s="49">
        <f t="shared" ca="1" si="15"/>
        <v>2.3196279959999999</v>
      </c>
      <c r="Q7" s="49">
        <f t="shared" ca="1" si="16"/>
        <v>2.4914522919999995</v>
      </c>
      <c r="R7" s="49">
        <f t="shared" ca="1" si="17"/>
        <v>2.6632765880000004</v>
      </c>
      <c r="S7" s="50">
        <f t="shared" ca="1" si="18"/>
        <v>2.835100884</v>
      </c>
      <c r="T7" s="48">
        <f t="shared" ca="1" si="1"/>
        <v>0</v>
      </c>
      <c r="U7" s="49">
        <f t="shared" ca="1" si="1"/>
        <v>0</v>
      </c>
      <c r="V7" s="49">
        <f t="shared" ca="1" si="1"/>
        <v>0</v>
      </c>
      <c r="W7" s="49">
        <f t="shared" ca="1" si="1"/>
        <v>5.9882500727538321</v>
      </c>
      <c r="X7" s="49">
        <f t="shared" ca="1" si="1"/>
        <v>15.412206743169406</v>
      </c>
      <c r="Y7" s="49">
        <f t="shared" ca="1" si="1"/>
        <v>28.260899702308862</v>
      </c>
      <c r="Z7" s="49">
        <f t="shared" ca="1" si="1"/>
        <v>44.534328950172224</v>
      </c>
      <c r="AA7" s="49">
        <f t="shared" ca="1" si="1"/>
        <v>64.232494486759464</v>
      </c>
      <c r="AB7" s="49">
        <f t="shared" ca="1" si="1"/>
        <v>87.355396312070582</v>
      </c>
      <c r="AC7" s="49">
        <f t="shared" ca="1" si="1"/>
        <v>113.90303442610561</v>
      </c>
      <c r="AD7" s="49">
        <f t="shared" ca="1" si="1"/>
        <v>143.87540882886452</v>
      </c>
      <c r="AE7" s="49">
        <f t="shared" ca="1" si="1"/>
        <v>177.27251952034732</v>
      </c>
      <c r="AF7" s="49">
        <f t="shared" ca="1" si="1"/>
        <v>214.09436650055397</v>
      </c>
      <c r="AG7" s="49">
        <f t="shared" ca="1" si="1"/>
        <v>254.34094976948461</v>
      </c>
      <c r="AH7" s="49">
        <f t="shared" ca="1" si="1"/>
        <v>298.01226932713894</v>
      </c>
      <c r="AI7" s="49">
        <f t="shared" ca="1" si="1"/>
        <v>345.10832517351753</v>
      </c>
      <c r="AJ7" s="49">
        <f t="shared" ca="1" si="1"/>
        <v>395.6291173086197</v>
      </c>
      <c r="AK7" s="75">
        <f ca="1">T7*VLOOKUP('Tipo de Pilha_Furieri2014'!$E$1,'Área - us ur_Furieri2014'!$A$4:$R$6,2,FALSE)/1000</f>
        <v>0</v>
      </c>
      <c r="AL7" s="76">
        <f ca="1">U7*VLOOKUP('Tipo de Pilha_Furieri2014'!$E$1,'Área - us ur_Furieri2014'!$A$4:$R$6,3,FALSE)/1000</f>
        <v>0</v>
      </c>
      <c r="AM7" s="76">
        <f ca="1">V7*VLOOKUP('Tipo de Pilha_Furieri2014'!$E$1,'Área - us ur_Furieri2014'!$A$4:$R$6,4,FALSE)/1000</f>
        <v>0</v>
      </c>
      <c r="AN7" s="76">
        <f ca="1">W7*VLOOKUP('Tipo de Pilha_Furieri2014'!$E$1,'Área - us ur_Furieri2014'!$A$4:$R$6,5,FALSE)/1000</f>
        <v>5.8086025705712167E-4</v>
      </c>
      <c r="AO7" s="76">
        <f ca="1">X7*VLOOKUP('Tipo de Pilha_Furieri2014'!$E$1,'Área - us ur_Furieri2014'!$A$4:$R$6,6,FALSE)/1000</f>
        <v>2.4505408721639354E-3</v>
      </c>
      <c r="AP7" s="76">
        <f ca="1">Y7*VLOOKUP('Tipo de Pilha_Furieri2014'!$E$1,'Área - us ur_Furieri2014'!$A$4:$R$6,7,FALSE)/1000</f>
        <v>5.7369626395686992E-3</v>
      </c>
      <c r="AQ7" s="76">
        <f ca="1">Z7*VLOOKUP('Tipo de Pilha_Furieri2014'!$E$1,'Área - us ur_Furieri2014'!$A$4:$R$6,8,FALSE)/1000</f>
        <v>6.8137523293763502E-3</v>
      </c>
      <c r="AR7" s="76">
        <f ca="1">AA7*VLOOKUP('Tipo de Pilha_Furieri2014'!$E$1,'Área - us ur_Furieri2014'!$A$4:$R$6,9,FALSE)/1000</f>
        <v>7.0013418990567816E-3</v>
      </c>
      <c r="AS7" s="76">
        <f ca="1">AB7*VLOOKUP('Tipo de Pilha_Furieri2014'!$E$1,'Área - us ur_Furieri2014'!$A$4:$R$6,10,FALSE)/1000</f>
        <v>4.7171914008518117E-3</v>
      </c>
      <c r="AT7" s="76">
        <f ca="1">AC7*VLOOKUP('Tipo de Pilha_Furieri2014'!$E$1,'Área - us ur_Furieri2014'!$A$4:$R$6,11,FALSE)/1000</f>
        <v>3.9866062049136964E-3</v>
      </c>
      <c r="AU7" s="76">
        <f ca="1">AD7*VLOOKUP('Tipo de Pilha_Furieri2014'!$E$1,'Área - us ur_Furieri2014'!$A$4:$R$6,12,FALSE)/1000</f>
        <v>3.4530098118927487E-3</v>
      </c>
      <c r="AV7" s="76">
        <f ca="1">AE7*VLOOKUP('Tipo de Pilha_Furieri2014'!$E$1,'Área - us ur_Furieri2014'!$A$4:$R$6,13,FALSE)/1000</f>
        <v>1.063635117122084E-3</v>
      </c>
      <c r="AW7" s="76">
        <f ca="1">AF7*VLOOKUP('Tipo de Pilha_Furieri2014'!$E$1,'Área - us ur_Furieri2014'!$A$4:$R$6,14,FALSE)/1000</f>
        <v>6.422830995016619E-4</v>
      </c>
      <c r="AX7" s="76">
        <f ca="1">AG7*VLOOKUP('Tipo de Pilha_Furieri2014'!$E$1,'Área - us ur_Furieri2014'!$A$4:$R$6,15,FALSE)/1000</f>
        <v>2.5434094976948461E-4</v>
      </c>
      <c r="AY7" s="76">
        <f ca="1">AH7*VLOOKUP('Tipo de Pilha_Furieri2014'!$E$1,'Área - us ur_Furieri2014'!$A$4:$R$6,16,FALSE)/1000</f>
        <v>0</v>
      </c>
      <c r="AZ7" s="76">
        <f ca="1">AI7*VLOOKUP('Tipo de Pilha_Furieri2014'!$E$1,'Área - us ur_Furieri2014'!$A$4:$R$6,17,FALSE)/1000</f>
        <v>0</v>
      </c>
      <c r="BA7" s="77">
        <f ca="1">AJ7*VLOOKUP('Tipo de Pilha_Furieri2014'!$E$1,'Área - us ur_Furieri2014'!$A$4:$R$6,18,FALSE)/1000</f>
        <v>0</v>
      </c>
      <c r="BB7" s="70">
        <f t="shared" ca="1" si="19"/>
        <v>3.6700524581274374E-2</v>
      </c>
      <c r="BD7" s="67">
        <f ca="1">AVERAGE(BB3:BB123)</f>
        <v>2.6745011897910856E-2</v>
      </c>
      <c r="BE7" s="67">
        <f ca="1">SUM(BB3:BB123)</f>
        <v>3.2361464396472135</v>
      </c>
      <c r="BF7" s="67">
        <f ca="1">AVERAGEIF(BB3:BB123,"&gt;0")</f>
        <v>2.6745011897910856E-2</v>
      </c>
      <c r="BL7" s="41"/>
    </row>
    <row r="8" spans="1:64" ht="15" customHeight="1" x14ac:dyDescent="0.2">
      <c r="A8" s="90">
        <f>'Série Vento-3 dias'!J8</f>
        <v>42022</v>
      </c>
      <c r="B8" s="55">
        <f ca="1">'Série Vento-3 dias'!K8</f>
        <v>18.90067256</v>
      </c>
      <c r="C8" s="48">
        <f t="shared" ca="1" si="2"/>
        <v>9.4503362800000018E-2</v>
      </c>
      <c r="D8" s="49">
        <f t="shared" ca="1" si="3"/>
        <v>0.28351008839999997</v>
      </c>
      <c r="E8" s="49">
        <f t="shared" ca="1" si="4"/>
        <v>0.47251681400000001</v>
      </c>
      <c r="F8" s="49">
        <f t="shared" ca="1" si="5"/>
        <v>0.66152353959999999</v>
      </c>
      <c r="G8" s="49">
        <f t="shared" ca="1" si="6"/>
        <v>0.85053026520000008</v>
      </c>
      <c r="H8" s="49">
        <f t="shared" ca="1" si="7"/>
        <v>1.0395369908000001</v>
      </c>
      <c r="I8" s="49">
        <f t="shared" ca="1" si="8"/>
        <v>1.2285437164000002</v>
      </c>
      <c r="J8" s="49">
        <f t="shared" ca="1" si="9"/>
        <v>1.4175504420000002</v>
      </c>
      <c r="K8" s="49">
        <f t="shared" ca="1" si="10"/>
        <v>1.6065571676000001</v>
      </c>
      <c r="L8" s="49">
        <f t="shared" ca="1" si="11"/>
        <v>1.7955638932</v>
      </c>
      <c r="M8" s="49">
        <f t="shared" ca="1" si="12"/>
        <v>1.9845706188000003</v>
      </c>
      <c r="N8" s="49">
        <f t="shared" ca="1" si="13"/>
        <v>2.1735773443999999</v>
      </c>
      <c r="O8" s="49">
        <f t="shared" ca="1" si="14"/>
        <v>2.36258407</v>
      </c>
      <c r="P8" s="49">
        <f t="shared" ca="1" si="15"/>
        <v>2.5515907956000001</v>
      </c>
      <c r="Q8" s="49">
        <f t="shared" ca="1" si="16"/>
        <v>2.7405975211999998</v>
      </c>
      <c r="R8" s="49">
        <f t="shared" ca="1" si="17"/>
        <v>2.9296042468000008</v>
      </c>
      <c r="S8" s="50">
        <f t="shared" ca="1" si="18"/>
        <v>3.1186109724000004</v>
      </c>
      <c r="T8" s="48">
        <f t="shared" ca="1" si="1"/>
        <v>0</v>
      </c>
      <c r="U8" s="49">
        <f t="shared" ca="1" si="1"/>
        <v>0</v>
      </c>
      <c r="V8" s="49">
        <f t="shared" ca="1" si="1"/>
        <v>1.1677657594172151</v>
      </c>
      <c r="W8" s="49">
        <f t="shared" ca="1" si="1"/>
        <v>8.8970711545569401</v>
      </c>
      <c r="X8" s="49">
        <f t="shared" ca="1" si="1"/>
        <v>20.770307459052582</v>
      </c>
      <c r="Y8" s="49">
        <f t="shared" ca="1" si="1"/>
        <v>36.787474672904132</v>
      </c>
      <c r="Z8" s="49">
        <f t="shared" ca="1" si="1"/>
        <v>56.948572796111605</v>
      </c>
      <c r="AA8" s="49">
        <f t="shared" ca="1" si="1"/>
        <v>81.253601828674974</v>
      </c>
      <c r="AB8" s="49">
        <f t="shared" ca="1" si="1"/>
        <v>109.70256177059423</v>
      </c>
      <c r="AC8" s="49">
        <f t="shared" ca="1" si="1"/>
        <v>142.2954526218694</v>
      </c>
      <c r="AD8" s="49">
        <f t="shared" ca="1" si="1"/>
        <v>179.03227438250053</v>
      </c>
      <c r="AE8" s="49">
        <f t="shared" ca="1" si="1"/>
        <v>219.91302705248745</v>
      </c>
      <c r="AF8" s="49">
        <f t="shared" ca="1" si="1"/>
        <v>264.93771063183038</v>
      </c>
      <c r="AG8" s="49">
        <f t="shared" ca="1" si="1"/>
        <v>314.10632512052916</v>
      </c>
      <c r="AH8" s="49">
        <f t="shared" ca="1" si="1"/>
        <v>367.41887051858379</v>
      </c>
      <c r="AI8" s="49">
        <f t="shared" ca="1" si="1"/>
        <v>424.87534682599471</v>
      </c>
      <c r="AJ8" s="49">
        <f t="shared" ca="1" si="1"/>
        <v>486.4757540427612</v>
      </c>
      <c r="AK8" s="75">
        <f ca="1">T8*VLOOKUP('Tipo de Pilha_Furieri2014'!$E$1,'Área - us ur_Furieri2014'!$A$4:$R$6,2,FALSE)/1000</f>
        <v>0</v>
      </c>
      <c r="AL8" s="76">
        <f ca="1">U8*VLOOKUP('Tipo de Pilha_Furieri2014'!$E$1,'Área - us ur_Furieri2014'!$A$4:$R$6,3,FALSE)/1000</f>
        <v>0</v>
      </c>
      <c r="AM8" s="76">
        <f ca="1">V8*VLOOKUP('Tipo de Pilha_Furieri2014'!$E$1,'Área - us ur_Furieri2014'!$A$4:$R$6,4,FALSE)/1000</f>
        <v>8.5246900437456697E-5</v>
      </c>
      <c r="AN8" s="76">
        <f ca="1">W8*VLOOKUP('Tipo de Pilha_Furieri2014'!$E$1,'Área - us ur_Furieri2014'!$A$4:$R$6,5,FALSE)/1000</f>
        <v>8.6301590199202303E-4</v>
      </c>
      <c r="AO8" s="76">
        <f ca="1">X8*VLOOKUP('Tipo de Pilha_Furieri2014'!$E$1,'Área - us ur_Furieri2014'!$A$4:$R$6,6,FALSE)/1000</f>
        <v>3.3024788859893602E-3</v>
      </c>
      <c r="AP8" s="76">
        <f ca="1">Y8*VLOOKUP('Tipo de Pilha_Furieri2014'!$E$1,'Área - us ur_Furieri2014'!$A$4:$R$6,7,FALSE)/1000</f>
        <v>7.4678573585995386E-3</v>
      </c>
      <c r="AQ8" s="76">
        <f ca="1">Z8*VLOOKUP('Tipo de Pilha_Furieri2014'!$E$1,'Área - us ur_Furieri2014'!$A$4:$R$6,8,FALSE)/1000</f>
        <v>8.7131316378050751E-3</v>
      </c>
      <c r="AR8" s="76">
        <f ca="1">AA8*VLOOKUP('Tipo de Pilha_Furieri2014'!$E$1,'Área - us ur_Furieri2014'!$A$4:$R$6,9,FALSE)/1000</f>
        <v>8.8566425993255714E-3</v>
      </c>
      <c r="AS8" s="76">
        <f ca="1">AB8*VLOOKUP('Tipo de Pilha_Furieri2014'!$E$1,'Área - us ur_Furieri2014'!$A$4:$R$6,10,FALSE)/1000</f>
        <v>5.9239383356120886E-3</v>
      </c>
      <c r="AT8" s="76">
        <f ca="1">AC8*VLOOKUP('Tipo de Pilha_Furieri2014'!$E$1,'Área - us ur_Furieri2014'!$A$4:$R$6,11,FALSE)/1000</f>
        <v>4.9803408417654297E-3</v>
      </c>
      <c r="AU8" s="76">
        <f ca="1">AD8*VLOOKUP('Tipo de Pilha_Furieri2014'!$E$1,'Área - us ur_Furieri2014'!$A$4:$R$6,12,FALSE)/1000</f>
        <v>4.2967745851800127E-3</v>
      </c>
      <c r="AV8" s="76">
        <f ca="1">AE8*VLOOKUP('Tipo de Pilha_Furieri2014'!$E$1,'Área - us ur_Furieri2014'!$A$4:$R$6,13,FALSE)/1000</f>
        <v>1.3194781623149248E-3</v>
      </c>
      <c r="AW8" s="76">
        <f ca="1">AF8*VLOOKUP('Tipo de Pilha_Furieri2014'!$E$1,'Área - us ur_Furieri2014'!$A$4:$R$6,14,FALSE)/1000</f>
        <v>7.9481313189549117E-4</v>
      </c>
      <c r="AX8" s="76">
        <f ca="1">AG8*VLOOKUP('Tipo de Pilha_Furieri2014'!$E$1,'Área - us ur_Furieri2014'!$A$4:$R$6,15,FALSE)/1000</f>
        <v>3.1410632512052916E-4</v>
      </c>
      <c r="AY8" s="76">
        <f ca="1">AH8*VLOOKUP('Tipo de Pilha_Furieri2014'!$E$1,'Área - us ur_Furieri2014'!$A$4:$R$6,16,FALSE)/1000</f>
        <v>0</v>
      </c>
      <c r="AZ8" s="76">
        <f ca="1">AI8*VLOOKUP('Tipo de Pilha_Furieri2014'!$E$1,'Área - us ur_Furieri2014'!$A$4:$R$6,17,FALSE)/1000</f>
        <v>0</v>
      </c>
      <c r="BA8" s="77">
        <f ca="1">AJ8*VLOOKUP('Tipo de Pilha_Furieri2014'!$E$1,'Área - us ur_Furieri2014'!$A$4:$R$6,18,FALSE)/1000</f>
        <v>0</v>
      </c>
      <c r="BB8" s="70">
        <f t="shared" ca="1" si="19"/>
        <v>4.69178246660375E-2</v>
      </c>
      <c r="BD8" s="59"/>
      <c r="BE8" s="60"/>
      <c r="BL8" s="41"/>
    </row>
    <row r="9" spans="1:64" ht="15" customHeight="1" x14ac:dyDescent="0.2">
      <c r="A9" s="90">
        <f>'Série Vento-3 dias'!J9</f>
        <v>42025</v>
      </c>
      <c r="B9" s="55">
        <f ca="1">'Série Vento-3 dias'!K9</f>
        <v>18.041551079999998</v>
      </c>
      <c r="C9" s="48">
        <f t="shared" ca="1" si="2"/>
        <v>9.0207755400000006E-2</v>
      </c>
      <c r="D9" s="49">
        <f t="shared" ca="1" si="3"/>
        <v>0.27062326619999993</v>
      </c>
      <c r="E9" s="49">
        <f t="shared" ca="1" si="4"/>
        <v>0.45103877699999995</v>
      </c>
      <c r="F9" s="49">
        <f t="shared" ca="1" si="5"/>
        <v>0.6314542877999999</v>
      </c>
      <c r="G9" s="49">
        <f t="shared" ca="1" si="6"/>
        <v>0.81186979859999997</v>
      </c>
      <c r="H9" s="49">
        <f t="shared" ca="1" si="7"/>
        <v>0.99228530940000004</v>
      </c>
      <c r="I9" s="49">
        <f t="shared" ca="1" si="8"/>
        <v>1.1727008202</v>
      </c>
      <c r="J9" s="49">
        <f t="shared" ca="1" si="9"/>
        <v>1.3531163310000001</v>
      </c>
      <c r="K9" s="49">
        <f t="shared" ca="1" si="10"/>
        <v>1.5335318417999999</v>
      </c>
      <c r="L9" s="49">
        <f t="shared" ca="1" si="11"/>
        <v>1.7139473525999998</v>
      </c>
      <c r="M9" s="49">
        <f t="shared" ca="1" si="12"/>
        <v>1.8943628634</v>
      </c>
      <c r="N9" s="49">
        <f t="shared" ca="1" si="13"/>
        <v>2.0747783741999997</v>
      </c>
      <c r="O9" s="49">
        <f t="shared" ca="1" si="14"/>
        <v>2.2551938849999997</v>
      </c>
      <c r="P9" s="49">
        <f t="shared" ca="1" si="15"/>
        <v>2.4356093957999998</v>
      </c>
      <c r="Q9" s="49">
        <f t="shared" ca="1" si="16"/>
        <v>2.6160249065999994</v>
      </c>
      <c r="R9" s="49">
        <f t="shared" ca="1" si="17"/>
        <v>2.7964404173999999</v>
      </c>
      <c r="S9" s="50">
        <f t="shared" ca="1" si="18"/>
        <v>2.9768559282</v>
      </c>
      <c r="T9" s="48">
        <f t="shared" ca="1" si="1"/>
        <v>0</v>
      </c>
      <c r="U9" s="49">
        <f t="shared" ca="1" si="1"/>
        <v>0</v>
      </c>
      <c r="V9" s="49">
        <f t="shared" ca="1" si="1"/>
        <v>0.55164197298403106</v>
      </c>
      <c r="W9" s="49">
        <f t="shared" ca="1" si="1"/>
        <v>7.3902193392342994</v>
      </c>
      <c r="X9" s="49">
        <f t="shared" ca="1" si="1"/>
        <v>18.004568463802663</v>
      </c>
      <c r="Y9" s="49">
        <f t="shared" ca="1" si="1"/>
        <v>32.39468934668912</v>
      </c>
      <c r="Z9" s="49">
        <f t="shared" ca="1" si="1"/>
        <v>50.560581987893663</v>
      </c>
      <c r="AA9" s="49">
        <f t="shared" ca="1" si="1"/>
        <v>72.502246387416307</v>
      </c>
      <c r="AB9" s="49">
        <f t="shared" ca="1" si="1"/>
        <v>98.219682545257001</v>
      </c>
      <c r="AC9" s="49">
        <f t="shared" ca="1" si="1"/>
        <v>127.71289046141578</v>
      </c>
      <c r="AD9" s="49">
        <f t="shared" ca="1" si="1"/>
        <v>160.98187013589276</v>
      </c>
      <c r="AE9" s="49">
        <f t="shared" ca="1" si="1"/>
        <v>198.02662156868766</v>
      </c>
      <c r="AF9" s="49">
        <f t="shared" ca="1" si="1"/>
        <v>238.84714475980076</v>
      </c>
      <c r="AG9" s="49">
        <f t="shared" ca="1" si="1"/>
        <v>283.44343970923188</v>
      </c>
      <c r="AH9" s="49">
        <f t="shared" ca="1" si="1"/>
        <v>331.81550641698101</v>
      </c>
      <c r="AI9" s="49">
        <f t="shared" ca="1" si="1"/>
        <v>383.96334488304853</v>
      </c>
      <c r="AJ9" s="49">
        <f t="shared" ca="1" si="1"/>
        <v>439.88695510743401</v>
      </c>
      <c r="AK9" s="75">
        <f ca="1">T9*VLOOKUP('Tipo de Pilha_Furieri2014'!$E$1,'Área - us ur_Furieri2014'!$A$4:$R$6,2,FALSE)/1000</f>
        <v>0</v>
      </c>
      <c r="AL9" s="76">
        <f ca="1">U9*VLOOKUP('Tipo de Pilha_Furieri2014'!$E$1,'Área - us ur_Furieri2014'!$A$4:$R$6,3,FALSE)/1000</f>
        <v>0</v>
      </c>
      <c r="AM9" s="76">
        <f ca="1">V9*VLOOKUP('Tipo de Pilha_Furieri2014'!$E$1,'Área - us ur_Furieri2014'!$A$4:$R$6,4,FALSE)/1000</f>
        <v>4.0269864027834262E-5</v>
      </c>
      <c r="AN9" s="76">
        <f ca="1">W9*VLOOKUP('Tipo de Pilha_Furieri2014'!$E$1,'Área - us ur_Furieri2014'!$A$4:$R$6,5,FALSE)/1000</f>
        <v>7.1685127590572699E-4</v>
      </c>
      <c r="AO9" s="76">
        <f ca="1">X9*VLOOKUP('Tipo de Pilha_Furieri2014'!$E$1,'Área - us ur_Furieri2014'!$A$4:$R$6,6,FALSE)/1000</f>
        <v>2.8627263857446232E-3</v>
      </c>
      <c r="AP9" s="76">
        <f ca="1">Y9*VLOOKUP('Tipo de Pilha_Furieri2014'!$E$1,'Área - us ur_Furieri2014'!$A$4:$R$6,7,FALSE)/1000</f>
        <v>6.5761219373778913E-3</v>
      </c>
      <c r="AQ9" s="76">
        <f ca="1">Z9*VLOOKUP('Tipo de Pilha_Furieri2014'!$E$1,'Área - us ur_Furieri2014'!$A$4:$R$6,8,FALSE)/1000</f>
        <v>7.7357690441477306E-3</v>
      </c>
      <c r="AR9" s="76">
        <f ca="1">AA9*VLOOKUP('Tipo de Pilha_Furieri2014'!$E$1,'Área - us ur_Furieri2014'!$A$4:$R$6,9,FALSE)/1000</f>
        <v>7.9027448562283779E-3</v>
      </c>
      <c r="AS9" s="76">
        <f ca="1">AB9*VLOOKUP('Tipo de Pilha_Furieri2014'!$E$1,'Área - us ur_Furieri2014'!$A$4:$R$6,10,FALSE)/1000</f>
        <v>5.3038628574438793E-3</v>
      </c>
      <c r="AT9" s="76">
        <f ca="1">AC9*VLOOKUP('Tipo de Pilha_Furieri2014'!$E$1,'Área - us ur_Furieri2014'!$A$4:$R$6,11,FALSE)/1000</f>
        <v>4.4699511661495531E-3</v>
      </c>
      <c r="AU9" s="76">
        <f ca="1">AD9*VLOOKUP('Tipo de Pilha_Furieri2014'!$E$1,'Área - us ur_Furieri2014'!$A$4:$R$6,12,FALSE)/1000</f>
        <v>3.8635648832614266E-3</v>
      </c>
      <c r="AV9" s="76">
        <f ca="1">AE9*VLOOKUP('Tipo de Pilha_Furieri2014'!$E$1,'Área - us ur_Furieri2014'!$A$4:$R$6,13,FALSE)/1000</f>
        <v>1.188159729412126E-3</v>
      </c>
      <c r="AW9" s="76">
        <f ca="1">AF9*VLOOKUP('Tipo de Pilha_Furieri2014'!$E$1,'Área - us ur_Furieri2014'!$A$4:$R$6,14,FALSE)/1000</f>
        <v>7.1654143427940227E-4</v>
      </c>
      <c r="AX9" s="76">
        <f ca="1">AG9*VLOOKUP('Tipo de Pilha_Furieri2014'!$E$1,'Área - us ur_Furieri2014'!$A$4:$R$6,15,FALSE)/1000</f>
        <v>2.8344343970923189E-4</v>
      </c>
      <c r="AY9" s="76">
        <f ca="1">AH9*VLOOKUP('Tipo de Pilha_Furieri2014'!$E$1,'Área - us ur_Furieri2014'!$A$4:$R$6,16,FALSE)/1000</f>
        <v>0</v>
      </c>
      <c r="AZ9" s="76">
        <f ca="1">AI9*VLOOKUP('Tipo de Pilha_Furieri2014'!$E$1,'Área - us ur_Furieri2014'!$A$4:$R$6,17,FALSE)/1000</f>
        <v>0</v>
      </c>
      <c r="BA9" s="77">
        <f ca="1">AJ9*VLOOKUP('Tipo de Pilha_Furieri2014'!$E$1,'Área - us ur_Furieri2014'!$A$4:$R$6,18,FALSE)/1000</f>
        <v>0</v>
      </c>
      <c r="BB9" s="70">
        <f t="shared" ca="1" si="19"/>
        <v>4.1660006873687809E-2</v>
      </c>
      <c r="BD9" s="59"/>
      <c r="BE9" s="60"/>
      <c r="BH9" s="9"/>
      <c r="BL9" s="41"/>
    </row>
    <row r="10" spans="1:64" ht="15" customHeight="1" x14ac:dyDescent="0.2">
      <c r="A10" s="90">
        <f>'Série Vento-3 dias'!J10</f>
        <v>42028</v>
      </c>
      <c r="B10" s="55">
        <f ca="1">'Série Vento-3 dias'!K10</f>
        <v>16.32330812</v>
      </c>
      <c r="C10" s="48">
        <f t="shared" ca="1" si="2"/>
        <v>8.1616540600000023E-2</v>
      </c>
      <c r="D10" s="49">
        <f t="shared" ca="1" si="3"/>
        <v>0.2448496218</v>
      </c>
      <c r="E10" s="49">
        <f t="shared" ca="1" si="4"/>
        <v>0.40808270300000005</v>
      </c>
      <c r="F10" s="49">
        <f t="shared" ca="1" si="5"/>
        <v>0.57131578419999995</v>
      </c>
      <c r="G10" s="49">
        <f t="shared" ca="1" si="6"/>
        <v>0.73454886540000008</v>
      </c>
      <c r="H10" s="49">
        <f t="shared" ca="1" si="7"/>
        <v>0.8977819466000001</v>
      </c>
      <c r="I10" s="49">
        <f t="shared" ca="1" si="8"/>
        <v>1.0610150278000001</v>
      </c>
      <c r="J10" s="49">
        <f t="shared" ca="1" si="9"/>
        <v>1.2242481090000001</v>
      </c>
      <c r="K10" s="49">
        <f t="shared" ca="1" si="10"/>
        <v>1.3874811902000002</v>
      </c>
      <c r="L10" s="49">
        <f t="shared" ca="1" si="11"/>
        <v>1.5507142714</v>
      </c>
      <c r="M10" s="49">
        <f t="shared" ca="1" si="12"/>
        <v>1.7139473526000002</v>
      </c>
      <c r="N10" s="49">
        <f t="shared" ca="1" si="13"/>
        <v>1.8771804337999998</v>
      </c>
      <c r="O10" s="49">
        <f t="shared" ca="1" si="14"/>
        <v>2.040413515</v>
      </c>
      <c r="P10" s="49">
        <f t="shared" ca="1" si="15"/>
        <v>2.2036465962</v>
      </c>
      <c r="Q10" s="49">
        <f t="shared" ca="1" si="16"/>
        <v>2.3668796774</v>
      </c>
      <c r="R10" s="49">
        <f t="shared" ca="1" si="17"/>
        <v>2.5301127586000005</v>
      </c>
      <c r="S10" s="50">
        <f t="shared" ca="1" si="18"/>
        <v>2.6933458398000001</v>
      </c>
      <c r="T10" s="48">
        <f t="shared" ca="1" si="1"/>
        <v>0</v>
      </c>
      <c r="U10" s="49">
        <f t="shared" ca="1" si="1"/>
        <v>0</v>
      </c>
      <c r="V10" s="49">
        <f t="shared" ca="1" si="1"/>
        <v>0</v>
      </c>
      <c r="W10" s="49">
        <f t="shared" ca="1" si="1"/>
        <v>4.6911633551155347</v>
      </c>
      <c r="X10" s="49">
        <f t="shared" ca="1" si="1"/>
        <v>12.993222297152791</v>
      </c>
      <c r="Y10" s="49">
        <f t="shared" ca="1" si="1"/>
        <v>24.386105739763352</v>
      </c>
      <c r="Z10" s="49">
        <f t="shared" ca="1" si="1"/>
        <v>38.869813682947239</v>
      </c>
      <c r="AA10" s="49">
        <f t="shared" ca="1" si="1"/>
        <v>56.444346126704431</v>
      </c>
      <c r="AB10" s="49">
        <f t="shared" ca="1" si="1"/>
        <v>77.109703071034929</v>
      </c>
      <c r="AC10" s="49">
        <f t="shared" ca="1" si="1"/>
        <v>100.86588451593872</v>
      </c>
      <c r="AD10" s="49">
        <f t="shared" ca="1" si="1"/>
        <v>127.71289046141587</v>
      </c>
      <c r="AE10" s="49">
        <f t="shared" ca="1" si="1"/>
        <v>157.65072090746622</v>
      </c>
      <c r="AF10" s="49">
        <f t="shared" ca="1" si="1"/>
        <v>190.67937585409001</v>
      </c>
      <c r="AG10" s="49">
        <f t="shared" ca="1" si="1"/>
        <v>226.79885530128706</v>
      </c>
      <c r="AH10" s="49">
        <f t="shared" ca="1" si="1"/>
        <v>266.00915924905746</v>
      </c>
      <c r="AI10" s="49">
        <f t="shared" ca="1" si="1"/>
        <v>308.31028769740118</v>
      </c>
      <c r="AJ10" s="49">
        <f t="shared" ca="1" si="1"/>
        <v>353.70224064631805</v>
      </c>
      <c r="AK10" s="75">
        <f ca="1">T10*VLOOKUP('Tipo de Pilha_Furieri2014'!$E$1,'Área - us ur_Furieri2014'!$A$4:$R$6,2,FALSE)/1000</f>
        <v>0</v>
      </c>
      <c r="AL10" s="76">
        <f ca="1">U10*VLOOKUP('Tipo de Pilha_Furieri2014'!$E$1,'Área - us ur_Furieri2014'!$A$4:$R$6,3,FALSE)/1000</f>
        <v>0</v>
      </c>
      <c r="AM10" s="76">
        <f ca="1">V10*VLOOKUP('Tipo de Pilha_Furieri2014'!$E$1,'Área - us ur_Furieri2014'!$A$4:$R$6,4,FALSE)/1000</f>
        <v>0</v>
      </c>
      <c r="AN10" s="76">
        <f ca="1">W10*VLOOKUP('Tipo de Pilha_Furieri2014'!$E$1,'Área - us ur_Furieri2014'!$A$4:$R$6,5,FALSE)/1000</f>
        <v>4.5504284544620682E-4</v>
      </c>
      <c r="AO10" s="76">
        <f ca="1">X10*VLOOKUP('Tipo de Pilha_Furieri2014'!$E$1,'Área - us ur_Furieri2014'!$A$4:$R$6,6,FALSE)/1000</f>
        <v>2.0659223452472938E-3</v>
      </c>
      <c r="AP10" s="76">
        <f ca="1">Y10*VLOOKUP('Tipo de Pilha_Furieri2014'!$E$1,'Área - us ur_Furieri2014'!$A$4:$R$6,7,FALSE)/1000</f>
        <v>4.9503794651719604E-3</v>
      </c>
      <c r="AQ10" s="76">
        <f ca="1">Z10*VLOOKUP('Tipo de Pilha_Furieri2014'!$E$1,'Área - us ur_Furieri2014'!$A$4:$R$6,8,FALSE)/1000</f>
        <v>5.9470814934909268E-3</v>
      </c>
      <c r="AR10" s="76">
        <f ca="1">AA10*VLOOKUP('Tipo de Pilha_Furieri2014'!$E$1,'Área - us ur_Furieri2014'!$A$4:$R$6,9,FALSE)/1000</f>
        <v>6.1524337278107827E-3</v>
      </c>
      <c r="AS10" s="76">
        <f ca="1">AB10*VLOOKUP('Tipo de Pilha_Furieri2014'!$E$1,'Área - us ur_Furieri2014'!$A$4:$R$6,10,FALSE)/1000</f>
        <v>4.163923965835886E-3</v>
      </c>
      <c r="AT10" s="76">
        <f ca="1">AC10*VLOOKUP('Tipo de Pilha_Furieri2014'!$E$1,'Área - us ur_Furieri2014'!$A$4:$R$6,11,FALSE)/1000</f>
        <v>3.5303059580578553E-3</v>
      </c>
      <c r="AU10" s="76">
        <f ca="1">AD10*VLOOKUP('Tipo de Pilha_Furieri2014'!$E$1,'Área - us ur_Furieri2014'!$A$4:$R$6,12,FALSE)/1000</f>
        <v>3.0651093710739809E-3</v>
      </c>
      <c r="AV10" s="76">
        <f ca="1">AE10*VLOOKUP('Tipo de Pilha_Furieri2014'!$E$1,'Área - us ur_Furieri2014'!$A$4:$R$6,13,FALSE)/1000</f>
        <v>9.4590432544479743E-4</v>
      </c>
      <c r="AW10" s="76">
        <f ca="1">AF10*VLOOKUP('Tipo de Pilha_Furieri2014'!$E$1,'Área - us ur_Furieri2014'!$A$4:$R$6,14,FALSE)/1000</f>
        <v>5.7203812756226997E-4</v>
      </c>
      <c r="AX10" s="76">
        <f ca="1">AG10*VLOOKUP('Tipo de Pilha_Furieri2014'!$E$1,'Área - us ur_Furieri2014'!$A$4:$R$6,15,FALSE)/1000</f>
        <v>2.2679885530128708E-4</v>
      </c>
      <c r="AY10" s="76">
        <f ca="1">AH10*VLOOKUP('Tipo de Pilha_Furieri2014'!$E$1,'Área - us ur_Furieri2014'!$A$4:$R$6,16,FALSE)/1000</f>
        <v>0</v>
      </c>
      <c r="AZ10" s="76">
        <f ca="1">AI10*VLOOKUP('Tipo de Pilha_Furieri2014'!$E$1,'Área - us ur_Furieri2014'!$A$4:$R$6,17,FALSE)/1000</f>
        <v>0</v>
      </c>
      <c r="BA10" s="77">
        <f ca="1">AJ10*VLOOKUP('Tipo de Pilha_Furieri2014'!$E$1,'Área - us ur_Furieri2014'!$A$4:$R$6,18,FALSE)/1000</f>
        <v>0</v>
      </c>
      <c r="BB10" s="70">
        <f t="shared" ca="1" si="19"/>
        <v>3.2074940480443251E-2</v>
      </c>
      <c r="BD10" s="59"/>
      <c r="BE10" s="60"/>
      <c r="BL10" s="41"/>
    </row>
    <row r="11" spans="1:64" ht="15" customHeight="1" x14ac:dyDescent="0.2">
      <c r="A11" s="90">
        <f>'Série Vento-3 dias'!J11</f>
        <v>42031</v>
      </c>
      <c r="B11" s="55">
        <f ca="1">'Série Vento-3 dias'!K11</f>
        <v>16.32330812</v>
      </c>
      <c r="C11" s="48">
        <f t="shared" ca="1" si="2"/>
        <v>8.1616540600000023E-2</v>
      </c>
      <c r="D11" s="49">
        <f t="shared" ca="1" si="3"/>
        <v>0.2448496218</v>
      </c>
      <c r="E11" s="49">
        <f t="shared" ca="1" si="4"/>
        <v>0.40808270300000005</v>
      </c>
      <c r="F11" s="49">
        <f t="shared" ca="1" si="5"/>
        <v>0.57131578419999995</v>
      </c>
      <c r="G11" s="49">
        <f t="shared" ca="1" si="6"/>
        <v>0.73454886540000008</v>
      </c>
      <c r="H11" s="49">
        <f t="shared" ca="1" si="7"/>
        <v>0.8977819466000001</v>
      </c>
      <c r="I11" s="49">
        <f t="shared" ca="1" si="8"/>
        <v>1.0610150278000001</v>
      </c>
      <c r="J11" s="49">
        <f t="shared" ca="1" si="9"/>
        <v>1.2242481090000001</v>
      </c>
      <c r="K11" s="49">
        <f t="shared" ca="1" si="10"/>
        <v>1.3874811902000002</v>
      </c>
      <c r="L11" s="49">
        <f t="shared" ca="1" si="11"/>
        <v>1.5507142714</v>
      </c>
      <c r="M11" s="49">
        <f t="shared" ca="1" si="12"/>
        <v>1.7139473526000002</v>
      </c>
      <c r="N11" s="49">
        <f t="shared" ca="1" si="13"/>
        <v>1.8771804337999998</v>
      </c>
      <c r="O11" s="49">
        <f t="shared" ca="1" si="14"/>
        <v>2.040413515</v>
      </c>
      <c r="P11" s="49">
        <f t="shared" ca="1" si="15"/>
        <v>2.2036465962</v>
      </c>
      <c r="Q11" s="49">
        <f t="shared" ca="1" si="16"/>
        <v>2.3668796774</v>
      </c>
      <c r="R11" s="49">
        <f t="shared" ca="1" si="17"/>
        <v>2.5301127586000005</v>
      </c>
      <c r="S11" s="50">
        <f t="shared" ca="1" si="18"/>
        <v>2.6933458398000001</v>
      </c>
      <c r="T11" s="48">
        <f t="shared" ca="1" si="1"/>
        <v>0</v>
      </c>
      <c r="U11" s="49">
        <f t="shared" ca="1" si="1"/>
        <v>0</v>
      </c>
      <c r="V11" s="49">
        <f t="shared" ca="1" si="1"/>
        <v>0</v>
      </c>
      <c r="W11" s="49">
        <f t="shared" ca="1" si="1"/>
        <v>4.6911633551155347</v>
      </c>
      <c r="X11" s="49">
        <f t="shared" ca="1" si="1"/>
        <v>12.993222297152791</v>
      </c>
      <c r="Y11" s="49">
        <f t="shared" ca="1" si="1"/>
        <v>24.386105739763352</v>
      </c>
      <c r="Z11" s="49">
        <f t="shared" ca="1" si="1"/>
        <v>38.869813682947239</v>
      </c>
      <c r="AA11" s="49">
        <f t="shared" ca="1" si="1"/>
        <v>56.444346126704431</v>
      </c>
      <c r="AB11" s="49">
        <f t="shared" ca="1" si="1"/>
        <v>77.109703071034929</v>
      </c>
      <c r="AC11" s="49">
        <f t="shared" ca="1" si="1"/>
        <v>100.86588451593872</v>
      </c>
      <c r="AD11" s="49">
        <f t="shared" ca="1" si="1"/>
        <v>127.71289046141587</v>
      </c>
      <c r="AE11" s="49">
        <f t="shared" ca="1" si="1"/>
        <v>157.65072090746622</v>
      </c>
      <c r="AF11" s="49">
        <f t="shared" ca="1" si="1"/>
        <v>190.67937585409001</v>
      </c>
      <c r="AG11" s="49">
        <f t="shared" ca="1" si="1"/>
        <v>226.79885530128706</v>
      </c>
      <c r="AH11" s="49">
        <f t="shared" ca="1" si="1"/>
        <v>266.00915924905746</v>
      </c>
      <c r="AI11" s="49">
        <f t="shared" ca="1" si="1"/>
        <v>308.31028769740118</v>
      </c>
      <c r="AJ11" s="49">
        <f t="shared" ca="1" si="1"/>
        <v>353.70224064631805</v>
      </c>
      <c r="AK11" s="75">
        <f ca="1">T11*VLOOKUP('Tipo de Pilha_Furieri2014'!$E$1,'Área - us ur_Furieri2014'!$A$4:$R$6,2,FALSE)/1000</f>
        <v>0</v>
      </c>
      <c r="AL11" s="76">
        <f ca="1">U11*VLOOKUP('Tipo de Pilha_Furieri2014'!$E$1,'Área - us ur_Furieri2014'!$A$4:$R$6,3,FALSE)/1000</f>
        <v>0</v>
      </c>
      <c r="AM11" s="76">
        <f ca="1">V11*VLOOKUP('Tipo de Pilha_Furieri2014'!$E$1,'Área - us ur_Furieri2014'!$A$4:$R$6,4,FALSE)/1000</f>
        <v>0</v>
      </c>
      <c r="AN11" s="76">
        <f ca="1">W11*VLOOKUP('Tipo de Pilha_Furieri2014'!$E$1,'Área - us ur_Furieri2014'!$A$4:$R$6,5,FALSE)/1000</f>
        <v>4.5504284544620682E-4</v>
      </c>
      <c r="AO11" s="76">
        <f ca="1">X11*VLOOKUP('Tipo de Pilha_Furieri2014'!$E$1,'Área - us ur_Furieri2014'!$A$4:$R$6,6,FALSE)/1000</f>
        <v>2.0659223452472938E-3</v>
      </c>
      <c r="AP11" s="76">
        <f ca="1">Y11*VLOOKUP('Tipo de Pilha_Furieri2014'!$E$1,'Área - us ur_Furieri2014'!$A$4:$R$6,7,FALSE)/1000</f>
        <v>4.9503794651719604E-3</v>
      </c>
      <c r="AQ11" s="76">
        <f ca="1">Z11*VLOOKUP('Tipo de Pilha_Furieri2014'!$E$1,'Área - us ur_Furieri2014'!$A$4:$R$6,8,FALSE)/1000</f>
        <v>5.9470814934909268E-3</v>
      </c>
      <c r="AR11" s="76">
        <f ca="1">AA11*VLOOKUP('Tipo de Pilha_Furieri2014'!$E$1,'Área - us ur_Furieri2014'!$A$4:$R$6,9,FALSE)/1000</f>
        <v>6.1524337278107827E-3</v>
      </c>
      <c r="AS11" s="76">
        <f ca="1">AB11*VLOOKUP('Tipo de Pilha_Furieri2014'!$E$1,'Área - us ur_Furieri2014'!$A$4:$R$6,10,FALSE)/1000</f>
        <v>4.163923965835886E-3</v>
      </c>
      <c r="AT11" s="76">
        <f ca="1">AC11*VLOOKUP('Tipo de Pilha_Furieri2014'!$E$1,'Área - us ur_Furieri2014'!$A$4:$R$6,11,FALSE)/1000</f>
        <v>3.5303059580578553E-3</v>
      </c>
      <c r="AU11" s="76">
        <f ca="1">AD11*VLOOKUP('Tipo de Pilha_Furieri2014'!$E$1,'Área - us ur_Furieri2014'!$A$4:$R$6,12,FALSE)/1000</f>
        <v>3.0651093710739809E-3</v>
      </c>
      <c r="AV11" s="76">
        <f ca="1">AE11*VLOOKUP('Tipo de Pilha_Furieri2014'!$E$1,'Área - us ur_Furieri2014'!$A$4:$R$6,13,FALSE)/1000</f>
        <v>9.4590432544479743E-4</v>
      </c>
      <c r="AW11" s="76">
        <f ca="1">AF11*VLOOKUP('Tipo de Pilha_Furieri2014'!$E$1,'Área - us ur_Furieri2014'!$A$4:$R$6,14,FALSE)/1000</f>
        <v>5.7203812756226997E-4</v>
      </c>
      <c r="AX11" s="76">
        <f ca="1">AG11*VLOOKUP('Tipo de Pilha_Furieri2014'!$E$1,'Área - us ur_Furieri2014'!$A$4:$R$6,15,FALSE)/1000</f>
        <v>2.2679885530128708E-4</v>
      </c>
      <c r="AY11" s="76">
        <f ca="1">AH11*VLOOKUP('Tipo de Pilha_Furieri2014'!$E$1,'Área - us ur_Furieri2014'!$A$4:$R$6,16,FALSE)/1000</f>
        <v>0</v>
      </c>
      <c r="AZ11" s="76">
        <f ca="1">AI11*VLOOKUP('Tipo de Pilha_Furieri2014'!$E$1,'Área - us ur_Furieri2014'!$A$4:$R$6,17,FALSE)/1000</f>
        <v>0</v>
      </c>
      <c r="BA11" s="77">
        <f ca="1">AJ11*VLOOKUP('Tipo de Pilha_Furieri2014'!$E$1,'Área - us ur_Furieri2014'!$A$4:$R$6,18,FALSE)/1000</f>
        <v>0</v>
      </c>
      <c r="BB11" s="70">
        <f t="shared" ca="1" si="19"/>
        <v>3.2074940480443251E-2</v>
      </c>
      <c r="BD11" s="59"/>
      <c r="BE11" s="60"/>
      <c r="BL11" s="41"/>
    </row>
    <row r="12" spans="1:64" ht="15" customHeight="1" x14ac:dyDescent="0.2">
      <c r="A12" s="90">
        <f>'Série Vento-3 dias'!J12</f>
        <v>42034</v>
      </c>
      <c r="B12" s="55">
        <f ca="1">'Série Vento-3 dias'!K12</f>
        <v>17.182429599999999</v>
      </c>
      <c r="C12" s="48">
        <f t="shared" ca="1" si="2"/>
        <v>8.5912148000000008E-2</v>
      </c>
      <c r="D12" s="49">
        <f t="shared" ca="1" si="3"/>
        <v>0.25773644399999995</v>
      </c>
      <c r="E12" s="49">
        <f t="shared" ca="1" si="4"/>
        <v>0.42956074</v>
      </c>
      <c r="F12" s="49">
        <f t="shared" ca="1" si="5"/>
        <v>0.60138503599999993</v>
      </c>
      <c r="G12" s="49">
        <f t="shared" ca="1" si="6"/>
        <v>0.77320933200000008</v>
      </c>
      <c r="H12" s="49">
        <f t="shared" ca="1" si="7"/>
        <v>0.94503362800000001</v>
      </c>
      <c r="I12" s="49">
        <f t="shared" ca="1" si="8"/>
        <v>1.1168579240000001</v>
      </c>
      <c r="J12" s="49">
        <f t="shared" ca="1" si="9"/>
        <v>1.2886822200000001</v>
      </c>
      <c r="K12" s="49">
        <f t="shared" ca="1" si="10"/>
        <v>1.4605065159999999</v>
      </c>
      <c r="L12" s="49">
        <f t="shared" ca="1" si="11"/>
        <v>1.632330812</v>
      </c>
      <c r="M12" s="49">
        <f t="shared" ca="1" si="12"/>
        <v>1.804155108</v>
      </c>
      <c r="N12" s="49">
        <f t="shared" ca="1" si="13"/>
        <v>1.9759794039999998</v>
      </c>
      <c r="O12" s="49">
        <f t="shared" ca="1" si="14"/>
        <v>2.1478036999999999</v>
      </c>
      <c r="P12" s="49">
        <f t="shared" ca="1" si="15"/>
        <v>2.3196279959999999</v>
      </c>
      <c r="Q12" s="49">
        <f t="shared" ca="1" si="16"/>
        <v>2.4914522919999995</v>
      </c>
      <c r="R12" s="49">
        <f t="shared" ca="1" si="17"/>
        <v>2.6632765880000004</v>
      </c>
      <c r="S12" s="50">
        <f t="shared" ca="1" si="18"/>
        <v>2.835100884</v>
      </c>
      <c r="T12" s="48">
        <f t="shared" ca="1" si="1"/>
        <v>0</v>
      </c>
      <c r="U12" s="49">
        <f t="shared" ca="1" si="1"/>
        <v>0</v>
      </c>
      <c r="V12" s="49">
        <f t="shared" ca="1" si="1"/>
        <v>0</v>
      </c>
      <c r="W12" s="49">
        <f t="shared" ca="1" si="1"/>
        <v>5.9882500727538321</v>
      </c>
      <c r="X12" s="49">
        <f t="shared" ca="1" si="1"/>
        <v>15.412206743169406</v>
      </c>
      <c r="Y12" s="49">
        <f t="shared" ca="1" si="1"/>
        <v>28.260899702308862</v>
      </c>
      <c r="Z12" s="49">
        <f t="shared" ca="1" si="1"/>
        <v>44.534328950172224</v>
      </c>
      <c r="AA12" s="49">
        <f t="shared" ca="1" si="1"/>
        <v>64.232494486759464</v>
      </c>
      <c r="AB12" s="49">
        <f t="shared" ca="1" si="1"/>
        <v>87.355396312070582</v>
      </c>
      <c r="AC12" s="49">
        <f t="shared" ca="1" si="1"/>
        <v>113.90303442610561</v>
      </c>
      <c r="AD12" s="49">
        <f t="shared" ca="1" si="1"/>
        <v>143.87540882886452</v>
      </c>
      <c r="AE12" s="49">
        <f t="shared" ca="1" si="1"/>
        <v>177.27251952034732</v>
      </c>
      <c r="AF12" s="49">
        <f t="shared" ca="1" si="1"/>
        <v>214.09436650055397</v>
      </c>
      <c r="AG12" s="49">
        <f t="shared" ca="1" si="1"/>
        <v>254.34094976948461</v>
      </c>
      <c r="AH12" s="49">
        <f t="shared" ca="1" si="1"/>
        <v>298.01226932713894</v>
      </c>
      <c r="AI12" s="49">
        <f t="shared" ca="1" si="1"/>
        <v>345.10832517351753</v>
      </c>
      <c r="AJ12" s="49">
        <f t="shared" ca="1" si="1"/>
        <v>395.6291173086197</v>
      </c>
      <c r="AK12" s="75">
        <f ca="1">T12*VLOOKUP('Tipo de Pilha_Furieri2014'!$E$1,'Área - us ur_Furieri2014'!$A$4:$R$6,2,FALSE)/1000</f>
        <v>0</v>
      </c>
      <c r="AL12" s="76">
        <f ca="1">U12*VLOOKUP('Tipo de Pilha_Furieri2014'!$E$1,'Área - us ur_Furieri2014'!$A$4:$R$6,3,FALSE)/1000</f>
        <v>0</v>
      </c>
      <c r="AM12" s="76">
        <f ca="1">V12*VLOOKUP('Tipo de Pilha_Furieri2014'!$E$1,'Área - us ur_Furieri2014'!$A$4:$R$6,4,FALSE)/1000</f>
        <v>0</v>
      </c>
      <c r="AN12" s="76">
        <f ca="1">W12*VLOOKUP('Tipo de Pilha_Furieri2014'!$E$1,'Área - us ur_Furieri2014'!$A$4:$R$6,5,FALSE)/1000</f>
        <v>5.8086025705712167E-4</v>
      </c>
      <c r="AO12" s="76">
        <f ca="1">X12*VLOOKUP('Tipo de Pilha_Furieri2014'!$E$1,'Área - us ur_Furieri2014'!$A$4:$R$6,6,FALSE)/1000</f>
        <v>2.4505408721639354E-3</v>
      </c>
      <c r="AP12" s="76">
        <f ca="1">Y12*VLOOKUP('Tipo de Pilha_Furieri2014'!$E$1,'Área - us ur_Furieri2014'!$A$4:$R$6,7,FALSE)/1000</f>
        <v>5.7369626395686992E-3</v>
      </c>
      <c r="AQ12" s="76">
        <f ca="1">Z12*VLOOKUP('Tipo de Pilha_Furieri2014'!$E$1,'Área - us ur_Furieri2014'!$A$4:$R$6,8,FALSE)/1000</f>
        <v>6.8137523293763502E-3</v>
      </c>
      <c r="AR12" s="76">
        <f ca="1">AA12*VLOOKUP('Tipo de Pilha_Furieri2014'!$E$1,'Área - us ur_Furieri2014'!$A$4:$R$6,9,FALSE)/1000</f>
        <v>7.0013418990567816E-3</v>
      </c>
      <c r="AS12" s="76">
        <f ca="1">AB12*VLOOKUP('Tipo de Pilha_Furieri2014'!$E$1,'Área - us ur_Furieri2014'!$A$4:$R$6,10,FALSE)/1000</f>
        <v>4.7171914008518117E-3</v>
      </c>
      <c r="AT12" s="76">
        <f ca="1">AC12*VLOOKUP('Tipo de Pilha_Furieri2014'!$E$1,'Área - us ur_Furieri2014'!$A$4:$R$6,11,FALSE)/1000</f>
        <v>3.9866062049136964E-3</v>
      </c>
      <c r="AU12" s="76">
        <f ca="1">AD12*VLOOKUP('Tipo de Pilha_Furieri2014'!$E$1,'Área - us ur_Furieri2014'!$A$4:$R$6,12,FALSE)/1000</f>
        <v>3.4530098118927487E-3</v>
      </c>
      <c r="AV12" s="76">
        <f ca="1">AE12*VLOOKUP('Tipo de Pilha_Furieri2014'!$E$1,'Área - us ur_Furieri2014'!$A$4:$R$6,13,FALSE)/1000</f>
        <v>1.063635117122084E-3</v>
      </c>
      <c r="AW12" s="76">
        <f ca="1">AF12*VLOOKUP('Tipo de Pilha_Furieri2014'!$E$1,'Área - us ur_Furieri2014'!$A$4:$R$6,14,FALSE)/1000</f>
        <v>6.422830995016619E-4</v>
      </c>
      <c r="AX12" s="76">
        <f ca="1">AG12*VLOOKUP('Tipo de Pilha_Furieri2014'!$E$1,'Área - us ur_Furieri2014'!$A$4:$R$6,15,FALSE)/1000</f>
        <v>2.5434094976948461E-4</v>
      </c>
      <c r="AY12" s="76">
        <f ca="1">AH12*VLOOKUP('Tipo de Pilha_Furieri2014'!$E$1,'Área - us ur_Furieri2014'!$A$4:$R$6,16,FALSE)/1000</f>
        <v>0</v>
      </c>
      <c r="AZ12" s="76">
        <f ca="1">AI12*VLOOKUP('Tipo de Pilha_Furieri2014'!$E$1,'Área - us ur_Furieri2014'!$A$4:$R$6,17,FALSE)/1000</f>
        <v>0</v>
      </c>
      <c r="BA12" s="77">
        <f ca="1">AJ12*VLOOKUP('Tipo de Pilha_Furieri2014'!$E$1,'Área - us ur_Furieri2014'!$A$4:$R$6,18,FALSE)/1000</f>
        <v>0</v>
      </c>
      <c r="BB12" s="70">
        <f t="shared" ca="1" si="19"/>
        <v>3.6700524581274374E-2</v>
      </c>
      <c r="BD12" s="59"/>
      <c r="BE12" s="60"/>
      <c r="BL12" s="41"/>
    </row>
    <row r="13" spans="1:64" ht="15" customHeight="1" x14ac:dyDescent="0.2">
      <c r="A13" s="90">
        <f>'Série Vento-3 dias'!J13</f>
        <v>42037</v>
      </c>
      <c r="B13" s="55">
        <f ca="1">'Série Vento-3 dias'!K13</f>
        <v>19.759794039999999</v>
      </c>
      <c r="C13" s="48">
        <f t="shared" ca="1" si="2"/>
        <v>9.8798970200000016E-2</v>
      </c>
      <c r="D13" s="49">
        <f t="shared" ca="1" si="3"/>
        <v>0.29639691059999995</v>
      </c>
      <c r="E13" s="49">
        <f t="shared" ca="1" si="4"/>
        <v>0.49399485100000001</v>
      </c>
      <c r="F13" s="49">
        <f t="shared" ca="1" si="5"/>
        <v>0.69159279139999985</v>
      </c>
      <c r="G13" s="49">
        <f t="shared" ca="1" si="6"/>
        <v>0.88919073180000008</v>
      </c>
      <c r="H13" s="49">
        <f t="shared" ca="1" si="7"/>
        <v>1.0867886722000002</v>
      </c>
      <c r="I13" s="49">
        <f t="shared" ca="1" si="8"/>
        <v>1.2843866126000001</v>
      </c>
      <c r="J13" s="49">
        <f t="shared" ca="1" si="9"/>
        <v>1.4819845530000002</v>
      </c>
      <c r="K13" s="49">
        <f t="shared" ca="1" si="10"/>
        <v>1.6795824934000001</v>
      </c>
      <c r="L13" s="49">
        <f t="shared" ca="1" si="11"/>
        <v>1.8771804338</v>
      </c>
      <c r="M13" s="49">
        <f t="shared" ca="1" si="12"/>
        <v>2.0747783742000001</v>
      </c>
      <c r="N13" s="49">
        <f t="shared" ca="1" si="13"/>
        <v>2.2723763145999998</v>
      </c>
      <c r="O13" s="49">
        <f t="shared" ca="1" si="14"/>
        <v>2.4699742549999999</v>
      </c>
      <c r="P13" s="49">
        <f t="shared" ca="1" si="15"/>
        <v>2.6675721954</v>
      </c>
      <c r="Q13" s="49">
        <f t="shared" ca="1" si="16"/>
        <v>2.8651701357999997</v>
      </c>
      <c r="R13" s="49">
        <f t="shared" ca="1" si="17"/>
        <v>3.0627680762000002</v>
      </c>
      <c r="S13" s="50">
        <f t="shared" ca="1" si="18"/>
        <v>3.2603660165999999</v>
      </c>
      <c r="T13" s="48">
        <f t="shared" ca="1" si="1"/>
        <v>0</v>
      </c>
      <c r="U13" s="49">
        <f t="shared" ca="1" si="1"/>
        <v>0</v>
      </c>
      <c r="V13" s="49">
        <f t="shared" ca="1" si="1"/>
        <v>1.8374010503617082</v>
      </c>
      <c r="W13" s="49">
        <f t="shared" ca="1" si="1"/>
        <v>10.50880551872174</v>
      </c>
      <c r="X13" s="49">
        <f t="shared" ca="1" si="1"/>
        <v>23.709423728919141</v>
      </c>
      <c r="Y13" s="49">
        <f t="shared" ca="1" si="1"/>
        <v>41.439255680953892</v>
      </c>
      <c r="Z13" s="49">
        <f t="shared" ca="1" si="1"/>
        <v>63.698301374825959</v>
      </c>
      <c r="AA13" s="49">
        <f t="shared" ca="1" si="1"/>
        <v>90.486560810535408</v>
      </c>
      <c r="AB13" s="49">
        <f t="shared" ca="1" si="1"/>
        <v>121.80403398808217</v>
      </c>
      <c r="AC13" s="49">
        <f t="shared" ca="1" si="1"/>
        <v>157.65072090746628</v>
      </c>
      <c r="AD13" s="49">
        <f t="shared" ca="1" si="1"/>
        <v>198.02662156868777</v>
      </c>
      <c r="AE13" s="49">
        <f t="shared" ca="1" si="1"/>
        <v>242.93173597174649</v>
      </c>
      <c r="AF13" s="49">
        <f t="shared" ca="1" si="1"/>
        <v>292.36606411664263</v>
      </c>
      <c r="AG13" s="49">
        <f t="shared" ca="1" si="1"/>
        <v>346.32960600337617</v>
      </c>
      <c r="AH13" s="49">
        <f t="shared" ca="1" si="1"/>
        <v>404.82236163194693</v>
      </c>
      <c r="AI13" s="49">
        <f t="shared" ca="1" si="1"/>
        <v>467.84433100235526</v>
      </c>
      <c r="AJ13" s="49">
        <f t="shared" ca="1" si="1"/>
        <v>535.3955141146007</v>
      </c>
      <c r="AK13" s="75">
        <f ca="1">T13*VLOOKUP('Tipo de Pilha_Furieri2014'!$E$1,'Área - us ur_Furieri2014'!$A$4:$R$6,2,FALSE)/1000</f>
        <v>0</v>
      </c>
      <c r="AL13" s="76">
        <f ca="1">U13*VLOOKUP('Tipo de Pilha_Furieri2014'!$E$1,'Área - us ur_Furieri2014'!$A$4:$R$6,3,FALSE)/1000</f>
        <v>0</v>
      </c>
      <c r="AM13" s="76">
        <f ca="1">V13*VLOOKUP('Tipo de Pilha_Furieri2014'!$E$1,'Área - us ur_Furieri2014'!$A$4:$R$6,4,FALSE)/1000</f>
        <v>1.3413027667640471E-4</v>
      </c>
      <c r="AN13" s="76">
        <f ca="1">W13*VLOOKUP('Tipo de Pilha_Furieri2014'!$E$1,'Área - us ur_Furieri2014'!$A$4:$R$6,5,FALSE)/1000</f>
        <v>1.0193541353160087E-3</v>
      </c>
      <c r="AO13" s="76">
        <f ca="1">X13*VLOOKUP('Tipo de Pilha_Furieri2014'!$E$1,'Área - us ur_Furieri2014'!$A$4:$R$6,6,FALSE)/1000</f>
        <v>3.7697983728981438E-3</v>
      </c>
      <c r="AP13" s="76">
        <f ca="1">Y13*VLOOKUP('Tipo de Pilha_Furieri2014'!$E$1,'Área - us ur_Furieri2014'!$A$4:$R$6,7,FALSE)/1000</f>
        <v>8.41216890323364E-3</v>
      </c>
      <c r="AQ13" s="76">
        <f ca="1">Z13*VLOOKUP('Tipo de Pilha_Furieri2014'!$E$1,'Área - us ur_Furieri2014'!$A$4:$R$6,8,FALSE)/1000</f>
        <v>9.7458401103483715E-3</v>
      </c>
      <c r="AR13" s="76">
        <f ca="1">AA13*VLOOKUP('Tipo de Pilha_Furieri2014'!$E$1,'Área - us ur_Furieri2014'!$A$4:$R$6,9,FALSE)/1000</f>
        <v>9.8630351283483589E-3</v>
      </c>
      <c r="AS13" s="76">
        <f ca="1">AB13*VLOOKUP('Tipo de Pilha_Furieri2014'!$E$1,'Área - us ur_Furieri2014'!$A$4:$R$6,10,FALSE)/1000</f>
        <v>6.577417835356438E-3</v>
      </c>
      <c r="AT13" s="76">
        <f ca="1">AC13*VLOOKUP('Tipo de Pilha_Furieri2014'!$E$1,'Área - us ur_Furieri2014'!$A$4:$R$6,11,FALSE)/1000</f>
        <v>5.517775231761321E-3</v>
      </c>
      <c r="AU13" s="76">
        <f ca="1">AD13*VLOOKUP('Tipo de Pilha_Furieri2014'!$E$1,'Área - us ur_Furieri2014'!$A$4:$R$6,12,FALSE)/1000</f>
        <v>4.7526389176485067E-3</v>
      </c>
      <c r="AV13" s="76">
        <f ca="1">AE13*VLOOKUP('Tipo de Pilha_Furieri2014'!$E$1,'Área - us ur_Furieri2014'!$A$4:$R$6,13,FALSE)/1000</f>
        <v>1.4575904158304789E-3</v>
      </c>
      <c r="AW13" s="76">
        <f ca="1">AF13*VLOOKUP('Tipo de Pilha_Furieri2014'!$E$1,'Área - us ur_Furieri2014'!$A$4:$R$6,14,FALSE)/1000</f>
        <v>8.7709819234992796E-4</v>
      </c>
      <c r="AX13" s="76">
        <f ca="1">AG13*VLOOKUP('Tipo de Pilha_Furieri2014'!$E$1,'Área - us ur_Furieri2014'!$A$4:$R$6,15,FALSE)/1000</f>
        <v>3.4632960600337621E-4</v>
      </c>
      <c r="AY13" s="76">
        <f ca="1">AH13*VLOOKUP('Tipo de Pilha_Furieri2014'!$E$1,'Área - us ur_Furieri2014'!$A$4:$R$6,16,FALSE)/1000</f>
        <v>0</v>
      </c>
      <c r="AZ13" s="76">
        <f ca="1">AI13*VLOOKUP('Tipo de Pilha_Furieri2014'!$E$1,'Área - us ur_Furieri2014'!$A$4:$R$6,17,FALSE)/1000</f>
        <v>0</v>
      </c>
      <c r="BA13" s="77">
        <f ca="1">AJ13*VLOOKUP('Tipo de Pilha_Furieri2014'!$E$1,'Área - us ur_Furieri2014'!$A$4:$R$6,18,FALSE)/1000</f>
        <v>0</v>
      </c>
      <c r="BB13" s="70">
        <f t="shared" ca="1" si="19"/>
        <v>5.247317712577098E-2</v>
      </c>
      <c r="BD13" s="59"/>
      <c r="BE13" s="60"/>
      <c r="BL13" s="41"/>
    </row>
    <row r="14" spans="1:64" ht="15" customHeight="1" x14ac:dyDescent="0.2">
      <c r="A14" s="90">
        <f>'Série Vento-3 dias'!J14</f>
        <v>42040</v>
      </c>
      <c r="B14" s="55">
        <f ca="1">'Série Vento-3 dias'!K14</f>
        <v>16.32330812</v>
      </c>
      <c r="C14" s="48">
        <f t="shared" ca="1" si="2"/>
        <v>8.1616540600000023E-2</v>
      </c>
      <c r="D14" s="49">
        <f t="shared" ca="1" si="3"/>
        <v>0.2448496218</v>
      </c>
      <c r="E14" s="49">
        <f t="shared" ca="1" si="4"/>
        <v>0.40808270300000005</v>
      </c>
      <c r="F14" s="49">
        <f t="shared" ca="1" si="5"/>
        <v>0.57131578419999995</v>
      </c>
      <c r="G14" s="49">
        <f t="shared" ca="1" si="6"/>
        <v>0.73454886540000008</v>
      </c>
      <c r="H14" s="49">
        <f t="shared" ca="1" si="7"/>
        <v>0.8977819466000001</v>
      </c>
      <c r="I14" s="49">
        <f t="shared" ca="1" si="8"/>
        <v>1.0610150278000001</v>
      </c>
      <c r="J14" s="49">
        <f t="shared" ca="1" si="9"/>
        <v>1.2242481090000001</v>
      </c>
      <c r="K14" s="49">
        <f t="shared" ca="1" si="10"/>
        <v>1.3874811902000002</v>
      </c>
      <c r="L14" s="49">
        <f t="shared" ca="1" si="11"/>
        <v>1.5507142714</v>
      </c>
      <c r="M14" s="49">
        <f t="shared" ca="1" si="12"/>
        <v>1.7139473526000002</v>
      </c>
      <c r="N14" s="49">
        <f t="shared" ca="1" si="13"/>
        <v>1.8771804337999998</v>
      </c>
      <c r="O14" s="49">
        <f t="shared" ca="1" si="14"/>
        <v>2.040413515</v>
      </c>
      <c r="P14" s="49">
        <f t="shared" ca="1" si="15"/>
        <v>2.2036465962</v>
      </c>
      <c r="Q14" s="49">
        <f t="shared" ca="1" si="16"/>
        <v>2.3668796774</v>
      </c>
      <c r="R14" s="49">
        <f t="shared" ca="1" si="17"/>
        <v>2.5301127586000005</v>
      </c>
      <c r="S14" s="50">
        <f t="shared" ca="1" si="18"/>
        <v>2.6933458398000001</v>
      </c>
      <c r="T14" s="48">
        <f t="shared" ca="1" si="1"/>
        <v>0</v>
      </c>
      <c r="U14" s="49">
        <f t="shared" ca="1" si="1"/>
        <v>0</v>
      </c>
      <c r="V14" s="49">
        <f t="shared" ca="1" si="1"/>
        <v>0</v>
      </c>
      <c r="W14" s="49">
        <f t="shared" ca="1" si="1"/>
        <v>4.6911633551155347</v>
      </c>
      <c r="X14" s="49">
        <f t="shared" ca="1" si="1"/>
        <v>12.993222297152791</v>
      </c>
      <c r="Y14" s="49">
        <f t="shared" ca="1" si="1"/>
        <v>24.386105739763352</v>
      </c>
      <c r="Z14" s="49">
        <f t="shared" ca="1" si="1"/>
        <v>38.869813682947239</v>
      </c>
      <c r="AA14" s="49">
        <f t="shared" ca="1" si="1"/>
        <v>56.444346126704431</v>
      </c>
      <c r="AB14" s="49">
        <f t="shared" ca="1" si="1"/>
        <v>77.109703071034929</v>
      </c>
      <c r="AC14" s="49">
        <f t="shared" ca="1" si="1"/>
        <v>100.86588451593872</v>
      </c>
      <c r="AD14" s="49">
        <f t="shared" ca="1" si="1"/>
        <v>127.71289046141587</v>
      </c>
      <c r="AE14" s="49">
        <f t="shared" ca="1" si="1"/>
        <v>157.65072090746622</v>
      </c>
      <c r="AF14" s="49">
        <f t="shared" ca="1" si="1"/>
        <v>190.67937585409001</v>
      </c>
      <c r="AG14" s="49">
        <f t="shared" ca="1" si="1"/>
        <v>226.79885530128706</v>
      </c>
      <c r="AH14" s="49">
        <f t="shared" ca="1" si="1"/>
        <v>266.00915924905746</v>
      </c>
      <c r="AI14" s="49">
        <f t="shared" ca="1" si="1"/>
        <v>308.31028769740118</v>
      </c>
      <c r="AJ14" s="49">
        <f t="shared" ca="1" si="1"/>
        <v>353.70224064631805</v>
      </c>
      <c r="AK14" s="75">
        <f ca="1">T14*VLOOKUP('Tipo de Pilha_Furieri2014'!$E$1,'Área - us ur_Furieri2014'!$A$4:$R$6,2,FALSE)/1000</f>
        <v>0</v>
      </c>
      <c r="AL14" s="76">
        <f ca="1">U14*VLOOKUP('Tipo de Pilha_Furieri2014'!$E$1,'Área - us ur_Furieri2014'!$A$4:$R$6,3,FALSE)/1000</f>
        <v>0</v>
      </c>
      <c r="AM14" s="76">
        <f ca="1">V14*VLOOKUP('Tipo de Pilha_Furieri2014'!$E$1,'Área - us ur_Furieri2014'!$A$4:$R$6,4,FALSE)/1000</f>
        <v>0</v>
      </c>
      <c r="AN14" s="76">
        <f ca="1">W14*VLOOKUP('Tipo de Pilha_Furieri2014'!$E$1,'Área - us ur_Furieri2014'!$A$4:$R$6,5,FALSE)/1000</f>
        <v>4.5504284544620682E-4</v>
      </c>
      <c r="AO14" s="76">
        <f ca="1">X14*VLOOKUP('Tipo de Pilha_Furieri2014'!$E$1,'Área - us ur_Furieri2014'!$A$4:$R$6,6,FALSE)/1000</f>
        <v>2.0659223452472938E-3</v>
      </c>
      <c r="AP14" s="76">
        <f ca="1">Y14*VLOOKUP('Tipo de Pilha_Furieri2014'!$E$1,'Área - us ur_Furieri2014'!$A$4:$R$6,7,FALSE)/1000</f>
        <v>4.9503794651719604E-3</v>
      </c>
      <c r="AQ14" s="76">
        <f ca="1">Z14*VLOOKUP('Tipo de Pilha_Furieri2014'!$E$1,'Área - us ur_Furieri2014'!$A$4:$R$6,8,FALSE)/1000</f>
        <v>5.9470814934909268E-3</v>
      </c>
      <c r="AR14" s="76">
        <f ca="1">AA14*VLOOKUP('Tipo de Pilha_Furieri2014'!$E$1,'Área - us ur_Furieri2014'!$A$4:$R$6,9,FALSE)/1000</f>
        <v>6.1524337278107827E-3</v>
      </c>
      <c r="AS14" s="76">
        <f ca="1">AB14*VLOOKUP('Tipo de Pilha_Furieri2014'!$E$1,'Área - us ur_Furieri2014'!$A$4:$R$6,10,FALSE)/1000</f>
        <v>4.163923965835886E-3</v>
      </c>
      <c r="AT14" s="76">
        <f ca="1">AC14*VLOOKUP('Tipo de Pilha_Furieri2014'!$E$1,'Área - us ur_Furieri2014'!$A$4:$R$6,11,FALSE)/1000</f>
        <v>3.5303059580578553E-3</v>
      </c>
      <c r="AU14" s="76">
        <f ca="1">AD14*VLOOKUP('Tipo de Pilha_Furieri2014'!$E$1,'Área - us ur_Furieri2014'!$A$4:$R$6,12,FALSE)/1000</f>
        <v>3.0651093710739809E-3</v>
      </c>
      <c r="AV14" s="76">
        <f ca="1">AE14*VLOOKUP('Tipo de Pilha_Furieri2014'!$E$1,'Área - us ur_Furieri2014'!$A$4:$R$6,13,FALSE)/1000</f>
        <v>9.4590432544479743E-4</v>
      </c>
      <c r="AW14" s="76">
        <f ca="1">AF14*VLOOKUP('Tipo de Pilha_Furieri2014'!$E$1,'Área - us ur_Furieri2014'!$A$4:$R$6,14,FALSE)/1000</f>
        <v>5.7203812756226997E-4</v>
      </c>
      <c r="AX14" s="76">
        <f ca="1">AG14*VLOOKUP('Tipo de Pilha_Furieri2014'!$E$1,'Área - us ur_Furieri2014'!$A$4:$R$6,15,FALSE)/1000</f>
        <v>2.2679885530128708E-4</v>
      </c>
      <c r="AY14" s="76">
        <f ca="1">AH14*VLOOKUP('Tipo de Pilha_Furieri2014'!$E$1,'Área - us ur_Furieri2014'!$A$4:$R$6,16,FALSE)/1000</f>
        <v>0</v>
      </c>
      <c r="AZ14" s="76">
        <f ca="1">AI14*VLOOKUP('Tipo de Pilha_Furieri2014'!$E$1,'Área - us ur_Furieri2014'!$A$4:$R$6,17,FALSE)/1000</f>
        <v>0</v>
      </c>
      <c r="BA14" s="77">
        <f ca="1">AJ14*VLOOKUP('Tipo de Pilha_Furieri2014'!$E$1,'Área - us ur_Furieri2014'!$A$4:$R$6,18,FALSE)/1000</f>
        <v>0</v>
      </c>
      <c r="BB14" s="70">
        <f t="shared" ca="1" si="19"/>
        <v>3.2074940480443251E-2</v>
      </c>
      <c r="BD14" s="59"/>
      <c r="BE14" s="60"/>
      <c r="BL14" s="41"/>
    </row>
    <row r="15" spans="1:64" ht="15" customHeight="1" x14ac:dyDescent="0.2">
      <c r="A15" s="90">
        <f>'Série Vento-3 dias'!J15</f>
        <v>42043</v>
      </c>
      <c r="B15" s="55">
        <f ca="1">'Série Vento-3 dias'!K15</f>
        <v>13.74594368</v>
      </c>
      <c r="C15" s="48">
        <f t="shared" ca="1" si="2"/>
        <v>6.8729718400000014E-2</v>
      </c>
      <c r="D15" s="49">
        <f t="shared" ca="1" si="3"/>
        <v>0.2061891552</v>
      </c>
      <c r="E15" s="49">
        <f t="shared" ca="1" si="4"/>
        <v>0.34364859200000003</v>
      </c>
      <c r="F15" s="49">
        <f t="shared" ca="1" si="5"/>
        <v>0.48110802879999992</v>
      </c>
      <c r="G15" s="49">
        <f t="shared" ca="1" si="6"/>
        <v>0.61856746560000009</v>
      </c>
      <c r="H15" s="49">
        <f t="shared" ca="1" si="7"/>
        <v>0.75602690240000014</v>
      </c>
      <c r="I15" s="49">
        <f t="shared" ca="1" si="8"/>
        <v>0.89348633919999998</v>
      </c>
      <c r="J15" s="49">
        <f t="shared" ca="1" si="9"/>
        <v>1.030945776</v>
      </c>
      <c r="K15" s="49">
        <f t="shared" ca="1" si="10"/>
        <v>1.1684052128</v>
      </c>
      <c r="L15" s="49">
        <f t="shared" ca="1" si="11"/>
        <v>1.3058646495999999</v>
      </c>
      <c r="M15" s="49">
        <f t="shared" ca="1" si="12"/>
        <v>1.4433240864000001</v>
      </c>
      <c r="N15" s="49">
        <f t="shared" ca="1" si="13"/>
        <v>1.5807835231999998</v>
      </c>
      <c r="O15" s="49">
        <f t="shared" ca="1" si="14"/>
        <v>1.71824296</v>
      </c>
      <c r="P15" s="49">
        <f t="shared" ca="1" si="15"/>
        <v>1.8557023968000002</v>
      </c>
      <c r="Q15" s="49">
        <f t="shared" ca="1" si="16"/>
        <v>1.9931618335999999</v>
      </c>
      <c r="R15" s="49">
        <f t="shared" ca="1" si="17"/>
        <v>2.1306212704000003</v>
      </c>
      <c r="S15" s="50">
        <f t="shared" ca="1" si="18"/>
        <v>2.2680807072000002</v>
      </c>
      <c r="T15" s="48">
        <f t="shared" ca="1" si="1"/>
        <v>0</v>
      </c>
      <c r="U15" s="49">
        <f t="shared" ca="1" si="1"/>
        <v>0</v>
      </c>
      <c r="V15" s="49">
        <f t="shared" ca="1" si="1"/>
        <v>0</v>
      </c>
      <c r="W15" s="49">
        <f t="shared" ca="1" si="1"/>
        <v>1.4291984952536523</v>
      </c>
      <c r="X15" s="49">
        <f t="shared" ca="1" si="1"/>
        <v>6.7765326068028209</v>
      </c>
      <c r="Y15" s="49">
        <f t="shared" ca="1" si="1"/>
        <v>14.315697943135278</v>
      </c>
      <c r="Z15" s="49">
        <f t="shared" ca="1" si="1"/>
        <v>24.046694504251011</v>
      </c>
      <c r="AA15" s="49">
        <f t="shared" ca="1" si="1"/>
        <v>35.969522290150053</v>
      </c>
      <c r="AB15" s="49">
        <f t="shared" ca="1" si="1"/>
        <v>50.08418130083237</v>
      </c>
      <c r="AC15" s="49">
        <f t="shared" ca="1" si="1"/>
        <v>66.390671536297987</v>
      </c>
      <c r="AD15" s="49">
        <f t="shared" ca="1" si="1"/>
        <v>84.888992996546904</v>
      </c>
      <c r="AE15" s="49">
        <f t="shared" ca="1" si="1"/>
        <v>105.57914568157906</v>
      </c>
      <c r="AF15" s="49">
        <f t="shared" ca="1" si="1"/>
        <v>128.46112959139458</v>
      </c>
      <c r="AG15" s="49">
        <f t="shared" ca="1" si="1"/>
        <v>153.53494472599337</v>
      </c>
      <c r="AH15" s="49">
        <f t="shared" ca="1" si="1"/>
        <v>180.8005910853754</v>
      </c>
      <c r="AI15" s="49">
        <f t="shared" ca="1" si="1"/>
        <v>210.25806866954085</v>
      </c>
      <c r="AJ15" s="49">
        <f t="shared" ca="1" si="1"/>
        <v>241.90737747848948</v>
      </c>
      <c r="AK15" s="75">
        <f ca="1">T15*VLOOKUP('Tipo de Pilha_Furieri2014'!$E$1,'Área - us ur_Furieri2014'!$A$4:$R$6,2,FALSE)/1000</f>
        <v>0</v>
      </c>
      <c r="AL15" s="76">
        <f ca="1">U15*VLOOKUP('Tipo de Pilha_Furieri2014'!$E$1,'Área - us ur_Furieri2014'!$A$4:$R$6,3,FALSE)/1000</f>
        <v>0</v>
      </c>
      <c r="AM15" s="76">
        <f ca="1">V15*VLOOKUP('Tipo de Pilha_Furieri2014'!$E$1,'Área - us ur_Furieri2014'!$A$4:$R$6,4,FALSE)/1000</f>
        <v>0</v>
      </c>
      <c r="AN15" s="76">
        <f ca="1">W15*VLOOKUP('Tipo de Pilha_Furieri2014'!$E$1,'Área - us ur_Furieri2014'!$A$4:$R$6,5,FALSE)/1000</f>
        <v>1.3863225403960424E-4</v>
      </c>
      <c r="AO15" s="76">
        <f ca="1">X15*VLOOKUP('Tipo de Pilha_Furieri2014'!$E$1,'Área - us ur_Furieri2014'!$A$4:$R$6,6,FALSE)/1000</f>
        <v>1.0774686844816485E-3</v>
      </c>
      <c r="AP15" s="76">
        <f ca="1">Y15*VLOOKUP('Tipo de Pilha_Furieri2014'!$E$1,'Área - us ur_Furieri2014'!$A$4:$R$6,7,FALSE)/1000</f>
        <v>2.9060866824564616E-3</v>
      </c>
      <c r="AQ15" s="76">
        <f ca="1">Z15*VLOOKUP('Tipo de Pilha_Furieri2014'!$E$1,'Área - us ur_Furieri2014'!$A$4:$R$6,8,FALSE)/1000</f>
        <v>3.6791442591504048E-3</v>
      </c>
      <c r="AR15" s="76">
        <f ca="1">AA15*VLOOKUP('Tipo de Pilha_Furieri2014'!$E$1,'Área - us ur_Furieri2014'!$A$4:$R$6,9,FALSE)/1000</f>
        <v>3.9206779296263559E-3</v>
      </c>
      <c r="AS15" s="76">
        <f ca="1">AB15*VLOOKUP('Tipo de Pilha_Furieri2014'!$E$1,'Área - us ur_Furieri2014'!$A$4:$R$6,10,FALSE)/1000</f>
        <v>2.7045457902449481E-3</v>
      </c>
      <c r="AT15" s="76">
        <f ca="1">AC15*VLOOKUP('Tipo de Pilha_Furieri2014'!$E$1,'Área - us ur_Furieri2014'!$A$4:$R$6,11,FALSE)/1000</f>
        <v>2.3236735037704295E-3</v>
      </c>
      <c r="AU15" s="76">
        <f ca="1">AD15*VLOOKUP('Tipo de Pilha_Furieri2014'!$E$1,'Área - us ur_Furieri2014'!$A$4:$R$6,12,FALSE)/1000</f>
        <v>2.0373358319171254E-3</v>
      </c>
      <c r="AV15" s="76">
        <f ca="1">AE15*VLOOKUP('Tipo de Pilha_Furieri2014'!$E$1,'Área - us ur_Furieri2014'!$A$4:$R$6,13,FALSE)/1000</f>
        <v>6.3347487408947449E-4</v>
      </c>
      <c r="AW15" s="76">
        <f ca="1">AF15*VLOOKUP('Tipo de Pilha_Furieri2014'!$E$1,'Área - us ur_Furieri2014'!$A$4:$R$6,14,FALSE)/1000</f>
        <v>3.8538338877418379E-4</v>
      </c>
      <c r="AX15" s="76">
        <f ca="1">AG15*VLOOKUP('Tipo de Pilha_Furieri2014'!$E$1,'Área - us ur_Furieri2014'!$A$4:$R$6,15,FALSE)/1000</f>
        <v>1.5353494472599338E-4</v>
      </c>
      <c r="AY15" s="76">
        <f ca="1">AH15*VLOOKUP('Tipo de Pilha_Furieri2014'!$E$1,'Área - us ur_Furieri2014'!$A$4:$R$6,16,FALSE)/1000</f>
        <v>0</v>
      </c>
      <c r="AZ15" s="76">
        <f ca="1">AI15*VLOOKUP('Tipo de Pilha_Furieri2014'!$E$1,'Área - us ur_Furieri2014'!$A$4:$R$6,17,FALSE)/1000</f>
        <v>0</v>
      </c>
      <c r="BA15" s="77">
        <f ca="1">AJ15*VLOOKUP('Tipo de Pilha_Furieri2014'!$E$1,'Área - us ur_Furieri2014'!$A$4:$R$6,18,FALSE)/1000</f>
        <v>0</v>
      </c>
      <c r="BB15" s="70">
        <f t="shared" ca="1" si="19"/>
        <v>1.9959958143276627E-2</v>
      </c>
      <c r="BL15" s="41"/>
    </row>
    <row r="16" spans="1:64" ht="15" customHeight="1" x14ac:dyDescent="0.2">
      <c r="A16" s="90">
        <f>'Série Vento-3 dias'!J16</f>
        <v>42046</v>
      </c>
      <c r="B16" s="55">
        <f ca="1">'Série Vento-3 dias'!K16</f>
        <v>14.605065159999999</v>
      </c>
      <c r="C16" s="48">
        <f t="shared" ca="1" si="2"/>
        <v>7.3025325800000013E-2</v>
      </c>
      <c r="D16" s="49">
        <f t="shared" ca="1" si="3"/>
        <v>0.21907597739999998</v>
      </c>
      <c r="E16" s="49">
        <f t="shared" ca="1" si="4"/>
        <v>0.36512662899999998</v>
      </c>
      <c r="F16" s="49">
        <f t="shared" ca="1" si="5"/>
        <v>0.51117728059999989</v>
      </c>
      <c r="G16" s="49">
        <f t="shared" ca="1" si="6"/>
        <v>0.65722793219999998</v>
      </c>
      <c r="H16" s="49">
        <f t="shared" ca="1" si="7"/>
        <v>0.80327858380000006</v>
      </c>
      <c r="I16" s="49">
        <f t="shared" ca="1" si="8"/>
        <v>0.94932923539999992</v>
      </c>
      <c r="J16" s="49">
        <f t="shared" ca="1" si="9"/>
        <v>1.095379887</v>
      </c>
      <c r="K16" s="49">
        <f t="shared" ca="1" si="10"/>
        <v>1.2414305386</v>
      </c>
      <c r="L16" s="49">
        <f t="shared" ca="1" si="11"/>
        <v>1.3874811901999999</v>
      </c>
      <c r="M16" s="49">
        <f t="shared" ca="1" si="12"/>
        <v>1.5335318417999999</v>
      </c>
      <c r="N16" s="49">
        <f t="shared" ca="1" si="13"/>
        <v>1.6795824933999997</v>
      </c>
      <c r="O16" s="49">
        <f t="shared" ca="1" si="14"/>
        <v>1.8256331449999998</v>
      </c>
      <c r="P16" s="49">
        <f t="shared" ca="1" si="15"/>
        <v>1.9716837966</v>
      </c>
      <c r="Q16" s="49">
        <f t="shared" ca="1" si="16"/>
        <v>2.1177344481999998</v>
      </c>
      <c r="R16" s="49">
        <f t="shared" ca="1" si="17"/>
        <v>2.2637850998000002</v>
      </c>
      <c r="S16" s="50">
        <f t="shared" ca="1" si="18"/>
        <v>2.4098357513999997</v>
      </c>
      <c r="T16" s="48">
        <f t="shared" ca="1" si="1"/>
        <v>0</v>
      </c>
      <c r="U16" s="49">
        <f t="shared" ca="1" si="1"/>
        <v>0</v>
      </c>
      <c r="V16" s="49">
        <f t="shared" ca="1" si="1"/>
        <v>0</v>
      </c>
      <c r="W16" s="49">
        <f t="shared" ca="1" si="1"/>
        <v>2.4116375663654424</v>
      </c>
      <c r="X16" s="49">
        <f t="shared" ca="1" si="1"/>
        <v>8.6753852289694926</v>
      </c>
      <c r="Y16" s="49">
        <f t="shared" ca="1" si="1"/>
        <v>17.413504860176555</v>
      </c>
      <c r="Z16" s="49">
        <f t="shared" ca="1" si="1"/>
        <v>28.625996459986609</v>
      </c>
      <c r="AA16" s="49">
        <f t="shared" ca="1" si="1"/>
        <v>42.312860028399705</v>
      </c>
      <c r="AB16" s="49">
        <f t="shared" ca="1" si="1"/>
        <v>58.474095565415801</v>
      </c>
      <c r="AC16" s="49">
        <f t="shared" ca="1" si="1"/>
        <v>77.1097030710349</v>
      </c>
      <c r="AD16" s="49">
        <f t="shared" ca="1" si="1"/>
        <v>98.219682545257001</v>
      </c>
      <c r="AE16" s="49">
        <f t="shared" ca="1" si="1"/>
        <v>121.80403398808208</v>
      </c>
      <c r="AF16" s="49">
        <f t="shared" ca="1" si="1"/>
        <v>147.86275739951026</v>
      </c>
      <c r="AG16" s="49">
        <f t="shared" ca="1" si="1"/>
        <v>176.39585277954146</v>
      </c>
      <c r="AH16" s="49">
        <f t="shared" ca="1" si="1"/>
        <v>207.40332012817555</v>
      </c>
      <c r="AI16" s="49">
        <f t="shared" ca="1" si="1"/>
        <v>240.88515944541282</v>
      </c>
      <c r="AJ16" s="49">
        <f t="shared" ca="1" si="1"/>
        <v>276.84137073125294</v>
      </c>
      <c r="AK16" s="75">
        <f ca="1">T16*VLOOKUP('Tipo de Pilha_Furieri2014'!$E$1,'Área - us ur_Furieri2014'!$A$4:$R$6,2,FALSE)/1000</f>
        <v>0</v>
      </c>
      <c r="AL16" s="76">
        <f ca="1">U16*VLOOKUP('Tipo de Pilha_Furieri2014'!$E$1,'Área - us ur_Furieri2014'!$A$4:$R$6,3,FALSE)/1000</f>
        <v>0</v>
      </c>
      <c r="AM16" s="76">
        <f ca="1">V16*VLOOKUP('Tipo de Pilha_Furieri2014'!$E$1,'Área - us ur_Furieri2014'!$A$4:$R$6,4,FALSE)/1000</f>
        <v>0</v>
      </c>
      <c r="AN16" s="76">
        <f ca="1">W16*VLOOKUP('Tipo de Pilha_Furieri2014'!$E$1,'Área - us ur_Furieri2014'!$A$4:$R$6,5,FALSE)/1000</f>
        <v>2.3392884393744789E-4</v>
      </c>
      <c r="AO16" s="76">
        <f ca="1">X16*VLOOKUP('Tipo de Pilha_Furieri2014'!$E$1,'Área - us ur_Furieri2014'!$A$4:$R$6,6,FALSE)/1000</f>
        <v>1.3793862514061494E-3</v>
      </c>
      <c r="AP16" s="76">
        <f ca="1">Y16*VLOOKUP('Tipo de Pilha_Furieri2014'!$E$1,'Área - us ur_Furieri2014'!$A$4:$R$6,7,FALSE)/1000</f>
        <v>3.5349414866158407E-3</v>
      </c>
      <c r="AQ16" s="76">
        <f ca="1">Z16*VLOOKUP('Tipo de Pilha_Furieri2014'!$E$1,'Área - us ur_Furieri2014'!$A$4:$R$6,8,FALSE)/1000</f>
        <v>4.3797774583779515E-3</v>
      </c>
      <c r="AR16" s="76">
        <f ca="1">AA16*VLOOKUP('Tipo de Pilha_Furieri2014'!$E$1,'Área - us ur_Furieri2014'!$A$4:$R$6,9,FALSE)/1000</f>
        <v>4.6121017430955681E-3</v>
      </c>
      <c r="AS16" s="76">
        <f ca="1">AB16*VLOOKUP('Tipo de Pilha_Furieri2014'!$E$1,'Área - us ur_Furieri2014'!$A$4:$R$6,10,FALSE)/1000</f>
        <v>3.1576011605324535E-3</v>
      </c>
      <c r="AT16" s="76">
        <f ca="1">AC16*VLOOKUP('Tipo de Pilha_Furieri2014'!$E$1,'Área - us ur_Furieri2014'!$A$4:$R$6,11,FALSE)/1000</f>
        <v>2.6988396074862217E-3</v>
      </c>
      <c r="AU16" s="76">
        <f ca="1">AD16*VLOOKUP('Tipo de Pilha_Furieri2014'!$E$1,'Área - us ur_Furieri2014'!$A$4:$R$6,12,FALSE)/1000</f>
        <v>2.3572723810861679E-3</v>
      </c>
      <c r="AV16" s="76">
        <f ca="1">AE16*VLOOKUP('Tipo de Pilha_Furieri2014'!$E$1,'Área - us ur_Furieri2014'!$A$4:$R$6,13,FALSE)/1000</f>
        <v>7.3082420392849251E-4</v>
      </c>
      <c r="AW16" s="76">
        <f ca="1">AF16*VLOOKUP('Tipo de Pilha_Furieri2014'!$E$1,'Área - us ur_Furieri2014'!$A$4:$R$6,14,FALSE)/1000</f>
        <v>4.4358827219853083E-4</v>
      </c>
      <c r="AX16" s="76">
        <f ca="1">AG16*VLOOKUP('Tipo de Pilha_Furieri2014'!$E$1,'Área - us ur_Furieri2014'!$A$4:$R$6,15,FALSE)/1000</f>
        <v>1.7639585277954146E-4</v>
      </c>
      <c r="AY16" s="76">
        <f ca="1">AH16*VLOOKUP('Tipo de Pilha_Furieri2014'!$E$1,'Área - us ur_Furieri2014'!$A$4:$R$6,16,FALSE)/1000</f>
        <v>0</v>
      </c>
      <c r="AZ16" s="76">
        <f ca="1">AI16*VLOOKUP('Tipo de Pilha_Furieri2014'!$E$1,'Área - us ur_Furieri2014'!$A$4:$R$6,17,FALSE)/1000</f>
        <v>0</v>
      </c>
      <c r="BA16" s="77">
        <f ca="1">AJ16*VLOOKUP('Tipo de Pilha_Furieri2014'!$E$1,'Área - us ur_Furieri2014'!$A$4:$R$6,18,FALSE)/1000</f>
        <v>0</v>
      </c>
      <c r="BB16" s="70">
        <f t="shared" ca="1" si="19"/>
        <v>2.3704657261444363E-2</v>
      </c>
      <c r="BL16" s="41"/>
    </row>
    <row r="17" spans="1:64" ht="15" customHeight="1" x14ac:dyDescent="0.2">
      <c r="A17" s="90">
        <f>'Série Vento-3 dias'!J17</f>
        <v>42049</v>
      </c>
      <c r="B17" s="55">
        <f ca="1">'Série Vento-3 dias'!K17</f>
        <v>17.182429599999999</v>
      </c>
      <c r="C17" s="48">
        <f t="shared" ca="1" si="2"/>
        <v>8.5912148000000008E-2</v>
      </c>
      <c r="D17" s="49">
        <f t="shared" ca="1" si="3"/>
        <v>0.25773644399999995</v>
      </c>
      <c r="E17" s="49">
        <f t="shared" ca="1" si="4"/>
        <v>0.42956074</v>
      </c>
      <c r="F17" s="49">
        <f t="shared" ca="1" si="5"/>
        <v>0.60138503599999993</v>
      </c>
      <c r="G17" s="49">
        <f t="shared" ca="1" si="6"/>
        <v>0.77320933200000008</v>
      </c>
      <c r="H17" s="49">
        <f t="shared" ca="1" si="7"/>
        <v>0.94503362800000001</v>
      </c>
      <c r="I17" s="49">
        <f t="shared" ca="1" si="8"/>
        <v>1.1168579240000001</v>
      </c>
      <c r="J17" s="49">
        <f t="shared" ca="1" si="9"/>
        <v>1.2886822200000001</v>
      </c>
      <c r="K17" s="49">
        <f t="shared" ca="1" si="10"/>
        <v>1.4605065159999999</v>
      </c>
      <c r="L17" s="49">
        <f t="shared" ca="1" si="11"/>
        <v>1.632330812</v>
      </c>
      <c r="M17" s="49">
        <f t="shared" ca="1" si="12"/>
        <v>1.804155108</v>
      </c>
      <c r="N17" s="49">
        <f t="shared" ca="1" si="13"/>
        <v>1.9759794039999998</v>
      </c>
      <c r="O17" s="49">
        <f t="shared" ca="1" si="14"/>
        <v>2.1478036999999999</v>
      </c>
      <c r="P17" s="49">
        <f t="shared" ca="1" si="15"/>
        <v>2.3196279959999999</v>
      </c>
      <c r="Q17" s="49">
        <f t="shared" ca="1" si="16"/>
        <v>2.4914522919999995</v>
      </c>
      <c r="R17" s="49">
        <f t="shared" ca="1" si="17"/>
        <v>2.6632765880000004</v>
      </c>
      <c r="S17" s="50">
        <f t="shared" ca="1" si="18"/>
        <v>2.835100884</v>
      </c>
      <c r="T17" s="48">
        <f t="shared" ca="1" si="1"/>
        <v>0</v>
      </c>
      <c r="U17" s="49">
        <f t="shared" ca="1" si="1"/>
        <v>0</v>
      </c>
      <c r="V17" s="49">
        <f t="shared" ca="1" si="1"/>
        <v>0</v>
      </c>
      <c r="W17" s="49">
        <f t="shared" ca="1" si="1"/>
        <v>5.9882500727538321</v>
      </c>
      <c r="X17" s="49">
        <f t="shared" ca="1" si="1"/>
        <v>15.412206743169406</v>
      </c>
      <c r="Y17" s="49">
        <f t="shared" ca="1" si="1"/>
        <v>28.260899702308862</v>
      </c>
      <c r="Z17" s="49">
        <f t="shared" ca="1" si="1"/>
        <v>44.534328950172224</v>
      </c>
      <c r="AA17" s="49">
        <f t="shared" ca="1" si="1"/>
        <v>64.232494486759464</v>
      </c>
      <c r="AB17" s="49">
        <f t="shared" ca="1" si="1"/>
        <v>87.355396312070582</v>
      </c>
      <c r="AC17" s="49">
        <f t="shared" ca="1" si="1"/>
        <v>113.90303442610561</v>
      </c>
      <c r="AD17" s="49">
        <f t="shared" ca="1" si="1"/>
        <v>143.87540882886452</v>
      </c>
      <c r="AE17" s="49">
        <f t="shared" ca="1" si="1"/>
        <v>177.27251952034732</v>
      </c>
      <c r="AF17" s="49">
        <f t="shared" ca="1" si="1"/>
        <v>214.09436650055397</v>
      </c>
      <c r="AG17" s="49">
        <f t="shared" ca="1" si="1"/>
        <v>254.34094976948461</v>
      </c>
      <c r="AH17" s="49">
        <f t="shared" ca="1" si="1"/>
        <v>298.01226932713894</v>
      </c>
      <c r="AI17" s="49">
        <f t="shared" ca="1" si="1"/>
        <v>345.10832517351753</v>
      </c>
      <c r="AJ17" s="49">
        <f t="shared" ca="1" si="1"/>
        <v>395.6291173086197</v>
      </c>
      <c r="AK17" s="75">
        <f ca="1">T17*VLOOKUP('Tipo de Pilha_Furieri2014'!$E$1,'Área - us ur_Furieri2014'!$A$4:$R$6,2,FALSE)/1000</f>
        <v>0</v>
      </c>
      <c r="AL17" s="76">
        <f ca="1">U17*VLOOKUP('Tipo de Pilha_Furieri2014'!$E$1,'Área - us ur_Furieri2014'!$A$4:$R$6,3,FALSE)/1000</f>
        <v>0</v>
      </c>
      <c r="AM17" s="76">
        <f ca="1">V17*VLOOKUP('Tipo de Pilha_Furieri2014'!$E$1,'Área - us ur_Furieri2014'!$A$4:$R$6,4,FALSE)/1000</f>
        <v>0</v>
      </c>
      <c r="AN17" s="76">
        <f ca="1">W17*VLOOKUP('Tipo de Pilha_Furieri2014'!$E$1,'Área - us ur_Furieri2014'!$A$4:$R$6,5,FALSE)/1000</f>
        <v>5.8086025705712167E-4</v>
      </c>
      <c r="AO17" s="76">
        <f ca="1">X17*VLOOKUP('Tipo de Pilha_Furieri2014'!$E$1,'Área - us ur_Furieri2014'!$A$4:$R$6,6,FALSE)/1000</f>
        <v>2.4505408721639354E-3</v>
      </c>
      <c r="AP17" s="76">
        <f ca="1">Y17*VLOOKUP('Tipo de Pilha_Furieri2014'!$E$1,'Área - us ur_Furieri2014'!$A$4:$R$6,7,FALSE)/1000</f>
        <v>5.7369626395686992E-3</v>
      </c>
      <c r="AQ17" s="76">
        <f ca="1">Z17*VLOOKUP('Tipo de Pilha_Furieri2014'!$E$1,'Área - us ur_Furieri2014'!$A$4:$R$6,8,FALSE)/1000</f>
        <v>6.8137523293763502E-3</v>
      </c>
      <c r="AR17" s="76">
        <f ca="1">AA17*VLOOKUP('Tipo de Pilha_Furieri2014'!$E$1,'Área - us ur_Furieri2014'!$A$4:$R$6,9,FALSE)/1000</f>
        <v>7.0013418990567816E-3</v>
      </c>
      <c r="AS17" s="76">
        <f ca="1">AB17*VLOOKUP('Tipo de Pilha_Furieri2014'!$E$1,'Área - us ur_Furieri2014'!$A$4:$R$6,10,FALSE)/1000</f>
        <v>4.7171914008518117E-3</v>
      </c>
      <c r="AT17" s="76">
        <f ca="1">AC17*VLOOKUP('Tipo de Pilha_Furieri2014'!$E$1,'Área - us ur_Furieri2014'!$A$4:$R$6,11,FALSE)/1000</f>
        <v>3.9866062049136964E-3</v>
      </c>
      <c r="AU17" s="76">
        <f ca="1">AD17*VLOOKUP('Tipo de Pilha_Furieri2014'!$E$1,'Área - us ur_Furieri2014'!$A$4:$R$6,12,FALSE)/1000</f>
        <v>3.4530098118927487E-3</v>
      </c>
      <c r="AV17" s="76">
        <f ca="1">AE17*VLOOKUP('Tipo de Pilha_Furieri2014'!$E$1,'Área - us ur_Furieri2014'!$A$4:$R$6,13,FALSE)/1000</f>
        <v>1.063635117122084E-3</v>
      </c>
      <c r="AW17" s="76">
        <f ca="1">AF17*VLOOKUP('Tipo de Pilha_Furieri2014'!$E$1,'Área - us ur_Furieri2014'!$A$4:$R$6,14,FALSE)/1000</f>
        <v>6.422830995016619E-4</v>
      </c>
      <c r="AX17" s="76">
        <f ca="1">AG17*VLOOKUP('Tipo de Pilha_Furieri2014'!$E$1,'Área - us ur_Furieri2014'!$A$4:$R$6,15,FALSE)/1000</f>
        <v>2.5434094976948461E-4</v>
      </c>
      <c r="AY17" s="76">
        <f ca="1">AH17*VLOOKUP('Tipo de Pilha_Furieri2014'!$E$1,'Área - us ur_Furieri2014'!$A$4:$R$6,16,FALSE)/1000</f>
        <v>0</v>
      </c>
      <c r="AZ17" s="76">
        <f ca="1">AI17*VLOOKUP('Tipo de Pilha_Furieri2014'!$E$1,'Área - us ur_Furieri2014'!$A$4:$R$6,17,FALSE)/1000</f>
        <v>0</v>
      </c>
      <c r="BA17" s="77">
        <f ca="1">AJ17*VLOOKUP('Tipo de Pilha_Furieri2014'!$E$1,'Área - us ur_Furieri2014'!$A$4:$R$6,18,FALSE)/1000</f>
        <v>0</v>
      </c>
      <c r="BB17" s="70">
        <f t="shared" ca="1" si="19"/>
        <v>3.6700524581274374E-2</v>
      </c>
      <c r="BD17" s="3" t="s">
        <v>54</v>
      </c>
      <c r="BL17" s="41"/>
    </row>
    <row r="18" spans="1:64" ht="15" customHeight="1" x14ac:dyDescent="0.2">
      <c r="A18" s="90">
        <f>'Série Vento-3 dias'!J18</f>
        <v>42052</v>
      </c>
      <c r="B18" s="55">
        <f ca="1">'Série Vento-3 dias'!K18</f>
        <v>18.041551079999998</v>
      </c>
      <c r="C18" s="48">
        <f t="shared" ca="1" si="2"/>
        <v>9.0207755400000006E-2</v>
      </c>
      <c r="D18" s="49">
        <f t="shared" ca="1" si="3"/>
        <v>0.27062326619999993</v>
      </c>
      <c r="E18" s="49">
        <f t="shared" ca="1" si="4"/>
        <v>0.45103877699999995</v>
      </c>
      <c r="F18" s="49">
        <f t="shared" ca="1" si="5"/>
        <v>0.6314542877999999</v>
      </c>
      <c r="G18" s="49">
        <f t="shared" ca="1" si="6"/>
        <v>0.81186979859999997</v>
      </c>
      <c r="H18" s="49">
        <f t="shared" ca="1" si="7"/>
        <v>0.99228530940000004</v>
      </c>
      <c r="I18" s="49">
        <f t="shared" ca="1" si="8"/>
        <v>1.1727008202</v>
      </c>
      <c r="J18" s="49">
        <f t="shared" ca="1" si="9"/>
        <v>1.3531163310000001</v>
      </c>
      <c r="K18" s="49">
        <f t="shared" ca="1" si="10"/>
        <v>1.5335318417999999</v>
      </c>
      <c r="L18" s="49">
        <f t="shared" ca="1" si="11"/>
        <v>1.7139473525999998</v>
      </c>
      <c r="M18" s="49">
        <f t="shared" ca="1" si="12"/>
        <v>1.8943628634</v>
      </c>
      <c r="N18" s="49">
        <f t="shared" ca="1" si="13"/>
        <v>2.0747783741999997</v>
      </c>
      <c r="O18" s="49">
        <f t="shared" ca="1" si="14"/>
        <v>2.2551938849999997</v>
      </c>
      <c r="P18" s="49">
        <f t="shared" ca="1" si="15"/>
        <v>2.4356093957999998</v>
      </c>
      <c r="Q18" s="49">
        <f t="shared" ca="1" si="16"/>
        <v>2.6160249065999994</v>
      </c>
      <c r="R18" s="49">
        <f t="shared" ca="1" si="17"/>
        <v>2.7964404173999999</v>
      </c>
      <c r="S18" s="50">
        <f t="shared" ca="1" si="18"/>
        <v>2.9768559282</v>
      </c>
      <c r="T18" s="48">
        <f t="shared" ca="1" si="1"/>
        <v>0</v>
      </c>
      <c r="U18" s="49">
        <f t="shared" ca="1" si="1"/>
        <v>0</v>
      </c>
      <c r="V18" s="49">
        <f t="shared" ca="1" si="1"/>
        <v>0.55164197298403106</v>
      </c>
      <c r="W18" s="49">
        <f t="shared" ca="1" si="1"/>
        <v>7.3902193392342994</v>
      </c>
      <c r="X18" s="49">
        <f t="shared" ca="1" si="1"/>
        <v>18.004568463802663</v>
      </c>
      <c r="Y18" s="49">
        <f t="shared" ca="1" si="1"/>
        <v>32.39468934668912</v>
      </c>
      <c r="Z18" s="49">
        <f t="shared" ca="1" si="1"/>
        <v>50.560581987893663</v>
      </c>
      <c r="AA18" s="49">
        <f t="shared" ca="1" si="1"/>
        <v>72.502246387416307</v>
      </c>
      <c r="AB18" s="49">
        <f t="shared" ca="1" si="1"/>
        <v>98.219682545257001</v>
      </c>
      <c r="AC18" s="49">
        <f t="shared" ca="1" si="1"/>
        <v>127.71289046141578</v>
      </c>
      <c r="AD18" s="49">
        <f t="shared" ca="1" si="1"/>
        <v>160.98187013589276</v>
      </c>
      <c r="AE18" s="49">
        <f t="shared" ca="1" si="1"/>
        <v>198.02662156868766</v>
      </c>
      <c r="AF18" s="49">
        <f t="shared" ca="1" si="1"/>
        <v>238.84714475980076</v>
      </c>
      <c r="AG18" s="49">
        <f t="shared" ca="1" si="1"/>
        <v>283.44343970923188</v>
      </c>
      <c r="AH18" s="49">
        <f t="shared" ca="1" si="1"/>
        <v>331.81550641698101</v>
      </c>
      <c r="AI18" s="49">
        <f t="shared" ca="1" si="1"/>
        <v>383.96334488304853</v>
      </c>
      <c r="AJ18" s="49">
        <f t="shared" ref="AJ18:AJ61" ca="1" si="20">IF(S18&gt;$BF$1,58*(S18-$BF$1)^2+25*(S18-$BF$1),0)</f>
        <v>439.88695510743401</v>
      </c>
      <c r="AK18" s="75">
        <f ca="1">T18*VLOOKUP('Tipo de Pilha_Furieri2014'!$E$1,'Área - us ur_Furieri2014'!$A$4:$R$6,2,FALSE)/1000</f>
        <v>0</v>
      </c>
      <c r="AL18" s="76">
        <f ca="1">U18*VLOOKUP('Tipo de Pilha_Furieri2014'!$E$1,'Área - us ur_Furieri2014'!$A$4:$R$6,3,FALSE)/1000</f>
        <v>0</v>
      </c>
      <c r="AM18" s="76">
        <f ca="1">V18*VLOOKUP('Tipo de Pilha_Furieri2014'!$E$1,'Área - us ur_Furieri2014'!$A$4:$R$6,4,FALSE)/1000</f>
        <v>4.0269864027834262E-5</v>
      </c>
      <c r="AN18" s="76">
        <f ca="1">W18*VLOOKUP('Tipo de Pilha_Furieri2014'!$E$1,'Área - us ur_Furieri2014'!$A$4:$R$6,5,FALSE)/1000</f>
        <v>7.1685127590572699E-4</v>
      </c>
      <c r="AO18" s="76">
        <f ca="1">X18*VLOOKUP('Tipo de Pilha_Furieri2014'!$E$1,'Área - us ur_Furieri2014'!$A$4:$R$6,6,FALSE)/1000</f>
        <v>2.8627263857446232E-3</v>
      </c>
      <c r="AP18" s="76">
        <f ca="1">Y18*VLOOKUP('Tipo de Pilha_Furieri2014'!$E$1,'Área - us ur_Furieri2014'!$A$4:$R$6,7,FALSE)/1000</f>
        <v>6.5761219373778913E-3</v>
      </c>
      <c r="AQ18" s="76">
        <f ca="1">Z18*VLOOKUP('Tipo de Pilha_Furieri2014'!$E$1,'Área - us ur_Furieri2014'!$A$4:$R$6,8,FALSE)/1000</f>
        <v>7.7357690441477306E-3</v>
      </c>
      <c r="AR18" s="76">
        <f ca="1">AA18*VLOOKUP('Tipo de Pilha_Furieri2014'!$E$1,'Área - us ur_Furieri2014'!$A$4:$R$6,9,FALSE)/1000</f>
        <v>7.9027448562283779E-3</v>
      </c>
      <c r="AS18" s="76">
        <f ca="1">AB18*VLOOKUP('Tipo de Pilha_Furieri2014'!$E$1,'Área - us ur_Furieri2014'!$A$4:$R$6,10,FALSE)/1000</f>
        <v>5.3038628574438793E-3</v>
      </c>
      <c r="AT18" s="76">
        <f ca="1">AC18*VLOOKUP('Tipo de Pilha_Furieri2014'!$E$1,'Área - us ur_Furieri2014'!$A$4:$R$6,11,FALSE)/1000</f>
        <v>4.4699511661495531E-3</v>
      </c>
      <c r="AU18" s="76">
        <f ca="1">AD18*VLOOKUP('Tipo de Pilha_Furieri2014'!$E$1,'Área - us ur_Furieri2014'!$A$4:$R$6,12,FALSE)/1000</f>
        <v>3.8635648832614266E-3</v>
      </c>
      <c r="AV18" s="76">
        <f ca="1">AE18*VLOOKUP('Tipo de Pilha_Furieri2014'!$E$1,'Área - us ur_Furieri2014'!$A$4:$R$6,13,FALSE)/1000</f>
        <v>1.188159729412126E-3</v>
      </c>
      <c r="AW18" s="76">
        <f ca="1">AF18*VLOOKUP('Tipo de Pilha_Furieri2014'!$E$1,'Área - us ur_Furieri2014'!$A$4:$R$6,14,FALSE)/1000</f>
        <v>7.1654143427940227E-4</v>
      </c>
      <c r="AX18" s="76">
        <f ca="1">AG18*VLOOKUP('Tipo de Pilha_Furieri2014'!$E$1,'Área - us ur_Furieri2014'!$A$4:$R$6,15,FALSE)/1000</f>
        <v>2.8344343970923189E-4</v>
      </c>
      <c r="AY18" s="76">
        <f ca="1">AH18*VLOOKUP('Tipo de Pilha_Furieri2014'!$E$1,'Área - us ur_Furieri2014'!$A$4:$R$6,16,FALSE)/1000</f>
        <v>0</v>
      </c>
      <c r="AZ18" s="76">
        <f ca="1">AI18*VLOOKUP('Tipo de Pilha_Furieri2014'!$E$1,'Área - us ur_Furieri2014'!$A$4:$R$6,17,FALSE)/1000</f>
        <v>0</v>
      </c>
      <c r="BA18" s="77">
        <f ca="1">AJ18*VLOOKUP('Tipo de Pilha_Furieri2014'!$E$1,'Área - us ur_Furieri2014'!$A$4:$R$6,18,FALSE)/1000</f>
        <v>0</v>
      </c>
      <c r="BB18" s="70">
        <f t="shared" ca="1" si="19"/>
        <v>4.1660006873687809E-2</v>
      </c>
      <c r="BL18" s="41"/>
    </row>
    <row r="19" spans="1:64" ht="15" customHeight="1" x14ac:dyDescent="0.2">
      <c r="A19" s="90">
        <f>'Série Vento-3 dias'!J19</f>
        <v>42055</v>
      </c>
      <c r="B19" s="55">
        <f ca="1">'Série Vento-3 dias'!K19</f>
        <v>17.182429599999999</v>
      </c>
      <c r="C19" s="48">
        <f t="shared" ca="1" si="2"/>
        <v>8.5912148000000008E-2</v>
      </c>
      <c r="D19" s="49">
        <f t="shared" ca="1" si="3"/>
        <v>0.25773644399999995</v>
      </c>
      <c r="E19" s="49">
        <f t="shared" ca="1" si="4"/>
        <v>0.42956074</v>
      </c>
      <c r="F19" s="49">
        <f t="shared" ca="1" si="5"/>
        <v>0.60138503599999993</v>
      </c>
      <c r="G19" s="49">
        <f t="shared" ca="1" si="6"/>
        <v>0.77320933200000008</v>
      </c>
      <c r="H19" s="49">
        <f t="shared" ca="1" si="7"/>
        <v>0.94503362800000001</v>
      </c>
      <c r="I19" s="49">
        <f t="shared" ca="1" si="8"/>
        <v>1.1168579240000001</v>
      </c>
      <c r="J19" s="49">
        <f t="shared" ca="1" si="9"/>
        <v>1.2886822200000001</v>
      </c>
      <c r="K19" s="49">
        <f t="shared" ca="1" si="10"/>
        <v>1.4605065159999999</v>
      </c>
      <c r="L19" s="49">
        <f t="shared" ca="1" si="11"/>
        <v>1.632330812</v>
      </c>
      <c r="M19" s="49">
        <f t="shared" ca="1" si="12"/>
        <v>1.804155108</v>
      </c>
      <c r="N19" s="49">
        <f t="shared" ca="1" si="13"/>
        <v>1.9759794039999998</v>
      </c>
      <c r="O19" s="49">
        <f t="shared" ca="1" si="14"/>
        <v>2.1478036999999999</v>
      </c>
      <c r="P19" s="49">
        <f t="shared" ca="1" si="15"/>
        <v>2.3196279959999999</v>
      </c>
      <c r="Q19" s="49">
        <f t="shared" ca="1" si="16"/>
        <v>2.4914522919999995</v>
      </c>
      <c r="R19" s="49">
        <f t="shared" ca="1" si="17"/>
        <v>2.6632765880000004</v>
      </c>
      <c r="S19" s="50">
        <f t="shared" ca="1" si="18"/>
        <v>2.835100884</v>
      </c>
      <c r="T19" s="48">
        <f t="shared" ref="T19:AI34" ca="1" si="21">IF(C19&gt;$BF$1,58*(C19-$BF$1)^2+25*(C19-$BF$1),0)</f>
        <v>0</v>
      </c>
      <c r="U19" s="49">
        <f t="shared" ca="1" si="21"/>
        <v>0</v>
      </c>
      <c r="V19" s="49">
        <f t="shared" ca="1" si="21"/>
        <v>0</v>
      </c>
      <c r="W19" s="49">
        <f t="shared" ca="1" si="21"/>
        <v>5.9882500727538321</v>
      </c>
      <c r="X19" s="49">
        <f t="shared" ca="1" si="21"/>
        <v>15.412206743169406</v>
      </c>
      <c r="Y19" s="49">
        <f t="shared" ca="1" si="21"/>
        <v>28.260899702308862</v>
      </c>
      <c r="Z19" s="49">
        <f t="shared" ca="1" si="21"/>
        <v>44.534328950172224</v>
      </c>
      <c r="AA19" s="49">
        <f t="shared" ca="1" si="21"/>
        <v>64.232494486759464</v>
      </c>
      <c r="AB19" s="49">
        <f t="shared" ca="1" si="21"/>
        <v>87.355396312070582</v>
      </c>
      <c r="AC19" s="49">
        <f t="shared" ca="1" si="21"/>
        <v>113.90303442610561</v>
      </c>
      <c r="AD19" s="49">
        <f t="shared" ca="1" si="21"/>
        <v>143.87540882886452</v>
      </c>
      <c r="AE19" s="49">
        <f t="shared" ca="1" si="21"/>
        <v>177.27251952034732</v>
      </c>
      <c r="AF19" s="49">
        <f t="shared" ca="1" si="21"/>
        <v>214.09436650055397</v>
      </c>
      <c r="AG19" s="49">
        <f t="shared" ca="1" si="21"/>
        <v>254.34094976948461</v>
      </c>
      <c r="AH19" s="49">
        <f t="shared" ca="1" si="21"/>
        <v>298.01226932713894</v>
      </c>
      <c r="AI19" s="49">
        <f t="shared" ca="1" si="21"/>
        <v>345.10832517351753</v>
      </c>
      <c r="AJ19" s="49">
        <f t="shared" ca="1" si="20"/>
        <v>395.6291173086197</v>
      </c>
      <c r="AK19" s="75">
        <f ca="1">T19*VLOOKUP('Tipo de Pilha_Furieri2014'!$E$1,'Área - us ur_Furieri2014'!$A$4:$R$6,2,FALSE)/1000</f>
        <v>0</v>
      </c>
      <c r="AL19" s="76">
        <f ca="1">U19*VLOOKUP('Tipo de Pilha_Furieri2014'!$E$1,'Área - us ur_Furieri2014'!$A$4:$R$6,3,FALSE)/1000</f>
        <v>0</v>
      </c>
      <c r="AM19" s="76">
        <f ca="1">V19*VLOOKUP('Tipo de Pilha_Furieri2014'!$E$1,'Área - us ur_Furieri2014'!$A$4:$R$6,4,FALSE)/1000</f>
        <v>0</v>
      </c>
      <c r="AN19" s="76">
        <f ca="1">W19*VLOOKUP('Tipo de Pilha_Furieri2014'!$E$1,'Área - us ur_Furieri2014'!$A$4:$R$6,5,FALSE)/1000</f>
        <v>5.8086025705712167E-4</v>
      </c>
      <c r="AO19" s="76">
        <f ca="1">X19*VLOOKUP('Tipo de Pilha_Furieri2014'!$E$1,'Área - us ur_Furieri2014'!$A$4:$R$6,6,FALSE)/1000</f>
        <v>2.4505408721639354E-3</v>
      </c>
      <c r="AP19" s="76">
        <f ca="1">Y19*VLOOKUP('Tipo de Pilha_Furieri2014'!$E$1,'Área - us ur_Furieri2014'!$A$4:$R$6,7,FALSE)/1000</f>
        <v>5.7369626395686992E-3</v>
      </c>
      <c r="AQ19" s="76">
        <f ca="1">Z19*VLOOKUP('Tipo de Pilha_Furieri2014'!$E$1,'Área - us ur_Furieri2014'!$A$4:$R$6,8,FALSE)/1000</f>
        <v>6.8137523293763502E-3</v>
      </c>
      <c r="AR19" s="76">
        <f ca="1">AA19*VLOOKUP('Tipo de Pilha_Furieri2014'!$E$1,'Área - us ur_Furieri2014'!$A$4:$R$6,9,FALSE)/1000</f>
        <v>7.0013418990567816E-3</v>
      </c>
      <c r="AS19" s="76">
        <f ca="1">AB19*VLOOKUP('Tipo de Pilha_Furieri2014'!$E$1,'Área - us ur_Furieri2014'!$A$4:$R$6,10,FALSE)/1000</f>
        <v>4.7171914008518117E-3</v>
      </c>
      <c r="AT19" s="76">
        <f ca="1">AC19*VLOOKUP('Tipo de Pilha_Furieri2014'!$E$1,'Área - us ur_Furieri2014'!$A$4:$R$6,11,FALSE)/1000</f>
        <v>3.9866062049136964E-3</v>
      </c>
      <c r="AU19" s="76">
        <f ca="1">AD19*VLOOKUP('Tipo de Pilha_Furieri2014'!$E$1,'Área - us ur_Furieri2014'!$A$4:$R$6,12,FALSE)/1000</f>
        <v>3.4530098118927487E-3</v>
      </c>
      <c r="AV19" s="76">
        <f ca="1">AE19*VLOOKUP('Tipo de Pilha_Furieri2014'!$E$1,'Área - us ur_Furieri2014'!$A$4:$R$6,13,FALSE)/1000</f>
        <v>1.063635117122084E-3</v>
      </c>
      <c r="AW19" s="76">
        <f ca="1">AF19*VLOOKUP('Tipo de Pilha_Furieri2014'!$E$1,'Área - us ur_Furieri2014'!$A$4:$R$6,14,FALSE)/1000</f>
        <v>6.422830995016619E-4</v>
      </c>
      <c r="AX19" s="76">
        <f ca="1">AG19*VLOOKUP('Tipo de Pilha_Furieri2014'!$E$1,'Área - us ur_Furieri2014'!$A$4:$R$6,15,FALSE)/1000</f>
        <v>2.5434094976948461E-4</v>
      </c>
      <c r="AY19" s="76">
        <f ca="1">AH19*VLOOKUP('Tipo de Pilha_Furieri2014'!$E$1,'Área - us ur_Furieri2014'!$A$4:$R$6,16,FALSE)/1000</f>
        <v>0</v>
      </c>
      <c r="AZ19" s="76">
        <f ca="1">AI19*VLOOKUP('Tipo de Pilha_Furieri2014'!$E$1,'Área - us ur_Furieri2014'!$A$4:$R$6,17,FALSE)/1000</f>
        <v>0</v>
      </c>
      <c r="BA19" s="77">
        <f ca="1">AJ19*VLOOKUP('Tipo de Pilha_Furieri2014'!$E$1,'Área - us ur_Furieri2014'!$A$4:$R$6,18,FALSE)/1000</f>
        <v>0</v>
      </c>
      <c r="BB19" s="70">
        <f t="shared" ca="1" si="19"/>
        <v>3.6700524581274374E-2</v>
      </c>
      <c r="BL19" s="41"/>
    </row>
    <row r="20" spans="1:64" ht="15" customHeight="1" x14ac:dyDescent="0.2">
      <c r="A20" s="90">
        <f>'Série Vento-3 dias'!J20</f>
        <v>42058</v>
      </c>
      <c r="B20" s="55">
        <f ca="1">'Série Vento-3 dias'!K20</f>
        <v>10.309457759999999</v>
      </c>
      <c r="C20" s="48">
        <f t="shared" ca="1" si="2"/>
        <v>5.1547288800000007E-2</v>
      </c>
      <c r="D20" s="49">
        <f t="shared" ca="1" si="3"/>
        <v>0.15464186639999997</v>
      </c>
      <c r="E20" s="49">
        <f t="shared" ca="1" si="4"/>
        <v>0.25773644400000001</v>
      </c>
      <c r="F20" s="49">
        <f t="shared" ca="1" si="5"/>
        <v>0.36083102159999991</v>
      </c>
      <c r="G20" s="49">
        <f t="shared" ca="1" si="6"/>
        <v>0.46392559919999998</v>
      </c>
      <c r="H20" s="49">
        <f t="shared" ca="1" si="7"/>
        <v>0.56702017680000005</v>
      </c>
      <c r="I20" s="49">
        <f t="shared" ca="1" si="8"/>
        <v>0.67011475440000001</v>
      </c>
      <c r="J20" s="49">
        <f t="shared" ca="1" si="9"/>
        <v>0.77320933200000008</v>
      </c>
      <c r="K20" s="49">
        <f t="shared" ca="1" si="10"/>
        <v>0.87630390959999993</v>
      </c>
      <c r="L20" s="49">
        <f t="shared" ca="1" si="11"/>
        <v>0.97939848719999989</v>
      </c>
      <c r="M20" s="49">
        <f t="shared" ca="1" si="12"/>
        <v>1.0824930648</v>
      </c>
      <c r="N20" s="49">
        <f t="shared" ca="1" si="13"/>
        <v>1.1855876423999998</v>
      </c>
      <c r="O20" s="49">
        <f t="shared" ca="1" si="14"/>
        <v>1.2886822199999999</v>
      </c>
      <c r="P20" s="49">
        <f t="shared" ca="1" si="15"/>
        <v>1.3917767975999999</v>
      </c>
      <c r="Q20" s="49">
        <f t="shared" ca="1" si="16"/>
        <v>1.4948713751999998</v>
      </c>
      <c r="R20" s="49">
        <f t="shared" ca="1" si="17"/>
        <v>1.5979659528000001</v>
      </c>
      <c r="S20" s="50">
        <f t="shared" ca="1" si="18"/>
        <v>1.7010605303999999</v>
      </c>
      <c r="T20" s="48">
        <f t="shared" ca="1" si="21"/>
        <v>0</v>
      </c>
      <c r="U20" s="49">
        <f t="shared" ca="1" si="21"/>
        <v>0</v>
      </c>
      <c r="V20" s="49">
        <f t="shared" ca="1" si="21"/>
        <v>0</v>
      </c>
      <c r="W20" s="49">
        <f t="shared" ca="1" si="21"/>
        <v>0</v>
      </c>
      <c r="X20" s="49">
        <f t="shared" ca="1" si="21"/>
        <v>0.91489486430258415</v>
      </c>
      <c r="Y20" s="49">
        <f t="shared" ca="1" si="21"/>
        <v>4.5144270933175914</v>
      </c>
      <c r="Z20" s="49">
        <f t="shared" ca="1" si="21"/>
        <v>9.3468643862731948</v>
      </c>
      <c r="AA20" s="49">
        <f t="shared" ca="1" si="21"/>
        <v>15.412206743169406</v>
      </c>
      <c r="AB20" s="49">
        <f t="shared" ca="1" si="21"/>
        <v>22.710454164006201</v>
      </c>
      <c r="AC20" s="49">
        <f t="shared" ca="1" si="21"/>
        <v>31.241606648783609</v>
      </c>
      <c r="AD20" s="49">
        <f t="shared" ca="1" si="21"/>
        <v>41.00566419750163</v>
      </c>
      <c r="AE20" s="49">
        <f t="shared" ca="1" si="21"/>
        <v>52.002626810160223</v>
      </c>
      <c r="AF20" s="49">
        <f t="shared" ca="1" si="21"/>
        <v>64.232494486759435</v>
      </c>
      <c r="AG20" s="49">
        <f t="shared" ca="1" si="21"/>
        <v>77.695267227299254</v>
      </c>
      <c r="AH20" s="49">
        <f t="shared" ca="1" si="21"/>
        <v>92.390945031779637</v>
      </c>
      <c r="AI20" s="49">
        <f t="shared" ca="1" si="21"/>
        <v>108.31952790020071</v>
      </c>
      <c r="AJ20" s="49">
        <f t="shared" ca="1" si="20"/>
        <v>125.48101583256231</v>
      </c>
      <c r="AK20" s="75">
        <f ca="1">T20*VLOOKUP('Tipo de Pilha_Furieri2014'!$E$1,'Área - us ur_Furieri2014'!$A$4:$R$6,2,FALSE)/1000</f>
        <v>0</v>
      </c>
      <c r="AL20" s="76">
        <f ca="1">U20*VLOOKUP('Tipo de Pilha_Furieri2014'!$E$1,'Área - us ur_Furieri2014'!$A$4:$R$6,3,FALSE)/1000</f>
        <v>0</v>
      </c>
      <c r="AM20" s="76">
        <f ca="1">V20*VLOOKUP('Tipo de Pilha_Furieri2014'!$E$1,'Área - us ur_Furieri2014'!$A$4:$R$6,4,FALSE)/1000</f>
        <v>0</v>
      </c>
      <c r="AN20" s="76">
        <f ca="1">W20*VLOOKUP('Tipo de Pilha_Furieri2014'!$E$1,'Área - us ur_Furieri2014'!$A$4:$R$6,5,FALSE)/1000</f>
        <v>0</v>
      </c>
      <c r="AO20" s="76">
        <f ca="1">X20*VLOOKUP('Tipo de Pilha_Furieri2014'!$E$1,'Área - us ur_Furieri2014'!$A$4:$R$6,6,FALSE)/1000</f>
        <v>1.4546828342411089E-4</v>
      </c>
      <c r="AP20" s="76">
        <f ca="1">Y20*VLOOKUP('Tipo de Pilha_Furieri2014'!$E$1,'Área - us ur_Furieri2014'!$A$4:$R$6,7,FALSE)/1000</f>
        <v>9.1642869994347108E-4</v>
      </c>
      <c r="AQ20" s="76">
        <f ca="1">Z20*VLOOKUP('Tipo de Pilha_Furieri2014'!$E$1,'Área - us ur_Furieri2014'!$A$4:$R$6,8,FALSE)/1000</f>
        <v>1.4300702510997986E-3</v>
      </c>
      <c r="AR20" s="76">
        <f ca="1">AA20*VLOOKUP('Tipo de Pilha_Furieri2014'!$E$1,'Área - us ur_Furieri2014'!$A$4:$R$6,9,FALSE)/1000</f>
        <v>1.6799305350054651E-3</v>
      </c>
      <c r="AS20" s="76">
        <f ca="1">AB20*VLOOKUP('Tipo de Pilha_Furieri2014'!$E$1,'Área - us ur_Furieri2014'!$A$4:$R$6,10,FALSE)/1000</f>
        <v>1.226364524856335E-3</v>
      </c>
      <c r="AT20" s="76">
        <f ca="1">AC20*VLOOKUP('Tipo de Pilha_Furieri2014'!$E$1,'Área - us ur_Furieri2014'!$A$4:$R$6,11,FALSE)/1000</f>
        <v>1.0934562327074265E-3</v>
      </c>
      <c r="AU20" s="76">
        <f ca="1">AD20*VLOOKUP('Tipo de Pilha_Furieri2014'!$E$1,'Área - us ur_Furieri2014'!$A$4:$R$6,12,FALSE)/1000</f>
        <v>9.8413594074003917E-4</v>
      </c>
      <c r="AV20" s="76">
        <f ca="1">AE20*VLOOKUP('Tipo de Pilha_Furieri2014'!$E$1,'Área - us ur_Furieri2014'!$A$4:$R$6,13,FALSE)/1000</f>
        <v>3.1201576086096133E-4</v>
      </c>
      <c r="AW20" s="76">
        <f ca="1">AF20*VLOOKUP('Tipo de Pilha_Furieri2014'!$E$1,'Área - us ur_Furieri2014'!$A$4:$R$6,14,FALSE)/1000</f>
        <v>1.9269748346027832E-4</v>
      </c>
      <c r="AX20" s="76">
        <f ca="1">AG20*VLOOKUP('Tipo de Pilha_Furieri2014'!$E$1,'Área - us ur_Furieri2014'!$A$4:$R$6,15,FALSE)/1000</f>
        <v>7.7695267227299256E-5</v>
      </c>
      <c r="AY20" s="76">
        <f ca="1">AH20*VLOOKUP('Tipo de Pilha_Furieri2014'!$E$1,'Área - us ur_Furieri2014'!$A$4:$R$6,16,FALSE)/1000</f>
        <v>0</v>
      </c>
      <c r="AZ20" s="76">
        <f ca="1">AI20*VLOOKUP('Tipo de Pilha_Furieri2014'!$E$1,'Área - us ur_Furieri2014'!$A$4:$R$6,17,FALSE)/1000</f>
        <v>0</v>
      </c>
      <c r="BA20" s="77">
        <f ca="1">AJ20*VLOOKUP('Tipo de Pilha_Furieri2014'!$E$1,'Área - us ur_Furieri2014'!$A$4:$R$6,18,FALSE)/1000</f>
        <v>0</v>
      </c>
      <c r="BB20" s="70">
        <f t="shared" ca="1" si="19"/>
        <v>8.0582629793251852E-3</v>
      </c>
      <c r="BL20" s="41"/>
    </row>
    <row r="21" spans="1:64" ht="15" customHeight="1" x14ac:dyDescent="0.2">
      <c r="A21" s="90">
        <f>'Série Vento-3 dias'!J21</f>
        <v>42061</v>
      </c>
      <c r="B21" s="55">
        <f ca="1">'Série Vento-3 dias'!K21</f>
        <v>14.605065159999999</v>
      </c>
      <c r="C21" s="48">
        <f t="shared" ca="1" si="2"/>
        <v>7.3025325800000013E-2</v>
      </c>
      <c r="D21" s="49">
        <f t="shared" ca="1" si="3"/>
        <v>0.21907597739999998</v>
      </c>
      <c r="E21" s="49">
        <f t="shared" ca="1" si="4"/>
        <v>0.36512662899999998</v>
      </c>
      <c r="F21" s="49">
        <f t="shared" ca="1" si="5"/>
        <v>0.51117728059999989</v>
      </c>
      <c r="G21" s="49">
        <f t="shared" ca="1" si="6"/>
        <v>0.65722793219999998</v>
      </c>
      <c r="H21" s="49">
        <f t="shared" ca="1" si="7"/>
        <v>0.80327858380000006</v>
      </c>
      <c r="I21" s="49">
        <f t="shared" ca="1" si="8"/>
        <v>0.94932923539999992</v>
      </c>
      <c r="J21" s="49">
        <f t="shared" ca="1" si="9"/>
        <v>1.095379887</v>
      </c>
      <c r="K21" s="49">
        <f t="shared" ca="1" si="10"/>
        <v>1.2414305386</v>
      </c>
      <c r="L21" s="49">
        <f t="shared" ca="1" si="11"/>
        <v>1.3874811901999999</v>
      </c>
      <c r="M21" s="49">
        <f t="shared" ca="1" si="12"/>
        <v>1.5335318417999999</v>
      </c>
      <c r="N21" s="49">
        <f t="shared" ca="1" si="13"/>
        <v>1.6795824933999997</v>
      </c>
      <c r="O21" s="49">
        <f t="shared" ca="1" si="14"/>
        <v>1.8256331449999998</v>
      </c>
      <c r="P21" s="49">
        <f t="shared" ca="1" si="15"/>
        <v>1.9716837966</v>
      </c>
      <c r="Q21" s="49">
        <f t="shared" ca="1" si="16"/>
        <v>2.1177344481999998</v>
      </c>
      <c r="R21" s="49">
        <f t="shared" ca="1" si="17"/>
        <v>2.2637850998000002</v>
      </c>
      <c r="S21" s="50">
        <f t="shared" ca="1" si="18"/>
        <v>2.4098357513999997</v>
      </c>
      <c r="T21" s="48">
        <f t="shared" ca="1" si="21"/>
        <v>0</v>
      </c>
      <c r="U21" s="49">
        <f t="shared" ca="1" si="21"/>
        <v>0</v>
      </c>
      <c r="V21" s="49">
        <f t="shared" ca="1" si="21"/>
        <v>0</v>
      </c>
      <c r="W21" s="49">
        <f t="shared" ca="1" si="21"/>
        <v>2.4116375663654424</v>
      </c>
      <c r="X21" s="49">
        <f t="shared" ca="1" si="21"/>
        <v>8.6753852289694926</v>
      </c>
      <c r="Y21" s="49">
        <f t="shared" ca="1" si="21"/>
        <v>17.413504860176555</v>
      </c>
      <c r="Z21" s="49">
        <f t="shared" ca="1" si="21"/>
        <v>28.625996459986609</v>
      </c>
      <c r="AA21" s="49">
        <f t="shared" ca="1" si="21"/>
        <v>42.312860028399705</v>
      </c>
      <c r="AB21" s="49">
        <f t="shared" ca="1" si="21"/>
        <v>58.474095565415801</v>
      </c>
      <c r="AC21" s="49">
        <f t="shared" ca="1" si="21"/>
        <v>77.1097030710349</v>
      </c>
      <c r="AD21" s="49">
        <f t="shared" ca="1" si="21"/>
        <v>98.219682545257001</v>
      </c>
      <c r="AE21" s="49">
        <f t="shared" ca="1" si="21"/>
        <v>121.80403398808208</v>
      </c>
      <c r="AF21" s="49">
        <f t="shared" ca="1" si="21"/>
        <v>147.86275739951026</v>
      </c>
      <c r="AG21" s="49">
        <f t="shared" ca="1" si="21"/>
        <v>176.39585277954146</v>
      </c>
      <c r="AH21" s="49">
        <f t="shared" ca="1" si="21"/>
        <v>207.40332012817555</v>
      </c>
      <c r="AI21" s="49">
        <f t="shared" ca="1" si="21"/>
        <v>240.88515944541282</v>
      </c>
      <c r="AJ21" s="49">
        <f t="shared" ca="1" si="20"/>
        <v>276.84137073125294</v>
      </c>
      <c r="AK21" s="75">
        <f ca="1">T21*VLOOKUP('Tipo de Pilha_Furieri2014'!$E$1,'Área - us ur_Furieri2014'!$A$4:$R$6,2,FALSE)/1000</f>
        <v>0</v>
      </c>
      <c r="AL21" s="76">
        <f ca="1">U21*VLOOKUP('Tipo de Pilha_Furieri2014'!$E$1,'Área - us ur_Furieri2014'!$A$4:$R$6,3,FALSE)/1000</f>
        <v>0</v>
      </c>
      <c r="AM21" s="76">
        <f ca="1">V21*VLOOKUP('Tipo de Pilha_Furieri2014'!$E$1,'Área - us ur_Furieri2014'!$A$4:$R$6,4,FALSE)/1000</f>
        <v>0</v>
      </c>
      <c r="AN21" s="76">
        <f ca="1">W21*VLOOKUP('Tipo de Pilha_Furieri2014'!$E$1,'Área - us ur_Furieri2014'!$A$4:$R$6,5,FALSE)/1000</f>
        <v>2.3392884393744789E-4</v>
      </c>
      <c r="AO21" s="76">
        <f ca="1">X21*VLOOKUP('Tipo de Pilha_Furieri2014'!$E$1,'Área - us ur_Furieri2014'!$A$4:$R$6,6,FALSE)/1000</f>
        <v>1.3793862514061494E-3</v>
      </c>
      <c r="AP21" s="76">
        <f ca="1">Y21*VLOOKUP('Tipo de Pilha_Furieri2014'!$E$1,'Área - us ur_Furieri2014'!$A$4:$R$6,7,FALSE)/1000</f>
        <v>3.5349414866158407E-3</v>
      </c>
      <c r="AQ21" s="76">
        <f ca="1">Z21*VLOOKUP('Tipo de Pilha_Furieri2014'!$E$1,'Área - us ur_Furieri2014'!$A$4:$R$6,8,FALSE)/1000</f>
        <v>4.3797774583779515E-3</v>
      </c>
      <c r="AR21" s="76">
        <f ca="1">AA21*VLOOKUP('Tipo de Pilha_Furieri2014'!$E$1,'Área - us ur_Furieri2014'!$A$4:$R$6,9,FALSE)/1000</f>
        <v>4.6121017430955681E-3</v>
      </c>
      <c r="AS21" s="76">
        <f ca="1">AB21*VLOOKUP('Tipo de Pilha_Furieri2014'!$E$1,'Área - us ur_Furieri2014'!$A$4:$R$6,10,FALSE)/1000</f>
        <v>3.1576011605324535E-3</v>
      </c>
      <c r="AT21" s="76">
        <f ca="1">AC21*VLOOKUP('Tipo de Pilha_Furieri2014'!$E$1,'Área - us ur_Furieri2014'!$A$4:$R$6,11,FALSE)/1000</f>
        <v>2.6988396074862217E-3</v>
      </c>
      <c r="AU21" s="76">
        <f ca="1">AD21*VLOOKUP('Tipo de Pilha_Furieri2014'!$E$1,'Área - us ur_Furieri2014'!$A$4:$R$6,12,FALSE)/1000</f>
        <v>2.3572723810861679E-3</v>
      </c>
      <c r="AV21" s="76">
        <f ca="1">AE21*VLOOKUP('Tipo de Pilha_Furieri2014'!$E$1,'Área - us ur_Furieri2014'!$A$4:$R$6,13,FALSE)/1000</f>
        <v>7.3082420392849251E-4</v>
      </c>
      <c r="AW21" s="76">
        <f ca="1">AF21*VLOOKUP('Tipo de Pilha_Furieri2014'!$E$1,'Área - us ur_Furieri2014'!$A$4:$R$6,14,FALSE)/1000</f>
        <v>4.4358827219853083E-4</v>
      </c>
      <c r="AX21" s="76">
        <f ca="1">AG21*VLOOKUP('Tipo de Pilha_Furieri2014'!$E$1,'Área - us ur_Furieri2014'!$A$4:$R$6,15,FALSE)/1000</f>
        <v>1.7639585277954146E-4</v>
      </c>
      <c r="AY21" s="76">
        <f ca="1">AH21*VLOOKUP('Tipo de Pilha_Furieri2014'!$E$1,'Área - us ur_Furieri2014'!$A$4:$R$6,16,FALSE)/1000</f>
        <v>0</v>
      </c>
      <c r="AZ21" s="76">
        <f ca="1">AI21*VLOOKUP('Tipo de Pilha_Furieri2014'!$E$1,'Área - us ur_Furieri2014'!$A$4:$R$6,17,FALSE)/1000</f>
        <v>0</v>
      </c>
      <c r="BA21" s="77">
        <f ca="1">AJ21*VLOOKUP('Tipo de Pilha_Furieri2014'!$E$1,'Área - us ur_Furieri2014'!$A$4:$R$6,18,FALSE)/1000</f>
        <v>0</v>
      </c>
      <c r="BB21" s="70">
        <f t="shared" ca="1" si="19"/>
        <v>2.3704657261444363E-2</v>
      </c>
      <c r="BL21" s="41"/>
    </row>
    <row r="22" spans="1:64" ht="15" customHeight="1" x14ac:dyDescent="0.2">
      <c r="A22" s="90">
        <f>'Série Vento-3 dias'!J22</f>
        <v>42064</v>
      </c>
      <c r="B22" s="55">
        <f ca="1">'Série Vento-3 dias'!K22</f>
        <v>12.027700719999999</v>
      </c>
      <c r="C22" s="48">
        <f t="shared" ca="1" si="2"/>
        <v>6.0138503600000004E-2</v>
      </c>
      <c r="D22" s="49">
        <f t="shared" ca="1" si="3"/>
        <v>0.18041551079999998</v>
      </c>
      <c r="E22" s="49">
        <f t="shared" ca="1" si="4"/>
        <v>0.30069251799999996</v>
      </c>
      <c r="F22" s="49">
        <f t="shared" ca="1" si="5"/>
        <v>0.42096952519999992</v>
      </c>
      <c r="G22" s="49">
        <f t="shared" ca="1" si="6"/>
        <v>0.54124653239999998</v>
      </c>
      <c r="H22" s="49">
        <f t="shared" ca="1" si="7"/>
        <v>0.66152353959999999</v>
      </c>
      <c r="I22" s="49">
        <f t="shared" ca="1" si="8"/>
        <v>0.78180054679999988</v>
      </c>
      <c r="J22" s="49">
        <f t="shared" ca="1" si="9"/>
        <v>0.902077554</v>
      </c>
      <c r="K22" s="49">
        <f t="shared" ca="1" si="10"/>
        <v>1.0223545612</v>
      </c>
      <c r="L22" s="49">
        <f t="shared" ca="1" si="11"/>
        <v>1.1426315683999999</v>
      </c>
      <c r="M22" s="49">
        <f t="shared" ca="1" si="12"/>
        <v>1.2629085756</v>
      </c>
      <c r="N22" s="49">
        <f t="shared" ca="1" si="13"/>
        <v>1.3831855827999997</v>
      </c>
      <c r="O22" s="49">
        <f t="shared" ca="1" si="14"/>
        <v>1.5034625899999998</v>
      </c>
      <c r="P22" s="49">
        <f t="shared" ca="1" si="15"/>
        <v>1.6237395971999999</v>
      </c>
      <c r="Q22" s="49">
        <f t="shared" ca="1" si="16"/>
        <v>1.7440166043999996</v>
      </c>
      <c r="R22" s="49">
        <f t="shared" ca="1" si="17"/>
        <v>1.8642936116000002</v>
      </c>
      <c r="S22" s="50">
        <f t="shared" ca="1" si="18"/>
        <v>1.9845706187999999</v>
      </c>
      <c r="T22" s="48">
        <f t="shared" ca="1" si="21"/>
        <v>0</v>
      </c>
      <c r="U22" s="49">
        <f t="shared" ca="1" si="21"/>
        <v>0</v>
      </c>
      <c r="V22" s="49">
        <f t="shared" ca="1" si="21"/>
        <v>0</v>
      </c>
      <c r="W22" s="49">
        <f t="shared" ca="1" si="21"/>
        <v>0</v>
      </c>
      <c r="X22" s="49">
        <f t="shared" ca="1" si="21"/>
        <v>3.4989591863194063</v>
      </c>
      <c r="Y22" s="49">
        <f t="shared" ca="1" si="21"/>
        <v>8.8970711545569401</v>
      </c>
      <c r="Z22" s="49">
        <f t="shared" ca="1" si="21"/>
        <v>15.973303904269175</v>
      </c>
      <c r="AA22" s="49">
        <f t="shared" ca="1" si="21"/>
        <v>24.72765743545613</v>
      </c>
      <c r="AB22" s="49">
        <f t="shared" ca="1" si="21"/>
        <v>35.160131748117792</v>
      </c>
      <c r="AC22" s="49">
        <f t="shared" ca="1" si="21"/>
        <v>47.270726842254135</v>
      </c>
      <c r="AD22" s="49">
        <f t="shared" ca="1" si="21"/>
        <v>61.059442717865224</v>
      </c>
      <c r="AE22" s="49">
        <f t="shared" ca="1" si="21"/>
        <v>76.52627937495096</v>
      </c>
      <c r="AF22" s="49">
        <f t="shared" ca="1" si="21"/>
        <v>93.671236813511456</v>
      </c>
      <c r="AG22" s="49">
        <f t="shared" ca="1" si="21"/>
        <v>112.49431503354667</v>
      </c>
      <c r="AH22" s="49">
        <f t="shared" ca="1" si="21"/>
        <v>132.99551403505649</v>
      </c>
      <c r="AI22" s="49">
        <f t="shared" ca="1" si="21"/>
        <v>155.17483381804121</v>
      </c>
      <c r="AJ22" s="49">
        <f t="shared" ca="1" si="20"/>
        <v>179.03227438250045</v>
      </c>
      <c r="AK22" s="75">
        <f ca="1">T22*VLOOKUP('Tipo de Pilha_Furieri2014'!$E$1,'Área - us ur_Furieri2014'!$A$4:$R$6,2,FALSE)/1000</f>
        <v>0</v>
      </c>
      <c r="AL22" s="76">
        <f ca="1">U22*VLOOKUP('Tipo de Pilha_Furieri2014'!$E$1,'Área - us ur_Furieri2014'!$A$4:$R$6,3,FALSE)/1000</f>
        <v>0</v>
      </c>
      <c r="AM22" s="76">
        <f ca="1">V22*VLOOKUP('Tipo de Pilha_Furieri2014'!$E$1,'Área - us ur_Furieri2014'!$A$4:$R$6,4,FALSE)/1000</f>
        <v>0</v>
      </c>
      <c r="AN22" s="76">
        <f ca="1">W22*VLOOKUP('Tipo de Pilha_Furieri2014'!$E$1,'Área - us ur_Furieri2014'!$A$4:$R$6,5,FALSE)/1000</f>
        <v>0</v>
      </c>
      <c r="AO22" s="76">
        <f ca="1">X22*VLOOKUP('Tipo de Pilha_Furieri2014'!$E$1,'Área - us ur_Furieri2014'!$A$4:$R$6,6,FALSE)/1000</f>
        <v>5.5633451062478553E-4</v>
      </c>
      <c r="AP22" s="76">
        <f ca="1">Y22*VLOOKUP('Tipo de Pilha_Furieri2014'!$E$1,'Área - us ur_Furieri2014'!$A$4:$R$6,7,FALSE)/1000</f>
        <v>1.806105444375059E-3</v>
      </c>
      <c r="AQ22" s="76">
        <f ca="1">Z22*VLOOKUP('Tipo de Pilha_Furieri2014'!$E$1,'Área - us ur_Furieri2014'!$A$4:$R$6,8,FALSE)/1000</f>
        <v>2.4439154973531834E-3</v>
      </c>
      <c r="AR22" s="76">
        <f ca="1">AA22*VLOOKUP('Tipo de Pilha_Furieri2014'!$E$1,'Área - us ur_Furieri2014'!$A$4:$R$6,9,FALSE)/1000</f>
        <v>2.6953146604647184E-3</v>
      </c>
      <c r="AS22" s="76">
        <f ca="1">AB22*VLOOKUP('Tipo de Pilha_Furieri2014'!$E$1,'Área - us ur_Furieri2014'!$A$4:$R$6,10,FALSE)/1000</f>
        <v>1.8986471143983611E-3</v>
      </c>
      <c r="AT22" s="76">
        <f ca="1">AC22*VLOOKUP('Tipo de Pilha_Furieri2014'!$E$1,'Área - us ur_Furieri2014'!$A$4:$R$6,11,FALSE)/1000</f>
        <v>1.654475439478895E-3</v>
      </c>
      <c r="AU22" s="76">
        <f ca="1">AD22*VLOOKUP('Tipo de Pilha_Furieri2014'!$E$1,'Área - us ur_Furieri2014'!$A$4:$R$6,12,FALSE)/1000</f>
        <v>1.4654266252287654E-3</v>
      </c>
      <c r="AV22" s="76">
        <f ca="1">AE22*VLOOKUP('Tipo de Pilha_Furieri2014'!$E$1,'Área - us ur_Furieri2014'!$A$4:$R$6,13,FALSE)/1000</f>
        <v>4.5915767624970578E-4</v>
      </c>
      <c r="AW22" s="76">
        <f ca="1">AF22*VLOOKUP('Tipo de Pilha_Furieri2014'!$E$1,'Área - us ur_Furieri2014'!$A$4:$R$6,14,FALSE)/1000</f>
        <v>2.8101371044053435E-4</v>
      </c>
      <c r="AX22" s="76">
        <f ca="1">AG22*VLOOKUP('Tipo de Pilha_Furieri2014'!$E$1,'Área - us ur_Furieri2014'!$A$4:$R$6,15,FALSE)/1000</f>
        <v>1.1249431503354668E-4</v>
      </c>
      <c r="AY22" s="76">
        <f ca="1">AH22*VLOOKUP('Tipo de Pilha_Furieri2014'!$E$1,'Área - us ur_Furieri2014'!$A$4:$R$6,16,FALSE)/1000</f>
        <v>0</v>
      </c>
      <c r="AZ22" s="76">
        <f ca="1">AI22*VLOOKUP('Tipo de Pilha_Furieri2014'!$E$1,'Área - us ur_Furieri2014'!$A$4:$R$6,17,FALSE)/1000</f>
        <v>0</v>
      </c>
      <c r="BA22" s="77">
        <f ca="1">AJ22*VLOOKUP('Tipo de Pilha_Furieri2014'!$E$1,'Área - us ur_Furieri2014'!$A$4:$R$6,18,FALSE)/1000</f>
        <v>0</v>
      </c>
      <c r="BB22" s="70">
        <f t="shared" ca="1" si="19"/>
        <v>1.3372884993647555E-2</v>
      </c>
      <c r="BL22" s="41"/>
    </row>
    <row r="23" spans="1:64" ht="15" customHeight="1" x14ac:dyDescent="0.2">
      <c r="A23" s="90">
        <f>'Série Vento-3 dias'!J23</f>
        <v>42067</v>
      </c>
      <c r="B23" s="55">
        <f ca="1">'Série Vento-3 dias'!K23</f>
        <v>12.886822199999999</v>
      </c>
      <c r="C23" s="48">
        <f t="shared" ca="1" si="2"/>
        <v>6.4434111000000002E-2</v>
      </c>
      <c r="D23" s="49">
        <f t="shared" ca="1" si="3"/>
        <v>0.19330233299999999</v>
      </c>
      <c r="E23" s="49">
        <f t="shared" ca="1" si="4"/>
        <v>0.32217055500000003</v>
      </c>
      <c r="F23" s="49">
        <f t="shared" ca="1" si="5"/>
        <v>0.45103877699999995</v>
      </c>
      <c r="G23" s="49">
        <f t="shared" ca="1" si="6"/>
        <v>0.57990699899999998</v>
      </c>
      <c r="H23" s="49">
        <f t="shared" ca="1" si="7"/>
        <v>0.70877522100000001</v>
      </c>
      <c r="I23" s="49">
        <f t="shared" ca="1" si="8"/>
        <v>0.83764344299999993</v>
      </c>
      <c r="J23" s="49">
        <f t="shared" ca="1" si="9"/>
        <v>0.96651166500000008</v>
      </c>
      <c r="K23" s="49">
        <f t="shared" ca="1" si="10"/>
        <v>1.095379887</v>
      </c>
      <c r="L23" s="49">
        <f t="shared" ca="1" si="11"/>
        <v>1.2242481089999999</v>
      </c>
      <c r="M23" s="49">
        <f t="shared" ca="1" si="12"/>
        <v>1.3531163310000001</v>
      </c>
      <c r="N23" s="49">
        <f t="shared" ca="1" si="13"/>
        <v>1.4819845529999998</v>
      </c>
      <c r="O23" s="49">
        <f t="shared" ca="1" si="14"/>
        <v>1.6108527749999999</v>
      </c>
      <c r="P23" s="49">
        <f t="shared" ca="1" si="15"/>
        <v>1.739720997</v>
      </c>
      <c r="Q23" s="49">
        <f t="shared" ca="1" si="16"/>
        <v>1.8685892189999997</v>
      </c>
      <c r="R23" s="49">
        <f t="shared" ca="1" si="17"/>
        <v>1.9974574410000003</v>
      </c>
      <c r="S23" s="50">
        <f t="shared" ca="1" si="18"/>
        <v>2.1263256629999998</v>
      </c>
      <c r="T23" s="48">
        <f t="shared" ca="1" si="21"/>
        <v>0</v>
      </c>
      <c r="U23" s="49">
        <f t="shared" ca="1" si="21"/>
        <v>0</v>
      </c>
      <c r="V23" s="49">
        <f t="shared" ca="1" si="21"/>
        <v>0</v>
      </c>
      <c r="W23" s="49">
        <f t="shared" ca="1" si="21"/>
        <v>0.55164197298403106</v>
      </c>
      <c r="X23" s="49">
        <f t="shared" ca="1" si="21"/>
        <v>5.0510572592527874</v>
      </c>
      <c r="Y23" s="49">
        <f t="shared" ca="1" si="21"/>
        <v>11.476886707928735</v>
      </c>
      <c r="Z23" s="49">
        <f t="shared" ca="1" si="21"/>
        <v>19.82913031901186</v>
      </c>
      <c r="AA23" s="49">
        <f t="shared" ca="1" si="21"/>
        <v>30.107788092502204</v>
      </c>
      <c r="AB23" s="49">
        <f t="shared" ca="1" si="21"/>
        <v>42.312860028399705</v>
      </c>
      <c r="AC23" s="49">
        <f t="shared" ca="1" si="21"/>
        <v>56.444346126704389</v>
      </c>
      <c r="AD23" s="49">
        <f t="shared" ca="1" si="21"/>
        <v>72.502246387416307</v>
      </c>
      <c r="AE23" s="49">
        <f t="shared" ca="1" si="21"/>
        <v>90.486560810535352</v>
      </c>
      <c r="AF23" s="49">
        <f t="shared" ca="1" si="21"/>
        <v>110.39728939606164</v>
      </c>
      <c r="AG23" s="49">
        <f t="shared" ca="1" si="21"/>
        <v>132.23443214399509</v>
      </c>
      <c r="AH23" s="49">
        <f t="shared" ca="1" si="21"/>
        <v>155.9979890543357</v>
      </c>
      <c r="AI23" s="49">
        <f t="shared" ca="1" si="21"/>
        <v>181.68796012708367</v>
      </c>
      <c r="AJ23" s="49">
        <f t="shared" ca="1" si="20"/>
        <v>209.30434536223856</v>
      </c>
      <c r="AK23" s="75">
        <f ca="1">T23*VLOOKUP('Tipo de Pilha_Furieri2014'!$E$1,'Área - us ur_Furieri2014'!$A$4:$R$6,2,FALSE)/1000</f>
        <v>0</v>
      </c>
      <c r="AL23" s="76">
        <f ca="1">U23*VLOOKUP('Tipo de Pilha_Furieri2014'!$E$1,'Área - us ur_Furieri2014'!$A$4:$R$6,3,FALSE)/1000</f>
        <v>0</v>
      </c>
      <c r="AM23" s="76">
        <f ca="1">V23*VLOOKUP('Tipo de Pilha_Furieri2014'!$E$1,'Área - us ur_Furieri2014'!$A$4:$R$6,4,FALSE)/1000</f>
        <v>0</v>
      </c>
      <c r="AN23" s="76">
        <f ca="1">W23*VLOOKUP('Tipo de Pilha_Furieri2014'!$E$1,'Área - us ur_Furieri2014'!$A$4:$R$6,5,FALSE)/1000</f>
        <v>5.3509271379451008E-5</v>
      </c>
      <c r="AO23" s="76">
        <f ca="1">X23*VLOOKUP('Tipo de Pilha_Furieri2014'!$E$1,'Área - us ur_Furieri2014'!$A$4:$R$6,6,FALSE)/1000</f>
        <v>8.0311810422119322E-4</v>
      </c>
      <c r="AP23" s="76">
        <f ca="1">Y23*VLOOKUP('Tipo de Pilha_Furieri2014'!$E$1,'Área - us ur_Furieri2014'!$A$4:$R$6,7,FALSE)/1000</f>
        <v>2.3298080017095332E-3</v>
      </c>
      <c r="AQ23" s="76">
        <f ca="1">Z23*VLOOKUP('Tipo de Pilha_Furieri2014'!$E$1,'Área - us ur_Furieri2014'!$A$4:$R$6,8,FALSE)/1000</f>
        <v>3.0338569388088142E-3</v>
      </c>
      <c r="AR23" s="76">
        <f ca="1">AA23*VLOOKUP('Tipo de Pilha_Furieri2014'!$E$1,'Área - us ur_Furieri2014'!$A$4:$R$6,9,FALSE)/1000</f>
        <v>3.2817489020827402E-3</v>
      </c>
      <c r="AS23" s="76">
        <f ca="1">AB23*VLOOKUP('Tipo de Pilha_Furieri2014'!$E$1,'Área - us ur_Furieri2014'!$A$4:$R$6,10,FALSE)/1000</f>
        <v>2.2848944415335844E-3</v>
      </c>
      <c r="AT23" s="76">
        <f ca="1">AC23*VLOOKUP('Tipo de Pilha_Furieri2014'!$E$1,'Área - us ur_Furieri2014'!$A$4:$R$6,11,FALSE)/1000</f>
        <v>1.9755521144346538E-3</v>
      </c>
      <c r="AU23" s="76">
        <f ca="1">AD23*VLOOKUP('Tipo de Pilha_Furieri2014'!$E$1,'Área - us ur_Furieri2014'!$A$4:$R$6,12,FALSE)/1000</f>
        <v>1.7400539132979914E-3</v>
      </c>
      <c r="AV23" s="76">
        <f ca="1">AE23*VLOOKUP('Tipo de Pilha_Furieri2014'!$E$1,'Área - us ur_Furieri2014'!$A$4:$R$6,13,FALSE)/1000</f>
        <v>5.4291936486321212E-4</v>
      </c>
      <c r="AW23" s="76">
        <f ca="1">AF23*VLOOKUP('Tipo de Pilha_Furieri2014'!$E$1,'Área - us ur_Furieri2014'!$A$4:$R$6,14,FALSE)/1000</f>
        <v>3.3119186818818491E-4</v>
      </c>
      <c r="AX23" s="76">
        <f ca="1">AG23*VLOOKUP('Tipo de Pilha_Furieri2014'!$E$1,'Área - us ur_Furieri2014'!$A$4:$R$6,15,FALSE)/1000</f>
        <v>1.322344321439951E-4</v>
      </c>
      <c r="AY23" s="76">
        <f ca="1">AH23*VLOOKUP('Tipo de Pilha_Furieri2014'!$E$1,'Área - us ur_Furieri2014'!$A$4:$R$6,16,FALSE)/1000</f>
        <v>0</v>
      </c>
      <c r="AZ23" s="76">
        <f ca="1">AI23*VLOOKUP('Tipo de Pilha_Furieri2014'!$E$1,'Área - us ur_Furieri2014'!$A$4:$R$6,17,FALSE)/1000</f>
        <v>0</v>
      </c>
      <c r="BA23" s="77">
        <f ca="1">AJ23*VLOOKUP('Tipo de Pilha_Furieri2014'!$E$1,'Área - us ur_Furieri2014'!$A$4:$R$6,18,FALSE)/1000</f>
        <v>0</v>
      </c>
      <c r="BB23" s="70">
        <f t="shared" ca="1" si="19"/>
        <v>1.6508887352663357E-2</v>
      </c>
      <c r="BL23" s="41"/>
    </row>
    <row r="24" spans="1:64" ht="15" customHeight="1" x14ac:dyDescent="0.2">
      <c r="A24" s="90">
        <f>'Série Vento-3 dias'!J24</f>
        <v>42070</v>
      </c>
      <c r="B24" s="55">
        <f ca="1">'Série Vento-3 dias'!K24</f>
        <v>16.32330812</v>
      </c>
      <c r="C24" s="48">
        <f t="shared" ca="1" si="2"/>
        <v>8.1616540600000023E-2</v>
      </c>
      <c r="D24" s="49">
        <f t="shared" ca="1" si="3"/>
        <v>0.2448496218</v>
      </c>
      <c r="E24" s="49">
        <f t="shared" ca="1" si="4"/>
        <v>0.40808270300000005</v>
      </c>
      <c r="F24" s="49">
        <f t="shared" ca="1" si="5"/>
        <v>0.57131578419999995</v>
      </c>
      <c r="G24" s="49">
        <f t="shared" ca="1" si="6"/>
        <v>0.73454886540000008</v>
      </c>
      <c r="H24" s="49">
        <f t="shared" ca="1" si="7"/>
        <v>0.8977819466000001</v>
      </c>
      <c r="I24" s="49">
        <f t="shared" ca="1" si="8"/>
        <v>1.0610150278000001</v>
      </c>
      <c r="J24" s="49">
        <f t="shared" ca="1" si="9"/>
        <v>1.2242481090000001</v>
      </c>
      <c r="K24" s="49">
        <f t="shared" ca="1" si="10"/>
        <v>1.3874811902000002</v>
      </c>
      <c r="L24" s="49">
        <f t="shared" ca="1" si="11"/>
        <v>1.5507142714</v>
      </c>
      <c r="M24" s="49">
        <f t="shared" ca="1" si="12"/>
        <v>1.7139473526000002</v>
      </c>
      <c r="N24" s="49">
        <f t="shared" ca="1" si="13"/>
        <v>1.8771804337999998</v>
      </c>
      <c r="O24" s="49">
        <f t="shared" ca="1" si="14"/>
        <v>2.040413515</v>
      </c>
      <c r="P24" s="49">
        <f t="shared" ca="1" si="15"/>
        <v>2.2036465962</v>
      </c>
      <c r="Q24" s="49">
        <f t="shared" ca="1" si="16"/>
        <v>2.3668796774</v>
      </c>
      <c r="R24" s="49">
        <f t="shared" ca="1" si="17"/>
        <v>2.5301127586000005</v>
      </c>
      <c r="S24" s="50">
        <f t="shared" ca="1" si="18"/>
        <v>2.6933458398000001</v>
      </c>
      <c r="T24" s="48">
        <f t="shared" ca="1" si="21"/>
        <v>0</v>
      </c>
      <c r="U24" s="49">
        <f t="shared" ca="1" si="21"/>
        <v>0</v>
      </c>
      <c r="V24" s="49">
        <f t="shared" ca="1" si="21"/>
        <v>0</v>
      </c>
      <c r="W24" s="49">
        <f t="shared" ca="1" si="21"/>
        <v>4.6911633551155347</v>
      </c>
      <c r="X24" s="49">
        <f t="shared" ca="1" si="21"/>
        <v>12.993222297152791</v>
      </c>
      <c r="Y24" s="49">
        <f t="shared" ca="1" si="21"/>
        <v>24.386105739763352</v>
      </c>
      <c r="Z24" s="49">
        <f t="shared" ca="1" si="21"/>
        <v>38.869813682947239</v>
      </c>
      <c r="AA24" s="49">
        <f t="shared" ca="1" si="21"/>
        <v>56.444346126704431</v>
      </c>
      <c r="AB24" s="49">
        <f t="shared" ca="1" si="21"/>
        <v>77.109703071034929</v>
      </c>
      <c r="AC24" s="49">
        <f t="shared" ca="1" si="21"/>
        <v>100.86588451593872</v>
      </c>
      <c r="AD24" s="49">
        <f t="shared" ca="1" si="21"/>
        <v>127.71289046141587</v>
      </c>
      <c r="AE24" s="49">
        <f t="shared" ca="1" si="21"/>
        <v>157.65072090746622</v>
      </c>
      <c r="AF24" s="49">
        <f t="shared" ca="1" si="21"/>
        <v>190.67937585409001</v>
      </c>
      <c r="AG24" s="49">
        <f t="shared" ca="1" si="21"/>
        <v>226.79885530128706</v>
      </c>
      <c r="AH24" s="49">
        <f t="shared" ca="1" si="21"/>
        <v>266.00915924905746</v>
      </c>
      <c r="AI24" s="49">
        <f t="shared" ca="1" si="21"/>
        <v>308.31028769740118</v>
      </c>
      <c r="AJ24" s="49">
        <f t="shared" ca="1" si="20"/>
        <v>353.70224064631805</v>
      </c>
      <c r="AK24" s="75">
        <f ca="1">T24*VLOOKUP('Tipo de Pilha_Furieri2014'!$E$1,'Área - us ur_Furieri2014'!$A$4:$R$6,2,FALSE)/1000</f>
        <v>0</v>
      </c>
      <c r="AL24" s="76">
        <f ca="1">U24*VLOOKUP('Tipo de Pilha_Furieri2014'!$E$1,'Área - us ur_Furieri2014'!$A$4:$R$6,3,FALSE)/1000</f>
        <v>0</v>
      </c>
      <c r="AM24" s="76">
        <f ca="1">V24*VLOOKUP('Tipo de Pilha_Furieri2014'!$E$1,'Área - us ur_Furieri2014'!$A$4:$R$6,4,FALSE)/1000</f>
        <v>0</v>
      </c>
      <c r="AN24" s="76">
        <f ca="1">W24*VLOOKUP('Tipo de Pilha_Furieri2014'!$E$1,'Área - us ur_Furieri2014'!$A$4:$R$6,5,FALSE)/1000</f>
        <v>4.5504284544620682E-4</v>
      </c>
      <c r="AO24" s="76">
        <f ca="1">X24*VLOOKUP('Tipo de Pilha_Furieri2014'!$E$1,'Área - us ur_Furieri2014'!$A$4:$R$6,6,FALSE)/1000</f>
        <v>2.0659223452472938E-3</v>
      </c>
      <c r="AP24" s="76">
        <f ca="1">Y24*VLOOKUP('Tipo de Pilha_Furieri2014'!$E$1,'Área - us ur_Furieri2014'!$A$4:$R$6,7,FALSE)/1000</f>
        <v>4.9503794651719604E-3</v>
      </c>
      <c r="AQ24" s="76">
        <f ca="1">Z24*VLOOKUP('Tipo de Pilha_Furieri2014'!$E$1,'Área - us ur_Furieri2014'!$A$4:$R$6,8,FALSE)/1000</f>
        <v>5.9470814934909268E-3</v>
      </c>
      <c r="AR24" s="76">
        <f ca="1">AA24*VLOOKUP('Tipo de Pilha_Furieri2014'!$E$1,'Área - us ur_Furieri2014'!$A$4:$R$6,9,FALSE)/1000</f>
        <v>6.1524337278107827E-3</v>
      </c>
      <c r="AS24" s="76">
        <f ca="1">AB24*VLOOKUP('Tipo de Pilha_Furieri2014'!$E$1,'Área - us ur_Furieri2014'!$A$4:$R$6,10,FALSE)/1000</f>
        <v>4.163923965835886E-3</v>
      </c>
      <c r="AT24" s="76">
        <f ca="1">AC24*VLOOKUP('Tipo de Pilha_Furieri2014'!$E$1,'Área - us ur_Furieri2014'!$A$4:$R$6,11,FALSE)/1000</f>
        <v>3.5303059580578553E-3</v>
      </c>
      <c r="AU24" s="76">
        <f ca="1">AD24*VLOOKUP('Tipo de Pilha_Furieri2014'!$E$1,'Área - us ur_Furieri2014'!$A$4:$R$6,12,FALSE)/1000</f>
        <v>3.0651093710739809E-3</v>
      </c>
      <c r="AV24" s="76">
        <f ca="1">AE24*VLOOKUP('Tipo de Pilha_Furieri2014'!$E$1,'Área - us ur_Furieri2014'!$A$4:$R$6,13,FALSE)/1000</f>
        <v>9.4590432544479743E-4</v>
      </c>
      <c r="AW24" s="76">
        <f ca="1">AF24*VLOOKUP('Tipo de Pilha_Furieri2014'!$E$1,'Área - us ur_Furieri2014'!$A$4:$R$6,14,FALSE)/1000</f>
        <v>5.7203812756226997E-4</v>
      </c>
      <c r="AX24" s="76">
        <f ca="1">AG24*VLOOKUP('Tipo de Pilha_Furieri2014'!$E$1,'Área - us ur_Furieri2014'!$A$4:$R$6,15,FALSE)/1000</f>
        <v>2.2679885530128708E-4</v>
      </c>
      <c r="AY24" s="76">
        <f ca="1">AH24*VLOOKUP('Tipo de Pilha_Furieri2014'!$E$1,'Área - us ur_Furieri2014'!$A$4:$R$6,16,FALSE)/1000</f>
        <v>0</v>
      </c>
      <c r="AZ24" s="76">
        <f ca="1">AI24*VLOOKUP('Tipo de Pilha_Furieri2014'!$E$1,'Área - us ur_Furieri2014'!$A$4:$R$6,17,FALSE)/1000</f>
        <v>0</v>
      </c>
      <c r="BA24" s="77">
        <f ca="1">AJ24*VLOOKUP('Tipo de Pilha_Furieri2014'!$E$1,'Área - us ur_Furieri2014'!$A$4:$R$6,18,FALSE)/1000</f>
        <v>0</v>
      </c>
      <c r="BB24" s="70">
        <f t="shared" ca="1" si="19"/>
        <v>3.2074940480443251E-2</v>
      </c>
      <c r="BL24" s="41"/>
    </row>
    <row r="25" spans="1:64" ht="15" customHeight="1" x14ac:dyDescent="0.2">
      <c r="A25" s="90">
        <f>'Série Vento-3 dias'!J25</f>
        <v>42073</v>
      </c>
      <c r="B25" s="55">
        <f ca="1">'Série Vento-3 dias'!K25</f>
        <v>16.32330812</v>
      </c>
      <c r="C25" s="48">
        <f t="shared" ca="1" si="2"/>
        <v>8.1616540600000023E-2</v>
      </c>
      <c r="D25" s="49">
        <f t="shared" ca="1" si="3"/>
        <v>0.2448496218</v>
      </c>
      <c r="E25" s="49">
        <f t="shared" ca="1" si="4"/>
        <v>0.40808270300000005</v>
      </c>
      <c r="F25" s="49">
        <f t="shared" ca="1" si="5"/>
        <v>0.57131578419999995</v>
      </c>
      <c r="G25" s="49">
        <f t="shared" ca="1" si="6"/>
        <v>0.73454886540000008</v>
      </c>
      <c r="H25" s="49">
        <f t="shared" ca="1" si="7"/>
        <v>0.8977819466000001</v>
      </c>
      <c r="I25" s="49">
        <f t="shared" ca="1" si="8"/>
        <v>1.0610150278000001</v>
      </c>
      <c r="J25" s="49">
        <f t="shared" ca="1" si="9"/>
        <v>1.2242481090000001</v>
      </c>
      <c r="K25" s="49">
        <f t="shared" ca="1" si="10"/>
        <v>1.3874811902000002</v>
      </c>
      <c r="L25" s="49">
        <f t="shared" ca="1" si="11"/>
        <v>1.5507142714</v>
      </c>
      <c r="M25" s="49">
        <f t="shared" ca="1" si="12"/>
        <v>1.7139473526000002</v>
      </c>
      <c r="N25" s="49">
        <f t="shared" ca="1" si="13"/>
        <v>1.8771804337999998</v>
      </c>
      <c r="O25" s="49">
        <f t="shared" ca="1" si="14"/>
        <v>2.040413515</v>
      </c>
      <c r="P25" s="49">
        <f t="shared" ca="1" si="15"/>
        <v>2.2036465962</v>
      </c>
      <c r="Q25" s="49">
        <f t="shared" ca="1" si="16"/>
        <v>2.3668796774</v>
      </c>
      <c r="R25" s="49">
        <f t="shared" ca="1" si="17"/>
        <v>2.5301127586000005</v>
      </c>
      <c r="S25" s="50">
        <f t="shared" ca="1" si="18"/>
        <v>2.6933458398000001</v>
      </c>
      <c r="T25" s="48">
        <f t="shared" ca="1" si="21"/>
        <v>0</v>
      </c>
      <c r="U25" s="49">
        <f t="shared" ca="1" si="21"/>
        <v>0</v>
      </c>
      <c r="V25" s="49">
        <f t="shared" ca="1" si="21"/>
        <v>0</v>
      </c>
      <c r="W25" s="49">
        <f t="shared" ca="1" si="21"/>
        <v>4.6911633551155347</v>
      </c>
      <c r="X25" s="49">
        <f t="shared" ca="1" si="21"/>
        <v>12.993222297152791</v>
      </c>
      <c r="Y25" s="49">
        <f t="shared" ca="1" si="21"/>
        <v>24.386105739763352</v>
      </c>
      <c r="Z25" s="49">
        <f t="shared" ca="1" si="21"/>
        <v>38.869813682947239</v>
      </c>
      <c r="AA25" s="49">
        <f t="shared" ca="1" si="21"/>
        <v>56.444346126704431</v>
      </c>
      <c r="AB25" s="49">
        <f t="shared" ca="1" si="21"/>
        <v>77.109703071034929</v>
      </c>
      <c r="AC25" s="49">
        <f t="shared" ca="1" si="21"/>
        <v>100.86588451593872</v>
      </c>
      <c r="AD25" s="49">
        <f t="shared" ca="1" si="21"/>
        <v>127.71289046141587</v>
      </c>
      <c r="AE25" s="49">
        <f t="shared" ca="1" si="21"/>
        <v>157.65072090746622</v>
      </c>
      <c r="AF25" s="49">
        <f t="shared" ca="1" si="21"/>
        <v>190.67937585409001</v>
      </c>
      <c r="AG25" s="49">
        <f t="shared" ca="1" si="21"/>
        <v>226.79885530128706</v>
      </c>
      <c r="AH25" s="49">
        <f t="shared" ca="1" si="21"/>
        <v>266.00915924905746</v>
      </c>
      <c r="AI25" s="49">
        <f t="shared" ca="1" si="21"/>
        <v>308.31028769740118</v>
      </c>
      <c r="AJ25" s="49">
        <f t="shared" ca="1" si="20"/>
        <v>353.70224064631805</v>
      </c>
      <c r="AK25" s="75">
        <f ca="1">T25*VLOOKUP('Tipo de Pilha_Furieri2014'!$E$1,'Área - us ur_Furieri2014'!$A$4:$R$6,2,FALSE)/1000</f>
        <v>0</v>
      </c>
      <c r="AL25" s="76">
        <f ca="1">U25*VLOOKUP('Tipo de Pilha_Furieri2014'!$E$1,'Área - us ur_Furieri2014'!$A$4:$R$6,3,FALSE)/1000</f>
        <v>0</v>
      </c>
      <c r="AM25" s="76">
        <f ca="1">V25*VLOOKUP('Tipo de Pilha_Furieri2014'!$E$1,'Área - us ur_Furieri2014'!$A$4:$R$6,4,FALSE)/1000</f>
        <v>0</v>
      </c>
      <c r="AN25" s="76">
        <f ca="1">W25*VLOOKUP('Tipo de Pilha_Furieri2014'!$E$1,'Área - us ur_Furieri2014'!$A$4:$R$6,5,FALSE)/1000</f>
        <v>4.5504284544620682E-4</v>
      </c>
      <c r="AO25" s="76">
        <f ca="1">X25*VLOOKUP('Tipo de Pilha_Furieri2014'!$E$1,'Área - us ur_Furieri2014'!$A$4:$R$6,6,FALSE)/1000</f>
        <v>2.0659223452472938E-3</v>
      </c>
      <c r="AP25" s="76">
        <f ca="1">Y25*VLOOKUP('Tipo de Pilha_Furieri2014'!$E$1,'Área - us ur_Furieri2014'!$A$4:$R$6,7,FALSE)/1000</f>
        <v>4.9503794651719604E-3</v>
      </c>
      <c r="AQ25" s="76">
        <f ca="1">Z25*VLOOKUP('Tipo de Pilha_Furieri2014'!$E$1,'Área - us ur_Furieri2014'!$A$4:$R$6,8,FALSE)/1000</f>
        <v>5.9470814934909268E-3</v>
      </c>
      <c r="AR25" s="76">
        <f ca="1">AA25*VLOOKUP('Tipo de Pilha_Furieri2014'!$E$1,'Área - us ur_Furieri2014'!$A$4:$R$6,9,FALSE)/1000</f>
        <v>6.1524337278107827E-3</v>
      </c>
      <c r="AS25" s="76">
        <f ca="1">AB25*VLOOKUP('Tipo de Pilha_Furieri2014'!$E$1,'Área - us ur_Furieri2014'!$A$4:$R$6,10,FALSE)/1000</f>
        <v>4.163923965835886E-3</v>
      </c>
      <c r="AT25" s="76">
        <f ca="1">AC25*VLOOKUP('Tipo de Pilha_Furieri2014'!$E$1,'Área - us ur_Furieri2014'!$A$4:$R$6,11,FALSE)/1000</f>
        <v>3.5303059580578553E-3</v>
      </c>
      <c r="AU25" s="76">
        <f ca="1">AD25*VLOOKUP('Tipo de Pilha_Furieri2014'!$E$1,'Área - us ur_Furieri2014'!$A$4:$R$6,12,FALSE)/1000</f>
        <v>3.0651093710739809E-3</v>
      </c>
      <c r="AV25" s="76">
        <f ca="1">AE25*VLOOKUP('Tipo de Pilha_Furieri2014'!$E$1,'Área - us ur_Furieri2014'!$A$4:$R$6,13,FALSE)/1000</f>
        <v>9.4590432544479743E-4</v>
      </c>
      <c r="AW25" s="76">
        <f ca="1">AF25*VLOOKUP('Tipo de Pilha_Furieri2014'!$E$1,'Área - us ur_Furieri2014'!$A$4:$R$6,14,FALSE)/1000</f>
        <v>5.7203812756226997E-4</v>
      </c>
      <c r="AX25" s="76">
        <f ca="1">AG25*VLOOKUP('Tipo de Pilha_Furieri2014'!$E$1,'Área - us ur_Furieri2014'!$A$4:$R$6,15,FALSE)/1000</f>
        <v>2.2679885530128708E-4</v>
      </c>
      <c r="AY25" s="76">
        <f ca="1">AH25*VLOOKUP('Tipo de Pilha_Furieri2014'!$E$1,'Área - us ur_Furieri2014'!$A$4:$R$6,16,FALSE)/1000</f>
        <v>0</v>
      </c>
      <c r="AZ25" s="76">
        <f ca="1">AI25*VLOOKUP('Tipo de Pilha_Furieri2014'!$E$1,'Área - us ur_Furieri2014'!$A$4:$R$6,17,FALSE)/1000</f>
        <v>0</v>
      </c>
      <c r="BA25" s="77">
        <f ca="1">AJ25*VLOOKUP('Tipo de Pilha_Furieri2014'!$E$1,'Área - us ur_Furieri2014'!$A$4:$R$6,18,FALSE)/1000</f>
        <v>0</v>
      </c>
      <c r="BB25" s="70">
        <f t="shared" ca="1" si="19"/>
        <v>3.2074940480443251E-2</v>
      </c>
      <c r="BG25" s="2"/>
      <c r="BL25" s="41"/>
    </row>
    <row r="26" spans="1:64" ht="15" customHeight="1" x14ac:dyDescent="0.2">
      <c r="A26" s="90">
        <f>'Série Vento-3 dias'!J26</f>
        <v>42076</v>
      </c>
      <c r="B26" s="55">
        <f ca="1">'Série Vento-3 dias'!K26</f>
        <v>15.464186639999999</v>
      </c>
      <c r="C26" s="48">
        <f t="shared" ca="1" si="2"/>
        <v>7.7320933200000011E-2</v>
      </c>
      <c r="D26" s="49">
        <f t="shared" ca="1" si="3"/>
        <v>0.23196279959999999</v>
      </c>
      <c r="E26" s="49">
        <f t="shared" ca="1" si="4"/>
        <v>0.38660466599999999</v>
      </c>
      <c r="F26" s="49">
        <f t="shared" ca="1" si="5"/>
        <v>0.54124653239999987</v>
      </c>
      <c r="G26" s="49">
        <f t="shared" ca="1" si="6"/>
        <v>0.69588839880000009</v>
      </c>
      <c r="H26" s="49">
        <f t="shared" ca="1" si="7"/>
        <v>0.85053026520000008</v>
      </c>
      <c r="I26" s="49">
        <f t="shared" ca="1" si="8"/>
        <v>1.0051721316</v>
      </c>
      <c r="J26" s="49">
        <f t="shared" ca="1" si="9"/>
        <v>1.1598139980000002</v>
      </c>
      <c r="K26" s="49">
        <f t="shared" ca="1" si="10"/>
        <v>1.3144558644</v>
      </c>
      <c r="L26" s="49">
        <f t="shared" ca="1" si="11"/>
        <v>1.4690977307999999</v>
      </c>
      <c r="M26" s="49">
        <f t="shared" ca="1" si="12"/>
        <v>1.6237395972000002</v>
      </c>
      <c r="N26" s="49">
        <f t="shared" ca="1" si="13"/>
        <v>1.7783814635999997</v>
      </c>
      <c r="O26" s="49">
        <f t="shared" ca="1" si="14"/>
        <v>1.9330233299999999</v>
      </c>
      <c r="P26" s="49">
        <f t="shared" ca="1" si="15"/>
        <v>2.0876651964000001</v>
      </c>
      <c r="Q26" s="49">
        <f t="shared" ca="1" si="16"/>
        <v>2.2423070627999997</v>
      </c>
      <c r="R26" s="49">
        <f t="shared" ca="1" si="17"/>
        <v>2.3969489292000001</v>
      </c>
      <c r="S26" s="50">
        <f t="shared" ca="1" si="18"/>
        <v>2.5515907956000001</v>
      </c>
      <c r="T26" s="48">
        <f t="shared" ca="1" si="21"/>
        <v>0</v>
      </c>
      <c r="U26" s="49">
        <f t="shared" ca="1" si="21"/>
        <v>0</v>
      </c>
      <c r="V26" s="49">
        <f t="shared" ca="1" si="21"/>
        <v>0</v>
      </c>
      <c r="W26" s="49">
        <f t="shared" ca="1" si="21"/>
        <v>3.4989591863194018</v>
      </c>
      <c r="X26" s="49">
        <f t="shared" ca="1" si="21"/>
        <v>10.747615125752819</v>
      </c>
      <c r="Y26" s="49">
        <f t="shared" ca="1" si="21"/>
        <v>20.770307459052582</v>
      </c>
      <c r="Z26" s="49">
        <f t="shared" ca="1" si="21"/>
        <v>33.567036186218694</v>
      </c>
      <c r="AA26" s="49">
        <f t="shared" ca="1" si="21"/>
        <v>49.137801307251181</v>
      </c>
      <c r="AB26" s="49">
        <f t="shared" ca="1" si="21"/>
        <v>67.482602822149971</v>
      </c>
      <c r="AC26" s="49">
        <f t="shared" ca="1" si="21"/>
        <v>88.60144073091513</v>
      </c>
      <c r="AD26" s="49">
        <f t="shared" ca="1" si="21"/>
        <v>112.4943150335467</v>
      </c>
      <c r="AE26" s="49">
        <f t="shared" ca="1" si="21"/>
        <v>139.16122573004449</v>
      </c>
      <c r="AF26" s="49">
        <f t="shared" ca="1" si="21"/>
        <v>168.60217282040875</v>
      </c>
      <c r="AG26" s="49">
        <f t="shared" ca="1" si="21"/>
        <v>200.81715630463935</v>
      </c>
      <c r="AH26" s="49">
        <f t="shared" ca="1" si="21"/>
        <v>235.80617618273621</v>
      </c>
      <c r="AI26" s="49">
        <f t="shared" ca="1" si="21"/>
        <v>273.56923245469955</v>
      </c>
      <c r="AJ26" s="49">
        <f t="shared" ca="1" si="20"/>
        <v>314.10632512052916</v>
      </c>
      <c r="AK26" s="75">
        <f ca="1">T26*VLOOKUP('Tipo de Pilha_Furieri2014'!$E$1,'Área - us ur_Furieri2014'!$A$4:$R$6,2,FALSE)/1000</f>
        <v>0</v>
      </c>
      <c r="AL26" s="76">
        <f ca="1">U26*VLOOKUP('Tipo de Pilha_Furieri2014'!$E$1,'Área - us ur_Furieri2014'!$A$4:$R$6,3,FALSE)/1000</f>
        <v>0</v>
      </c>
      <c r="AM26" s="76">
        <f ca="1">V26*VLOOKUP('Tipo de Pilha_Furieri2014'!$E$1,'Área - us ur_Furieri2014'!$A$4:$R$6,4,FALSE)/1000</f>
        <v>0</v>
      </c>
      <c r="AN26" s="76">
        <f ca="1">W26*VLOOKUP('Tipo de Pilha_Furieri2014'!$E$1,'Área - us ur_Furieri2014'!$A$4:$R$6,5,FALSE)/1000</f>
        <v>3.3939904107298198E-4</v>
      </c>
      <c r="AO26" s="76">
        <f ca="1">X26*VLOOKUP('Tipo de Pilha_Furieri2014'!$E$1,'Área - us ur_Furieri2014'!$A$4:$R$6,6,FALSE)/1000</f>
        <v>1.7088708049946984E-3</v>
      </c>
      <c r="AP26" s="76">
        <f ca="1">Y26*VLOOKUP('Tipo de Pilha_Furieri2014'!$E$1,'Área - us ur_Furieri2014'!$A$4:$R$6,7,FALSE)/1000</f>
        <v>4.2163724141876741E-3</v>
      </c>
      <c r="AQ26" s="76">
        <f ca="1">Z26*VLOOKUP('Tipo de Pilha_Furieri2014'!$E$1,'Área - us ur_Furieri2014'!$A$4:$R$6,8,FALSE)/1000</f>
        <v>5.1357565364914598E-3</v>
      </c>
      <c r="AR26" s="76">
        <f ca="1">AA26*VLOOKUP('Tipo de Pilha_Furieri2014'!$E$1,'Área - us ur_Furieri2014'!$A$4:$R$6,9,FALSE)/1000</f>
        <v>5.3560203424903785E-3</v>
      </c>
      <c r="AS26" s="76">
        <f ca="1">AB26*VLOOKUP('Tipo de Pilha_Furieri2014'!$E$1,'Área - us ur_Furieri2014'!$A$4:$R$6,10,FALSE)/1000</f>
        <v>3.6440605523960987E-3</v>
      </c>
      <c r="AT26" s="76">
        <f ca="1">AC26*VLOOKUP('Tipo de Pilha_Furieri2014'!$E$1,'Área - us ur_Furieri2014'!$A$4:$R$6,11,FALSE)/1000</f>
        <v>3.1010504255820298E-3</v>
      </c>
      <c r="AU26" s="76">
        <f ca="1">AD26*VLOOKUP('Tipo de Pilha_Furieri2014'!$E$1,'Área - us ur_Furieri2014'!$A$4:$R$6,12,FALSE)/1000</f>
        <v>2.6998635608051205E-3</v>
      </c>
      <c r="AV26" s="76">
        <f ca="1">AE26*VLOOKUP('Tipo de Pilha_Furieri2014'!$E$1,'Área - us ur_Furieri2014'!$A$4:$R$6,13,FALSE)/1000</f>
        <v>8.3496735438026693E-4</v>
      </c>
      <c r="AW26" s="76">
        <f ca="1">AF26*VLOOKUP('Tipo de Pilha_Furieri2014'!$E$1,'Área - us ur_Furieri2014'!$A$4:$R$6,14,FALSE)/1000</f>
        <v>5.0580651846122624E-4</v>
      </c>
      <c r="AX26" s="76">
        <f ca="1">AG26*VLOOKUP('Tipo de Pilha_Furieri2014'!$E$1,'Área - us ur_Furieri2014'!$A$4:$R$6,15,FALSE)/1000</f>
        <v>2.0081715630463937E-4</v>
      </c>
      <c r="AY26" s="76">
        <f ca="1">AH26*VLOOKUP('Tipo de Pilha_Furieri2014'!$E$1,'Área - us ur_Furieri2014'!$A$4:$R$6,16,FALSE)/1000</f>
        <v>0</v>
      </c>
      <c r="AZ26" s="76">
        <f ca="1">AI26*VLOOKUP('Tipo de Pilha_Furieri2014'!$E$1,'Área - us ur_Furieri2014'!$A$4:$R$6,17,FALSE)/1000</f>
        <v>0</v>
      </c>
      <c r="BA26" s="77">
        <f ca="1">AJ26*VLOOKUP('Tipo de Pilha_Furieri2014'!$E$1,'Área - us ur_Furieri2014'!$A$4:$R$6,18,FALSE)/1000</f>
        <v>0</v>
      </c>
      <c r="BB26" s="70">
        <f t="shared" ca="1" si="19"/>
        <v>2.7742984707166574E-2</v>
      </c>
      <c r="BL26" s="41"/>
    </row>
    <row r="27" spans="1:64" ht="15" customHeight="1" x14ac:dyDescent="0.2">
      <c r="A27" s="90">
        <f>'Série Vento-3 dias'!J27</f>
        <v>42079</v>
      </c>
      <c r="B27" s="55">
        <f ca="1">'Série Vento-3 dias'!K27</f>
        <v>12.886822199999999</v>
      </c>
      <c r="C27" s="48">
        <f t="shared" ca="1" si="2"/>
        <v>6.4434111000000002E-2</v>
      </c>
      <c r="D27" s="49">
        <f t="shared" ca="1" si="3"/>
        <v>0.19330233299999999</v>
      </c>
      <c r="E27" s="49">
        <f t="shared" ca="1" si="4"/>
        <v>0.32217055500000003</v>
      </c>
      <c r="F27" s="49">
        <f t="shared" ca="1" si="5"/>
        <v>0.45103877699999995</v>
      </c>
      <c r="G27" s="49">
        <f t="shared" ca="1" si="6"/>
        <v>0.57990699899999998</v>
      </c>
      <c r="H27" s="49">
        <f t="shared" ca="1" si="7"/>
        <v>0.70877522100000001</v>
      </c>
      <c r="I27" s="49">
        <f t="shared" ca="1" si="8"/>
        <v>0.83764344299999993</v>
      </c>
      <c r="J27" s="49">
        <f t="shared" ca="1" si="9"/>
        <v>0.96651166500000008</v>
      </c>
      <c r="K27" s="49">
        <f t="shared" ca="1" si="10"/>
        <v>1.095379887</v>
      </c>
      <c r="L27" s="49">
        <f t="shared" ca="1" si="11"/>
        <v>1.2242481089999999</v>
      </c>
      <c r="M27" s="49">
        <f t="shared" ca="1" si="12"/>
        <v>1.3531163310000001</v>
      </c>
      <c r="N27" s="49">
        <f t="shared" ca="1" si="13"/>
        <v>1.4819845529999998</v>
      </c>
      <c r="O27" s="49">
        <f t="shared" ca="1" si="14"/>
        <v>1.6108527749999999</v>
      </c>
      <c r="P27" s="49">
        <f t="shared" ca="1" si="15"/>
        <v>1.739720997</v>
      </c>
      <c r="Q27" s="49">
        <f t="shared" ca="1" si="16"/>
        <v>1.8685892189999997</v>
      </c>
      <c r="R27" s="49">
        <f t="shared" ca="1" si="17"/>
        <v>1.9974574410000003</v>
      </c>
      <c r="S27" s="50">
        <f t="shared" ca="1" si="18"/>
        <v>2.1263256629999998</v>
      </c>
      <c r="T27" s="48">
        <f t="shared" ca="1" si="21"/>
        <v>0</v>
      </c>
      <c r="U27" s="49">
        <f t="shared" ca="1" si="21"/>
        <v>0</v>
      </c>
      <c r="V27" s="49">
        <f t="shared" ca="1" si="21"/>
        <v>0</v>
      </c>
      <c r="W27" s="49">
        <f t="shared" ca="1" si="21"/>
        <v>0.55164197298403106</v>
      </c>
      <c r="X27" s="49">
        <f t="shared" ca="1" si="21"/>
        <v>5.0510572592527874</v>
      </c>
      <c r="Y27" s="49">
        <f t="shared" ca="1" si="21"/>
        <v>11.476886707928735</v>
      </c>
      <c r="Z27" s="49">
        <f t="shared" ca="1" si="21"/>
        <v>19.82913031901186</v>
      </c>
      <c r="AA27" s="49">
        <f t="shared" ca="1" si="21"/>
        <v>30.107788092502204</v>
      </c>
      <c r="AB27" s="49">
        <f t="shared" ca="1" si="21"/>
        <v>42.312860028399705</v>
      </c>
      <c r="AC27" s="49">
        <f t="shared" ca="1" si="21"/>
        <v>56.444346126704389</v>
      </c>
      <c r="AD27" s="49">
        <f t="shared" ca="1" si="21"/>
        <v>72.502246387416307</v>
      </c>
      <c r="AE27" s="49">
        <f t="shared" ca="1" si="21"/>
        <v>90.486560810535352</v>
      </c>
      <c r="AF27" s="49">
        <f t="shared" ca="1" si="21"/>
        <v>110.39728939606164</v>
      </c>
      <c r="AG27" s="49">
        <f t="shared" ca="1" si="21"/>
        <v>132.23443214399509</v>
      </c>
      <c r="AH27" s="49">
        <f t="shared" ca="1" si="21"/>
        <v>155.9979890543357</v>
      </c>
      <c r="AI27" s="49">
        <f t="shared" ca="1" si="21"/>
        <v>181.68796012708367</v>
      </c>
      <c r="AJ27" s="49">
        <f t="shared" ca="1" si="20"/>
        <v>209.30434536223856</v>
      </c>
      <c r="AK27" s="75">
        <f ca="1">T27*VLOOKUP('Tipo de Pilha_Furieri2014'!$E$1,'Área - us ur_Furieri2014'!$A$4:$R$6,2,FALSE)/1000</f>
        <v>0</v>
      </c>
      <c r="AL27" s="76">
        <f ca="1">U27*VLOOKUP('Tipo de Pilha_Furieri2014'!$E$1,'Área - us ur_Furieri2014'!$A$4:$R$6,3,FALSE)/1000</f>
        <v>0</v>
      </c>
      <c r="AM27" s="76">
        <f ca="1">V27*VLOOKUP('Tipo de Pilha_Furieri2014'!$E$1,'Área - us ur_Furieri2014'!$A$4:$R$6,4,FALSE)/1000</f>
        <v>0</v>
      </c>
      <c r="AN27" s="76">
        <f ca="1">W27*VLOOKUP('Tipo de Pilha_Furieri2014'!$E$1,'Área - us ur_Furieri2014'!$A$4:$R$6,5,FALSE)/1000</f>
        <v>5.3509271379451008E-5</v>
      </c>
      <c r="AO27" s="76">
        <f ca="1">X27*VLOOKUP('Tipo de Pilha_Furieri2014'!$E$1,'Área - us ur_Furieri2014'!$A$4:$R$6,6,FALSE)/1000</f>
        <v>8.0311810422119322E-4</v>
      </c>
      <c r="AP27" s="76">
        <f ca="1">Y27*VLOOKUP('Tipo de Pilha_Furieri2014'!$E$1,'Área - us ur_Furieri2014'!$A$4:$R$6,7,FALSE)/1000</f>
        <v>2.3298080017095332E-3</v>
      </c>
      <c r="AQ27" s="76">
        <f ca="1">Z27*VLOOKUP('Tipo de Pilha_Furieri2014'!$E$1,'Área - us ur_Furieri2014'!$A$4:$R$6,8,FALSE)/1000</f>
        <v>3.0338569388088142E-3</v>
      </c>
      <c r="AR27" s="76">
        <f ca="1">AA27*VLOOKUP('Tipo de Pilha_Furieri2014'!$E$1,'Área - us ur_Furieri2014'!$A$4:$R$6,9,FALSE)/1000</f>
        <v>3.2817489020827402E-3</v>
      </c>
      <c r="AS27" s="76">
        <f ca="1">AB27*VLOOKUP('Tipo de Pilha_Furieri2014'!$E$1,'Área - us ur_Furieri2014'!$A$4:$R$6,10,FALSE)/1000</f>
        <v>2.2848944415335844E-3</v>
      </c>
      <c r="AT27" s="76">
        <f ca="1">AC27*VLOOKUP('Tipo de Pilha_Furieri2014'!$E$1,'Área - us ur_Furieri2014'!$A$4:$R$6,11,FALSE)/1000</f>
        <v>1.9755521144346538E-3</v>
      </c>
      <c r="AU27" s="76">
        <f ca="1">AD27*VLOOKUP('Tipo de Pilha_Furieri2014'!$E$1,'Área - us ur_Furieri2014'!$A$4:$R$6,12,FALSE)/1000</f>
        <v>1.7400539132979914E-3</v>
      </c>
      <c r="AV27" s="76">
        <f ca="1">AE27*VLOOKUP('Tipo de Pilha_Furieri2014'!$E$1,'Área - us ur_Furieri2014'!$A$4:$R$6,13,FALSE)/1000</f>
        <v>5.4291936486321212E-4</v>
      </c>
      <c r="AW27" s="76">
        <f ca="1">AF27*VLOOKUP('Tipo de Pilha_Furieri2014'!$E$1,'Área - us ur_Furieri2014'!$A$4:$R$6,14,FALSE)/1000</f>
        <v>3.3119186818818491E-4</v>
      </c>
      <c r="AX27" s="76">
        <f ca="1">AG27*VLOOKUP('Tipo de Pilha_Furieri2014'!$E$1,'Área - us ur_Furieri2014'!$A$4:$R$6,15,FALSE)/1000</f>
        <v>1.322344321439951E-4</v>
      </c>
      <c r="AY27" s="76">
        <f ca="1">AH27*VLOOKUP('Tipo de Pilha_Furieri2014'!$E$1,'Área - us ur_Furieri2014'!$A$4:$R$6,16,FALSE)/1000</f>
        <v>0</v>
      </c>
      <c r="AZ27" s="76">
        <f ca="1">AI27*VLOOKUP('Tipo de Pilha_Furieri2014'!$E$1,'Área - us ur_Furieri2014'!$A$4:$R$6,17,FALSE)/1000</f>
        <v>0</v>
      </c>
      <c r="BA27" s="77">
        <f ca="1">AJ27*VLOOKUP('Tipo de Pilha_Furieri2014'!$E$1,'Área - us ur_Furieri2014'!$A$4:$R$6,18,FALSE)/1000</f>
        <v>0</v>
      </c>
      <c r="BB27" s="70">
        <f t="shared" ca="1" si="19"/>
        <v>1.6508887352663357E-2</v>
      </c>
      <c r="BD27" s="41" t="s">
        <v>48</v>
      </c>
      <c r="BE27" s="3" t="s">
        <v>4</v>
      </c>
      <c r="BL27" s="41"/>
    </row>
    <row r="28" spans="1:64" ht="15" customHeight="1" x14ac:dyDescent="0.2">
      <c r="A28" s="90">
        <f>'Série Vento-3 dias'!J28</f>
        <v>42082</v>
      </c>
      <c r="B28" s="55">
        <f ca="1">'Série Vento-3 dias'!K28</f>
        <v>13.74594368</v>
      </c>
      <c r="C28" s="48">
        <f t="shared" ca="1" si="2"/>
        <v>6.8729718400000014E-2</v>
      </c>
      <c r="D28" s="49">
        <f t="shared" ca="1" si="3"/>
        <v>0.2061891552</v>
      </c>
      <c r="E28" s="49">
        <f t="shared" ca="1" si="4"/>
        <v>0.34364859200000003</v>
      </c>
      <c r="F28" s="49">
        <f t="shared" ca="1" si="5"/>
        <v>0.48110802879999992</v>
      </c>
      <c r="G28" s="49">
        <f t="shared" ca="1" si="6"/>
        <v>0.61856746560000009</v>
      </c>
      <c r="H28" s="49">
        <f t="shared" ca="1" si="7"/>
        <v>0.75602690240000014</v>
      </c>
      <c r="I28" s="49">
        <f t="shared" ca="1" si="8"/>
        <v>0.89348633919999998</v>
      </c>
      <c r="J28" s="49">
        <f t="shared" ca="1" si="9"/>
        <v>1.030945776</v>
      </c>
      <c r="K28" s="49">
        <f t="shared" ca="1" si="10"/>
        <v>1.1684052128</v>
      </c>
      <c r="L28" s="49">
        <f t="shared" ca="1" si="11"/>
        <v>1.3058646495999999</v>
      </c>
      <c r="M28" s="49">
        <f t="shared" ca="1" si="12"/>
        <v>1.4433240864000001</v>
      </c>
      <c r="N28" s="49">
        <f t="shared" ca="1" si="13"/>
        <v>1.5807835231999998</v>
      </c>
      <c r="O28" s="49">
        <f t="shared" ca="1" si="14"/>
        <v>1.71824296</v>
      </c>
      <c r="P28" s="49">
        <f t="shared" ca="1" si="15"/>
        <v>1.8557023968000002</v>
      </c>
      <c r="Q28" s="49">
        <f t="shared" ca="1" si="16"/>
        <v>1.9931618335999999</v>
      </c>
      <c r="R28" s="49">
        <f t="shared" ca="1" si="17"/>
        <v>2.1306212704000003</v>
      </c>
      <c r="S28" s="50">
        <f t="shared" ca="1" si="18"/>
        <v>2.2680807072000002</v>
      </c>
      <c r="T28" s="48">
        <f t="shared" ca="1" si="21"/>
        <v>0</v>
      </c>
      <c r="U28" s="49">
        <f t="shared" ca="1" si="21"/>
        <v>0</v>
      </c>
      <c r="V28" s="49">
        <f t="shared" ca="1" si="21"/>
        <v>0</v>
      </c>
      <c r="W28" s="49">
        <f t="shared" ca="1" si="21"/>
        <v>1.4291984952536523</v>
      </c>
      <c r="X28" s="49">
        <f t="shared" ca="1" si="21"/>
        <v>6.7765326068028209</v>
      </c>
      <c r="Y28" s="49">
        <f t="shared" ca="1" si="21"/>
        <v>14.315697943135278</v>
      </c>
      <c r="Z28" s="49">
        <f t="shared" ca="1" si="21"/>
        <v>24.046694504251011</v>
      </c>
      <c r="AA28" s="49">
        <f t="shared" ca="1" si="21"/>
        <v>35.969522290150053</v>
      </c>
      <c r="AB28" s="49">
        <f t="shared" ca="1" si="21"/>
        <v>50.08418130083237</v>
      </c>
      <c r="AC28" s="49">
        <f t="shared" ca="1" si="21"/>
        <v>66.390671536297987</v>
      </c>
      <c r="AD28" s="49">
        <f t="shared" ca="1" si="21"/>
        <v>84.888992996546904</v>
      </c>
      <c r="AE28" s="49">
        <f t="shared" ca="1" si="21"/>
        <v>105.57914568157906</v>
      </c>
      <c r="AF28" s="49">
        <f t="shared" ca="1" si="21"/>
        <v>128.46112959139458</v>
      </c>
      <c r="AG28" s="49">
        <f t="shared" ca="1" si="21"/>
        <v>153.53494472599337</v>
      </c>
      <c r="AH28" s="49">
        <f t="shared" ca="1" si="21"/>
        <v>180.8005910853754</v>
      </c>
      <c r="AI28" s="49">
        <f t="shared" ca="1" si="21"/>
        <v>210.25806866954085</v>
      </c>
      <c r="AJ28" s="49">
        <f t="shared" ca="1" si="20"/>
        <v>241.90737747848948</v>
      </c>
      <c r="AK28" s="75">
        <f ca="1">T28*VLOOKUP('Tipo de Pilha_Furieri2014'!$E$1,'Área - us ur_Furieri2014'!$A$4:$R$6,2,FALSE)/1000</f>
        <v>0</v>
      </c>
      <c r="AL28" s="76">
        <f ca="1">U28*VLOOKUP('Tipo de Pilha_Furieri2014'!$E$1,'Área - us ur_Furieri2014'!$A$4:$R$6,3,FALSE)/1000</f>
        <v>0</v>
      </c>
      <c r="AM28" s="76">
        <f ca="1">V28*VLOOKUP('Tipo de Pilha_Furieri2014'!$E$1,'Área - us ur_Furieri2014'!$A$4:$R$6,4,FALSE)/1000</f>
        <v>0</v>
      </c>
      <c r="AN28" s="76">
        <f ca="1">W28*VLOOKUP('Tipo de Pilha_Furieri2014'!$E$1,'Área - us ur_Furieri2014'!$A$4:$R$6,5,FALSE)/1000</f>
        <v>1.3863225403960424E-4</v>
      </c>
      <c r="AO28" s="76">
        <f ca="1">X28*VLOOKUP('Tipo de Pilha_Furieri2014'!$E$1,'Área - us ur_Furieri2014'!$A$4:$R$6,6,FALSE)/1000</f>
        <v>1.0774686844816485E-3</v>
      </c>
      <c r="AP28" s="76">
        <f ca="1">Y28*VLOOKUP('Tipo de Pilha_Furieri2014'!$E$1,'Área - us ur_Furieri2014'!$A$4:$R$6,7,FALSE)/1000</f>
        <v>2.9060866824564616E-3</v>
      </c>
      <c r="AQ28" s="76">
        <f ca="1">Z28*VLOOKUP('Tipo de Pilha_Furieri2014'!$E$1,'Área - us ur_Furieri2014'!$A$4:$R$6,8,FALSE)/1000</f>
        <v>3.6791442591504048E-3</v>
      </c>
      <c r="AR28" s="76">
        <f ca="1">AA28*VLOOKUP('Tipo de Pilha_Furieri2014'!$E$1,'Área - us ur_Furieri2014'!$A$4:$R$6,9,FALSE)/1000</f>
        <v>3.9206779296263559E-3</v>
      </c>
      <c r="AS28" s="76">
        <f ca="1">AB28*VLOOKUP('Tipo de Pilha_Furieri2014'!$E$1,'Área - us ur_Furieri2014'!$A$4:$R$6,10,FALSE)/1000</f>
        <v>2.7045457902449481E-3</v>
      </c>
      <c r="AT28" s="76">
        <f ca="1">AC28*VLOOKUP('Tipo de Pilha_Furieri2014'!$E$1,'Área - us ur_Furieri2014'!$A$4:$R$6,11,FALSE)/1000</f>
        <v>2.3236735037704295E-3</v>
      </c>
      <c r="AU28" s="76">
        <f ca="1">AD28*VLOOKUP('Tipo de Pilha_Furieri2014'!$E$1,'Área - us ur_Furieri2014'!$A$4:$R$6,12,FALSE)/1000</f>
        <v>2.0373358319171254E-3</v>
      </c>
      <c r="AV28" s="76">
        <f ca="1">AE28*VLOOKUP('Tipo de Pilha_Furieri2014'!$E$1,'Área - us ur_Furieri2014'!$A$4:$R$6,13,FALSE)/1000</f>
        <v>6.3347487408947449E-4</v>
      </c>
      <c r="AW28" s="76">
        <f ca="1">AF28*VLOOKUP('Tipo de Pilha_Furieri2014'!$E$1,'Área - us ur_Furieri2014'!$A$4:$R$6,14,FALSE)/1000</f>
        <v>3.8538338877418379E-4</v>
      </c>
      <c r="AX28" s="76">
        <f ca="1">AG28*VLOOKUP('Tipo de Pilha_Furieri2014'!$E$1,'Área - us ur_Furieri2014'!$A$4:$R$6,15,FALSE)/1000</f>
        <v>1.5353494472599338E-4</v>
      </c>
      <c r="AY28" s="76">
        <f ca="1">AH28*VLOOKUP('Tipo de Pilha_Furieri2014'!$E$1,'Área - us ur_Furieri2014'!$A$4:$R$6,16,FALSE)/1000</f>
        <v>0</v>
      </c>
      <c r="AZ28" s="76">
        <f ca="1">AI28*VLOOKUP('Tipo de Pilha_Furieri2014'!$E$1,'Área - us ur_Furieri2014'!$A$4:$R$6,17,FALSE)/1000</f>
        <v>0</v>
      </c>
      <c r="BA28" s="77">
        <f ca="1">AJ28*VLOOKUP('Tipo de Pilha_Furieri2014'!$E$1,'Área - us ur_Furieri2014'!$A$4:$R$6,18,FALSE)/1000</f>
        <v>0</v>
      </c>
      <c r="BB28" s="70">
        <f t="shared" ca="1" si="19"/>
        <v>1.9959958143276627E-2</v>
      </c>
      <c r="BD28" s="41" t="s">
        <v>49</v>
      </c>
      <c r="BE28" s="3" t="s">
        <v>5</v>
      </c>
      <c r="BL28" s="41"/>
    </row>
    <row r="29" spans="1:64" ht="15" customHeight="1" x14ac:dyDescent="0.2">
      <c r="A29" s="90">
        <f>'Série Vento-3 dias'!J29</f>
        <v>42085</v>
      </c>
      <c r="B29" s="55">
        <f ca="1">'Série Vento-3 dias'!K29</f>
        <v>12.886822199999999</v>
      </c>
      <c r="C29" s="48">
        <f t="shared" ca="1" si="2"/>
        <v>6.4434111000000002E-2</v>
      </c>
      <c r="D29" s="49">
        <f t="shared" ca="1" si="3"/>
        <v>0.19330233299999999</v>
      </c>
      <c r="E29" s="49">
        <f t="shared" ca="1" si="4"/>
        <v>0.32217055500000003</v>
      </c>
      <c r="F29" s="49">
        <f t="shared" ca="1" si="5"/>
        <v>0.45103877699999995</v>
      </c>
      <c r="G29" s="49">
        <f t="shared" ca="1" si="6"/>
        <v>0.57990699899999998</v>
      </c>
      <c r="H29" s="49">
        <f t="shared" ca="1" si="7"/>
        <v>0.70877522100000001</v>
      </c>
      <c r="I29" s="49">
        <f t="shared" ca="1" si="8"/>
        <v>0.83764344299999993</v>
      </c>
      <c r="J29" s="49">
        <f t="shared" ca="1" si="9"/>
        <v>0.96651166500000008</v>
      </c>
      <c r="K29" s="49">
        <f t="shared" ca="1" si="10"/>
        <v>1.095379887</v>
      </c>
      <c r="L29" s="49">
        <f t="shared" ca="1" si="11"/>
        <v>1.2242481089999999</v>
      </c>
      <c r="M29" s="49">
        <f t="shared" ca="1" si="12"/>
        <v>1.3531163310000001</v>
      </c>
      <c r="N29" s="49">
        <f t="shared" ca="1" si="13"/>
        <v>1.4819845529999998</v>
      </c>
      <c r="O29" s="49">
        <f t="shared" ca="1" si="14"/>
        <v>1.6108527749999999</v>
      </c>
      <c r="P29" s="49">
        <f t="shared" ca="1" si="15"/>
        <v>1.739720997</v>
      </c>
      <c r="Q29" s="49">
        <f t="shared" ca="1" si="16"/>
        <v>1.8685892189999997</v>
      </c>
      <c r="R29" s="49">
        <f t="shared" ca="1" si="17"/>
        <v>1.9974574410000003</v>
      </c>
      <c r="S29" s="50">
        <f t="shared" ca="1" si="18"/>
        <v>2.1263256629999998</v>
      </c>
      <c r="T29" s="48">
        <f t="shared" ca="1" si="21"/>
        <v>0</v>
      </c>
      <c r="U29" s="49">
        <f t="shared" ca="1" si="21"/>
        <v>0</v>
      </c>
      <c r="V29" s="49">
        <f t="shared" ca="1" si="21"/>
        <v>0</v>
      </c>
      <c r="W29" s="49">
        <f t="shared" ca="1" si="21"/>
        <v>0.55164197298403106</v>
      </c>
      <c r="X29" s="49">
        <f t="shared" ca="1" si="21"/>
        <v>5.0510572592527874</v>
      </c>
      <c r="Y29" s="49">
        <f t="shared" ca="1" si="21"/>
        <v>11.476886707928735</v>
      </c>
      <c r="Z29" s="49">
        <f t="shared" ca="1" si="21"/>
        <v>19.82913031901186</v>
      </c>
      <c r="AA29" s="49">
        <f t="shared" ca="1" si="21"/>
        <v>30.107788092502204</v>
      </c>
      <c r="AB29" s="49">
        <f t="shared" ca="1" si="21"/>
        <v>42.312860028399705</v>
      </c>
      <c r="AC29" s="49">
        <f t="shared" ca="1" si="21"/>
        <v>56.444346126704389</v>
      </c>
      <c r="AD29" s="49">
        <f t="shared" ca="1" si="21"/>
        <v>72.502246387416307</v>
      </c>
      <c r="AE29" s="49">
        <f t="shared" ca="1" si="21"/>
        <v>90.486560810535352</v>
      </c>
      <c r="AF29" s="49">
        <f t="shared" ca="1" si="21"/>
        <v>110.39728939606164</v>
      </c>
      <c r="AG29" s="49">
        <f t="shared" ca="1" si="21"/>
        <v>132.23443214399509</v>
      </c>
      <c r="AH29" s="49">
        <f t="shared" ca="1" si="21"/>
        <v>155.9979890543357</v>
      </c>
      <c r="AI29" s="49">
        <f t="shared" ca="1" si="21"/>
        <v>181.68796012708367</v>
      </c>
      <c r="AJ29" s="49">
        <f t="shared" ca="1" si="20"/>
        <v>209.30434536223856</v>
      </c>
      <c r="AK29" s="75">
        <f ca="1">T29*VLOOKUP('Tipo de Pilha_Furieri2014'!$E$1,'Área - us ur_Furieri2014'!$A$4:$R$6,2,FALSE)/1000</f>
        <v>0</v>
      </c>
      <c r="AL29" s="76">
        <f ca="1">U29*VLOOKUP('Tipo de Pilha_Furieri2014'!$E$1,'Área - us ur_Furieri2014'!$A$4:$R$6,3,FALSE)/1000</f>
        <v>0</v>
      </c>
      <c r="AM29" s="76">
        <f ca="1">V29*VLOOKUP('Tipo de Pilha_Furieri2014'!$E$1,'Área - us ur_Furieri2014'!$A$4:$R$6,4,FALSE)/1000</f>
        <v>0</v>
      </c>
      <c r="AN29" s="76">
        <f ca="1">W29*VLOOKUP('Tipo de Pilha_Furieri2014'!$E$1,'Área - us ur_Furieri2014'!$A$4:$R$6,5,FALSE)/1000</f>
        <v>5.3509271379451008E-5</v>
      </c>
      <c r="AO29" s="76">
        <f ca="1">X29*VLOOKUP('Tipo de Pilha_Furieri2014'!$E$1,'Área - us ur_Furieri2014'!$A$4:$R$6,6,FALSE)/1000</f>
        <v>8.0311810422119322E-4</v>
      </c>
      <c r="AP29" s="76">
        <f ca="1">Y29*VLOOKUP('Tipo de Pilha_Furieri2014'!$E$1,'Área - us ur_Furieri2014'!$A$4:$R$6,7,FALSE)/1000</f>
        <v>2.3298080017095332E-3</v>
      </c>
      <c r="AQ29" s="76">
        <f ca="1">Z29*VLOOKUP('Tipo de Pilha_Furieri2014'!$E$1,'Área - us ur_Furieri2014'!$A$4:$R$6,8,FALSE)/1000</f>
        <v>3.0338569388088142E-3</v>
      </c>
      <c r="AR29" s="76">
        <f ca="1">AA29*VLOOKUP('Tipo de Pilha_Furieri2014'!$E$1,'Área - us ur_Furieri2014'!$A$4:$R$6,9,FALSE)/1000</f>
        <v>3.2817489020827402E-3</v>
      </c>
      <c r="AS29" s="76">
        <f ca="1">AB29*VLOOKUP('Tipo de Pilha_Furieri2014'!$E$1,'Área - us ur_Furieri2014'!$A$4:$R$6,10,FALSE)/1000</f>
        <v>2.2848944415335844E-3</v>
      </c>
      <c r="AT29" s="76">
        <f ca="1">AC29*VLOOKUP('Tipo de Pilha_Furieri2014'!$E$1,'Área - us ur_Furieri2014'!$A$4:$R$6,11,FALSE)/1000</f>
        <v>1.9755521144346538E-3</v>
      </c>
      <c r="AU29" s="76">
        <f ca="1">AD29*VLOOKUP('Tipo de Pilha_Furieri2014'!$E$1,'Área - us ur_Furieri2014'!$A$4:$R$6,12,FALSE)/1000</f>
        <v>1.7400539132979914E-3</v>
      </c>
      <c r="AV29" s="76">
        <f ca="1">AE29*VLOOKUP('Tipo de Pilha_Furieri2014'!$E$1,'Área - us ur_Furieri2014'!$A$4:$R$6,13,FALSE)/1000</f>
        <v>5.4291936486321212E-4</v>
      </c>
      <c r="AW29" s="76">
        <f ca="1">AF29*VLOOKUP('Tipo de Pilha_Furieri2014'!$E$1,'Área - us ur_Furieri2014'!$A$4:$R$6,14,FALSE)/1000</f>
        <v>3.3119186818818491E-4</v>
      </c>
      <c r="AX29" s="76">
        <f ca="1">AG29*VLOOKUP('Tipo de Pilha_Furieri2014'!$E$1,'Área - us ur_Furieri2014'!$A$4:$R$6,15,FALSE)/1000</f>
        <v>1.322344321439951E-4</v>
      </c>
      <c r="AY29" s="76">
        <f ca="1">AH29*VLOOKUP('Tipo de Pilha_Furieri2014'!$E$1,'Área - us ur_Furieri2014'!$A$4:$R$6,16,FALSE)/1000</f>
        <v>0</v>
      </c>
      <c r="AZ29" s="76">
        <f ca="1">AI29*VLOOKUP('Tipo de Pilha_Furieri2014'!$E$1,'Área - us ur_Furieri2014'!$A$4:$R$6,17,FALSE)/1000</f>
        <v>0</v>
      </c>
      <c r="BA29" s="77">
        <f ca="1">AJ29*VLOOKUP('Tipo de Pilha_Furieri2014'!$E$1,'Área - us ur_Furieri2014'!$A$4:$R$6,18,FALSE)/1000</f>
        <v>0</v>
      </c>
      <c r="BB29" s="70">
        <f t="shared" ca="1" si="19"/>
        <v>1.6508887352663357E-2</v>
      </c>
      <c r="BD29" s="1" t="s">
        <v>2</v>
      </c>
      <c r="BE29" s="3" t="s">
        <v>26</v>
      </c>
      <c r="BL29" s="41"/>
    </row>
    <row r="30" spans="1:64" ht="15" customHeight="1" x14ac:dyDescent="0.2">
      <c r="A30" s="90">
        <f>'Série Vento-3 dias'!J30</f>
        <v>42088</v>
      </c>
      <c r="B30" s="55">
        <f ca="1">'Série Vento-3 dias'!K30</f>
        <v>14.605065159999999</v>
      </c>
      <c r="C30" s="48">
        <f t="shared" ca="1" si="2"/>
        <v>7.3025325800000013E-2</v>
      </c>
      <c r="D30" s="49">
        <f t="shared" ca="1" si="3"/>
        <v>0.21907597739999998</v>
      </c>
      <c r="E30" s="49">
        <f t="shared" ca="1" si="4"/>
        <v>0.36512662899999998</v>
      </c>
      <c r="F30" s="49">
        <f t="shared" ca="1" si="5"/>
        <v>0.51117728059999989</v>
      </c>
      <c r="G30" s="49">
        <f t="shared" ca="1" si="6"/>
        <v>0.65722793219999998</v>
      </c>
      <c r="H30" s="49">
        <f t="shared" ca="1" si="7"/>
        <v>0.80327858380000006</v>
      </c>
      <c r="I30" s="49">
        <f t="shared" ca="1" si="8"/>
        <v>0.94932923539999992</v>
      </c>
      <c r="J30" s="49">
        <f t="shared" ca="1" si="9"/>
        <v>1.095379887</v>
      </c>
      <c r="K30" s="49">
        <f t="shared" ca="1" si="10"/>
        <v>1.2414305386</v>
      </c>
      <c r="L30" s="49">
        <f t="shared" ca="1" si="11"/>
        <v>1.3874811901999999</v>
      </c>
      <c r="M30" s="49">
        <f t="shared" ca="1" si="12"/>
        <v>1.5335318417999999</v>
      </c>
      <c r="N30" s="49">
        <f t="shared" ca="1" si="13"/>
        <v>1.6795824933999997</v>
      </c>
      <c r="O30" s="49">
        <f t="shared" ca="1" si="14"/>
        <v>1.8256331449999998</v>
      </c>
      <c r="P30" s="49">
        <f t="shared" ca="1" si="15"/>
        <v>1.9716837966</v>
      </c>
      <c r="Q30" s="49">
        <f t="shared" ca="1" si="16"/>
        <v>2.1177344481999998</v>
      </c>
      <c r="R30" s="49">
        <f t="shared" ca="1" si="17"/>
        <v>2.2637850998000002</v>
      </c>
      <c r="S30" s="50">
        <f t="shared" ca="1" si="18"/>
        <v>2.4098357513999997</v>
      </c>
      <c r="T30" s="48">
        <f t="shared" ca="1" si="21"/>
        <v>0</v>
      </c>
      <c r="U30" s="49">
        <f t="shared" ca="1" si="21"/>
        <v>0</v>
      </c>
      <c r="V30" s="49">
        <f t="shared" ca="1" si="21"/>
        <v>0</v>
      </c>
      <c r="W30" s="49">
        <f t="shared" ca="1" si="21"/>
        <v>2.4116375663654424</v>
      </c>
      <c r="X30" s="49">
        <f t="shared" ca="1" si="21"/>
        <v>8.6753852289694926</v>
      </c>
      <c r="Y30" s="49">
        <f t="shared" ca="1" si="21"/>
        <v>17.413504860176555</v>
      </c>
      <c r="Z30" s="49">
        <f t="shared" ca="1" si="21"/>
        <v>28.625996459986609</v>
      </c>
      <c r="AA30" s="49">
        <f t="shared" ca="1" si="21"/>
        <v>42.312860028399705</v>
      </c>
      <c r="AB30" s="49">
        <f t="shared" ca="1" si="21"/>
        <v>58.474095565415801</v>
      </c>
      <c r="AC30" s="49">
        <f t="shared" ca="1" si="21"/>
        <v>77.1097030710349</v>
      </c>
      <c r="AD30" s="49">
        <f t="shared" ca="1" si="21"/>
        <v>98.219682545257001</v>
      </c>
      <c r="AE30" s="49">
        <f t="shared" ca="1" si="21"/>
        <v>121.80403398808208</v>
      </c>
      <c r="AF30" s="49">
        <f t="shared" ca="1" si="21"/>
        <v>147.86275739951026</v>
      </c>
      <c r="AG30" s="49">
        <f t="shared" ca="1" si="21"/>
        <v>176.39585277954146</v>
      </c>
      <c r="AH30" s="49">
        <f t="shared" ca="1" si="21"/>
        <v>207.40332012817555</v>
      </c>
      <c r="AI30" s="49">
        <f t="shared" ca="1" si="21"/>
        <v>240.88515944541282</v>
      </c>
      <c r="AJ30" s="49">
        <f t="shared" ca="1" si="20"/>
        <v>276.84137073125294</v>
      </c>
      <c r="AK30" s="75">
        <f ca="1">T30*VLOOKUP('Tipo de Pilha_Furieri2014'!$E$1,'Área - us ur_Furieri2014'!$A$4:$R$6,2,FALSE)/1000</f>
        <v>0</v>
      </c>
      <c r="AL30" s="76">
        <f ca="1">U30*VLOOKUP('Tipo de Pilha_Furieri2014'!$E$1,'Área - us ur_Furieri2014'!$A$4:$R$6,3,FALSE)/1000</f>
        <v>0</v>
      </c>
      <c r="AM30" s="76">
        <f ca="1">V30*VLOOKUP('Tipo de Pilha_Furieri2014'!$E$1,'Área - us ur_Furieri2014'!$A$4:$R$6,4,FALSE)/1000</f>
        <v>0</v>
      </c>
      <c r="AN30" s="76">
        <f ca="1">W30*VLOOKUP('Tipo de Pilha_Furieri2014'!$E$1,'Área - us ur_Furieri2014'!$A$4:$R$6,5,FALSE)/1000</f>
        <v>2.3392884393744789E-4</v>
      </c>
      <c r="AO30" s="76">
        <f ca="1">X30*VLOOKUP('Tipo de Pilha_Furieri2014'!$E$1,'Área - us ur_Furieri2014'!$A$4:$R$6,6,FALSE)/1000</f>
        <v>1.3793862514061494E-3</v>
      </c>
      <c r="AP30" s="76">
        <f ca="1">Y30*VLOOKUP('Tipo de Pilha_Furieri2014'!$E$1,'Área - us ur_Furieri2014'!$A$4:$R$6,7,FALSE)/1000</f>
        <v>3.5349414866158407E-3</v>
      </c>
      <c r="AQ30" s="76">
        <f ca="1">Z30*VLOOKUP('Tipo de Pilha_Furieri2014'!$E$1,'Área - us ur_Furieri2014'!$A$4:$R$6,8,FALSE)/1000</f>
        <v>4.3797774583779515E-3</v>
      </c>
      <c r="AR30" s="76">
        <f ca="1">AA30*VLOOKUP('Tipo de Pilha_Furieri2014'!$E$1,'Área - us ur_Furieri2014'!$A$4:$R$6,9,FALSE)/1000</f>
        <v>4.6121017430955681E-3</v>
      </c>
      <c r="AS30" s="76">
        <f ca="1">AB30*VLOOKUP('Tipo de Pilha_Furieri2014'!$E$1,'Área - us ur_Furieri2014'!$A$4:$R$6,10,FALSE)/1000</f>
        <v>3.1576011605324535E-3</v>
      </c>
      <c r="AT30" s="76">
        <f ca="1">AC30*VLOOKUP('Tipo de Pilha_Furieri2014'!$E$1,'Área - us ur_Furieri2014'!$A$4:$R$6,11,FALSE)/1000</f>
        <v>2.6988396074862217E-3</v>
      </c>
      <c r="AU30" s="76">
        <f ca="1">AD30*VLOOKUP('Tipo de Pilha_Furieri2014'!$E$1,'Área - us ur_Furieri2014'!$A$4:$R$6,12,FALSE)/1000</f>
        <v>2.3572723810861679E-3</v>
      </c>
      <c r="AV30" s="76">
        <f ca="1">AE30*VLOOKUP('Tipo de Pilha_Furieri2014'!$E$1,'Área - us ur_Furieri2014'!$A$4:$R$6,13,FALSE)/1000</f>
        <v>7.3082420392849251E-4</v>
      </c>
      <c r="AW30" s="76">
        <f ca="1">AF30*VLOOKUP('Tipo de Pilha_Furieri2014'!$E$1,'Área - us ur_Furieri2014'!$A$4:$R$6,14,FALSE)/1000</f>
        <v>4.4358827219853083E-4</v>
      </c>
      <c r="AX30" s="76">
        <f ca="1">AG30*VLOOKUP('Tipo de Pilha_Furieri2014'!$E$1,'Área - us ur_Furieri2014'!$A$4:$R$6,15,FALSE)/1000</f>
        <v>1.7639585277954146E-4</v>
      </c>
      <c r="AY30" s="76">
        <f ca="1">AH30*VLOOKUP('Tipo de Pilha_Furieri2014'!$E$1,'Área - us ur_Furieri2014'!$A$4:$R$6,16,FALSE)/1000</f>
        <v>0</v>
      </c>
      <c r="AZ30" s="76">
        <f ca="1">AI30*VLOOKUP('Tipo de Pilha_Furieri2014'!$E$1,'Área - us ur_Furieri2014'!$A$4:$R$6,17,FALSE)/1000</f>
        <v>0</v>
      </c>
      <c r="BA30" s="77">
        <f ca="1">AJ30*VLOOKUP('Tipo de Pilha_Furieri2014'!$E$1,'Área - us ur_Furieri2014'!$A$4:$R$6,18,FALSE)/1000</f>
        <v>0</v>
      </c>
      <c r="BB30" s="70">
        <f t="shared" ca="1" si="19"/>
        <v>2.3704657261444363E-2</v>
      </c>
      <c r="BD30" s="41" t="s">
        <v>50</v>
      </c>
      <c r="BE30" s="3" t="s">
        <v>51</v>
      </c>
    </row>
    <row r="31" spans="1:64" ht="15" customHeight="1" x14ac:dyDescent="0.2">
      <c r="A31" s="90">
        <f>'Série Vento-3 dias'!J31</f>
        <v>42091</v>
      </c>
      <c r="B31" s="55">
        <f ca="1">'Série Vento-3 dias'!K31</f>
        <v>10.309457759999999</v>
      </c>
      <c r="C31" s="48">
        <f t="shared" ca="1" si="2"/>
        <v>5.1547288800000007E-2</v>
      </c>
      <c r="D31" s="49">
        <f t="shared" ca="1" si="3"/>
        <v>0.15464186639999997</v>
      </c>
      <c r="E31" s="49">
        <f t="shared" ca="1" si="4"/>
        <v>0.25773644400000001</v>
      </c>
      <c r="F31" s="49">
        <f t="shared" ca="1" si="5"/>
        <v>0.36083102159999991</v>
      </c>
      <c r="G31" s="49">
        <f t="shared" ca="1" si="6"/>
        <v>0.46392559919999998</v>
      </c>
      <c r="H31" s="49">
        <f t="shared" ca="1" si="7"/>
        <v>0.56702017680000005</v>
      </c>
      <c r="I31" s="49">
        <f t="shared" ca="1" si="8"/>
        <v>0.67011475440000001</v>
      </c>
      <c r="J31" s="49">
        <f t="shared" ca="1" si="9"/>
        <v>0.77320933200000008</v>
      </c>
      <c r="K31" s="49">
        <f t="shared" ca="1" si="10"/>
        <v>0.87630390959999993</v>
      </c>
      <c r="L31" s="49">
        <f t="shared" ca="1" si="11"/>
        <v>0.97939848719999989</v>
      </c>
      <c r="M31" s="49">
        <f t="shared" ca="1" si="12"/>
        <v>1.0824930648</v>
      </c>
      <c r="N31" s="49">
        <f t="shared" ca="1" si="13"/>
        <v>1.1855876423999998</v>
      </c>
      <c r="O31" s="49">
        <f t="shared" ca="1" si="14"/>
        <v>1.2886822199999999</v>
      </c>
      <c r="P31" s="49">
        <f t="shared" ca="1" si="15"/>
        <v>1.3917767975999999</v>
      </c>
      <c r="Q31" s="49">
        <f t="shared" ca="1" si="16"/>
        <v>1.4948713751999998</v>
      </c>
      <c r="R31" s="49">
        <f t="shared" ca="1" si="17"/>
        <v>1.5979659528000001</v>
      </c>
      <c r="S31" s="50">
        <f t="shared" ca="1" si="18"/>
        <v>1.7010605303999999</v>
      </c>
      <c r="T31" s="48">
        <f t="shared" ca="1" si="21"/>
        <v>0</v>
      </c>
      <c r="U31" s="49">
        <f t="shared" ca="1" si="21"/>
        <v>0</v>
      </c>
      <c r="V31" s="49">
        <f t="shared" ca="1" si="21"/>
        <v>0</v>
      </c>
      <c r="W31" s="49">
        <f t="shared" ca="1" si="21"/>
        <v>0</v>
      </c>
      <c r="X31" s="49">
        <f t="shared" ca="1" si="21"/>
        <v>0.91489486430258415</v>
      </c>
      <c r="Y31" s="49">
        <f t="shared" ca="1" si="21"/>
        <v>4.5144270933175914</v>
      </c>
      <c r="Z31" s="49">
        <f t="shared" ca="1" si="21"/>
        <v>9.3468643862731948</v>
      </c>
      <c r="AA31" s="49">
        <f t="shared" ca="1" si="21"/>
        <v>15.412206743169406</v>
      </c>
      <c r="AB31" s="49">
        <f t="shared" ca="1" si="21"/>
        <v>22.710454164006201</v>
      </c>
      <c r="AC31" s="49">
        <f t="shared" ca="1" si="21"/>
        <v>31.241606648783609</v>
      </c>
      <c r="AD31" s="49">
        <f t="shared" ca="1" si="21"/>
        <v>41.00566419750163</v>
      </c>
      <c r="AE31" s="49">
        <f t="shared" ca="1" si="21"/>
        <v>52.002626810160223</v>
      </c>
      <c r="AF31" s="49">
        <f t="shared" ca="1" si="21"/>
        <v>64.232494486759435</v>
      </c>
      <c r="AG31" s="49">
        <f t="shared" ca="1" si="21"/>
        <v>77.695267227299254</v>
      </c>
      <c r="AH31" s="49">
        <f t="shared" ca="1" si="21"/>
        <v>92.390945031779637</v>
      </c>
      <c r="AI31" s="49">
        <f t="shared" ca="1" si="21"/>
        <v>108.31952790020071</v>
      </c>
      <c r="AJ31" s="49">
        <f t="shared" ca="1" si="20"/>
        <v>125.48101583256231</v>
      </c>
      <c r="AK31" s="75">
        <f ca="1">T31*VLOOKUP('Tipo de Pilha_Furieri2014'!$E$1,'Área - us ur_Furieri2014'!$A$4:$R$6,2,FALSE)/1000</f>
        <v>0</v>
      </c>
      <c r="AL31" s="76">
        <f ca="1">U31*VLOOKUP('Tipo de Pilha_Furieri2014'!$E$1,'Área - us ur_Furieri2014'!$A$4:$R$6,3,FALSE)/1000</f>
        <v>0</v>
      </c>
      <c r="AM31" s="76">
        <f ca="1">V31*VLOOKUP('Tipo de Pilha_Furieri2014'!$E$1,'Área - us ur_Furieri2014'!$A$4:$R$6,4,FALSE)/1000</f>
        <v>0</v>
      </c>
      <c r="AN31" s="76">
        <f ca="1">W31*VLOOKUP('Tipo de Pilha_Furieri2014'!$E$1,'Área - us ur_Furieri2014'!$A$4:$R$6,5,FALSE)/1000</f>
        <v>0</v>
      </c>
      <c r="AO31" s="76">
        <f ca="1">X31*VLOOKUP('Tipo de Pilha_Furieri2014'!$E$1,'Área - us ur_Furieri2014'!$A$4:$R$6,6,FALSE)/1000</f>
        <v>1.4546828342411089E-4</v>
      </c>
      <c r="AP31" s="76">
        <f ca="1">Y31*VLOOKUP('Tipo de Pilha_Furieri2014'!$E$1,'Área - us ur_Furieri2014'!$A$4:$R$6,7,FALSE)/1000</f>
        <v>9.1642869994347108E-4</v>
      </c>
      <c r="AQ31" s="76">
        <f ca="1">Z31*VLOOKUP('Tipo de Pilha_Furieri2014'!$E$1,'Área - us ur_Furieri2014'!$A$4:$R$6,8,FALSE)/1000</f>
        <v>1.4300702510997986E-3</v>
      </c>
      <c r="AR31" s="76">
        <f ca="1">AA31*VLOOKUP('Tipo de Pilha_Furieri2014'!$E$1,'Área - us ur_Furieri2014'!$A$4:$R$6,9,FALSE)/1000</f>
        <v>1.6799305350054651E-3</v>
      </c>
      <c r="AS31" s="76">
        <f ca="1">AB31*VLOOKUP('Tipo de Pilha_Furieri2014'!$E$1,'Área - us ur_Furieri2014'!$A$4:$R$6,10,FALSE)/1000</f>
        <v>1.226364524856335E-3</v>
      </c>
      <c r="AT31" s="76">
        <f ca="1">AC31*VLOOKUP('Tipo de Pilha_Furieri2014'!$E$1,'Área - us ur_Furieri2014'!$A$4:$R$6,11,FALSE)/1000</f>
        <v>1.0934562327074265E-3</v>
      </c>
      <c r="AU31" s="76">
        <f ca="1">AD31*VLOOKUP('Tipo de Pilha_Furieri2014'!$E$1,'Área - us ur_Furieri2014'!$A$4:$R$6,12,FALSE)/1000</f>
        <v>9.8413594074003917E-4</v>
      </c>
      <c r="AV31" s="76">
        <f ca="1">AE31*VLOOKUP('Tipo de Pilha_Furieri2014'!$E$1,'Área - us ur_Furieri2014'!$A$4:$R$6,13,FALSE)/1000</f>
        <v>3.1201576086096133E-4</v>
      </c>
      <c r="AW31" s="76">
        <f ca="1">AF31*VLOOKUP('Tipo de Pilha_Furieri2014'!$E$1,'Área - us ur_Furieri2014'!$A$4:$R$6,14,FALSE)/1000</f>
        <v>1.9269748346027832E-4</v>
      </c>
      <c r="AX31" s="76">
        <f ca="1">AG31*VLOOKUP('Tipo de Pilha_Furieri2014'!$E$1,'Área - us ur_Furieri2014'!$A$4:$R$6,15,FALSE)/1000</f>
        <v>7.7695267227299256E-5</v>
      </c>
      <c r="AY31" s="76">
        <f ca="1">AH31*VLOOKUP('Tipo de Pilha_Furieri2014'!$E$1,'Área - us ur_Furieri2014'!$A$4:$R$6,16,FALSE)/1000</f>
        <v>0</v>
      </c>
      <c r="AZ31" s="76">
        <f ca="1">AI31*VLOOKUP('Tipo de Pilha_Furieri2014'!$E$1,'Área - us ur_Furieri2014'!$A$4:$R$6,17,FALSE)/1000</f>
        <v>0</v>
      </c>
      <c r="BA31" s="77">
        <f ca="1">AJ31*VLOOKUP('Tipo de Pilha_Furieri2014'!$E$1,'Área - us ur_Furieri2014'!$A$4:$R$6,18,FALSE)/1000</f>
        <v>0</v>
      </c>
      <c r="BB31" s="70">
        <f t="shared" ca="1" si="19"/>
        <v>8.0582629793251852E-3</v>
      </c>
      <c r="BD31" s="41" t="s">
        <v>6</v>
      </c>
      <c r="BE31" s="3" t="s">
        <v>45</v>
      </c>
    </row>
    <row r="32" spans="1:64" ht="15" customHeight="1" x14ac:dyDescent="0.2">
      <c r="A32" s="90">
        <f>'Série Vento-3 dias'!J32</f>
        <v>42094</v>
      </c>
      <c r="B32" s="55">
        <f ca="1">'Série Vento-3 dias'!K32</f>
        <v>14.605065159999999</v>
      </c>
      <c r="C32" s="48">
        <f t="shared" ca="1" si="2"/>
        <v>7.3025325800000013E-2</v>
      </c>
      <c r="D32" s="49">
        <f t="shared" ca="1" si="3"/>
        <v>0.21907597739999998</v>
      </c>
      <c r="E32" s="49">
        <f t="shared" ca="1" si="4"/>
        <v>0.36512662899999998</v>
      </c>
      <c r="F32" s="49">
        <f t="shared" ca="1" si="5"/>
        <v>0.51117728059999989</v>
      </c>
      <c r="G32" s="49">
        <f t="shared" ca="1" si="6"/>
        <v>0.65722793219999998</v>
      </c>
      <c r="H32" s="49">
        <f t="shared" ca="1" si="7"/>
        <v>0.80327858380000006</v>
      </c>
      <c r="I32" s="49">
        <f t="shared" ca="1" si="8"/>
        <v>0.94932923539999992</v>
      </c>
      <c r="J32" s="49">
        <f t="shared" ca="1" si="9"/>
        <v>1.095379887</v>
      </c>
      <c r="K32" s="49">
        <f t="shared" ca="1" si="10"/>
        <v>1.2414305386</v>
      </c>
      <c r="L32" s="49">
        <f t="shared" ca="1" si="11"/>
        <v>1.3874811901999999</v>
      </c>
      <c r="M32" s="49">
        <f t="shared" ca="1" si="12"/>
        <v>1.5335318417999999</v>
      </c>
      <c r="N32" s="49">
        <f t="shared" ca="1" si="13"/>
        <v>1.6795824933999997</v>
      </c>
      <c r="O32" s="49">
        <f t="shared" ca="1" si="14"/>
        <v>1.8256331449999998</v>
      </c>
      <c r="P32" s="49">
        <f t="shared" ca="1" si="15"/>
        <v>1.9716837966</v>
      </c>
      <c r="Q32" s="49">
        <f t="shared" ca="1" si="16"/>
        <v>2.1177344481999998</v>
      </c>
      <c r="R32" s="49">
        <f t="shared" ca="1" si="17"/>
        <v>2.2637850998000002</v>
      </c>
      <c r="S32" s="50">
        <f t="shared" ca="1" si="18"/>
        <v>2.4098357513999997</v>
      </c>
      <c r="T32" s="48">
        <f t="shared" ca="1" si="21"/>
        <v>0</v>
      </c>
      <c r="U32" s="49">
        <f t="shared" ca="1" si="21"/>
        <v>0</v>
      </c>
      <c r="V32" s="49">
        <f t="shared" ca="1" si="21"/>
        <v>0</v>
      </c>
      <c r="W32" s="49">
        <f t="shared" ca="1" si="21"/>
        <v>2.4116375663654424</v>
      </c>
      <c r="X32" s="49">
        <f t="shared" ca="1" si="21"/>
        <v>8.6753852289694926</v>
      </c>
      <c r="Y32" s="49">
        <f t="shared" ca="1" si="21"/>
        <v>17.413504860176555</v>
      </c>
      <c r="Z32" s="49">
        <f t="shared" ca="1" si="21"/>
        <v>28.625996459986609</v>
      </c>
      <c r="AA32" s="49">
        <f t="shared" ca="1" si="21"/>
        <v>42.312860028399705</v>
      </c>
      <c r="AB32" s="49">
        <f t="shared" ca="1" si="21"/>
        <v>58.474095565415801</v>
      </c>
      <c r="AC32" s="49">
        <f t="shared" ca="1" si="21"/>
        <v>77.1097030710349</v>
      </c>
      <c r="AD32" s="49">
        <f t="shared" ca="1" si="21"/>
        <v>98.219682545257001</v>
      </c>
      <c r="AE32" s="49">
        <f t="shared" ca="1" si="21"/>
        <v>121.80403398808208</v>
      </c>
      <c r="AF32" s="49">
        <f t="shared" ca="1" si="21"/>
        <v>147.86275739951026</v>
      </c>
      <c r="AG32" s="49">
        <f t="shared" ca="1" si="21"/>
        <v>176.39585277954146</v>
      </c>
      <c r="AH32" s="49">
        <f t="shared" ca="1" si="21"/>
        <v>207.40332012817555</v>
      </c>
      <c r="AI32" s="49">
        <f t="shared" ca="1" si="21"/>
        <v>240.88515944541282</v>
      </c>
      <c r="AJ32" s="49">
        <f t="shared" ca="1" si="20"/>
        <v>276.84137073125294</v>
      </c>
      <c r="AK32" s="75">
        <f ca="1">T32*VLOOKUP('Tipo de Pilha_Furieri2014'!$E$1,'Área - us ur_Furieri2014'!$A$4:$R$6,2,FALSE)/1000</f>
        <v>0</v>
      </c>
      <c r="AL32" s="76">
        <f ca="1">U32*VLOOKUP('Tipo de Pilha_Furieri2014'!$E$1,'Área - us ur_Furieri2014'!$A$4:$R$6,3,FALSE)/1000</f>
        <v>0</v>
      </c>
      <c r="AM32" s="76">
        <f ca="1">V32*VLOOKUP('Tipo de Pilha_Furieri2014'!$E$1,'Área - us ur_Furieri2014'!$A$4:$R$6,4,FALSE)/1000</f>
        <v>0</v>
      </c>
      <c r="AN32" s="76">
        <f ca="1">W32*VLOOKUP('Tipo de Pilha_Furieri2014'!$E$1,'Área - us ur_Furieri2014'!$A$4:$R$6,5,FALSE)/1000</f>
        <v>2.3392884393744789E-4</v>
      </c>
      <c r="AO32" s="76">
        <f ca="1">X32*VLOOKUP('Tipo de Pilha_Furieri2014'!$E$1,'Área - us ur_Furieri2014'!$A$4:$R$6,6,FALSE)/1000</f>
        <v>1.3793862514061494E-3</v>
      </c>
      <c r="AP32" s="76">
        <f ca="1">Y32*VLOOKUP('Tipo de Pilha_Furieri2014'!$E$1,'Área - us ur_Furieri2014'!$A$4:$R$6,7,FALSE)/1000</f>
        <v>3.5349414866158407E-3</v>
      </c>
      <c r="AQ32" s="76">
        <f ca="1">Z32*VLOOKUP('Tipo de Pilha_Furieri2014'!$E$1,'Área - us ur_Furieri2014'!$A$4:$R$6,8,FALSE)/1000</f>
        <v>4.3797774583779515E-3</v>
      </c>
      <c r="AR32" s="76">
        <f ca="1">AA32*VLOOKUP('Tipo de Pilha_Furieri2014'!$E$1,'Área - us ur_Furieri2014'!$A$4:$R$6,9,FALSE)/1000</f>
        <v>4.6121017430955681E-3</v>
      </c>
      <c r="AS32" s="76">
        <f ca="1">AB32*VLOOKUP('Tipo de Pilha_Furieri2014'!$E$1,'Área - us ur_Furieri2014'!$A$4:$R$6,10,FALSE)/1000</f>
        <v>3.1576011605324535E-3</v>
      </c>
      <c r="AT32" s="76">
        <f ca="1">AC32*VLOOKUP('Tipo de Pilha_Furieri2014'!$E$1,'Área - us ur_Furieri2014'!$A$4:$R$6,11,FALSE)/1000</f>
        <v>2.6988396074862217E-3</v>
      </c>
      <c r="AU32" s="76">
        <f ca="1">AD32*VLOOKUP('Tipo de Pilha_Furieri2014'!$E$1,'Área - us ur_Furieri2014'!$A$4:$R$6,12,FALSE)/1000</f>
        <v>2.3572723810861679E-3</v>
      </c>
      <c r="AV32" s="76">
        <f ca="1">AE32*VLOOKUP('Tipo de Pilha_Furieri2014'!$E$1,'Área - us ur_Furieri2014'!$A$4:$R$6,13,FALSE)/1000</f>
        <v>7.3082420392849251E-4</v>
      </c>
      <c r="AW32" s="76">
        <f ca="1">AF32*VLOOKUP('Tipo de Pilha_Furieri2014'!$E$1,'Área - us ur_Furieri2014'!$A$4:$R$6,14,FALSE)/1000</f>
        <v>4.4358827219853083E-4</v>
      </c>
      <c r="AX32" s="76">
        <f ca="1">AG32*VLOOKUP('Tipo de Pilha_Furieri2014'!$E$1,'Área - us ur_Furieri2014'!$A$4:$R$6,15,FALSE)/1000</f>
        <v>1.7639585277954146E-4</v>
      </c>
      <c r="AY32" s="76">
        <f ca="1">AH32*VLOOKUP('Tipo de Pilha_Furieri2014'!$E$1,'Área - us ur_Furieri2014'!$A$4:$R$6,16,FALSE)/1000</f>
        <v>0</v>
      </c>
      <c r="AZ32" s="76">
        <f ca="1">AI32*VLOOKUP('Tipo de Pilha_Furieri2014'!$E$1,'Área - us ur_Furieri2014'!$A$4:$R$6,17,FALSE)/1000</f>
        <v>0</v>
      </c>
      <c r="BA32" s="77">
        <f ca="1">AJ32*VLOOKUP('Tipo de Pilha_Furieri2014'!$E$1,'Área - us ur_Furieri2014'!$A$4:$R$6,18,FALSE)/1000</f>
        <v>0</v>
      </c>
      <c r="BB32" s="70">
        <f t="shared" ca="1" si="19"/>
        <v>2.3704657261444363E-2</v>
      </c>
      <c r="BD32" s="41" t="s">
        <v>52</v>
      </c>
      <c r="BE32" s="3" t="s">
        <v>53</v>
      </c>
    </row>
    <row r="33" spans="1:54" ht="15" customHeight="1" x14ac:dyDescent="0.2">
      <c r="A33" s="90">
        <f>'Série Vento-3 dias'!J33</f>
        <v>42097</v>
      </c>
      <c r="B33" s="55">
        <f ca="1">'Série Vento-3 dias'!K33</f>
        <v>12.886822199999999</v>
      </c>
      <c r="C33" s="48">
        <f t="shared" ca="1" si="2"/>
        <v>6.4434111000000002E-2</v>
      </c>
      <c r="D33" s="49">
        <f t="shared" ca="1" si="3"/>
        <v>0.19330233299999999</v>
      </c>
      <c r="E33" s="49">
        <f t="shared" ca="1" si="4"/>
        <v>0.32217055500000003</v>
      </c>
      <c r="F33" s="49">
        <f t="shared" ca="1" si="5"/>
        <v>0.45103877699999995</v>
      </c>
      <c r="G33" s="49">
        <f t="shared" ca="1" si="6"/>
        <v>0.57990699899999998</v>
      </c>
      <c r="H33" s="49">
        <f t="shared" ca="1" si="7"/>
        <v>0.70877522100000001</v>
      </c>
      <c r="I33" s="49">
        <f t="shared" ca="1" si="8"/>
        <v>0.83764344299999993</v>
      </c>
      <c r="J33" s="49">
        <f t="shared" ca="1" si="9"/>
        <v>0.96651166500000008</v>
      </c>
      <c r="K33" s="49">
        <f t="shared" ca="1" si="10"/>
        <v>1.095379887</v>
      </c>
      <c r="L33" s="49">
        <f t="shared" ca="1" si="11"/>
        <v>1.2242481089999999</v>
      </c>
      <c r="M33" s="49">
        <f t="shared" ca="1" si="12"/>
        <v>1.3531163310000001</v>
      </c>
      <c r="N33" s="49">
        <f t="shared" ca="1" si="13"/>
        <v>1.4819845529999998</v>
      </c>
      <c r="O33" s="49">
        <f t="shared" ca="1" si="14"/>
        <v>1.6108527749999999</v>
      </c>
      <c r="P33" s="49">
        <f t="shared" ca="1" si="15"/>
        <v>1.739720997</v>
      </c>
      <c r="Q33" s="49">
        <f t="shared" ca="1" si="16"/>
        <v>1.8685892189999997</v>
      </c>
      <c r="R33" s="49">
        <f t="shared" ca="1" si="17"/>
        <v>1.9974574410000003</v>
      </c>
      <c r="S33" s="50">
        <f t="shared" ca="1" si="18"/>
        <v>2.1263256629999998</v>
      </c>
      <c r="T33" s="48">
        <f t="shared" ca="1" si="21"/>
        <v>0</v>
      </c>
      <c r="U33" s="49">
        <f t="shared" ca="1" si="21"/>
        <v>0</v>
      </c>
      <c r="V33" s="49">
        <f t="shared" ca="1" si="21"/>
        <v>0</v>
      </c>
      <c r="W33" s="49">
        <f t="shared" ca="1" si="21"/>
        <v>0.55164197298403106</v>
      </c>
      <c r="X33" s="49">
        <f t="shared" ca="1" si="21"/>
        <v>5.0510572592527874</v>
      </c>
      <c r="Y33" s="49">
        <f t="shared" ca="1" si="21"/>
        <v>11.476886707928735</v>
      </c>
      <c r="Z33" s="49">
        <f t="shared" ca="1" si="21"/>
        <v>19.82913031901186</v>
      </c>
      <c r="AA33" s="49">
        <f t="shared" ca="1" si="21"/>
        <v>30.107788092502204</v>
      </c>
      <c r="AB33" s="49">
        <f t="shared" ca="1" si="21"/>
        <v>42.312860028399705</v>
      </c>
      <c r="AC33" s="49">
        <f t="shared" ca="1" si="21"/>
        <v>56.444346126704389</v>
      </c>
      <c r="AD33" s="49">
        <f t="shared" ca="1" si="21"/>
        <v>72.502246387416307</v>
      </c>
      <c r="AE33" s="49">
        <f t="shared" ca="1" si="21"/>
        <v>90.486560810535352</v>
      </c>
      <c r="AF33" s="49">
        <f t="shared" ca="1" si="21"/>
        <v>110.39728939606164</v>
      </c>
      <c r="AG33" s="49">
        <f t="shared" ca="1" si="21"/>
        <v>132.23443214399509</v>
      </c>
      <c r="AH33" s="49">
        <f t="shared" ca="1" si="21"/>
        <v>155.9979890543357</v>
      </c>
      <c r="AI33" s="49">
        <f t="shared" ca="1" si="21"/>
        <v>181.68796012708367</v>
      </c>
      <c r="AJ33" s="49">
        <f t="shared" ca="1" si="20"/>
        <v>209.30434536223856</v>
      </c>
      <c r="AK33" s="75">
        <f ca="1">T33*VLOOKUP('Tipo de Pilha_Furieri2014'!$E$1,'Área - us ur_Furieri2014'!$A$4:$R$6,2,FALSE)/1000</f>
        <v>0</v>
      </c>
      <c r="AL33" s="76">
        <f ca="1">U33*VLOOKUP('Tipo de Pilha_Furieri2014'!$E$1,'Área - us ur_Furieri2014'!$A$4:$R$6,3,FALSE)/1000</f>
        <v>0</v>
      </c>
      <c r="AM33" s="76">
        <f ca="1">V33*VLOOKUP('Tipo de Pilha_Furieri2014'!$E$1,'Área - us ur_Furieri2014'!$A$4:$R$6,4,FALSE)/1000</f>
        <v>0</v>
      </c>
      <c r="AN33" s="76">
        <f ca="1">W33*VLOOKUP('Tipo de Pilha_Furieri2014'!$E$1,'Área - us ur_Furieri2014'!$A$4:$R$6,5,FALSE)/1000</f>
        <v>5.3509271379451008E-5</v>
      </c>
      <c r="AO33" s="76">
        <f ca="1">X33*VLOOKUP('Tipo de Pilha_Furieri2014'!$E$1,'Área - us ur_Furieri2014'!$A$4:$R$6,6,FALSE)/1000</f>
        <v>8.0311810422119322E-4</v>
      </c>
      <c r="AP33" s="76">
        <f ca="1">Y33*VLOOKUP('Tipo de Pilha_Furieri2014'!$E$1,'Área - us ur_Furieri2014'!$A$4:$R$6,7,FALSE)/1000</f>
        <v>2.3298080017095332E-3</v>
      </c>
      <c r="AQ33" s="76">
        <f ca="1">Z33*VLOOKUP('Tipo de Pilha_Furieri2014'!$E$1,'Área - us ur_Furieri2014'!$A$4:$R$6,8,FALSE)/1000</f>
        <v>3.0338569388088142E-3</v>
      </c>
      <c r="AR33" s="76">
        <f ca="1">AA33*VLOOKUP('Tipo de Pilha_Furieri2014'!$E$1,'Área - us ur_Furieri2014'!$A$4:$R$6,9,FALSE)/1000</f>
        <v>3.2817489020827402E-3</v>
      </c>
      <c r="AS33" s="76">
        <f ca="1">AB33*VLOOKUP('Tipo de Pilha_Furieri2014'!$E$1,'Área - us ur_Furieri2014'!$A$4:$R$6,10,FALSE)/1000</f>
        <v>2.2848944415335844E-3</v>
      </c>
      <c r="AT33" s="76">
        <f ca="1">AC33*VLOOKUP('Tipo de Pilha_Furieri2014'!$E$1,'Área - us ur_Furieri2014'!$A$4:$R$6,11,FALSE)/1000</f>
        <v>1.9755521144346538E-3</v>
      </c>
      <c r="AU33" s="76">
        <f ca="1">AD33*VLOOKUP('Tipo de Pilha_Furieri2014'!$E$1,'Área - us ur_Furieri2014'!$A$4:$R$6,12,FALSE)/1000</f>
        <v>1.7400539132979914E-3</v>
      </c>
      <c r="AV33" s="76">
        <f ca="1">AE33*VLOOKUP('Tipo de Pilha_Furieri2014'!$E$1,'Área - us ur_Furieri2014'!$A$4:$R$6,13,FALSE)/1000</f>
        <v>5.4291936486321212E-4</v>
      </c>
      <c r="AW33" s="76">
        <f ca="1">AF33*VLOOKUP('Tipo de Pilha_Furieri2014'!$E$1,'Área - us ur_Furieri2014'!$A$4:$R$6,14,FALSE)/1000</f>
        <v>3.3119186818818491E-4</v>
      </c>
      <c r="AX33" s="76">
        <f ca="1">AG33*VLOOKUP('Tipo de Pilha_Furieri2014'!$E$1,'Área - us ur_Furieri2014'!$A$4:$R$6,15,FALSE)/1000</f>
        <v>1.322344321439951E-4</v>
      </c>
      <c r="AY33" s="76">
        <f ca="1">AH33*VLOOKUP('Tipo de Pilha_Furieri2014'!$E$1,'Área - us ur_Furieri2014'!$A$4:$R$6,16,FALSE)/1000</f>
        <v>0</v>
      </c>
      <c r="AZ33" s="76">
        <f ca="1">AI33*VLOOKUP('Tipo de Pilha_Furieri2014'!$E$1,'Área - us ur_Furieri2014'!$A$4:$R$6,17,FALSE)/1000</f>
        <v>0</v>
      </c>
      <c r="BA33" s="77">
        <f ca="1">AJ33*VLOOKUP('Tipo de Pilha_Furieri2014'!$E$1,'Área - us ur_Furieri2014'!$A$4:$R$6,18,FALSE)/1000</f>
        <v>0</v>
      </c>
      <c r="BB33" s="70">
        <f t="shared" ca="1" si="19"/>
        <v>1.6508887352663357E-2</v>
      </c>
    </row>
    <row r="34" spans="1:54" ht="15" customHeight="1" x14ac:dyDescent="0.2">
      <c r="A34" s="90">
        <f>'Série Vento-3 dias'!J34</f>
        <v>42100</v>
      </c>
      <c r="B34" s="55">
        <f ca="1">'Série Vento-3 dias'!K34</f>
        <v>12.027700719999999</v>
      </c>
      <c r="C34" s="48">
        <f t="shared" ca="1" si="2"/>
        <v>6.0138503600000004E-2</v>
      </c>
      <c r="D34" s="49">
        <f t="shared" ca="1" si="3"/>
        <v>0.18041551079999998</v>
      </c>
      <c r="E34" s="49">
        <f t="shared" ca="1" si="4"/>
        <v>0.30069251799999996</v>
      </c>
      <c r="F34" s="49">
        <f t="shared" ca="1" si="5"/>
        <v>0.42096952519999992</v>
      </c>
      <c r="G34" s="49">
        <f t="shared" ca="1" si="6"/>
        <v>0.54124653239999998</v>
      </c>
      <c r="H34" s="49">
        <f t="shared" ca="1" si="7"/>
        <v>0.66152353959999999</v>
      </c>
      <c r="I34" s="49">
        <f t="shared" ca="1" si="8"/>
        <v>0.78180054679999988</v>
      </c>
      <c r="J34" s="49">
        <f t="shared" ca="1" si="9"/>
        <v>0.902077554</v>
      </c>
      <c r="K34" s="49">
        <f t="shared" ca="1" si="10"/>
        <v>1.0223545612</v>
      </c>
      <c r="L34" s="49">
        <f t="shared" ca="1" si="11"/>
        <v>1.1426315683999999</v>
      </c>
      <c r="M34" s="49">
        <f t="shared" ca="1" si="12"/>
        <v>1.2629085756</v>
      </c>
      <c r="N34" s="49">
        <f t="shared" ca="1" si="13"/>
        <v>1.3831855827999997</v>
      </c>
      <c r="O34" s="49">
        <f t="shared" ca="1" si="14"/>
        <v>1.5034625899999998</v>
      </c>
      <c r="P34" s="49">
        <f t="shared" ca="1" si="15"/>
        <v>1.6237395971999999</v>
      </c>
      <c r="Q34" s="49">
        <f t="shared" ca="1" si="16"/>
        <v>1.7440166043999996</v>
      </c>
      <c r="R34" s="49">
        <f t="shared" ca="1" si="17"/>
        <v>1.8642936116000002</v>
      </c>
      <c r="S34" s="50">
        <f t="shared" ca="1" si="18"/>
        <v>1.9845706187999999</v>
      </c>
      <c r="T34" s="48">
        <f t="shared" ca="1" si="21"/>
        <v>0</v>
      </c>
      <c r="U34" s="49">
        <f t="shared" ca="1" si="21"/>
        <v>0</v>
      </c>
      <c r="V34" s="49">
        <f t="shared" ca="1" si="21"/>
        <v>0</v>
      </c>
      <c r="W34" s="49">
        <f t="shared" ca="1" si="21"/>
        <v>0</v>
      </c>
      <c r="X34" s="49">
        <f t="shared" ca="1" si="21"/>
        <v>3.4989591863194063</v>
      </c>
      <c r="Y34" s="49">
        <f t="shared" ca="1" si="21"/>
        <v>8.8970711545569401</v>
      </c>
      <c r="Z34" s="49">
        <f t="shared" ca="1" si="21"/>
        <v>15.973303904269175</v>
      </c>
      <c r="AA34" s="49">
        <f t="shared" ca="1" si="21"/>
        <v>24.72765743545613</v>
      </c>
      <c r="AB34" s="49">
        <f t="shared" ca="1" si="21"/>
        <v>35.160131748117792</v>
      </c>
      <c r="AC34" s="49">
        <f t="shared" ca="1" si="21"/>
        <v>47.270726842254135</v>
      </c>
      <c r="AD34" s="49">
        <f t="shared" ca="1" si="21"/>
        <v>61.059442717865224</v>
      </c>
      <c r="AE34" s="49">
        <f t="shared" ca="1" si="21"/>
        <v>76.52627937495096</v>
      </c>
      <c r="AF34" s="49">
        <f t="shared" ca="1" si="21"/>
        <v>93.671236813511456</v>
      </c>
      <c r="AG34" s="49">
        <f t="shared" ca="1" si="21"/>
        <v>112.49431503354667</v>
      </c>
      <c r="AH34" s="49">
        <f t="shared" ca="1" si="21"/>
        <v>132.99551403505649</v>
      </c>
      <c r="AI34" s="49">
        <f t="shared" ref="AI34:AI61" ca="1" si="22">IF(R34&gt;$BF$1,58*(R34-$BF$1)^2+25*(R34-$BF$1),0)</f>
        <v>155.17483381804121</v>
      </c>
      <c r="AJ34" s="49">
        <f t="shared" ca="1" si="20"/>
        <v>179.03227438250045</v>
      </c>
      <c r="AK34" s="75">
        <f ca="1">T34*VLOOKUP('Tipo de Pilha_Furieri2014'!$E$1,'Área - us ur_Furieri2014'!$A$4:$R$6,2,FALSE)/1000</f>
        <v>0</v>
      </c>
      <c r="AL34" s="76">
        <f ca="1">U34*VLOOKUP('Tipo de Pilha_Furieri2014'!$E$1,'Área - us ur_Furieri2014'!$A$4:$R$6,3,FALSE)/1000</f>
        <v>0</v>
      </c>
      <c r="AM34" s="76">
        <f ca="1">V34*VLOOKUP('Tipo de Pilha_Furieri2014'!$E$1,'Área - us ur_Furieri2014'!$A$4:$R$6,4,FALSE)/1000</f>
        <v>0</v>
      </c>
      <c r="AN34" s="76">
        <f ca="1">W34*VLOOKUP('Tipo de Pilha_Furieri2014'!$E$1,'Área - us ur_Furieri2014'!$A$4:$R$6,5,FALSE)/1000</f>
        <v>0</v>
      </c>
      <c r="AO34" s="76">
        <f ca="1">X34*VLOOKUP('Tipo de Pilha_Furieri2014'!$E$1,'Área - us ur_Furieri2014'!$A$4:$R$6,6,FALSE)/1000</f>
        <v>5.5633451062478553E-4</v>
      </c>
      <c r="AP34" s="76">
        <f ca="1">Y34*VLOOKUP('Tipo de Pilha_Furieri2014'!$E$1,'Área - us ur_Furieri2014'!$A$4:$R$6,7,FALSE)/1000</f>
        <v>1.806105444375059E-3</v>
      </c>
      <c r="AQ34" s="76">
        <f ca="1">Z34*VLOOKUP('Tipo de Pilha_Furieri2014'!$E$1,'Área - us ur_Furieri2014'!$A$4:$R$6,8,FALSE)/1000</f>
        <v>2.4439154973531834E-3</v>
      </c>
      <c r="AR34" s="76">
        <f ca="1">AA34*VLOOKUP('Tipo de Pilha_Furieri2014'!$E$1,'Área - us ur_Furieri2014'!$A$4:$R$6,9,FALSE)/1000</f>
        <v>2.6953146604647184E-3</v>
      </c>
      <c r="AS34" s="76">
        <f ca="1">AB34*VLOOKUP('Tipo de Pilha_Furieri2014'!$E$1,'Área - us ur_Furieri2014'!$A$4:$R$6,10,FALSE)/1000</f>
        <v>1.8986471143983611E-3</v>
      </c>
      <c r="AT34" s="76">
        <f ca="1">AC34*VLOOKUP('Tipo de Pilha_Furieri2014'!$E$1,'Área - us ur_Furieri2014'!$A$4:$R$6,11,FALSE)/1000</f>
        <v>1.654475439478895E-3</v>
      </c>
      <c r="AU34" s="76">
        <f ca="1">AD34*VLOOKUP('Tipo de Pilha_Furieri2014'!$E$1,'Área - us ur_Furieri2014'!$A$4:$R$6,12,FALSE)/1000</f>
        <v>1.4654266252287654E-3</v>
      </c>
      <c r="AV34" s="76">
        <f ca="1">AE34*VLOOKUP('Tipo de Pilha_Furieri2014'!$E$1,'Área - us ur_Furieri2014'!$A$4:$R$6,13,FALSE)/1000</f>
        <v>4.5915767624970578E-4</v>
      </c>
      <c r="AW34" s="76">
        <f ca="1">AF34*VLOOKUP('Tipo de Pilha_Furieri2014'!$E$1,'Área - us ur_Furieri2014'!$A$4:$R$6,14,FALSE)/1000</f>
        <v>2.8101371044053435E-4</v>
      </c>
      <c r="AX34" s="76">
        <f ca="1">AG34*VLOOKUP('Tipo de Pilha_Furieri2014'!$E$1,'Área - us ur_Furieri2014'!$A$4:$R$6,15,FALSE)/1000</f>
        <v>1.1249431503354668E-4</v>
      </c>
      <c r="AY34" s="76">
        <f ca="1">AH34*VLOOKUP('Tipo de Pilha_Furieri2014'!$E$1,'Área - us ur_Furieri2014'!$A$4:$R$6,16,FALSE)/1000</f>
        <v>0</v>
      </c>
      <c r="AZ34" s="76">
        <f ca="1">AI34*VLOOKUP('Tipo de Pilha_Furieri2014'!$E$1,'Área - us ur_Furieri2014'!$A$4:$R$6,17,FALSE)/1000</f>
        <v>0</v>
      </c>
      <c r="BA34" s="77">
        <f ca="1">AJ34*VLOOKUP('Tipo de Pilha_Furieri2014'!$E$1,'Área - us ur_Furieri2014'!$A$4:$R$6,18,FALSE)/1000</f>
        <v>0</v>
      </c>
      <c r="BB34" s="70">
        <f t="shared" ca="1" si="19"/>
        <v>1.3372884993647555E-2</v>
      </c>
    </row>
    <row r="35" spans="1:54" ht="15" customHeight="1" x14ac:dyDescent="0.2">
      <c r="A35" s="90">
        <f>'Série Vento-3 dias'!J35</f>
        <v>42103</v>
      </c>
      <c r="B35" s="55">
        <f ca="1">'Série Vento-3 dias'!K35</f>
        <v>19.759794039999999</v>
      </c>
      <c r="C35" s="48">
        <f t="shared" ca="1" si="2"/>
        <v>9.8798970200000016E-2</v>
      </c>
      <c r="D35" s="49">
        <f t="shared" ca="1" si="3"/>
        <v>0.29639691059999995</v>
      </c>
      <c r="E35" s="49">
        <f t="shared" ca="1" si="4"/>
        <v>0.49399485100000001</v>
      </c>
      <c r="F35" s="49">
        <f t="shared" ca="1" si="5"/>
        <v>0.69159279139999985</v>
      </c>
      <c r="G35" s="49">
        <f t="shared" ca="1" si="6"/>
        <v>0.88919073180000008</v>
      </c>
      <c r="H35" s="49">
        <f t="shared" ca="1" si="7"/>
        <v>1.0867886722000002</v>
      </c>
      <c r="I35" s="49">
        <f t="shared" ca="1" si="8"/>
        <v>1.2843866126000001</v>
      </c>
      <c r="J35" s="49">
        <f t="shared" ca="1" si="9"/>
        <v>1.4819845530000002</v>
      </c>
      <c r="K35" s="49">
        <f t="shared" ca="1" si="10"/>
        <v>1.6795824934000001</v>
      </c>
      <c r="L35" s="49">
        <f t="shared" ca="1" si="11"/>
        <v>1.8771804338</v>
      </c>
      <c r="M35" s="49">
        <f t="shared" ca="1" si="12"/>
        <v>2.0747783742000001</v>
      </c>
      <c r="N35" s="49">
        <f t="shared" ca="1" si="13"/>
        <v>2.2723763145999998</v>
      </c>
      <c r="O35" s="49">
        <f t="shared" ca="1" si="14"/>
        <v>2.4699742549999999</v>
      </c>
      <c r="P35" s="49">
        <f t="shared" ca="1" si="15"/>
        <v>2.6675721954</v>
      </c>
      <c r="Q35" s="49">
        <f t="shared" ca="1" si="16"/>
        <v>2.8651701357999997</v>
      </c>
      <c r="R35" s="49">
        <f t="shared" ca="1" si="17"/>
        <v>3.0627680762000002</v>
      </c>
      <c r="S35" s="50">
        <f t="shared" ca="1" si="18"/>
        <v>3.2603660165999999</v>
      </c>
      <c r="T35" s="48">
        <f t="shared" ref="T35:AH51" ca="1" si="23">IF(C35&gt;$BF$1,58*(C35-$BF$1)^2+25*(C35-$BF$1),0)</f>
        <v>0</v>
      </c>
      <c r="U35" s="49">
        <f t="shared" ca="1" si="23"/>
        <v>0</v>
      </c>
      <c r="V35" s="49">
        <f t="shared" ca="1" si="23"/>
        <v>1.8374010503617082</v>
      </c>
      <c r="W35" s="49">
        <f t="shared" ca="1" si="23"/>
        <v>10.50880551872174</v>
      </c>
      <c r="X35" s="49">
        <f t="shared" ca="1" si="23"/>
        <v>23.709423728919141</v>
      </c>
      <c r="Y35" s="49">
        <f t="shared" ca="1" si="23"/>
        <v>41.439255680953892</v>
      </c>
      <c r="Z35" s="49">
        <f t="shared" ca="1" si="23"/>
        <v>63.698301374825959</v>
      </c>
      <c r="AA35" s="49">
        <f t="shared" ca="1" si="23"/>
        <v>90.486560810535408</v>
      </c>
      <c r="AB35" s="49">
        <f t="shared" ca="1" si="23"/>
        <v>121.80403398808217</v>
      </c>
      <c r="AC35" s="49">
        <f t="shared" ca="1" si="23"/>
        <v>157.65072090746628</v>
      </c>
      <c r="AD35" s="49">
        <f t="shared" ca="1" si="23"/>
        <v>198.02662156868777</v>
      </c>
      <c r="AE35" s="49">
        <f t="shared" ca="1" si="23"/>
        <v>242.93173597174649</v>
      </c>
      <c r="AF35" s="49">
        <f t="shared" ca="1" si="23"/>
        <v>292.36606411664263</v>
      </c>
      <c r="AG35" s="49">
        <f t="shared" ca="1" si="23"/>
        <v>346.32960600337617</v>
      </c>
      <c r="AH35" s="49">
        <f t="shared" ca="1" si="23"/>
        <v>404.82236163194693</v>
      </c>
      <c r="AI35" s="49">
        <f t="shared" ca="1" si="22"/>
        <v>467.84433100235526</v>
      </c>
      <c r="AJ35" s="49">
        <f t="shared" ca="1" si="20"/>
        <v>535.3955141146007</v>
      </c>
      <c r="AK35" s="75">
        <f ca="1">T35*VLOOKUP('Tipo de Pilha_Furieri2014'!$E$1,'Área - us ur_Furieri2014'!$A$4:$R$6,2,FALSE)/1000</f>
        <v>0</v>
      </c>
      <c r="AL35" s="76">
        <f ca="1">U35*VLOOKUP('Tipo de Pilha_Furieri2014'!$E$1,'Área - us ur_Furieri2014'!$A$4:$R$6,3,FALSE)/1000</f>
        <v>0</v>
      </c>
      <c r="AM35" s="76">
        <f ca="1">V35*VLOOKUP('Tipo de Pilha_Furieri2014'!$E$1,'Área - us ur_Furieri2014'!$A$4:$R$6,4,FALSE)/1000</f>
        <v>1.3413027667640471E-4</v>
      </c>
      <c r="AN35" s="76">
        <f ca="1">W35*VLOOKUP('Tipo de Pilha_Furieri2014'!$E$1,'Área - us ur_Furieri2014'!$A$4:$R$6,5,FALSE)/1000</f>
        <v>1.0193541353160087E-3</v>
      </c>
      <c r="AO35" s="76">
        <f ca="1">X35*VLOOKUP('Tipo de Pilha_Furieri2014'!$E$1,'Área - us ur_Furieri2014'!$A$4:$R$6,6,FALSE)/1000</f>
        <v>3.7697983728981438E-3</v>
      </c>
      <c r="AP35" s="76">
        <f ca="1">Y35*VLOOKUP('Tipo de Pilha_Furieri2014'!$E$1,'Área - us ur_Furieri2014'!$A$4:$R$6,7,FALSE)/1000</f>
        <v>8.41216890323364E-3</v>
      </c>
      <c r="AQ35" s="76">
        <f ca="1">Z35*VLOOKUP('Tipo de Pilha_Furieri2014'!$E$1,'Área - us ur_Furieri2014'!$A$4:$R$6,8,FALSE)/1000</f>
        <v>9.7458401103483715E-3</v>
      </c>
      <c r="AR35" s="76">
        <f ca="1">AA35*VLOOKUP('Tipo de Pilha_Furieri2014'!$E$1,'Área - us ur_Furieri2014'!$A$4:$R$6,9,FALSE)/1000</f>
        <v>9.8630351283483589E-3</v>
      </c>
      <c r="AS35" s="76">
        <f ca="1">AB35*VLOOKUP('Tipo de Pilha_Furieri2014'!$E$1,'Área - us ur_Furieri2014'!$A$4:$R$6,10,FALSE)/1000</f>
        <v>6.577417835356438E-3</v>
      </c>
      <c r="AT35" s="76">
        <f ca="1">AC35*VLOOKUP('Tipo de Pilha_Furieri2014'!$E$1,'Área - us ur_Furieri2014'!$A$4:$R$6,11,FALSE)/1000</f>
        <v>5.517775231761321E-3</v>
      </c>
      <c r="AU35" s="76">
        <f ca="1">AD35*VLOOKUP('Tipo de Pilha_Furieri2014'!$E$1,'Área - us ur_Furieri2014'!$A$4:$R$6,12,FALSE)/1000</f>
        <v>4.7526389176485067E-3</v>
      </c>
      <c r="AV35" s="76">
        <f ca="1">AE35*VLOOKUP('Tipo de Pilha_Furieri2014'!$E$1,'Área - us ur_Furieri2014'!$A$4:$R$6,13,FALSE)/1000</f>
        <v>1.4575904158304789E-3</v>
      </c>
      <c r="AW35" s="76">
        <f ca="1">AF35*VLOOKUP('Tipo de Pilha_Furieri2014'!$E$1,'Área - us ur_Furieri2014'!$A$4:$R$6,14,FALSE)/1000</f>
        <v>8.7709819234992796E-4</v>
      </c>
      <c r="AX35" s="76">
        <f ca="1">AG35*VLOOKUP('Tipo de Pilha_Furieri2014'!$E$1,'Área - us ur_Furieri2014'!$A$4:$R$6,15,FALSE)/1000</f>
        <v>3.4632960600337621E-4</v>
      </c>
      <c r="AY35" s="76">
        <f ca="1">AH35*VLOOKUP('Tipo de Pilha_Furieri2014'!$E$1,'Área - us ur_Furieri2014'!$A$4:$R$6,16,FALSE)/1000</f>
        <v>0</v>
      </c>
      <c r="AZ35" s="76">
        <f ca="1">AI35*VLOOKUP('Tipo de Pilha_Furieri2014'!$E$1,'Área - us ur_Furieri2014'!$A$4:$R$6,17,FALSE)/1000</f>
        <v>0</v>
      </c>
      <c r="BA35" s="77">
        <f ca="1">AJ35*VLOOKUP('Tipo de Pilha_Furieri2014'!$E$1,'Área - us ur_Furieri2014'!$A$4:$R$6,18,FALSE)/1000</f>
        <v>0</v>
      </c>
      <c r="BB35" s="70">
        <f t="shared" ca="1" si="19"/>
        <v>5.247317712577098E-2</v>
      </c>
    </row>
    <row r="36" spans="1:54" ht="15" customHeight="1" x14ac:dyDescent="0.2">
      <c r="A36" s="90">
        <f>'Série Vento-3 dias'!J36</f>
        <v>42106</v>
      </c>
      <c r="B36" s="55">
        <f ca="1">'Série Vento-3 dias'!K36</f>
        <v>9.4503362800000001</v>
      </c>
      <c r="C36" s="48">
        <f t="shared" ca="1" si="2"/>
        <v>4.7251681400000009E-2</v>
      </c>
      <c r="D36" s="49">
        <f t="shared" ca="1" si="3"/>
        <v>0.14175504419999999</v>
      </c>
      <c r="E36" s="49">
        <f t="shared" ca="1" si="4"/>
        <v>0.236258407</v>
      </c>
      <c r="F36" s="49">
        <f t="shared" ca="1" si="5"/>
        <v>0.33076176979999999</v>
      </c>
      <c r="G36" s="49">
        <f t="shared" ca="1" si="6"/>
        <v>0.42526513260000004</v>
      </c>
      <c r="H36" s="49">
        <f t="shared" ca="1" si="7"/>
        <v>0.51976849540000003</v>
      </c>
      <c r="I36" s="49">
        <f t="shared" ca="1" si="8"/>
        <v>0.61427185820000008</v>
      </c>
      <c r="J36" s="49">
        <f t="shared" ca="1" si="9"/>
        <v>0.70877522100000012</v>
      </c>
      <c r="K36" s="49">
        <f t="shared" ca="1" si="10"/>
        <v>0.80327858380000006</v>
      </c>
      <c r="L36" s="49">
        <f t="shared" ca="1" si="11"/>
        <v>0.89778194659999999</v>
      </c>
      <c r="M36" s="49">
        <f t="shared" ca="1" si="12"/>
        <v>0.99228530940000015</v>
      </c>
      <c r="N36" s="49">
        <f t="shared" ca="1" si="13"/>
        <v>1.0867886722</v>
      </c>
      <c r="O36" s="49">
        <f t="shared" ca="1" si="14"/>
        <v>1.181292035</v>
      </c>
      <c r="P36" s="49">
        <f t="shared" ca="1" si="15"/>
        <v>1.2757953978000001</v>
      </c>
      <c r="Q36" s="49">
        <f t="shared" ca="1" si="16"/>
        <v>1.3702987605999999</v>
      </c>
      <c r="R36" s="49">
        <f t="shared" ca="1" si="17"/>
        <v>1.4648021234000004</v>
      </c>
      <c r="S36" s="50">
        <f t="shared" ca="1" si="18"/>
        <v>1.5593054862000002</v>
      </c>
      <c r="T36" s="48">
        <f t="shared" ca="1" si="23"/>
        <v>0</v>
      </c>
      <c r="U36" s="49">
        <f t="shared" ca="1" si="23"/>
        <v>0</v>
      </c>
      <c r="V36" s="49">
        <f t="shared" ca="1" si="23"/>
        <v>0</v>
      </c>
      <c r="W36" s="49">
        <f t="shared" ca="1" si="23"/>
        <v>0</v>
      </c>
      <c r="X36" s="49">
        <f t="shared" ca="1" si="23"/>
        <v>0</v>
      </c>
      <c r="Y36" s="49">
        <f t="shared" ca="1" si="23"/>
        <v>2.7115985854500311</v>
      </c>
      <c r="Z36" s="49">
        <f t="shared" ca="1" si="23"/>
        <v>6.5762512830198965</v>
      </c>
      <c r="AA36" s="49">
        <f t="shared" ca="1" si="23"/>
        <v>11.47688670792874</v>
      </c>
      <c r="AB36" s="49">
        <f t="shared" ca="1" si="23"/>
        <v>17.413504860176555</v>
      </c>
      <c r="AC36" s="49">
        <f t="shared" ca="1" si="23"/>
        <v>24.386105739763345</v>
      </c>
      <c r="AD36" s="49">
        <f t="shared" ca="1" si="23"/>
        <v>32.394689346689134</v>
      </c>
      <c r="AE36" s="49">
        <f t="shared" ca="1" si="23"/>
        <v>41.43925568095387</v>
      </c>
      <c r="AF36" s="49">
        <f t="shared" ca="1" si="23"/>
        <v>51.519804742557596</v>
      </c>
      <c r="AG36" s="49">
        <f t="shared" ca="1" si="23"/>
        <v>62.636336531500305</v>
      </c>
      <c r="AH36" s="49">
        <f t="shared" ca="1" si="23"/>
        <v>74.788851047781975</v>
      </c>
      <c r="AI36" s="49">
        <f t="shared" ca="1" si="22"/>
        <v>87.977348291402706</v>
      </c>
      <c r="AJ36" s="49">
        <f t="shared" ca="1" si="20"/>
        <v>102.20182826236231</v>
      </c>
      <c r="AK36" s="75">
        <f ca="1">T36*VLOOKUP('Tipo de Pilha_Furieri2014'!$E$1,'Área - us ur_Furieri2014'!$A$4:$R$6,2,FALSE)/1000</f>
        <v>0</v>
      </c>
      <c r="AL36" s="76">
        <f ca="1">U36*VLOOKUP('Tipo de Pilha_Furieri2014'!$E$1,'Área - us ur_Furieri2014'!$A$4:$R$6,3,FALSE)/1000</f>
        <v>0</v>
      </c>
      <c r="AM36" s="76">
        <f ca="1">V36*VLOOKUP('Tipo de Pilha_Furieri2014'!$E$1,'Área - us ur_Furieri2014'!$A$4:$R$6,4,FALSE)/1000</f>
        <v>0</v>
      </c>
      <c r="AN36" s="76">
        <f ca="1">W36*VLOOKUP('Tipo de Pilha_Furieri2014'!$E$1,'Área - us ur_Furieri2014'!$A$4:$R$6,5,FALSE)/1000</f>
        <v>0</v>
      </c>
      <c r="AO36" s="76">
        <f ca="1">X36*VLOOKUP('Tipo de Pilha_Furieri2014'!$E$1,'Área - us ur_Furieri2014'!$A$4:$R$6,6,FALSE)/1000</f>
        <v>0</v>
      </c>
      <c r="AP36" s="76">
        <f ca="1">Y36*VLOOKUP('Tipo de Pilha_Furieri2014'!$E$1,'Área - us ur_Furieri2014'!$A$4:$R$6,7,FALSE)/1000</f>
        <v>5.5045451284635634E-4</v>
      </c>
      <c r="AQ36" s="76">
        <f ca="1">Z36*VLOOKUP('Tipo de Pilha_Furieri2014'!$E$1,'Área - us ur_Furieri2014'!$A$4:$R$6,8,FALSE)/1000</f>
        <v>1.0061664463020441E-3</v>
      </c>
      <c r="AR36" s="76">
        <f ca="1">AA36*VLOOKUP('Tipo de Pilha_Furieri2014'!$E$1,'Área - us ur_Furieri2014'!$A$4:$R$6,9,FALSE)/1000</f>
        <v>1.2509806511642328E-3</v>
      </c>
      <c r="AS36" s="76">
        <f ca="1">AB36*VLOOKUP('Tipo de Pilha_Furieri2014'!$E$1,'Área - us ur_Furieri2014'!$A$4:$R$6,10,FALSE)/1000</f>
        <v>9.4032926244953406E-4</v>
      </c>
      <c r="AT36" s="76">
        <f ca="1">AC36*VLOOKUP('Tipo de Pilha_Furieri2014'!$E$1,'Área - us ur_Furieri2014'!$A$4:$R$6,11,FALSE)/1000</f>
        <v>8.5351370089171714E-4</v>
      </c>
      <c r="AU36" s="76">
        <f ca="1">AD36*VLOOKUP('Tipo de Pilha_Furieri2014'!$E$1,'Área - us ur_Furieri2014'!$A$4:$R$6,12,FALSE)/1000</f>
        <v>7.7747254432053924E-4</v>
      </c>
      <c r="AV36" s="76">
        <f ca="1">AE36*VLOOKUP('Tipo de Pilha_Furieri2014'!$E$1,'Área - us ur_Furieri2014'!$A$4:$R$6,13,FALSE)/1000</f>
        <v>2.4863553408572322E-4</v>
      </c>
      <c r="AW36" s="76">
        <f ca="1">AF36*VLOOKUP('Tipo de Pilha_Furieri2014'!$E$1,'Área - us ur_Furieri2014'!$A$4:$R$6,14,FALSE)/1000</f>
        <v>1.545594142276728E-4</v>
      </c>
      <c r="AX36" s="76">
        <f ca="1">AG36*VLOOKUP('Tipo de Pilha_Furieri2014'!$E$1,'Área - us ur_Furieri2014'!$A$4:$R$6,15,FALSE)/1000</f>
        <v>6.26363365315003E-5</v>
      </c>
      <c r="AY36" s="76">
        <f ca="1">AH36*VLOOKUP('Tipo de Pilha_Furieri2014'!$E$1,'Área - us ur_Furieri2014'!$A$4:$R$6,16,FALSE)/1000</f>
        <v>0</v>
      </c>
      <c r="AZ36" s="76">
        <f ca="1">AI36*VLOOKUP('Tipo de Pilha_Furieri2014'!$E$1,'Área - us ur_Furieri2014'!$A$4:$R$6,17,FALSE)/1000</f>
        <v>0</v>
      </c>
      <c r="BA36" s="77">
        <f ca="1">AJ36*VLOOKUP('Tipo de Pilha_Furieri2014'!$E$1,'Área - us ur_Furieri2014'!$A$4:$R$6,18,FALSE)/1000</f>
        <v>0</v>
      </c>
      <c r="BB36" s="70">
        <f t="shared" ca="1" si="19"/>
        <v>5.8447484028193199E-3</v>
      </c>
    </row>
    <row r="37" spans="1:54" ht="15" customHeight="1" x14ac:dyDescent="0.2">
      <c r="A37" s="90">
        <f>'Série Vento-3 dias'!J37</f>
        <v>42109</v>
      </c>
      <c r="B37" s="55">
        <f ca="1">'Série Vento-3 dias'!K37</f>
        <v>12.886822199999999</v>
      </c>
      <c r="C37" s="48">
        <f t="shared" ca="1" si="2"/>
        <v>6.4434111000000002E-2</v>
      </c>
      <c r="D37" s="49">
        <f t="shared" ca="1" si="3"/>
        <v>0.19330233299999999</v>
      </c>
      <c r="E37" s="49">
        <f t="shared" ca="1" si="4"/>
        <v>0.32217055500000003</v>
      </c>
      <c r="F37" s="49">
        <f t="shared" ca="1" si="5"/>
        <v>0.45103877699999995</v>
      </c>
      <c r="G37" s="49">
        <f t="shared" ca="1" si="6"/>
        <v>0.57990699899999998</v>
      </c>
      <c r="H37" s="49">
        <f t="shared" ca="1" si="7"/>
        <v>0.70877522100000001</v>
      </c>
      <c r="I37" s="49">
        <f t="shared" ca="1" si="8"/>
        <v>0.83764344299999993</v>
      </c>
      <c r="J37" s="49">
        <f t="shared" ca="1" si="9"/>
        <v>0.96651166500000008</v>
      </c>
      <c r="K37" s="49">
        <f t="shared" ca="1" si="10"/>
        <v>1.095379887</v>
      </c>
      <c r="L37" s="49">
        <f t="shared" ca="1" si="11"/>
        <v>1.2242481089999999</v>
      </c>
      <c r="M37" s="49">
        <f t="shared" ca="1" si="12"/>
        <v>1.3531163310000001</v>
      </c>
      <c r="N37" s="49">
        <f t="shared" ca="1" si="13"/>
        <v>1.4819845529999998</v>
      </c>
      <c r="O37" s="49">
        <f t="shared" ca="1" si="14"/>
        <v>1.6108527749999999</v>
      </c>
      <c r="P37" s="49">
        <f t="shared" ca="1" si="15"/>
        <v>1.739720997</v>
      </c>
      <c r="Q37" s="49">
        <f t="shared" ca="1" si="16"/>
        <v>1.8685892189999997</v>
      </c>
      <c r="R37" s="49">
        <f t="shared" ca="1" si="17"/>
        <v>1.9974574410000003</v>
      </c>
      <c r="S37" s="50">
        <f t="shared" ca="1" si="18"/>
        <v>2.1263256629999998</v>
      </c>
      <c r="T37" s="48">
        <f t="shared" ca="1" si="23"/>
        <v>0</v>
      </c>
      <c r="U37" s="49">
        <f t="shared" ca="1" si="23"/>
        <v>0</v>
      </c>
      <c r="V37" s="49">
        <f t="shared" ca="1" si="23"/>
        <v>0</v>
      </c>
      <c r="W37" s="49">
        <f t="shared" ca="1" si="23"/>
        <v>0.55164197298403106</v>
      </c>
      <c r="X37" s="49">
        <f t="shared" ca="1" si="23"/>
        <v>5.0510572592527874</v>
      </c>
      <c r="Y37" s="49">
        <f t="shared" ca="1" si="23"/>
        <v>11.476886707928735</v>
      </c>
      <c r="Z37" s="49">
        <f t="shared" ca="1" si="23"/>
        <v>19.82913031901186</v>
      </c>
      <c r="AA37" s="49">
        <f t="shared" ca="1" si="23"/>
        <v>30.107788092502204</v>
      </c>
      <c r="AB37" s="49">
        <f t="shared" ca="1" si="23"/>
        <v>42.312860028399705</v>
      </c>
      <c r="AC37" s="49">
        <f t="shared" ca="1" si="23"/>
        <v>56.444346126704389</v>
      </c>
      <c r="AD37" s="49">
        <f t="shared" ca="1" si="23"/>
        <v>72.502246387416307</v>
      </c>
      <c r="AE37" s="49">
        <f t="shared" ca="1" si="23"/>
        <v>90.486560810535352</v>
      </c>
      <c r="AF37" s="49">
        <f t="shared" ca="1" si="23"/>
        <v>110.39728939606164</v>
      </c>
      <c r="AG37" s="49">
        <f t="shared" ca="1" si="23"/>
        <v>132.23443214399509</v>
      </c>
      <c r="AH37" s="49">
        <f t="shared" ca="1" si="23"/>
        <v>155.9979890543357</v>
      </c>
      <c r="AI37" s="49">
        <f t="shared" ca="1" si="22"/>
        <v>181.68796012708367</v>
      </c>
      <c r="AJ37" s="49">
        <f t="shared" ca="1" si="20"/>
        <v>209.30434536223856</v>
      </c>
      <c r="AK37" s="75">
        <f ca="1">T37*VLOOKUP('Tipo de Pilha_Furieri2014'!$E$1,'Área - us ur_Furieri2014'!$A$4:$R$6,2,FALSE)/1000</f>
        <v>0</v>
      </c>
      <c r="AL37" s="76">
        <f ca="1">U37*VLOOKUP('Tipo de Pilha_Furieri2014'!$E$1,'Área - us ur_Furieri2014'!$A$4:$R$6,3,FALSE)/1000</f>
        <v>0</v>
      </c>
      <c r="AM37" s="76">
        <f ca="1">V37*VLOOKUP('Tipo de Pilha_Furieri2014'!$E$1,'Área - us ur_Furieri2014'!$A$4:$R$6,4,FALSE)/1000</f>
        <v>0</v>
      </c>
      <c r="AN37" s="76">
        <f ca="1">W37*VLOOKUP('Tipo de Pilha_Furieri2014'!$E$1,'Área - us ur_Furieri2014'!$A$4:$R$6,5,FALSE)/1000</f>
        <v>5.3509271379451008E-5</v>
      </c>
      <c r="AO37" s="76">
        <f ca="1">X37*VLOOKUP('Tipo de Pilha_Furieri2014'!$E$1,'Área - us ur_Furieri2014'!$A$4:$R$6,6,FALSE)/1000</f>
        <v>8.0311810422119322E-4</v>
      </c>
      <c r="AP37" s="76">
        <f ca="1">Y37*VLOOKUP('Tipo de Pilha_Furieri2014'!$E$1,'Área - us ur_Furieri2014'!$A$4:$R$6,7,FALSE)/1000</f>
        <v>2.3298080017095332E-3</v>
      </c>
      <c r="AQ37" s="76">
        <f ca="1">Z37*VLOOKUP('Tipo de Pilha_Furieri2014'!$E$1,'Área - us ur_Furieri2014'!$A$4:$R$6,8,FALSE)/1000</f>
        <v>3.0338569388088142E-3</v>
      </c>
      <c r="AR37" s="76">
        <f ca="1">AA37*VLOOKUP('Tipo de Pilha_Furieri2014'!$E$1,'Área - us ur_Furieri2014'!$A$4:$R$6,9,FALSE)/1000</f>
        <v>3.2817489020827402E-3</v>
      </c>
      <c r="AS37" s="76">
        <f ca="1">AB37*VLOOKUP('Tipo de Pilha_Furieri2014'!$E$1,'Área - us ur_Furieri2014'!$A$4:$R$6,10,FALSE)/1000</f>
        <v>2.2848944415335844E-3</v>
      </c>
      <c r="AT37" s="76">
        <f ca="1">AC37*VLOOKUP('Tipo de Pilha_Furieri2014'!$E$1,'Área - us ur_Furieri2014'!$A$4:$R$6,11,FALSE)/1000</f>
        <v>1.9755521144346538E-3</v>
      </c>
      <c r="AU37" s="76">
        <f ca="1">AD37*VLOOKUP('Tipo de Pilha_Furieri2014'!$E$1,'Área - us ur_Furieri2014'!$A$4:$R$6,12,FALSE)/1000</f>
        <v>1.7400539132979914E-3</v>
      </c>
      <c r="AV37" s="76">
        <f ca="1">AE37*VLOOKUP('Tipo de Pilha_Furieri2014'!$E$1,'Área - us ur_Furieri2014'!$A$4:$R$6,13,FALSE)/1000</f>
        <v>5.4291936486321212E-4</v>
      </c>
      <c r="AW37" s="76">
        <f ca="1">AF37*VLOOKUP('Tipo de Pilha_Furieri2014'!$E$1,'Área - us ur_Furieri2014'!$A$4:$R$6,14,FALSE)/1000</f>
        <v>3.3119186818818491E-4</v>
      </c>
      <c r="AX37" s="76">
        <f ca="1">AG37*VLOOKUP('Tipo de Pilha_Furieri2014'!$E$1,'Área - us ur_Furieri2014'!$A$4:$R$6,15,FALSE)/1000</f>
        <v>1.322344321439951E-4</v>
      </c>
      <c r="AY37" s="76">
        <f ca="1">AH37*VLOOKUP('Tipo de Pilha_Furieri2014'!$E$1,'Área - us ur_Furieri2014'!$A$4:$R$6,16,FALSE)/1000</f>
        <v>0</v>
      </c>
      <c r="AZ37" s="76">
        <f ca="1">AI37*VLOOKUP('Tipo de Pilha_Furieri2014'!$E$1,'Área - us ur_Furieri2014'!$A$4:$R$6,17,FALSE)/1000</f>
        <v>0</v>
      </c>
      <c r="BA37" s="77">
        <f ca="1">AJ37*VLOOKUP('Tipo de Pilha_Furieri2014'!$E$1,'Área - us ur_Furieri2014'!$A$4:$R$6,18,FALSE)/1000</f>
        <v>0</v>
      </c>
      <c r="BB37" s="70">
        <f t="shared" ca="1" si="19"/>
        <v>1.6508887352663357E-2</v>
      </c>
    </row>
    <row r="38" spans="1:54" ht="15" customHeight="1" x14ac:dyDescent="0.2">
      <c r="A38" s="90">
        <f>'Série Vento-3 dias'!J38</f>
        <v>42112</v>
      </c>
      <c r="B38" s="55">
        <f ca="1">'Série Vento-3 dias'!K38</f>
        <v>12.886822199999999</v>
      </c>
      <c r="C38" s="48">
        <f t="shared" ca="1" si="2"/>
        <v>6.4434111000000002E-2</v>
      </c>
      <c r="D38" s="49">
        <f t="shared" ca="1" si="3"/>
        <v>0.19330233299999999</v>
      </c>
      <c r="E38" s="49">
        <f t="shared" ca="1" si="4"/>
        <v>0.32217055500000003</v>
      </c>
      <c r="F38" s="49">
        <f t="shared" ca="1" si="5"/>
        <v>0.45103877699999995</v>
      </c>
      <c r="G38" s="49">
        <f t="shared" ca="1" si="6"/>
        <v>0.57990699899999998</v>
      </c>
      <c r="H38" s="49">
        <f t="shared" ca="1" si="7"/>
        <v>0.70877522100000001</v>
      </c>
      <c r="I38" s="49">
        <f t="shared" ca="1" si="8"/>
        <v>0.83764344299999993</v>
      </c>
      <c r="J38" s="49">
        <f t="shared" ca="1" si="9"/>
        <v>0.96651166500000008</v>
      </c>
      <c r="K38" s="49">
        <f t="shared" ca="1" si="10"/>
        <v>1.095379887</v>
      </c>
      <c r="L38" s="49">
        <f t="shared" ca="1" si="11"/>
        <v>1.2242481089999999</v>
      </c>
      <c r="M38" s="49">
        <f t="shared" ca="1" si="12"/>
        <v>1.3531163310000001</v>
      </c>
      <c r="N38" s="49">
        <f t="shared" ca="1" si="13"/>
        <v>1.4819845529999998</v>
      </c>
      <c r="O38" s="49">
        <f t="shared" ca="1" si="14"/>
        <v>1.6108527749999999</v>
      </c>
      <c r="P38" s="49">
        <f t="shared" ca="1" si="15"/>
        <v>1.739720997</v>
      </c>
      <c r="Q38" s="49">
        <f t="shared" ca="1" si="16"/>
        <v>1.8685892189999997</v>
      </c>
      <c r="R38" s="49">
        <f t="shared" ca="1" si="17"/>
        <v>1.9974574410000003</v>
      </c>
      <c r="S38" s="50">
        <f t="shared" ca="1" si="18"/>
        <v>2.1263256629999998</v>
      </c>
      <c r="T38" s="48">
        <f t="shared" ca="1" si="23"/>
        <v>0</v>
      </c>
      <c r="U38" s="49">
        <f t="shared" ca="1" si="23"/>
        <v>0</v>
      </c>
      <c r="V38" s="49">
        <f t="shared" ca="1" si="23"/>
        <v>0</v>
      </c>
      <c r="W38" s="49">
        <f t="shared" ca="1" si="23"/>
        <v>0.55164197298403106</v>
      </c>
      <c r="X38" s="49">
        <f t="shared" ca="1" si="23"/>
        <v>5.0510572592527874</v>
      </c>
      <c r="Y38" s="49">
        <f t="shared" ca="1" si="23"/>
        <v>11.476886707928735</v>
      </c>
      <c r="Z38" s="49">
        <f t="shared" ca="1" si="23"/>
        <v>19.82913031901186</v>
      </c>
      <c r="AA38" s="49">
        <f t="shared" ca="1" si="23"/>
        <v>30.107788092502204</v>
      </c>
      <c r="AB38" s="49">
        <f t="shared" ca="1" si="23"/>
        <v>42.312860028399705</v>
      </c>
      <c r="AC38" s="49">
        <f t="shared" ca="1" si="23"/>
        <v>56.444346126704389</v>
      </c>
      <c r="AD38" s="49">
        <f t="shared" ca="1" si="23"/>
        <v>72.502246387416307</v>
      </c>
      <c r="AE38" s="49">
        <f t="shared" ca="1" si="23"/>
        <v>90.486560810535352</v>
      </c>
      <c r="AF38" s="49">
        <f t="shared" ca="1" si="23"/>
        <v>110.39728939606164</v>
      </c>
      <c r="AG38" s="49">
        <f t="shared" ca="1" si="23"/>
        <v>132.23443214399509</v>
      </c>
      <c r="AH38" s="49">
        <f t="shared" ca="1" si="23"/>
        <v>155.9979890543357</v>
      </c>
      <c r="AI38" s="49">
        <f t="shared" ca="1" si="22"/>
        <v>181.68796012708367</v>
      </c>
      <c r="AJ38" s="49">
        <f t="shared" ca="1" si="20"/>
        <v>209.30434536223856</v>
      </c>
      <c r="AK38" s="75">
        <f ca="1">T38*VLOOKUP('Tipo de Pilha_Furieri2014'!$E$1,'Área - us ur_Furieri2014'!$A$4:$R$6,2,FALSE)/1000</f>
        <v>0</v>
      </c>
      <c r="AL38" s="76">
        <f ca="1">U38*VLOOKUP('Tipo de Pilha_Furieri2014'!$E$1,'Área - us ur_Furieri2014'!$A$4:$R$6,3,FALSE)/1000</f>
        <v>0</v>
      </c>
      <c r="AM38" s="76">
        <f ca="1">V38*VLOOKUP('Tipo de Pilha_Furieri2014'!$E$1,'Área - us ur_Furieri2014'!$A$4:$R$6,4,FALSE)/1000</f>
        <v>0</v>
      </c>
      <c r="AN38" s="76">
        <f ca="1">W38*VLOOKUP('Tipo de Pilha_Furieri2014'!$E$1,'Área - us ur_Furieri2014'!$A$4:$R$6,5,FALSE)/1000</f>
        <v>5.3509271379451008E-5</v>
      </c>
      <c r="AO38" s="76">
        <f ca="1">X38*VLOOKUP('Tipo de Pilha_Furieri2014'!$E$1,'Área - us ur_Furieri2014'!$A$4:$R$6,6,FALSE)/1000</f>
        <v>8.0311810422119322E-4</v>
      </c>
      <c r="AP38" s="76">
        <f ca="1">Y38*VLOOKUP('Tipo de Pilha_Furieri2014'!$E$1,'Área - us ur_Furieri2014'!$A$4:$R$6,7,FALSE)/1000</f>
        <v>2.3298080017095332E-3</v>
      </c>
      <c r="AQ38" s="76">
        <f ca="1">Z38*VLOOKUP('Tipo de Pilha_Furieri2014'!$E$1,'Área - us ur_Furieri2014'!$A$4:$R$6,8,FALSE)/1000</f>
        <v>3.0338569388088142E-3</v>
      </c>
      <c r="AR38" s="76">
        <f ca="1">AA38*VLOOKUP('Tipo de Pilha_Furieri2014'!$E$1,'Área - us ur_Furieri2014'!$A$4:$R$6,9,FALSE)/1000</f>
        <v>3.2817489020827402E-3</v>
      </c>
      <c r="AS38" s="76">
        <f ca="1">AB38*VLOOKUP('Tipo de Pilha_Furieri2014'!$E$1,'Área - us ur_Furieri2014'!$A$4:$R$6,10,FALSE)/1000</f>
        <v>2.2848944415335844E-3</v>
      </c>
      <c r="AT38" s="76">
        <f ca="1">AC38*VLOOKUP('Tipo de Pilha_Furieri2014'!$E$1,'Área - us ur_Furieri2014'!$A$4:$R$6,11,FALSE)/1000</f>
        <v>1.9755521144346538E-3</v>
      </c>
      <c r="AU38" s="76">
        <f ca="1">AD38*VLOOKUP('Tipo de Pilha_Furieri2014'!$E$1,'Área - us ur_Furieri2014'!$A$4:$R$6,12,FALSE)/1000</f>
        <v>1.7400539132979914E-3</v>
      </c>
      <c r="AV38" s="76">
        <f ca="1">AE38*VLOOKUP('Tipo de Pilha_Furieri2014'!$E$1,'Área - us ur_Furieri2014'!$A$4:$R$6,13,FALSE)/1000</f>
        <v>5.4291936486321212E-4</v>
      </c>
      <c r="AW38" s="76">
        <f ca="1">AF38*VLOOKUP('Tipo de Pilha_Furieri2014'!$E$1,'Área - us ur_Furieri2014'!$A$4:$R$6,14,FALSE)/1000</f>
        <v>3.3119186818818491E-4</v>
      </c>
      <c r="AX38" s="76">
        <f ca="1">AG38*VLOOKUP('Tipo de Pilha_Furieri2014'!$E$1,'Área - us ur_Furieri2014'!$A$4:$R$6,15,FALSE)/1000</f>
        <v>1.322344321439951E-4</v>
      </c>
      <c r="AY38" s="76">
        <f ca="1">AH38*VLOOKUP('Tipo de Pilha_Furieri2014'!$E$1,'Área - us ur_Furieri2014'!$A$4:$R$6,16,FALSE)/1000</f>
        <v>0</v>
      </c>
      <c r="AZ38" s="76">
        <f ca="1">AI38*VLOOKUP('Tipo de Pilha_Furieri2014'!$E$1,'Área - us ur_Furieri2014'!$A$4:$R$6,17,FALSE)/1000</f>
        <v>0</v>
      </c>
      <c r="BA38" s="77">
        <f ca="1">AJ38*VLOOKUP('Tipo de Pilha_Furieri2014'!$E$1,'Área - us ur_Furieri2014'!$A$4:$R$6,18,FALSE)/1000</f>
        <v>0</v>
      </c>
      <c r="BB38" s="70">
        <f t="shared" ca="1" si="19"/>
        <v>1.6508887352663357E-2</v>
      </c>
    </row>
    <row r="39" spans="1:54" ht="15" customHeight="1" x14ac:dyDescent="0.2">
      <c r="A39" s="90">
        <f>'Série Vento-3 dias'!J39</f>
        <v>42115</v>
      </c>
      <c r="B39" s="55">
        <f ca="1">'Série Vento-3 dias'!K39</f>
        <v>11.16857924</v>
      </c>
      <c r="C39" s="48">
        <f t="shared" ca="1" si="2"/>
        <v>5.5842896200000013E-2</v>
      </c>
      <c r="D39" s="49">
        <f t="shared" ca="1" si="3"/>
        <v>0.16752868859999998</v>
      </c>
      <c r="E39" s="49">
        <f t="shared" ca="1" si="4"/>
        <v>0.27921448100000001</v>
      </c>
      <c r="F39" s="49">
        <f t="shared" ca="1" si="5"/>
        <v>0.39090027339999994</v>
      </c>
      <c r="G39" s="49">
        <f t="shared" ca="1" si="6"/>
        <v>0.50258606580000009</v>
      </c>
      <c r="H39" s="49">
        <f t="shared" ca="1" si="7"/>
        <v>0.61427185820000008</v>
      </c>
      <c r="I39" s="49">
        <f t="shared" ca="1" si="8"/>
        <v>0.72595765060000006</v>
      </c>
      <c r="J39" s="49">
        <f t="shared" ca="1" si="9"/>
        <v>0.83764344300000015</v>
      </c>
      <c r="K39" s="49">
        <f t="shared" ca="1" si="10"/>
        <v>0.94932923540000003</v>
      </c>
      <c r="L39" s="49">
        <f t="shared" ca="1" si="11"/>
        <v>1.0610150277999999</v>
      </c>
      <c r="M39" s="49">
        <f t="shared" ca="1" si="12"/>
        <v>1.1727008202</v>
      </c>
      <c r="N39" s="49">
        <f t="shared" ca="1" si="13"/>
        <v>1.2843866125999999</v>
      </c>
      <c r="O39" s="49">
        <f t="shared" ca="1" si="14"/>
        <v>1.396072405</v>
      </c>
      <c r="P39" s="49">
        <f t="shared" ca="1" si="15"/>
        <v>1.5077581974000001</v>
      </c>
      <c r="Q39" s="49">
        <f t="shared" ca="1" si="16"/>
        <v>1.6194439897999999</v>
      </c>
      <c r="R39" s="49">
        <f t="shared" ca="1" si="17"/>
        <v>1.7311297822000002</v>
      </c>
      <c r="S39" s="50">
        <f t="shared" ca="1" si="18"/>
        <v>1.8428155746000001</v>
      </c>
      <c r="T39" s="48">
        <f t="shared" ca="1" si="23"/>
        <v>0</v>
      </c>
      <c r="U39" s="49">
        <f t="shared" ca="1" si="23"/>
        <v>0</v>
      </c>
      <c r="V39" s="49">
        <f t="shared" ca="1" si="23"/>
        <v>0</v>
      </c>
      <c r="W39" s="49">
        <f t="shared" ca="1" si="23"/>
        <v>0</v>
      </c>
      <c r="X39" s="49">
        <f t="shared" ca="1" si="23"/>
        <v>2.1202383880026754</v>
      </c>
      <c r="Y39" s="49">
        <f t="shared" ca="1" si="23"/>
        <v>6.5762512830198965</v>
      </c>
      <c r="Z39" s="49">
        <f t="shared" ca="1" si="23"/>
        <v>12.479215260022961</v>
      </c>
      <c r="AA39" s="49">
        <f t="shared" ca="1" si="23"/>
        <v>19.829130319011878</v>
      </c>
      <c r="AB39" s="49">
        <f t="shared" ca="1" si="23"/>
        <v>28.625996459986627</v>
      </c>
      <c r="AC39" s="49">
        <f t="shared" ca="1" si="23"/>
        <v>38.869813682947211</v>
      </c>
      <c r="AD39" s="49">
        <f t="shared" ca="1" si="23"/>
        <v>50.560581987893663</v>
      </c>
      <c r="AE39" s="49">
        <f t="shared" ca="1" si="23"/>
        <v>63.698301374825931</v>
      </c>
      <c r="AF39" s="49">
        <f t="shared" ca="1" si="23"/>
        <v>78.282971843744079</v>
      </c>
      <c r="AG39" s="49">
        <f t="shared" ca="1" si="23"/>
        <v>94.314593394648071</v>
      </c>
      <c r="AH39" s="49">
        <f t="shared" ca="1" si="23"/>
        <v>111.79316602753786</v>
      </c>
      <c r="AI39" s="49">
        <f t="shared" ca="1" si="22"/>
        <v>130.71868974241357</v>
      </c>
      <c r="AJ39" s="49">
        <f t="shared" ca="1" si="20"/>
        <v>151.09116453927507</v>
      </c>
      <c r="AK39" s="75">
        <f ca="1">T39*VLOOKUP('Tipo de Pilha_Furieri2014'!$E$1,'Área - us ur_Furieri2014'!$A$4:$R$6,2,FALSE)/1000</f>
        <v>0</v>
      </c>
      <c r="AL39" s="76">
        <f ca="1">U39*VLOOKUP('Tipo de Pilha_Furieri2014'!$E$1,'Área - us ur_Furieri2014'!$A$4:$R$6,3,FALSE)/1000</f>
        <v>0</v>
      </c>
      <c r="AM39" s="76">
        <f ca="1">V39*VLOOKUP('Tipo de Pilha_Furieri2014'!$E$1,'Área - us ur_Furieri2014'!$A$4:$R$6,4,FALSE)/1000</f>
        <v>0</v>
      </c>
      <c r="AN39" s="76">
        <f ca="1">W39*VLOOKUP('Tipo de Pilha_Furieri2014'!$E$1,'Área - us ur_Furieri2014'!$A$4:$R$6,5,FALSE)/1000</f>
        <v>0</v>
      </c>
      <c r="AO39" s="76">
        <f ca="1">X39*VLOOKUP('Tipo de Pilha_Furieri2014'!$E$1,'Área - us ur_Furieri2014'!$A$4:$R$6,6,FALSE)/1000</f>
        <v>3.3711790369242537E-4</v>
      </c>
      <c r="AP39" s="76">
        <f ca="1">Y39*VLOOKUP('Tipo de Pilha_Furieri2014'!$E$1,'Área - us ur_Furieri2014'!$A$4:$R$6,7,FALSE)/1000</f>
        <v>1.3349790104530391E-3</v>
      </c>
      <c r="AQ39" s="76">
        <f ca="1">Z39*VLOOKUP('Tipo de Pilha_Furieri2014'!$E$1,'Área - us ur_Furieri2014'!$A$4:$R$6,8,FALSE)/1000</f>
        <v>1.909319934783513E-3</v>
      </c>
      <c r="AR39" s="76">
        <f ca="1">AA39*VLOOKUP('Tipo de Pilha_Furieri2014'!$E$1,'Área - us ur_Furieri2014'!$A$4:$R$6,9,FALSE)/1000</f>
        <v>2.1613752047722947E-3</v>
      </c>
      <c r="AS39" s="76">
        <f ca="1">AB39*VLOOKUP('Tipo de Pilha_Furieri2014'!$E$1,'Área - us ur_Furieri2014'!$A$4:$R$6,10,FALSE)/1000</f>
        <v>1.545803808839278E-3</v>
      </c>
      <c r="AT39" s="76">
        <f ca="1">AC39*VLOOKUP('Tipo de Pilha_Furieri2014'!$E$1,'Área - us ur_Furieri2014'!$A$4:$R$6,11,FALSE)/1000</f>
        <v>1.3604434789031526E-3</v>
      </c>
      <c r="AU39" s="76">
        <f ca="1">AD39*VLOOKUP('Tipo de Pilha_Furieri2014'!$E$1,'Área - us ur_Furieri2014'!$A$4:$R$6,12,FALSE)/1000</f>
        <v>1.2134539677094479E-3</v>
      </c>
      <c r="AV39" s="76">
        <f ca="1">AE39*VLOOKUP('Tipo de Pilha_Furieri2014'!$E$1,'Área - us ur_Furieri2014'!$A$4:$R$6,13,FALSE)/1000</f>
        <v>3.8218980824895562E-4</v>
      </c>
      <c r="AW39" s="76">
        <f ca="1">AF39*VLOOKUP('Tipo de Pilha_Furieri2014'!$E$1,'Área - us ur_Furieri2014'!$A$4:$R$6,14,FALSE)/1000</f>
        <v>2.3484891553123225E-4</v>
      </c>
      <c r="AX39" s="76">
        <f ca="1">AG39*VLOOKUP('Tipo de Pilha_Furieri2014'!$E$1,'Área - us ur_Furieri2014'!$A$4:$R$6,15,FALSE)/1000</f>
        <v>9.4314593394648067E-5</v>
      </c>
      <c r="AY39" s="76">
        <f ca="1">AH39*VLOOKUP('Tipo de Pilha_Furieri2014'!$E$1,'Área - us ur_Furieri2014'!$A$4:$R$6,16,FALSE)/1000</f>
        <v>0</v>
      </c>
      <c r="AZ39" s="76">
        <f ca="1">AI39*VLOOKUP('Tipo de Pilha_Furieri2014'!$E$1,'Área - us ur_Furieri2014'!$A$4:$R$6,17,FALSE)/1000</f>
        <v>0</v>
      </c>
      <c r="BA39" s="77">
        <f ca="1">AJ39*VLOOKUP('Tipo de Pilha_Furieri2014'!$E$1,'Área - us ur_Furieri2014'!$A$4:$R$6,18,FALSE)/1000</f>
        <v>0</v>
      </c>
      <c r="BB39" s="70">
        <f t="shared" ca="1" si="19"/>
        <v>1.0573846626327986E-2</v>
      </c>
    </row>
    <row r="40" spans="1:54" ht="15" customHeight="1" x14ac:dyDescent="0.2">
      <c r="A40" s="90">
        <f>'Série Vento-3 dias'!J40</f>
        <v>42118</v>
      </c>
      <c r="B40" s="55">
        <f ca="1">'Série Vento-3 dias'!K40</f>
        <v>13.74594368</v>
      </c>
      <c r="C40" s="48">
        <f t="shared" ca="1" si="2"/>
        <v>6.8729718400000014E-2</v>
      </c>
      <c r="D40" s="49">
        <f t="shared" ca="1" si="3"/>
        <v>0.2061891552</v>
      </c>
      <c r="E40" s="49">
        <f t="shared" ca="1" si="4"/>
        <v>0.34364859200000003</v>
      </c>
      <c r="F40" s="49">
        <f t="shared" ca="1" si="5"/>
        <v>0.48110802879999992</v>
      </c>
      <c r="G40" s="49">
        <f t="shared" ca="1" si="6"/>
        <v>0.61856746560000009</v>
      </c>
      <c r="H40" s="49">
        <f t="shared" ca="1" si="7"/>
        <v>0.75602690240000014</v>
      </c>
      <c r="I40" s="49">
        <f t="shared" ca="1" si="8"/>
        <v>0.89348633919999998</v>
      </c>
      <c r="J40" s="49">
        <f t="shared" ca="1" si="9"/>
        <v>1.030945776</v>
      </c>
      <c r="K40" s="49">
        <f t="shared" ca="1" si="10"/>
        <v>1.1684052128</v>
      </c>
      <c r="L40" s="49">
        <f t="shared" ca="1" si="11"/>
        <v>1.3058646495999999</v>
      </c>
      <c r="M40" s="49">
        <f t="shared" ca="1" si="12"/>
        <v>1.4433240864000001</v>
      </c>
      <c r="N40" s="49">
        <f t="shared" ca="1" si="13"/>
        <v>1.5807835231999998</v>
      </c>
      <c r="O40" s="49">
        <f t="shared" ca="1" si="14"/>
        <v>1.71824296</v>
      </c>
      <c r="P40" s="49">
        <f t="shared" ca="1" si="15"/>
        <v>1.8557023968000002</v>
      </c>
      <c r="Q40" s="49">
        <f t="shared" ca="1" si="16"/>
        <v>1.9931618335999999</v>
      </c>
      <c r="R40" s="49">
        <f t="shared" ca="1" si="17"/>
        <v>2.1306212704000003</v>
      </c>
      <c r="S40" s="50">
        <f t="shared" ca="1" si="18"/>
        <v>2.2680807072000002</v>
      </c>
      <c r="T40" s="48">
        <f t="shared" ca="1" si="23"/>
        <v>0</v>
      </c>
      <c r="U40" s="49">
        <f t="shared" ca="1" si="23"/>
        <v>0</v>
      </c>
      <c r="V40" s="49">
        <f t="shared" ca="1" si="23"/>
        <v>0</v>
      </c>
      <c r="W40" s="49">
        <f t="shared" ca="1" si="23"/>
        <v>1.4291984952536523</v>
      </c>
      <c r="X40" s="49">
        <f t="shared" ca="1" si="23"/>
        <v>6.7765326068028209</v>
      </c>
      <c r="Y40" s="49">
        <f t="shared" ca="1" si="23"/>
        <v>14.315697943135278</v>
      </c>
      <c r="Z40" s="49">
        <f t="shared" ca="1" si="23"/>
        <v>24.046694504251011</v>
      </c>
      <c r="AA40" s="49">
        <f t="shared" ca="1" si="23"/>
        <v>35.969522290150053</v>
      </c>
      <c r="AB40" s="49">
        <f t="shared" ca="1" si="23"/>
        <v>50.08418130083237</v>
      </c>
      <c r="AC40" s="49">
        <f t="shared" ca="1" si="23"/>
        <v>66.390671536297987</v>
      </c>
      <c r="AD40" s="49">
        <f t="shared" ca="1" si="23"/>
        <v>84.888992996546904</v>
      </c>
      <c r="AE40" s="49">
        <f t="shared" ca="1" si="23"/>
        <v>105.57914568157906</v>
      </c>
      <c r="AF40" s="49">
        <f t="shared" ca="1" si="23"/>
        <v>128.46112959139458</v>
      </c>
      <c r="AG40" s="49">
        <f t="shared" ca="1" si="23"/>
        <v>153.53494472599337</v>
      </c>
      <c r="AH40" s="49">
        <f t="shared" ca="1" si="23"/>
        <v>180.8005910853754</v>
      </c>
      <c r="AI40" s="49">
        <f t="shared" ca="1" si="22"/>
        <v>210.25806866954085</v>
      </c>
      <c r="AJ40" s="49">
        <f t="shared" ca="1" si="20"/>
        <v>241.90737747848948</v>
      </c>
      <c r="AK40" s="75">
        <f ca="1">T40*VLOOKUP('Tipo de Pilha_Furieri2014'!$E$1,'Área - us ur_Furieri2014'!$A$4:$R$6,2,FALSE)/1000</f>
        <v>0</v>
      </c>
      <c r="AL40" s="76">
        <f ca="1">U40*VLOOKUP('Tipo de Pilha_Furieri2014'!$E$1,'Área - us ur_Furieri2014'!$A$4:$R$6,3,FALSE)/1000</f>
        <v>0</v>
      </c>
      <c r="AM40" s="76">
        <f ca="1">V40*VLOOKUP('Tipo de Pilha_Furieri2014'!$E$1,'Área - us ur_Furieri2014'!$A$4:$R$6,4,FALSE)/1000</f>
        <v>0</v>
      </c>
      <c r="AN40" s="76">
        <f ca="1">W40*VLOOKUP('Tipo de Pilha_Furieri2014'!$E$1,'Área - us ur_Furieri2014'!$A$4:$R$6,5,FALSE)/1000</f>
        <v>1.3863225403960424E-4</v>
      </c>
      <c r="AO40" s="76">
        <f ca="1">X40*VLOOKUP('Tipo de Pilha_Furieri2014'!$E$1,'Área - us ur_Furieri2014'!$A$4:$R$6,6,FALSE)/1000</f>
        <v>1.0774686844816485E-3</v>
      </c>
      <c r="AP40" s="76">
        <f ca="1">Y40*VLOOKUP('Tipo de Pilha_Furieri2014'!$E$1,'Área - us ur_Furieri2014'!$A$4:$R$6,7,FALSE)/1000</f>
        <v>2.9060866824564616E-3</v>
      </c>
      <c r="AQ40" s="76">
        <f ca="1">Z40*VLOOKUP('Tipo de Pilha_Furieri2014'!$E$1,'Área - us ur_Furieri2014'!$A$4:$R$6,8,FALSE)/1000</f>
        <v>3.6791442591504048E-3</v>
      </c>
      <c r="AR40" s="76">
        <f ca="1">AA40*VLOOKUP('Tipo de Pilha_Furieri2014'!$E$1,'Área - us ur_Furieri2014'!$A$4:$R$6,9,FALSE)/1000</f>
        <v>3.9206779296263559E-3</v>
      </c>
      <c r="AS40" s="76">
        <f ca="1">AB40*VLOOKUP('Tipo de Pilha_Furieri2014'!$E$1,'Área - us ur_Furieri2014'!$A$4:$R$6,10,FALSE)/1000</f>
        <v>2.7045457902449481E-3</v>
      </c>
      <c r="AT40" s="76">
        <f ca="1">AC40*VLOOKUP('Tipo de Pilha_Furieri2014'!$E$1,'Área - us ur_Furieri2014'!$A$4:$R$6,11,FALSE)/1000</f>
        <v>2.3236735037704295E-3</v>
      </c>
      <c r="AU40" s="76">
        <f ca="1">AD40*VLOOKUP('Tipo de Pilha_Furieri2014'!$E$1,'Área - us ur_Furieri2014'!$A$4:$R$6,12,FALSE)/1000</f>
        <v>2.0373358319171254E-3</v>
      </c>
      <c r="AV40" s="76">
        <f ca="1">AE40*VLOOKUP('Tipo de Pilha_Furieri2014'!$E$1,'Área - us ur_Furieri2014'!$A$4:$R$6,13,FALSE)/1000</f>
        <v>6.3347487408947449E-4</v>
      </c>
      <c r="AW40" s="76">
        <f ca="1">AF40*VLOOKUP('Tipo de Pilha_Furieri2014'!$E$1,'Área - us ur_Furieri2014'!$A$4:$R$6,14,FALSE)/1000</f>
        <v>3.8538338877418379E-4</v>
      </c>
      <c r="AX40" s="76">
        <f ca="1">AG40*VLOOKUP('Tipo de Pilha_Furieri2014'!$E$1,'Área - us ur_Furieri2014'!$A$4:$R$6,15,FALSE)/1000</f>
        <v>1.5353494472599338E-4</v>
      </c>
      <c r="AY40" s="76">
        <f ca="1">AH40*VLOOKUP('Tipo de Pilha_Furieri2014'!$E$1,'Área - us ur_Furieri2014'!$A$4:$R$6,16,FALSE)/1000</f>
        <v>0</v>
      </c>
      <c r="AZ40" s="76">
        <f ca="1">AI40*VLOOKUP('Tipo de Pilha_Furieri2014'!$E$1,'Área - us ur_Furieri2014'!$A$4:$R$6,17,FALSE)/1000</f>
        <v>0</v>
      </c>
      <c r="BA40" s="77">
        <f ca="1">AJ40*VLOOKUP('Tipo de Pilha_Furieri2014'!$E$1,'Área - us ur_Furieri2014'!$A$4:$R$6,18,FALSE)/1000</f>
        <v>0</v>
      </c>
      <c r="BB40" s="70">
        <f t="shared" ca="1" si="19"/>
        <v>1.9959958143276627E-2</v>
      </c>
    </row>
    <row r="41" spans="1:54" ht="15" customHeight="1" x14ac:dyDescent="0.2">
      <c r="A41" s="90">
        <f>'Série Vento-3 dias'!J41</f>
        <v>42121</v>
      </c>
      <c r="B41" s="55">
        <f ca="1">'Série Vento-3 dias'!K41</f>
        <v>25.773644399999998</v>
      </c>
      <c r="C41" s="48">
        <f t="shared" ca="1" si="2"/>
        <v>0.128868222</v>
      </c>
      <c r="D41" s="49">
        <f t="shared" ca="1" si="3"/>
        <v>0.38660466599999999</v>
      </c>
      <c r="E41" s="49">
        <f t="shared" ca="1" si="4"/>
        <v>0.64434111000000005</v>
      </c>
      <c r="F41" s="49">
        <f t="shared" ca="1" si="5"/>
        <v>0.90207755399999989</v>
      </c>
      <c r="G41" s="49">
        <f t="shared" ca="1" si="6"/>
        <v>1.159813998</v>
      </c>
      <c r="H41" s="49">
        <f t="shared" ca="1" si="7"/>
        <v>1.417550442</v>
      </c>
      <c r="I41" s="49">
        <f t="shared" ca="1" si="8"/>
        <v>1.6752868859999999</v>
      </c>
      <c r="J41" s="49">
        <f t="shared" ca="1" si="9"/>
        <v>1.9330233300000002</v>
      </c>
      <c r="K41" s="49">
        <f t="shared" ca="1" si="10"/>
        <v>2.190759774</v>
      </c>
      <c r="L41" s="49">
        <f t="shared" ca="1" si="11"/>
        <v>2.4484962179999998</v>
      </c>
      <c r="M41" s="49">
        <f t="shared" ca="1" si="12"/>
        <v>2.7062326620000001</v>
      </c>
      <c r="N41" s="49">
        <f t="shared" ca="1" si="13"/>
        <v>2.9639691059999995</v>
      </c>
      <c r="O41" s="49">
        <f t="shared" ca="1" si="14"/>
        <v>3.2217055499999998</v>
      </c>
      <c r="P41" s="49">
        <f t="shared" ca="1" si="15"/>
        <v>3.4794419940000001</v>
      </c>
      <c r="Q41" s="49">
        <f t="shared" ca="1" si="16"/>
        <v>3.7371784379999995</v>
      </c>
      <c r="R41" s="49">
        <f t="shared" ca="1" si="17"/>
        <v>3.9949148820000007</v>
      </c>
      <c r="S41" s="50">
        <f t="shared" ca="1" si="18"/>
        <v>4.2526513259999996</v>
      </c>
      <c r="T41" s="48">
        <f t="shared" ca="1" si="23"/>
        <v>0</v>
      </c>
      <c r="U41" s="49">
        <f t="shared" ca="1" si="23"/>
        <v>0</v>
      </c>
      <c r="V41" s="49">
        <f t="shared" ca="1" si="23"/>
        <v>8.0231702132898643</v>
      </c>
      <c r="W41" s="49">
        <f t="shared" ca="1" si="23"/>
        <v>24.727657435456123</v>
      </c>
      <c r="X41" s="49">
        <f t="shared" ca="1" si="23"/>
        <v>49.137801307251152</v>
      </c>
      <c r="Y41" s="49">
        <f t="shared" ca="1" si="23"/>
        <v>81.253601828674945</v>
      </c>
      <c r="Z41" s="49">
        <f t="shared" ca="1" si="23"/>
        <v>121.07505899972745</v>
      </c>
      <c r="AA41" s="49">
        <f t="shared" ca="1" si="23"/>
        <v>168.60217282040878</v>
      </c>
      <c r="AB41" s="49">
        <f t="shared" ca="1" si="23"/>
        <v>223.8349432907188</v>
      </c>
      <c r="AC41" s="49">
        <f t="shared" ca="1" si="23"/>
        <v>286.77337041065755</v>
      </c>
      <c r="AD41" s="49">
        <f t="shared" ca="1" si="23"/>
        <v>357.41745418022515</v>
      </c>
      <c r="AE41" s="49">
        <f t="shared" ca="1" si="23"/>
        <v>435.76719459942126</v>
      </c>
      <c r="AF41" s="49">
        <f t="shared" ca="1" si="23"/>
        <v>521.82259166824645</v>
      </c>
      <c r="AG41" s="49">
        <f t="shared" ca="1" si="23"/>
        <v>615.58364538670037</v>
      </c>
      <c r="AH41" s="49">
        <f t="shared" ca="1" si="23"/>
        <v>717.05035575478269</v>
      </c>
      <c r="AI41" s="49">
        <f t="shared" ca="1" si="22"/>
        <v>826.22272277249454</v>
      </c>
      <c r="AJ41" s="49">
        <f t="shared" ca="1" si="20"/>
        <v>943.1007464398341</v>
      </c>
      <c r="AK41" s="75">
        <f ca="1">T41*VLOOKUP('Tipo de Pilha_Furieri2014'!$E$1,'Área - us ur_Furieri2014'!$A$4:$R$6,2,FALSE)/1000</f>
        <v>0</v>
      </c>
      <c r="AL41" s="76">
        <f ca="1">U41*VLOOKUP('Tipo de Pilha_Furieri2014'!$E$1,'Área - us ur_Furieri2014'!$A$4:$R$6,3,FALSE)/1000</f>
        <v>0</v>
      </c>
      <c r="AM41" s="76">
        <f ca="1">V41*VLOOKUP('Tipo de Pilha_Furieri2014'!$E$1,'Área - us ur_Furieri2014'!$A$4:$R$6,4,FALSE)/1000</f>
        <v>5.8569142557016011E-4</v>
      </c>
      <c r="AN41" s="76">
        <f ca="1">W41*VLOOKUP('Tipo de Pilha_Furieri2014'!$E$1,'Área - us ur_Furieri2014'!$A$4:$R$6,5,FALSE)/1000</f>
        <v>2.3985827712392437E-3</v>
      </c>
      <c r="AO41" s="76">
        <f ca="1">X41*VLOOKUP('Tipo de Pilha_Furieri2014'!$E$1,'Área - us ur_Furieri2014'!$A$4:$R$6,6,FALSE)/1000</f>
        <v>7.812910407852933E-3</v>
      </c>
      <c r="AP41" s="76">
        <f ca="1">Y41*VLOOKUP('Tipo de Pilha_Furieri2014'!$E$1,'Área - us ur_Furieri2014'!$A$4:$R$6,7,FALSE)/1000</f>
        <v>1.6494481171221015E-2</v>
      </c>
      <c r="AQ41" s="76">
        <f ca="1">Z41*VLOOKUP('Tipo de Pilha_Furieri2014'!$E$1,'Área - us ur_Furieri2014'!$A$4:$R$6,8,FALSE)/1000</f>
        <v>1.8524484026958297E-2</v>
      </c>
      <c r="AR41" s="76">
        <f ca="1">AA41*VLOOKUP('Tipo de Pilha_Furieri2014'!$E$1,'Área - us ur_Furieri2014'!$A$4:$R$6,9,FALSE)/1000</f>
        <v>1.8377636837424556E-2</v>
      </c>
      <c r="AS41" s="76">
        <f ca="1">AB41*VLOOKUP('Tipo de Pilha_Furieri2014'!$E$1,'Área - us ur_Furieri2014'!$A$4:$R$6,10,FALSE)/1000</f>
        <v>1.2087086937698817E-2</v>
      </c>
      <c r="AT41" s="76">
        <f ca="1">AC41*VLOOKUP('Tipo de Pilha_Furieri2014'!$E$1,'Área - us ur_Furieri2014'!$A$4:$R$6,11,FALSE)/1000</f>
        <v>1.0037067964373016E-2</v>
      </c>
      <c r="AU41" s="76">
        <f ca="1">AD41*VLOOKUP('Tipo de Pilha_Furieri2014'!$E$1,'Área - us ur_Furieri2014'!$A$4:$R$6,12,FALSE)/1000</f>
        <v>8.5780189003254043E-3</v>
      </c>
      <c r="AV41" s="76">
        <f ca="1">AE41*VLOOKUP('Tipo de Pilha_Furieri2014'!$E$1,'Área - us ur_Furieri2014'!$A$4:$R$6,13,FALSE)/1000</f>
        <v>2.6146031675965274E-3</v>
      </c>
      <c r="AW41" s="76">
        <f ca="1">AF41*VLOOKUP('Tipo de Pilha_Furieri2014'!$E$1,'Área - us ur_Furieri2014'!$A$4:$R$6,14,FALSE)/1000</f>
        <v>1.5654677750047395E-3</v>
      </c>
      <c r="AX41" s="76">
        <f ca="1">AG41*VLOOKUP('Tipo de Pilha_Furieri2014'!$E$1,'Área - us ur_Furieri2014'!$A$4:$R$6,15,FALSE)/1000</f>
        <v>6.1558364538670041E-4</v>
      </c>
      <c r="AY41" s="76">
        <f ca="1">AH41*VLOOKUP('Tipo de Pilha_Furieri2014'!$E$1,'Área - us ur_Furieri2014'!$A$4:$R$6,16,FALSE)/1000</f>
        <v>0</v>
      </c>
      <c r="AZ41" s="76">
        <f ca="1">AI41*VLOOKUP('Tipo de Pilha_Furieri2014'!$E$1,'Área - us ur_Furieri2014'!$A$4:$R$6,17,FALSE)/1000</f>
        <v>0</v>
      </c>
      <c r="BA41" s="77">
        <f ca="1">AJ41*VLOOKUP('Tipo de Pilha_Furieri2014'!$E$1,'Área - us ur_Furieri2014'!$A$4:$R$6,18,FALSE)/1000</f>
        <v>0</v>
      </c>
      <c r="BB41" s="70">
        <f t="shared" ca="1" si="19"/>
        <v>9.9691615030651423E-2</v>
      </c>
    </row>
    <row r="42" spans="1:54" ht="15" customHeight="1" x14ac:dyDescent="0.2">
      <c r="A42" s="90">
        <f>'Série Vento-3 dias'!J42</f>
        <v>42124</v>
      </c>
      <c r="B42" s="55">
        <f ca="1">'Série Vento-3 dias'!K42</f>
        <v>13.74594368</v>
      </c>
      <c r="C42" s="48">
        <f t="shared" ca="1" si="2"/>
        <v>6.8729718400000014E-2</v>
      </c>
      <c r="D42" s="49">
        <f t="shared" ca="1" si="3"/>
        <v>0.2061891552</v>
      </c>
      <c r="E42" s="49">
        <f t="shared" ca="1" si="4"/>
        <v>0.34364859200000003</v>
      </c>
      <c r="F42" s="49">
        <f t="shared" ca="1" si="5"/>
        <v>0.48110802879999992</v>
      </c>
      <c r="G42" s="49">
        <f t="shared" ca="1" si="6"/>
        <v>0.61856746560000009</v>
      </c>
      <c r="H42" s="49">
        <f t="shared" ca="1" si="7"/>
        <v>0.75602690240000014</v>
      </c>
      <c r="I42" s="49">
        <f t="shared" ca="1" si="8"/>
        <v>0.89348633919999998</v>
      </c>
      <c r="J42" s="49">
        <f t="shared" ca="1" si="9"/>
        <v>1.030945776</v>
      </c>
      <c r="K42" s="49">
        <f t="shared" ca="1" si="10"/>
        <v>1.1684052128</v>
      </c>
      <c r="L42" s="49">
        <f t="shared" ca="1" si="11"/>
        <v>1.3058646495999999</v>
      </c>
      <c r="M42" s="49">
        <f t="shared" ca="1" si="12"/>
        <v>1.4433240864000001</v>
      </c>
      <c r="N42" s="49">
        <f t="shared" ca="1" si="13"/>
        <v>1.5807835231999998</v>
      </c>
      <c r="O42" s="49">
        <f t="shared" ca="1" si="14"/>
        <v>1.71824296</v>
      </c>
      <c r="P42" s="49">
        <f t="shared" ca="1" si="15"/>
        <v>1.8557023968000002</v>
      </c>
      <c r="Q42" s="49">
        <f t="shared" ca="1" si="16"/>
        <v>1.9931618335999999</v>
      </c>
      <c r="R42" s="49">
        <f t="shared" ca="1" si="17"/>
        <v>2.1306212704000003</v>
      </c>
      <c r="S42" s="50">
        <f t="shared" ca="1" si="18"/>
        <v>2.2680807072000002</v>
      </c>
      <c r="T42" s="48">
        <f t="shared" ca="1" si="23"/>
        <v>0</v>
      </c>
      <c r="U42" s="49">
        <f t="shared" ca="1" si="23"/>
        <v>0</v>
      </c>
      <c r="V42" s="49">
        <f t="shared" ca="1" si="23"/>
        <v>0</v>
      </c>
      <c r="W42" s="49">
        <f t="shared" ca="1" si="23"/>
        <v>1.4291984952536523</v>
      </c>
      <c r="X42" s="49">
        <f t="shared" ca="1" si="23"/>
        <v>6.7765326068028209</v>
      </c>
      <c r="Y42" s="49">
        <f t="shared" ca="1" si="23"/>
        <v>14.315697943135278</v>
      </c>
      <c r="Z42" s="49">
        <f t="shared" ca="1" si="23"/>
        <v>24.046694504251011</v>
      </c>
      <c r="AA42" s="49">
        <f t="shared" ca="1" si="23"/>
        <v>35.969522290150053</v>
      </c>
      <c r="AB42" s="49">
        <f t="shared" ca="1" si="23"/>
        <v>50.08418130083237</v>
      </c>
      <c r="AC42" s="49">
        <f t="shared" ca="1" si="23"/>
        <v>66.390671536297987</v>
      </c>
      <c r="AD42" s="49">
        <f t="shared" ca="1" si="23"/>
        <v>84.888992996546904</v>
      </c>
      <c r="AE42" s="49">
        <f t="shared" ca="1" si="23"/>
        <v>105.57914568157906</v>
      </c>
      <c r="AF42" s="49">
        <f t="shared" ca="1" si="23"/>
        <v>128.46112959139458</v>
      </c>
      <c r="AG42" s="49">
        <f t="shared" ca="1" si="23"/>
        <v>153.53494472599337</v>
      </c>
      <c r="AH42" s="49">
        <f t="shared" ca="1" si="23"/>
        <v>180.8005910853754</v>
      </c>
      <c r="AI42" s="49">
        <f t="shared" ca="1" si="22"/>
        <v>210.25806866954085</v>
      </c>
      <c r="AJ42" s="49">
        <f t="shared" ca="1" si="20"/>
        <v>241.90737747848948</v>
      </c>
      <c r="AK42" s="75">
        <f ca="1">T42*VLOOKUP('Tipo de Pilha_Furieri2014'!$E$1,'Área - us ur_Furieri2014'!$A$4:$R$6,2,FALSE)/1000</f>
        <v>0</v>
      </c>
      <c r="AL42" s="76">
        <f ca="1">U42*VLOOKUP('Tipo de Pilha_Furieri2014'!$E$1,'Área - us ur_Furieri2014'!$A$4:$R$6,3,FALSE)/1000</f>
        <v>0</v>
      </c>
      <c r="AM42" s="76">
        <f ca="1">V42*VLOOKUP('Tipo de Pilha_Furieri2014'!$E$1,'Área - us ur_Furieri2014'!$A$4:$R$6,4,FALSE)/1000</f>
        <v>0</v>
      </c>
      <c r="AN42" s="76">
        <f ca="1">W42*VLOOKUP('Tipo de Pilha_Furieri2014'!$E$1,'Área - us ur_Furieri2014'!$A$4:$R$6,5,FALSE)/1000</f>
        <v>1.3863225403960424E-4</v>
      </c>
      <c r="AO42" s="76">
        <f ca="1">X42*VLOOKUP('Tipo de Pilha_Furieri2014'!$E$1,'Área - us ur_Furieri2014'!$A$4:$R$6,6,FALSE)/1000</f>
        <v>1.0774686844816485E-3</v>
      </c>
      <c r="AP42" s="76">
        <f ca="1">Y42*VLOOKUP('Tipo de Pilha_Furieri2014'!$E$1,'Área - us ur_Furieri2014'!$A$4:$R$6,7,FALSE)/1000</f>
        <v>2.9060866824564616E-3</v>
      </c>
      <c r="AQ42" s="76">
        <f ca="1">Z42*VLOOKUP('Tipo de Pilha_Furieri2014'!$E$1,'Área - us ur_Furieri2014'!$A$4:$R$6,8,FALSE)/1000</f>
        <v>3.6791442591504048E-3</v>
      </c>
      <c r="AR42" s="76">
        <f ca="1">AA42*VLOOKUP('Tipo de Pilha_Furieri2014'!$E$1,'Área - us ur_Furieri2014'!$A$4:$R$6,9,FALSE)/1000</f>
        <v>3.9206779296263559E-3</v>
      </c>
      <c r="AS42" s="76">
        <f ca="1">AB42*VLOOKUP('Tipo de Pilha_Furieri2014'!$E$1,'Área - us ur_Furieri2014'!$A$4:$R$6,10,FALSE)/1000</f>
        <v>2.7045457902449481E-3</v>
      </c>
      <c r="AT42" s="76">
        <f ca="1">AC42*VLOOKUP('Tipo de Pilha_Furieri2014'!$E$1,'Área - us ur_Furieri2014'!$A$4:$R$6,11,FALSE)/1000</f>
        <v>2.3236735037704295E-3</v>
      </c>
      <c r="AU42" s="76">
        <f ca="1">AD42*VLOOKUP('Tipo de Pilha_Furieri2014'!$E$1,'Área - us ur_Furieri2014'!$A$4:$R$6,12,FALSE)/1000</f>
        <v>2.0373358319171254E-3</v>
      </c>
      <c r="AV42" s="76">
        <f ca="1">AE42*VLOOKUP('Tipo de Pilha_Furieri2014'!$E$1,'Área - us ur_Furieri2014'!$A$4:$R$6,13,FALSE)/1000</f>
        <v>6.3347487408947449E-4</v>
      </c>
      <c r="AW42" s="76">
        <f ca="1">AF42*VLOOKUP('Tipo de Pilha_Furieri2014'!$E$1,'Área - us ur_Furieri2014'!$A$4:$R$6,14,FALSE)/1000</f>
        <v>3.8538338877418379E-4</v>
      </c>
      <c r="AX42" s="76">
        <f ca="1">AG42*VLOOKUP('Tipo de Pilha_Furieri2014'!$E$1,'Área - us ur_Furieri2014'!$A$4:$R$6,15,FALSE)/1000</f>
        <v>1.5353494472599338E-4</v>
      </c>
      <c r="AY42" s="76">
        <f ca="1">AH42*VLOOKUP('Tipo de Pilha_Furieri2014'!$E$1,'Área - us ur_Furieri2014'!$A$4:$R$6,16,FALSE)/1000</f>
        <v>0</v>
      </c>
      <c r="AZ42" s="76">
        <f ca="1">AI42*VLOOKUP('Tipo de Pilha_Furieri2014'!$E$1,'Área - us ur_Furieri2014'!$A$4:$R$6,17,FALSE)/1000</f>
        <v>0</v>
      </c>
      <c r="BA42" s="77">
        <f ca="1">AJ42*VLOOKUP('Tipo de Pilha_Furieri2014'!$E$1,'Área - us ur_Furieri2014'!$A$4:$R$6,18,FALSE)/1000</f>
        <v>0</v>
      </c>
      <c r="BB42" s="70">
        <f t="shared" ca="1" si="19"/>
        <v>1.9959958143276627E-2</v>
      </c>
    </row>
    <row r="43" spans="1:54" ht="15" customHeight="1" x14ac:dyDescent="0.2">
      <c r="A43" s="90">
        <f>'Série Vento-3 dias'!J43</f>
        <v>42127</v>
      </c>
      <c r="B43" s="55">
        <f ca="1">'Série Vento-3 dias'!K43</f>
        <v>12.886822199999999</v>
      </c>
      <c r="C43" s="48">
        <f t="shared" ca="1" si="2"/>
        <v>6.4434111000000002E-2</v>
      </c>
      <c r="D43" s="49">
        <f t="shared" ca="1" si="3"/>
        <v>0.19330233299999999</v>
      </c>
      <c r="E43" s="49">
        <f t="shared" ca="1" si="4"/>
        <v>0.32217055500000003</v>
      </c>
      <c r="F43" s="49">
        <f t="shared" ca="1" si="5"/>
        <v>0.45103877699999995</v>
      </c>
      <c r="G43" s="49">
        <f t="shared" ca="1" si="6"/>
        <v>0.57990699899999998</v>
      </c>
      <c r="H43" s="49">
        <f t="shared" ca="1" si="7"/>
        <v>0.70877522100000001</v>
      </c>
      <c r="I43" s="49">
        <f t="shared" ca="1" si="8"/>
        <v>0.83764344299999993</v>
      </c>
      <c r="J43" s="49">
        <f t="shared" ca="1" si="9"/>
        <v>0.96651166500000008</v>
      </c>
      <c r="K43" s="49">
        <f t="shared" ca="1" si="10"/>
        <v>1.095379887</v>
      </c>
      <c r="L43" s="49">
        <f t="shared" ca="1" si="11"/>
        <v>1.2242481089999999</v>
      </c>
      <c r="M43" s="49">
        <f t="shared" ca="1" si="12"/>
        <v>1.3531163310000001</v>
      </c>
      <c r="N43" s="49">
        <f t="shared" ca="1" si="13"/>
        <v>1.4819845529999998</v>
      </c>
      <c r="O43" s="49">
        <f t="shared" ca="1" si="14"/>
        <v>1.6108527749999999</v>
      </c>
      <c r="P43" s="49">
        <f t="shared" ca="1" si="15"/>
        <v>1.739720997</v>
      </c>
      <c r="Q43" s="49">
        <f t="shared" ca="1" si="16"/>
        <v>1.8685892189999997</v>
      </c>
      <c r="R43" s="49">
        <f t="shared" ca="1" si="17"/>
        <v>1.9974574410000003</v>
      </c>
      <c r="S43" s="50">
        <f t="shared" ca="1" si="18"/>
        <v>2.1263256629999998</v>
      </c>
      <c r="T43" s="48">
        <f t="shared" ca="1" si="23"/>
        <v>0</v>
      </c>
      <c r="U43" s="49">
        <f t="shared" ca="1" si="23"/>
        <v>0</v>
      </c>
      <c r="V43" s="49">
        <f t="shared" ca="1" si="23"/>
        <v>0</v>
      </c>
      <c r="W43" s="49">
        <f t="shared" ca="1" si="23"/>
        <v>0.55164197298403106</v>
      </c>
      <c r="X43" s="49">
        <f t="shared" ca="1" si="23"/>
        <v>5.0510572592527874</v>
      </c>
      <c r="Y43" s="49">
        <f t="shared" ca="1" si="23"/>
        <v>11.476886707928735</v>
      </c>
      <c r="Z43" s="49">
        <f t="shared" ca="1" si="23"/>
        <v>19.82913031901186</v>
      </c>
      <c r="AA43" s="49">
        <f t="shared" ca="1" si="23"/>
        <v>30.107788092502204</v>
      </c>
      <c r="AB43" s="49">
        <f t="shared" ca="1" si="23"/>
        <v>42.312860028399705</v>
      </c>
      <c r="AC43" s="49">
        <f t="shared" ca="1" si="23"/>
        <v>56.444346126704389</v>
      </c>
      <c r="AD43" s="49">
        <f t="shared" ca="1" si="23"/>
        <v>72.502246387416307</v>
      </c>
      <c r="AE43" s="49">
        <f t="shared" ca="1" si="23"/>
        <v>90.486560810535352</v>
      </c>
      <c r="AF43" s="49">
        <f t="shared" ca="1" si="23"/>
        <v>110.39728939606164</v>
      </c>
      <c r="AG43" s="49">
        <f t="shared" ca="1" si="23"/>
        <v>132.23443214399509</v>
      </c>
      <c r="AH43" s="49">
        <f t="shared" ca="1" si="23"/>
        <v>155.9979890543357</v>
      </c>
      <c r="AI43" s="49">
        <f t="shared" ca="1" si="22"/>
        <v>181.68796012708367</v>
      </c>
      <c r="AJ43" s="49">
        <f t="shared" ca="1" si="20"/>
        <v>209.30434536223856</v>
      </c>
      <c r="AK43" s="75">
        <f ca="1">T43*VLOOKUP('Tipo de Pilha_Furieri2014'!$E$1,'Área - us ur_Furieri2014'!$A$4:$R$6,2,FALSE)/1000</f>
        <v>0</v>
      </c>
      <c r="AL43" s="76">
        <f ca="1">U43*VLOOKUP('Tipo de Pilha_Furieri2014'!$E$1,'Área - us ur_Furieri2014'!$A$4:$R$6,3,FALSE)/1000</f>
        <v>0</v>
      </c>
      <c r="AM43" s="76">
        <f ca="1">V43*VLOOKUP('Tipo de Pilha_Furieri2014'!$E$1,'Área - us ur_Furieri2014'!$A$4:$R$6,4,FALSE)/1000</f>
        <v>0</v>
      </c>
      <c r="AN43" s="76">
        <f ca="1">W43*VLOOKUP('Tipo de Pilha_Furieri2014'!$E$1,'Área - us ur_Furieri2014'!$A$4:$R$6,5,FALSE)/1000</f>
        <v>5.3509271379451008E-5</v>
      </c>
      <c r="AO43" s="76">
        <f ca="1">X43*VLOOKUP('Tipo de Pilha_Furieri2014'!$E$1,'Área - us ur_Furieri2014'!$A$4:$R$6,6,FALSE)/1000</f>
        <v>8.0311810422119322E-4</v>
      </c>
      <c r="AP43" s="76">
        <f ca="1">Y43*VLOOKUP('Tipo de Pilha_Furieri2014'!$E$1,'Área - us ur_Furieri2014'!$A$4:$R$6,7,FALSE)/1000</f>
        <v>2.3298080017095332E-3</v>
      </c>
      <c r="AQ43" s="76">
        <f ca="1">Z43*VLOOKUP('Tipo de Pilha_Furieri2014'!$E$1,'Área - us ur_Furieri2014'!$A$4:$R$6,8,FALSE)/1000</f>
        <v>3.0338569388088142E-3</v>
      </c>
      <c r="AR43" s="76">
        <f ca="1">AA43*VLOOKUP('Tipo de Pilha_Furieri2014'!$E$1,'Área - us ur_Furieri2014'!$A$4:$R$6,9,FALSE)/1000</f>
        <v>3.2817489020827402E-3</v>
      </c>
      <c r="AS43" s="76">
        <f ca="1">AB43*VLOOKUP('Tipo de Pilha_Furieri2014'!$E$1,'Área - us ur_Furieri2014'!$A$4:$R$6,10,FALSE)/1000</f>
        <v>2.2848944415335844E-3</v>
      </c>
      <c r="AT43" s="76">
        <f ca="1">AC43*VLOOKUP('Tipo de Pilha_Furieri2014'!$E$1,'Área - us ur_Furieri2014'!$A$4:$R$6,11,FALSE)/1000</f>
        <v>1.9755521144346538E-3</v>
      </c>
      <c r="AU43" s="76">
        <f ca="1">AD43*VLOOKUP('Tipo de Pilha_Furieri2014'!$E$1,'Área - us ur_Furieri2014'!$A$4:$R$6,12,FALSE)/1000</f>
        <v>1.7400539132979914E-3</v>
      </c>
      <c r="AV43" s="76">
        <f ca="1">AE43*VLOOKUP('Tipo de Pilha_Furieri2014'!$E$1,'Área - us ur_Furieri2014'!$A$4:$R$6,13,FALSE)/1000</f>
        <v>5.4291936486321212E-4</v>
      </c>
      <c r="AW43" s="76">
        <f ca="1">AF43*VLOOKUP('Tipo de Pilha_Furieri2014'!$E$1,'Área - us ur_Furieri2014'!$A$4:$R$6,14,FALSE)/1000</f>
        <v>3.3119186818818491E-4</v>
      </c>
      <c r="AX43" s="76">
        <f ca="1">AG43*VLOOKUP('Tipo de Pilha_Furieri2014'!$E$1,'Área - us ur_Furieri2014'!$A$4:$R$6,15,FALSE)/1000</f>
        <v>1.322344321439951E-4</v>
      </c>
      <c r="AY43" s="76">
        <f ca="1">AH43*VLOOKUP('Tipo de Pilha_Furieri2014'!$E$1,'Área - us ur_Furieri2014'!$A$4:$R$6,16,FALSE)/1000</f>
        <v>0</v>
      </c>
      <c r="AZ43" s="76">
        <f ca="1">AI43*VLOOKUP('Tipo de Pilha_Furieri2014'!$E$1,'Área - us ur_Furieri2014'!$A$4:$R$6,17,FALSE)/1000</f>
        <v>0</v>
      </c>
      <c r="BA43" s="77">
        <f ca="1">AJ43*VLOOKUP('Tipo de Pilha_Furieri2014'!$E$1,'Área - us ur_Furieri2014'!$A$4:$R$6,18,FALSE)/1000</f>
        <v>0</v>
      </c>
      <c r="BB43" s="70">
        <f t="shared" ca="1" si="19"/>
        <v>1.6508887352663357E-2</v>
      </c>
    </row>
    <row r="44" spans="1:54" ht="15" customHeight="1" x14ac:dyDescent="0.2">
      <c r="A44" s="90">
        <f>'Série Vento-3 dias'!J44</f>
        <v>42130</v>
      </c>
      <c r="B44" s="55">
        <f ca="1">'Série Vento-3 dias'!K44</f>
        <v>14.605065159999999</v>
      </c>
      <c r="C44" s="48">
        <f t="shared" ca="1" si="2"/>
        <v>7.3025325800000013E-2</v>
      </c>
      <c r="D44" s="49">
        <f t="shared" ca="1" si="3"/>
        <v>0.21907597739999998</v>
      </c>
      <c r="E44" s="49">
        <f t="shared" ca="1" si="4"/>
        <v>0.36512662899999998</v>
      </c>
      <c r="F44" s="49">
        <f t="shared" ca="1" si="5"/>
        <v>0.51117728059999989</v>
      </c>
      <c r="G44" s="49">
        <f t="shared" ca="1" si="6"/>
        <v>0.65722793219999998</v>
      </c>
      <c r="H44" s="49">
        <f t="shared" ca="1" si="7"/>
        <v>0.80327858380000006</v>
      </c>
      <c r="I44" s="49">
        <f t="shared" ca="1" si="8"/>
        <v>0.94932923539999992</v>
      </c>
      <c r="J44" s="49">
        <f t="shared" ca="1" si="9"/>
        <v>1.095379887</v>
      </c>
      <c r="K44" s="49">
        <f t="shared" ca="1" si="10"/>
        <v>1.2414305386</v>
      </c>
      <c r="L44" s="49">
        <f t="shared" ca="1" si="11"/>
        <v>1.3874811901999999</v>
      </c>
      <c r="M44" s="49">
        <f t="shared" ca="1" si="12"/>
        <v>1.5335318417999999</v>
      </c>
      <c r="N44" s="49">
        <f t="shared" ca="1" si="13"/>
        <v>1.6795824933999997</v>
      </c>
      <c r="O44" s="49">
        <f t="shared" ca="1" si="14"/>
        <v>1.8256331449999998</v>
      </c>
      <c r="P44" s="49">
        <f t="shared" ca="1" si="15"/>
        <v>1.9716837966</v>
      </c>
      <c r="Q44" s="49">
        <f t="shared" ca="1" si="16"/>
        <v>2.1177344481999998</v>
      </c>
      <c r="R44" s="49">
        <f t="shared" ca="1" si="17"/>
        <v>2.2637850998000002</v>
      </c>
      <c r="S44" s="50">
        <f t="shared" ca="1" si="18"/>
        <v>2.4098357513999997</v>
      </c>
      <c r="T44" s="48">
        <f t="shared" ca="1" si="23"/>
        <v>0</v>
      </c>
      <c r="U44" s="49">
        <f t="shared" ca="1" si="23"/>
        <v>0</v>
      </c>
      <c r="V44" s="49">
        <f t="shared" ca="1" si="23"/>
        <v>0</v>
      </c>
      <c r="W44" s="49">
        <f t="shared" ca="1" si="23"/>
        <v>2.4116375663654424</v>
      </c>
      <c r="X44" s="49">
        <f t="shared" ca="1" si="23"/>
        <v>8.6753852289694926</v>
      </c>
      <c r="Y44" s="49">
        <f t="shared" ca="1" si="23"/>
        <v>17.413504860176555</v>
      </c>
      <c r="Z44" s="49">
        <f t="shared" ca="1" si="23"/>
        <v>28.625996459986609</v>
      </c>
      <c r="AA44" s="49">
        <f t="shared" ca="1" si="23"/>
        <v>42.312860028399705</v>
      </c>
      <c r="AB44" s="49">
        <f t="shared" ca="1" si="23"/>
        <v>58.474095565415801</v>
      </c>
      <c r="AC44" s="49">
        <f t="shared" ca="1" si="23"/>
        <v>77.1097030710349</v>
      </c>
      <c r="AD44" s="49">
        <f t="shared" ca="1" si="23"/>
        <v>98.219682545257001</v>
      </c>
      <c r="AE44" s="49">
        <f t="shared" ca="1" si="23"/>
        <v>121.80403398808208</v>
      </c>
      <c r="AF44" s="49">
        <f t="shared" ca="1" si="23"/>
        <v>147.86275739951026</v>
      </c>
      <c r="AG44" s="49">
        <f t="shared" ca="1" si="23"/>
        <v>176.39585277954146</v>
      </c>
      <c r="AH44" s="49">
        <f t="shared" ca="1" si="23"/>
        <v>207.40332012817555</v>
      </c>
      <c r="AI44" s="49">
        <f t="shared" ca="1" si="22"/>
        <v>240.88515944541282</v>
      </c>
      <c r="AJ44" s="49">
        <f t="shared" ca="1" si="20"/>
        <v>276.84137073125294</v>
      </c>
      <c r="AK44" s="75">
        <f ca="1">T44*VLOOKUP('Tipo de Pilha_Furieri2014'!$E$1,'Área - us ur_Furieri2014'!$A$4:$R$6,2,FALSE)/1000</f>
        <v>0</v>
      </c>
      <c r="AL44" s="76">
        <f ca="1">U44*VLOOKUP('Tipo de Pilha_Furieri2014'!$E$1,'Área - us ur_Furieri2014'!$A$4:$R$6,3,FALSE)/1000</f>
        <v>0</v>
      </c>
      <c r="AM44" s="76">
        <f ca="1">V44*VLOOKUP('Tipo de Pilha_Furieri2014'!$E$1,'Área - us ur_Furieri2014'!$A$4:$R$6,4,FALSE)/1000</f>
        <v>0</v>
      </c>
      <c r="AN44" s="76">
        <f ca="1">W44*VLOOKUP('Tipo de Pilha_Furieri2014'!$E$1,'Área - us ur_Furieri2014'!$A$4:$R$6,5,FALSE)/1000</f>
        <v>2.3392884393744789E-4</v>
      </c>
      <c r="AO44" s="76">
        <f ca="1">X44*VLOOKUP('Tipo de Pilha_Furieri2014'!$E$1,'Área - us ur_Furieri2014'!$A$4:$R$6,6,FALSE)/1000</f>
        <v>1.3793862514061494E-3</v>
      </c>
      <c r="AP44" s="76">
        <f ca="1">Y44*VLOOKUP('Tipo de Pilha_Furieri2014'!$E$1,'Área - us ur_Furieri2014'!$A$4:$R$6,7,FALSE)/1000</f>
        <v>3.5349414866158407E-3</v>
      </c>
      <c r="AQ44" s="76">
        <f ca="1">Z44*VLOOKUP('Tipo de Pilha_Furieri2014'!$E$1,'Área - us ur_Furieri2014'!$A$4:$R$6,8,FALSE)/1000</f>
        <v>4.3797774583779515E-3</v>
      </c>
      <c r="AR44" s="76">
        <f ca="1">AA44*VLOOKUP('Tipo de Pilha_Furieri2014'!$E$1,'Área - us ur_Furieri2014'!$A$4:$R$6,9,FALSE)/1000</f>
        <v>4.6121017430955681E-3</v>
      </c>
      <c r="AS44" s="76">
        <f ca="1">AB44*VLOOKUP('Tipo de Pilha_Furieri2014'!$E$1,'Área - us ur_Furieri2014'!$A$4:$R$6,10,FALSE)/1000</f>
        <v>3.1576011605324535E-3</v>
      </c>
      <c r="AT44" s="76">
        <f ca="1">AC44*VLOOKUP('Tipo de Pilha_Furieri2014'!$E$1,'Área - us ur_Furieri2014'!$A$4:$R$6,11,FALSE)/1000</f>
        <v>2.6988396074862217E-3</v>
      </c>
      <c r="AU44" s="76">
        <f ca="1">AD44*VLOOKUP('Tipo de Pilha_Furieri2014'!$E$1,'Área - us ur_Furieri2014'!$A$4:$R$6,12,FALSE)/1000</f>
        <v>2.3572723810861679E-3</v>
      </c>
      <c r="AV44" s="76">
        <f ca="1">AE44*VLOOKUP('Tipo de Pilha_Furieri2014'!$E$1,'Área - us ur_Furieri2014'!$A$4:$R$6,13,FALSE)/1000</f>
        <v>7.3082420392849251E-4</v>
      </c>
      <c r="AW44" s="76">
        <f ca="1">AF44*VLOOKUP('Tipo de Pilha_Furieri2014'!$E$1,'Área - us ur_Furieri2014'!$A$4:$R$6,14,FALSE)/1000</f>
        <v>4.4358827219853083E-4</v>
      </c>
      <c r="AX44" s="76">
        <f ca="1">AG44*VLOOKUP('Tipo de Pilha_Furieri2014'!$E$1,'Área - us ur_Furieri2014'!$A$4:$R$6,15,FALSE)/1000</f>
        <v>1.7639585277954146E-4</v>
      </c>
      <c r="AY44" s="76">
        <f ca="1">AH44*VLOOKUP('Tipo de Pilha_Furieri2014'!$E$1,'Área - us ur_Furieri2014'!$A$4:$R$6,16,FALSE)/1000</f>
        <v>0</v>
      </c>
      <c r="AZ44" s="76">
        <f ca="1">AI44*VLOOKUP('Tipo de Pilha_Furieri2014'!$E$1,'Área - us ur_Furieri2014'!$A$4:$R$6,17,FALSE)/1000</f>
        <v>0</v>
      </c>
      <c r="BA44" s="77">
        <f ca="1">AJ44*VLOOKUP('Tipo de Pilha_Furieri2014'!$E$1,'Área - us ur_Furieri2014'!$A$4:$R$6,18,FALSE)/1000</f>
        <v>0</v>
      </c>
      <c r="BB44" s="70">
        <f t="shared" ca="1" si="19"/>
        <v>2.3704657261444363E-2</v>
      </c>
    </row>
    <row r="45" spans="1:54" ht="15" customHeight="1" x14ac:dyDescent="0.2">
      <c r="A45" s="90">
        <f>'Série Vento-3 dias'!J45</f>
        <v>42133</v>
      </c>
      <c r="B45" s="55">
        <f ca="1">'Série Vento-3 dias'!K45</f>
        <v>14.605065159999999</v>
      </c>
      <c r="C45" s="48">
        <f t="shared" ca="1" si="2"/>
        <v>7.3025325800000013E-2</v>
      </c>
      <c r="D45" s="49">
        <f t="shared" ca="1" si="3"/>
        <v>0.21907597739999998</v>
      </c>
      <c r="E45" s="49">
        <f t="shared" ca="1" si="4"/>
        <v>0.36512662899999998</v>
      </c>
      <c r="F45" s="49">
        <f t="shared" ca="1" si="5"/>
        <v>0.51117728059999989</v>
      </c>
      <c r="G45" s="49">
        <f t="shared" ca="1" si="6"/>
        <v>0.65722793219999998</v>
      </c>
      <c r="H45" s="49">
        <f t="shared" ca="1" si="7"/>
        <v>0.80327858380000006</v>
      </c>
      <c r="I45" s="49">
        <f t="shared" ca="1" si="8"/>
        <v>0.94932923539999992</v>
      </c>
      <c r="J45" s="49">
        <f t="shared" ca="1" si="9"/>
        <v>1.095379887</v>
      </c>
      <c r="K45" s="49">
        <f t="shared" ca="1" si="10"/>
        <v>1.2414305386</v>
      </c>
      <c r="L45" s="49">
        <f t="shared" ca="1" si="11"/>
        <v>1.3874811901999999</v>
      </c>
      <c r="M45" s="49">
        <f t="shared" ca="1" si="12"/>
        <v>1.5335318417999999</v>
      </c>
      <c r="N45" s="49">
        <f t="shared" ca="1" si="13"/>
        <v>1.6795824933999997</v>
      </c>
      <c r="O45" s="49">
        <f t="shared" ca="1" si="14"/>
        <v>1.8256331449999998</v>
      </c>
      <c r="P45" s="49">
        <f t="shared" ca="1" si="15"/>
        <v>1.9716837966</v>
      </c>
      <c r="Q45" s="49">
        <f t="shared" ca="1" si="16"/>
        <v>2.1177344481999998</v>
      </c>
      <c r="R45" s="49">
        <f t="shared" ca="1" si="17"/>
        <v>2.2637850998000002</v>
      </c>
      <c r="S45" s="50">
        <f t="shared" ca="1" si="18"/>
        <v>2.4098357513999997</v>
      </c>
      <c r="T45" s="48">
        <f t="shared" ca="1" si="23"/>
        <v>0</v>
      </c>
      <c r="U45" s="49">
        <f t="shared" ca="1" si="23"/>
        <v>0</v>
      </c>
      <c r="V45" s="49">
        <f t="shared" ca="1" si="23"/>
        <v>0</v>
      </c>
      <c r="W45" s="49">
        <f t="shared" ca="1" si="23"/>
        <v>2.4116375663654424</v>
      </c>
      <c r="X45" s="49">
        <f t="shared" ca="1" si="23"/>
        <v>8.6753852289694926</v>
      </c>
      <c r="Y45" s="49">
        <f t="shared" ca="1" si="23"/>
        <v>17.413504860176555</v>
      </c>
      <c r="Z45" s="49">
        <f t="shared" ca="1" si="23"/>
        <v>28.625996459986609</v>
      </c>
      <c r="AA45" s="49">
        <f t="shared" ca="1" si="23"/>
        <v>42.312860028399705</v>
      </c>
      <c r="AB45" s="49">
        <f t="shared" ca="1" si="23"/>
        <v>58.474095565415801</v>
      </c>
      <c r="AC45" s="49">
        <f t="shared" ca="1" si="23"/>
        <v>77.1097030710349</v>
      </c>
      <c r="AD45" s="49">
        <f t="shared" ca="1" si="23"/>
        <v>98.219682545257001</v>
      </c>
      <c r="AE45" s="49">
        <f t="shared" ca="1" si="23"/>
        <v>121.80403398808208</v>
      </c>
      <c r="AF45" s="49">
        <f t="shared" ca="1" si="23"/>
        <v>147.86275739951026</v>
      </c>
      <c r="AG45" s="49">
        <f t="shared" ca="1" si="23"/>
        <v>176.39585277954146</v>
      </c>
      <c r="AH45" s="49">
        <f t="shared" ca="1" si="23"/>
        <v>207.40332012817555</v>
      </c>
      <c r="AI45" s="49">
        <f t="shared" ca="1" si="22"/>
        <v>240.88515944541282</v>
      </c>
      <c r="AJ45" s="49">
        <f t="shared" ca="1" si="20"/>
        <v>276.84137073125294</v>
      </c>
      <c r="AK45" s="75">
        <f ca="1">T45*VLOOKUP('Tipo de Pilha_Furieri2014'!$E$1,'Área - us ur_Furieri2014'!$A$4:$R$6,2,FALSE)/1000</f>
        <v>0</v>
      </c>
      <c r="AL45" s="76">
        <f ca="1">U45*VLOOKUP('Tipo de Pilha_Furieri2014'!$E$1,'Área - us ur_Furieri2014'!$A$4:$R$6,3,FALSE)/1000</f>
        <v>0</v>
      </c>
      <c r="AM45" s="76">
        <f ca="1">V45*VLOOKUP('Tipo de Pilha_Furieri2014'!$E$1,'Área - us ur_Furieri2014'!$A$4:$R$6,4,FALSE)/1000</f>
        <v>0</v>
      </c>
      <c r="AN45" s="76">
        <f ca="1">W45*VLOOKUP('Tipo de Pilha_Furieri2014'!$E$1,'Área - us ur_Furieri2014'!$A$4:$R$6,5,FALSE)/1000</f>
        <v>2.3392884393744789E-4</v>
      </c>
      <c r="AO45" s="76">
        <f ca="1">X45*VLOOKUP('Tipo de Pilha_Furieri2014'!$E$1,'Área - us ur_Furieri2014'!$A$4:$R$6,6,FALSE)/1000</f>
        <v>1.3793862514061494E-3</v>
      </c>
      <c r="AP45" s="76">
        <f ca="1">Y45*VLOOKUP('Tipo de Pilha_Furieri2014'!$E$1,'Área - us ur_Furieri2014'!$A$4:$R$6,7,FALSE)/1000</f>
        <v>3.5349414866158407E-3</v>
      </c>
      <c r="AQ45" s="76">
        <f ca="1">Z45*VLOOKUP('Tipo de Pilha_Furieri2014'!$E$1,'Área - us ur_Furieri2014'!$A$4:$R$6,8,FALSE)/1000</f>
        <v>4.3797774583779515E-3</v>
      </c>
      <c r="AR45" s="76">
        <f ca="1">AA45*VLOOKUP('Tipo de Pilha_Furieri2014'!$E$1,'Área - us ur_Furieri2014'!$A$4:$R$6,9,FALSE)/1000</f>
        <v>4.6121017430955681E-3</v>
      </c>
      <c r="AS45" s="76">
        <f ca="1">AB45*VLOOKUP('Tipo de Pilha_Furieri2014'!$E$1,'Área - us ur_Furieri2014'!$A$4:$R$6,10,FALSE)/1000</f>
        <v>3.1576011605324535E-3</v>
      </c>
      <c r="AT45" s="76">
        <f ca="1">AC45*VLOOKUP('Tipo de Pilha_Furieri2014'!$E$1,'Área - us ur_Furieri2014'!$A$4:$R$6,11,FALSE)/1000</f>
        <v>2.6988396074862217E-3</v>
      </c>
      <c r="AU45" s="76">
        <f ca="1">AD45*VLOOKUP('Tipo de Pilha_Furieri2014'!$E$1,'Área - us ur_Furieri2014'!$A$4:$R$6,12,FALSE)/1000</f>
        <v>2.3572723810861679E-3</v>
      </c>
      <c r="AV45" s="76">
        <f ca="1">AE45*VLOOKUP('Tipo de Pilha_Furieri2014'!$E$1,'Área - us ur_Furieri2014'!$A$4:$R$6,13,FALSE)/1000</f>
        <v>7.3082420392849251E-4</v>
      </c>
      <c r="AW45" s="76">
        <f ca="1">AF45*VLOOKUP('Tipo de Pilha_Furieri2014'!$E$1,'Área - us ur_Furieri2014'!$A$4:$R$6,14,FALSE)/1000</f>
        <v>4.4358827219853083E-4</v>
      </c>
      <c r="AX45" s="76">
        <f ca="1">AG45*VLOOKUP('Tipo de Pilha_Furieri2014'!$E$1,'Área - us ur_Furieri2014'!$A$4:$R$6,15,FALSE)/1000</f>
        <v>1.7639585277954146E-4</v>
      </c>
      <c r="AY45" s="76">
        <f ca="1">AH45*VLOOKUP('Tipo de Pilha_Furieri2014'!$E$1,'Área - us ur_Furieri2014'!$A$4:$R$6,16,FALSE)/1000</f>
        <v>0</v>
      </c>
      <c r="AZ45" s="76">
        <f ca="1">AI45*VLOOKUP('Tipo de Pilha_Furieri2014'!$E$1,'Área - us ur_Furieri2014'!$A$4:$R$6,17,FALSE)/1000</f>
        <v>0</v>
      </c>
      <c r="BA45" s="77">
        <f ca="1">AJ45*VLOOKUP('Tipo de Pilha_Furieri2014'!$E$1,'Área - us ur_Furieri2014'!$A$4:$R$6,18,FALSE)/1000</f>
        <v>0</v>
      </c>
      <c r="BB45" s="70">
        <f t="shared" ca="1" si="19"/>
        <v>2.3704657261444363E-2</v>
      </c>
    </row>
    <row r="46" spans="1:54" ht="15" customHeight="1" x14ac:dyDescent="0.2">
      <c r="A46" s="90">
        <f>'Série Vento-3 dias'!J46</f>
        <v>42136</v>
      </c>
      <c r="B46" s="55">
        <f ca="1">'Série Vento-3 dias'!K46</f>
        <v>10.309457759999999</v>
      </c>
      <c r="C46" s="48">
        <f t="shared" ca="1" si="2"/>
        <v>5.1547288800000007E-2</v>
      </c>
      <c r="D46" s="49">
        <f t="shared" ca="1" si="3"/>
        <v>0.15464186639999997</v>
      </c>
      <c r="E46" s="49">
        <f t="shared" ca="1" si="4"/>
        <v>0.25773644400000001</v>
      </c>
      <c r="F46" s="49">
        <f t="shared" ca="1" si="5"/>
        <v>0.36083102159999991</v>
      </c>
      <c r="G46" s="49">
        <f t="shared" ca="1" si="6"/>
        <v>0.46392559919999998</v>
      </c>
      <c r="H46" s="49">
        <f t="shared" ca="1" si="7"/>
        <v>0.56702017680000005</v>
      </c>
      <c r="I46" s="49">
        <f t="shared" ca="1" si="8"/>
        <v>0.67011475440000001</v>
      </c>
      <c r="J46" s="49">
        <f t="shared" ca="1" si="9"/>
        <v>0.77320933200000008</v>
      </c>
      <c r="K46" s="49">
        <f t="shared" ca="1" si="10"/>
        <v>0.87630390959999993</v>
      </c>
      <c r="L46" s="49">
        <f t="shared" ca="1" si="11"/>
        <v>0.97939848719999989</v>
      </c>
      <c r="M46" s="49">
        <f t="shared" ca="1" si="12"/>
        <v>1.0824930648</v>
      </c>
      <c r="N46" s="49">
        <f t="shared" ca="1" si="13"/>
        <v>1.1855876423999998</v>
      </c>
      <c r="O46" s="49">
        <f t="shared" ca="1" si="14"/>
        <v>1.2886822199999999</v>
      </c>
      <c r="P46" s="49">
        <f t="shared" ca="1" si="15"/>
        <v>1.3917767975999999</v>
      </c>
      <c r="Q46" s="49">
        <f t="shared" ca="1" si="16"/>
        <v>1.4948713751999998</v>
      </c>
      <c r="R46" s="49">
        <f t="shared" ca="1" si="17"/>
        <v>1.5979659528000001</v>
      </c>
      <c r="S46" s="50">
        <f t="shared" ca="1" si="18"/>
        <v>1.7010605303999999</v>
      </c>
      <c r="T46" s="48">
        <f t="shared" ca="1" si="23"/>
        <v>0</v>
      </c>
      <c r="U46" s="49">
        <f t="shared" ca="1" si="23"/>
        <v>0</v>
      </c>
      <c r="V46" s="49">
        <f t="shared" ca="1" si="23"/>
        <v>0</v>
      </c>
      <c r="W46" s="49">
        <f t="shared" ca="1" si="23"/>
        <v>0</v>
      </c>
      <c r="X46" s="49">
        <f t="shared" ca="1" si="23"/>
        <v>0.91489486430258415</v>
      </c>
      <c r="Y46" s="49">
        <f t="shared" ca="1" si="23"/>
        <v>4.5144270933175914</v>
      </c>
      <c r="Z46" s="49">
        <f t="shared" ca="1" si="23"/>
        <v>9.3468643862731948</v>
      </c>
      <c r="AA46" s="49">
        <f t="shared" ca="1" si="23"/>
        <v>15.412206743169406</v>
      </c>
      <c r="AB46" s="49">
        <f t="shared" ca="1" si="23"/>
        <v>22.710454164006201</v>
      </c>
      <c r="AC46" s="49">
        <f t="shared" ca="1" si="23"/>
        <v>31.241606648783609</v>
      </c>
      <c r="AD46" s="49">
        <f t="shared" ca="1" si="23"/>
        <v>41.00566419750163</v>
      </c>
      <c r="AE46" s="49">
        <f t="shared" ca="1" si="23"/>
        <v>52.002626810160223</v>
      </c>
      <c r="AF46" s="49">
        <f t="shared" ca="1" si="23"/>
        <v>64.232494486759435</v>
      </c>
      <c r="AG46" s="49">
        <f t="shared" ca="1" si="23"/>
        <v>77.695267227299254</v>
      </c>
      <c r="AH46" s="49">
        <f t="shared" ca="1" si="23"/>
        <v>92.390945031779637</v>
      </c>
      <c r="AI46" s="49">
        <f t="shared" ca="1" si="22"/>
        <v>108.31952790020071</v>
      </c>
      <c r="AJ46" s="49">
        <f t="shared" ca="1" si="20"/>
        <v>125.48101583256231</v>
      </c>
      <c r="AK46" s="75">
        <f ca="1">T46*VLOOKUP('Tipo de Pilha_Furieri2014'!$E$1,'Área - us ur_Furieri2014'!$A$4:$R$6,2,FALSE)/1000</f>
        <v>0</v>
      </c>
      <c r="AL46" s="76">
        <f ca="1">U46*VLOOKUP('Tipo de Pilha_Furieri2014'!$E$1,'Área - us ur_Furieri2014'!$A$4:$R$6,3,FALSE)/1000</f>
        <v>0</v>
      </c>
      <c r="AM46" s="76">
        <f ca="1">V46*VLOOKUP('Tipo de Pilha_Furieri2014'!$E$1,'Área - us ur_Furieri2014'!$A$4:$R$6,4,FALSE)/1000</f>
        <v>0</v>
      </c>
      <c r="AN46" s="76">
        <f ca="1">W46*VLOOKUP('Tipo de Pilha_Furieri2014'!$E$1,'Área - us ur_Furieri2014'!$A$4:$R$6,5,FALSE)/1000</f>
        <v>0</v>
      </c>
      <c r="AO46" s="76">
        <f ca="1">X46*VLOOKUP('Tipo de Pilha_Furieri2014'!$E$1,'Área - us ur_Furieri2014'!$A$4:$R$6,6,FALSE)/1000</f>
        <v>1.4546828342411089E-4</v>
      </c>
      <c r="AP46" s="76">
        <f ca="1">Y46*VLOOKUP('Tipo de Pilha_Furieri2014'!$E$1,'Área - us ur_Furieri2014'!$A$4:$R$6,7,FALSE)/1000</f>
        <v>9.1642869994347108E-4</v>
      </c>
      <c r="AQ46" s="76">
        <f ca="1">Z46*VLOOKUP('Tipo de Pilha_Furieri2014'!$E$1,'Área - us ur_Furieri2014'!$A$4:$R$6,8,FALSE)/1000</f>
        <v>1.4300702510997986E-3</v>
      </c>
      <c r="AR46" s="76">
        <f ca="1">AA46*VLOOKUP('Tipo de Pilha_Furieri2014'!$E$1,'Área - us ur_Furieri2014'!$A$4:$R$6,9,FALSE)/1000</f>
        <v>1.6799305350054651E-3</v>
      </c>
      <c r="AS46" s="76">
        <f ca="1">AB46*VLOOKUP('Tipo de Pilha_Furieri2014'!$E$1,'Área - us ur_Furieri2014'!$A$4:$R$6,10,FALSE)/1000</f>
        <v>1.226364524856335E-3</v>
      </c>
      <c r="AT46" s="76">
        <f ca="1">AC46*VLOOKUP('Tipo de Pilha_Furieri2014'!$E$1,'Área - us ur_Furieri2014'!$A$4:$R$6,11,FALSE)/1000</f>
        <v>1.0934562327074265E-3</v>
      </c>
      <c r="AU46" s="76">
        <f ca="1">AD46*VLOOKUP('Tipo de Pilha_Furieri2014'!$E$1,'Área - us ur_Furieri2014'!$A$4:$R$6,12,FALSE)/1000</f>
        <v>9.8413594074003917E-4</v>
      </c>
      <c r="AV46" s="76">
        <f ca="1">AE46*VLOOKUP('Tipo de Pilha_Furieri2014'!$E$1,'Área - us ur_Furieri2014'!$A$4:$R$6,13,FALSE)/1000</f>
        <v>3.1201576086096133E-4</v>
      </c>
      <c r="AW46" s="76">
        <f ca="1">AF46*VLOOKUP('Tipo de Pilha_Furieri2014'!$E$1,'Área - us ur_Furieri2014'!$A$4:$R$6,14,FALSE)/1000</f>
        <v>1.9269748346027832E-4</v>
      </c>
      <c r="AX46" s="76">
        <f ca="1">AG46*VLOOKUP('Tipo de Pilha_Furieri2014'!$E$1,'Área - us ur_Furieri2014'!$A$4:$R$6,15,FALSE)/1000</f>
        <v>7.7695267227299256E-5</v>
      </c>
      <c r="AY46" s="76">
        <f ca="1">AH46*VLOOKUP('Tipo de Pilha_Furieri2014'!$E$1,'Área - us ur_Furieri2014'!$A$4:$R$6,16,FALSE)/1000</f>
        <v>0</v>
      </c>
      <c r="AZ46" s="76">
        <f ca="1">AI46*VLOOKUP('Tipo de Pilha_Furieri2014'!$E$1,'Área - us ur_Furieri2014'!$A$4:$R$6,17,FALSE)/1000</f>
        <v>0</v>
      </c>
      <c r="BA46" s="77">
        <f ca="1">AJ46*VLOOKUP('Tipo de Pilha_Furieri2014'!$E$1,'Área - us ur_Furieri2014'!$A$4:$R$6,18,FALSE)/1000</f>
        <v>0</v>
      </c>
      <c r="BB46" s="70">
        <f t="shared" ca="1" si="19"/>
        <v>8.0582629793251852E-3</v>
      </c>
    </row>
    <row r="47" spans="1:54" ht="15" customHeight="1" x14ac:dyDescent="0.2">
      <c r="A47" s="90">
        <f>'Série Vento-3 dias'!J47</f>
        <v>42139</v>
      </c>
      <c r="B47" s="55">
        <f ca="1">'Série Vento-3 dias'!K47</f>
        <v>15.464186639999999</v>
      </c>
      <c r="C47" s="48">
        <f t="shared" ca="1" si="2"/>
        <v>7.7320933200000011E-2</v>
      </c>
      <c r="D47" s="49">
        <f t="shared" ca="1" si="3"/>
        <v>0.23196279959999999</v>
      </c>
      <c r="E47" s="49">
        <f t="shared" ca="1" si="4"/>
        <v>0.38660466599999999</v>
      </c>
      <c r="F47" s="49">
        <f t="shared" ca="1" si="5"/>
        <v>0.54124653239999987</v>
      </c>
      <c r="G47" s="49">
        <f t="shared" ca="1" si="6"/>
        <v>0.69588839880000009</v>
      </c>
      <c r="H47" s="49">
        <f t="shared" ca="1" si="7"/>
        <v>0.85053026520000008</v>
      </c>
      <c r="I47" s="49">
        <f t="shared" ca="1" si="8"/>
        <v>1.0051721316</v>
      </c>
      <c r="J47" s="49">
        <f t="shared" ca="1" si="9"/>
        <v>1.1598139980000002</v>
      </c>
      <c r="K47" s="49">
        <f t="shared" ca="1" si="10"/>
        <v>1.3144558644</v>
      </c>
      <c r="L47" s="49">
        <f t="shared" ca="1" si="11"/>
        <v>1.4690977307999999</v>
      </c>
      <c r="M47" s="49">
        <f t="shared" ca="1" si="12"/>
        <v>1.6237395972000002</v>
      </c>
      <c r="N47" s="49">
        <f t="shared" ca="1" si="13"/>
        <v>1.7783814635999997</v>
      </c>
      <c r="O47" s="49">
        <f t="shared" ca="1" si="14"/>
        <v>1.9330233299999999</v>
      </c>
      <c r="P47" s="49">
        <f t="shared" ca="1" si="15"/>
        <v>2.0876651964000001</v>
      </c>
      <c r="Q47" s="49">
        <f t="shared" ca="1" si="16"/>
        <v>2.2423070627999997</v>
      </c>
      <c r="R47" s="49">
        <f t="shared" ca="1" si="17"/>
        <v>2.3969489292000001</v>
      </c>
      <c r="S47" s="50">
        <f t="shared" ca="1" si="18"/>
        <v>2.5515907956000001</v>
      </c>
      <c r="T47" s="48">
        <f t="shared" ca="1" si="23"/>
        <v>0</v>
      </c>
      <c r="U47" s="49">
        <f t="shared" ca="1" si="23"/>
        <v>0</v>
      </c>
      <c r="V47" s="49">
        <f t="shared" ca="1" si="23"/>
        <v>0</v>
      </c>
      <c r="W47" s="49">
        <f t="shared" ca="1" si="23"/>
        <v>3.4989591863194018</v>
      </c>
      <c r="X47" s="49">
        <f t="shared" ca="1" si="23"/>
        <v>10.747615125752819</v>
      </c>
      <c r="Y47" s="49">
        <f t="shared" ca="1" si="23"/>
        <v>20.770307459052582</v>
      </c>
      <c r="Z47" s="49">
        <f t="shared" ca="1" si="23"/>
        <v>33.567036186218694</v>
      </c>
      <c r="AA47" s="49">
        <f t="shared" ca="1" si="23"/>
        <v>49.137801307251181</v>
      </c>
      <c r="AB47" s="49">
        <f t="shared" ca="1" si="23"/>
        <v>67.482602822149971</v>
      </c>
      <c r="AC47" s="49">
        <f t="shared" ca="1" si="23"/>
        <v>88.60144073091513</v>
      </c>
      <c r="AD47" s="49">
        <f t="shared" ca="1" si="23"/>
        <v>112.4943150335467</v>
      </c>
      <c r="AE47" s="49">
        <f t="shared" ca="1" si="23"/>
        <v>139.16122573004449</v>
      </c>
      <c r="AF47" s="49">
        <f t="shared" ca="1" si="23"/>
        <v>168.60217282040875</v>
      </c>
      <c r="AG47" s="49">
        <f t="shared" ca="1" si="23"/>
        <v>200.81715630463935</v>
      </c>
      <c r="AH47" s="49">
        <f t="shared" ca="1" si="23"/>
        <v>235.80617618273621</v>
      </c>
      <c r="AI47" s="49">
        <f t="shared" ca="1" si="22"/>
        <v>273.56923245469955</v>
      </c>
      <c r="AJ47" s="49">
        <f t="shared" ca="1" si="20"/>
        <v>314.10632512052916</v>
      </c>
      <c r="AK47" s="75">
        <f ca="1">T47*VLOOKUP('Tipo de Pilha_Furieri2014'!$E$1,'Área - us ur_Furieri2014'!$A$4:$R$6,2,FALSE)/1000</f>
        <v>0</v>
      </c>
      <c r="AL47" s="76">
        <f ca="1">U47*VLOOKUP('Tipo de Pilha_Furieri2014'!$E$1,'Área - us ur_Furieri2014'!$A$4:$R$6,3,FALSE)/1000</f>
        <v>0</v>
      </c>
      <c r="AM47" s="76">
        <f ca="1">V47*VLOOKUP('Tipo de Pilha_Furieri2014'!$E$1,'Área - us ur_Furieri2014'!$A$4:$R$6,4,FALSE)/1000</f>
        <v>0</v>
      </c>
      <c r="AN47" s="76">
        <f ca="1">W47*VLOOKUP('Tipo de Pilha_Furieri2014'!$E$1,'Área - us ur_Furieri2014'!$A$4:$R$6,5,FALSE)/1000</f>
        <v>3.3939904107298198E-4</v>
      </c>
      <c r="AO47" s="76">
        <f ca="1">X47*VLOOKUP('Tipo de Pilha_Furieri2014'!$E$1,'Área - us ur_Furieri2014'!$A$4:$R$6,6,FALSE)/1000</f>
        <v>1.7088708049946984E-3</v>
      </c>
      <c r="AP47" s="76">
        <f ca="1">Y47*VLOOKUP('Tipo de Pilha_Furieri2014'!$E$1,'Área - us ur_Furieri2014'!$A$4:$R$6,7,FALSE)/1000</f>
        <v>4.2163724141876741E-3</v>
      </c>
      <c r="AQ47" s="76">
        <f ca="1">Z47*VLOOKUP('Tipo de Pilha_Furieri2014'!$E$1,'Área - us ur_Furieri2014'!$A$4:$R$6,8,FALSE)/1000</f>
        <v>5.1357565364914598E-3</v>
      </c>
      <c r="AR47" s="76">
        <f ca="1">AA47*VLOOKUP('Tipo de Pilha_Furieri2014'!$E$1,'Área - us ur_Furieri2014'!$A$4:$R$6,9,FALSE)/1000</f>
        <v>5.3560203424903785E-3</v>
      </c>
      <c r="AS47" s="76">
        <f ca="1">AB47*VLOOKUP('Tipo de Pilha_Furieri2014'!$E$1,'Área - us ur_Furieri2014'!$A$4:$R$6,10,FALSE)/1000</f>
        <v>3.6440605523960987E-3</v>
      </c>
      <c r="AT47" s="76">
        <f ca="1">AC47*VLOOKUP('Tipo de Pilha_Furieri2014'!$E$1,'Área - us ur_Furieri2014'!$A$4:$R$6,11,FALSE)/1000</f>
        <v>3.1010504255820298E-3</v>
      </c>
      <c r="AU47" s="76">
        <f ca="1">AD47*VLOOKUP('Tipo de Pilha_Furieri2014'!$E$1,'Área - us ur_Furieri2014'!$A$4:$R$6,12,FALSE)/1000</f>
        <v>2.6998635608051205E-3</v>
      </c>
      <c r="AV47" s="76">
        <f ca="1">AE47*VLOOKUP('Tipo de Pilha_Furieri2014'!$E$1,'Área - us ur_Furieri2014'!$A$4:$R$6,13,FALSE)/1000</f>
        <v>8.3496735438026693E-4</v>
      </c>
      <c r="AW47" s="76">
        <f ca="1">AF47*VLOOKUP('Tipo de Pilha_Furieri2014'!$E$1,'Área - us ur_Furieri2014'!$A$4:$R$6,14,FALSE)/1000</f>
        <v>5.0580651846122624E-4</v>
      </c>
      <c r="AX47" s="76">
        <f ca="1">AG47*VLOOKUP('Tipo de Pilha_Furieri2014'!$E$1,'Área - us ur_Furieri2014'!$A$4:$R$6,15,FALSE)/1000</f>
        <v>2.0081715630463937E-4</v>
      </c>
      <c r="AY47" s="76">
        <f ca="1">AH47*VLOOKUP('Tipo de Pilha_Furieri2014'!$E$1,'Área - us ur_Furieri2014'!$A$4:$R$6,16,FALSE)/1000</f>
        <v>0</v>
      </c>
      <c r="AZ47" s="76">
        <f ca="1">AI47*VLOOKUP('Tipo de Pilha_Furieri2014'!$E$1,'Área - us ur_Furieri2014'!$A$4:$R$6,17,FALSE)/1000</f>
        <v>0</v>
      </c>
      <c r="BA47" s="77">
        <f ca="1">AJ47*VLOOKUP('Tipo de Pilha_Furieri2014'!$E$1,'Área - us ur_Furieri2014'!$A$4:$R$6,18,FALSE)/1000</f>
        <v>0</v>
      </c>
      <c r="BB47" s="70">
        <f t="shared" ca="1" si="19"/>
        <v>2.7742984707166574E-2</v>
      </c>
    </row>
    <row r="48" spans="1:54" ht="15" customHeight="1" x14ac:dyDescent="0.2">
      <c r="A48" s="90">
        <f>'Série Vento-3 dias'!J48</f>
        <v>42142</v>
      </c>
      <c r="B48" s="55">
        <f ca="1">'Série Vento-3 dias'!K48</f>
        <v>8.5912147999999995</v>
      </c>
      <c r="C48" s="48">
        <f t="shared" ca="1" si="2"/>
        <v>4.2956074000000004E-2</v>
      </c>
      <c r="D48" s="49">
        <f t="shared" ca="1" si="3"/>
        <v>0.12886822199999998</v>
      </c>
      <c r="E48" s="49">
        <f t="shared" ca="1" si="4"/>
        <v>0.21478037</v>
      </c>
      <c r="F48" s="49">
        <f t="shared" ca="1" si="5"/>
        <v>0.30069251799999996</v>
      </c>
      <c r="G48" s="49">
        <f t="shared" ca="1" si="6"/>
        <v>0.38660466600000004</v>
      </c>
      <c r="H48" s="49">
        <f t="shared" ca="1" si="7"/>
        <v>0.47251681400000001</v>
      </c>
      <c r="I48" s="49">
        <f t="shared" ca="1" si="8"/>
        <v>0.55842896200000003</v>
      </c>
      <c r="J48" s="49">
        <f t="shared" ca="1" si="9"/>
        <v>0.64434111000000005</v>
      </c>
      <c r="K48" s="49">
        <f t="shared" ca="1" si="10"/>
        <v>0.73025325799999996</v>
      </c>
      <c r="L48" s="49">
        <f t="shared" ca="1" si="11"/>
        <v>0.81616540599999998</v>
      </c>
      <c r="M48" s="49">
        <f t="shared" ca="1" si="12"/>
        <v>0.902077554</v>
      </c>
      <c r="N48" s="49">
        <f t="shared" ca="1" si="13"/>
        <v>0.98798970199999991</v>
      </c>
      <c r="O48" s="49">
        <f t="shared" ca="1" si="14"/>
        <v>1.0739018499999999</v>
      </c>
      <c r="P48" s="49">
        <f t="shared" ca="1" si="15"/>
        <v>1.159813998</v>
      </c>
      <c r="Q48" s="49">
        <f t="shared" ca="1" si="16"/>
        <v>1.2457261459999998</v>
      </c>
      <c r="R48" s="49">
        <f t="shared" ca="1" si="17"/>
        <v>1.3316382940000002</v>
      </c>
      <c r="S48" s="50">
        <f t="shared" ca="1" si="18"/>
        <v>1.417550442</v>
      </c>
      <c r="T48" s="48">
        <f t="shared" ca="1" si="23"/>
        <v>0</v>
      </c>
      <c r="U48" s="49">
        <f t="shared" ca="1" si="23"/>
        <v>0</v>
      </c>
      <c r="V48" s="49">
        <f t="shared" ca="1" si="23"/>
        <v>0</v>
      </c>
      <c r="W48" s="49">
        <f t="shared" ca="1" si="23"/>
        <v>0</v>
      </c>
      <c r="X48" s="49">
        <f t="shared" ca="1" si="23"/>
        <v>0</v>
      </c>
      <c r="Y48" s="49">
        <f t="shared" ca="1" si="23"/>
        <v>1.1677657594172151</v>
      </c>
      <c r="Z48" s="49">
        <f t="shared" ca="1" si="23"/>
        <v>4.167375950263053</v>
      </c>
      <c r="AA48" s="49">
        <f t="shared" ca="1" si="23"/>
        <v>8.0231702132898643</v>
      </c>
      <c r="AB48" s="49">
        <f t="shared" ca="1" si="23"/>
        <v>12.735148548497643</v>
      </c>
      <c r="AC48" s="49">
        <f t="shared" ca="1" si="23"/>
        <v>18.303310955886403</v>
      </c>
      <c r="AD48" s="49">
        <f t="shared" ca="1" si="23"/>
        <v>24.72765743545613</v>
      </c>
      <c r="AE48" s="49">
        <f t="shared" ca="1" si="23"/>
        <v>32.008187987206824</v>
      </c>
      <c r="AF48" s="49">
        <f t="shared" ca="1" si="23"/>
        <v>40.144902611138505</v>
      </c>
      <c r="AG48" s="49">
        <f t="shared" ca="1" si="23"/>
        <v>49.137801307251152</v>
      </c>
      <c r="AH48" s="49">
        <f t="shared" ca="1" si="23"/>
        <v>58.986884075544751</v>
      </c>
      <c r="AI48" s="49">
        <f t="shared" ca="1" si="22"/>
        <v>69.692150916019401</v>
      </c>
      <c r="AJ48" s="49">
        <f t="shared" ca="1" si="20"/>
        <v>81.253601828674945</v>
      </c>
      <c r="AK48" s="75">
        <f ca="1">T48*VLOOKUP('Tipo de Pilha_Furieri2014'!$E$1,'Área - us ur_Furieri2014'!$A$4:$R$6,2,FALSE)/1000</f>
        <v>0</v>
      </c>
      <c r="AL48" s="76">
        <f ca="1">U48*VLOOKUP('Tipo de Pilha_Furieri2014'!$E$1,'Área - us ur_Furieri2014'!$A$4:$R$6,3,FALSE)/1000</f>
        <v>0</v>
      </c>
      <c r="AM48" s="76">
        <f ca="1">V48*VLOOKUP('Tipo de Pilha_Furieri2014'!$E$1,'Área - us ur_Furieri2014'!$A$4:$R$6,4,FALSE)/1000</f>
        <v>0</v>
      </c>
      <c r="AN48" s="76">
        <f ca="1">W48*VLOOKUP('Tipo de Pilha_Furieri2014'!$E$1,'Área - us ur_Furieri2014'!$A$4:$R$6,5,FALSE)/1000</f>
        <v>0</v>
      </c>
      <c r="AO48" s="76">
        <f ca="1">X48*VLOOKUP('Tipo de Pilha_Furieri2014'!$E$1,'Área - us ur_Furieri2014'!$A$4:$R$6,6,FALSE)/1000</f>
        <v>0</v>
      </c>
      <c r="AP48" s="76">
        <f ca="1">Y48*VLOOKUP('Tipo de Pilha_Furieri2014'!$E$1,'Área - us ur_Furieri2014'!$A$4:$R$6,7,FALSE)/1000</f>
        <v>2.3705644916169466E-4</v>
      </c>
      <c r="AQ48" s="76">
        <f ca="1">Z48*VLOOKUP('Tipo de Pilha_Furieri2014'!$E$1,'Área - us ur_Furieri2014'!$A$4:$R$6,8,FALSE)/1000</f>
        <v>6.3760852039024707E-4</v>
      </c>
      <c r="AR48" s="76">
        <f ca="1">AA48*VLOOKUP('Tipo de Pilha_Furieri2014'!$E$1,'Área - us ur_Furieri2014'!$A$4:$R$6,9,FALSE)/1000</f>
        <v>8.7452555324859529E-4</v>
      </c>
      <c r="AS48" s="76">
        <f ca="1">AB48*VLOOKUP('Tipo de Pilha_Furieri2014'!$E$1,'Área - us ur_Furieri2014'!$A$4:$R$6,10,FALSE)/1000</f>
        <v>6.8769802161887275E-4</v>
      </c>
      <c r="AT48" s="76">
        <f ca="1">AC48*VLOOKUP('Tipo de Pilha_Furieri2014'!$E$1,'Área - us ur_Furieri2014'!$A$4:$R$6,11,FALSE)/1000</f>
        <v>6.4061588345602413E-4</v>
      </c>
      <c r="AU48" s="76">
        <f ca="1">AD48*VLOOKUP('Tipo de Pilha_Furieri2014'!$E$1,'Área - us ur_Furieri2014'!$A$4:$R$6,12,FALSE)/1000</f>
        <v>5.9346377845094706E-4</v>
      </c>
      <c r="AV48" s="76">
        <f ca="1">AE48*VLOOKUP('Tipo de Pilha_Furieri2014'!$E$1,'Área - us ur_Furieri2014'!$A$4:$R$6,13,FALSE)/1000</f>
        <v>1.9204912792324095E-4</v>
      </c>
      <c r="AW48" s="76">
        <f ca="1">AF48*VLOOKUP('Tipo de Pilha_Furieri2014'!$E$1,'Área - us ur_Furieri2014'!$A$4:$R$6,14,FALSE)/1000</f>
        <v>1.2043470783341552E-4</v>
      </c>
      <c r="AX48" s="76">
        <f ca="1">AG48*VLOOKUP('Tipo de Pilha_Furieri2014'!$E$1,'Área - us ur_Furieri2014'!$A$4:$R$6,15,FALSE)/1000</f>
        <v>4.9137801307251151E-5</v>
      </c>
      <c r="AY48" s="76">
        <f ca="1">AH48*VLOOKUP('Tipo de Pilha_Furieri2014'!$E$1,'Área - us ur_Furieri2014'!$A$4:$R$6,16,FALSE)/1000</f>
        <v>0</v>
      </c>
      <c r="AZ48" s="76">
        <f ca="1">AI48*VLOOKUP('Tipo de Pilha_Furieri2014'!$E$1,'Área - us ur_Furieri2014'!$A$4:$R$6,17,FALSE)/1000</f>
        <v>0</v>
      </c>
      <c r="BA48" s="77">
        <f ca="1">AJ48*VLOOKUP('Tipo de Pilha_Furieri2014'!$E$1,'Área - us ur_Furieri2014'!$A$4:$R$6,18,FALSE)/1000</f>
        <v>0</v>
      </c>
      <c r="BB48" s="70">
        <f t="shared" ca="1" si="19"/>
        <v>4.0325898433902886E-3</v>
      </c>
    </row>
    <row r="49" spans="1:54" ht="15" customHeight="1" x14ac:dyDescent="0.2">
      <c r="A49" s="90">
        <f>'Série Vento-3 dias'!J49</f>
        <v>42145</v>
      </c>
      <c r="B49" s="55">
        <f ca="1">'Série Vento-3 dias'!K49</f>
        <v>12.027700719999999</v>
      </c>
      <c r="C49" s="48">
        <f t="shared" ca="1" si="2"/>
        <v>6.0138503600000004E-2</v>
      </c>
      <c r="D49" s="49">
        <f t="shared" ca="1" si="3"/>
        <v>0.18041551079999998</v>
      </c>
      <c r="E49" s="49">
        <f t="shared" ca="1" si="4"/>
        <v>0.30069251799999996</v>
      </c>
      <c r="F49" s="49">
        <f t="shared" ca="1" si="5"/>
        <v>0.42096952519999992</v>
      </c>
      <c r="G49" s="49">
        <f t="shared" ca="1" si="6"/>
        <v>0.54124653239999998</v>
      </c>
      <c r="H49" s="49">
        <f t="shared" ca="1" si="7"/>
        <v>0.66152353959999999</v>
      </c>
      <c r="I49" s="49">
        <f t="shared" ca="1" si="8"/>
        <v>0.78180054679999988</v>
      </c>
      <c r="J49" s="49">
        <f t="shared" ca="1" si="9"/>
        <v>0.902077554</v>
      </c>
      <c r="K49" s="49">
        <f t="shared" ca="1" si="10"/>
        <v>1.0223545612</v>
      </c>
      <c r="L49" s="49">
        <f t="shared" ca="1" si="11"/>
        <v>1.1426315683999999</v>
      </c>
      <c r="M49" s="49">
        <f t="shared" ca="1" si="12"/>
        <v>1.2629085756</v>
      </c>
      <c r="N49" s="49">
        <f t="shared" ca="1" si="13"/>
        <v>1.3831855827999997</v>
      </c>
      <c r="O49" s="49">
        <f t="shared" ca="1" si="14"/>
        <v>1.5034625899999998</v>
      </c>
      <c r="P49" s="49">
        <f t="shared" ca="1" si="15"/>
        <v>1.6237395971999999</v>
      </c>
      <c r="Q49" s="49">
        <f t="shared" ca="1" si="16"/>
        <v>1.7440166043999996</v>
      </c>
      <c r="R49" s="49">
        <f t="shared" ca="1" si="17"/>
        <v>1.8642936116000002</v>
      </c>
      <c r="S49" s="50">
        <f t="shared" ca="1" si="18"/>
        <v>1.9845706187999999</v>
      </c>
      <c r="T49" s="48">
        <f t="shared" ca="1" si="23"/>
        <v>0</v>
      </c>
      <c r="U49" s="49">
        <f t="shared" ca="1" si="23"/>
        <v>0</v>
      </c>
      <c r="V49" s="49">
        <f t="shared" ca="1" si="23"/>
        <v>0</v>
      </c>
      <c r="W49" s="49">
        <f t="shared" ca="1" si="23"/>
        <v>0</v>
      </c>
      <c r="X49" s="49">
        <f t="shared" ca="1" si="23"/>
        <v>3.4989591863194063</v>
      </c>
      <c r="Y49" s="49">
        <f t="shared" ca="1" si="23"/>
        <v>8.8970711545569401</v>
      </c>
      <c r="Z49" s="49">
        <f t="shared" ca="1" si="23"/>
        <v>15.973303904269175</v>
      </c>
      <c r="AA49" s="49">
        <f t="shared" ca="1" si="23"/>
        <v>24.72765743545613</v>
      </c>
      <c r="AB49" s="49">
        <f t="shared" ca="1" si="23"/>
        <v>35.160131748117792</v>
      </c>
      <c r="AC49" s="49">
        <f t="shared" ca="1" si="23"/>
        <v>47.270726842254135</v>
      </c>
      <c r="AD49" s="49">
        <f t="shared" ca="1" si="23"/>
        <v>61.059442717865224</v>
      </c>
      <c r="AE49" s="49">
        <f t="shared" ca="1" si="23"/>
        <v>76.52627937495096</v>
      </c>
      <c r="AF49" s="49">
        <f t="shared" ca="1" si="23"/>
        <v>93.671236813511456</v>
      </c>
      <c r="AG49" s="49">
        <f t="shared" ca="1" si="23"/>
        <v>112.49431503354667</v>
      </c>
      <c r="AH49" s="49">
        <f t="shared" ca="1" si="23"/>
        <v>132.99551403505649</v>
      </c>
      <c r="AI49" s="49">
        <f t="shared" ca="1" si="22"/>
        <v>155.17483381804121</v>
      </c>
      <c r="AJ49" s="49">
        <f t="shared" ca="1" si="20"/>
        <v>179.03227438250045</v>
      </c>
      <c r="AK49" s="75">
        <f ca="1">T49*VLOOKUP('Tipo de Pilha_Furieri2014'!$E$1,'Área - us ur_Furieri2014'!$A$4:$R$6,2,FALSE)/1000</f>
        <v>0</v>
      </c>
      <c r="AL49" s="76">
        <f ca="1">U49*VLOOKUP('Tipo de Pilha_Furieri2014'!$E$1,'Área - us ur_Furieri2014'!$A$4:$R$6,3,FALSE)/1000</f>
        <v>0</v>
      </c>
      <c r="AM49" s="76">
        <f ca="1">V49*VLOOKUP('Tipo de Pilha_Furieri2014'!$E$1,'Área - us ur_Furieri2014'!$A$4:$R$6,4,FALSE)/1000</f>
        <v>0</v>
      </c>
      <c r="AN49" s="76">
        <f ca="1">W49*VLOOKUP('Tipo de Pilha_Furieri2014'!$E$1,'Área - us ur_Furieri2014'!$A$4:$R$6,5,FALSE)/1000</f>
        <v>0</v>
      </c>
      <c r="AO49" s="76">
        <f ca="1">X49*VLOOKUP('Tipo de Pilha_Furieri2014'!$E$1,'Área - us ur_Furieri2014'!$A$4:$R$6,6,FALSE)/1000</f>
        <v>5.5633451062478553E-4</v>
      </c>
      <c r="AP49" s="76">
        <f ca="1">Y49*VLOOKUP('Tipo de Pilha_Furieri2014'!$E$1,'Área - us ur_Furieri2014'!$A$4:$R$6,7,FALSE)/1000</f>
        <v>1.806105444375059E-3</v>
      </c>
      <c r="AQ49" s="76">
        <f ca="1">Z49*VLOOKUP('Tipo de Pilha_Furieri2014'!$E$1,'Área - us ur_Furieri2014'!$A$4:$R$6,8,FALSE)/1000</f>
        <v>2.4439154973531834E-3</v>
      </c>
      <c r="AR49" s="76">
        <f ca="1">AA49*VLOOKUP('Tipo de Pilha_Furieri2014'!$E$1,'Área - us ur_Furieri2014'!$A$4:$R$6,9,FALSE)/1000</f>
        <v>2.6953146604647184E-3</v>
      </c>
      <c r="AS49" s="76">
        <f ca="1">AB49*VLOOKUP('Tipo de Pilha_Furieri2014'!$E$1,'Área - us ur_Furieri2014'!$A$4:$R$6,10,FALSE)/1000</f>
        <v>1.8986471143983611E-3</v>
      </c>
      <c r="AT49" s="76">
        <f ca="1">AC49*VLOOKUP('Tipo de Pilha_Furieri2014'!$E$1,'Área - us ur_Furieri2014'!$A$4:$R$6,11,FALSE)/1000</f>
        <v>1.654475439478895E-3</v>
      </c>
      <c r="AU49" s="76">
        <f ca="1">AD49*VLOOKUP('Tipo de Pilha_Furieri2014'!$E$1,'Área - us ur_Furieri2014'!$A$4:$R$6,12,FALSE)/1000</f>
        <v>1.4654266252287654E-3</v>
      </c>
      <c r="AV49" s="76">
        <f ca="1">AE49*VLOOKUP('Tipo de Pilha_Furieri2014'!$E$1,'Área - us ur_Furieri2014'!$A$4:$R$6,13,FALSE)/1000</f>
        <v>4.5915767624970578E-4</v>
      </c>
      <c r="AW49" s="76">
        <f ca="1">AF49*VLOOKUP('Tipo de Pilha_Furieri2014'!$E$1,'Área - us ur_Furieri2014'!$A$4:$R$6,14,FALSE)/1000</f>
        <v>2.8101371044053435E-4</v>
      </c>
      <c r="AX49" s="76">
        <f ca="1">AG49*VLOOKUP('Tipo de Pilha_Furieri2014'!$E$1,'Área - us ur_Furieri2014'!$A$4:$R$6,15,FALSE)/1000</f>
        <v>1.1249431503354668E-4</v>
      </c>
      <c r="AY49" s="76">
        <f ca="1">AH49*VLOOKUP('Tipo de Pilha_Furieri2014'!$E$1,'Área - us ur_Furieri2014'!$A$4:$R$6,16,FALSE)/1000</f>
        <v>0</v>
      </c>
      <c r="AZ49" s="76">
        <f ca="1">AI49*VLOOKUP('Tipo de Pilha_Furieri2014'!$E$1,'Área - us ur_Furieri2014'!$A$4:$R$6,17,FALSE)/1000</f>
        <v>0</v>
      </c>
      <c r="BA49" s="77">
        <f ca="1">AJ49*VLOOKUP('Tipo de Pilha_Furieri2014'!$E$1,'Área - us ur_Furieri2014'!$A$4:$R$6,18,FALSE)/1000</f>
        <v>0</v>
      </c>
      <c r="BB49" s="70">
        <f t="shared" ca="1" si="19"/>
        <v>1.3372884993647555E-2</v>
      </c>
    </row>
    <row r="50" spans="1:54" ht="15" customHeight="1" x14ac:dyDescent="0.2">
      <c r="A50" s="90">
        <f>'Série Vento-3 dias'!J50</f>
        <v>42148</v>
      </c>
      <c r="B50" s="55">
        <f ca="1">'Série Vento-3 dias'!K50</f>
        <v>11.16857924</v>
      </c>
      <c r="C50" s="48">
        <f t="shared" ca="1" si="2"/>
        <v>5.5842896200000013E-2</v>
      </c>
      <c r="D50" s="49">
        <f t="shared" ca="1" si="3"/>
        <v>0.16752868859999998</v>
      </c>
      <c r="E50" s="49">
        <f t="shared" ca="1" si="4"/>
        <v>0.27921448100000001</v>
      </c>
      <c r="F50" s="49">
        <f t="shared" ca="1" si="5"/>
        <v>0.39090027339999994</v>
      </c>
      <c r="G50" s="49">
        <f t="shared" ca="1" si="6"/>
        <v>0.50258606580000009</v>
      </c>
      <c r="H50" s="49">
        <f t="shared" ca="1" si="7"/>
        <v>0.61427185820000008</v>
      </c>
      <c r="I50" s="49">
        <f t="shared" ca="1" si="8"/>
        <v>0.72595765060000006</v>
      </c>
      <c r="J50" s="49">
        <f t="shared" ca="1" si="9"/>
        <v>0.83764344300000015</v>
      </c>
      <c r="K50" s="49">
        <f t="shared" ca="1" si="10"/>
        <v>0.94932923540000003</v>
      </c>
      <c r="L50" s="49">
        <f t="shared" ca="1" si="11"/>
        <v>1.0610150277999999</v>
      </c>
      <c r="M50" s="49">
        <f t="shared" ca="1" si="12"/>
        <v>1.1727008202</v>
      </c>
      <c r="N50" s="49">
        <f t="shared" ca="1" si="13"/>
        <v>1.2843866125999999</v>
      </c>
      <c r="O50" s="49">
        <f t="shared" ca="1" si="14"/>
        <v>1.396072405</v>
      </c>
      <c r="P50" s="49">
        <f t="shared" ca="1" si="15"/>
        <v>1.5077581974000001</v>
      </c>
      <c r="Q50" s="49">
        <f t="shared" ca="1" si="16"/>
        <v>1.6194439897999999</v>
      </c>
      <c r="R50" s="49">
        <f t="shared" ca="1" si="17"/>
        <v>1.7311297822000002</v>
      </c>
      <c r="S50" s="50">
        <f t="shared" ca="1" si="18"/>
        <v>1.8428155746000001</v>
      </c>
      <c r="T50" s="48">
        <f t="shared" ca="1" si="23"/>
        <v>0</v>
      </c>
      <c r="U50" s="49">
        <f t="shared" ca="1" si="23"/>
        <v>0</v>
      </c>
      <c r="V50" s="49">
        <f t="shared" ca="1" si="23"/>
        <v>0</v>
      </c>
      <c r="W50" s="49">
        <f t="shared" ca="1" si="23"/>
        <v>0</v>
      </c>
      <c r="X50" s="49">
        <f t="shared" ca="1" si="23"/>
        <v>2.1202383880026754</v>
      </c>
      <c r="Y50" s="49">
        <f t="shared" ca="1" si="23"/>
        <v>6.5762512830198965</v>
      </c>
      <c r="Z50" s="49">
        <f t="shared" ca="1" si="23"/>
        <v>12.479215260022961</v>
      </c>
      <c r="AA50" s="49">
        <f t="shared" ca="1" si="23"/>
        <v>19.829130319011878</v>
      </c>
      <c r="AB50" s="49">
        <f t="shared" ca="1" si="23"/>
        <v>28.625996459986627</v>
      </c>
      <c r="AC50" s="49">
        <f t="shared" ca="1" si="23"/>
        <v>38.869813682947211</v>
      </c>
      <c r="AD50" s="49">
        <f t="shared" ca="1" si="23"/>
        <v>50.560581987893663</v>
      </c>
      <c r="AE50" s="49">
        <f t="shared" ca="1" si="23"/>
        <v>63.698301374825931</v>
      </c>
      <c r="AF50" s="49">
        <f t="shared" ca="1" si="23"/>
        <v>78.282971843744079</v>
      </c>
      <c r="AG50" s="49">
        <f t="shared" ca="1" si="23"/>
        <v>94.314593394648071</v>
      </c>
      <c r="AH50" s="49">
        <f t="shared" ca="1" si="23"/>
        <v>111.79316602753786</v>
      </c>
      <c r="AI50" s="49">
        <f t="shared" ca="1" si="22"/>
        <v>130.71868974241357</v>
      </c>
      <c r="AJ50" s="49">
        <f t="shared" ca="1" si="20"/>
        <v>151.09116453927507</v>
      </c>
      <c r="AK50" s="75">
        <f ca="1">T50*VLOOKUP('Tipo de Pilha_Furieri2014'!$E$1,'Área - us ur_Furieri2014'!$A$4:$R$6,2,FALSE)/1000</f>
        <v>0</v>
      </c>
      <c r="AL50" s="76">
        <f ca="1">U50*VLOOKUP('Tipo de Pilha_Furieri2014'!$E$1,'Área - us ur_Furieri2014'!$A$4:$R$6,3,FALSE)/1000</f>
        <v>0</v>
      </c>
      <c r="AM50" s="76">
        <f ca="1">V50*VLOOKUP('Tipo de Pilha_Furieri2014'!$E$1,'Área - us ur_Furieri2014'!$A$4:$R$6,4,FALSE)/1000</f>
        <v>0</v>
      </c>
      <c r="AN50" s="76">
        <f ca="1">W50*VLOOKUP('Tipo de Pilha_Furieri2014'!$E$1,'Área - us ur_Furieri2014'!$A$4:$R$6,5,FALSE)/1000</f>
        <v>0</v>
      </c>
      <c r="AO50" s="76">
        <f ca="1">X50*VLOOKUP('Tipo de Pilha_Furieri2014'!$E$1,'Área - us ur_Furieri2014'!$A$4:$R$6,6,FALSE)/1000</f>
        <v>3.3711790369242537E-4</v>
      </c>
      <c r="AP50" s="76">
        <f ca="1">Y50*VLOOKUP('Tipo de Pilha_Furieri2014'!$E$1,'Área - us ur_Furieri2014'!$A$4:$R$6,7,FALSE)/1000</f>
        <v>1.3349790104530391E-3</v>
      </c>
      <c r="AQ50" s="76">
        <f ca="1">Z50*VLOOKUP('Tipo de Pilha_Furieri2014'!$E$1,'Área - us ur_Furieri2014'!$A$4:$R$6,8,FALSE)/1000</f>
        <v>1.909319934783513E-3</v>
      </c>
      <c r="AR50" s="76">
        <f ca="1">AA50*VLOOKUP('Tipo de Pilha_Furieri2014'!$E$1,'Área - us ur_Furieri2014'!$A$4:$R$6,9,FALSE)/1000</f>
        <v>2.1613752047722947E-3</v>
      </c>
      <c r="AS50" s="76">
        <f ca="1">AB50*VLOOKUP('Tipo de Pilha_Furieri2014'!$E$1,'Área - us ur_Furieri2014'!$A$4:$R$6,10,FALSE)/1000</f>
        <v>1.545803808839278E-3</v>
      </c>
      <c r="AT50" s="76">
        <f ca="1">AC50*VLOOKUP('Tipo de Pilha_Furieri2014'!$E$1,'Área - us ur_Furieri2014'!$A$4:$R$6,11,FALSE)/1000</f>
        <v>1.3604434789031526E-3</v>
      </c>
      <c r="AU50" s="76">
        <f ca="1">AD50*VLOOKUP('Tipo de Pilha_Furieri2014'!$E$1,'Área - us ur_Furieri2014'!$A$4:$R$6,12,FALSE)/1000</f>
        <v>1.2134539677094479E-3</v>
      </c>
      <c r="AV50" s="76">
        <f ca="1">AE50*VLOOKUP('Tipo de Pilha_Furieri2014'!$E$1,'Área - us ur_Furieri2014'!$A$4:$R$6,13,FALSE)/1000</f>
        <v>3.8218980824895562E-4</v>
      </c>
      <c r="AW50" s="76">
        <f ca="1">AF50*VLOOKUP('Tipo de Pilha_Furieri2014'!$E$1,'Área - us ur_Furieri2014'!$A$4:$R$6,14,FALSE)/1000</f>
        <v>2.3484891553123225E-4</v>
      </c>
      <c r="AX50" s="76">
        <f ca="1">AG50*VLOOKUP('Tipo de Pilha_Furieri2014'!$E$1,'Área - us ur_Furieri2014'!$A$4:$R$6,15,FALSE)/1000</f>
        <v>9.4314593394648067E-5</v>
      </c>
      <c r="AY50" s="76">
        <f ca="1">AH50*VLOOKUP('Tipo de Pilha_Furieri2014'!$E$1,'Área - us ur_Furieri2014'!$A$4:$R$6,16,FALSE)/1000</f>
        <v>0</v>
      </c>
      <c r="AZ50" s="76">
        <f ca="1">AI50*VLOOKUP('Tipo de Pilha_Furieri2014'!$E$1,'Área - us ur_Furieri2014'!$A$4:$R$6,17,FALSE)/1000</f>
        <v>0</v>
      </c>
      <c r="BA50" s="77">
        <f ca="1">AJ50*VLOOKUP('Tipo de Pilha_Furieri2014'!$E$1,'Área - us ur_Furieri2014'!$A$4:$R$6,18,FALSE)/1000</f>
        <v>0</v>
      </c>
      <c r="BB50" s="70">
        <f t="shared" ca="1" si="19"/>
        <v>1.0573846626327986E-2</v>
      </c>
    </row>
    <row r="51" spans="1:54" ht="15" customHeight="1" x14ac:dyDescent="0.2">
      <c r="A51" s="90">
        <f>'Série Vento-3 dias'!J51</f>
        <v>42151</v>
      </c>
      <c r="B51" s="55">
        <f ca="1">'Série Vento-3 dias'!K51</f>
        <v>10.309457759999999</v>
      </c>
      <c r="C51" s="48">
        <f t="shared" ca="1" si="2"/>
        <v>5.1547288800000007E-2</v>
      </c>
      <c r="D51" s="49">
        <f t="shared" ca="1" si="3"/>
        <v>0.15464186639999997</v>
      </c>
      <c r="E51" s="49">
        <f t="shared" ca="1" si="4"/>
        <v>0.25773644400000001</v>
      </c>
      <c r="F51" s="49">
        <f t="shared" ca="1" si="5"/>
        <v>0.36083102159999991</v>
      </c>
      <c r="G51" s="49">
        <f t="shared" ca="1" si="6"/>
        <v>0.46392559919999998</v>
      </c>
      <c r="H51" s="49">
        <f t="shared" ca="1" si="7"/>
        <v>0.56702017680000005</v>
      </c>
      <c r="I51" s="49">
        <f t="shared" ca="1" si="8"/>
        <v>0.67011475440000001</v>
      </c>
      <c r="J51" s="49">
        <f t="shared" ca="1" si="9"/>
        <v>0.77320933200000008</v>
      </c>
      <c r="K51" s="49">
        <f t="shared" ca="1" si="10"/>
        <v>0.87630390959999993</v>
      </c>
      <c r="L51" s="49">
        <f t="shared" ca="1" si="11"/>
        <v>0.97939848719999989</v>
      </c>
      <c r="M51" s="49">
        <f t="shared" ca="1" si="12"/>
        <v>1.0824930648</v>
      </c>
      <c r="N51" s="49">
        <f t="shared" ca="1" si="13"/>
        <v>1.1855876423999998</v>
      </c>
      <c r="O51" s="49">
        <f t="shared" ca="1" si="14"/>
        <v>1.2886822199999999</v>
      </c>
      <c r="P51" s="49">
        <f t="shared" ca="1" si="15"/>
        <v>1.3917767975999999</v>
      </c>
      <c r="Q51" s="49">
        <f t="shared" ca="1" si="16"/>
        <v>1.4948713751999998</v>
      </c>
      <c r="R51" s="49">
        <f t="shared" ca="1" si="17"/>
        <v>1.5979659528000001</v>
      </c>
      <c r="S51" s="50">
        <f t="shared" ca="1" si="18"/>
        <v>1.7010605303999999</v>
      </c>
      <c r="T51" s="48">
        <f t="shared" ca="1" si="23"/>
        <v>0</v>
      </c>
      <c r="U51" s="49">
        <f t="shared" ca="1" si="23"/>
        <v>0</v>
      </c>
      <c r="V51" s="49">
        <f t="shared" ca="1" si="23"/>
        <v>0</v>
      </c>
      <c r="W51" s="49">
        <f t="shared" ca="1" si="23"/>
        <v>0</v>
      </c>
      <c r="X51" s="49">
        <f t="shared" ca="1" si="23"/>
        <v>0.91489486430258415</v>
      </c>
      <c r="Y51" s="49">
        <f t="shared" ca="1" si="23"/>
        <v>4.5144270933175914</v>
      </c>
      <c r="Z51" s="49">
        <f t="shared" ca="1" si="23"/>
        <v>9.3468643862731948</v>
      </c>
      <c r="AA51" s="49">
        <f t="shared" ca="1" si="23"/>
        <v>15.412206743169406</v>
      </c>
      <c r="AB51" s="49">
        <f t="shared" ca="1" si="23"/>
        <v>22.710454164006201</v>
      </c>
      <c r="AC51" s="49">
        <f t="shared" ca="1" si="23"/>
        <v>31.241606648783609</v>
      </c>
      <c r="AD51" s="49">
        <f t="shared" ca="1" si="23"/>
        <v>41.00566419750163</v>
      </c>
      <c r="AE51" s="49">
        <f t="shared" ca="1" si="23"/>
        <v>52.002626810160223</v>
      </c>
      <c r="AF51" s="49">
        <f t="shared" ca="1" si="23"/>
        <v>64.232494486759435</v>
      </c>
      <c r="AG51" s="49">
        <f t="shared" ca="1" si="23"/>
        <v>77.695267227299254</v>
      </c>
      <c r="AH51" s="49">
        <f t="shared" ca="1" si="23"/>
        <v>92.390945031779637</v>
      </c>
      <c r="AI51" s="49">
        <f t="shared" ca="1" si="22"/>
        <v>108.31952790020071</v>
      </c>
      <c r="AJ51" s="49">
        <f t="shared" ca="1" si="20"/>
        <v>125.48101583256231</v>
      </c>
      <c r="AK51" s="75">
        <f ca="1">T51*VLOOKUP('Tipo de Pilha_Furieri2014'!$E$1,'Área - us ur_Furieri2014'!$A$4:$R$6,2,FALSE)/1000</f>
        <v>0</v>
      </c>
      <c r="AL51" s="76">
        <f ca="1">U51*VLOOKUP('Tipo de Pilha_Furieri2014'!$E$1,'Área - us ur_Furieri2014'!$A$4:$R$6,3,FALSE)/1000</f>
        <v>0</v>
      </c>
      <c r="AM51" s="76">
        <f ca="1">V51*VLOOKUP('Tipo de Pilha_Furieri2014'!$E$1,'Área - us ur_Furieri2014'!$A$4:$R$6,4,FALSE)/1000</f>
        <v>0</v>
      </c>
      <c r="AN51" s="76">
        <f ca="1">W51*VLOOKUP('Tipo de Pilha_Furieri2014'!$E$1,'Área - us ur_Furieri2014'!$A$4:$R$6,5,FALSE)/1000</f>
        <v>0</v>
      </c>
      <c r="AO51" s="76">
        <f ca="1">X51*VLOOKUP('Tipo de Pilha_Furieri2014'!$E$1,'Área - us ur_Furieri2014'!$A$4:$R$6,6,FALSE)/1000</f>
        <v>1.4546828342411089E-4</v>
      </c>
      <c r="AP51" s="76">
        <f ca="1">Y51*VLOOKUP('Tipo de Pilha_Furieri2014'!$E$1,'Área - us ur_Furieri2014'!$A$4:$R$6,7,FALSE)/1000</f>
        <v>9.1642869994347108E-4</v>
      </c>
      <c r="AQ51" s="76">
        <f ca="1">Z51*VLOOKUP('Tipo de Pilha_Furieri2014'!$E$1,'Área - us ur_Furieri2014'!$A$4:$R$6,8,FALSE)/1000</f>
        <v>1.4300702510997986E-3</v>
      </c>
      <c r="AR51" s="76">
        <f ca="1">AA51*VLOOKUP('Tipo de Pilha_Furieri2014'!$E$1,'Área - us ur_Furieri2014'!$A$4:$R$6,9,FALSE)/1000</f>
        <v>1.6799305350054651E-3</v>
      </c>
      <c r="AS51" s="76">
        <f ca="1">AB51*VLOOKUP('Tipo de Pilha_Furieri2014'!$E$1,'Área - us ur_Furieri2014'!$A$4:$R$6,10,FALSE)/1000</f>
        <v>1.226364524856335E-3</v>
      </c>
      <c r="AT51" s="76">
        <f ca="1">AC51*VLOOKUP('Tipo de Pilha_Furieri2014'!$E$1,'Área - us ur_Furieri2014'!$A$4:$R$6,11,FALSE)/1000</f>
        <v>1.0934562327074265E-3</v>
      </c>
      <c r="AU51" s="76">
        <f ca="1">AD51*VLOOKUP('Tipo de Pilha_Furieri2014'!$E$1,'Área - us ur_Furieri2014'!$A$4:$R$6,12,FALSE)/1000</f>
        <v>9.8413594074003917E-4</v>
      </c>
      <c r="AV51" s="76">
        <f ca="1">AE51*VLOOKUP('Tipo de Pilha_Furieri2014'!$E$1,'Área - us ur_Furieri2014'!$A$4:$R$6,13,FALSE)/1000</f>
        <v>3.1201576086096133E-4</v>
      </c>
      <c r="AW51" s="76">
        <f ca="1">AF51*VLOOKUP('Tipo de Pilha_Furieri2014'!$E$1,'Área - us ur_Furieri2014'!$A$4:$R$6,14,FALSE)/1000</f>
        <v>1.9269748346027832E-4</v>
      </c>
      <c r="AX51" s="76">
        <f ca="1">AG51*VLOOKUP('Tipo de Pilha_Furieri2014'!$E$1,'Área - us ur_Furieri2014'!$A$4:$R$6,15,FALSE)/1000</f>
        <v>7.7695267227299256E-5</v>
      </c>
      <c r="AY51" s="76">
        <f ca="1">AH51*VLOOKUP('Tipo de Pilha_Furieri2014'!$E$1,'Área - us ur_Furieri2014'!$A$4:$R$6,16,FALSE)/1000</f>
        <v>0</v>
      </c>
      <c r="AZ51" s="76">
        <f ca="1">AI51*VLOOKUP('Tipo de Pilha_Furieri2014'!$E$1,'Área - us ur_Furieri2014'!$A$4:$R$6,17,FALSE)/1000</f>
        <v>0</v>
      </c>
      <c r="BA51" s="77">
        <f ca="1">AJ51*VLOOKUP('Tipo de Pilha_Furieri2014'!$E$1,'Área - us ur_Furieri2014'!$A$4:$R$6,18,FALSE)/1000</f>
        <v>0</v>
      </c>
      <c r="BB51" s="70">
        <f t="shared" ca="1" si="19"/>
        <v>8.0582629793251852E-3</v>
      </c>
    </row>
    <row r="52" spans="1:54" ht="15" customHeight="1" x14ac:dyDescent="0.2">
      <c r="A52" s="90">
        <f>'Série Vento-3 dias'!J52</f>
        <v>42154</v>
      </c>
      <c r="B52" s="55">
        <f ca="1">'Série Vento-3 dias'!K52</f>
        <v>17.182429599999999</v>
      </c>
      <c r="C52" s="48">
        <f t="shared" ca="1" si="2"/>
        <v>8.5912148000000008E-2</v>
      </c>
      <c r="D52" s="49">
        <f t="shared" ca="1" si="3"/>
        <v>0.25773644399999995</v>
      </c>
      <c r="E52" s="49">
        <f t="shared" ca="1" si="4"/>
        <v>0.42956074</v>
      </c>
      <c r="F52" s="49">
        <f t="shared" ca="1" si="5"/>
        <v>0.60138503599999993</v>
      </c>
      <c r="G52" s="49">
        <f t="shared" ca="1" si="6"/>
        <v>0.77320933200000008</v>
      </c>
      <c r="H52" s="49">
        <f t="shared" ca="1" si="7"/>
        <v>0.94503362800000001</v>
      </c>
      <c r="I52" s="49">
        <f t="shared" ca="1" si="8"/>
        <v>1.1168579240000001</v>
      </c>
      <c r="J52" s="49">
        <f t="shared" ca="1" si="9"/>
        <v>1.2886822200000001</v>
      </c>
      <c r="K52" s="49">
        <f t="shared" ca="1" si="10"/>
        <v>1.4605065159999999</v>
      </c>
      <c r="L52" s="49">
        <f t="shared" ca="1" si="11"/>
        <v>1.632330812</v>
      </c>
      <c r="M52" s="49">
        <f t="shared" ca="1" si="12"/>
        <v>1.804155108</v>
      </c>
      <c r="N52" s="49">
        <f t="shared" ca="1" si="13"/>
        <v>1.9759794039999998</v>
      </c>
      <c r="O52" s="49">
        <f t="shared" ca="1" si="14"/>
        <v>2.1478036999999999</v>
      </c>
      <c r="P52" s="49">
        <f t="shared" ca="1" si="15"/>
        <v>2.3196279959999999</v>
      </c>
      <c r="Q52" s="49">
        <f t="shared" ca="1" si="16"/>
        <v>2.4914522919999995</v>
      </c>
      <c r="R52" s="49">
        <f t="shared" ca="1" si="17"/>
        <v>2.6632765880000004</v>
      </c>
      <c r="S52" s="50">
        <f t="shared" ca="1" si="18"/>
        <v>2.835100884</v>
      </c>
      <c r="T52" s="48">
        <f t="shared" ref="T52:AH61" ca="1" si="24">IF(C52&gt;$BF$1,58*(C52-$BF$1)^2+25*(C52-$BF$1),0)</f>
        <v>0</v>
      </c>
      <c r="U52" s="49">
        <f t="shared" ca="1" si="24"/>
        <v>0</v>
      </c>
      <c r="V52" s="49">
        <f t="shared" ca="1" si="24"/>
        <v>0</v>
      </c>
      <c r="W52" s="49">
        <f t="shared" ca="1" si="24"/>
        <v>5.9882500727538321</v>
      </c>
      <c r="X52" s="49">
        <f t="shared" ca="1" si="24"/>
        <v>15.412206743169406</v>
      </c>
      <c r="Y52" s="49">
        <f t="shared" ca="1" si="24"/>
        <v>28.260899702308862</v>
      </c>
      <c r="Z52" s="49">
        <f t="shared" ca="1" si="24"/>
        <v>44.534328950172224</v>
      </c>
      <c r="AA52" s="49">
        <f t="shared" ca="1" si="24"/>
        <v>64.232494486759464</v>
      </c>
      <c r="AB52" s="49">
        <f t="shared" ca="1" si="24"/>
        <v>87.355396312070582</v>
      </c>
      <c r="AC52" s="49">
        <f t="shared" ca="1" si="24"/>
        <v>113.90303442610561</v>
      </c>
      <c r="AD52" s="49">
        <f t="shared" ca="1" si="24"/>
        <v>143.87540882886452</v>
      </c>
      <c r="AE52" s="49">
        <f t="shared" ca="1" si="24"/>
        <v>177.27251952034732</v>
      </c>
      <c r="AF52" s="49">
        <f t="shared" ca="1" si="24"/>
        <v>214.09436650055397</v>
      </c>
      <c r="AG52" s="49">
        <f t="shared" ca="1" si="24"/>
        <v>254.34094976948461</v>
      </c>
      <c r="AH52" s="49">
        <f t="shared" ca="1" si="24"/>
        <v>298.01226932713894</v>
      </c>
      <c r="AI52" s="49">
        <f t="shared" ca="1" si="22"/>
        <v>345.10832517351753</v>
      </c>
      <c r="AJ52" s="49">
        <f t="shared" ca="1" si="20"/>
        <v>395.6291173086197</v>
      </c>
      <c r="AK52" s="75">
        <f ca="1">T52*VLOOKUP('Tipo de Pilha_Furieri2014'!$E$1,'Área - us ur_Furieri2014'!$A$4:$R$6,2,FALSE)/1000</f>
        <v>0</v>
      </c>
      <c r="AL52" s="76">
        <f ca="1">U52*VLOOKUP('Tipo de Pilha_Furieri2014'!$E$1,'Área - us ur_Furieri2014'!$A$4:$R$6,3,FALSE)/1000</f>
        <v>0</v>
      </c>
      <c r="AM52" s="76">
        <f ca="1">V52*VLOOKUP('Tipo de Pilha_Furieri2014'!$E$1,'Área - us ur_Furieri2014'!$A$4:$R$6,4,FALSE)/1000</f>
        <v>0</v>
      </c>
      <c r="AN52" s="76">
        <f ca="1">W52*VLOOKUP('Tipo de Pilha_Furieri2014'!$E$1,'Área - us ur_Furieri2014'!$A$4:$R$6,5,FALSE)/1000</f>
        <v>5.8086025705712167E-4</v>
      </c>
      <c r="AO52" s="76">
        <f ca="1">X52*VLOOKUP('Tipo de Pilha_Furieri2014'!$E$1,'Área - us ur_Furieri2014'!$A$4:$R$6,6,FALSE)/1000</f>
        <v>2.4505408721639354E-3</v>
      </c>
      <c r="AP52" s="76">
        <f ca="1">Y52*VLOOKUP('Tipo de Pilha_Furieri2014'!$E$1,'Área - us ur_Furieri2014'!$A$4:$R$6,7,FALSE)/1000</f>
        <v>5.7369626395686992E-3</v>
      </c>
      <c r="AQ52" s="76">
        <f ca="1">Z52*VLOOKUP('Tipo de Pilha_Furieri2014'!$E$1,'Área - us ur_Furieri2014'!$A$4:$R$6,8,FALSE)/1000</f>
        <v>6.8137523293763502E-3</v>
      </c>
      <c r="AR52" s="76">
        <f ca="1">AA52*VLOOKUP('Tipo de Pilha_Furieri2014'!$E$1,'Área - us ur_Furieri2014'!$A$4:$R$6,9,FALSE)/1000</f>
        <v>7.0013418990567816E-3</v>
      </c>
      <c r="AS52" s="76">
        <f ca="1">AB52*VLOOKUP('Tipo de Pilha_Furieri2014'!$E$1,'Área - us ur_Furieri2014'!$A$4:$R$6,10,FALSE)/1000</f>
        <v>4.7171914008518117E-3</v>
      </c>
      <c r="AT52" s="76">
        <f ca="1">AC52*VLOOKUP('Tipo de Pilha_Furieri2014'!$E$1,'Área - us ur_Furieri2014'!$A$4:$R$6,11,FALSE)/1000</f>
        <v>3.9866062049136964E-3</v>
      </c>
      <c r="AU52" s="76">
        <f ca="1">AD52*VLOOKUP('Tipo de Pilha_Furieri2014'!$E$1,'Área - us ur_Furieri2014'!$A$4:$R$6,12,FALSE)/1000</f>
        <v>3.4530098118927487E-3</v>
      </c>
      <c r="AV52" s="76">
        <f ca="1">AE52*VLOOKUP('Tipo de Pilha_Furieri2014'!$E$1,'Área - us ur_Furieri2014'!$A$4:$R$6,13,FALSE)/1000</f>
        <v>1.063635117122084E-3</v>
      </c>
      <c r="AW52" s="76">
        <f ca="1">AF52*VLOOKUP('Tipo de Pilha_Furieri2014'!$E$1,'Área - us ur_Furieri2014'!$A$4:$R$6,14,FALSE)/1000</f>
        <v>6.422830995016619E-4</v>
      </c>
      <c r="AX52" s="76">
        <f ca="1">AG52*VLOOKUP('Tipo de Pilha_Furieri2014'!$E$1,'Área - us ur_Furieri2014'!$A$4:$R$6,15,FALSE)/1000</f>
        <v>2.5434094976948461E-4</v>
      </c>
      <c r="AY52" s="76">
        <f ca="1">AH52*VLOOKUP('Tipo de Pilha_Furieri2014'!$E$1,'Área - us ur_Furieri2014'!$A$4:$R$6,16,FALSE)/1000</f>
        <v>0</v>
      </c>
      <c r="AZ52" s="76">
        <f ca="1">AI52*VLOOKUP('Tipo de Pilha_Furieri2014'!$E$1,'Área - us ur_Furieri2014'!$A$4:$R$6,17,FALSE)/1000</f>
        <v>0</v>
      </c>
      <c r="BA52" s="77">
        <f ca="1">AJ52*VLOOKUP('Tipo de Pilha_Furieri2014'!$E$1,'Área - us ur_Furieri2014'!$A$4:$R$6,18,FALSE)/1000</f>
        <v>0</v>
      </c>
      <c r="BB52" s="70">
        <f t="shared" ca="1" si="19"/>
        <v>3.6700524581274374E-2</v>
      </c>
    </row>
    <row r="53" spans="1:54" ht="15" customHeight="1" x14ac:dyDescent="0.2">
      <c r="A53" s="90">
        <f>'Série Vento-3 dias'!J53</f>
        <v>42157</v>
      </c>
      <c r="B53" s="55">
        <f ca="1">'Série Vento-3 dias'!K53</f>
        <v>12.027700719999999</v>
      </c>
      <c r="C53" s="48">
        <f t="shared" ca="1" si="2"/>
        <v>6.0138503600000004E-2</v>
      </c>
      <c r="D53" s="49">
        <f t="shared" ca="1" si="3"/>
        <v>0.18041551079999998</v>
      </c>
      <c r="E53" s="49">
        <f t="shared" ca="1" si="4"/>
        <v>0.30069251799999996</v>
      </c>
      <c r="F53" s="49">
        <f t="shared" ca="1" si="5"/>
        <v>0.42096952519999992</v>
      </c>
      <c r="G53" s="49">
        <f t="shared" ca="1" si="6"/>
        <v>0.54124653239999998</v>
      </c>
      <c r="H53" s="49">
        <f t="shared" ca="1" si="7"/>
        <v>0.66152353959999999</v>
      </c>
      <c r="I53" s="49">
        <f t="shared" ca="1" si="8"/>
        <v>0.78180054679999988</v>
      </c>
      <c r="J53" s="49">
        <f t="shared" ca="1" si="9"/>
        <v>0.902077554</v>
      </c>
      <c r="K53" s="49">
        <f t="shared" ca="1" si="10"/>
        <v>1.0223545612</v>
      </c>
      <c r="L53" s="49">
        <f t="shared" ca="1" si="11"/>
        <v>1.1426315683999999</v>
      </c>
      <c r="M53" s="49">
        <f t="shared" ca="1" si="12"/>
        <v>1.2629085756</v>
      </c>
      <c r="N53" s="49">
        <f t="shared" ca="1" si="13"/>
        <v>1.3831855827999997</v>
      </c>
      <c r="O53" s="49">
        <f t="shared" ca="1" si="14"/>
        <v>1.5034625899999998</v>
      </c>
      <c r="P53" s="49">
        <f t="shared" ca="1" si="15"/>
        <v>1.6237395971999999</v>
      </c>
      <c r="Q53" s="49">
        <f t="shared" ca="1" si="16"/>
        <v>1.7440166043999996</v>
      </c>
      <c r="R53" s="49">
        <f t="shared" ca="1" si="17"/>
        <v>1.8642936116000002</v>
      </c>
      <c r="S53" s="50">
        <f t="shared" ca="1" si="18"/>
        <v>1.9845706187999999</v>
      </c>
      <c r="T53" s="48">
        <f t="shared" ca="1" si="24"/>
        <v>0</v>
      </c>
      <c r="U53" s="49">
        <f t="shared" ca="1" si="24"/>
        <v>0</v>
      </c>
      <c r="V53" s="49">
        <f t="shared" ca="1" si="24"/>
        <v>0</v>
      </c>
      <c r="W53" s="49">
        <f t="shared" ca="1" si="24"/>
        <v>0</v>
      </c>
      <c r="X53" s="49">
        <f t="shared" ca="1" si="24"/>
        <v>3.4989591863194063</v>
      </c>
      <c r="Y53" s="49">
        <f t="shared" ca="1" si="24"/>
        <v>8.8970711545569401</v>
      </c>
      <c r="Z53" s="49">
        <f t="shared" ca="1" si="24"/>
        <v>15.973303904269175</v>
      </c>
      <c r="AA53" s="49">
        <f t="shared" ca="1" si="24"/>
        <v>24.72765743545613</v>
      </c>
      <c r="AB53" s="49">
        <f t="shared" ca="1" si="24"/>
        <v>35.160131748117792</v>
      </c>
      <c r="AC53" s="49">
        <f t="shared" ca="1" si="24"/>
        <v>47.270726842254135</v>
      </c>
      <c r="AD53" s="49">
        <f t="shared" ca="1" si="24"/>
        <v>61.059442717865224</v>
      </c>
      <c r="AE53" s="49">
        <f t="shared" ca="1" si="24"/>
        <v>76.52627937495096</v>
      </c>
      <c r="AF53" s="49">
        <f t="shared" ca="1" si="24"/>
        <v>93.671236813511456</v>
      </c>
      <c r="AG53" s="49">
        <f t="shared" ca="1" si="24"/>
        <v>112.49431503354667</v>
      </c>
      <c r="AH53" s="49">
        <f t="shared" ca="1" si="24"/>
        <v>132.99551403505649</v>
      </c>
      <c r="AI53" s="49">
        <f t="shared" ca="1" si="22"/>
        <v>155.17483381804121</v>
      </c>
      <c r="AJ53" s="49">
        <f t="shared" ca="1" si="20"/>
        <v>179.03227438250045</v>
      </c>
      <c r="AK53" s="75">
        <f ca="1">T53*VLOOKUP('Tipo de Pilha_Furieri2014'!$E$1,'Área - us ur_Furieri2014'!$A$4:$R$6,2,FALSE)/1000</f>
        <v>0</v>
      </c>
      <c r="AL53" s="76">
        <f ca="1">U53*VLOOKUP('Tipo de Pilha_Furieri2014'!$E$1,'Área - us ur_Furieri2014'!$A$4:$R$6,3,FALSE)/1000</f>
        <v>0</v>
      </c>
      <c r="AM53" s="76">
        <f ca="1">V53*VLOOKUP('Tipo de Pilha_Furieri2014'!$E$1,'Área - us ur_Furieri2014'!$A$4:$R$6,4,FALSE)/1000</f>
        <v>0</v>
      </c>
      <c r="AN53" s="76">
        <f ca="1">W53*VLOOKUP('Tipo de Pilha_Furieri2014'!$E$1,'Área - us ur_Furieri2014'!$A$4:$R$6,5,FALSE)/1000</f>
        <v>0</v>
      </c>
      <c r="AO53" s="76">
        <f ca="1">X53*VLOOKUP('Tipo de Pilha_Furieri2014'!$E$1,'Área - us ur_Furieri2014'!$A$4:$R$6,6,FALSE)/1000</f>
        <v>5.5633451062478553E-4</v>
      </c>
      <c r="AP53" s="76">
        <f ca="1">Y53*VLOOKUP('Tipo de Pilha_Furieri2014'!$E$1,'Área - us ur_Furieri2014'!$A$4:$R$6,7,FALSE)/1000</f>
        <v>1.806105444375059E-3</v>
      </c>
      <c r="AQ53" s="76">
        <f ca="1">Z53*VLOOKUP('Tipo de Pilha_Furieri2014'!$E$1,'Área - us ur_Furieri2014'!$A$4:$R$6,8,FALSE)/1000</f>
        <v>2.4439154973531834E-3</v>
      </c>
      <c r="AR53" s="76">
        <f ca="1">AA53*VLOOKUP('Tipo de Pilha_Furieri2014'!$E$1,'Área - us ur_Furieri2014'!$A$4:$R$6,9,FALSE)/1000</f>
        <v>2.6953146604647184E-3</v>
      </c>
      <c r="AS53" s="76">
        <f ca="1">AB53*VLOOKUP('Tipo de Pilha_Furieri2014'!$E$1,'Área - us ur_Furieri2014'!$A$4:$R$6,10,FALSE)/1000</f>
        <v>1.8986471143983611E-3</v>
      </c>
      <c r="AT53" s="76">
        <f ca="1">AC53*VLOOKUP('Tipo de Pilha_Furieri2014'!$E$1,'Área - us ur_Furieri2014'!$A$4:$R$6,11,FALSE)/1000</f>
        <v>1.654475439478895E-3</v>
      </c>
      <c r="AU53" s="76">
        <f ca="1">AD53*VLOOKUP('Tipo de Pilha_Furieri2014'!$E$1,'Área - us ur_Furieri2014'!$A$4:$R$6,12,FALSE)/1000</f>
        <v>1.4654266252287654E-3</v>
      </c>
      <c r="AV53" s="76">
        <f ca="1">AE53*VLOOKUP('Tipo de Pilha_Furieri2014'!$E$1,'Área - us ur_Furieri2014'!$A$4:$R$6,13,FALSE)/1000</f>
        <v>4.5915767624970578E-4</v>
      </c>
      <c r="AW53" s="76">
        <f ca="1">AF53*VLOOKUP('Tipo de Pilha_Furieri2014'!$E$1,'Área - us ur_Furieri2014'!$A$4:$R$6,14,FALSE)/1000</f>
        <v>2.8101371044053435E-4</v>
      </c>
      <c r="AX53" s="76">
        <f ca="1">AG53*VLOOKUP('Tipo de Pilha_Furieri2014'!$E$1,'Área - us ur_Furieri2014'!$A$4:$R$6,15,FALSE)/1000</f>
        <v>1.1249431503354668E-4</v>
      </c>
      <c r="AY53" s="76">
        <f ca="1">AH53*VLOOKUP('Tipo de Pilha_Furieri2014'!$E$1,'Área - us ur_Furieri2014'!$A$4:$R$6,16,FALSE)/1000</f>
        <v>0</v>
      </c>
      <c r="AZ53" s="76">
        <f ca="1">AI53*VLOOKUP('Tipo de Pilha_Furieri2014'!$E$1,'Área - us ur_Furieri2014'!$A$4:$R$6,17,FALSE)/1000</f>
        <v>0</v>
      </c>
      <c r="BA53" s="77">
        <f ca="1">AJ53*VLOOKUP('Tipo de Pilha_Furieri2014'!$E$1,'Área - us ur_Furieri2014'!$A$4:$R$6,18,FALSE)/1000</f>
        <v>0</v>
      </c>
      <c r="BB53" s="70">
        <f t="shared" ca="1" si="19"/>
        <v>1.3372884993647555E-2</v>
      </c>
    </row>
    <row r="54" spans="1:54" ht="15" customHeight="1" x14ac:dyDescent="0.2">
      <c r="A54" s="90">
        <f>'Série Vento-3 dias'!J54</f>
        <v>42160</v>
      </c>
      <c r="B54" s="55">
        <f ca="1">'Série Vento-3 dias'!K54</f>
        <v>8.5912147999999995</v>
      </c>
      <c r="C54" s="48">
        <f t="shared" ca="1" si="2"/>
        <v>4.2956074000000004E-2</v>
      </c>
      <c r="D54" s="49">
        <f t="shared" ca="1" si="3"/>
        <v>0.12886822199999998</v>
      </c>
      <c r="E54" s="49">
        <f t="shared" ca="1" si="4"/>
        <v>0.21478037</v>
      </c>
      <c r="F54" s="49">
        <f t="shared" ca="1" si="5"/>
        <v>0.30069251799999996</v>
      </c>
      <c r="G54" s="49">
        <f t="shared" ca="1" si="6"/>
        <v>0.38660466600000004</v>
      </c>
      <c r="H54" s="49">
        <f t="shared" ca="1" si="7"/>
        <v>0.47251681400000001</v>
      </c>
      <c r="I54" s="49">
        <f t="shared" ca="1" si="8"/>
        <v>0.55842896200000003</v>
      </c>
      <c r="J54" s="49">
        <f t="shared" ca="1" si="9"/>
        <v>0.64434111000000005</v>
      </c>
      <c r="K54" s="49">
        <f t="shared" ca="1" si="10"/>
        <v>0.73025325799999996</v>
      </c>
      <c r="L54" s="49">
        <f t="shared" ca="1" si="11"/>
        <v>0.81616540599999998</v>
      </c>
      <c r="M54" s="49">
        <f t="shared" ca="1" si="12"/>
        <v>0.902077554</v>
      </c>
      <c r="N54" s="49">
        <f t="shared" ca="1" si="13"/>
        <v>0.98798970199999991</v>
      </c>
      <c r="O54" s="49">
        <f t="shared" ca="1" si="14"/>
        <v>1.0739018499999999</v>
      </c>
      <c r="P54" s="49">
        <f t="shared" ca="1" si="15"/>
        <v>1.159813998</v>
      </c>
      <c r="Q54" s="49">
        <f t="shared" ca="1" si="16"/>
        <v>1.2457261459999998</v>
      </c>
      <c r="R54" s="49">
        <f t="shared" ca="1" si="17"/>
        <v>1.3316382940000002</v>
      </c>
      <c r="S54" s="50">
        <f t="shared" ca="1" si="18"/>
        <v>1.417550442</v>
      </c>
      <c r="T54" s="48">
        <f t="shared" ca="1" si="24"/>
        <v>0</v>
      </c>
      <c r="U54" s="49">
        <f t="shared" ca="1" si="24"/>
        <v>0</v>
      </c>
      <c r="V54" s="49">
        <f t="shared" ca="1" si="24"/>
        <v>0</v>
      </c>
      <c r="W54" s="49">
        <f t="shared" ca="1" si="24"/>
        <v>0</v>
      </c>
      <c r="X54" s="49">
        <f t="shared" ca="1" si="24"/>
        <v>0</v>
      </c>
      <c r="Y54" s="49">
        <f t="shared" ca="1" si="24"/>
        <v>1.1677657594172151</v>
      </c>
      <c r="Z54" s="49">
        <f t="shared" ca="1" si="24"/>
        <v>4.167375950263053</v>
      </c>
      <c r="AA54" s="49">
        <f t="shared" ca="1" si="24"/>
        <v>8.0231702132898643</v>
      </c>
      <c r="AB54" s="49">
        <f t="shared" ca="1" si="24"/>
        <v>12.735148548497643</v>
      </c>
      <c r="AC54" s="49">
        <f t="shared" ca="1" si="24"/>
        <v>18.303310955886403</v>
      </c>
      <c r="AD54" s="49">
        <f t="shared" ca="1" si="24"/>
        <v>24.72765743545613</v>
      </c>
      <c r="AE54" s="49">
        <f t="shared" ca="1" si="24"/>
        <v>32.008187987206824</v>
      </c>
      <c r="AF54" s="49">
        <f t="shared" ca="1" si="24"/>
        <v>40.144902611138505</v>
      </c>
      <c r="AG54" s="49">
        <f t="shared" ca="1" si="24"/>
        <v>49.137801307251152</v>
      </c>
      <c r="AH54" s="49">
        <f t="shared" ca="1" si="24"/>
        <v>58.986884075544751</v>
      </c>
      <c r="AI54" s="49">
        <f t="shared" ca="1" si="22"/>
        <v>69.692150916019401</v>
      </c>
      <c r="AJ54" s="49">
        <f t="shared" ca="1" si="20"/>
        <v>81.253601828674945</v>
      </c>
      <c r="AK54" s="75">
        <f ca="1">T54*VLOOKUP('Tipo de Pilha_Furieri2014'!$E$1,'Área - us ur_Furieri2014'!$A$4:$R$6,2,FALSE)/1000</f>
        <v>0</v>
      </c>
      <c r="AL54" s="76">
        <f ca="1">U54*VLOOKUP('Tipo de Pilha_Furieri2014'!$E$1,'Área - us ur_Furieri2014'!$A$4:$R$6,3,FALSE)/1000</f>
        <v>0</v>
      </c>
      <c r="AM54" s="76">
        <f ca="1">V54*VLOOKUP('Tipo de Pilha_Furieri2014'!$E$1,'Área - us ur_Furieri2014'!$A$4:$R$6,4,FALSE)/1000</f>
        <v>0</v>
      </c>
      <c r="AN54" s="76">
        <f ca="1">W54*VLOOKUP('Tipo de Pilha_Furieri2014'!$E$1,'Área - us ur_Furieri2014'!$A$4:$R$6,5,FALSE)/1000</f>
        <v>0</v>
      </c>
      <c r="AO54" s="76">
        <f ca="1">X54*VLOOKUP('Tipo de Pilha_Furieri2014'!$E$1,'Área - us ur_Furieri2014'!$A$4:$R$6,6,FALSE)/1000</f>
        <v>0</v>
      </c>
      <c r="AP54" s="76">
        <f ca="1">Y54*VLOOKUP('Tipo de Pilha_Furieri2014'!$E$1,'Área - us ur_Furieri2014'!$A$4:$R$6,7,FALSE)/1000</f>
        <v>2.3705644916169466E-4</v>
      </c>
      <c r="AQ54" s="76">
        <f ca="1">Z54*VLOOKUP('Tipo de Pilha_Furieri2014'!$E$1,'Área - us ur_Furieri2014'!$A$4:$R$6,8,FALSE)/1000</f>
        <v>6.3760852039024707E-4</v>
      </c>
      <c r="AR54" s="76">
        <f ca="1">AA54*VLOOKUP('Tipo de Pilha_Furieri2014'!$E$1,'Área - us ur_Furieri2014'!$A$4:$R$6,9,FALSE)/1000</f>
        <v>8.7452555324859529E-4</v>
      </c>
      <c r="AS54" s="76">
        <f ca="1">AB54*VLOOKUP('Tipo de Pilha_Furieri2014'!$E$1,'Área - us ur_Furieri2014'!$A$4:$R$6,10,FALSE)/1000</f>
        <v>6.8769802161887275E-4</v>
      </c>
      <c r="AT54" s="76">
        <f ca="1">AC54*VLOOKUP('Tipo de Pilha_Furieri2014'!$E$1,'Área - us ur_Furieri2014'!$A$4:$R$6,11,FALSE)/1000</f>
        <v>6.4061588345602413E-4</v>
      </c>
      <c r="AU54" s="76">
        <f ca="1">AD54*VLOOKUP('Tipo de Pilha_Furieri2014'!$E$1,'Área - us ur_Furieri2014'!$A$4:$R$6,12,FALSE)/1000</f>
        <v>5.9346377845094706E-4</v>
      </c>
      <c r="AV54" s="76">
        <f ca="1">AE54*VLOOKUP('Tipo de Pilha_Furieri2014'!$E$1,'Área - us ur_Furieri2014'!$A$4:$R$6,13,FALSE)/1000</f>
        <v>1.9204912792324095E-4</v>
      </c>
      <c r="AW54" s="76">
        <f ca="1">AF54*VLOOKUP('Tipo de Pilha_Furieri2014'!$E$1,'Área - us ur_Furieri2014'!$A$4:$R$6,14,FALSE)/1000</f>
        <v>1.2043470783341552E-4</v>
      </c>
      <c r="AX54" s="76">
        <f ca="1">AG54*VLOOKUP('Tipo de Pilha_Furieri2014'!$E$1,'Área - us ur_Furieri2014'!$A$4:$R$6,15,FALSE)/1000</f>
        <v>4.9137801307251151E-5</v>
      </c>
      <c r="AY54" s="76">
        <f ca="1">AH54*VLOOKUP('Tipo de Pilha_Furieri2014'!$E$1,'Área - us ur_Furieri2014'!$A$4:$R$6,16,FALSE)/1000</f>
        <v>0</v>
      </c>
      <c r="AZ54" s="76">
        <f ca="1">AI54*VLOOKUP('Tipo de Pilha_Furieri2014'!$E$1,'Área - us ur_Furieri2014'!$A$4:$R$6,17,FALSE)/1000</f>
        <v>0</v>
      </c>
      <c r="BA54" s="77">
        <f ca="1">AJ54*VLOOKUP('Tipo de Pilha_Furieri2014'!$E$1,'Área - us ur_Furieri2014'!$A$4:$R$6,18,FALSE)/1000</f>
        <v>0</v>
      </c>
      <c r="BB54" s="70">
        <f t="shared" ca="1" si="19"/>
        <v>4.0325898433902886E-3</v>
      </c>
    </row>
    <row r="55" spans="1:54" ht="15" customHeight="1" x14ac:dyDescent="0.2">
      <c r="A55" s="90">
        <f>'Série Vento-3 dias'!J55</f>
        <v>42163</v>
      </c>
      <c r="B55" s="55">
        <f ca="1">'Série Vento-3 dias'!K55</f>
        <v>9.4503362800000001</v>
      </c>
      <c r="C55" s="48">
        <f t="shared" ca="1" si="2"/>
        <v>4.7251681400000009E-2</v>
      </c>
      <c r="D55" s="49">
        <f t="shared" ca="1" si="3"/>
        <v>0.14175504419999999</v>
      </c>
      <c r="E55" s="49">
        <f t="shared" ca="1" si="4"/>
        <v>0.236258407</v>
      </c>
      <c r="F55" s="49">
        <f t="shared" ca="1" si="5"/>
        <v>0.33076176979999999</v>
      </c>
      <c r="G55" s="49">
        <f t="shared" ca="1" si="6"/>
        <v>0.42526513260000004</v>
      </c>
      <c r="H55" s="49">
        <f t="shared" ca="1" si="7"/>
        <v>0.51976849540000003</v>
      </c>
      <c r="I55" s="49">
        <f t="shared" ca="1" si="8"/>
        <v>0.61427185820000008</v>
      </c>
      <c r="J55" s="49">
        <f t="shared" ca="1" si="9"/>
        <v>0.70877522100000012</v>
      </c>
      <c r="K55" s="49">
        <f t="shared" ca="1" si="10"/>
        <v>0.80327858380000006</v>
      </c>
      <c r="L55" s="49">
        <f t="shared" ca="1" si="11"/>
        <v>0.89778194659999999</v>
      </c>
      <c r="M55" s="49">
        <f t="shared" ca="1" si="12"/>
        <v>0.99228530940000015</v>
      </c>
      <c r="N55" s="49">
        <f t="shared" ca="1" si="13"/>
        <v>1.0867886722</v>
      </c>
      <c r="O55" s="49">
        <f t="shared" ca="1" si="14"/>
        <v>1.181292035</v>
      </c>
      <c r="P55" s="49">
        <f t="shared" ca="1" si="15"/>
        <v>1.2757953978000001</v>
      </c>
      <c r="Q55" s="49">
        <f t="shared" ca="1" si="16"/>
        <v>1.3702987605999999</v>
      </c>
      <c r="R55" s="49">
        <f t="shared" ca="1" si="17"/>
        <v>1.4648021234000004</v>
      </c>
      <c r="S55" s="50">
        <f t="shared" ca="1" si="18"/>
        <v>1.5593054862000002</v>
      </c>
      <c r="T55" s="48">
        <f t="shared" ca="1" si="24"/>
        <v>0</v>
      </c>
      <c r="U55" s="49">
        <f t="shared" ca="1" si="24"/>
        <v>0</v>
      </c>
      <c r="V55" s="49">
        <f t="shared" ca="1" si="24"/>
        <v>0</v>
      </c>
      <c r="W55" s="49">
        <f t="shared" ca="1" si="24"/>
        <v>0</v>
      </c>
      <c r="X55" s="49">
        <f t="shared" ca="1" si="24"/>
        <v>0</v>
      </c>
      <c r="Y55" s="49">
        <f t="shared" ca="1" si="24"/>
        <v>2.7115985854500311</v>
      </c>
      <c r="Z55" s="49">
        <f t="shared" ca="1" si="24"/>
        <v>6.5762512830198965</v>
      </c>
      <c r="AA55" s="49">
        <f t="shared" ca="1" si="24"/>
        <v>11.47688670792874</v>
      </c>
      <c r="AB55" s="49">
        <f t="shared" ca="1" si="24"/>
        <v>17.413504860176555</v>
      </c>
      <c r="AC55" s="49">
        <f t="shared" ca="1" si="24"/>
        <v>24.386105739763345</v>
      </c>
      <c r="AD55" s="49">
        <f t="shared" ca="1" si="24"/>
        <v>32.394689346689134</v>
      </c>
      <c r="AE55" s="49">
        <f t="shared" ca="1" si="24"/>
        <v>41.43925568095387</v>
      </c>
      <c r="AF55" s="49">
        <f t="shared" ca="1" si="24"/>
        <v>51.519804742557596</v>
      </c>
      <c r="AG55" s="49">
        <f t="shared" ca="1" si="24"/>
        <v>62.636336531500305</v>
      </c>
      <c r="AH55" s="49">
        <f t="shared" ca="1" si="24"/>
        <v>74.788851047781975</v>
      </c>
      <c r="AI55" s="49">
        <f t="shared" ca="1" si="22"/>
        <v>87.977348291402706</v>
      </c>
      <c r="AJ55" s="49">
        <f t="shared" ca="1" si="20"/>
        <v>102.20182826236231</v>
      </c>
      <c r="AK55" s="75">
        <f ca="1">T55*VLOOKUP('Tipo de Pilha_Furieri2014'!$E$1,'Área - us ur_Furieri2014'!$A$4:$R$6,2,FALSE)/1000</f>
        <v>0</v>
      </c>
      <c r="AL55" s="76">
        <f ca="1">U55*VLOOKUP('Tipo de Pilha_Furieri2014'!$E$1,'Área - us ur_Furieri2014'!$A$4:$R$6,3,FALSE)/1000</f>
        <v>0</v>
      </c>
      <c r="AM55" s="76">
        <f ca="1">V55*VLOOKUP('Tipo de Pilha_Furieri2014'!$E$1,'Área - us ur_Furieri2014'!$A$4:$R$6,4,FALSE)/1000</f>
        <v>0</v>
      </c>
      <c r="AN55" s="76">
        <f ca="1">W55*VLOOKUP('Tipo de Pilha_Furieri2014'!$E$1,'Área - us ur_Furieri2014'!$A$4:$R$6,5,FALSE)/1000</f>
        <v>0</v>
      </c>
      <c r="AO55" s="76">
        <f ca="1">X55*VLOOKUP('Tipo de Pilha_Furieri2014'!$E$1,'Área - us ur_Furieri2014'!$A$4:$R$6,6,FALSE)/1000</f>
        <v>0</v>
      </c>
      <c r="AP55" s="76">
        <f ca="1">Y55*VLOOKUP('Tipo de Pilha_Furieri2014'!$E$1,'Área - us ur_Furieri2014'!$A$4:$R$6,7,FALSE)/1000</f>
        <v>5.5045451284635634E-4</v>
      </c>
      <c r="AQ55" s="76">
        <f ca="1">Z55*VLOOKUP('Tipo de Pilha_Furieri2014'!$E$1,'Área - us ur_Furieri2014'!$A$4:$R$6,8,FALSE)/1000</f>
        <v>1.0061664463020441E-3</v>
      </c>
      <c r="AR55" s="76">
        <f ca="1">AA55*VLOOKUP('Tipo de Pilha_Furieri2014'!$E$1,'Área - us ur_Furieri2014'!$A$4:$R$6,9,FALSE)/1000</f>
        <v>1.2509806511642328E-3</v>
      </c>
      <c r="AS55" s="76">
        <f ca="1">AB55*VLOOKUP('Tipo de Pilha_Furieri2014'!$E$1,'Área - us ur_Furieri2014'!$A$4:$R$6,10,FALSE)/1000</f>
        <v>9.4032926244953406E-4</v>
      </c>
      <c r="AT55" s="76">
        <f ca="1">AC55*VLOOKUP('Tipo de Pilha_Furieri2014'!$E$1,'Área - us ur_Furieri2014'!$A$4:$R$6,11,FALSE)/1000</f>
        <v>8.5351370089171714E-4</v>
      </c>
      <c r="AU55" s="76">
        <f ca="1">AD55*VLOOKUP('Tipo de Pilha_Furieri2014'!$E$1,'Área - us ur_Furieri2014'!$A$4:$R$6,12,FALSE)/1000</f>
        <v>7.7747254432053924E-4</v>
      </c>
      <c r="AV55" s="76">
        <f ca="1">AE55*VLOOKUP('Tipo de Pilha_Furieri2014'!$E$1,'Área - us ur_Furieri2014'!$A$4:$R$6,13,FALSE)/1000</f>
        <v>2.4863553408572322E-4</v>
      </c>
      <c r="AW55" s="76">
        <f ca="1">AF55*VLOOKUP('Tipo de Pilha_Furieri2014'!$E$1,'Área - us ur_Furieri2014'!$A$4:$R$6,14,FALSE)/1000</f>
        <v>1.545594142276728E-4</v>
      </c>
      <c r="AX55" s="76">
        <f ca="1">AG55*VLOOKUP('Tipo de Pilha_Furieri2014'!$E$1,'Área - us ur_Furieri2014'!$A$4:$R$6,15,FALSE)/1000</f>
        <v>6.26363365315003E-5</v>
      </c>
      <c r="AY55" s="76">
        <f ca="1">AH55*VLOOKUP('Tipo de Pilha_Furieri2014'!$E$1,'Área - us ur_Furieri2014'!$A$4:$R$6,16,FALSE)/1000</f>
        <v>0</v>
      </c>
      <c r="AZ55" s="76">
        <f ca="1">AI55*VLOOKUP('Tipo de Pilha_Furieri2014'!$E$1,'Área - us ur_Furieri2014'!$A$4:$R$6,17,FALSE)/1000</f>
        <v>0</v>
      </c>
      <c r="BA55" s="77">
        <f ca="1">AJ55*VLOOKUP('Tipo de Pilha_Furieri2014'!$E$1,'Área - us ur_Furieri2014'!$A$4:$R$6,18,FALSE)/1000</f>
        <v>0</v>
      </c>
      <c r="BB55" s="70">
        <f t="shared" ca="1" si="19"/>
        <v>5.8447484028193199E-3</v>
      </c>
    </row>
    <row r="56" spans="1:54" ht="15" customHeight="1" x14ac:dyDescent="0.2">
      <c r="A56" s="90">
        <f>'Série Vento-3 dias'!J56</f>
        <v>42166</v>
      </c>
      <c r="B56" s="55">
        <f ca="1">'Série Vento-3 dias'!K56</f>
        <v>12.027700719999999</v>
      </c>
      <c r="C56" s="48">
        <f t="shared" ca="1" si="2"/>
        <v>6.0138503600000004E-2</v>
      </c>
      <c r="D56" s="49">
        <f t="shared" ca="1" si="3"/>
        <v>0.18041551079999998</v>
      </c>
      <c r="E56" s="49">
        <f t="shared" ca="1" si="4"/>
        <v>0.30069251799999996</v>
      </c>
      <c r="F56" s="49">
        <f t="shared" ca="1" si="5"/>
        <v>0.42096952519999992</v>
      </c>
      <c r="G56" s="49">
        <f t="shared" ca="1" si="6"/>
        <v>0.54124653239999998</v>
      </c>
      <c r="H56" s="49">
        <f t="shared" ca="1" si="7"/>
        <v>0.66152353959999999</v>
      </c>
      <c r="I56" s="49">
        <f t="shared" ca="1" si="8"/>
        <v>0.78180054679999988</v>
      </c>
      <c r="J56" s="49">
        <f t="shared" ca="1" si="9"/>
        <v>0.902077554</v>
      </c>
      <c r="K56" s="49">
        <f t="shared" ca="1" si="10"/>
        <v>1.0223545612</v>
      </c>
      <c r="L56" s="49">
        <f t="shared" ca="1" si="11"/>
        <v>1.1426315683999999</v>
      </c>
      <c r="M56" s="49">
        <f t="shared" ca="1" si="12"/>
        <v>1.2629085756</v>
      </c>
      <c r="N56" s="49">
        <f t="shared" ca="1" si="13"/>
        <v>1.3831855827999997</v>
      </c>
      <c r="O56" s="49">
        <f t="shared" ca="1" si="14"/>
        <v>1.5034625899999998</v>
      </c>
      <c r="P56" s="49">
        <f t="shared" ca="1" si="15"/>
        <v>1.6237395971999999</v>
      </c>
      <c r="Q56" s="49">
        <f t="shared" ca="1" si="16"/>
        <v>1.7440166043999996</v>
      </c>
      <c r="R56" s="49">
        <f t="shared" ca="1" si="17"/>
        <v>1.8642936116000002</v>
      </c>
      <c r="S56" s="50">
        <f t="shared" ca="1" si="18"/>
        <v>1.9845706187999999</v>
      </c>
      <c r="T56" s="48">
        <f t="shared" ca="1" si="24"/>
        <v>0</v>
      </c>
      <c r="U56" s="49">
        <f t="shared" ca="1" si="24"/>
        <v>0</v>
      </c>
      <c r="V56" s="49">
        <f t="shared" ca="1" si="24"/>
        <v>0</v>
      </c>
      <c r="W56" s="49">
        <f t="shared" ca="1" si="24"/>
        <v>0</v>
      </c>
      <c r="X56" s="49">
        <f t="shared" ca="1" si="24"/>
        <v>3.4989591863194063</v>
      </c>
      <c r="Y56" s="49">
        <f t="shared" ca="1" si="24"/>
        <v>8.8970711545569401</v>
      </c>
      <c r="Z56" s="49">
        <f t="shared" ca="1" si="24"/>
        <v>15.973303904269175</v>
      </c>
      <c r="AA56" s="49">
        <f t="shared" ca="1" si="24"/>
        <v>24.72765743545613</v>
      </c>
      <c r="AB56" s="49">
        <f t="shared" ca="1" si="24"/>
        <v>35.160131748117792</v>
      </c>
      <c r="AC56" s="49">
        <f t="shared" ca="1" si="24"/>
        <v>47.270726842254135</v>
      </c>
      <c r="AD56" s="49">
        <f t="shared" ca="1" si="24"/>
        <v>61.059442717865224</v>
      </c>
      <c r="AE56" s="49">
        <f t="shared" ca="1" si="24"/>
        <v>76.52627937495096</v>
      </c>
      <c r="AF56" s="49">
        <f t="shared" ca="1" si="24"/>
        <v>93.671236813511456</v>
      </c>
      <c r="AG56" s="49">
        <f t="shared" ca="1" si="24"/>
        <v>112.49431503354667</v>
      </c>
      <c r="AH56" s="49">
        <f t="shared" ca="1" si="24"/>
        <v>132.99551403505649</v>
      </c>
      <c r="AI56" s="49">
        <f t="shared" ca="1" si="22"/>
        <v>155.17483381804121</v>
      </c>
      <c r="AJ56" s="49">
        <f t="shared" ca="1" si="20"/>
        <v>179.03227438250045</v>
      </c>
      <c r="AK56" s="75">
        <f ca="1">T56*VLOOKUP('Tipo de Pilha_Furieri2014'!$E$1,'Área - us ur_Furieri2014'!$A$4:$R$6,2,FALSE)/1000</f>
        <v>0</v>
      </c>
      <c r="AL56" s="76">
        <f ca="1">U56*VLOOKUP('Tipo de Pilha_Furieri2014'!$E$1,'Área - us ur_Furieri2014'!$A$4:$R$6,3,FALSE)/1000</f>
        <v>0</v>
      </c>
      <c r="AM56" s="76">
        <f ca="1">V56*VLOOKUP('Tipo de Pilha_Furieri2014'!$E$1,'Área - us ur_Furieri2014'!$A$4:$R$6,4,FALSE)/1000</f>
        <v>0</v>
      </c>
      <c r="AN56" s="76">
        <f ca="1">W56*VLOOKUP('Tipo de Pilha_Furieri2014'!$E$1,'Área - us ur_Furieri2014'!$A$4:$R$6,5,FALSE)/1000</f>
        <v>0</v>
      </c>
      <c r="AO56" s="76">
        <f ca="1">X56*VLOOKUP('Tipo de Pilha_Furieri2014'!$E$1,'Área - us ur_Furieri2014'!$A$4:$R$6,6,FALSE)/1000</f>
        <v>5.5633451062478553E-4</v>
      </c>
      <c r="AP56" s="76">
        <f ca="1">Y56*VLOOKUP('Tipo de Pilha_Furieri2014'!$E$1,'Área - us ur_Furieri2014'!$A$4:$R$6,7,FALSE)/1000</f>
        <v>1.806105444375059E-3</v>
      </c>
      <c r="AQ56" s="76">
        <f ca="1">Z56*VLOOKUP('Tipo de Pilha_Furieri2014'!$E$1,'Área - us ur_Furieri2014'!$A$4:$R$6,8,FALSE)/1000</f>
        <v>2.4439154973531834E-3</v>
      </c>
      <c r="AR56" s="76">
        <f ca="1">AA56*VLOOKUP('Tipo de Pilha_Furieri2014'!$E$1,'Área - us ur_Furieri2014'!$A$4:$R$6,9,FALSE)/1000</f>
        <v>2.6953146604647184E-3</v>
      </c>
      <c r="AS56" s="76">
        <f ca="1">AB56*VLOOKUP('Tipo de Pilha_Furieri2014'!$E$1,'Área - us ur_Furieri2014'!$A$4:$R$6,10,FALSE)/1000</f>
        <v>1.8986471143983611E-3</v>
      </c>
      <c r="AT56" s="76">
        <f ca="1">AC56*VLOOKUP('Tipo de Pilha_Furieri2014'!$E$1,'Área - us ur_Furieri2014'!$A$4:$R$6,11,FALSE)/1000</f>
        <v>1.654475439478895E-3</v>
      </c>
      <c r="AU56" s="76">
        <f ca="1">AD56*VLOOKUP('Tipo de Pilha_Furieri2014'!$E$1,'Área - us ur_Furieri2014'!$A$4:$R$6,12,FALSE)/1000</f>
        <v>1.4654266252287654E-3</v>
      </c>
      <c r="AV56" s="76">
        <f ca="1">AE56*VLOOKUP('Tipo de Pilha_Furieri2014'!$E$1,'Área - us ur_Furieri2014'!$A$4:$R$6,13,FALSE)/1000</f>
        <v>4.5915767624970578E-4</v>
      </c>
      <c r="AW56" s="76">
        <f ca="1">AF56*VLOOKUP('Tipo de Pilha_Furieri2014'!$E$1,'Área - us ur_Furieri2014'!$A$4:$R$6,14,FALSE)/1000</f>
        <v>2.8101371044053435E-4</v>
      </c>
      <c r="AX56" s="76">
        <f ca="1">AG56*VLOOKUP('Tipo de Pilha_Furieri2014'!$E$1,'Área - us ur_Furieri2014'!$A$4:$R$6,15,FALSE)/1000</f>
        <v>1.1249431503354668E-4</v>
      </c>
      <c r="AY56" s="76">
        <f ca="1">AH56*VLOOKUP('Tipo de Pilha_Furieri2014'!$E$1,'Área - us ur_Furieri2014'!$A$4:$R$6,16,FALSE)/1000</f>
        <v>0</v>
      </c>
      <c r="AZ56" s="76">
        <f ca="1">AI56*VLOOKUP('Tipo de Pilha_Furieri2014'!$E$1,'Área - us ur_Furieri2014'!$A$4:$R$6,17,FALSE)/1000</f>
        <v>0</v>
      </c>
      <c r="BA56" s="77">
        <f ca="1">AJ56*VLOOKUP('Tipo de Pilha_Furieri2014'!$E$1,'Área - us ur_Furieri2014'!$A$4:$R$6,18,FALSE)/1000</f>
        <v>0</v>
      </c>
      <c r="BB56" s="70">
        <f t="shared" ca="1" si="19"/>
        <v>1.3372884993647555E-2</v>
      </c>
    </row>
    <row r="57" spans="1:54" ht="15" customHeight="1" x14ac:dyDescent="0.2">
      <c r="A57" s="90">
        <f>'Série Vento-3 dias'!J57</f>
        <v>42169</v>
      </c>
      <c r="B57" s="55">
        <f ca="1">'Série Vento-3 dias'!K57</f>
        <v>11.16857924</v>
      </c>
      <c r="C57" s="48">
        <f t="shared" ca="1" si="2"/>
        <v>5.5842896200000013E-2</v>
      </c>
      <c r="D57" s="49">
        <f t="shared" ca="1" si="3"/>
        <v>0.16752868859999998</v>
      </c>
      <c r="E57" s="49">
        <f t="shared" ca="1" si="4"/>
        <v>0.27921448100000001</v>
      </c>
      <c r="F57" s="49">
        <f t="shared" ca="1" si="5"/>
        <v>0.39090027339999994</v>
      </c>
      <c r="G57" s="49">
        <f t="shared" ca="1" si="6"/>
        <v>0.50258606580000009</v>
      </c>
      <c r="H57" s="49">
        <f t="shared" ca="1" si="7"/>
        <v>0.61427185820000008</v>
      </c>
      <c r="I57" s="49">
        <f t="shared" ca="1" si="8"/>
        <v>0.72595765060000006</v>
      </c>
      <c r="J57" s="49">
        <f t="shared" ca="1" si="9"/>
        <v>0.83764344300000015</v>
      </c>
      <c r="K57" s="49">
        <f t="shared" ca="1" si="10"/>
        <v>0.94932923540000003</v>
      </c>
      <c r="L57" s="49">
        <f t="shared" ca="1" si="11"/>
        <v>1.0610150277999999</v>
      </c>
      <c r="M57" s="49">
        <f t="shared" ca="1" si="12"/>
        <v>1.1727008202</v>
      </c>
      <c r="N57" s="49">
        <f t="shared" ca="1" si="13"/>
        <v>1.2843866125999999</v>
      </c>
      <c r="O57" s="49">
        <f t="shared" ca="1" si="14"/>
        <v>1.396072405</v>
      </c>
      <c r="P57" s="49">
        <f t="shared" ca="1" si="15"/>
        <v>1.5077581974000001</v>
      </c>
      <c r="Q57" s="49">
        <f t="shared" ca="1" si="16"/>
        <v>1.6194439897999999</v>
      </c>
      <c r="R57" s="49">
        <f t="shared" ca="1" si="17"/>
        <v>1.7311297822000002</v>
      </c>
      <c r="S57" s="50">
        <f t="shared" ca="1" si="18"/>
        <v>1.8428155746000001</v>
      </c>
      <c r="T57" s="48">
        <f t="shared" ca="1" si="24"/>
        <v>0</v>
      </c>
      <c r="U57" s="49">
        <f t="shared" ca="1" si="24"/>
        <v>0</v>
      </c>
      <c r="V57" s="49">
        <f t="shared" ca="1" si="24"/>
        <v>0</v>
      </c>
      <c r="W57" s="49">
        <f t="shared" ca="1" si="24"/>
        <v>0</v>
      </c>
      <c r="X57" s="49">
        <f t="shared" ca="1" si="24"/>
        <v>2.1202383880026754</v>
      </c>
      <c r="Y57" s="49">
        <f t="shared" ca="1" si="24"/>
        <v>6.5762512830198965</v>
      </c>
      <c r="Z57" s="49">
        <f t="shared" ca="1" si="24"/>
        <v>12.479215260022961</v>
      </c>
      <c r="AA57" s="49">
        <f t="shared" ca="1" si="24"/>
        <v>19.829130319011878</v>
      </c>
      <c r="AB57" s="49">
        <f t="shared" ca="1" si="24"/>
        <v>28.625996459986627</v>
      </c>
      <c r="AC57" s="49">
        <f t="shared" ca="1" si="24"/>
        <v>38.869813682947211</v>
      </c>
      <c r="AD57" s="49">
        <f t="shared" ca="1" si="24"/>
        <v>50.560581987893663</v>
      </c>
      <c r="AE57" s="49">
        <f t="shared" ca="1" si="24"/>
        <v>63.698301374825931</v>
      </c>
      <c r="AF57" s="49">
        <f t="shared" ca="1" si="24"/>
        <v>78.282971843744079</v>
      </c>
      <c r="AG57" s="49">
        <f t="shared" ca="1" si="24"/>
        <v>94.314593394648071</v>
      </c>
      <c r="AH57" s="49">
        <f t="shared" ca="1" si="24"/>
        <v>111.79316602753786</v>
      </c>
      <c r="AI57" s="49">
        <f t="shared" ca="1" si="22"/>
        <v>130.71868974241357</v>
      </c>
      <c r="AJ57" s="49">
        <f t="shared" ca="1" si="20"/>
        <v>151.09116453927507</v>
      </c>
      <c r="AK57" s="75">
        <f ca="1">T57*VLOOKUP('Tipo de Pilha_Furieri2014'!$E$1,'Área - us ur_Furieri2014'!$A$4:$R$6,2,FALSE)/1000</f>
        <v>0</v>
      </c>
      <c r="AL57" s="76">
        <f ca="1">U57*VLOOKUP('Tipo de Pilha_Furieri2014'!$E$1,'Área - us ur_Furieri2014'!$A$4:$R$6,3,FALSE)/1000</f>
        <v>0</v>
      </c>
      <c r="AM57" s="76">
        <f ca="1">V57*VLOOKUP('Tipo de Pilha_Furieri2014'!$E$1,'Área - us ur_Furieri2014'!$A$4:$R$6,4,FALSE)/1000</f>
        <v>0</v>
      </c>
      <c r="AN57" s="76">
        <f ca="1">W57*VLOOKUP('Tipo de Pilha_Furieri2014'!$E$1,'Área - us ur_Furieri2014'!$A$4:$R$6,5,FALSE)/1000</f>
        <v>0</v>
      </c>
      <c r="AO57" s="76">
        <f ca="1">X57*VLOOKUP('Tipo de Pilha_Furieri2014'!$E$1,'Área - us ur_Furieri2014'!$A$4:$R$6,6,FALSE)/1000</f>
        <v>3.3711790369242537E-4</v>
      </c>
      <c r="AP57" s="76">
        <f ca="1">Y57*VLOOKUP('Tipo de Pilha_Furieri2014'!$E$1,'Área - us ur_Furieri2014'!$A$4:$R$6,7,FALSE)/1000</f>
        <v>1.3349790104530391E-3</v>
      </c>
      <c r="AQ57" s="76">
        <f ca="1">Z57*VLOOKUP('Tipo de Pilha_Furieri2014'!$E$1,'Área - us ur_Furieri2014'!$A$4:$R$6,8,FALSE)/1000</f>
        <v>1.909319934783513E-3</v>
      </c>
      <c r="AR57" s="76">
        <f ca="1">AA57*VLOOKUP('Tipo de Pilha_Furieri2014'!$E$1,'Área - us ur_Furieri2014'!$A$4:$R$6,9,FALSE)/1000</f>
        <v>2.1613752047722947E-3</v>
      </c>
      <c r="AS57" s="76">
        <f ca="1">AB57*VLOOKUP('Tipo de Pilha_Furieri2014'!$E$1,'Área - us ur_Furieri2014'!$A$4:$R$6,10,FALSE)/1000</f>
        <v>1.545803808839278E-3</v>
      </c>
      <c r="AT57" s="76">
        <f ca="1">AC57*VLOOKUP('Tipo de Pilha_Furieri2014'!$E$1,'Área - us ur_Furieri2014'!$A$4:$R$6,11,FALSE)/1000</f>
        <v>1.3604434789031526E-3</v>
      </c>
      <c r="AU57" s="76">
        <f ca="1">AD57*VLOOKUP('Tipo de Pilha_Furieri2014'!$E$1,'Área - us ur_Furieri2014'!$A$4:$R$6,12,FALSE)/1000</f>
        <v>1.2134539677094479E-3</v>
      </c>
      <c r="AV57" s="76">
        <f ca="1">AE57*VLOOKUP('Tipo de Pilha_Furieri2014'!$E$1,'Área - us ur_Furieri2014'!$A$4:$R$6,13,FALSE)/1000</f>
        <v>3.8218980824895562E-4</v>
      </c>
      <c r="AW57" s="76">
        <f ca="1">AF57*VLOOKUP('Tipo de Pilha_Furieri2014'!$E$1,'Área - us ur_Furieri2014'!$A$4:$R$6,14,FALSE)/1000</f>
        <v>2.3484891553123225E-4</v>
      </c>
      <c r="AX57" s="76">
        <f ca="1">AG57*VLOOKUP('Tipo de Pilha_Furieri2014'!$E$1,'Área - us ur_Furieri2014'!$A$4:$R$6,15,FALSE)/1000</f>
        <v>9.4314593394648067E-5</v>
      </c>
      <c r="AY57" s="76">
        <f ca="1">AH57*VLOOKUP('Tipo de Pilha_Furieri2014'!$E$1,'Área - us ur_Furieri2014'!$A$4:$R$6,16,FALSE)/1000</f>
        <v>0</v>
      </c>
      <c r="AZ57" s="76">
        <f ca="1">AI57*VLOOKUP('Tipo de Pilha_Furieri2014'!$E$1,'Área - us ur_Furieri2014'!$A$4:$R$6,17,FALSE)/1000</f>
        <v>0</v>
      </c>
      <c r="BA57" s="77">
        <f ca="1">AJ57*VLOOKUP('Tipo de Pilha_Furieri2014'!$E$1,'Área - us ur_Furieri2014'!$A$4:$R$6,18,FALSE)/1000</f>
        <v>0</v>
      </c>
      <c r="BB57" s="70">
        <f t="shared" ca="1" si="19"/>
        <v>1.0573846626327986E-2</v>
      </c>
    </row>
    <row r="58" spans="1:54" ht="15" customHeight="1" x14ac:dyDescent="0.2">
      <c r="A58" s="90">
        <f>'Série Vento-3 dias'!J58</f>
        <v>42172</v>
      </c>
      <c r="B58" s="55">
        <f ca="1">'Série Vento-3 dias'!K58</f>
        <v>17.182429599999999</v>
      </c>
      <c r="C58" s="48">
        <f t="shared" ca="1" si="2"/>
        <v>8.5912148000000008E-2</v>
      </c>
      <c r="D58" s="49">
        <f t="shared" ca="1" si="3"/>
        <v>0.25773644399999995</v>
      </c>
      <c r="E58" s="49">
        <f t="shared" ca="1" si="4"/>
        <v>0.42956074</v>
      </c>
      <c r="F58" s="49">
        <f t="shared" ca="1" si="5"/>
        <v>0.60138503599999993</v>
      </c>
      <c r="G58" s="49">
        <f t="shared" ca="1" si="6"/>
        <v>0.77320933200000008</v>
      </c>
      <c r="H58" s="49">
        <f t="shared" ca="1" si="7"/>
        <v>0.94503362800000001</v>
      </c>
      <c r="I58" s="49">
        <f t="shared" ca="1" si="8"/>
        <v>1.1168579240000001</v>
      </c>
      <c r="J58" s="49">
        <f t="shared" ca="1" si="9"/>
        <v>1.2886822200000001</v>
      </c>
      <c r="K58" s="49">
        <f t="shared" ca="1" si="10"/>
        <v>1.4605065159999999</v>
      </c>
      <c r="L58" s="49">
        <f t="shared" ca="1" si="11"/>
        <v>1.632330812</v>
      </c>
      <c r="M58" s="49">
        <f t="shared" ca="1" si="12"/>
        <v>1.804155108</v>
      </c>
      <c r="N58" s="49">
        <f t="shared" ca="1" si="13"/>
        <v>1.9759794039999998</v>
      </c>
      <c r="O58" s="49">
        <f t="shared" ca="1" si="14"/>
        <v>2.1478036999999999</v>
      </c>
      <c r="P58" s="49">
        <f t="shared" ca="1" si="15"/>
        <v>2.3196279959999999</v>
      </c>
      <c r="Q58" s="49">
        <f t="shared" ca="1" si="16"/>
        <v>2.4914522919999995</v>
      </c>
      <c r="R58" s="49">
        <f t="shared" ca="1" si="17"/>
        <v>2.6632765880000004</v>
      </c>
      <c r="S58" s="50">
        <f t="shared" ca="1" si="18"/>
        <v>2.835100884</v>
      </c>
      <c r="T58" s="48">
        <f t="shared" ca="1" si="24"/>
        <v>0</v>
      </c>
      <c r="U58" s="49">
        <f t="shared" ca="1" si="24"/>
        <v>0</v>
      </c>
      <c r="V58" s="49">
        <f t="shared" ca="1" si="24"/>
        <v>0</v>
      </c>
      <c r="W58" s="49">
        <f t="shared" ca="1" si="24"/>
        <v>5.9882500727538321</v>
      </c>
      <c r="X58" s="49">
        <f t="shared" ca="1" si="24"/>
        <v>15.412206743169406</v>
      </c>
      <c r="Y58" s="49">
        <f t="shared" ca="1" si="24"/>
        <v>28.260899702308862</v>
      </c>
      <c r="Z58" s="49">
        <f t="shared" ca="1" si="24"/>
        <v>44.534328950172224</v>
      </c>
      <c r="AA58" s="49">
        <f t="shared" ca="1" si="24"/>
        <v>64.232494486759464</v>
      </c>
      <c r="AB58" s="49">
        <f t="shared" ca="1" si="24"/>
        <v>87.355396312070582</v>
      </c>
      <c r="AC58" s="49">
        <f t="shared" ca="1" si="24"/>
        <v>113.90303442610561</v>
      </c>
      <c r="AD58" s="49">
        <f t="shared" ca="1" si="24"/>
        <v>143.87540882886452</v>
      </c>
      <c r="AE58" s="49">
        <f t="shared" ca="1" si="24"/>
        <v>177.27251952034732</v>
      </c>
      <c r="AF58" s="49">
        <f t="shared" ca="1" si="24"/>
        <v>214.09436650055397</v>
      </c>
      <c r="AG58" s="49">
        <f t="shared" ca="1" si="24"/>
        <v>254.34094976948461</v>
      </c>
      <c r="AH58" s="49">
        <f t="shared" ca="1" si="24"/>
        <v>298.01226932713894</v>
      </c>
      <c r="AI58" s="49">
        <f t="shared" ca="1" si="22"/>
        <v>345.10832517351753</v>
      </c>
      <c r="AJ58" s="49">
        <f t="shared" ca="1" si="20"/>
        <v>395.6291173086197</v>
      </c>
      <c r="AK58" s="75">
        <f ca="1">T58*VLOOKUP('Tipo de Pilha_Furieri2014'!$E$1,'Área - us ur_Furieri2014'!$A$4:$R$6,2,FALSE)/1000</f>
        <v>0</v>
      </c>
      <c r="AL58" s="76">
        <f ca="1">U58*VLOOKUP('Tipo de Pilha_Furieri2014'!$E$1,'Área - us ur_Furieri2014'!$A$4:$R$6,3,FALSE)/1000</f>
        <v>0</v>
      </c>
      <c r="AM58" s="76">
        <f ca="1">V58*VLOOKUP('Tipo de Pilha_Furieri2014'!$E$1,'Área - us ur_Furieri2014'!$A$4:$R$6,4,FALSE)/1000</f>
        <v>0</v>
      </c>
      <c r="AN58" s="76">
        <f ca="1">W58*VLOOKUP('Tipo de Pilha_Furieri2014'!$E$1,'Área - us ur_Furieri2014'!$A$4:$R$6,5,FALSE)/1000</f>
        <v>5.8086025705712167E-4</v>
      </c>
      <c r="AO58" s="76">
        <f ca="1">X58*VLOOKUP('Tipo de Pilha_Furieri2014'!$E$1,'Área - us ur_Furieri2014'!$A$4:$R$6,6,FALSE)/1000</f>
        <v>2.4505408721639354E-3</v>
      </c>
      <c r="AP58" s="76">
        <f ca="1">Y58*VLOOKUP('Tipo de Pilha_Furieri2014'!$E$1,'Área - us ur_Furieri2014'!$A$4:$R$6,7,FALSE)/1000</f>
        <v>5.7369626395686992E-3</v>
      </c>
      <c r="AQ58" s="76">
        <f ca="1">Z58*VLOOKUP('Tipo de Pilha_Furieri2014'!$E$1,'Área - us ur_Furieri2014'!$A$4:$R$6,8,FALSE)/1000</f>
        <v>6.8137523293763502E-3</v>
      </c>
      <c r="AR58" s="76">
        <f ca="1">AA58*VLOOKUP('Tipo de Pilha_Furieri2014'!$E$1,'Área - us ur_Furieri2014'!$A$4:$R$6,9,FALSE)/1000</f>
        <v>7.0013418990567816E-3</v>
      </c>
      <c r="AS58" s="76">
        <f ca="1">AB58*VLOOKUP('Tipo de Pilha_Furieri2014'!$E$1,'Área - us ur_Furieri2014'!$A$4:$R$6,10,FALSE)/1000</f>
        <v>4.7171914008518117E-3</v>
      </c>
      <c r="AT58" s="76">
        <f ca="1">AC58*VLOOKUP('Tipo de Pilha_Furieri2014'!$E$1,'Área - us ur_Furieri2014'!$A$4:$R$6,11,FALSE)/1000</f>
        <v>3.9866062049136964E-3</v>
      </c>
      <c r="AU58" s="76">
        <f ca="1">AD58*VLOOKUP('Tipo de Pilha_Furieri2014'!$E$1,'Área - us ur_Furieri2014'!$A$4:$R$6,12,FALSE)/1000</f>
        <v>3.4530098118927487E-3</v>
      </c>
      <c r="AV58" s="76">
        <f ca="1">AE58*VLOOKUP('Tipo de Pilha_Furieri2014'!$E$1,'Área - us ur_Furieri2014'!$A$4:$R$6,13,FALSE)/1000</f>
        <v>1.063635117122084E-3</v>
      </c>
      <c r="AW58" s="76">
        <f ca="1">AF58*VLOOKUP('Tipo de Pilha_Furieri2014'!$E$1,'Área - us ur_Furieri2014'!$A$4:$R$6,14,FALSE)/1000</f>
        <v>6.422830995016619E-4</v>
      </c>
      <c r="AX58" s="76">
        <f ca="1">AG58*VLOOKUP('Tipo de Pilha_Furieri2014'!$E$1,'Área - us ur_Furieri2014'!$A$4:$R$6,15,FALSE)/1000</f>
        <v>2.5434094976948461E-4</v>
      </c>
      <c r="AY58" s="76">
        <f ca="1">AH58*VLOOKUP('Tipo de Pilha_Furieri2014'!$E$1,'Área - us ur_Furieri2014'!$A$4:$R$6,16,FALSE)/1000</f>
        <v>0</v>
      </c>
      <c r="AZ58" s="76">
        <f ca="1">AI58*VLOOKUP('Tipo de Pilha_Furieri2014'!$E$1,'Área - us ur_Furieri2014'!$A$4:$R$6,17,FALSE)/1000</f>
        <v>0</v>
      </c>
      <c r="BA58" s="77">
        <f ca="1">AJ58*VLOOKUP('Tipo de Pilha_Furieri2014'!$E$1,'Área - us ur_Furieri2014'!$A$4:$R$6,18,FALSE)/1000</f>
        <v>0</v>
      </c>
      <c r="BB58" s="70">
        <f t="shared" ca="1" si="19"/>
        <v>3.6700524581274374E-2</v>
      </c>
    </row>
    <row r="59" spans="1:54" ht="15" customHeight="1" x14ac:dyDescent="0.2">
      <c r="A59" s="90">
        <f>'Série Vento-3 dias'!J59</f>
        <v>42175</v>
      </c>
      <c r="B59" s="55">
        <f ca="1">'Série Vento-3 dias'!K59</f>
        <v>16.32330812</v>
      </c>
      <c r="C59" s="48">
        <f t="shared" ca="1" si="2"/>
        <v>8.1616540600000023E-2</v>
      </c>
      <c r="D59" s="49">
        <f t="shared" ca="1" si="3"/>
        <v>0.2448496218</v>
      </c>
      <c r="E59" s="49">
        <f t="shared" ca="1" si="4"/>
        <v>0.40808270300000005</v>
      </c>
      <c r="F59" s="49">
        <f t="shared" ca="1" si="5"/>
        <v>0.57131578419999995</v>
      </c>
      <c r="G59" s="49">
        <f t="shared" ca="1" si="6"/>
        <v>0.73454886540000008</v>
      </c>
      <c r="H59" s="49">
        <f t="shared" ca="1" si="7"/>
        <v>0.8977819466000001</v>
      </c>
      <c r="I59" s="49">
        <f t="shared" ca="1" si="8"/>
        <v>1.0610150278000001</v>
      </c>
      <c r="J59" s="49">
        <f t="shared" ca="1" si="9"/>
        <v>1.2242481090000001</v>
      </c>
      <c r="K59" s="49">
        <f t="shared" ca="1" si="10"/>
        <v>1.3874811902000002</v>
      </c>
      <c r="L59" s="49">
        <f t="shared" ca="1" si="11"/>
        <v>1.5507142714</v>
      </c>
      <c r="M59" s="49">
        <f t="shared" ca="1" si="12"/>
        <v>1.7139473526000002</v>
      </c>
      <c r="N59" s="49">
        <f t="shared" ca="1" si="13"/>
        <v>1.8771804337999998</v>
      </c>
      <c r="O59" s="49">
        <f t="shared" ca="1" si="14"/>
        <v>2.040413515</v>
      </c>
      <c r="P59" s="49">
        <f t="shared" ca="1" si="15"/>
        <v>2.2036465962</v>
      </c>
      <c r="Q59" s="49">
        <f t="shared" ca="1" si="16"/>
        <v>2.3668796774</v>
      </c>
      <c r="R59" s="49">
        <f t="shared" ca="1" si="17"/>
        <v>2.5301127586000005</v>
      </c>
      <c r="S59" s="50">
        <f t="shared" ca="1" si="18"/>
        <v>2.6933458398000001</v>
      </c>
      <c r="T59" s="48">
        <f t="shared" ca="1" si="24"/>
        <v>0</v>
      </c>
      <c r="U59" s="49">
        <f t="shared" ca="1" si="24"/>
        <v>0</v>
      </c>
      <c r="V59" s="49">
        <f t="shared" ca="1" si="24"/>
        <v>0</v>
      </c>
      <c r="W59" s="49">
        <f t="shared" ca="1" si="24"/>
        <v>4.6911633551155347</v>
      </c>
      <c r="X59" s="49">
        <f t="shared" ca="1" si="24"/>
        <v>12.993222297152791</v>
      </c>
      <c r="Y59" s="49">
        <f t="shared" ca="1" si="24"/>
        <v>24.386105739763352</v>
      </c>
      <c r="Z59" s="49">
        <f t="shared" ca="1" si="24"/>
        <v>38.869813682947239</v>
      </c>
      <c r="AA59" s="49">
        <f t="shared" ca="1" si="24"/>
        <v>56.444346126704431</v>
      </c>
      <c r="AB59" s="49">
        <f t="shared" ca="1" si="24"/>
        <v>77.109703071034929</v>
      </c>
      <c r="AC59" s="49">
        <f t="shared" ca="1" si="24"/>
        <v>100.86588451593872</v>
      </c>
      <c r="AD59" s="49">
        <f t="shared" ca="1" si="24"/>
        <v>127.71289046141587</v>
      </c>
      <c r="AE59" s="49">
        <f t="shared" ca="1" si="24"/>
        <v>157.65072090746622</v>
      </c>
      <c r="AF59" s="49">
        <f t="shared" ca="1" si="24"/>
        <v>190.67937585409001</v>
      </c>
      <c r="AG59" s="49">
        <f t="shared" ca="1" si="24"/>
        <v>226.79885530128706</v>
      </c>
      <c r="AH59" s="49">
        <f t="shared" ca="1" si="24"/>
        <v>266.00915924905746</v>
      </c>
      <c r="AI59" s="49">
        <f t="shared" ca="1" si="22"/>
        <v>308.31028769740118</v>
      </c>
      <c r="AJ59" s="49">
        <f t="shared" ca="1" si="20"/>
        <v>353.70224064631805</v>
      </c>
      <c r="AK59" s="75">
        <f ca="1">T59*VLOOKUP('Tipo de Pilha_Furieri2014'!$E$1,'Área - us ur_Furieri2014'!$A$4:$R$6,2,FALSE)/1000</f>
        <v>0</v>
      </c>
      <c r="AL59" s="76">
        <f ca="1">U59*VLOOKUP('Tipo de Pilha_Furieri2014'!$E$1,'Área - us ur_Furieri2014'!$A$4:$R$6,3,FALSE)/1000</f>
        <v>0</v>
      </c>
      <c r="AM59" s="76">
        <f ca="1">V59*VLOOKUP('Tipo de Pilha_Furieri2014'!$E$1,'Área - us ur_Furieri2014'!$A$4:$R$6,4,FALSE)/1000</f>
        <v>0</v>
      </c>
      <c r="AN59" s="76">
        <f ca="1">W59*VLOOKUP('Tipo de Pilha_Furieri2014'!$E$1,'Área - us ur_Furieri2014'!$A$4:$R$6,5,FALSE)/1000</f>
        <v>4.5504284544620682E-4</v>
      </c>
      <c r="AO59" s="76">
        <f ca="1">X59*VLOOKUP('Tipo de Pilha_Furieri2014'!$E$1,'Área - us ur_Furieri2014'!$A$4:$R$6,6,FALSE)/1000</f>
        <v>2.0659223452472938E-3</v>
      </c>
      <c r="AP59" s="76">
        <f ca="1">Y59*VLOOKUP('Tipo de Pilha_Furieri2014'!$E$1,'Área - us ur_Furieri2014'!$A$4:$R$6,7,FALSE)/1000</f>
        <v>4.9503794651719604E-3</v>
      </c>
      <c r="AQ59" s="76">
        <f ca="1">Z59*VLOOKUP('Tipo de Pilha_Furieri2014'!$E$1,'Área - us ur_Furieri2014'!$A$4:$R$6,8,FALSE)/1000</f>
        <v>5.9470814934909268E-3</v>
      </c>
      <c r="AR59" s="76">
        <f ca="1">AA59*VLOOKUP('Tipo de Pilha_Furieri2014'!$E$1,'Área - us ur_Furieri2014'!$A$4:$R$6,9,FALSE)/1000</f>
        <v>6.1524337278107827E-3</v>
      </c>
      <c r="AS59" s="76">
        <f ca="1">AB59*VLOOKUP('Tipo de Pilha_Furieri2014'!$E$1,'Área - us ur_Furieri2014'!$A$4:$R$6,10,FALSE)/1000</f>
        <v>4.163923965835886E-3</v>
      </c>
      <c r="AT59" s="76">
        <f ca="1">AC59*VLOOKUP('Tipo de Pilha_Furieri2014'!$E$1,'Área - us ur_Furieri2014'!$A$4:$R$6,11,FALSE)/1000</f>
        <v>3.5303059580578553E-3</v>
      </c>
      <c r="AU59" s="76">
        <f ca="1">AD59*VLOOKUP('Tipo de Pilha_Furieri2014'!$E$1,'Área - us ur_Furieri2014'!$A$4:$R$6,12,FALSE)/1000</f>
        <v>3.0651093710739809E-3</v>
      </c>
      <c r="AV59" s="76">
        <f ca="1">AE59*VLOOKUP('Tipo de Pilha_Furieri2014'!$E$1,'Área - us ur_Furieri2014'!$A$4:$R$6,13,FALSE)/1000</f>
        <v>9.4590432544479743E-4</v>
      </c>
      <c r="AW59" s="76">
        <f ca="1">AF59*VLOOKUP('Tipo de Pilha_Furieri2014'!$E$1,'Área - us ur_Furieri2014'!$A$4:$R$6,14,FALSE)/1000</f>
        <v>5.7203812756226997E-4</v>
      </c>
      <c r="AX59" s="76">
        <f ca="1">AG59*VLOOKUP('Tipo de Pilha_Furieri2014'!$E$1,'Área - us ur_Furieri2014'!$A$4:$R$6,15,FALSE)/1000</f>
        <v>2.2679885530128708E-4</v>
      </c>
      <c r="AY59" s="76">
        <f ca="1">AH59*VLOOKUP('Tipo de Pilha_Furieri2014'!$E$1,'Área - us ur_Furieri2014'!$A$4:$R$6,16,FALSE)/1000</f>
        <v>0</v>
      </c>
      <c r="AZ59" s="76">
        <f ca="1">AI59*VLOOKUP('Tipo de Pilha_Furieri2014'!$E$1,'Área - us ur_Furieri2014'!$A$4:$R$6,17,FALSE)/1000</f>
        <v>0</v>
      </c>
      <c r="BA59" s="77">
        <f ca="1">AJ59*VLOOKUP('Tipo de Pilha_Furieri2014'!$E$1,'Área - us ur_Furieri2014'!$A$4:$R$6,18,FALSE)/1000</f>
        <v>0</v>
      </c>
      <c r="BB59" s="70">
        <f t="shared" ca="1" si="19"/>
        <v>3.2074940480443251E-2</v>
      </c>
    </row>
    <row r="60" spans="1:54" ht="15" customHeight="1" x14ac:dyDescent="0.2">
      <c r="A60" s="90">
        <f>'Série Vento-3 dias'!J60</f>
        <v>42178</v>
      </c>
      <c r="B60" s="55">
        <f ca="1">'Série Vento-3 dias'!K60</f>
        <v>10.309457759999999</v>
      </c>
      <c r="C60" s="48">
        <f t="shared" ca="1" si="2"/>
        <v>5.1547288800000007E-2</v>
      </c>
      <c r="D60" s="49">
        <f t="shared" ca="1" si="3"/>
        <v>0.15464186639999997</v>
      </c>
      <c r="E60" s="49">
        <f t="shared" ca="1" si="4"/>
        <v>0.25773644400000001</v>
      </c>
      <c r="F60" s="49">
        <f t="shared" ca="1" si="5"/>
        <v>0.36083102159999991</v>
      </c>
      <c r="G60" s="49">
        <f t="shared" ca="1" si="6"/>
        <v>0.46392559919999998</v>
      </c>
      <c r="H60" s="49">
        <f t="shared" ca="1" si="7"/>
        <v>0.56702017680000005</v>
      </c>
      <c r="I60" s="49">
        <f t="shared" ca="1" si="8"/>
        <v>0.67011475440000001</v>
      </c>
      <c r="J60" s="49">
        <f t="shared" ca="1" si="9"/>
        <v>0.77320933200000008</v>
      </c>
      <c r="K60" s="49">
        <f t="shared" ca="1" si="10"/>
        <v>0.87630390959999993</v>
      </c>
      <c r="L60" s="49">
        <f t="shared" ca="1" si="11"/>
        <v>0.97939848719999989</v>
      </c>
      <c r="M60" s="49">
        <f t="shared" ca="1" si="12"/>
        <v>1.0824930648</v>
      </c>
      <c r="N60" s="49">
        <f t="shared" ca="1" si="13"/>
        <v>1.1855876423999998</v>
      </c>
      <c r="O60" s="49">
        <f t="shared" ca="1" si="14"/>
        <v>1.2886822199999999</v>
      </c>
      <c r="P60" s="49">
        <f t="shared" ca="1" si="15"/>
        <v>1.3917767975999999</v>
      </c>
      <c r="Q60" s="49">
        <f t="shared" ca="1" si="16"/>
        <v>1.4948713751999998</v>
      </c>
      <c r="R60" s="49">
        <f t="shared" ca="1" si="17"/>
        <v>1.5979659528000001</v>
      </c>
      <c r="S60" s="50">
        <f t="shared" ca="1" si="18"/>
        <v>1.7010605303999999</v>
      </c>
      <c r="T60" s="48">
        <f t="shared" ca="1" si="24"/>
        <v>0</v>
      </c>
      <c r="U60" s="49">
        <f t="shared" ca="1" si="24"/>
        <v>0</v>
      </c>
      <c r="V60" s="49">
        <f t="shared" ca="1" si="24"/>
        <v>0</v>
      </c>
      <c r="W60" s="49">
        <f t="shared" ca="1" si="24"/>
        <v>0</v>
      </c>
      <c r="X60" s="49">
        <f t="shared" ca="1" si="24"/>
        <v>0.91489486430258415</v>
      </c>
      <c r="Y60" s="49">
        <f t="shared" ca="1" si="24"/>
        <v>4.5144270933175914</v>
      </c>
      <c r="Z60" s="49">
        <f t="shared" ca="1" si="24"/>
        <v>9.3468643862731948</v>
      </c>
      <c r="AA60" s="49">
        <f t="shared" ca="1" si="24"/>
        <v>15.412206743169406</v>
      </c>
      <c r="AB60" s="49">
        <f t="shared" ca="1" si="24"/>
        <v>22.710454164006201</v>
      </c>
      <c r="AC60" s="49">
        <f t="shared" ca="1" si="24"/>
        <v>31.241606648783609</v>
      </c>
      <c r="AD60" s="49">
        <f t="shared" ca="1" si="24"/>
        <v>41.00566419750163</v>
      </c>
      <c r="AE60" s="49">
        <f t="shared" ca="1" si="24"/>
        <v>52.002626810160223</v>
      </c>
      <c r="AF60" s="49">
        <f t="shared" ca="1" si="24"/>
        <v>64.232494486759435</v>
      </c>
      <c r="AG60" s="49">
        <f t="shared" ca="1" si="24"/>
        <v>77.695267227299254</v>
      </c>
      <c r="AH60" s="49">
        <f t="shared" ca="1" si="24"/>
        <v>92.390945031779637</v>
      </c>
      <c r="AI60" s="49">
        <f t="shared" ca="1" si="22"/>
        <v>108.31952790020071</v>
      </c>
      <c r="AJ60" s="49">
        <f t="shared" ca="1" si="20"/>
        <v>125.48101583256231</v>
      </c>
      <c r="AK60" s="75">
        <f ca="1">T60*VLOOKUP('Tipo de Pilha_Furieri2014'!$E$1,'Área - us ur_Furieri2014'!$A$4:$R$6,2,FALSE)/1000</f>
        <v>0</v>
      </c>
      <c r="AL60" s="76">
        <f ca="1">U60*VLOOKUP('Tipo de Pilha_Furieri2014'!$E$1,'Área - us ur_Furieri2014'!$A$4:$R$6,3,FALSE)/1000</f>
        <v>0</v>
      </c>
      <c r="AM60" s="76">
        <f ca="1">V60*VLOOKUP('Tipo de Pilha_Furieri2014'!$E$1,'Área - us ur_Furieri2014'!$A$4:$R$6,4,FALSE)/1000</f>
        <v>0</v>
      </c>
      <c r="AN60" s="76">
        <f ca="1">W60*VLOOKUP('Tipo de Pilha_Furieri2014'!$E$1,'Área - us ur_Furieri2014'!$A$4:$R$6,5,FALSE)/1000</f>
        <v>0</v>
      </c>
      <c r="AO60" s="76">
        <f ca="1">X60*VLOOKUP('Tipo de Pilha_Furieri2014'!$E$1,'Área - us ur_Furieri2014'!$A$4:$R$6,6,FALSE)/1000</f>
        <v>1.4546828342411089E-4</v>
      </c>
      <c r="AP60" s="76">
        <f ca="1">Y60*VLOOKUP('Tipo de Pilha_Furieri2014'!$E$1,'Área - us ur_Furieri2014'!$A$4:$R$6,7,FALSE)/1000</f>
        <v>9.1642869994347108E-4</v>
      </c>
      <c r="AQ60" s="76">
        <f ca="1">Z60*VLOOKUP('Tipo de Pilha_Furieri2014'!$E$1,'Área - us ur_Furieri2014'!$A$4:$R$6,8,FALSE)/1000</f>
        <v>1.4300702510997986E-3</v>
      </c>
      <c r="AR60" s="76">
        <f ca="1">AA60*VLOOKUP('Tipo de Pilha_Furieri2014'!$E$1,'Área - us ur_Furieri2014'!$A$4:$R$6,9,FALSE)/1000</f>
        <v>1.6799305350054651E-3</v>
      </c>
      <c r="AS60" s="76">
        <f ca="1">AB60*VLOOKUP('Tipo de Pilha_Furieri2014'!$E$1,'Área - us ur_Furieri2014'!$A$4:$R$6,10,FALSE)/1000</f>
        <v>1.226364524856335E-3</v>
      </c>
      <c r="AT60" s="76">
        <f ca="1">AC60*VLOOKUP('Tipo de Pilha_Furieri2014'!$E$1,'Área - us ur_Furieri2014'!$A$4:$R$6,11,FALSE)/1000</f>
        <v>1.0934562327074265E-3</v>
      </c>
      <c r="AU60" s="76">
        <f ca="1">AD60*VLOOKUP('Tipo de Pilha_Furieri2014'!$E$1,'Área - us ur_Furieri2014'!$A$4:$R$6,12,FALSE)/1000</f>
        <v>9.8413594074003917E-4</v>
      </c>
      <c r="AV60" s="76">
        <f ca="1">AE60*VLOOKUP('Tipo de Pilha_Furieri2014'!$E$1,'Área - us ur_Furieri2014'!$A$4:$R$6,13,FALSE)/1000</f>
        <v>3.1201576086096133E-4</v>
      </c>
      <c r="AW60" s="76">
        <f ca="1">AF60*VLOOKUP('Tipo de Pilha_Furieri2014'!$E$1,'Área - us ur_Furieri2014'!$A$4:$R$6,14,FALSE)/1000</f>
        <v>1.9269748346027832E-4</v>
      </c>
      <c r="AX60" s="76">
        <f ca="1">AG60*VLOOKUP('Tipo de Pilha_Furieri2014'!$E$1,'Área - us ur_Furieri2014'!$A$4:$R$6,15,FALSE)/1000</f>
        <v>7.7695267227299256E-5</v>
      </c>
      <c r="AY60" s="76">
        <f ca="1">AH60*VLOOKUP('Tipo de Pilha_Furieri2014'!$E$1,'Área - us ur_Furieri2014'!$A$4:$R$6,16,FALSE)/1000</f>
        <v>0</v>
      </c>
      <c r="AZ60" s="76">
        <f ca="1">AI60*VLOOKUP('Tipo de Pilha_Furieri2014'!$E$1,'Área - us ur_Furieri2014'!$A$4:$R$6,17,FALSE)/1000</f>
        <v>0</v>
      </c>
      <c r="BA60" s="77">
        <f ca="1">AJ60*VLOOKUP('Tipo de Pilha_Furieri2014'!$E$1,'Área - us ur_Furieri2014'!$A$4:$R$6,18,FALSE)/1000</f>
        <v>0</v>
      </c>
      <c r="BB60" s="70">
        <f t="shared" ca="1" si="19"/>
        <v>8.0582629793251852E-3</v>
      </c>
    </row>
    <row r="61" spans="1:54" ht="15" customHeight="1" x14ac:dyDescent="0.2">
      <c r="A61" s="90">
        <f>'Série Vento-3 dias'!J61</f>
        <v>42181</v>
      </c>
      <c r="B61" s="55">
        <f ca="1">'Série Vento-3 dias'!K61</f>
        <v>14.605065159999999</v>
      </c>
      <c r="C61" s="48">
        <f t="shared" ca="1" si="2"/>
        <v>7.3025325800000013E-2</v>
      </c>
      <c r="D61" s="49">
        <f t="shared" ca="1" si="3"/>
        <v>0.21907597739999998</v>
      </c>
      <c r="E61" s="49">
        <f t="shared" ca="1" si="4"/>
        <v>0.36512662899999998</v>
      </c>
      <c r="F61" s="49">
        <f t="shared" ca="1" si="5"/>
        <v>0.51117728059999989</v>
      </c>
      <c r="G61" s="49">
        <f t="shared" ca="1" si="6"/>
        <v>0.65722793219999998</v>
      </c>
      <c r="H61" s="49">
        <f t="shared" ca="1" si="7"/>
        <v>0.80327858380000006</v>
      </c>
      <c r="I61" s="49">
        <f t="shared" ca="1" si="8"/>
        <v>0.94932923539999992</v>
      </c>
      <c r="J61" s="49">
        <f t="shared" ca="1" si="9"/>
        <v>1.095379887</v>
      </c>
      <c r="K61" s="49">
        <f t="shared" ca="1" si="10"/>
        <v>1.2414305386</v>
      </c>
      <c r="L61" s="49">
        <f t="shared" ca="1" si="11"/>
        <v>1.3874811901999999</v>
      </c>
      <c r="M61" s="49">
        <f t="shared" ca="1" si="12"/>
        <v>1.5335318417999999</v>
      </c>
      <c r="N61" s="49">
        <f t="shared" ca="1" si="13"/>
        <v>1.6795824933999997</v>
      </c>
      <c r="O61" s="49">
        <f t="shared" ca="1" si="14"/>
        <v>1.8256331449999998</v>
      </c>
      <c r="P61" s="49">
        <f t="shared" ca="1" si="15"/>
        <v>1.9716837966</v>
      </c>
      <c r="Q61" s="49">
        <f t="shared" ca="1" si="16"/>
        <v>2.1177344481999998</v>
      </c>
      <c r="R61" s="49">
        <f t="shared" ca="1" si="17"/>
        <v>2.2637850998000002</v>
      </c>
      <c r="S61" s="50">
        <f t="shared" ca="1" si="18"/>
        <v>2.4098357513999997</v>
      </c>
      <c r="T61" s="48">
        <f t="shared" ca="1" si="24"/>
        <v>0</v>
      </c>
      <c r="U61" s="49">
        <f t="shared" ca="1" si="24"/>
        <v>0</v>
      </c>
      <c r="V61" s="49">
        <f t="shared" ca="1" si="24"/>
        <v>0</v>
      </c>
      <c r="W61" s="49">
        <f t="shared" ca="1" si="24"/>
        <v>2.4116375663654424</v>
      </c>
      <c r="X61" s="49">
        <f t="shared" ca="1" si="24"/>
        <v>8.6753852289694926</v>
      </c>
      <c r="Y61" s="49">
        <f t="shared" ca="1" si="24"/>
        <v>17.413504860176555</v>
      </c>
      <c r="Z61" s="49">
        <f t="shared" ca="1" si="24"/>
        <v>28.625996459986609</v>
      </c>
      <c r="AA61" s="49">
        <f t="shared" ca="1" si="24"/>
        <v>42.312860028399705</v>
      </c>
      <c r="AB61" s="49">
        <f t="shared" ca="1" si="24"/>
        <v>58.474095565415801</v>
      </c>
      <c r="AC61" s="49">
        <f t="shared" ca="1" si="24"/>
        <v>77.1097030710349</v>
      </c>
      <c r="AD61" s="49">
        <f t="shared" ca="1" si="24"/>
        <v>98.219682545257001</v>
      </c>
      <c r="AE61" s="49">
        <f t="shared" ca="1" si="24"/>
        <v>121.80403398808208</v>
      </c>
      <c r="AF61" s="49">
        <f t="shared" ca="1" si="24"/>
        <v>147.86275739951026</v>
      </c>
      <c r="AG61" s="49">
        <f t="shared" ca="1" si="24"/>
        <v>176.39585277954146</v>
      </c>
      <c r="AH61" s="49">
        <f t="shared" ca="1" si="24"/>
        <v>207.40332012817555</v>
      </c>
      <c r="AI61" s="49">
        <f t="shared" ca="1" si="22"/>
        <v>240.88515944541282</v>
      </c>
      <c r="AJ61" s="49">
        <f t="shared" ca="1" si="20"/>
        <v>276.84137073125294</v>
      </c>
      <c r="AK61" s="75">
        <f ca="1">T61*VLOOKUP('Tipo de Pilha_Furieri2014'!$E$1,'Área - us ur_Furieri2014'!$A$4:$R$6,2,FALSE)/1000</f>
        <v>0</v>
      </c>
      <c r="AL61" s="76">
        <f ca="1">U61*VLOOKUP('Tipo de Pilha_Furieri2014'!$E$1,'Área - us ur_Furieri2014'!$A$4:$R$6,3,FALSE)/1000</f>
        <v>0</v>
      </c>
      <c r="AM61" s="76">
        <f ca="1">V61*VLOOKUP('Tipo de Pilha_Furieri2014'!$E$1,'Área - us ur_Furieri2014'!$A$4:$R$6,4,FALSE)/1000</f>
        <v>0</v>
      </c>
      <c r="AN61" s="76">
        <f ca="1">W61*VLOOKUP('Tipo de Pilha_Furieri2014'!$E$1,'Área - us ur_Furieri2014'!$A$4:$R$6,5,FALSE)/1000</f>
        <v>2.3392884393744789E-4</v>
      </c>
      <c r="AO61" s="76">
        <f ca="1">X61*VLOOKUP('Tipo de Pilha_Furieri2014'!$E$1,'Área - us ur_Furieri2014'!$A$4:$R$6,6,FALSE)/1000</f>
        <v>1.3793862514061494E-3</v>
      </c>
      <c r="AP61" s="76">
        <f ca="1">Y61*VLOOKUP('Tipo de Pilha_Furieri2014'!$E$1,'Área - us ur_Furieri2014'!$A$4:$R$6,7,FALSE)/1000</f>
        <v>3.5349414866158407E-3</v>
      </c>
      <c r="AQ61" s="76">
        <f ca="1">Z61*VLOOKUP('Tipo de Pilha_Furieri2014'!$E$1,'Área - us ur_Furieri2014'!$A$4:$R$6,8,FALSE)/1000</f>
        <v>4.3797774583779515E-3</v>
      </c>
      <c r="AR61" s="76">
        <f ca="1">AA61*VLOOKUP('Tipo de Pilha_Furieri2014'!$E$1,'Área - us ur_Furieri2014'!$A$4:$R$6,9,FALSE)/1000</f>
        <v>4.6121017430955681E-3</v>
      </c>
      <c r="AS61" s="76">
        <f ca="1">AB61*VLOOKUP('Tipo de Pilha_Furieri2014'!$E$1,'Área - us ur_Furieri2014'!$A$4:$R$6,10,FALSE)/1000</f>
        <v>3.1576011605324535E-3</v>
      </c>
      <c r="AT61" s="76">
        <f ca="1">AC61*VLOOKUP('Tipo de Pilha_Furieri2014'!$E$1,'Área - us ur_Furieri2014'!$A$4:$R$6,11,FALSE)/1000</f>
        <v>2.6988396074862217E-3</v>
      </c>
      <c r="AU61" s="76">
        <f ca="1">AD61*VLOOKUP('Tipo de Pilha_Furieri2014'!$E$1,'Área - us ur_Furieri2014'!$A$4:$R$6,12,FALSE)/1000</f>
        <v>2.3572723810861679E-3</v>
      </c>
      <c r="AV61" s="76">
        <f ca="1">AE61*VLOOKUP('Tipo de Pilha_Furieri2014'!$E$1,'Área - us ur_Furieri2014'!$A$4:$R$6,13,FALSE)/1000</f>
        <v>7.3082420392849251E-4</v>
      </c>
      <c r="AW61" s="76">
        <f ca="1">AF61*VLOOKUP('Tipo de Pilha_Furieri2014'!$E$1,'Área - us ur_Furieri2014'!$A$4:$R$6,14,FALSE)/1000</f>
        <v>4.4358827219853083E-4</v>
      </c>
      <c r="AX61" s="76">
        <f ca="1">AG61*VLOOKUP('Tipo de Pilha_Furieri2014'!$E$1,'Área - us ur_Furieri2014'!$A$4:$R$6,15,FALSE)/1000</f>
        <v>1.7639585277954146E-4</v>
      </c>
      <c r="AY61" s="76">
        <f ca="1">AH61*VLOOKUP('Tipo de Pilha_Furieri2014'!$E$1,'Área - us ur_Furieri2014'!$A$4:$R$6,16,FALSE)/1000</f>
        <v>0</v>
      </c>
      <c r="AZ61" s="76">
        <f ca="1">AI61*VLOOKUP('Tipo de Pilha_Furieri2014'!$E$1,'Área - us ur_Furieri2014'!$A$4:$R$6,17,FALSE)/1000</f>
        <v>0</v>
      </c>
      <c r="BA61" s="77">
        <f ca="1">AJ61*VLOOKUP('Tipo de Pilha_Furieri2014'!$E$1,'Área - us ur_Furieri2014'!$A$4:$R$6,18,FALSE)/1000</f>
        <v>0</v>
      </c>
      <c r="BB61" s="70">
        <f t="shared" ca="1" si="19"/>
        <v>2.3704657261444363E-2</v>
      </c>
    </row>
    <row r="62" spans="1:54" ht="15" customHeight="1" x14ac:dyDescent="0.2">
      <c r="A62" s="90">
        <f>'Série Vento-3 dias'!J62</f>
        <v>42184</v>
      </c>
      <c r="B62" s="55">
        <f ca="1">'Série Vento-3 dias'!K62</f>
        <v>11.16857924</v>
      </c>
      <c r="C62" s="48">
        <f t="shared" ca="1" si="2"/>
        <v>5.5842896200000013E-2</v>
      </c>
      <c r="D62" s="49">
        <f t="shared" ca="1" si="3"/>
        <v>0.16752868859999998</v>
      </c>
      <c r="E62" s="49">
        <f t="shared" ca="1" si="4"/>
        <v>0.27921448100000001</v>
      </c>
      <c r="F62" s="49">
        <f t="shared" ca="1" si="5"/>
        <v>0.39090027339999994</v>
      </c>
      <c r="G62" s="49">
        <f t="shared" ca="1" si="6"/>
        <v>0.50258606580000009</v>
      </c>
      <c r="H62" s="49">
        <f t="shared" ca="1" si="7"/>
        <v>0.61427185820000008</v>
      </c>
      <c r="I62" s="49">
        <f t="shared" ca="1" si="8"/>
        <v>0.72595765060000006</v>
      </c>
      <c r="J62" s="49">
        <f t="shared" ca="1" si="9"/>
        <v>0.83764344300000015</v>
      </c>
      <c r="K62" s="49">
        <f t="shared" ca="1" si="10"/>
        <v>0.94932923540000003</v>
      </c>
      <c r="L62" s="49">
        <f t="shared" ca="1" si="11"/>
        <v>1.0610150277999999</v>
      </c>
      <c r="M62" s="49">
        <f t="shared" ca="1" si="12"/>
        <v>1.1727008202</v>
      </c>
      <c r="N62" s="49">
        <f t="shared" ca="1" si="13"/>
        <v>1.2843866125999999</v>
      </c>
      <c r="O62" s="49">
        <f t="shared" ca="1" si="14"/>
        <v>1.396072405</v>
      </c>
      <c r="P62" s="49">
        <f t="shared" ca="1" si="15"/>
        <v>1.5077581974000001</v>
      </c>
      <c r="Q62" s="49">
        <f t="shared" ca="1" si="16"/>
        <v>1.6194439897999999</v>
      </c>
      <c r="R62" s="49">
        <f t="shared" ca="1" si="17"/>
        <v>1.7311297822000002</v>
      </c>
      <c r="S62" s="50">
        <f t="shared" ca="1" si="18"/>
        <v>1.8428155746000001</v>
      </c>
      <c r="T62" s="48">
        <f t="shared" ref="T62:T83" ca="1" si="25">IF(C62&gt;$BF$1,58*(C62-$BF$1)^2+25*(C62-$BF$1),0)</f>
        <v>0</v>
      </c>
      <c r="U62" s="49">
        <f t="shared" ref="U62:U83" ca="1" si="26">IF(D62&gt;$BF$1,58*(D62-$BF$1)^2+25*(D62-$BF$1),0)</f>
        <v>0</v>
      </c>
      <c r="V62" s="49">
        <f t="shared" ref="V62:V83" ca="1" si="27">IF(E62&gt;$BF$1,58*(E62-$BF$1)^2+25*(E62-$BF$1),0)</f>
        <v>0</v>
      </c>
      <c r="W62" s="49">
        <f t="shared" ref="W62:W83" ca="1" si="28">IF(F62&gt;$BF$1,58*(F62-$BF$1)^2+25*(F62-$BF$1),0)</f>
        <v>0</v>
      </c>
      <c r="X62" s="49">
        <f t="shared" ref="X62:X83" ca="1" si="29">IF(G62&gt;$BF$1,58*(G62-$BF$1)^2+25*(G62-$BF$1),0)</f>
        <v>2.1202383880026754</v>
      </c>
      <c r="Y62" s="49">
        <f t="shared" ref="Y62:Y83" ca="1" si="30">IF(H62&gt;$BF$1,58*(H62-$BF$1)^2+25*(H62-$BF$1),0)</f>
        <v>6.5762512830198965</v>
      </c>
      <c r="Z62" s="49">
        <f t="shared" ref="Z62:Z83" ca="1" si="31">IF(I62&gt;$BF$1,58*(I62-$BF$1)^2+25*(I62-$BF$1),0)</f>
        <v>12.479215260022961</v>
      </c>
      <c r="AA62" s="49">
        <f t="shared" ref="AA62:AA83" ca="1" si="32">IF(J62&gt;$BF$1,58*(J62-$BF$1)^2+25*(J62-$BF$1),0)</f>
        <v>19.829130319011878</v>
      </c>
      <c r="AB62" s="49">
        <f t="shared" ref="AB62:AB83" ca="1" si="33">IF(K62&gt;$BF$1,58*(K62-$BF$1)^2+25*(K62-$BF$1),0)</f>
        <v>28.625996459986627</v>
      </c>
      <c r="AC62" s="49">
        <f t="shared" ref="AC62:AC83" ca="1" si="34">IF(L62&gt;$BF$1,58*(L62-$BF$1)^2+25*(L62-$BF$1),0)</f>
        <v>38.869813682947211</v>
      </c>
      <c r="AD62" s="49">
        <f t="shared" ref="AD62:AD83" ca="1" si="35">IF(M62&gt;$BF$1,58*(M62-$BF$1)^2+25*(M62-$BF$1),0)</f>
        <v>50.560581987893663</v>
      </c>
      <c r="AE62" s="49">
        <f t="shared" ref="AE62:AE83" ca="1" si="36">IF(N62&gt;$BF$1,58*(N62-$BF$1)^2+25*(N62-$BF$1),0)</f>
        <v>63.698301374825931</v>
      </c>
      <c r="AF62" s="49">
        <f t="shared" ref="AF62:AF83" ca="1" si="37">IF(O62&gt;$BF$1,58*(O62-$BF$1)^2+25*(O62-$BF$1),0)</f>
        <v>78.282971843744079</v>
      </c>
      <c r="AG62" s="49">
        <f t="shared" ref="AG62:AG83" ca="1" si="38">IF(P62&gt;$BF$1,58*(P62-$BF$1)^2+25*(P62-$BF$1),0)</f>
        <v>94.314593394648071</v>
      </c>
      <c r="AH62" s="49">
        <f t="shared" ref="AH62:AH83" ca="1" si="39">IF(Q62&gt;$BF$1,58*(Q62-$BF$1)^2+25*(Q62-$BF$1),0)</f>
        <v>111.79316602753786</v>
      </c>
      <c r="AI62" s="49">
        <f t="shared" ref="AI62:AI83" ca="1" si="40">IF(R62&gt;$BF$1,58*(R62-$BF$1)^2+25*(R62-$BF$1),0)</f>
        <v>130.71868974241357</v>
      </c>
      <c r="AJ62" s="49">
        <f t="shared" ref="AJ62:AJ83" ca="1" si="41">IF(S62&gt;$BF$1,58*(S62-$BF$1)^2+25*(S62-$BF$1),0)</f>
        <v>151.09116453927507</v>
      </c>
      <c r="AK62" s="75">
        <f ca="1">T62*VLOOKUP('Tipo de Pilha_Furieri2014'!$E$1,'Área - us ur_Furieri2014'!$A$4:$R$6,2,FALSE)/1000</f>
        <v>0</v>
      </c>
      <c r="AL62" s="76">
        <f ca="1">U62*VLOOKUP('Tipo de Pilha_Furieri2014'!$E$1,'Área - us ur_Furieri2014'!$A$4:$R$6,3,FALSE)/1000</f>
        <v>0</v>
      </c>
      <c r="AM62" s="76">
        <f ca="1">V62*VLOOKUP('Tipo de Pilha_Furieri2014'!$E$1,'Área - us ur_Furieri2014'!$A$4:$R$6,4,FALSE)/1000</f>
        <v>0</v>
      </c>
      <c r="AN62" s="76">
        <f ca="1">W62*VLOOKUP('Tipo de Pilha_Furieri2014'!$E$1,'Área - us ur_Furieri2014'!$A$4:$R$6,5,FALSE)/1000</f>
        <v>0</v>
      </c>
      <c r="AO62" s="76">
        <f ca="1">X62*VLOOKUP('Tipo de Pilha_Furieri2014'!$E$1,'Área - us ur_Furieri2014'!$A$4:$R$6,6,FALSE)/1000</f>
        <v>3.3711790369242537E-4</v>
      </c>
      <c r="AP62" s="76">
        <f ca="1">Y62*VLOOKUP('Tipo de Pilha_Furieri2014'!$E$1,'Área - us ur_Furieri2014'!$A$4:$R$6,7,FALSE)/1000</f>
        <v>1.3349790104530391E-3</v>
      </c>
      <c r="AQ62" s="76">
        <f ca="1">Z62*VLOOKUP('Tipo de Pilha_Furieri2014'!$E$1,'Área - us ur_Furieri2014'!$A$4:$R$6,8,FALSE)/1000</f>
        <v>1.909319934783513E-3</v>
      </c>
      <c r="AR62" s="76">
        <f ca="1">AA62*VLOOKUP('Tipo de Pilha_Furieri2014'!$E$1,'Área - us ur_Furieri2014'!$A$4:$R$6,9,FALSE)/1000</f>
        <v>2.1613752047722947E-3</v>
      </c>
      <c r="AS62" s="76">
        <f ca="1">AB62*VLOOKUP('Tipo de Pilha_Furieri2014'!$E$1,'Área - us ur_Furieri2014'!$A$4:$R$6,10,FALSE)/1000</f>
        <v>1.545803808839278E-3</v>
      </c>
      <c r="AT62" s="76">
        <f ca="1">AC62*VLOOKUP('Tipo de Pilha_Furieri2014'!$E$1,'Área - us ur_Furieri2014'!$A$4:$R$6,11,FALSE)/1000</f>
        <v>1.3604434789031526E-3</v>
      </c>
      <c r="AU62" s="76">
        <f ca="1">AD62*VLOOKUP('Tipo de Pilha_Furieri2014'!$E$1,'Área - us ur_Furieri2014'!$A$4:$R$6,12,FALSE)/1000</f>
        <v>1.2134539677094479E-3</v>
      </c>
      <c r="AV62" s="76">
        <f ca="1">AE62*VLOOKUP('Tipo de Pilha_Furieri2014'!$E$1,'Área - us ur_Furieri2014'!$A$4:$R$6,13,FALSE)/1000</f>
        <v>3.8218980824895562E-4</v>
      </c>
      <c r="AW62" s="76">
        <f ca="1">AF62*VLOOKUP('Tipo de Pilha_Furieri2014'!$E$1,'Área - us ur_Furieri2014'!$A$4:$R$6,14,FALSE)/1000</f>
        <v>2.3484891553123225E-4</v>
      </c>
      <c r="AX62" s="76">
        <f ca="1">AG62*VLOOKUP('Tipo de Pilha_Furieri2014'!$E$1,'Área - us ur_Furieri2014'!$A$4:$R$6,15,FALSE)/1000</f>
        <v>9.4314593394648067E-5</v>
      </c>
      <c r="AY62" s="76">
        <f ca="1">AH62*VLOOKUP('Tipo de Pilha_Furieri2014'!$E$1,'Área - us ur_Furieri2014'!$A$4:$R$6,16,FALSE)/1000</f>
        <v>0</v>
      </c>
      <c r="AZ62" s="76">
        <f ca="1">AI62*VLOOKUP('Tipo de Pilha_Furieri2014'!$E$1,'Área - us ur_Furieri2014'!$A$4:$R$6,17,FALSE)/1000</f>
        <v>0</v>
      </c>
      <c r="BA62" s="77">
        <f ca="1">AJ62*VLOOKUP('Tipo de Pilha_Furieri2014'!$E$1,'Área - us ur_Furieri2014'!$A$4:$R$6,18,FALSE)/1000</f>
        <v>0</v>
      </c>
      <c r="BB62" s="70">
        <f t="shared" ref="BB62:BB83" ca="1" si="42">SUM(AK62:BA62)</f>
        <v>1.0573846626327986E-2</v>
      </c>
    </row>
    <row r="63" spans="1:54" ht="15" customHeight="1" x14ac:dyDescent="0.2">
      <c r="A63" s="90">
        <f>'Série Vento-3 dias'!J63</f>
        <v>42187</v>
      </c>
      <c r="B63" s="55">
        <f ca="1">'Série Vento-3 dias'!K63</f>
        <v>11.16857924</v>
      </c>
      <c r="C63" s="48">
        <f t="shared" ca="1" si="2"/>
        <v>5.5842896200000013E-2</v>
      </c>
      <c r="D63" s="49">
        <f t="shared" ca="1" si="3"/>
        <v>0.16752868859999998</v>
      </c>
      <c r="E63" s="49">
        <f t="shared" ca="1" si="4"/>
        <v>0.27921448100000001</v>
      </c>
      <c r="F63" s="49">
        <f t="shared" ca="1" si="5"/>
        <v>0.39090027339999994</v>
      </c>
      <c r="G63" s="49">
        <f t="shared" ca="1" si="6"/>
        <v>0.50258606580000009</v>
      </c>
      <c r="H63" s="49">
        <f t="shared" ca="1" si="7"/>
        <v>0.61427185820000008</v>
      </c>
      <c r="I63" s="49">
        <f t="shared" ca="1" si="8"/>
        <v>0.72595765060000006</v>
      </c>
      <c r="J63" s="49">
        <f t="shared" ca="1" si="9"/>
        <v>0.83764344300000015</v>
      </c>
      <c r="K63" s="49">
        <f t="shared" ca="1" si="10"/>
        <v>0.94932923540000003</v>
      </c>
      <c r="L63" s="49">
        <f t="shared" ca="1" si="11"/>
        <v>1.0610150277999999</v>
      </c>
      <c r="M63" s="49">
        <f t="shared" ca="1" si="12"/>
        <v>1.1727008202</v>
      </c>
      <c r="N63" s="49">
        <f t="shared" ca="1" si="13"/>
        <v>1.2843866125999999</v>
      </c>
      <c r="O63" s="49">
        <f t="shared" ca="1" si="14"/>
        <v>1.396072405</v>
      </c>
      <c r="P63" s="49">
        <f t="shared" ca="1" si="15"/>
        <v>1.5077581974000001</v>
      </c>
      <c r="Q63" s="49">
        <f t="shared" ca="1" si="16"/>
        <v>1.6194439897999999</v>
      </c>
      <c r="R63" s="49">
        <f t="shared" ca="1" si="17"/>
        <v>1.7311297822000002</v>
      </c>
      <c r="S63" s="50">
        <f t="shared" ca="1" si="18"/>
        <v>1.8428155746000001</v>
      </c>
      <c r="T63" s="48">
        <f t="shared" ca="1" si="25"/>
        <v>0</v>
      </c>
      <c r="U63" s="49">
        <f t="shared" ca="1" si="26"/>
        <v>0</v>
      </c>
      <c r="V63" s="49">
        <f t="shared" ca="1" si="27"/>
        <v>0</v>
      </c>
      <c r="W63" s="49">
        <f t="shared" ca="1" si="28"/>
        <v>0</v>
      </c>
      <c r="X63" s="49">
        <f t="shared" ca="1" si="29"/>
        <v>2.1202383880026754</v>
      </c>
      <c r="Y63" s="49">
        <f t="shared" ca="1" si="30"/>
        <v>6.5762512830198965</v>
      </c>
      <c r="Z63" s="49">
        <f t="shared" ca="1" si="31"/>
        <v>12.479215260022961</v>
      </c>
      <c r="AA63" s="49">
        <f t="shared" ca="1" si="32"/>
        <v>19.829130319011878</v>
      </c>
      <c r="AB63" s="49">
        <f t="shared" ca="1" si="33"/>
        <v>28.625996459986627</v>
      </c>
      <c r="AC63" s="49">
        <f t="shared" ca="1" si="34"/>
        <v>38.869813682947211</v>
      </c>
      <c r="AD63" s="49">
        <f t="shared" ca="1" si="35"/>
        <v>50.560581987893663</v>
      </c>
      <c r="AE63" s="49">
        <f t="shared" ca="1" si="36"/>
        <v>63.698301374825931</v>
      </c>
      <c r="AF63" s="49">
        <f t="shared" ca="1" si="37"/>
        <v>78.282971843744079</v>
      </c>
      <c r="AG63" s="49">
        <f t="shared" ca="1" si="38"/>
        <v>94.314593394648071</v>
      </c>
      <c r="AH63" s="49">
        <f t="shared" ca="1" si="39"/>
        <v>111.79316602753786</v>
      </c>
      <c r="AI63" s="49">
        <f t="shared" ca="1" si="40"/>
        <v>130.71868974241357</v>
      </c>
      <c r="AJ63" s="49">
        <f t="shared" ca="1" si="41"/>
        <v>151.09116453927507</v>
      </c>
      <c r="AK63" s="75">
        <f ca="1">T63*VLOOKUP('Tipo de Pilha_Furieri2014'!$E$1,'Área - us ur_Furieri2014'!$A$4:$R$6,2,FALSE)/1000</f>
        <v>0</v>
      </c>
      <c r="AL63" s="76">
        <f ca="1">U63*VLOOKUP('Tipo de Pilha_Furieri2014'!$E$1,'Área - us ur_Furieri2014'!$A$4:$R$6,3,FALSE)/1000</f>
        <v>0</v>
      </c>
      <c r="AM63" s="76">
        <f ca="1">V63*VLOOKUP('Tipo de Pilha_Furieri2014'!$E$1,'Área - us ur_Furieri2014'!$A$4:$R$6,4,FALSE)/1000</f>
        <v>0</v>
      </c>
      <c r="AN63" s="76">
        <f ca="1">W63*VLOOKUP('Tipo de Pilha_Furieri2014'!$E$1,'Área - us ur_Furieri2014'!$A$4:$R$6,5,FALSE)/1000</f>
        <v>0</v>
      </c>
      <c r="AO63" s="76">
        <f ca="1">X63*VLOOKUP('Tipo de Pilha_Furieri2014'!$E$1,'Área - us ur_Furieri2014'!$A$4:$R$6,6,FALSE)/1000</f>
        <v>3.3711790369242537E-4</v>
      </c>
      <c r="AP63" s="76">
        <f ca="1">Y63*VLOOKUP('Tipo de Pilha_Furieri2014'!$E$1,'Área - us ur_Furieri2014'!$A$4:$R$6,7,FALSE)/1000</f>
        <v>1.3349790104530391E-3</v>
      </c>
      <c r="AQ63" s="76">
        <f ca="1">Z63*VLOOKUP('Tipo de Pilha_Furieri2014'!$E$1,'Área - us ur_Furieri2014'!$A$4:$R$6,8,FALSE)/1000</f>
        <v>1.909319934783513E-3</v>
      </c>
      <c r="AR63" s="76">
        <f ca="1">AA63*VLOOKUP('Tipo de Pilha_Furieri2014'!$E$1,'Área - us ur_Furieri2014'!$A$4:$R$6,9,FALSE)/1000</f>
        <v>2.1613752047722947E-3</v>
      </c>
      <c r="AS63" s="76">
        <f ca="1">AB63*VLOOKUP('Tipo de Pilha_Furieri2014'!$E$1,'Área - us ur_Furieri2014'!$A$4:$R$6,10,FALSE)/1000</f>
        <v>1.545803808839278E-3</v>
      </c>
      <c r="AT63" s="76">
        <f ca="1">AC63*VLOOKUP('Tipo de Pilha_Furieri2014'!$E$1,'Área - us ur_Furieri2014'!$A$4:$R$6,11,FALSE)/1000</f>
        <v>1.3604434789031526E-3</v>
      </c>
      <c r="AU63" s="76">
        <f ca="1">AD63*VLOOKUP('Tipo de Pilha_Furieri2014'!$E$1,'Área - us ur_Furieri2014'!$A$4:$R$6,12,FALSE)/1000</f>
        <v>1.2134539677094479E-3</v>
      </c>
      <c r="AV63" s="76">
        <f ca="1">AE63*VLOOKUP('Tipo de Pilha_Furieri2014'!$E$1,'Área - us ur_Furieri2014'!$A$4:$R$6,13,FALSE)/1000</f>
        <v>3.8218980824895562E-4</v>
      </c>
      <c r="AW63" s="76">
        <f ca="1">AF63*VLOOKUP('Tipo de Pilha_Furieri2014'!$E$1,'Área - us ur_Furieri2014'!$A$4:$R$6,14,FALSE)/1000</f>
        <v>2.3484891553123225E-4</v>
      </c>
      <c r="AX63" s="76">
        <f ca="1">AG63*VLOOKUP('Tipo de Pilha_Furieri2014'!$E$1,'Área - us ur_Furieri2014'!$A$4:$R$6,15,FALSE)/1000</f>
        <v>9.4314593394648067E-5</v>
      </c>
      <c r="AY63" s="76">
        <f ca="1">AH63*VLOOKUP('Tipo de Pilha_Furieri2014'!$E$1,'Área - us ur_Furieri2014'!$A$4:$R$6,16,FALSE)/1000</f>
        <v>0</v>
      </c>
      <c r="AZ63" s="76">
        <f ca="1">AI63*VLOOKUP('Tipo de Pilha_Furieri2014'!$E$1,'Área - us ur_Furieri2014'!$A$4:$R$6,17,FALSE)/1000</f>
        <v>0</v>
      </c>
      <c r="BA63" s="77">
        <f ca="1">AJ63*VLOOKUP('Tipo de Pilha_Furieri2014'!$E$1,'Área - us ur_Furieri2014'!$A$4:$R$6,18,FALSE)/1000</f>
        <v>0</v>
      </c>
      <c r="BB63" s="70">
        <f t="shared" ca="1" si="42"/>
        <v>1.0573846626327986E-2</v>
      </c>
    </row>
    <row r="64" spans="1:54" ht="15" customHeight="1" x14ac:dyDescent="0.2">
      <c r="A64" s="90">
        <f>'Série Vento-3 dias'!J64</f>
        <v>42190</v>
      </c>
      <c r="B64" s="55">
        <f ca="1">'Série Vento-3 dias'!K64</f>
        <v>15.464186639999999</v>
      </c>
      <c r="C64" s="48">
        <f t="shared" ca="1" si="2"/>
        <v>7.7320933200000011E-2</v>
      </c>
      <c r="D64" s="49">
        <f t="shared" ca="1" si="3"/>
        <v>0.23196279959999999</v>
      </c>
      <c r="E64" s="49">
        <f t="shared" ca="1" si="4"/>
        <v>0.38660466599999999</v>
      </c>
      <c r="F64" s="49">
        <f t="shared" ca="1" si="5"/>
        <v>0.54124653239999987</v>
      </c>
      <c r="G64" s="49">
        <f t="shared" ca="1" si="6"/>
        <v>0.69588839880000009</v>
      </c>
      <c r="H64" s="49">
        <f t="shared" ca="1" si="7"/>
        <v>0.85053026520000008</v>
      </c>
      <c r="I64" s="49">
        <f t="shared" ca="1" si="8"/>
        <v>1.0051721316</v>
      </c>
      <c r="J64" s="49">
        <f t="shared" ca="1" si="9"/>
        <v>1.1598139980000002</v>
      </c>
      <c r="K64" s="49">
        <f t="shared" ca="1" si="10"/>
        <v>1.3144558644</v>
      </c>
      <c r="L64" s="49">
        <f t="shared" ca="1" si="11"/>
        <v>1.4690977307999999</v>
      </c>
      <c r="M64" s="49">
        <f t="shared" ca="1" si="12"/>
        <v>1.6237395972000002</v>
      </c>
      <c r="N64" s="49">
        <f t="shared" ca="1" si="13"/>
        <v>1.7783814635999997</v>
      </c>
      <c r="O64" s="49">
        <f t="shared" ca="1" si="14"/>
        <v>1.9330233299999999</v>
      </c>
      <c r="P64" s="49">
        <f t="shared" ca="1" si="15"/>
        <v>2.0876651964000001</v>
      </c>
      <c r="Q64" s="49">
        <f t="shared" ca="1" si="16"/>
        <v>2.2423070627999997</v>
      </c>
      <c r="R64" s="49">
        <f t="shared" ca="1" si="17"/>
        <v>2.3969489292000001</v>
      </c>
      <c r="S64" s="50">
        <f t="shared" ca="1" si="18"/>
        <v>2.5515907956000001</v>
      </c>
      <c r="T64" s="48">
        <f t="shared" ca="1" si="25"/>
        <v>0</v>
      </c>
      <c r="U64" s="49">
        <f t="shared" ca="1" si="26"/>
        <v>0</v>
      </c>
      <c r="V64" s="49">
        <f t="shared" ca="1" si="27"/>
        <v>0</v>
      </c>
      <c r="W64" s="49">
        <f t="shared" ca="1" si="28"/>
        <v>3.4989591863194018</v>
      </c>
      <c r="X64" s="49">
        <f t="shared" ca="1" si="29"/>
        <v>10.747615125752819</v>
      </c>
      <c r="Y64" s="49">
        <f t="shared" ca="1" si="30"/>
        <v>20.770307459052582</v>
      </c>
      <c r="Z64" s="49">
        <f t="shared" ca="1" si="31"/>
        <v>33.567036186218694</v>
      </c>
      <c r="AA64" s="49">
        <f t="shared" ca="1" si="32"/>
        <v>49.137801307251181</v>
      </c>
      <c r="AB64" s="49">
        <f t="shared" ca="1" si="33"/>
        <v>67.482602822149971</v>
      </c>
      <c r="AC64" s="49">
        <f t="shared" ca="1" si="34"/>
        <v>88.60144073091513</v>
      </c>
      <c r="AD64" s="49">
        <f t="shared" ca="1" si="35"/>
        <v>112.4943150335467</v>
      </c>
      <c r="AE64" s="49">
        <f t="shared" ca="1" si="36"/>
        <v>139.16122573004449</v>
      </c>
      <c r="AF64" s="49">
        <f t="shared" ca="1" si="37"/>
        <v>168.60217282040875</v>
      </c>
      <c r="AG64" s="49">
        <f t="shared" ca="1" si="38"/>
        <v>200.81715630463935</v>
      </c>
      <c r="AH64" s="49">
        <f t="shared" ca="1" si="39"/>
        <v>235.80617618273621</v>
      </c>
      <c r="AI64" s="49">
        <f t="shared" ca="1" si="40"/>
        <v>273.56923245469955</v>
      </c>
      <c r="AJ64" s="49">
        <f t="shared" ca="1" si="41"/>
        <v>314.10632512052916</v>
      </c>
      <c r="AK64" s="75">
        <f ca="1">T64*VLOOKUP('Tipo de Pilha_Furieri2014'!$E$1,'Área - us ur_Furieri2014'!$A$4:$R$6,2,FALSE)/1000</f>
        <v>0</v>
      </c>
      <c r="AL64" s="76">
        <f ca="1">U64*VLOOKUP('Tipo de Pilha_Furieri2014'!$E$1,'Área - us ur_Furieri2014'!$A$4:$R$6,3,FALSE)/1000</f>
        <v>0</v>
      </c>
      <c r="AM64" s="76">
        <f ca="1">V64*VLOOKUP('Tipo de Pilha_Furieri2014'!$E$1,'Área - us ur_Furieri2014'!$A$4:$R$6,4,FALSE)/1000</f>
        <v>0</v>
      </c>
      <c r="AN64" s="76">
        <f ca="1">W64*VLOOKUP('Tipo de Pilha_Furieri2014'!$E$1,'Área - us ur_Furieri2014'!$A$4:$R$6,5,FALSE)/1000</f>
        <v>3.3939904107298198E-4</v>
      </c>
      <c r="AO64" s="76">
        <f ca="1">X64*VLOOKUP('Tipo de Pilha_Furieri2014'!$E$1,'Área - us ur_Furieri2014'!$A$4:$R$6,6,FALSE)/1000</f>
        <v>1.7088708049946984E-3</v>
      </c>
      <c r="AP64" s="76">
        <f ca="1">Y64*VLOOKUP('Tipo de Pilha_Furieri2014'!$E$1,'Área - us ur_Furieri2014'!$A$4:$R$6,7,FALSE)/1000</f>
        <v>4.2163724141876741E-3</v>
      </c>
      <c r="AQ64" s="76">
        <f ca="1">Z64*VLOOKUP('Tipo de Pilha_Furieri2014'!$E$1,'Área - us ur_Furieri2014'!$A$4:$R$6,8,FALSE)/1000</f>
        <v>5.1357565364914598E-3</v>
      </c>
      <c r="AR64" s="76">
        <f ca="1">AA64*VLOOKUP('Tipo de Pilha_Furieri2014'!$E$1,'Área - us ur_Furieri2014'!$A$4:$R$6,9,FALSE)/1000</f>
        <v>5.3560203424903785E-3</v>
      </c>
      <c r="AS64" s="76">
        <f ca="1">AB64*VLOOKUP('Tipo de Pilha_Furieri2014'!$E$1,'Área - us ur_Furieri2014'!$A$4:$R$6,10,FALSE)/1000</f>
        <v>3.6440605523960987E-3</v>
      </c>
      <c r="AT64" s="76">
        <f ca="1">AC64*VLOOKUP('Tipo de Pilha_Furieri2014'!$E$1,'Área - us ur_Furieri2014'!$A$4:$R$6,11,FALSE)/1000</f>
        <v>3.1010504255820298E-3</v>
      </c>
      <c r="AU64" s="76">
        <f ca="1">AD64*VLOOKUP('Tipo de Pilha_Furieri2014'!$E$1,'Área - us ur_Furieri2014'!$A$4:$R$6,12,FALSE)/1000</f>
        <v>2.6998635608051205E-3</v>
      </c>
      <c r="AV64" s="76">
        <f ca="1">AE64*VLOOKUP('Tipo de Pilha_Furieri2014'!$E$1,'Área - us ur_Furieri2014'!$A$4:$R$6,13,FALSE)/1000</f>
        <v>8.3496735438026693E-4</v>
      </c>
      <c r="AW64" s="76">
        <f ca="1">AF64*VLOOKUP('Tipo de Pilha_Furieri2014'!$E$1,'Área - us ur_Furieri2014'!$A$4:$R$6,14,FALSE)/1000</f>
        <v>5.0580651846122624E-4</v>
      </c>
      <c r="AX64" s="76">
        <f ca="1">AG64*VLOOKUP('Tipo de Pilha_Furieri2014'!$E$1,'Área - us ur_Furieri2014'!$A$4:$R$6,15,FALSE)/1000</f>
        <v>2.0081715630463937E-4</v>
      </c>
      <c r="AY64" s="76">
        <f ca="1">AH64*VLOOKUP('Tipo de Pilha_Furieri2014'!$E$1,'Área - us ur_Furieri2014'!$A$4:$R$6,16,FALSE)/1000</f>
        <v>0</v>
      </c>
      <c r="AZ64" s="76">
        <f ca="1">AI64*VLOOKUP('Tipo de Pilha_Furieri2014'!$E$1,'Área - us ur_Furieri2014'!$A$4:$R$6,17,FALSE)/1000</f>
        <v>0</v>
      </c>
      <c r="BA64" s="77">
        <f ca="1">AJ64*VLOOKUP('Tipo de Pilha_Furieri2014'!$E$1,'Área - us ur_Furieri2014'!$A$4:$R$6,18,FALSE)/1000</f>
        <v>0</v>
      </c>
      <c r="BB64" s="70">
        <f t="shared" ca="1" si="42"/>
        <v>2.7742984707166574E-2</v>
      </c>
    </row>
    <row r="65" spans="1:54" ht="15" customHeight="1" x14ac:dyDescent="0.2">
      <c r="A65" s="90">
        <f>'Série Vento-3 dias'!J65</f>
        <v>42193</v>
      </c>
      <c r="B65" s="55">
        <f ca="1">'Série Vento-3 dias'!K65</f>
        <v>10.309457759999999</v>
      </c>
      <c r="C65" s="48">
        <f t="shared" ca="1" si="2"/>
        <v>5.1547288800000007E-2</v>
      </c>
      <c r="D65" s="49">
        <f t="shared" ca="1" si="3"/>
        <v>0.15464186639999997</v>
      </c>
      <c r="E65" s="49">
        <f t="shared" ca="1" si="4"/>
        <v>0.25773644400000001</v>
      </c>
      <c r="F65" s="49">
        <f t="shared" ca="1" si="5"/>
        <v>0.36083102159999991</v>
      </c>
      <c r="G65" s="49">
        <f t="shared" ca="1" si="6"/>
        <v>0.46392559919999998</v>
      </c>
      <c r="H65" s="49">
        <f t="shared" ca="1" si="7"/>
        <v>0.56702017680000005</v>
      </c>
      <c r="I65" s="49">
        <f t="shared" ca="1" si="8"/>
        <v>0.67011475440000001</v>
      </c>
      <c r="J65" s="49">
        <f t="shared" ca="1" si="9"/>
        <v>0.77320933200000008</v>
      </c>
      <c r="K65" s="49">
        <f t="shared" ca="1" si="10"/>
        <v>0.87630390959999993</v>
      </c>
      <c r="L65" s="49">
        <f t="shared" ca="1" si="11"/>
        <v>0.97939848719999989</v>
      </c>
      <c r="M65" s="49">
        <f t="shared" ca="1" si="12"/>
        <v>1.0824930648</v>
      </c>
      <c r="N65" s="49">
        <f t="shared" ca="1" si="13"/>
        <v>1.1855876423999998</v>
      </c>
      <c r="O65" s="49">
        <f t="shared" ca="1" si="14"/>
        <v>1.2886822199999999</v>
      </c>
      <c r="P65" s="49">
        <f t="shared" ca="1" si="15"/>
        <v>1.3917767975999999</v>
      </c>
      <c r="Q65" s="49">
        <f t="shared" ca="1" si="16"/>
        <v>1.4948713751999998</v>
      </c>
      <c r="R65" s="49">
        <f t="shared" ca="1" si="17"/>
        <v>1.5979659528000001</v>
      </c>
      <c r="S65" s="50">
        <f t="shared" ca="1" si="18"/>
        <v>1.7010605303999999</v>
      </c>
      <c r="T65" s="48">
        <f t="shared" ca="1" si="25"/>
        <v>0</v>
      </c>
      <c r="U65" s="49">
        <f t="shared" ca="1" si="26"/>
        <v>0</v>
      </c>
      <c r="V65" s="49">
        <f t="shared" ca="1" si="27"/>
        <v>0</v>
      </c>
      <c r="W65" s="49">
        <f t="shared" ca="1" si="28"/>
        <v>0</v>
      </c>
      <c r="X65" s="49">
        <f t="shared" ca="1" si="29"/>
        <v>0.91489486430258415</v>
      </c>
      <c r="Y65" s="49">
        <f t="shared" ca="1" si="30"/>
        <v>4.5144270933175914</v>
      </c>
      <c r="Z65" s="49">
        <f t="shared" ca="1" si="31"/>
        <v>9.3468643862731948</v>
      </c>
      <c r="AA65" s="49">
        <f t="shared" ca="1" si="32"/>
        <v>15.412206743169406</v>
      </c>
      <c r="AB65" s="49">
        <f t="shared" ca="1" si="33"/>
        <v>22.710454164006201</v>
      </c>
      <c r="AC65" s="49">
        <f t="shared" ca="1" si="34"/>
        <v>31.241606648783609</v>
      </c>
      <c r="AD65" s="49">
        <f t="shared" ca="1" si="35"/>
        <v>41.00566419750163</v>
      </c>
      <c r="AE65" s="49">
        <f t="shared" ca="1" si="36"/>
        <v>52.002626810160223</v>
      </c>
      <c r="AF65" s="49">
        <f t="shared" ca="1" si="37"/>
        <v>64.232494486759435</v>
      </c>
      <c r="AG65" s="49">
        <f t="shared" ca="1" si="38"/>
        <v>77.695267227299254</v>
      </c>
      <c r="AH65" s="49">
        <f t="shared" ca="1" si="39"/>
        <v>92.390945031779637</v>
      </c>
      <c r="AI65" s="49">
        <f t="shared" ca="1" si="40"/>
        <v>108.31952790020071</v>
      </c>
      <c r="AJ65" s="49">
        <f t="shared" ca="1" si="41"/>
        <v>125.48101583256231</v>
      </c>
      <c r="AK65" s="75">
        <f ca="1">T65*VLOOKUP('Tipo de Pilha_Furieri2014'!$E$1,'Área - us ur_Furieri2014'!$A$4:$R$6,2,FALSE)/1000</f>
        <v>0</v>
      </c>
      <c r="AL65" s="76">
        <f ca="1">U65*VLOOKUP('Tipo de Pilha_Furieri2014'!$E$1,'Área - us ur_Furieri2014'!$A$4:$R$6,3,FALSE)/1000</f>
        <v>0</v>
      </c>
      <c r="AM65" s="76">
        <f ca="1">V65*VLOOKUP('Tipo de Pilha_Furieri2014'!$E$1,'Área - us ur_Furieri2014'!$A$4:$R$6,4,FALSE)/1000</f>
        <v>0</v>
      </c>
      <c r="AN65" s="76">
        <f ca="1">W65*VLOOKUP('Tipo de Pilha_Furieri2014'!$E$1,'Área - us ur_Furieri2014'!$A$4:$R$6,5,FALSE)/1000</f>
        <v>0</v>
      </c>
      <c r="AO65" s="76">
        <f ca="1">X65*VLOOKUP('Tipo de Pilha_Furieri2014'!$E$1,'Área - us ur_Furieri2014'!$A$4:$R$6,6,FALSE)/1000</f>
        <v>1.4546828342411089E-4</v>
      </c>
      <c r="AP65" s="76">
        <f ca="1">Y65*VLOOKUP('Tipo de Pilha_Furieri2014'!$E$1,'Área - us ur_Furieri2014'!$A$4:$R$6,7,FALSE)/1000</f>
        <v>9.1642869994347108E-4</v>
      </c>
      <c r="AQ65" s="76">
        <f ca="1">Z65*VLOOKUP('Tipo de Pilha_Furieri2014'!$E$1,'Área - us ur_Furieri2014'!$A$4:$R$6,8,FALSE)/1000</f>
        <v>1.4300702510997986E-3</v>
      </c>
      <c r="AR65" s="76">
        <f ca="1">AA65*VLOOKUP('Tipo de Pilha_Furieri2014'!$E$1,'Área - us ur_Furieri2014'!$A$4:$R$6,9,FALSE)/1000</f>
        <v>1.6799305350054651E-3</v>
      </c>
      <c r="AS65" s="76">
        <f ca="1">AB65*VLOOKUP('Tipo de Pilha_Furieri2014'!$E$1,'Área - us ur_Furieri2014'!$A$4:$R$6,10,FALSE)/1000</f>
        <v>1.226364524856335E-3</v>
      </c>
      <c r="AT65" s="76">
        <f ca="1">AC65*VLOOKUP('Tipo de Pilha_Furieri2014'!$E$1,'Área - us ur_Furieri2014'!$A$4:$R$6,11,FALSE)/1000</f>
        <v>1.0934562327074265E-3</v>
      </c>
      <c r="AU65" s="76">
        <f ca="1">AD65*VLOOKUP('Tipo de Pilha_Furieri2014'!$E$1,'Área - us ur_Furieri2014'!$A$4:$R$6,12,FALSE)/1000</f>
        <v>9.8413594074003917E-4</v>
      </c>
      <c r="AV65" s="76">
        <f ca="1">AE65*VLOOKUP('Tipo de Pilha_Furieri2014'!$E$1,'Área - us ur_Furieri2014'!$A$4:$R$6,13,FALSE)/1000</f>
        <v>3.1201576086096133E-4</v>
      </c>
      <c r="AW65" s="76">
        <f ca="1">AF65*VLOOKUP('Tipo de Pilha_Furieri2014'!$E$1,'Área - us ur_Furieri2014'!$A$4:$R$6,14,FALSE)/1000</f>
        <v>1.9269748346027832E-4</v>
      </c>
      <c r="AX65" s="76">
        <f ca="1">AG65*VLOOKUP('Tipo de Pilha_Furieri2014'!$E$1,'Área - us ur_Furieri2014'!$A$4:$R$6,15,FALSE)/1000</f>
        <v>7.7695267227299256E-5</v>
      </c>
      <c r="AY65" s="76">
        <f ca="1">AH65*VLOOKUP('Tipo de Pilha_Furieri2014'!$E$1,'Área - us ur_Furieri2014'!$A$4:$R$6,16,FALSE)/1000</f>
        <v>0</v>
      </c>
      <c r="AZ65" s="76">
        <f ca="1">AI65*VLOOKUP('Tipo de Pilha_Furieri2014'!$E$1,'Área - us ur_Furieri2014'!$A$4:$R$6,17,FALSE)/1000</f>
        <v>0</v>
      </c>
      <c r="BA65" s="77">
        <f ca="1">AJ65*VLOOKUP('Tipo de Pilha_Furieri2014'!$E$1,'Área - us ur_Furieri2014'!$A$4:$R$6,18,FALSE)/1000</f>
        <v>0</v>
      </c>
      <c r="BB65" s="70">
        <f t="shared" ca="1" si="42"/>
        <v>8.0582629793251852E-3</v>
      </c>
    </row>
    <row r="66" spans="1:54" ht="15" customHeight="1" x14ac:dyDescent="0.2">
      <c r="A66" s="90">
        <f>'Série Vento-3 dias'!J66</f>
        <v>42196</v>
      </c>
      <c r="B66" s="55">
        <f ca="1">'Série Vento-3 dias'!K66</f>
        <v>12.027700719999999</v>
      </c>
      <c r="C66" s="48">
        <f t="shared" ca="1" si="2"/>
        <v>6.0138503600000004E-2</v>
      </c>
      <c r="D66" s="49">
        <f t="shared" ca="1" si="3"/>
        <v>0.18041551079999998</v>
      </c>
      <c r="E66" s="49">
        <f t="shared" ca="1" si="4"/>
        <v>0.30069251799999996</v>
      </c>
      <c r="F66" s="49">
        <f t="shared" ca="1" si="5"/>
        <v>0.42096952519999992</v>
      </c>
      <c r="G66" s="49">
        <f t="shared" ca="1" si="6"/>
        <v>0.54124653239999998</v>
      </c>
      <c r="H66" s="49">
        <f t="shared" ca="1" si="7"/>
        <v>0.66152353959999999</v>
      </c>
      <c r="I66" s="49">
        <f t="shared" ca="1" si="8"/>
        <v>0.78180054679999988</v>
      </c>
      <c r="J66" s="49">
        <f t="shared" ca="1" si="9"/>
        <v>0.902077554</v>
      </c>
      <c r="K66" s="49">
        <f t="shared" ca="1" si="10"/>
        <v>1.0223545612</v>
      </c>
      <c r="L66" s="49">
        <f t="shared" ca="1" si="11"/>
        <v>1.1426315683999999</v>
      </c>
      <c r="M66" s="49">
        <f t="shared" ca="1" si="12"/>
        <v>1.2629085756</v>
      </c>
      <c r="N66" s="49">
        <f t="shared" ca="1" si="13"/>
        <v>1.3831855827999997</v>
      </c>
      <c r="O66" s="49">
        <f t="shared" ca="1" si="14"/>
        <v>1.5034625899999998</v>
      </c>
      <c r="P66" s="49">
        <f t="shared" ca="1" si="15"/>
        <v>1.6237395971999999</v>
      </c>
      <c r="Q66" s="49">
        <f t="shared" ca="1" si="16"/>
        <v>1.7440166043999996</v>
      </c>
      <c r="R66" s="49">
        <f t="shared" ca="1" si="17"/>
        <v>1.8642936116000002</v>
      </c>
      <c r="S66" s="50">
        <f t="shared" ca="1" si="18"/>
        <v>1.9845706187999999</v>
      </c>
      <c r="T66" s="48">
        <f t="shared" ca="1" si="25"/>
        <v>0</v>
      </c>
      <c r="U66" s="49">
        <f t="shared" ca="1" si="26"/>
        <v>0</v>
      </c>
      <c r="V66" s="49">
        <f t="shared" ca="1" si="27"/>
        <v>0</v>
      </c>
      <c r="W66" s="49">
        <f t="shared" ca="1" si="28"/>
        <v>0</v>
      </c>
      <c r="X66" s="49">
        <f t="shared" ca="1" si="29"/>
        <v>3.4989591863194063</v>
      </c>
      <c r="Y66" s="49">
        <f t="shared" ca="1" si="30"/>
        <v>8.8970711545569401</v>
      </c>
      <c r="Z66" s="49">
        <f t="shared" ca="1" si="31"/>
        <v>15.973303904269175</v>
      </c>
      <c r="AA66" s="49">
        <f t="shared" ca="1" si="32"/>
        <v>24.72765743545613</v>
      </c>
      <c r="AB66" s="49">
        <f t="shared" ca="1" si="33"/>
        <v>35.160131748117792</v>
      </c>
      <c r="AC66" s="49">
        <f t="shared" ca="1" si="34"/>
        <v>47.270726842254135</v>
      </c>
      <c r="AD66" s="49">
        <f t="shared" ca="1" si="35"/>
        <v>61.059442717865224</v>
      </c>
      <c r="AE66" s="49">
        <f t="shared" ca="1" si="36"/>
        <v>76.52627937495096</v>
      </c>
      <c r="AF66" s="49">
        <f t="shared" ca="1" si="37"/>
        <v>93.671236813511456</v>
      </c>
      <c r="AG66" s="49">
        <f t="shared" ca="1" si="38"/>
        <v>112.49431503354667</v>
      </c>
      <c r="AH66" s="49">
        <f t="shared" ca="1" si="39"/>
        <v>132.99551403505649</v>
      </c>
      <c r="AI66" s="49">
        <f t="shared" ca="1" si="40"/>
        <v>155.17483381804121</v>
      </c>
      <c r="AJ66" s="49">
        <f t="shared" ca="1" si="41"/>
        <v>179.03227438250045</v>
      </c>
      <c r="AK66" s="75">
        <f ca="1">T66*VLOOKUP('Tipo de Pilha_Furieri2014'!$E$1,'Área - us ur_Furieri2014'!$A$4:$R$6,2,FALSE)/1000</f>
        <v>0</v>
      </c>
      <c r="AL66" s="76">
        <f ca="1">U66*VLOOKUP('Tipo de Pilha_Furieri2014'!$E$1,'Área - us ur_Furieri2014'!$A$4:$R$6,3,FALSE)/1000</f>
        <v>0</v>
      </c>
      <c r="AM66" s="76">
        <f ca="1">V66*VLOOKUP('Tipo de Pilha_Furieri2014'!$E$1,'Área - us ur_Furieri2014'!$A$4:$R$6,4,FALSE)/1000</f>
        <v>0</v>
      </c>
      <c r="AN66" s="76">
        <f ca="1">W66*VLOOKUP('Tipo de Pilha_Furieri2014'!$E$1,'Área - us ur_Furieri2014'!$A$4:$R$6,5,FALSE)/1000</f>
        <v>0</v>
      </c>
      <c r="AO66" s="76">
        <f ca="1">X66*VLOOKUP('Tipo de Pilha_Furieri2014'!$E$1,'Área - us ur_Furieri2014'!$A$4:$R$6,6,FALSE)/1000</f>
        <v>5.5633451062478553E-4</v>
      </c>
      <c r="AP66" s="76">
        <f ca="1">Y66*VLOOKUP('Tipo de Pilha_Furieri2014'!$E$1,'Área - us ur_Furieri2014'!$A$4:$R$6,7,FALSE)/1000</f>
        <v>1.806105444375059E-3</v>
      </c>
      <c r="AQ66" s="76">
        <f ca="1">Z66*VLOOKUP('Tipo de Pilha_Furieri2014'!$E$1,'Área - us ur_Furieri2014'!$A$4:$R$6,8,FALSE)/1000</f>
        <v>2.4439154973531834E-3</v>
      </c>
      <c r="AR66" s="76">
        <f ca="1">AA66*VLOOKUP('Tipo de Pilha_Furieri2014'!$E$1,'Área - us ur_Furieri2014'!$A$4:$R$6,9,FALSE)/1000</f>
        <v>2.6953146604647184E-3</v>
      </c>
      <c r="AS66" s="76">
        <f ca="1">AB66*VLOOKUP('Tipo de Pilha_Furieri2014'!$E$1,'Área - us ur_Furieri2014'!$A$4:$R$6,10,FALSE)/1000</f>
        <v>1.8986471143983611E-3</v>
      </c>
      <c r="AT66" s="76">
        <f ca="1">AC66*VLOOKUP('Tipo de Pilha_Furieri2014'!$E$1,'Área - us ur_Furieri2014'!$A$4:$R$6,11,FALSE)/1000</f>
        <v>1.654475439478895E-3</v>
      </c>
      <c r="AU66" s="76">
        <f ca="1">AD66*VLOOKUP('Tipo de Pilha_Furieri2014'!$E$1,'Área - us ur_Furieri2014'!$A$4:$R$6,12,FALSE)/1000</f>
        <v>1.4654266252287654E-3</v>
      </c>
      <c r="AV66" s="76">
        <f ca="1">AE66*VLOOKUP('Tipo de Pilha_Furieri2014'!$E$1,'Área - us ur_Furieri2014'!$A$4:$R$6,13,FALSE)/1000</f>
        <v>4.5915767624970578E-4</v>
      </c>
      <c r="AW66" s="76">
        <f ca="1">AF66*VLOOKUP('Tipo de Pilha_Furieri2014'!$E$1,'Área - us ur_Furieri2014'!$A$4:$R$6,14,FALSE)/1000</f>
        <v>2.8101371044053435E-4</v>
      </c>
      <c r="AX66" s="76">
        <f ca="1">AG66*VLOOKUP('Tipo de Pilha_Furieri2014'!$E$1,'Área - us ur_Furieri2014'!$A$4:$R$6,15,FALSE)/1000</f>
        <v>1.1249431503354668E-4</v>
      </c>
      <c r="AY66" s="76">
        <f ca="1">AH66*VLOOKUP('Tipo de Pilha_Furieri2014'!$E$1,'Área - us ur_Furieri2014'!$A$4:$R$6,16,FALSE)/1000</f>
        <v>0</v>
      </c>
      <c r="AZ66" s="76">
        <f ca="1">AI66*VLOOKUP('Tipo de Pilha_Furieri2014'!$E$1,'Área - us ur_Furieri2014'!$A$4:$R$6,17,FALSE)/1000</f>
        <v>0</v>
      </c>
      <c r="BA66" s="77">
        <f ca="1">AJ66*VLOOKUP('Tipo de Pilha_Furieri2014'!$E$1,'Área - us ur_Furieri2014'!$A$4:$R$6,18,FALSE)/1000</f>
        <v>0</v>
      </c>
      <c r="BB66" s="70">
        <f t="shared" ca="1" si="42"/>
        <v>1.3372884993647555E-2</v>
      </c>
    </row>
    <row r="67" spans="1:54" ht="15" customHeight="1" x14ac:dyDescent="0.2">
      <c r="A67" s="90">
        <f>'Série Vento-3 dias'!J67</f>
        <v>42199</v>
      </c>
      <c r="B67" s="55">
        <f ca="1">'Série Vento-3 dias'!K67</f>
        <v>12.027700719999999</v>
      </c>
      <c r="C67" s="48">
        <f t="shared" ca="1" si="2"/>
        <v>6.0138503600000004E-2</v>
      </c>
      <c r="D67" s="49">
        <f t="shared" ca="1" si="3"/>
        <v>0.18041551079999998</v>
      </c>
      <c r="E67" s="49">
        <f t="shared" ca="1" si="4"/>
        <v>0.30069251799999996</v>
      </c>
      <c r="F67" s="49">
        <f t="shared" ca="1" si="5"/>
        <v>0.42096952519999992</v>
      </c>
      <c r="G67" s="49">
        <f t="shared" ca="1" si="6"/>
        <v>0.54124653239999998</v>
      </c>
      <c r="H67" s="49">
        <f t="shared" ca="1" si="7"/>
        <v>0.66152353959999999</v>
      </c>
      <c r="I67" s="49">
        <f t="shared" ca="1" si="8"/>
        <v>0.78180054679999988</v>
      </c>
      <c r="J67" s="49">
        <f t="shared" ca="1" si="9"/>
        <v>0.902077554</v>
      </c>
      <c r="K67" s="49">
        <f t="shared" ca="1" si="10"/>
        <v>1.0223545612</v>
      </c>
      <c r="L67" s="49">
        <f t="shared" ca="1" si="11"/>
        <v>1.1426315683999999</v>
      </c>
      <c r="M67" s="49">
        <f t="shared" ca="1" si="12"/>
        <v>1.2629085756</v>
      </c>
      <c r="N67" s="49">
        <f t="shared" ca="1" si="13"/>
        <v>1.3831855827999997</v>
      </c>
      <c r="O67" s="49">
        <f t="shared" ca="1" si="14"/>
        <v>1.5034625899999998</v>
      </c>
      <c r="P67" s="49">
        <f t="shared" ca="1" si="15"/>
        <v>1.6237395971999999</v>
      </c>
      <c r="Q67" s="49">
        <f t="shared" ca="1" si="16"/>
        <v>1.7440166043999996</v>
      </c>
      <c r="R67" s="49">
        <f t="shared" ca="1" si="17"/>
        <v>1.8642936116000002</v>
      </c>
      <c r="S67" s="50">
        <f t="shared" ca="1" si="18"/>
        <v>1.9845706187999999</v>
      </c>
      <c r="T67" s="48">
        <f t="shared" ca="1" si="25"/>
        <v>0</v>
      </c>
      <c r="U67" s="49">
        <f t="shared" ca="1" si="26"/>
        <v>0</v>
      </c>
      <c r="V67" s="49">
        <f t="shared" ca="1" si="27"/>
        <v>0</v>
      </c>
      <c r="W67" s="49">
        <f t="shared" ca="1" si="28"/>
        <v>0</v>
      </c>
      <c r="X67" s="49">
        <f t="shared" ca="1" si="29"/>
        <v>3.4989591863194063</v>
      </c>
      <c r="Y67" s="49">
        <f t="shared" ca="1" si="30"/>
        <v>8.8970711545569401</v>
      </c>
      <c r="Z67" s="49">
        <f t="shared" ca="1" si="31"/>
        <v>15.973303904269175</v>
      </c>
      <c r="AA67" s="49">
        <f t="shared" ca="1" si="32"/>
        <v>24.72765743545613</v>
      </c>
      <c r="AB67" s="49">
        <f t="shared" ca="1" si="33"/>
        <v>35.160131748117792</v>
      </c>
      <c r="AC67" s="49">
        <f t="shared" ca="1" si="34"/>
        <v>47.270726842254135</v>
      </c>
      <c r="AD67" s="49">
        <f t="shared" ca="1" si="35"/>
        <v>61.059442717865224</v>
      </c>
      <c r="AE67" s="49">
        <f t="shared" ca="1" si="36"/>
        <v>76.52627937495096</v>
      </c>
      <c r="AF67" s="49">
        <f t="shared" ca="1" si="37"/>
        <v>93.671236813511456</v>
      </c>
      <c r="AG67" s="49">
        <f t="shared" ca="1" si="38"/>
        <v>112.49431503354667</v>
      </c>
      <c r="AH67" s="49">
        <f t="shared" ca="1" si="39"/>
        <v>132.99551403505649</v>
      </c>
      <c r="AI67" s="49">
        <f t="shared" ca="1" si="40"/>
        <v>155.17483381804121</v>
      </c>
      <c r="AJ67" s="49">
        <f t="shared" ca="1" si="41"/>
        <v>179.03227438250045</v>
      </c>
      <c r="AK67" s="75">
        <f ca="1">T67*VLOOKUP('Tipo de Pilha_Furieri2014'!$E$1,'Área - us ur_Furieri2014'!$A$4:$R$6,2,FALSE)/1000</f>
        <v>0</v>
      </c>
      <c r="AL67" s="76">
        <f ca="1">U67*VLOOKUP('Tipo de Pilha_Furieri2014'!$E$1,'Área - us ur_Furieri2014'!$A$4:$R$6,3,FALSE)/1000</f>
        <v>0</v>
      </c>
      <c r="AM67" s="76">
        <f ca="1">V67*VLOOKUP('Tipo de Pilha_Furieri2014'!$E$1,'Área - us ur_Furieri2014'!$A$4:$R$6,4,FALSE)/1000</f>
        <v>0</v>
      </c>
      <c r="AN67" s="76">
        <f ca="1">W67*VLOOKUP('Tipo de Pilha_Furieri2014'!$E$1,'Área - us ur_Furieri2014'!$A$4:$R$6,5,FALSE)/1000</f>
        <v>0</v>
      </c>
      <c r="AO67" s="76">
        <f ca="1">X67*VLOOKUP('Tipo de Pilha_Furieri2014'!$E$1,'Área - us ur_Furieri2014'!$A$4:$R$6,6,FALSE)/1000</f>
        <v>5.5633451062478553E-4</v>
      </c>
      <c r="AP67" s="76">
        <f ca="1">Y67*VLOOKUP('Tipo de Pilha_Furieri2014'!$E$1,'Área - us ur_Furieri2014'!$A$4:$R$6,7,FALSE)/1000</f>
        <v>1.806105444375059E-3</v>
      </c>
      <c r="AQ67" s="76">
        <f ca="1">Z67*VLOOKUP('Tipo de Pilha_Furieri2014'!$E$1,'Área - us ur_Furieri2014'!$A$4:$R$6,8,FALSE)/1000</f>
        <v>2.4439154973531834E-3</v>
      </c>
      <c r="AR67" s="76">
        <f ca="1">AA67*VLOOKUP('Tipo de Pilha_Furieri2014'!$E$1,'Área - us ur_Furieri2014'!$A$4:$R$6,9,FALSE)/1000</f>
        <v>2.6953146604647184E-3</v>
      </c>
      <c r="AS67" s="76">
        <f ca="1">AB67*VLOOKUP('Tipo de Pilha_Furieri2014'!$E$1,'Área - us ur_Furieri2014'!$A$4:$R$6,10,FALSE)/1000</f>
        <v>1.8986471143983611E-3</v>
      </c>
      <c r="AT67" s="76">
        <f ca="1">AC67*VLOOKUP('Tipo de Pilha_Furieri2014'!$E$1,'Área - us ur_Furieri2014'!$A$4:$R$6,11,FALSE)/1000</f>
        <v>1.654475439478895E-3</v>
      </c>
      <c r="AU67" s="76">
        <f ca="1">AD67*VLOOKUP('Tipo de Pilha_Furieri2014'!$E$1,'Área - us ur_Furieri2014'!$A$4:$R$6,12,FALSE)/1000</f>
        <v>1.4654266252287654E-3</v>
      </c>
      <c r="AV67" s="76">
        <f ca="1">AE67*VLOOKUP('Tipo de Pilha_Furieri2014'!$E$1,'Área - us ur_Furieri2014'!$A$4:$R$6,13,FALSE)/1000</f>
        <v>4.5915767624970578E-4</v>
      </c>
      <c r="AW67" s="76">
        <f ca="1">AF67*VLOOKUP('Tipo de Pilha_Furieri2014'!$E$1,'Área - us ur_Furieri2014'!$A$4:$R$6,14,FALSE)/1000</f>
        <v>2.8101371044053435E-4</v>
      </c>
      <c r="AX67" s="76">
        <f ca="1">AG67*VLOOKUP('Tipo de Pilha_Furieri2014'!$E$1,'Área - us ur_Furieri2014'!$A$4:$R$6,15,FALSE)/1000</f>
        <v>1.1249431503354668E-4</v>
      </c>
      <c r="AY67" s="76">
        <f ca="1">AH67*VLOOKUP('Tipo de Pilha_Furieri2014'!$E$1,'Área - us ur_Furieri2014'!$A$4:$R$6,16,FALSE)/1000</f>
        <v>0</v>
      </c>
      <c r="AZ67" s="76">
        <f ca="1">AI67*VLOOKUP('Tipo de Pilha_Furieri2014'!$E$1,'Área - us ur_Furieri2014'!$A$4:$R$6,17,FALSE)/1000</f>
        <v>0</v>
      </c>
      <c r="BA67" s="77">
        <f ca="1">AJ67*VLOOKUP('Tipo de Pilha_Furieri2014'!$E$1,'Área - us ur_Furieri2014'!$A$4:$R$6,18,FALSE)/1000</f>
        <v>0</v>
      </c>
      <c r="BB67" s="70">
        <f t="shared" ca="1" si="42"/>
        <v>1.3372884993647555E-2</v>
      </c>
    </row>
    <row r="68" spans="1:54" ht="15" customHeight="1" x14ac:dyDescent="0.2">
      <c r="A68" s="90">
        <f>'Série Vento-3 dias'!J68</f>
        <v>42202</v>
      </c>
      <c r="B68" s="55">
        <f ca="1">'Série Vento-3 dias'!K68</f>
        <v>12.027700719999999</v>
      </c>
      <c r="C68" s="48">
        <f t="shared" ref="C68:C123" ca="1" si="43">0.1*0.05*$B68</f>
        <v>6.0138503600000004E-2</v>
      </c>
      <c r="D68" s="49">
        <f t="shared" ref="D68:D123" ca="1" si="44">0.1*0.15*$B68</f>
        <v>0.18041551079999998</v>
      </c>
      <c r="E68" s="49">
        <f t="shared" ref="E68:E123" ca="1" si="45">0.1*0.25*$B68</f>
        <v>0.30069251799999996</v>
      </c>
      <c r="F68" s="49">
        <f t="shared" ref="F68:F123" ca="1" si="46">0.1*0.35*$B68</f>
        <v>0.42096952519999992</v>
      </c>
      <c r="G68" s="49">
        <f t="shared" ref="G68:G123" ca="1" si="47">0.1*0.45*$B68</f>
        <v>0.54124653239999998</v>
      </c>
      <c r="H68" s="49">
        <f t="shared" ref="H68:H123" ca="1" si="48">0.1*0.55*$B68</f>
        <v>0.66152353959999999</v>
      </c>
      <c r="I68" s="49">
        <f t="shared" ref="I68:I123" ca="1" si="49">0.1*0.65*$B68</f>
        <v>0.78180054679999988</v>
      </c>
      <c r="J68" s="49">
        <f t="shared" ref="J68:J123" ca="1" si="50">0.1*0.75*$B68</f>
        <v>0.902077554</v>
      </c>
      <c r="K68" s="49">
        <f t="shared" ref="K68:K123" ca="1" si="51">0.1*0.85*$B68</f>
        <v>1.0223545612</v>
      </c>
      <c r="L68" s="49">
        <f t="shared" ref="L68:L123" ca="1" si="52">0.1*0.95*$B68</f>
        <v>1.1426315683999999</v>
      </c>
      <c r="M68" s="49">
        <f t="shared" ref="M68:M123" ca="1" si="53">0.1*1.05*$B68</f>
        <v>1.2629085756</v>
      </c>
      <c r="N68" s="49">
        <f t="shared" ref="N68:N123" ca="1" si="54">0.1*1.15*$B68</f>
        <v>1.3831855827999997</v>
      </c>
      <c r="O68" s="49">
        <f t="shared" ref="O68:O123" ca="1" si="55">0.1*1.25*$B68</f>
        <v>1.5034625899999998</v>
      </c>
      <c r="P68" s="49">
        <f t="shared" ref="P68:P123" ca="1" si="56">0.1*1.35*$B68</f>
        <v>1.6237395971999999</v>
      </c>
      <c r="Q68" s="49">
        <f t="shared" ref="Q68:Q123" ca="1" si="57">0.1*1.45*$B68</f>
        <v>1.7440166043999996</v>
      </c>
      <c r="R68" s="49">
        <f t="shared" ref="R68:R123" ca="1" si="58">0.1*1.55*$B68</f>
        <v>1.8642936116000002</v>
      </c>
      <c r="S68" s="50">
        <f t="shared" ref="S68:S123" ca="1" si="59">0.1*1.65*$B68</f>
        <v>1.9845706187999999</v>
      </c>
      <c r="T68" s="48">
        <f t="shared" ca="1" si="25"/>
        <v>0</v>
      </c>
      <c r="U68" s="49">
        <f t="shared" ca="1" si="26"/>
        <v>0</v>
      </c>
      <c r="V68" s="49">
        <f t="shared" ca="1" si="27"/>
        <v>0</v>
      </c>
      <c r="W68" s="49">
        <f t="shared" ca="1" si="28"/>
        <v>0</v>
      </c>
      <c r="X68" s="49">
        <f t="shared" ca="1" si="29"/>
        <v>3.4989591863194063</v>
      </c>
      <c r="Y68" s="49">
        <f t="shared" ca="1" si="30"/>
        <v>8.8970711545569401</v>
      </c>
      <c r="Z68" s="49">
        <f t="shared" ca="1" si="31"/>
        <v>15.973303904269175</v>
      </c>
      <c r="AA68" s="49">
        <f t="shared" ca="1" si="32"/>
        <v>24.72765743545613</v>
      </c>
      <c r="AB68" s="49">
        <f t="shared" ca="1" si="33"/>
        <v>35.160131748117792</v>
      </c>
      <c r="AC68" s="49">
        <f t="shared" ca="1" si="34"/>
        <v>47.270726842254135</v>
      </c>
      <c r="AD68" s="49">
        <f t="shared" ca="1" si="35"/>
        <v>61.059442717865224</v>
      </c>
      <c r="AE68" s="49">
        <f t="shared" ca="1" si="36"/>
        <v>76.52627937495096</v>
      </c>
      <c r="AF68" s="49">
        <f t="shared" ca="1" si="37"/>
        <v>93.671236813511456</v>
      </c>
      <c r="AG68" s="49">
        <f t="shared" ca="1" si="38"/>
        <v>112.49431503354667</v>
      </c>
      <c r="AH68" s="49">
        <f t="shared" ca="1" si="39"/>
        <v>132.99551403505649</v>
      </c>
      <c r="AI68" s="49">
        <f t="shared" ca="1" si="40"/>
        <v>155.17483381804121</v>
      </c>
      <c r="AJ68" s="49">
        <f t="shared" ca="1" si="41"/>
        <v>179.03227438250045</v>
      </c>
      <c r="AK68" s="75">
        <f ca="1">T68*VLOOKUP('Tipo de Pilha_Furieri2014'!$E$1,'Área - us ur_Furieri2014'!$A$4:$R$6,2,FALSE)/1000</f>
        <v>0</v>
      </c>
      <c r="AL68" s="76">
        <f ca="1">U68*VLOOKUP('Tipo de Pilha_Furieri2014'!$E$1,'Área - us ur_Furieri2014'!$A$4:$R$6,3,FALSE)/1000</f>
        <v>0</v>
      </c>
      <c r="AM68" s="76">
        <f ca="1">V68*VLOOKUP('Tipo de Pilha_Furieri2014'!$E$1,'Área - us ur_Furieri2014'!$A$4:$R$6,4,FALSE)/1000</f>
        <v>0</v>
      </c>
      <c r="AN68" s="76">
        <f ca="1">W68*VLOOKUP('Tipo de Pilha_Furieri2014'!$E$1,'Área - us ur_Furieri2014'!$A$4:$R$6,5,FALSE)/1000</f>
        <v>0</v>
      </c>
      <c r="AO68" s="76">
        <f ca="1">X68*VLOOKUP('Tipo de Pilha_Furieri2014'!$E$1,'Área - us ur_Furieri2014'!$A$4:$R$6,6,FALSE)/1000</f>
        <v>5.5633451062478553E-4</v>
      </c>
      <c r="AP68" s="76">
        <f ca="1">Y68*VLOOKUP('Tipo de Pilha_Furieri2014'!$E$1,'Área - us ur_Furieri2014'!$A$4:$R$6,7,FALSE)/1000</f>
        <v>1.806105444375059E-3</v>
      </c>
      <c r="AQ68" s="76">
        <f ca="1">Z68*VLOOKUP('Tipo de Pilha_Furieri2014'!$E$1,'Área - us ur_Furieri2014'!$A$4:$R$6,8,FALSE)/1000</f>
        <v>2.4439154973531834E-3</v>
      </c>
      <c r="AR68" s="76">
        <f ca="1">AA68*VLOOKUP('Tipo de Pilha_Furieri2014'!$E$1,'Área - us ur_Furieri2014'!$A$4:$R$6,9,FALSE)/1000</f>
        <v>2.6953146604647184E-3</v>
      </c>
      <c r="AS68" s="76">
        <f ca="1">AB68*VLOOKUP('Tipo de Pilha_Furieri2014'!$E$1,'Área - us ur_Furieri2014'!$A$4:$R$6,10,FALSE)/1000</f>
        <v>1.8986471143983611E-3</v>
      </c>
      <c r="AT68" s="76">
        <f ca="1">AC68*VLOOKUP('Tipo de Pilha_Furieri2014'!$E$1,'Área - us ur_Furieri2014'!$A$4:$R$6,11,FALSE)/1000</f>
        <v>1.654475439478895E-3</v>
      </c>
      <c r="AU68" s="76">
        <f ca="1">AD68*VLOOKUP('Tipo de Pilha_Furieri2014'!$E$1,'Área - us ur_Furieri2014'!$A$4:$R$6,12,FALSE)/1000</f>
        <v>1.4654266252287654E-3</v>
      </c>
      <c r="AV68" s="76">
        <f ca="1">AE68*VLOOKUP('Tipo de Pilha_Furieri2014'!$E$1,'Área - us ur_Furieri2014'!$A$4:$R$6,13,FALSE)/1000</f>
        <v>4.5915767624970578E-4</v>
      </c>
      <c r="AW68" s="76">
        <f ca="1">AF68*VLOOKUP('Tipo de Pilha_Furieri2014'!$E$1,'Área - us ur_Furieri2014'!$A$4:$R$6,14,FALSE)/1000</f>
        <v>2.8101371044053435E-4</v>
      </c>
      <c r="AX68" s="76">
        <f ca="1">AG68*VLOOKUP('Tipo de Pilha_Furieri2014'!$E$1,'Área - us ur_Furieri2014'!$A$4:$R$6,15,FALSE)/1000</f>
        <v>1.1249431503354668E-4</v>
      </c>
      <c r="AY68" s="76">
        <f ca="1">AH68*VLOOKUP('Tipo de Pilha_Furieri2014'!$E$1,'Área - us ur_Furieri2014'!$A$4:$R$6,16,FALSE)/1000</f>
        <v>0</v>
      </c>
      <c r="AZ68" s="76">
        <f ca="1">AI68*VLOOKUP('Tipo de Pilha_Furieri2014'!$E$1,'Área - us ur_Furieri2014'!$A$4:$R$6,17,FALSE)/1000</f>
        <v>0</v>
      </c>
      <c r="BA68" s="77">
        <f ca="1">AJ68*VLOOKUP('Tipo de Pilha_Furieri2014'!$E$1,'Área - us ur_Furieri2014'!$A$4:$R$6,18,FALSE)/1000</f>
        <v>0</v>
      </c>
      <c r="BB68" s="70">
        <f t="shared" ca="1" si="42"/>
        <v>1.3372884993647555E-2</v>
      </c>
    </row>
    <row r="69" spans="1:54" ht="15" customHeight="1" x14ac:dyDescent="0.2">
      <c r="A69" s="90">
        <f>'Série Vento-3 dias'!J69</f>
        <v>42205</v>
      </c>
      <c r="B69" s="55">
        <f ca="1">'Série Vento-3 dias'!K69</f>
        <v>9.4503362800000001</v>
      </c>
      <c r="C69" s="48">
        <f t="shared" ca="1" si="43"/>
        <v>4.7251681400000009E-2</v>
      </c>
      <c r="D69" s="49">
        <f t="shared" ca="1" si="44"/>
        <v>0.14175504419999999</v>
      </c>
      <c r="E69" s="49">
        <f t="shared" ca="1" si="45"/>
        <v>0.236258407</v>
      </c>
      <c r="F69" s="49">
        <f t="shared" ca="1" si="46"/>
        <v>0.33076176979999999</v>
      </c>
      <c r="G69" s="49">
        <f t="shared" ca="1" si="47"/>
        <v>0.42526513260000004</v>
      </c>
      <c r="H69" s="49">
        <f t="shared" ca="1" si="48"/>
        <v>0.51976849540000003</v>
      </c>
      <c r="I69" s="49">
        <f t="shared" ca="1" si="49"/>
        <v>0.61427185820000008</v>
      </c>
      <c r="J69" s="49">
        <f t="shared" ca="1" si="50"/>
        <v>0.70877522100000012</v>
      </c>
      <c r="K69" s="49">
        <f t="shared" ca="1" si="51"/>
        <v>0.80327858380000006</v>
      </c>
      <c r="L69" s="49">
        <f t="shared" ca="1" si="52"/>
        <v>0.89778194659999999</v>
      </c>
      <c r="M69" s="49">
        <f t="shared" ca="1" si="53"/>
        <v>0.99228530940000015</v>
      </c>
      <c r="N69" s="49">
        <f t="shared" ca="1" si="54"/>
        <v>1.0867886722</v>
      </c>
      <c r="O69" s="49">
        <f t="shared" ca="1" si="55"/>
        <v>1.181292035</v>
      </c>
      <c r="P69" s="49">
        <f t="shared" ca="1" si="56"/>
        <v>1.2757953978000001</v>
      </c>
      <c r="Q69" s="49">
        <f t="shared" ca="1" si="57"/>
        <v>1.3702987605999999</v>
      </c>
      <c r="R69" s="49">
        <f t="shared" ca="1" si="58"/>
        <v>1.4648021234000004</v>
      </c>
      <c r="S69" s="50">
        <f t="shared" ca="1" si="59"/>
        <v>1.5593054862000002</v>
      </c>
      <c r="T69" s="48">
        <f t="shared" ca="1" si="25"/>
        <v>0</v>
      </c>
      <c r="U69" s="49">
        <f t="shared" ca="1" si="26"/>
        <v>0</v>
      </c>
      <c r="V69" s="49">
        <f t="shared" ca="1" si="27"/>
        <v>0</v>
      </c>
      <c r="W69" s="49">
        <f t="shared" ca="1" si="28"/>
        <v>0</v>
      </c>
      <c r="X69" s="49">
        <f t="shared" ca="1" si="29"/>
        <v>0</v>
      </c>
      <c r="Y69" s="49">
        <f t="shared" ca="1" si="30"/>
        <v>2.7115985854500311</v>
      </c>
      <c r="Z69" s="49">
        <f t="shared" ca="1" si="31"/>
        <v>6.5762512830198965</v>
      </c>
      <c r="AA69" s="49">
        <f t="shared" ca="1" si="32"/>
        <v>11.47688670792874</v>
      </c>
      <c r="AB69" s="49">
        <f t="shared" ca="1" si="33"/>
        <v>17.413504860176555</v>
      </c>
      <c r="AC69" s="49">
        <f t="shared" ca="1" si="34"/>
        <v>24.386105739763345</v>
      </c>
      <c r="AD69" s="49">
        <f t="shared" ca="1" si="35"/>
        <v>32.394689346689134</v>
      </c>
      <c r="AE69" s="49">
        <f t="shared" ca="1" si="36"/>
        <v>41.43925568095387</v>
      </c>
      <c r="AF69" s="49">
        <f t="shared" ca="1" si="37"/>
        <v>51.519804742557596</v>
      </c>
      <c r="AG69" s="49">
        <f t="shared" ca="1" si="38"/>
        <v>62.636336531500305</v>
      </c>
      <c r="AH69" s="49">
        <f t="shared" ca="1" si="39"/>
        <v>74.788851047781975</v>
      </c>
      <c r="AI69" s="49">
        <f t="shared" ca="1" si="40"/>
        <v>87.977348291402706</v>
      </c>
      <c r="AJ69" s="49">
        <f t="shared" ca="1" si="41"/>
        <v>102.20182826236231</v>
      </c>
      <c r="AK69" s="75">
        <f ca="1">T69*VLOOKUP('Tipo de Pilha_Furieri2014'!$E$1,'Área - us ur_Furieri2014'!$A$4:$R$6,2,FALSE)/1000</f>
        <v>0</v>
      </c>
      <c r="AL69" s="76">
        <f ca="1">U69*VLOOKUP('Tipo de Pilha_Furieri2014'!$E$1,'Área - us ur_Furieri2014'!$A$4:$R$6,3,FALSE)/1000</f>
        <v>0</v>
      </c>
      <c r="AM69" s="76">
        <f ca="1">V69*VLOOKUP('Tipo de Pilha_Furieri2014'!$E$1,'Área - us ur_Furieri2014'!$A$4:$R$6,4,FALSE)/1000</f>
        <v>0</v>
      </c>
      <c r="AN69" s="76">
        <f ca="1">W69*VLOOKUP('Tipo de Pilha_Furieri2014'!$E$1,'Área - us ur_Furieri2014'!$A$4:$R$6,5,FALSE)/1000</f>
        <v>0</v>
      </c>
      <c r="AO69" s="76">
        <f ca="1">X69*VLOOKUP('Tipo de Pilha_Furieri2014'!$E$1,'Área - us ur_Furieri2014'!$A$4:$R$6,6,FALSE)/1000</f>
        <v>0</v>
      </c>
      <c r="AP69" s="76">
        <f ca="1">Y69*VLOOKUP('Tipo de Pilha_Furieri2014'!$E$1,'Área - us ur_Furieri2014'!$A$4:$R$6,7,FALSE)/1000</f>
        <v>5.5045451284635634E-4</v>
      </c>
      <c r="AQ69" s="76">
        <f ca="1">Z69*VLOOKUP('Tipo de Pilha_Furieri2014'!$E$1,'Área - us ur_Furieri2014'!$A$4:$R$6,8,FALSE)/1000</f>
        <v>1.0061664463020441E-3</v>
      </c>
      <c r="AR69" s="76">
        <f ca="1">AA69*VLOOKUP('Tipo de Pilha_Furieri2014'!$E$1,'Área - us ur_Furieri2014'!$A$4:$R$6,9,FALSE)/1000</f>
        <v>1.2509806511642328E-3</v>
      </c>
      <c r="AS69" s="76">
        <f ca="1">AB69*VLOOKUP('Tipo de Pilha_Furieri2014'!$E$1,'Área - us ur_Furieri2014'!$A$4:$R$6,10,FALSE)/1000</f>
        <v>9.4032926244953406E-4</v>
      </c>
      <c r="AT69" s="76">
        <f ca="1">AC69*VLOOKUP('Tipo de Pilha_Furieri2014'!$E$1,'Área - us ur_Furieri2014'!$A$4:$R$6,11,FALSE)/1000</f>
        <v>8.5351370089171714E-4</v>
      </c>
      <c r="AU69" s="76">
        <f ca="1">AD69*VLOOKUP('Tipo de Pilha_Furieri2014'!$E$1,'Área - us ur_Furieri2014'!$A$4:$R$6,12,FALSE)/1000</f>
        <v>7.7747254432053924E-4</v>
      </c>
      <c r="AV69" s="76">
        <f ca="1">AE69*VLOOKUP('Tipo de Pilha_Furieri2014'!$E$1,'Área - us ur_Furieri2014'!$A$4:$R$6,13,FALSE)/1000</f>
        <v>2.4863553408572322E-4</v>
      </c>
      <c r="AW69" s="76">
        <f ca="1">AF69*VLOOKUP('Tipo de Pilha_Furieri2014'!$E$1,'Área - us ur_Furieri2014'!$A$4:$R$6,14,FALSE)/1000</f>
        <v>1.545594142276728E-4</v>
      </c>
      <c r="AX69" s="76">
        <f ca="1">AG69*VLOOKUP('Tipo de Pilha_Furieri2014'!$E$1,'Área - us ur_Furieri2014'!$A$4:$R$6,15,FALSE)/1000</f>
        <v>6.26363365315003E-5</v>
      </c>
      <c r="AY69" s="76">
        <f ca="1">AH69*VLOOKUP('Tipo de Pilha_Furieri2014'!$E$1,'Área - us ur_Furieri2014'!$A$4:$R$6,16,FALSE)/1000</f>
        <v>0</v>
      </c>
      <c r="AZ69" s="76">
        <f ca="1">AI69*VLOOKUP('Tipo de Pilha_Furieri2014'!$E$1,'Área - us ur_Furieri2014'!$A$4:$R$6,17,FALSE)/1000</f>
        <v>0</v>
      </c>
      <c r="BA69" s="77">
        <f ca="1">AJ69*VLOOKUP('Tipo de Pilha_Furieri2014'!$E$1,'Área - us ur_Furieri2014'!$A$4:$R$6,18,FALSE)/1000</f>
        <v>0</v>
      </c>
      <c r="BB69" s="70">
        <f t="shared" ca="1" si="42"/>
        <v>5.8447484028193199E-3</v>
      </c>
    </row>
    <row r="70" spans="1:54" ht="15" customHeight="1" x14ac:dyDescent="0.2">
      <c r="A70" s="90">
        <f>'Série Vento-3 dias'!J70</f>
        <v>42208</v>
      </c>
      <c r="B70" s="55">
        <f ca="1">'Série Vento-3 dias'!K70</f>
        <v>14.605065159999999</v>
      </c>
      <c r="C70" s="48">
        <f t="shared" ca="1" si="43"/>
        <v>7.3025325800000013E-2</v>
      </c>
      <c r="D70" s="49">
        <f t="shared" ca="1" si="44"/>
        <v>0.21907597739999998</v>
      </c>
      <c r="E70" s="49">
        <f t="shared" ca="1" si="45"/>
        <v>0.36512662899999998</v>
      </c>
      <c r="F70" s="49">
        <f t="shared" ca="1" si="46"/>
        <v>0.51117728059999989</v>
      </c>
      <c r="G70" s="49">
        <f t="shared" ca="1" si="47"/>
        <v>0.65722793219999998</v>
      </c>
      <c r="H70" s="49">
        <f t="shared" ca="1" si="48"/>
        <v>0.80327858380000006</v>
      </c>
      <c r="I70" s="49">
        <f t="shared" ca="1" si="49"/>
        <v>0.94932923539999992</v>
      </c>
      <c r="J70" s="49">
        <f t="shared" ca="1" si="50"/>
        <v>1.095379887</v>
      </c>
      <c r="K70" s="49">
        <f t="shared" ca="1" si="51"/>
        <v>1.2414305386</v>
      </c>
      <c r="L70" s="49">
        <f t="shared" ca="1" si="52"/>
        <v>1.3874811901999999</v>
      </c>
      <c r="M70" s="49">
        <f t="shared" ca="1" si="53"/>
        <v>1.5335318417999999</v>
      </c>
      <c r="N70" s="49">
        <f t="shared" ca="1" si="54"/>
        <v>1.6795824933999997</v>
      </c>
      <c r="O70" s="49">
        <f t="shared" ca="1" si="55"/>
        <v>1.8256331449999998</v>
      </c>
      <c r="P70" s="49">
        <f t="shared" ca="1" si="56"/>
        <v>1.9716837966</v>
      </c>
      <c r="Q70" s="49">
        <f t="shared" ca="1" si="57"/>
        <v>2.1177344481999998</v>
      </c>
      <c r="R70" s="49">
        <f t="shared" ca="1" si="58"/>
        <v>2.2637850998000002</v>
      </c>
      <c r="S70" s="50">
        <f t="shared" ca="1" si="59"/>
        <v>2.4098357513999997</v>
      </c>
      <c r="T70" s="48">
        <f t="shared" ca="1" si="25"/>
        <v>0</v>
      </c>
      <c r="U70" s="49">
        <f t="shared" ca="1" si="26"/>
        <v>0</v>
      </c>
      <c r="V70" s="49">
        <f t="shared" ca="1" si="27"/>
        <v>0</v>
      </c>
      <c r="W70" s="49">
        <f t="shared" ca="1" si="28"/>
        <v>2.4116375663654424</v>
      </c>
      <c r="X70" s="49">
        <f t="shared" ca="1" si="29"/>
        <v>8.6753852289694926</v>
      </c>
      <c r="Y70" s="49">
        <f t="shared" ca="1" si="30"/>
        <v>17.413504860176555</v>
      </c>
      <c r="Z70" s="49">
        <f t="shared" ca="1" si="31"/>
        <v>28.625996459986609</v>
      </c>
      <c r="AA70" s="49">
        <f t="shared" ca="1" si="32"/>
        <v>42.312860028399705</v>
      </c>
      <c r="AB70" s="49">
        <f t="shared" ca="1" si="33"/>
        <v>58.474095565415801</v>
      </c>
      <c r="AC70" s="49">
        <f t="shared" ca="1" si="34"/>
        <v>77.1097030710349</v>
      </c>
      <c r="AD70" s="49">
        <f t="shared" ca="1" si="35"/>
        <v>98.219682545257001</v>
      </c>
      <c r="AE70" s="49">
        <f t="shared" ca="1" si="36"/>
        <v>121.80403398808208</v>
      </c>
      <c r="AF70" s="49">
        <f t="shared" ca="1" si="37"/>
        <v>147.86275739951026</v>
      </c>
      <c r="AG70" s="49">
        <f t="shared" ca="1" si="38"/>
        <v>176.39585277954146</v>
      </c>
      <c r="AH70" s="49">
        <f t="shared" ca="1" si="39"/>
        <v>207.40332012817555</v>
      </c>
      <c r="AI70" s="49">
        <f t="shared" ca="1" si="40"/>
        <v>240.88515944541282</v>
      </c>
      <c r="AJ70" s="49">
        <f t="shared" ca="1" si="41"/>
        <v>276.84137073125294</v>
      </c>
      <c r="AK70" s="75">
        <f ca="1">T70*VLOOKUP('Tipo de Pilha_Furieri2014'!$E$1,'Área - us ur_Furieri2014'!$A$4:$R$6,2,FALSE)/1000</f>
        <v>0</v>
      </c>
      <c r="AL70" s="76">
        <f ca="1">U70*VLOOKUP('Tipo de Pilha_Furieri2014'!$E$1,'Área - us ur_Furieri2014'!$A$4:$R$6,3,FALSE)/1000</f>
        <v>0</v>
      </c>
      <c r="AM70" s="76">
        <f ca="1">V70*VLOOKUP('Tipo de Pilha_Furieri2014'!$E$1,'Área - us ur_Furieri2014'!$A$4:$R$6,4,FALSE)/1000</f>
        <v>0</v>
      </c>
      <c r="AN70" s="76">
        <f ca="1">W70*VLOOKUP('Tipo de Pilha_Furieri2014'!$E$1,'Área - us ur_Furieri2014'!$A$4:$R$6,5,FALSE)/1000</f>
        <v>2.3392884393744789E-4</v>
      </c>
      <c r="AO70" s="76">
        <f ca="1">X70*VLOOKUP('Tipo de Pilha_Furieri2014'!$E$1,'Área - us ur_Furieri2014'!$A$4:$R$6,6,FALSE)/1000</f>
        <v>1.3793862514061494E-3</v>
      </c>
      <c r="AP70" s="76">
        <f ca="1">Y70*VLOOKUP('Tipo de Pilha_Furieri2014'!$E$1,'Área - us ur_Furieri2014'!$A$4:$R$6,7,FALSE)/1000</f>
        <v>3.5349414866158407E-3</v>
      </c>
      <c r="AQ70" s="76">
        <f ca="1">Z70*VLOOKUP('Tipo de Pilha_Furieri2014'!$E$1,'Área - us ur_Furieri2014'!$A$4:$R$6,8,FALSE)/1000</f>
        <v>4.3797774583779515E-3</v>
      </c>
      <c r="AR70" s="76">
        <f ca="1">AA70*VLOOKUP('Tipo de Pilha_Furieri2014'!$E$1,'Área - us ur_Furieri2014'!$A$4:$R$6,9,FALSE)/1000</f>
        <v>4.6121017430955681E-3</v>
      </c>
      <c r="AS70" s="76">
        <f ca="1">AB70*VLOOKUP('Tipo de Pilha_Furieri2014'!$E$1,'Área - us ur_Furieri2014'!$A$4:$R$6,10,FALSE)/1000</f>
        <v>3.1576011605324535E-3</v>
      </c>
      <c r="AT70" s="76">
        <f ca="1">AC70*VLOOKUP('Tipo de Pilha_Furieri2014'!$E$1,'Área - us ur_Furieri2014'!$A$4:$R$6,11,FALSE)/1000</f>
        <v>2.6988396074862217E-3</v>
      </c>
      <c r="AU70" s="76">
        <f ca="1">AD70*VLOOKUP('Tipo de Pilha_Furieri2014'!$E$1,'Área - us ur_Furieri2014'!$A$4:$R$6,12,FALSE)/1000</f>
        <v>2.3572723810861679E-3</v>
      </c>
      <c r="AV70" s="76">
        <f ca="1">AE70*VLOOKUP('Tipo de Pilha_Furieri2014'!$E$1,'Área - us ur_Furieri2014'!$A$4:$R$6,13,FALSE)/1000</f>
        <v>7.3082420392849251E-4</v>
      </c>
      <c r="AW70" s="76">
        <f ca="1">AF70*VLOOKUP('Tipo de Pilha_Furieri2014'!$E$1,'Área - us ur_Furieri2014'!$A$4:$R$6,14,FALSE)/1000</f>
        <v>4.4358827219853083E-4</v>
      </c>
      <c r="AX70" s="76">
        <f ca="1">AG70*VLOOKUP('Tipo de Pilha_Furieri2014'!$E$1,'Área - us ur_Furieri2014'!$A$4:$R$6,15,FALSE)/1000</f>
        <v>1.7639585277954146E-4</v>
      </c>
      <c r="AY70" s="76">
        <f ca="1">AH70*VLOOKUP('Tipo de Pilha_Furieri2014'!$E$1,'Área - us ur_Furieri2014'!$A$4:$R$6,16,FALSE)/1000</f>
        <v>0</v>
      </c>
      <c r="AZ70" s="76">
        <f ca="1">AI70*VLOOKUP('Tipo de Pilha_Furieri2014'!$E$1,'Área - us ur_Furieri2014'!$A$4:$R$6,17,FALSE)/1000</f>
        <v>0</v>
      </c>
      <c r="BA70" s="77">
        <f ca="1">AJ70*VLOOKUP('Tipo de Pilha_Furieri2014'!$E$1,'Área - us ur_Furieri2014'!$A$4:$R$6,18,FALSE)/1000</f>
        <v>0</v>
      </c>
      <c r="BB70" s="70">
        <f t="shared" ca="1" si="42"/>
        <v>2.3704657261444363E-2</v>
      </c>
    </row>
    <row r="71" spans="1:54" ht="15" customHeight="1" x14ac:dyDescent="0.2">
      <c r="A71" s="90">
        <f>'Série Vento-3 dias'!J71</f>
        <v>42211</v>
      </c>
      <c r="B71" s="55">
        <f ca="1">'Série Vento-3 dias'!K71</f>
        <v>13.74594368</v>
      </c>
      <c r="C71" s="48">
        <f t="shared" ca="1" si="43"/>
        <v>6.8729718400000014E-2</v>
      </c>
      <c r="D71" s="49">
        <f t="shared" ca="1" si="44"/>
        <v>0.2061891552</v>
      </c>
      <c r="E71" s="49">
        <f t="shared" ca="1" si="45"/>
        <v>0.34364859200000003</v>
      </c>
      <c r="F71" s="49">
        <f t="shared" ca="1" si="46"/>
        <v>0.48110802879999992</v>
      </c>
      <c r="G71" s="49">
        <f t="shared" ca="1" si="47"/>
        <v>0.61856746560000009</v>
      </c>
      <c r="H71" s="49">
        <f t="shared" ca="1" si="48"/>
        <v>0.75602690240000014</v>
      </c>
      <c r="I71" s="49">
        <f t="shared" ca="1" si="49"/>
        <v>0.89348633919999998</v>
      </c>
      <c r="J71" s="49">
        <f t="shared" ca="1" si="50"/>
        <v>1.030945776</v>
      </c>
      <c r="K71" s="49">
        <f t="shared" ca="1" si="51"/>
        <v>1.1684052128</v>
      </c>
      <c r="L71" s="49">
        <f t="shared" ca="1" si="52"/>
        <v>1.3058646495999999</v>
      </c>
      <c r="M71" s="49">
        <f t="shared" ca="1" si="53"/>
        <v>1.4433240864000001</v>
      </c>
      <c r="N71" s="49">
        <f t="shared" ca="1" si="54"/>
        <v>1.5807835231999998</v>
      </c>
      <c r="O71" s="49">
        <f t="shared" ca="1" si="55"/>
        <v>1.71824296</v>
      </c>
      <c r="P71" s="49">
        <f t="shared" ca="1" si="56"/>
        <v>1.8557023968000002</v>
      </c>
      <c r="Q71" s="49">
        <f t="shared" ca="1" si="57"/>
        <v>1.9931618335999999</v>
      </c>
      <c r="R71" s="49">
        <f t="shared" ca="1" si="58"/>
        <v>2.1306212704000003</v>
      </c>
      <c r="S71" s="50">
        <f t="shared" ca="1" si="59"/>
        <v>2.2680807072000002</v>
      </c>
      <c r="T71" s="48">
        <f t="shared" ca="1" si="25"/>
        <v>0</v>
      </c>
      <c r="U71" s="49">
        <f t="shared" ca="1" si="26"/>
        <v>0</v>
      </c>
      <c r="V71" s="49">
        <f t="shared" ca="1" si="27"/>
        <v>0</v>
      </c>
      <c r="W71" s="49">
        <f t="shared" ca="1" si="28"/>
        <v>1.4291984952536523</v>
      </c>
      <c r="X71" s="49">
        <f t="shared" ca="1" si="29"/>
        <v>6.7765326068028209</v>
      </c>
      <c r="Y71" s="49">
        <f t="shared" ca="1" si="30"/>
        <v>14.315697943135278</v>
      </c>
      <c r="Z71" s="49">
        <f t="shared" ca="1" si="31"/>
        <v>24.046694504251011</v>
      </c>
      <c r="AA71" s="49">
        <f t="shared" ca="1" si="32"/>
        <v>35.969522290150053</v>
      </c>
      <c r="AB71" s="49">
        <f t="shared" ca="1" si="33"/>
        <v>50.08418130083237</v>
      </c>
      <c r="AC71" s="49">
        <f t="shared" ca="1" si="34"/>
        <v>66.390671536297987</v>
      </c>
      <c r="AD71" s="49">
        <f t="shared" ca="1" si="35"/>
        <v>84.888992996546904</v>
      </c>
      <c r="AE71" s="49">
        <f t="shared" ca="1" si="36"/>
        <v>105.57914568157906</v>
      </c>
      <c r="AF71" s="49">
        <f t="shared" ca="1" si="37"/>
        <v>128.46112959139458</v>
      </c>
      <c r="AG71" s="49">
        <f t="shared" ca="1" si="38"/>
        <v>153.53494472599337</v>
      </c>
      <c r="AH71" s="49">
        <f t="shared" ca="1" si="39"/>
        <v>180.8005910853754</v>
      </c>
      <c r="AI71" s="49">
        <f t="shared" ca="1" si="40"/>
        <v>210.25806866954085</v>
      </c>
      <c r="AJ71" s="49">
        <f t="shared" ca="1" si="41"/>
        <v>241.90737747848948</v>
      </c>
      <c r="AK71" s="75">
        <f ca="1">T71*VLOOKUP('Tipo de Pilha_Furieri2014'!$E$1,'Área - us ur_Furieri2014'!$A$4:$R$6,2,FALSE)/1000</f>
        <v>0</v>
      </c>
      <c r="AL71" s="76">
        <f ca="1">U71*VLOOKUP('Tipo de Pilha_Furieri2014'!$E$1,'Área - us ur_Furieri2014'!$A$4:$R$6,3,FALSE)/1000</f>
        <v>0</v>
      </c>
      <c r="AM71" s="76">
        <f ca="1">V71*VLOOKUP('Tipo de Pilha_Furieri2014'!$E$1,'Área - us ur_Furieri2014'!$A$4:$R$6,4,FALSE)/1000</f>
        <v>0</v>
      </c>
      <c r="AN71" s="76">
        <f ca="1">W71*VLOOKUP('Tipo de Pilha_Furieri2014'!$E$1,'Área - us ur_Furieri2014'!$A$4:$R$6,5,FALSE)/1000</f>
        <v>1.3863225403960424E-4</v>
      </c>
      <c r="AO71" s="76">
        <f ca="1">X71*VLOOKUP('Tipo de Pilha_Furieri2014'!$E$1,'Área - us ur_Furieri2014'!$A$4:$R$6,6,FALSE)/1000</f>
        <v>1.0774686844816485E-3</v>
      </c>
      <c r="AP71" s="76">
        <f ca="1">Y71*VLOOKUP('Tipo de Pilha_Furieri2014'!$E$1,'Área - us ur_Furieri2014'!$A$4:$R$6,7,FALSE)/1000</f>
        <v>2.9060866824564616E-3</v>
      </c>
      <c r="AQ71" s="76">
        <f ca="1">Z71*VLOOKUP('Tipo de Pilha_Furieri2014'!$E$1,'Área - us ur_Furieri2014'!$A$4:$R$6,8,FALSE)/1000</f>
        <v>3.6791442591504048E-3</v>
      </c>
      <c r="AR71" s="76">
        <f ca="1">AA71*VLOOKUP('Tipo de Pilha_Furieri2014'!$E$1,'Área - us ur_Furieri2014'!$A$4:$R$6,9,FALSE)/1000</f>
        <v>3.9206779296263559E-3</v>
      </c>
      <c r="AS71" s="76">
        <f ca="1">AB71*VLOOKUP('Tipo de Pilha_Furieri2014'!$E$1,'Área - us ur_Furieri2014'!$A$4:$R$6,10,FALSE)/1000</f>
        <v>2.7045457902449481E-3</v>
      </c>
      <c r="AT71" s="76">
        <f ca="1">AC71*VLOOKUP('Tipo de Pilha_Furieri2014'!$E$1,'Área - us ur_Furieri2014'!$A$4:$R$6,11,FALSE)/1000</f>
        <v>2.3236735037704295E-3</v>
      </c>
      <c r="AU71" s="76">
        <f ca="1">AD71*VLOOKUP('Tipo de Pilha_Furieri2014'!$E$1,'Área - us ur_Furieri2014'!$A$4:$R$6,12,FALSE)/1000</f>
        <v>2.0373358319171254E-3</v>
      </c>
      <c r="AV71" s="76">
        <f ca="1">AE71*VLOOKUP('Tipo de Pilha_Furieri2014'!$E$1,'Área - us ur_Furieri2014'!$A$4:$R$6,13,FALSE)/1000</f>
        <v>6.3347487408947449E-4</v>
      </c>
      <c r="AW71" s="76">
        <f ca="1">AF71*VLOOKUP('Tipo de Pilha_Furieri2014'!$E$1,'Área - us ur_Furieri2014'!$A$4:$R$6,14,FALSE)/1000</f>
        <v>3.8538338877418379E-4</v>
      </c>
      <c r="AX71" s="76">
        <f ca="1">AG71*VLOOKUP('Tipo de Pilha_Furieri2014'!$E$1,'Área - us ur_Furieri2014'!$A$4:$R$6,15,FALSE)/1000</f>
        <v>1.5353494472599338E-4</v>
      </c>
      <c r="AY71" s="76">
        <f ca="1">AH71*VLOOKUP('Tipo de Pilha_Furieri2014'!$E$1,'Área - us ur_Furieri2014'!$A$4:$R$6,16,FALSE)/1000</f>
        <v>0</v>
      </c>
      <c r="AZ71" s="76">
        <f ca="1">AI71*VLOOKUP('Tipo de Pilha_Furieri2014'!$E$1,'Área - us ur_Furieri2014'!$A$4:$R$6,17,FALSE)/1000</f>
        <v>0</v>
      </c>
      <c r="BA71" s="77">
        <f ca="1">AJ71*VLOOKUP('Tipo de Pilha_Furieri2014'!$E$1,'Área - us ur_Furieri2014'!$A$4:$R$6,18,FALSE)/1000</f>
        <v>0</v>
      </c>
      <c r="BB71" s="70">
        <f t="shared" ca="1" si="42"/>
        <v>1.9959958143276627E-2</v>
      </c>
    </row>
    <row r="72" spans="1:54" ht="15" customHeight="1" x14ac:dyDescent="0.2">
      <c r="A72" s="90">
        <f>'Série Vento-3 dias'!J72</f>
        <v>42214</v>
      </c>
      <c r="B72" s="55">
        <f ca="1">'Série Vento-3 dias'!K72</f>
        <v>12.886822199999999</v>
      </c>
      <c r="C72" s="48">
        <f t="shared" ca="1" si="43"/>
        <v>6.4434111000000002E-2</v>
      </c>
      <c r="D72" s="49">
        <f t="shared" ca="1" si="44"/>
        <v>0.19330233299999999</v>
      </c>
      <c r="E72" s="49">
        <f t="shared" ca="1" si="45"/>
        <v>0.32217055500000003</v>
      </c>
      <c r="F72" s="49">
        <f t="shared" ca="1" si="46"/>
        <v>0.45103877699999995</v>
      </c>
      <c r="G72" s="49">
        <f t="shared" ca="1" si="47"/>
        <v>0.57990699899999998</v>
      </c>
      <c r="H72" s="49">
        <f t="shared" ca="1" si="48"/>
        <v>0.70877522100000001</v>
      </c>
      <c r="I72" s="49">
        <f t="shared" ca="1" si="49"/>
        <v>0.83764344299999993</v>
      </c>
      <c r="J72" s="49">
        <f t="shared" ca="1" si="50"/>
        <v>0.96651166500000008</v>
      </c>
      <c r="K72" s="49">
        <f t="shared" ca="1" si="51"/>
        <v>1.095379887</v>
      </c>
      <c r="L72" s="49">
        <f t="shared" ca="1" si="52"/>
        <v>1.2242481089999999</v>
      </c>
      <c r="M72" s="49">
        <f t="shared" ca="1" si="53"/>
        <v>1.3531163310000001</v>
      </c>
      <c r="N72" s="49">
        <f t="shared" ca="1" si="54"/>
        <v>1.4819845529999998</v>
      </c>
      <c r="O72" s="49">
        <f t="shared" ca="1" si="55"/>
        <v>1.6108527749999999</v>
      </c>
      <c r="P72" s="49">
        <f t="shared" ca="1" si="56"/>
        <v>1.739720997</v>
      </c>
      <c r="Q72" s="49">
        <f t="shared" ca="1" si="57"/>
        <v>1.8685892189999997</v>
      </c>
      <c r="R72" s="49">
        <f t="shared" ca="1" si="58"/>
        <v>1.9974574410000003</v>
      </c>
      <c r="S72" s="50">
        <f t="shared" ca="1" si="59"/>
        <v>2.1263256629999998</v>
      </c>
      <c r="T72" s="48">
        <f t="shared" ca="1" si="25"/>
        <v>0</v>
      </c>
      <c r="U72" s="49">
        <f t="shared" ca="1" si="26"/>
        <v>0</v>
      </c>
      <c r="V72" s="49">
        <f t="shared" ca="1" si="27"/>
        <v>0</v>
      </c>
      <c r="W72" s="49">
        <f t="shared" ca="1" si="28"/>
        <v>0.55164197298403106</v>
      </c>
      <c r="X72" s="49">
        <f t="shared" ca="1" si="29"/>
        <v>5.0510572592527874</v>
      </c>
      <c r="Y72" s="49">
        <f t="shared" ca="1" si="30"/>
        <v>11.476886707928735</v>
      </c>
      <c r="Z72" s="49">
        <f t="shared" ca="1" si="31"/>
        <v>19.82913031901186</v>
      </c>
      <c r="AA72" s="49">
        <f t="shared" ca="1" si="32"/>
        <v>30.107788092502204</v>
      </c>
      <c r="AB72" s="49">
        <f t="shared" ca="1" si="33"/>
        <v>42.312860028399705</v>
      </c>
      <c r="AC72" s="49">
        <f t="shared" ca="1" si="34"/>
        <v>56.444346126704389</v>
      </c>
      <c r="AD72" s="49">
        <f t="shared" ca="1" si="35"/>
        <v>72.502246387416307</v>
      </c>
      <c r="AE72" s="49">
        <f t="shared" ca="1" si="36"/>
        <v>90.486560810535352</v>
      </c>
      <c r="AF72" s="49">
        <f t="shared" ca="1" si="37"/>
        <v>110.39728939606164</v>
      </c>
      <c r="AG72" s="49">
        <f t="shared" ca="1" si="38"/>
        <v>132.23443214399509</v>
      </c>
      <c r="AH72" s="49">
        <f t="shared" ca="1" si="39"/>
        <v>155.9979890543357</v>
      </c>
      <c r="AI72" s="49">
        <f t="shared" ca="1" si="40"/>
        <v>181.68796012708367</v>
      </c>
      <c r="AJ72" s="49">
        <f t="shared" ca="1" si="41"/>
        <v>209.30434536223856</v>
      </c>
      <c r="AK72" s="75">
        <f ca="1">T72*VLOOKUP('Tipo de Pilha_Furieri2014'!$E$1,'Área - us ur_Furieri2014'!$A$4:$R$6,2,FALSE)/1000</f>
        <v>0</v>
      </c>
      <c r="AL72" s="76">
        <f ca="1">U72*VLOOKUP('Tipo de Pilha_Furieri2014'!$E$1,'Área - us ur_Furieri2014'!$A$4:$R$6,3,FALSE)/1000</f>
        <v>0</v>
      </c>
      <c r="AM72" s="76">
        <f ca="1">V72*VLOOKUP('Tipo de Pilha_Furieri2014'!$E$1,'Área - us ur_Furieri2014'!$A$4:$R$6,4,FALSE)/1000</f>
        <v>0</v>
      </c>
      <c r="AN72" s="76">
        <f ca="1">W72*VLOOKUP('Tipo de Pilha_Furieri2014'!$E$1,'Área - us ur_Furieri2014'!$A$4:$R$6,5,FALSE)/1000</f>
        <v>5.3509271379451008E-5</v>
      </c>
      <c r="AO72" s="76">
        <f ca="1">X72*VLOOKUP('Tipo de Pilha_Furieri2014'!$E$1,'Área - us ur_Furieri2014'!$A$4:$R$6,6,FALSE)/1000</f>
        <v>8.0311810422119322E-4</v>
      </c>
      <c r="AP72" s="76">
        <f ca="1">Y72*VLOOKUP('Tipo de Pilha_Furieri2014'!$E$1,'Área - us ur_Furieri2014'!$A$4:$R$6,7,FALSE)/1000</f>
        <v>2.3298080017095332E-3</v>
      </c>
      <c r="AQ72" s="76">
        <f ca="1">Z72*VLOOKUP('Tipo de Pilha_Furieri2014'!$E$1,'Área - us ur_Furieri2014'!$A$4:$R$6,8,FALSE)/1000</f>
        <v>3.0338569388088142E-3</v>
      </c>
      <c r="AR72" s="76">
        <f ca="1">AA72*VLOOKUP('Tipo de Pilha_Furieri2014'!$E$1,'Área - us ur_Furieri2014'!$A$4:$R$6,9,FALSE)/1000</f>
        <v>3.2817489020827402E-3</v>
      </c>
      <c r="AS72" s="76">
        <f ca="1">AB72*VLOOKUP('Tipo de Pilha_Furieri2014'!$E$1,'Área - us ur_Furieri2014'!$A$4:$R$6,10,FALSE)/1000</f>
        <v>2.2848944415335844E-3</v>
      </c>
      <c r="AT72" s="76">
        <f ca="1">AC72*VLOOKUP('Tipo de Pilha_Furieri2014'!$E$1,'Área - us ur_Furieri2014'!$A$4:$R$6,11,FALSE)/1000</f>
        <v>1.9755521144346538E-3</v>
      </c>
      <c r="AU72" s="76">
        <f ca="1">AD72*VLOOKUP('Tipo de Pilha_Furieri2014'!$E$1,'Área - us ur_Furieri2014'!$A$4:$R$6,12,FALSE)/1000</f>
        <v>1.7400539132979914E-3</v>
      </c>
      <c r="AV72" s="76">
        <f ca="1">AE72*VLOOKUP('Tipo de Pilha_Furieri2014'!$E$1,'Área - us ur_Furieri2014'!$A$4:$R$6,13,FALSE)/1000</f>
        <v>5.4291936486321212E-4</v>
      </c>
      <c r="AW72" s="76">
        <f ca="1">AF72*VLOOKUP('Tipo de Pilha_Furieri2014'!$E$1,'Área - us ur_Furieri2014'!$A$4:$R$6,14,FALSE)/1000</f>
        <v>3.3119186818818491E-4</v>
      </c>
      <c r="AX72" s="76">
        <f ca="1">AG72*VLOOKUP('Tipo de Pilha_Furieri2014'!$E$1,'Área - us ur_Furieri2014'!$A$4:$R$6,15,FALSE)/1000</f>
        <v>1.322344321439951E-4</v>
      </c>
      <c r="AY72" s="76">
        <f ca="1">AH72*VLOOKUP('Tipo de Pilha_Furieri2014'!$E$1,'Área - us ur_Furieri2014'!$A$4:$R$6,16,FALSE)/1000</f>
        <v>0</v>
      </c>
      <c r="AZ72" s="76">
        <f ca="1">AI72*VLOOKUP('Tipo de Pilha_Furieri2014'!$E$1,'Área - us ur_Furieri2014'!$A$4:$R$6,17,FALSE)/1000</f>
        <v>0</v>
      </c>
      <c r="BA72" s="77">
        <f ca="1">AJ72*VLOOKUP('Tipo de Pilha_Furieri2014'!$E$1,'Área - us ur_Furieri2014'!$A$4:$R$6,18,FALSE)/1000</f>
        <v>0</v>
      </c>
      <c r="BB72" s="70">
        <f t="shared" ca="1" si="42"/>
        <v>1.6508887352663357E-2</v>
      </c>
    </row>
    <row r="73" spans="1:54" ht="15" customHeight="1" x14ac:dyDescent="0.2">
      <c r="A73" s="90">
        <f>'Série Vento-3 dias'!J73</f>
        <v>42217</v>
      </c>
      <c r="B73" s="55">
        <f ca="1">'Série Vento-3 dias'!K73</f>
        <v>10.309457759999999</v>
      </c>
      <c r="C73" s="48">
        <f t="shared" ca="1" si="43"/>
        <v>5.1547288800000007E-2</v>
      </c>
      <c r="D73" s="49">
        <f t="shared" ca="1" si="44"/>
        <v>0.15464186639999997</v>
      </c>
      <c r="E73" s="49">
        <f t="shared" ca="1" si="45"/>
        <v>0.25773644400000001</v>
      </c>
      <c r="F73" s="49">
        <f t="shared" ca="1" si="46"/>
        <v>0.36083102159999991</v>
      </c>
      <c r="G73" s="49">
        <f t="shared" ca="1" si="47"/>
        <v>0.46392559919999998</v>
      </c>
      <c r="H73" s="49">
        <f t="shared" ca="1" si="48"/>
        <v>0.56702017680000005</v>
      </c>
      <c r="I73" s="49">
        <f t="shared" ca="1" si="49"/>
        <v>0.67011475440000001</v>
      </c>
      <c r="J73" s="49">
        <f t="shared" ca="1" si="50"/>
        <v>0.77320933200000008</v>
      </c>
      <c r="K73" s="49">
        <f t="shared" ca="1" si="51"/>
        <v>0.87630390959999993</v>
      </c>
      <c r="L73" s="49">
        <f t="shared" ca="1" si="52"/>
        <v>0.97939848719999989</v>
      </c>
      <c r="M73" s="49">
        <f t="shared" ca="1" si="53"/>
        <v>1.0824930648</v>
      </c>
      <c r="N73" s="49">
        <f t="shared" ca="1" si="54"/>
        <v>1.1855876423999998</v>
      </c>
      <c r="O73" s="49">
        <f t="shared" ca="1" si="55"/>
        <v>1.2886822199999999</v>
      </c>
      <c r="P73" s="49">
        <f t="shared" ca="1" si="56"/>
        <v>1.3917767975999999</v>
      </c>
      <c r="Q73" s="49">
        <f t="shared" ca="1" si="57"/>
        <v>1.4948713751999998</v>
      </c>
      <c r="R73" s="49">
        <f t="shared" ca="1" si="58"/>
        <v>1.5979659528000001</v>
      </c>
      <c r="S73" s="50">
        <f t="shared" ca="1" si="59"/>
        <v>1.7010605303999999</v>
      </c>
      <c r="T73" s="48">
        <f t="shared" ca="1" si="25"/>
        <v>0</v>
      </c>
      <c r="U73" s="49">
        <f t="shared" ca="1" si="26"/>
        <v>0</v>
      </c>
      <c r="V73" s="49">
        <f t="shared" ca="1" si="27"/>
        <v>0</v>
      </c>
      <c r="W73" s="49">
        <f t="shared" ca="1" si="28"/>
        <v>0</v>
      </c>
      <c r="X73" s="49">
        <f t="shared" ca="1" si="29"/>
        <v>0.91489486430258415</v>
      </c>
      <c r="Y73" s="49">
        <f t="shared" ca="1" si="30"/>
        <v>4.5144270933175914</v>
      </c>
      <c r="Z73" s="49">
        <f t="shared" ca="1" si="31"/>
        <v>9.3468643862731948</v>
      </c>
      <c r="AA73" s="49">
        <f t="shared" ca="1" si="32"/>
        <v>15.412206743169406</v>
      </c>
      <c r="AB73" s="49">
        <f t="shared" ca="1" si="33"/>
        <v>22.710454164006201</v>
      </c>
      <c r="AC73" s="49">
        <f t="shared" ca="1" si="34"/>
        <v>31.241606648783609</v>
      </c>
      <c r="AD73" s="49">
        <f t="shared" ca="1" si="35"/>
        <v>41.00566419750163</v>
      </c>
      <c r="AE73" s="49">
        <f t="shared" ca="1" si="36"/>
        <v>52.002626810160223</v>
      </c>
      <c r="AF73" s="49">
        <f t="shared" ca="1" si="37"/>
        <v>64.232494486759435</v>
      </c>
      <c r="AG73" s="49">
        <f t="shared" ca="1" si="38"/>
        <v>77.695267227299254</v>
      </c>
      <c r="AH73" s="49">
        <f t="shared" ca="1" si="39"/>
        <v>92.390945031779637</v>
      </c>
      <c r="AI73" s="49">
        <f t="shared" ca="1" si="40"/>
        <v>108.31952790020071</v>
      </c>
      <c r="AJ73" s="49">
        <f t="shared" ca="1" si="41"/>
        <v>125.48101583256231</v>
      </c>
      <c r="AK73" s="75">
        <f ca="1">T73*VLOOKUP('Tipo de Pilha_Furieri2014'!$E$1,'Área - us ur_Furieri2014'!$A$4:$R$6,2,FALSE)/1000</f>
        <v>0</v>
      </c>
      <c r="AL73" s="76">
        <f ca="1">U73*VLOOKUP('Tipo de Pilha_Furieri2014'!$E$1,'Área - us ur_Furieri2014'!$A$4:$R$6,3,FALSE)/1000</f>
        <v>0</v>
      </c>
      <c r="AM73" s="76">
        <f ca="1">V73*VLOOKUP('Tipo de Pilha_Furieri2014'!$E$1,'Área - us ur_Furieri2014'!$A$4:$R$6,4,FALSE)/1000</f>
        <v>0</v>
      </c>
      <c r="AN73" s="76">
        <f ca="1">W73*VLOOKUP('Tipo de Pilha_Furieri2014'!$E$1,'Área - us ur_Furieri2014'!$A$4:$R$6,5,FALSE)/1000</f>
        <v>0</v>
      </c>
      <c r="AO73" s="76">
        <f ca="1">X73*VLOOKUP('Tipo de Pilha_Furieri2014'!$E$1,'Área - us ur_Furieri2014'!$A$4:$R$6,6,FALSE)/1000</f>
        <v>1.4546828342411089E-4</v>
      </c>
      <c r="AP73" s="76">
        <f ca="1">Y73*VLOOKUP('Tipo de Pilha_Furieri2014'!$E$1,'Área - us ur_Furieri2014'!$A$4:$R$6,7,FALSE)/1000</f>
        <v>9.1642869994347108E-4</v>
      </c>
      <c r="AQ73" s="76">
        <f ca="1">Z73*VLOOKUP('Tipo de Pilha_Furieri2014'!$E$1,'Área - us ur_Furieri2014'!$A$4:$R$6,8,FALSE)/1000</f>
        <v>1.4300702510997986E-3</v>
      </c>
      <c r="AR73" s="76">
        <f ca="1">AA73*VLOOKUP('Tipo de Pilha_Furieri2014'!$E$1,'Área - us ur_Furieri2014'!$A$4:$R$6,9,FALSE)/1000</f>
        <v>1.6799305350054651E-3</v>
      </c>
      <c r="AS73" s="76">
        <f ca="1">AB73*VLOOKUP('Tipo de Pilha_Furieri2014'!$E$1,'Área - us ur_Furieri2014'!$A$4:$R$6,10,FALSE)/1000</f>
        <v>1.226364524856335E-3</v>
      </c>
      <c r="AT73" s="76">
        <f ca="1">AC73*VLOOKUP('Tipo de Pilha_Furieri2014'!$E$1,'Área - us ur_Furieri2014'!$A$4:$R$6,11,FALSE)/1000</f>
        <v>1.0934562327074265E-3</v>
      </c>
      <c r="AU73" s="76">
        <f ca="1">AD73*VLOOKUP('Tipo de Pilha_Furieri2014'!$E$1,'Área - us ur_Furieri2014'!$A$4:$R$6,12,FALSE)/1000</f>
        <v>9.8413594074003917E-4</v>
      </c>
      <c r="AV73" s="76">
        <f ca="1">AE73*VLOOKUP('Tipo de Pilha_Furieri2014'!$E$1,'Área - us ur_Furieri2014'!$A$4:$R$6,13,FALSE)/1000</f>
        <v>3.1201576086096133E-4</v>
      </c>
      <c r="AW73" s="76">
        <f ca="1">AF73*VLOOKUP('Tipo de Pilha_Furieri2014'!$E$1,'Área - us ur_Furieri2014'!$A$4:$R$6,14,FALSE)/1000</f>
        <v>1.9269748346027832E-4</v>
      </c>
      <c r="AX73" s="76">
        <f ca="1">AG73*VLOOKUP('Tipo de Pilha_Furieri2014'!$E$1,'Área - us ur_Furieri2014'!$A$4:$R$6,15,FALSE)/1000</f>
        <v>7.7695267227299256E-5</v>
      </c>
      <c r="AY73" s="76">
        <f ca="1">AH73*VLOOKUP('Tipo de Pilha_Furieri2014'!$E$1,'Área - us ur_Furieri2014'!$A$4:$R$6,16,FALSE)/1000</f>
        <v>0</v>
      </c>
      <c r="AZ73" s="76">
        <f ca="1">AI73*VLOOKUP('Tipo de Pilha_Furieri2014'!$E$1,'Área - us ur_Furieri2014'!$A$4:$R$6,17,FALSE)/1000</f>
        <v>0</v>
      </c>
      <c r="BA73" s="77">
        <f ca="1">AJ73*VLOOKUP('Tipo de Pilha_Furieri2014'!$E$1,'Área - us ur_Furieri2014'!$A$4:$R$6,18,FALSE)/1000</f>
        <v>0</v>
      </c>
      <c r="BB73" s="70">
        <f t="shared" ca="1" si="42"/>
        <v>8.0582629793251852E-3</v>
      </c>
    </row>
    <row r="74" spans="1:54" ht="15" customHeight="1" x14ac:dyDescent="0.2">
      <c r="A74" s="90">
        <f>'Série Vento-3 dias'!J74</f>
        <v>42220</v>
      </c>
      <c r="B74" s="55">
        <f ca="1">'Série Vento-3 dias'!K74</f>
        <v>12.886822199999999</v>
      </c>
      <c r="C74" s="48">
        <f t="shared" ca="1" si="43"/>
        <v>6.4434111000000002E-2</v>
      </c>
      <c r="D74" s="49">
        <f t="shared" ca="1" si="44"/>
        <v>0.19330233299999999</v>
      </c>
      <c r="E74" s="49">
        <f t="shared" ca="1" si="45"/>
        <v>0.32217055500000003</v>
      </c>
      <c r="F74" s="49">
        <f t="shared" ca="1" si="46"/>
        <v>0.45103877699999995</v>
      </c>
      <c r="G74" s="49">
        <f t="shared" ca="1" si="47"/>
        <v>0.57990699899999998</v>
      </c>
      <c r="H74" s="49">
        <f t="shared" ca="1" si="48"/>
        <v>0.70877522100000001</v>
      </c>
      <c r="I74" s="49">
        <f t="shared" ca="1" si="49"/>
        <v>0.83764344299999993</v>
      </c>
      <c r="J74" s="49">
        <f t="shared" ca="1" si="50"/>
        <v>0.96651166500000008</v>
      </c>
      <c r="K74" s="49">
        <f t="shared" ca="1" si="51"/>
        <v>1.095379887</v>
      </c>
      <c r="L74" s="49">
        <f t="shared" ca="1" si="52"/>
        <v>1.2242481089999999</v>
      </c>
      <c r="M74" s="49">
        <f t="shared" ca="1" si="53"/>
        <v>1.3531163310000001</v>
      </c>
      <c r="N74" s="49">
        <f t="shared" ca="1" si="54"/>
        <v>1.4819845529999998</v>
      </c>
      <c r="O74" s="49">
        <f t="shared" ca="1" si="55"/>
        <v>1.6108527749999999</v>
      </c>
      <c r="P74" s="49">
        <f t="shared" ca="1" si="56"/>
        <v>1.739720997</v>
      </c>
      <c r="Q74" s="49">
        <f t="shared" ca="1" si="57"/>
        <v>1.8685892189999997</v>
      </c>
      <c r="R74" s="49">
        <f t="shared" ca="1" si="58"/>
        <v>1.9974574410000003</v>
      </c>
      <c r="S74" s="50">
        <f t="shared" ca="1" si="59"/>
        <v>2.1263256629999998</v>
      </c>
      <c r="T74" s="48">
        <f t="shared" ca="1" si="25"/>
        <v>0</v>
      </c>
      <c r="U74" s="49">
        <f t="shared" ca="1" si="26"/>
        <v>0</v>
      </c>
      <c r="V74" s="49">
        <f t="shared" ca="1" si="27"/>
        <v>0</v>
      </c>
      <c r="W74" s="49">
        <f t="shared" ca="1" si="28"/>
        <v>0.55164197298403106</v>
      </c>
      <c r="X74" s="49">
        <f t="shared" ca="1" si="29"/>
        <v>5.0510572592527874</v>
      </c>
      <c r="Y74" s="49">
        <f t="shared" ca="1" si="30"/>
        <v>11.476886707928735</v>
      </c>
      <c r="Z74" s="49">
        <f t="shared" ca="1" si="31"/>
        <v>19.82913031901186</v>
      </c>
      <c r="AA74" s="49">
        <f t="shared" ca="1" si="32"/>
        <v>30.107788092502204</v>
      </c>
      <c r="AB74" s="49">
        <f t="shared" ca="1" si="33"/>
        <v>42.312860028399705</v>
      </c>
      <c r="AC74" s="49">
        <f t="shared" ca="1" si="34"/>
        <v>56.444346126704389</v>
      </c>
      <c r="AD74" s="49">
        <f t="shared" ca="1" si="35"/>
        <v>72.502246387416307</v>
      </c>
      <c r="AE74" s="49">
        <f t="shared" ca="1" si="36"/>
        <v>90.486560810535352</v>
      </c>
      <c r="AF74" s="49">
        <f t="shared" ca="1" si="37"/>
        <v>110.39728939606164</v>
      </c>
      <c r="AG74" s="49">
        <f t="shared" ca="1" si="38"/>
        <v>132.23443214399509</v>
      </c>
      <c r="AH74" s="49">
        <f t="shared" ca="1" si="39"/>
        <v>155.9979890543357</v>
      </c>
      <c r="AI74" s="49">
        <f t="shared" ca="1" si="40"/>
        <v>181.68796012708367</v>
      </c>
      <c r="AJ74" s="49">
        <f t="shared" ca="1" si="41"/>
        <v>209.30434536223856</v>
      </c>
      <c r="AK74" s="75">
        <f ca="1">T74*VLOOKUP('Tipo de Pilha_Furieri2014'!$E$1,'Área - us ur_Furieri2014'!$A$4:$R$6,2,FALSE)/1000</f>
        <v>0</v>
      </c>
      <c r="AL74" s="76">
        <f ca="1">U74*VLOOKUP('Tipo de Pilha_Furieri2014'!$E$1,'Área - us ur_Furieri2014'!$A$4:$R$6,3,FALSE)/1000</f>
        <v>0</v>
      </c>
      <c r="AM74" s="76">
        <f ca="1">V74*VLOOKUP('Tipo de Pilha_Furieri2014'!$E$1,'Área - us ur_Furieri2014'!$A$4:$R$6,4,FALSE)/1000</f>
        <v>0</v>
      </c>
      <c r="AN74" s="76">
        <f ca="1">W74*VLOOKUP('Tipo de Pilha_Furieri2014'!$E$1,'Área - us ur_Furieri2014'!$A$4:$R$6,5,FALSE)/1000</f>
        <v>5.3509271379451008E-5</v>
      </c>
      <c r="AO74" s="76">
        <f ca="1">X74*VLOOKUP('Tipo de Pilha_Furieri2014'!$E$1,'Área - us ur_Furieri2014'!$A$4:$R$6,6,FALSE)/1000</f>
        <v>8.0311810422119322E-4</v>
      </c>
      <c r="AP74" s="76">
        <f ca="1">Y74*VLOOKUP('Tipo de Pilha_Furieri2014'!$E$1,'Área - us ur_Furieri2014'!$A$4:$R$6,7,FALSE)/1000</f>
        <v>2.3298080017095332E-3</v>
      </c>
      <c r="AQ74" s="76">
        <f ca="1">Z74*VLOOKUP('Tipo de Pilha_Furieri2014'!$E$1,'Área - us ur_Furieri2014'!$A$4:$R$6,8,FALSE)/1000</f>
        <v>3.0338569388088142E-3</v>
      </c>
      <c r="AR74" s="76">
        <f ca="1">AA74*VLOOKUP('Tipo de Pilha_Furieri2014'!$E$1,'Área - us ur_Furieri2014'!$A$4:$R$6,9,FALSE)/1000</f>
        <v>3.2817489020827402E-3</v>
      </c>
      <c r="AS74" s="76">
        <f ca="1">AB74*VLOOKUP('Tipo de Pilha_Furieri2014'!$E$1,'Área - us ur_Furieri2014'!$A$4:$R$6,10,FALSE)/1000</f>
        <v>2.2848944415335844E-3</v>
      </c>
      <c r="AT74" s="76">
        <f ca="1">AC74*VLOOKUP('Tipo de Pilha_Furieri2014'!$E$1,'Área - us ur_Furieri2014'!$A$4:$R$6,11,FALSE)/1000</f>
        <v>1.9755521144346538E-3</v>
      </c>
      <c r="AU74" s="76">
        <f ca="1">AD74*VLOOKUP('Tipo de Pilha_Furieri2014'!$E$1,'Área - us ur_Furieri2014'!$A$4:$R$6,12,FALSE)/1000</f>
        <v>1.7400539132979914E-3</v>
      </c>
      <c r="AV74" s="76">
        <f ca="1">AE74*VLOOKUP('Tipo de Pilha_Furieri2014'!$E$1,'Área - us ur_Furieri2014'!$A$4:$R$6,13,FALSE)/1000</f>
        <v>5.4291936486321212E-4</v>
      </c>
      <c r="AW74" s="76">
        <f ca="1">AF74*VLOOKUP('Tipo de Pilha_Furieri2014'!$E$1,'Área - us ur_Furieri2014'!$A$4:$R$6,14,FALSE)/1000</f>
        <v>3.3119186818818491E-4</v>
      </c>
      <c r="AX74" s="76">
        <f ca="1">AG74*VLOOKUP('Tipo de Pilha_Furieri2014'!$E$1,'Área - us ur_Furieri2014'!$A$4:$R$6,15,FALSE)/1000</f>
        <v>1.322344321439951E-4</v>
      </c>
      <c r="AY74" s="76">
        <f ca="1">AH74*VLOOKUP('Tipo de Pilha_Furieri2014'!$E$1,'Área - us ur_Furieri2014'!$A$4:$R$6,16,FALSE)/1000</f>
        <v>0</v>
      </c>
      <c r="AZ74" s="76">
        <f ca="1">AI74*VLOOKUP('Tipo de Pilha_Furieri2014'!$E$1,'Área - us ur_Furieri2014'!$A$4:$R$6,17,FALSE)/1000</f>
        <v>0</v>
      </c>
      <c r="BA74" s="77">
        <f ca="1">AJ74*VLOOKUP('Tipo de Pilha_Furieri2014'!$E$1,'Área - us ur_Furieri2014'!$A$4:$R$6,18,FALSE)/1000</f>
        <v>0</v>
      </c>
      <c r="BB74" s="70">
        <f t="shared" ca="1" si="42"/>
        <v>1.6508887352663357E-2</v>
      </c>
    </row>
    <row r="75" spans="1:54" ht="15" customHeight="1" x14ac:dyDescent="0.2">
      <c r="A75" s="90">
        <f>'Série Vento-3 dias'!J75</f>
        <v>42223</v>
      </c>
      <c r="B75" s="55">
        <f ca="1">'Série Vento-3 dias'!K75</f>
        <v>14.605065159999999</v>
      </c>
      <c r="C75" s="48">
        <f t="shared" ca="1" si="43"/>
        <v>7.3025325800000013E-2</v>
      </c>
      <c r="D75" s="49">
        <f t="shared" ca="1" si="44"/>
        <v>0.21907597739999998</v>
      </c>
      <c r="E75" s="49">
        <f t="shared" ca="1" si="45"/>
        <v>0.36512662899999998</v>
      </c>
      <c r="F75" s="49">
        <f t="shared" ca="1" si="46"/>
        <v>0.51117728059999989</v>
      </c>
      <c r="G75" s="49">
        <f t="shared" ca="1" si="47"/>
        <v>0.65722793219999998</v>
      </c>
      <c r="H75" s="49">
        <f t="shared" ca="1" si="48"/>
        <v>0.80327858380000006</v>
      </c>
      <c r="I75" s="49">
        <f t="shared" ca="1" si="49"/>
        <v>0.94932923539999992</v>
      </c>
      <c r="J75" s="49">
        <f t="shared" ca="1" si="50"/>
        <v>1.095379887</v>
      </c>
      <c r="K75" s="49">
        <f t="shared" ca="1" si="51"/>
        <v>1.2414305386</v>
      </c>
      <c r="L75" s="49">
        <f t="shared" ca="1" si="52"/>
        <v>1.3874811901999999</v>
      </c>
      <c r="M75" s="49">
        <f t="shared" ca="1" si="53"/>
        <v>1.5335318417999999</v>
      </c>
      <c r="N75" s="49">
        <f t="shared" ca="1" si="54"/>
        <v>1.6795824933999997</v>
      </c>
      <c r="O75" s="49">
        <f t="shared" ca="1" si="55"/>
        <v>1.8256331449999998</v>
      </c>
      <c r="P75" s="49">
        <f t="shared" ca="1" si="56"/>
        <v>1.9716837966</v>
      </c>
      <c r="Q75" s="49">
        <f t="shared" ca="1" si="57"/>
        <v>2.1177344481999998</v>
      </c>
      <c r="R75" s="49">
        <f t="shared" ca="1" si="58"/>
        <v>2.2637850998000002</v>
      </c>
      <c r="S75" s="50">
        <f t="shared" ca="1" si="59"/>
        <v>2.4098357513999997</v>
      </c>
      <c r="T75" s="48">
        <f t="shared" ca="1" si="25"/>
        <v>0</v>
      </c>
      <c r="U75" s="49">
        <f t="shared" ca="1" si="26"/>
        <v>0</v>
      </c>
      <c r="V75" s="49">
        <f t="shared" ca="1" si="27"/>
        <v>0</v>
      </c>
      <c r="W75" s="49">
        <f t="shared" ca="1" si="28"/>
        <v>2.4116375663654424</v>
      </c>
      <c r="X75" s="49">
        <f t="shared" ca="1" si="29"/>
        <v>8.6753852289694926</v>
      </c>
      <c r="Y75" s="49">
        <f t="shared" ca="1" si="30"/>
        <v>17.413504860176555</v>
      </c>
      <c r="Z75" s="49">
        <f t="shared" ca="1" si="31"/>
        <v>28.625996459986609</v>
      </c>
      <c r="AA75" s="49">
        <f t="shared" ca="1" si="32"/>
        <v>42.312860028399705</v>
      </c>
      <c r="AB75" s="49">
        <f t="shared" ca="1" si="33"/>
        <v>58.474095565415801</v>
      </c>
      <c r="AC75" s="49">
        <f t="shared" ca="1" si="34"/>
        <v>77.1097030710349</v>
      </c>
      <c r="AD75" s="49">
        <f t="shared" ca="1" si="35"/>
        <v>98.219682545257001</v>
      </c>
      <c r="AE75" s="49">
        <f t="shared" ca="1" si="36"/>
        <v>121.80403398808208</v>
      </c>
      <c r="AF75" s="49">
        <f t="shared" ca="1" si="37"/>
        <v>147.86275739951026</v>
      </c>
      <c r="AG75" s="49">
        <f t="shared" ca="1" si="38"/>
        <v>176.39585277954146</v>
      </c>
      <c r="AH75" s="49">
        <f t="shared" ca="1" si="39"/>
        <v>207.40332012817555</v>
      </c>
      <c r="AI75" s="49">
        <f t="shared" ca="1" si="40"/>
        <v>240.88515944541282</v>
      </c>
      <c r="AJ75" s="49">
        <f t="shared" ca="1" si="41"/>
        <v>276.84137073125294</v>
      </c>
      <c r="AK75" s="75">
        <f ca="1">T75*VLOOKUP('Tipo de Pilha_Furieri2014'!$E$1,'Área - us ur_Furieri2014'!$A$4:$R$6,2,FALSE)/1000</f>
        <v>0</v>
      </c>
      <c r="AL75" s="76">
        <f ca="1">U75*VLOOKUP('Tipo de Pilha_Furieri2014'!$E$1,'Área - us ur_Furieri2014'!$A$4:$R$6,3,FALSE)/1000</f>
        <v>0</v>
      </c>
      <c r="AM75" s="76">
        <f ca="1">V75*VLOOKUP('Tipo de Pilha_Furieri2014'!$E$1,'Área - us ur_Furieri2014'!$A$4:$R$6,4,FALSE)/1000</f>
        <v>0</v>
      </c>
      <c r="AN75" s="76">
        <f ca="1">W75*VLOOKUP('Tipo de Pilha_Furieri2014'!$E$1,'Área - us ur_Furieri2014'!$A$4:$R$6,5,FALSE)/1000</f>
        <v>2.3392884393744789E-4</v>
      </c>
      <c r="AO75" s="76">
        <f ca="1">X75*VLOOKUP('Tipo de Pilha_Furieri2014'!$E$1,'Área - us ur_Furieri2014'!$A$4:$R$6,6,FALSE)/1000</f>
        <v>1.3793862514061494E-3</v>
      </c>
      <c r="AP75" s="76">
        <f ca="1">Y75*VLOOKUP('Tipo de Pilha_Furieri2014'!$E$1,'Área - us ur_Furieri2014'!$A$4:$R$6,7,FALSE)/1000</f>
        <v>3.5349414866158407E-3</v>
      </c>
      <c r="AQ75" s="76">
        <f ca="1">Z75*VLOOKUP('Tipo de Pilha_Furieri2014'!$E$1,'Área - us ur_Furieri2014'!$A$4:$R$6,8,FALSE)/1000</f>
        <v>4.3797774583779515E-3</v>
      </c>
      <c r="AR75" s="76">
        <f ca="1">AA75*VLOOKUP('Tipo de Pilha_Furieri2014'!$E$1,'Área - us ur_Furieri2014'!$A$4:$R$6,9,FALSE)/1000</f>
        <v>4.6121017430955681E-3</v>
      </c>
      <c r="AS75" s="76">
        <f ca="1">AB75*VLOOKUP('Tipo de Pilha_Furieri2014'!$E$1,'Área - us ur_Furieri2014'!$A$4:$R$6,10,FALSE)/1000</f>
        <v>3.1576011605324535E-3</v>
      </c>
      <c r="AT75" s="76">
        <f ca="1">AC75*VLOOKUP('Tipo de Pilha_Furieri2014'!$E$1,'Área - us ur_Furieri2014'!$A$4:$R$6,11,FALSE)/1000</f>
        <v>2.6988396074862217E-3</v>
      </c>
      <c r="AU75" s="76">
        <f ca="1">AD75*VLOOKUP('Tipo de Pilha_Furieri2014'!$E$1,'Área - us ur_Furieri2014'!$A$4:$R$6,12,FALSE)/1000</f>
        <v>2.3572723810861679E-3</v>
      </c>
      <c r="AV75" s="76">
        <f ca="1">AE75*VLOOKUP('Tipo de Pilha_Furieri2014'!$E$1,'Área - us ur_Furieri2014'!$A$4:$R$6,13,FALSE)/1000</f>
        <v>7.3082420392849251E-4</v>
      </c>
      <c r="AW75" s="76">
        <f ca="1">AF75*VLOOKUP('Tipo de Pilha_Furieri2014'!$E$1,'Área - us ur_Furieri2014'!$A$4:$R$6,14,FALSE)/1000</f>
        <v>4.4358827219853083E-4</v>
      </c>
      <c r="AX75" s="76">
        <f ca="1">AG75*VLOOKUP('Tipo de Pilha_Furieri2014'!$E$1,'Área - us ur_Furieri2014'!$A$4:$R$6,15,FALSE)/1000</f>
        <v>1.7639585277954146E-4</v>
      </c>
      <c r="AY75" s="76">
        <f ca="1">AH75*VLOOKUP('Tipo de Pilha_Furieri2014'!$E$1,'Área - us ur_Furieri2014'!$A$4:$R$6,16,FALSE)/1000</f>
        <v>0</v>
      </c>
      <c r="AZ75" s="76">
        <f ca="1">AI75*VLOOKUP('Tipo de Pilha_Furieri2014'!$E$1,'Área - us ur_Furieri2014'!$A$4:$R$6,17,FALSE)/1000</f>
        <v>0</v>
      </c>
      <c r="BA75" s="77">
        <f ca="1">AJ75*VLOOKUP('Tipo de Pilha_Furieri2014'!$E$1,'Área - us ur_Furieri2014'!$A$4:$R$6,18,FALSE)/1000</f>
        <v>0</v>
      </c>
      <c r="BB75" s="70">
        <f t="shared" ca="1" si="42"/>
        <v>2.3704657261444363E-2</v>
      </c>
    </row>
    <row r="76" spans="1:54" ht="15" customHeight="1" x14ac:dyDescent="0.2">
      <c r="A76" s="90">
        <f>'Série Vento-3 dias'!J76</f>
        <v>42226</v>
      </c>
      <c r="B76" s="55">
        <f ca="1">'Série Vento-3 dias'!K76</f>
        <v>10.309457759999999</v>
      </c>
      <c r="C76" s="48">
        <f t="shared" ca="1" si="43"/>
        <v>5.1547288800000007E-2</v>
      </c>
      <c r="D76" s="49">
        <f t="shared" ca="1" si="44"/>
        <v>0.15464186639999997</v>
      </c>
      <c r="E76" s="49">
        <f t="shared" ca="1" si="45"/>
        <v>0.25773644400000001</v>
      </c>
      <c r="F76" s="49">
        <f t="shared" ca="1" si="46"/>
        <v>0.36083102159999991</v>
      </c>
      <c r="G76" s="49">
        <f t="shared" ca="1" si="47"/>
        <v>0.46392559919999998</v>
      </c>
      <c r="H76" s="49">
        <f t="shared" ca="1" si="48"/>
        <v>0.56702017680000005</v>
      </c>
      <c r="I76" s="49">
        <f t="shared" ca="1" si="49"/>
        <v>0.67011475440000001</v>
      </c>
      <c r="J76" s="49">
        <f t="shared" ca="1" si="50"/>
        <v>0.77320933200000008</v>
      </c>
      <c r="K76" s="49">
        <f t="shared" ca="1" si="51"/>
        <v>0.87630390959999993</v>
      </c>
      <c r="L76" s="49">
        <f t="shared" ca="1" si="52"/>
        <v>0.97939848719999989</v>
      </c>
      <c r="M76" s="49">
        <f t="shared" ca="1" si="53"/>
        <v>1.0824930648</v>
      </c>
      <c r="N76" s="49">
        <f t="shared" ca="1" si="54"/>
        <v>1.1855876423999998</v>
      </c>
      <c r="O76" s="49">
        <f t="shared" ca="1" si="55"/>
        <v>1.2886822199999999</v>
      </c>
      <c r="P76" s="49">
        <f t="shared" ca="1" si="56"/>
        <v>1.3917767975999999</v>
      </c>
      <c r="Q76" s="49">
        <f t="shared" ca="1" si="57"/>
        <v>1.4948713751999998</v>
      </c>
      <c r="R76" s="49">
        <f t="shared" ca="1" si="58"/>
        <v>1.5979659528000001</v>
      </c>
      <c r="S76" s="50">
        <f t="shared" ca="1" si="59"/>
        <v>1.7010605303999999</v>
      </c>
      <c r="T76" s="48">
        <f t="shared" ca="1" si="25"/>
        <v>0</v>
      </c>
      <c r="U76" s="49">
        <f t="shared" ca="1" si="26"/>
        <v>0</v>
      </c>
      <c r="V76" s="49">
        <f t="shared" ca="1" si="27"/>
        <v>0</v>
      </c>
      <c r="W76" s="49">
        <f t="shared" ca="1" si="28"/>
        <v>0</v>
      </c>
      <c r="X76" s="49">
        <f t="shared" ca="1" si="29"/>
        <v>0.91489486430258415</v>
      </c>
      <c r="Y76" s="49">
        <f t="shared" ca="1" si="30"/>
        <v>4.5144270933175914</v>
      </c>
      <c r="Z76" s="49">
        <f t="shared" ca="1" si="31"/>
        <v>9.3468643862731948</v>
      </c>
      <c r="AA76" s="49">
        <f t="shared" ca="1" si="32"/>
        <v>15.412206743169406</v>
      </c>
      <c r="AB76" s="49">
        <f t="shared" ca="1" si="33"/>
        <v>22.710454164006201</v>
      </c>
      <c r="AC76" s="49">
        <f t="shared" ca="1" si="34"/>
        <v>31.241606648783609</v>
      </c>
      <c r="AD76" s="49">
        <f t="shared" ca="1" si="35"/>
        <v>41.00566419750163</v>
      </c>
      <c r="AE76" s="49">
        <f t="shared" ca="1" si="36"/>
        <v>52.002626810160223</v>
      </c>
      <c r="AF76" s="49">
        <f t="shared" ca="1" si="37"/>
        <v>64.232494486759435</v>
      </c>
      <c r="AG76" s="49">
        <f t="shared" ca="1" si="38"/>
        <v>77.695267227299254</v>
      </c>
      <c r="AH76" s="49">
        <f t="shared" ca="1" si="39"/>
        <v>92.390945031779637</v>
      </c>
      <c r="AI76" s="49">
        <f t="shared" ca="1" si="40"/>
        <v>108.31952790020071</v>
      </c>
      <c r="AJ76" s="49">
        <f t="shared" ca="1" si="41"/>
        <v>125.48101583256231</v>
      </c>
      <c r="AK76" s="75">
        <f ca="1">T76*VLOOKUP('Tipo de Pilha_Furieri2014'!$E$1,'Área - us ur_Furieri2014'!$A$4:$R$6,2,FALSE)/1000</f>
        <v>0</v>
      </c>
      <c r="AL76" s="76">
        <f ca="1">U76*VLOOKUP('Tipo de Pilha_Furieri2014'!$E$1,'Área - us ur_Furieri2014'!$A$4:$R$6,3,FALSE)/1000</f>
        <v>0</v>
      </c>
      <c r="AM76" s="76">
        <f ca="1">V76*VLOOKUP('Tipo de Pilha_Furieri2014'!$E$1,'Área - us ur_Furieri2014'!$A$4:$R$6,4,FALSE)/1000</f>
        <v>0</v>
      </c>
      <c r="AN76" s="76">
        <f ca="1">W76*VLOOKUP('Tipo de Pilha_Furieri2014'!$E$1,'Área - us ur_Furieri2014'!$A$4:$R$6,5,FALSE)/1000</f>
        <v>0</v>
      </c>
      <c r="AO76" s="76">
        <f ca="1">X76*VLOOKUP('Tipo de Pilha_Furieri2014'!$E$1,'Área - us ur_Furieri2014'!$A$4:$R$6,6,FALSE)/1000</f>
        <v>1.4546828342411089E-4</v>
      </c>
      <c r="AP76" s="76">
        <f ca="1">Y76*VLOOKUP('Tipo de Pilha_Furieri2014'!$E$1,'Área - us ur_Furieri2014'!$A$4:$R$6,7,FALSE)/1000</f>
        <v>9.1642869994347108E-4</v>
      </c>
      <c r="AQ76" s="76">
        <f ca="1">Z76*VLOOKUP('Tipo de Pilha_Furieri2014'!$E$1,'Área - us ur_Furieri2014'!$A$4:$R$6,8,FALSE)/1000</f>
        <v>1.4300702510997986E-3</v>
      </c>
      <c r="AR76" s="76">
        <f ca="1">AA76*VLOOKUP('Tipo de Pilha_Furieri2014'!$E$1,'Área - us ur_Furieri2014'!$A$4:$R$6,9,FALSE)/1000</f>
        <v>1.6799305350054651E-3</v>
      </c>
      <c r="AS76" s="76">
        <f ca="1">AB76*VLOOKUP('Tipo de Pilha_Furieri2014'!$E$1,'Área - us ur_Furieri2014'!$A$4:$R$6,10,FALSE)/1000</f>
        <v>1.226364524856335E-3</v>
      </c>
      <c r="AT76" s="76">
        <f ca="1">AC76*VLOOKUP('Tipo de Pilha_Furieri2014'!$E$1,'Área - us ur_Furieri2014'!$A$4:$R$6,11,FALSE)/1000</f>
        <v>1.0934562327074265E-3</v>
      </c>
      <c r="AU76" s="76">
        <f ca="1">AD76*VLOOKUP('Tipo de Pilha_Furieri2014'!$E$1,'Área - us ur_Furieri2014'!$A$4:$R$6,12,FALSE)/1000</f>
        <v>9.8413594074003917E-4</v>
      </c>
      <c r="AV76" s="76">
        <f ca="1">AE76*VLOOKUP('Tipo de Pilha_Furieri2014'!$E$1,'Área - us ur_Furieri2014'!$A$4:$R$6,13,FALSE)/1000</f>
        <v>3.1201576086096133E-4</v>
      </c>
      <c r="AW76" s="76">
        <f ca="1">AF76*VLOOKUP('Tipo de Pilha_Furieri2014'!$E$1,'Área - us ur_Furieri2014'!$A$4:$R$6,14,FALSE)/1000</f>
        <v>1.9269748346027832E-4</v>
      </c>
      <c r="AX76" s="76">
        <f ca="1">AG76*VLOOKUP('Tipo de Pilha_Furieri2014'!$E$1,'Área - us ur_Furieri2014'!$A$4:$R$6,15,FALSE)/1000</f>
        <v>7.7695267227299256E-5</v>
      </c>
      <c r="AY76" s="76">
        <f ca="1">AH76*VLOOKUP('Tipo de Pilha_Furieri2014'!$E$1,'Área - us ur_Furieri2014'!$A$4:$R$6,16,FALSE)/1000</f>
        <v>0</v>
      </c>
      <c r="AZ76" s="76">
        <f ca="1">AI76*VLOOKUP('Tipo de Pilha_Furieri2014'!$E$1,'Área - us ur_Furieri2014'!$A$4:$R$6,17,FALSE)/1000</f>
        <v>0</v>
      </c>
      <c r="BA76" s="77">
        <f ca="1">AJ76*VLOOKUP('Tipo de Pilha_Furieri2014'!$E$1,'Área - us ur_Furieri2014'!$A$4:$R$6,18,FALSE)/1000</f>
        <v>0</v>
      </c>
      <c r="BB76" s="70">
        <f t="shared" ca="1" si="42"/>
        <v>8.0582629793251852E-3</v>
      </c>
    </row>
    <row r="77" spans="1:54" ht="15" customHeight="1" x14ac:dyDescent="0.2">
      <c r="A77" s="90">
        <f>'Série Vento-3 dias'!J77</f>
        <v>42229</v>
      </c>
      <c r="B77" s="55">
        <f ca="1">'Série Vento-3 dias'!K77</f>
        <v>8.5912147999999995</v>
      </c>
      <c r="C77" s="48">
        <f t="shared" ca="1" si="43"/>
        <v>4.2956074000000004E-2</v>
      </c>
      <c r="D77" s="49">
        <f t="shared" ca="1" si="44"/>
        <v>0.12886822199999998</v>
      </c>
      <c r="E77" s="49">
        <f t="shared" ca="1" si="45"/>
        <v>0.21478037</v>
      </c>
      <c r="F77" s="49">
        <f t="shared" ca="1" si="46"/>
        <v>0.30069251799999996</v>
      </c>
      <c r="G77" s="49">
        <f t="shared" ca="1" si="47"/>
        <v>0.38660466600000004</v>
      </c>
      <c r="H77" s="49">
        <f t="shared" ca="1" si="48"/>
        <v>0.47251681400000001</v>
      </c>
      <c r="I77" s="49">
        <f t="shared" ca="1" si="49"/>
        <v>0.55842896200000003</v>
      </c>
      <c r="J77" s="49">
        <f t="shared" ca="1" si="50"/>
        <v>0.64434111000000005</v>
      </c>
      <c r="K77" s="49">
        <f t="shared" ca="1" si="51"/>
        <v>0.73025325799999996</v>
      </c>
      <c r="L77" s="49">
        <f t="shared" ca="1" si="52"/>
        <v>0.81616540599999998</v>
      </c>
      <c r="M77" s="49">
        <f t="shared" ca="1" si="53"/>
        <v>0.902077554</v>
      </c>
      <c r="N77" s="49">
        <f t="shared" ca="1" si="54"/>
        <v>0.98798970199999991</v>
      </c>
      <c r="O77" s="49">
        <f t="shared" ca="1" si="55"/>
        <v>1.0739018499999999</v>
      </c>
      <c r="P77" s="49">
        <f t="shared" ca="1" si="56"/>
        <v>1.159813998</v>
      </c>
      <c r="Q77" s="49">
        <f t="shared" ca="1" si="57"/>
        <v>1.2457261459999998</v>
      </c>
      <c r="R77" s="49">
        <f t="shared" ca="1" si="58"/>
        <v>1.3316382940000002</v>
      </c>
      <c r="S77" s="50">
        <f t="shared" ca="1" si="59"/>
        <v>1.417550442</v>
      </c>
      <c r="T77" s="48">
        <f t="shared" ca="1" si="25"/>
        <v>0</v>
      </c>
      <c r="U77" s="49">
        <f t="shared" ca="1" si="26"/>
        <v>0</v>
      </c>
      <c r="V77" s="49">
        <f t="shared" ca="1" si="27"/>
        <v>0</v>
      </c>
      <c r="W77" s="49">
        <f t="shared" ca="1" si="28"/>
        <v>0</v>
      </c>
      <c r="X77" s="49">
        <f t="shared" ca="1" si="29"/>
        <v>0</v>
      </c>
      <c r="Y77" s="49">
        <f t="shared" ca="1" si="30"/>
        <v>1.1677657594172151</v>
      </c>
      <c r="Z77" s="49">
        <f t="shared" ca="1" si="31"/>
        <v>4.167375950263053</v>
      </c>
      <c r="AA77" s="49">
        <f t="shared" ca="1" si="32"/>
        <v>8.0231702132898643</v>
      </c>
      <c r="AB77" s="49">
        <f t="shared" ca="1" si="33"/>
        <v>12.735148548497643</v>
      </c>
      <c r="AC77" s="49">
        <f t="shared" ca="1" si="34"/>
        <v>18.303310955886403</v>
      </c>
      <c r="AD77" s="49">
        <f t="shared" ca="1" si="35"/>
        <v>24.72765743545613</v>
      </c>
      <c r="AE77" s="49">
        <f t="shared" ca="1" si="36"/>
        <v>32.008187987206824</v>
      </c>
      <c r="AF77" s="49">
        <f t="shared" ca="1" si="37"/>
        <v>40.144902611138505</v>
      </c>
      <c r="AG77" s="49">
        <f t="shared" ca="1" si="38"/>
        <v>49.137801307251152</v>
      </c>
      <c r="AH77" s="49">
        <f t="shared" ca="1" si="39"/>
        <v>58.986884075544751</v>
      </c>
      <c r="AI77" s="49">
        <f t="shared" ca="1" si="40"/>
        <v>69.692150916019401</v>
      </c>
      <c r="AJ77" s="49">
        <f t="shared" ca="1" si="41"/>
        <v>81.253601828674945</v>
      </c>
      <c r="AK77" s="75">
        <f ca="1">T77*VLOOKUP('Tipo de Pilha_Furieri2014'!$E$1,'Área - us ur_Furieri2014'!$A$4:$R$6,2,FALSE)/1000</f>
        <v>0</v>
      </c>
      <c r="AL77" s="76">
        <f ca="1">U77*VLOOKUP('Tipo de Pilha_Furieri2014'!$E$1,'Área - us ur_Furieri2014'!$A$4:$R$6,3,FALSE)/1000</f>
        <v>0</v>
      </c>
      <c r="AM77" s="76">
        <f ca="1">V77*VLOOKUP('Tipo de Pilha_Furieri2014'!$E$1,'Área - us ur_Furieri2014'!$A$4:$R$6,4,FALSE)/1000</f>
        <v>0</v>
      </c>
      <c r="AN77" s="76">
        <f ca="1">W77*VLOOKUP('Tipo de Pilha_Furieri2014'!$E$1,'Área - us ur_Furieri2014'!$A$4:$R$6,5,FALSE)/1000</f>
        <v>0</v>
      </c>
      <c r="AO77" s="76">
        <f ca="1">X77*VLOOKUP('Tipo de Pilha_Furieri2014'!$E$1,'Área - us ur_Furieri2014'!$A$4:$R$6,6,FALSE)/1000</f>
        <v>0</v>
      </c>
      <c r="AP77" s="76">
        <f ca="1">Y77*VLOOKUP('Tipo de Pilha_Furieri2014'!$E$1,'Área - us ur_Furieri2014'!$A$4:$R$6,7,FALSE)/1000</f>
        <v>2.3705644916169466E-4</v>
      </c>
      <c r="AQ77" s="76">
        <f ca="1">Z77*VLOOKUP('Tipo de Pilha_Furieri2014'!$E$1,'Área - us ur_Furieri2014'!$A$4:$R$6,8,FALSE)/1000</f>
        <v>6.3760852039024707E-4</v>
      </c>
      <c r="AR77" s="76">
        <f ca="1">AA77*VLOOKUP('Tipo de Pilha_Furieri2014'!$E$1,'Área - us ur_Furieri2014'!$A$4:$R$6,9,FALSE)/1000</f>
        <v>8.7452555324859529E-4</v>
      </c>
      <c r="AS77" s="76">
        <f ca="1">AB77*VLOOKUP('Tipo de Pilha_Furieri2014'!$E$1,'Área - us ur_Furieri2014'!$A$4:$R$6,10,FALSE)/1000</f>
        <v>6.8769802161887275E-4</v>
      </c>
      <c r="AT77" s="76">
        <f ca="1">AC77*VLOOKUP('Tipo de Pilha_Furieri2014'!$E$1,'Área - us ur_Furieri2014'!$A$4:$R$6,11,FALSE)/1000</f>
        <v>6.4061588345602413E-4</v>
      </c>
      <c r="AU77" s="76">
        <f ca="1">AD77*VLOOKUP('Tipo de Pilha_Furieri2014'!$E$1,'Área - us ur_Furieri2014'!$A$4:$R$6,12,FALSE)/1000</f>
        <v>5.9346377845094706E-4</v>
      </c>
      <c r="AV77" s="76">
        <f ca="1">AE77*VLOOKUP('Tipo de Pilha_Furieri2014'!$E$1,'Área - us ur_Furieri2014'!$A$4:$R$6,13,FALSE)/1000</f>
        <v>1.9204912792324095E-4</v>
      </c>
      <c r="AW77" s="76">
        <f ca="1">AF77*VLOOKUP('Tipo de Pilha_Furieri2014'!$E$1,'Área - us ur_Furieri2014'!$A$4:$R$6,14,FALSE)/1000</f>
        <v>1.2043470783341552E-4</v>
      </c>
      <c r="AX77" s="76">
        <f ca="1">AG77*VLOOKUP('Tipo de Pilha_Furieri2014'!$E$1,'Área - us ur_Furieri2014'!$A$4:$R$6,15,FALSE)/1000</f>
        <v>4.9137801307251151E-5</v>
      </c>
      <c r="AY77" s="76">
        <f ca="1">AH77*VLOOKUP('Tipo de Pilha_Furieri2014'!$E$1,'Área - us ur_Furieri2014'!$A$4:$R$6,16,FALSE)/1000</f>
        <v>0</v>
      </c>
      <c r="AZ77" s="76">
        <f ca="1">AI77*VLOOKUP('Tipo de Pilha_Furieri2014'!$E$1,'Área - us ur_Furieri2014'!$A$4:$R$6,17,FALSE)/1000</f>
        <v>0</v>
      </c>
      <c r="BA77" s="77">
        <f ca="1">AJ77*VLOOKUP('Tipo de Pilha_Furieri2014'!$E$1,'Área - us ur_Furieri2014'!$A$4:$R$6,18,FALSE)/1000</f>
        <v>0</v>
      </c>
      <c r="BB77" s="70">
        <f t="shared" ca="1" si="42"/>
        <v>4.0325898433902886E-3</v>
      </c>
    </row>
    <row r="78" spans="1:54" ht="15" customHeight="1" x14ac:dyDescent="0.2">
      <c r="A78" s="90">
        <f>'Série Vento-3 dias'!J78</f>
        <v>42232</v>
      </c>
      <c r="B78" s="55">
        <f ca="1">'Série Vento-3 dias'!K78</f>
        <v>11.16857924</v>
      </c>
      <c r="C78" s="48">
        <f t="shared" ca="1" si="43"/>
        <v>5.5842896200000013E-2</v>
      </c>
      <c r="D78" s="49">
        <f t="shared" ca="1" si="44"/>
        <v>0.16752868859999998</v>
      </c>
      <c r="E78" s="49">
        <f t="shared" ca="1" si="45"/>
        <v>0.27921448100000001</v>
      </c>
      <c r="F78" s="49">
        <f t="shared" ca="1" si="46"/>
        <v>0.39090027339999994</v>
      </c>
      <c r="G78" s="49">
        <f t="shared" ca="1" si="47"/>
        <v>0.50258606580000009</v>
      </c>
      <c r="H78" s="49">
        <f t="shared" ca="1" si="48"/>
        <v>0.61427185820000008</v>
      </c>
      <c r="I78" s="49">
        <f t="shared" ca="1" si="49"/>
        <v>0.72595765060000006</v>
      </c>
      <c r="J78" s="49">
        <f t="shared" ca="1" si="50"/>
        <v>0.83764344300000015</v>
      </c>
      <c r="K78" s="49">
        <f t="shared" ca="1" si="51"/>
        <v>0.94932923540000003</v>
      </c>
      <c r="L78" s="49">
        <f t="shared" ca="1" si="52"/>
        <v>1.0610150277999999</v>
      </c>
      <c r="M78" s="49">
        <f t="shared" ca="1" si="53"/>
        <v>1.1727008202</v>
      </c>
      <c r="N78" s="49">
        <f t="shared" ca="1" si="54"/>
        <v>1.2843866125999999</v>
      </c>
      <c r="O78" s="49">
        <f t="shared" ca="1" si="55"/>
        <v>1.396072405</v>
      </c>
      <c r="P78" s="49">
        <f t="shared" ca="1" si="56"/>
        <v>1.5077581974000001</v>
      </c>
      <c r="Q78" s="49">
        <f t="shared" ca="1" si="57"/>
        <v>1.6194439897999999</v>
      </c>
      <c r="R78" s="49">
        <f t="shared" ca="1" si="58"/>
        <v>1.7311297822000002</v>
      </c>
      <c r="S78" s="50">
        <f t="shared" ca="1" si="59"/>
        <v>1.8428155746000001</v>
      </c>
      <c r="T78" s="48">
        <f t="shared" ca="1" si="25"/>
        <v>0</v>
      </c>
      <c r="U78" s="49">
        <f t="shared" ca="1" si="26"/>
        <v>0</v>
      </c>
      <c r="V78" s="49">
        <f t="shared" ca="1" si="27"/>
        <v>0</v>
      </c>
      <c r="W78" s="49">
        <f t="shared" ca="1" si="28"/>
        <v>0</v>
      </c>
      <c r="X78" s="49">
        <f t="shared" ca="1" si="29"/>
        <v>2.1202383880026754</v>
      </c>
      <c r="Y78" s="49">
        <f t="shared" ca="1" si="30"/>
        <v>6.5762512830198965</v>
      </c>
      <c r="Z78" s="49">
        <f t="shared" ca="1" si="31"/>
        <v>12.479215260022961</v>
      </c>
      <c r="AA78" s="49">
        <f t="shared" ca="1" si="32"/>
        <v>19.829130319011878</v>
      </c>
      <c r="AB78" s="49">
        <f t="shared" ca="1" si="33"/>
        <v>28.625996459986627</v>
      </c>
      <c r="AC78" s="49">
        <f t="shared" ca="1" si="34"/>
        <v>38.869813682947211</v>
      </c>
      <c r="AD78" s="49">
        <f t="shared" ca="1" si="35"/>
        <v>50.560581987893663</v>
      </c>
      <c r="AE78" s="49">
        <f t="shared" ca="1" si="36"/>
        <v>63.698301374825931</v>
      </c>
      <c r="AF78" s="49">
        <f t="shared" ca="1" si="37"/>
        <v>78.282971843744079</v>
      </c>
      <c r="AG78" s="49">
        <f t="shared" ca="1" si="38"/>
        <v>94.314593394648071</v>
      </c>
      <c r="AH78" s="49">
        <f t="shared" ca="1" si="39"/>
        <v>111.79316602753786</v>
      </c>
      <c r="AI78" s="49">
        <f t="shared" ca="1" si="40"/>
        <v>130.71868974241357</v>
      </c>
      <c r="AJ78" s="49">
        <f t="shared" ca="1" si="41"/>
        <v>151.09116453927507</v>
      </c>
      <c r="AK78" s="75">
        <f ca="1">T78*VLOOKUP('Tipo de Pilha_Furieri2014'!$E$1,'Área - us ur_Furieri2014'!$A$4:$R$6,2,FALSE)/1000</f>
        <v>0</v>
      </c>
      <c r="AL78" s="76">
        <f ca="1">U78*VLOOKUP('Tipo de Pilha_Furieri2014'!$E$1,'Área - us ur_Furieri2014'!$A$4:$R$6,3,FALSE)/1000</f>
        <v>0</v>
      </c>
      <c r="AM78" s="76">
        <f ca="1">V78*VLOOKUP('Tipo de Pilha_Furieri2014'!$E$1,'Área - us ur_Furieri2014'!$A$4:$R$6,4,FALSE)/1000</f>
        <v>0</v>
      </c>
      <c r="AN78" s="76">
        <f ca="1">W78*VLOOKUP('Tipo de Pilha_Furieri2014'!$E$1,'Área - us ur_Furieri2014'!$A$4:$R$6,5,FALSE)/1000</f>
        <v>0</v>
      </c>
      <c r="AO78" s="76">
        <f ca="1">X78*VLOOKUP('Tipo de Pilha_Furieri2014'!$E$1,'Área - us ur_Furieri2014'!$A$4:$R$6,6,FALSE)/1000</f>
        <v>3.3711790369242537E-4</v>
      </c>
      <c r="AP78" s="76">
        <f ca="1">Y78*VLOOKUP('Tipo de Pilha_Furieri2014'!$E$1,'Área - us ur_Furieri2014'!$A$4:$R$6,7,FALSE)/1000</f>
        <v>1.3349790104530391E-3</v>
      </c>
      <c r="AQ78" s="76">
        <f ca="1">Z78*VLOOKUP('Tipo de Pilha_Furieri2014'!$E$1,'Área - us ur_Furieri2014'!$A$4:$R$6,8,FALSE)/1000</f>
        <v>1.909319934783513E-3</v>
      </c>
      <c r="AR78" s="76">
        <f ca="1">AA78*VLOOKUP('Tipo de Pilha_Furieri2014'!$E$1,'Área - us ur_Furieri2014'!$A$4:$R$6,9,FALSE)/1000</f>
        <v>2.1613752047722947E-3</v>
      </c>
      <c r="AS78" s="76">
        <f ca="1">AB78*VLOOKUP('Tipo de Pilha_Furieri2014'!$E$1,'Área - us ur_Furieri2014'!$A$4:$R$6,10,FALSE)/1000</f>
        <v>1.545803808839278E-3</v>
      </c>
      <c r="AT78" s="76">
        <f ca="1">AC78*VLOOKUP('Tipo de Pilha_Furieri2014'!$E$1,'Área - us ur_Furieri2014'!$A$4:$R$6,11,FALSE)/1000</f>
        <v>1.3604434789031526E-3</v>
      </c>
      <c r="AU78" s="76">
        <f ca="1">AD78*VLOOKUP('Tipo de Pilha_Furieri2014'!$E$1,'Área - us ur_Furieri2014'!$A$4:$R$6,12,FALSE)/1000</f>
        <v>1.2134539677094479E-3</v>
      </c>
      <c r="AV78" s="76">
        <f ca="1">AE78*VLOOKUP('Tipo de Pilha_Furieri2014'!$E$1,'Área - us ur_Furieri2014'!$A$4:$R$6,13,FALSE)/1000</f>
        <v>3.8218980824895562E-4</v>
      </c>
      <c r="AW78" s="76">
        <f ca="1">AF78*VLOOKUP('Tipo de Pilha_Furieri2014'!$E$1,'Área - us ur_Furieri2014'!$A$4:$R$6,14,FALSE)/1000</f>
        <v>2.3484891553123225E-4</v>
      </c>
      <c r="AX78" s="76">
        <f ca="1">AG78*VLOOKUP('Tipo de Pilha_Furieri2014'!$E$1,'Área - us ur_Furieri2014'!$A$4:$R$6,15,FALSE)/1000</f>
        <v>9.4314593394648067E-5</v>
      </c>
      <c r="AY78" s="76">
        <f ca="1">AH78*VLOOKUP('Tipo de Pilha_Furieri2014'!$E$1,'Área - us ur_Furieri2014'!$A$4:$R$6,16,FALSE)/1000</f>
        <v>0</v>
      </c>
      <c r="AZ78" s="76">
        <f ca="1">AI78*VLOOKUP('Tipo de Pilha_Furieri2014'!$E$1,'Área - us ur_Furieri2014'!$A$4:$R$6,17,FALSE)/1000</f>
        <v>0</v>
      </c>
      <c r="BA78" s="77">
        <f ca="1">AJ78*VLOOKUP('Tipo de Pilha_Furieri2014'!$E$1,'Área - us ur_Furieri2014'!$A$4:$R$6,18,FALSE)/1000</f>
        <v>0</v>
      </c>
      <c r="BB78" s="70">
        <f t="shared" ca="1" si="42"/>
        <v>1.0573846626327986E-2</v>
      </c>
    </row>
    <row r="79" spans="1:54" ht="15" customHeight="1" x14ac:dyDescent="0.2">
      <c r="A79" s="90">
        <f>'Série Vento-3 dias'!J79</f>
        <v>42235</v>
      </c>
      <c r="B79" s="55">
        <f ca="1">'Série Vento-3 dias'!K79</f>
        <v>12.027700719999999</v>
      </c>
      <c r="C79" s="48">
        <f t="shared" ca="1" si="43"/>
        <v>6.0138503600000004E-2</v>
      </c>
      <c r="D79" s="49">
        <f t="shared" ca="1" si="44"/>
        <v>0.18041551079999998</v>
      </c>
      <c r="E79" s="49">
        <f t="shared" ca="1" si="45"/>
        <v>0.30069251799999996</v>
      </c>
      <c r="F79" s="49">
        <f t="shared" ca="1" si="46"/>
        <v>0.42096952519999992</v>
      </c>
      <c r="G79" s="49">
        <f t="shared" ca="1" si="47"/>
        <v>0.54124653239999998</v>
      </c>
      <c r="H79" s="49">
        <f t="shared" ca="1" si="48"/>
        <v>0.66152353959999999</v>
      </c>
      <c r="I79" s="49">
        <f t="shared" ca="1" si="49"/>
        <v>0.78180054679999988</v>
      </c>
      <c r="J79" s="49">
        <f t="shared" ca="1" si="50"/>
        <v>0.902077554</v>
      </c>
      <c r="K79" s="49">
        <f t="shared" ca="1" si="51"/>
        <v>1.0223545612</v>
      </c>
      <c r="L79" s="49">
        <f t="shared" ca="1" si="52"/>
        <v>1.1426315683999999</v>
      </c>
      <c r="M79" s="49">
        <f t="shared" ca="1" si="53"/>
        <v>1.2629085756</v>
      </c>
      <c r="N79" s="49">
        <f t="shared" ca="1" si="54"/>
        <v>1.3831855827999997</v>
      </c>
      <c r="O79" s="49">
        <f t="shared" ca="1" si="55"/>
        <v>1.5034625899999998</v>
      </c>
      <c r="P79" s="49">
        <f t="shared" ca="1" si="56"/>
        <v>1.6237395971999999</v>
      </c>
      <c r="Q79" s="49">
        <f t="shared" ca="1" si="57"/>
        <v>1.7440166043999996</v>
      </c>
      <c r="R79" s="49">
        <f t="shared" ca="1" si="58"/>
        <v>1.8642936116000002</v>
      </c>
      <c r="S79" s="50">
        <f t="shared" ca="1" si="59"/>
        <v>1.9845706187999999</v>
      </c>
      <c r="T79" s="48">
        <f t="shared" ca="1" si="25"/>
        <v>0</v>
      </c>
      <c r="U79" s="49">
        <f t="shared" ca="1" si="26"/>
        <v>0</v>
      </c>
      <c r="V79" s="49">
        <f t="shared" ca="1" si="27"/>
        <v>0</v>
      </c>
      <c r="W79" s="49">
        <f t="shared" ca="1" si="28"/>
        <v>0</v>
      </c>
      <c r="X79" s="49">
        <f t="shared" ca="1" si="29"/>
        <v>3.4989591863194063</v>
      </c>
      <c r="Y79" s="49">
        <f t="shared" ca="1" si="30"/>
        <v>8.8970711545569401</v>
      </c>
      <c r="Z79" s="49">
        <f t="shared" ca="1" si="31"/>
        <v>15.973303904269175</v>
      </c>
      <c r="AA79" s="49">
        <f t="shared" ca="1" si="32"/>
        <v>24.72765743545613</v>
      </c>
      <c r="AB79" s="49">
        <f t="shared" ca="1" si="33"/>
        <v>35.160131748117792</v>
      </c>
      <c r="AC79" s="49">
        <f t="shared" ca="1" si="34"/>
        <v>47.270726842254135</v>
      </c>
      <c r="AD79" s="49">
        <f t="shared" ca="1" si="35"/>
        <v>61.059442717865224</v>
      </c>
      <c r="AE79" s="49">
        <f t="shared" ca="1" si="36"/>
        <v>76.52627937495096</v>
      </c>
      <c r="AF79" s="49">
        <f t="shared" ca="1" si="37"/>
        <v>93.671236813511456</v>
      </c>
      <c r="AG79" s="49">
        <f t="shared" ca="1" si="38"/>
        <v>112.49431503354667</v>
      </c>
      <c r="AH79" s="49">
        <f t="shared" ca="1" si="39"/>
        <v>132.99551403505649</v>
      </c>
      <c r="AI79" s="49">
        <f t="shared" ca="1" si="40"/>
        <v>155.17483381804121</v>
      </c>
      <c r="AJ79" s="49">
        <f t="shared" ca="1" si="41"/>
        <v>179.03227438250045</v>
      </c>
      <c r="AK79" s="75">
        <f ca="1">T79*VLOOKUP('Tipo de Pilha_Furieri2014'!$E$1,'Área - us ur_Furieri2014'!$A$4:$R$6,2,FALSE)/1000</f>
        <v>0</v>
      </c>
      <c r="AL79" s="76">
        <f ca="1">U79*VLOOKUP('Tipo de Pilha_Furieri2014'!$E$1,'Área - us ur_Furieri2014'!$A$4:$R$6,3,FALSE)/1000</f>
        <v>0</v>
      </c>
      <c r="AM79" s="76">
        <f ca="1">V79*VLOOKUP('Tipo de Pilha_Furieri2014'!$E$1,'Área - us ur_Furieri2014'!$A$4:$R$6,4,FALSE)/1000</f>
        <v>0</v>
      </c>
      <c r="AN79" s="76">
        <f ca="1">W79*VLOOKUP('Tipo de Pilha_Furieri2014'!$E$1,'Área - us ur_Furieri2014'!$A$4:$R$6,5,FALSE)/1000</f>
        <v>0</v>
      </c>
      <c r="AO79" s="76">
        <f ca="1">X79*VLOOKUP('Tipo de Pilha_Furieri2014'!$E$1,'Área - us ur_Furieri2014'!$A$4:$R$6,6,FALSE)/1000</f>
        <v>5.5633451062478553E-4</v>
      </c>
      <c r="AP79" s="76">
        <f ca="1">Y79*VLOOKUP('Tipo de Pilha_Furieri2014'!$E$1,'Área - us ur_Furieri2014'!$A$4:$R$6,7,FALSE)/1000</f>
        <v>1.806105444375059E-3</v>
      </c>
      <c r="AQ79" s="76">
        <f ca="1">Z79*VLOOKUP('Tipo de Pilha_Furieri2014'!$E$1,'Área - us ur_Furieri2014'!$A$4:$R$6,8,FALSE)/1000</f>
        <v>2.4439154973531834E-3</v>
      </c>
      <c r="AR79" s="76">
        <f ca="1">AA79*VLOOKUP('Tipo de Pilha_Furieri2014'!$E$1,'Área - us ur_Furieri2014'!$A$4:$R$6,9,FALSE)/1000</f>
        <v>2.6953146604647184E-3</v>
      </c>
      <c r="AS79" s="76">
        <f ca="1">AB79*VLOOKUP('Tipo de Pilha_Furieri2014'!$E$1,'Área - us ur_Furieri2014'!$A$4:$R$6,10,FALSE)/1000</f>
        <v>1.8986471143983611E-3</v>
      </c>
      <c r="AT79" s="76">
        <f ca="1">AC79*VLOOKUP('Tipo de Pilha_Furieri2014'!$E$1,'Área - us ur_Furieri2014'!$A$4:$R$6,11,FALSE)/1000</f>
        <v>1.654475439478895E-3</v>
      </c>
      <c r="AU79" s="76">
        <f ca="1">AD79*VLOOKUP('Tipo de Pilha_Furieri2014'!$E$1,'Área - us ur_Furieri2014'!$A$4:$R$6,12,FALSE)/1000</f>
        <v>1.4654266252287654E-3</v>
      </c>
      <c r="AV79" s="76">
        <f ca="1">AE79*VLOOKUP('Tipo de Pilha_Furieri2014'!$E$1,'Área - us ur_Furieri2014'!$A$4:$R$6,13,FALSE)/1000</f>
        <v>4.5915767624970578E-4</v>
      </c>
      <c r="AW79" s="76">
        <f ca="1">AF79*VLOOKUP('Tipo de Pilha_Furieri2014'!$E$1,'Área - us ur_Furieri2014'!$A$4:$R$6,14,FALSE)/1000</f>
        <v>2.8101371044053435E-4</v>
      </c>
      <c r="AX79" s="76">
        <f ca="1">AG79*VLOOKUP('Tipo de Pilha_Furieri2014'!$E$1,'Área - us ur_Furieri2014'!$A$4:$R$6,15,FALSE)/1000</f>
        <v>1.1249431503354668E-4</v>
      </c>
      <c r="AY79" s="76">
        <f ca="1">AH79*VLOOKUP('Tipo de Pilha_Furieri2014'!$E$1,'Área - us ur_Furieri2014'!$A$4:$R$6,16,FALSE)/1000</f>
        <v>0</v>
      </c>
      <c r="AZ79" s="76">
        <f ca="1">AI79*VLOOKUP('Tipo de Pilha_Furieri2014'!$E$1,'Área - us ur_Furieri2014'!$A$4:$R$6,17,FALSE)/1000</f>
        <v>0</v>
      </c>
      <c r="BA79" s="77">
        <f ca="1">AJ79*VLOOKUP('Tipo de Pilha_Furieri2014'!$E$1,'Área - us ur_Furieri2014'!$A$4:$R$6,18,FALSE)/1000</f>
        <v>0</v>
      </c>
      <c r="BB79" s="70">
        <f t="shared" ca="1" si="42"/>
        <v>1.3372884993647555E-2</v>
      </c>
    </row>
    <row r="80" spans="1:54" ht="15" customHeight="1" x14ac:dyDescent="0.2">
      <c r="A80" s="90">
        <f>'Série Vento-3 dias'!J80</f>
        <v>42238</v>
      </c>
      <c r="B80" s="55">
        <f ca="1">'Série Vento-3 dias'!K80</f>
        <v>13.74594368</v>
      </c>
      <c r="C80" s="48">
        <f t="shared" ca="1" si="43"/>
        <v>6.8729718400000014E-2</v>
      </c>
      <c r="D80" s="49">
        <f t="shared" ca="1" si="44"/>
        <v>0.2061891552</v>
      </c>
      <c r="E80" s="49">
        <f t="shared" ca="1" si="45"/>
        <v>0.34364859200000003</v>
      </c>
      <c r="F80" s="49">
        <f t="shared" ca="1" si="46"/>
        <v>0.48110802879999992</v>
      </c>
      <c r="G80" s="49">
        <f t="shared" ca="1" si="47"/>
        <v>0.61856746560000009</v>
      </c>
      <c r="H80" s="49">
        <f t="shared" ca="1" si="48"/>
        <v>0.75602690240000014</v>
      </c>
      <c r="I80" s="49">
        <f t="shared" ca="1" si="49"/>
        <v>0.89348633919999998</v>
      </c>
      <c r="J80" s="49">
        <f t="shared" ca="1" si="50"/>
        <v>1.030945776</v>
      </c>
      <c r="K80" s="49">
        <f t="shared" ca="1" si="51"/>
        <v>1.1684052128</v>
      </c>
      <c r="L80" s="49">
        <f t="shared" ca="1" si="52"/>
        <v>1.3058646495999999</v>
      </c>
      <c r="M80" s="49">
        <f t="shared" ca="1" si="53"/>
        <v>1.4433240864000001</v>
      </c>
      <c r="N80" s="49">
        <f t="shared" ca="1" si="54"/>
        <v>1.5807835231999998</v>
      </c>
      <c r="O80" s="49">
        <f t="shared" ca="1" si="55"/>
        <v>1.71824296</v>
      </c>
      <c r="P80" s="49">
        <f t="shared" ca="1" si="56"/>
        <v>1.8557023968000002</v>
      </c>
      <c r="Q80" s="49">
        <f t="shared" ca="1" si="57"/>
        <v>1.9931618335999999</v>
      </c>
      <c r="R80" s="49">
        <f t="shared" ca="1" si="58"/>
        <v>2.1306212704000003</v>
      </c>
      <c r="S80" s="50">
        <f t="shared" ca="1" si="59"/>
        <v>2.2680807072000002</v>
      </c>
      <c r="T80" s="48">
        <f t="shared" ca="1" si="25"/>
        <v>0</v>
      </c>
      <c r="U80" s="49">
        <f t="shared" ca="1" si="26"/>
        <v>0</v>
      </c>
      <c r="V80" s="49">
        <f t="shared" ca="1" si="27"/>
        <v>0</v>
      </c>
      <c r="W80" s="49">
        <f t="shared" ca="1" si="28"/>
        <v>1.4291984952536523</v>
      </c>
      <c r="X80" s="49">
        <f t="shared" ca="1" si="29"/>
        <v>6.7765326068028209</v>
      </c>
      <c r="Y80" s="49">
        <f t="shared" ca="1" si="30"/>
        <v>14.315697943135278</v>
      </c>
      <c r="Z80" s="49">
        <f t="shared" ca="1" si="31"/>
        <v>24.046694504251011</v>
      </c>
      <c r="AA80" s="49">
        <f t="shared" ca="1" si="32"/>
        <v>35.969522290150053</v>
      </c>
      <c r="AB80" s="49">
        <f t="shared" ca="1" si="33"/>
        <v>50.08418130083237</v>
      </c>
      <c r="AC80" s="49">
        <f t="shared" ca="1" si="34"/>
        <v>66.390671536297987</v>
      </c>
      <c r="AD80" s="49">
        <f t="shared" ca="1" si="35"/>
        <v>84.888992996546904</v>
      </c>
      <c r="AE80" s="49">
        <f t="shared" ca="1" si="36"/>
        <v>105.57914568157906</v>
      </c>
      <c r="AF80" s="49">
        <f t="shared" ca="1" si="37"/>
        <v>128.46112959139458</v>
      </c>
      <c r="AG80" s="49">
        <f t="shared" ca="1" si="38"/>
        <v>153.53494472599337</v>
      </c>
      <c r="AH80" s="49">
        <f t="shared" ca="1" si="39"/>
        <v>180.8005910853754</v>
      </c>
      <c r="AI80" s="49">
        <f t="shared" ca="1" si="40"/>
        <v>210.25806866954085</v>
      </c>
      <c r="AJ80" s="49">
        <f t="shared" ca="1" si="41"/>
        <v>241.90737747848948</v>
      </c>
      <c r="AK80" s="75">
        <f ca="1">T80*VLOOKUP('Tipo de Pilha_Furieri2014'!$E$1,'Área - us ur_Furieri2014'!$A$4:$R$6,2,FALSE)/1000</f>
        <v>0</v>
      </c>
      <c r="AL80" s="76">
        <f ca="1">U80*VLOOKUP('Tipo de Pilha_Furieri2014'!$E$1,'Área - us ur_Furieri2014'!$A$4:$R$6,3,FALSE)/1000</f>
        <v>0</v>
      </c>
      <c r="AM80" s="76">
        <f ca="1">V80*VLOOKUP('Tipo de Pilha_Furieri2014'!$E$1,'Área - us ur_Furieri2014'!$A$4:$R$6,4,FALSE)/1000</f>
        <v>0</v>
      </c>
      <c r="AN80" s="76">
        <f ca="1">W80*VLOOKUP('Tipo de Pilha_Furieri2014'!$E$1,'Área - us ur_Furieri2014'!$A$4:$R$6,5,FALSE)/1000</f>
        <v>1.3863225403960424E-4</v>
      </c>
      <c r="AO80" s="76">
        <f ca="1">X80*VLOOKUP('Tipo de Pilha_Furieri2014'!$E$1,'Área - us ur_Furieri2014'!$A$4:$R$6,6,FALSE)/1000</f>
        <v>1.0774686844816485E-3</v>
      </c>
      <c r="AP80" s="76">
        <f ca="1">Y80*VLOOKUP('Tipo de Pilha_Furieri2014'!$E$1,'Área - us ur_Furieri2014'!$A$4:$R$6,7,FALSE)/1000</f>
        <v>2.9060866824564616E-3</v>
      </c>
      <c r="AQ80" s="76">
        <f ca="1">Z80*VLOOKUP('Tipo de Pilha_Furieri2014'!$E$1,'Área - us ur_Furieri2014'!$A$4:$R$6,8,FALSE)/1000</f>
        <v>3.6791442591504048E-3</v>
      </c>
      <c r="AR80" s="76">
        <f ca="1">AA80*VLOOKUP('Tipo de Pilha_Furieri2014'!$E$1,'Área - us ur_Furieri2014'!$A$4:$R$6,9,FALSE)/1000</f>
        <v>3.9206779296263559E-3</v>
      </c>
      <c r="AS80" s="76">
        <f ca="1">AB80*VLOOKUP('Tipo de Pilha_Furieri2014'!$E$1,'Área - us ur_Furieri2014'!$A$4:$R$6,10,FALSE)/1000</f>
        <v>2.7045457902449481E-3</v>
      </c>
      <c r="AT80" s="76">
        <f ca="1">AC80*VLOOKUP('Tipo de Pilha_Furieri2014'!$E$1,'Área - us ur_Furieri2014'!$A$4:$R$6,11,FALSE)/1000</f>
        <v>2.3236735037704295E-3</v>
      </c>
      <c r="AU80" s="76">
        <f ca="1">AD80*VLOOKUP('Tipo de Pilha_Furieri2014'!$E$1,'Área - us ur_Furieri2014'!$A$4:$R$6,12,FALSE)/1000</f>
        <v>2.0373358319171254E-3</v>
      </c>
      <c r="AV80" s="76">
        <f ca="1">AE80*VLOOKUP('Tipo de Pilha_Furieri2014'!$E$1,'Área - us ur_Furieri2014'!$A$4:$R$6,13,FALSE)/1000</f>
        <v>6.3347487408947449E-4</v>
      </c>
      <c r="AW80" s="76">
        <f ca="1">AF80*VLOOKUP('Tipo de Pilha_Furieri2014'!$E$1,'Área - us ur_Furieri2014'!$A$4:$R$6,14,FALSE)/1000</f>
        <v>3.8538338877418379E-4</v>
      </c>
      <c r="AX80" s="76">
        <f ca="1">AG80*VLOOKUP('Tipo de Pilha_Furieri2014'!$E$1,'Área - us ur_Furieri2014'!$A$4:$R$6,15,FALSE)/1000</f>
        <v>1.5353494472599338E-4</v>
      </c>
      <c r="AY80" s="76">
        <f ca="1">AH80*VLOOKUP('Tipo de Pilha_Furieri2014'!$E$1,'Área - us ur_Furieri2014'!$A$4:$R$6,16,FALSE)/1000</f>
        <v>0</v>
      </c>
      <c r="AZ80" s="76">
        <f ca="1">AI80*VLOOKUP('Tipo de Pilha_Furieri2014'!$E$1,'Área - us ur_Furieri2014'!$A$4:$R$6,17,FALSE)/1000</f>
        <v>0</v>
      </c>
      <c r="BA80" s="77">
        <f ca="1">AJ80*VLOOKUP('Tipo de Pilha_Furieri2014'!$E$1,'Área - us ur_Furieri2014'!$A$4:$R$6,18,FALSE)/1000</f>
        <v>0</v>
      </c>
      <c r="BB80" s="70">
        <f t="shared" ca="1" si="42"/>
        <v>1.9959958143276627E-2</v>
      </c>
    </row>
    <row r="81" spans="1:54" ht="15" customHeight="1" x14ac:dyDescent="0.2">
      <c r="A81" s="90">
        <f>'Série Vento-3 dias'!J81</f>
        <v>42241</v>
      </c>
      <c r="B81" s="55">
        <f ca="1">'Série Vento-3 dias'!K81</f>
        <v>13.74594368</v>
      </c>
      <c r="C81" s="48">
        <f t="shared" ca="1" si="43"/>
        <v>6.8729718400000014E-2</v>
      </c>
      <c r="D81" s="49">
        <f t="shared" ca="1" si="44"/>
        <v>0.2061891552</v>
      </c>
      <c r="E81" s="49">
        <f t="shared" ca="1" si="45"/>
        <v>0.34364859200000003</v>
      </c>
      <c r="F81" s="49">
        <f t="shared" ca="1" si="46"/>
        <v>0.48110802879999992</v>
      </c>
      <c r="G81" s="49">
        <f t="shared" ca="1" si="47"/>
        <v>0.61856746560000009</v>
      </c>
      <c r="H81" s="49">
        <f t="shared" ca="1" si="48"/>
        <v>0.75602690240000014</v>
      </c>
      <c r="I81" s="49">
        <f t="shared" ca="1" si="49"/>
        <v>0.89348633919999998</v>
      </c>
      <c r="J81" s="49">
        <f t="shared" ca="1" si="50"/>
        <v>1.030945776</v>
      </c>
      <c r="K81" s="49">
        <f t="shared" ca="1" si="51"/>
        <v>1.1684052128</v>
      </c>
      <c r="L81" s="49">
        <f t="shared" ca="1" si="52"/>
        <v>1.3058646495999999</v>
      </c>
      <c r="M81" s="49">
        <f t="shared" ca="1" si="53"/>
        <v>1.4433240864000001</v>
      </c>
      <c r="N81" s="49">
        <f t="shared" ca="1" si="54"/>
        <v>1.5807835231999998</v>
      </c>
      <c r="O81" s="49">
        <f t="shared" ca="1" si="55"/>
        <v>1.71824296</v>
      </c>
      <c r="P81" s="49">
        <f t="shared" ca="1" si="56"/>
        <v>1.8557023968000002</v>
      </c>
      <c r="Q81" s="49">
        <f t="shared" ca="1" si="57"/>
        <v>1.9931618335999999</v>
      </c>
      <c r="R81" s="49">
        <f t="shared" ca="1" si="58"/>
        <v>2.1306212704000003</v>
      </c>
      <c r="S81" s="50">
        <f t="shared" ca="1" si="59"/>
        <v>2.2680807072000002</v>
      </c>
      <c r="T81" s="48">
        <f t="shared" ca="1" si="25"/>
        <v>0</v>
      </c>
      <c r="U81" s="49">
        <f t="shared" ca="1" si="26"/>
        <v>0</v>
      </c>
      <c r="V81" s="49">
        <f t="shared" ca="1" si="27"/>
        <v>0</v>
      </c>
      <c r="W81" s="49">
        <f t="shared" ca="1" si="28"/>
        <v>1.4291984952536523</v>
      </c>
      <c r="X81" s="49">
        <f t="shared" ca="1" si="29"/>
        <v>6.7765326068028209</v>
      </c>
      <c r="Y81" s="49">
        <f t="shared" ca="1" si="30"/>
        <v>14.315697943135278</v>
      </c>
      <c r="Z81" s="49">
        <f t="shared" ca="1" si="31"/>
        <v>24.046694504251011</v>
      </c>
      <c r="AA81" s="49">
        <f t="shared" ca="1" si="32"/>
        <v>35.969522290150053</v>
      </c>
      <c r="AB81" s="49">
        <f t="shared" ca="1" si="33"/>
        <v>50.08418130083237</v>
      </c>
      <c r="AC81" s="49">
        <f t="shared" ca="1" si="34"/>
        <v>66.390671536297987</v>
      </c>
      <c r="AD81" s="49">
        <f t="shared" ca="1" si="35"/>
        <v>84.888992996546904</v>
      </c>
      <c r="AE81" s="49">
        <f t="shared" ca="1" si="36"/>
        <v>105.57914568157906</v>
      </c>
      <c r="AF81" s="49">
        <f t="shared" ca="1" si="37"/>
        <v>128.46112959139458</v>
      </c>
      <c r="AG81" s="49">
        <f t="shared" ca="1" si="38"/>
        <v>153.53494472599337</v>
      </c>
      <c r="AH81" s="49">
        <f t="shared" ca="1" si="39"/>
        <v>180.8005910853754</v>
      </c>
      <c r="AI81" s="49">
        <f t="shared" ca="1" si="40"/>
        <v>210.25806866954085</v>
      </c>
      <c r="AJ81" s="49">
        <f t="shared" ca="1" si="41"/>
        <v>241.90737747848948</v>
      </c>
      <c r="AK81" s="75">
        <f ca="1">T81*VLOOKUP('Tipo de Pilha_Furieri2014'!$E$1,'Área - us ur_Furieri2014'!$A$4:$R$6,2,FALSE)/1000</f>
        <v>0</v>
      </c>
      <c r="AL81" s="76">
        <f ca="1">U81*VLOOKUP('Tipo de Pilha_Furieri2014'!$E$1,'Área - us ur_Furieri2014'!$A$4:$R$6,3,FALSE)/1000</f>
        <v>0</v>
      </c>
      <c r="AM81" s="76">
        <f ca="1">V81*VLOOKUP('Tipo de Pilha_Furieri2014'!$E$1,'Área - us ur_Furieri2014'!$A$4:$R$6,4,FALSE)/1000</f>
        <v>0</v>
      </c>
      <c r="AN81" s="76">
        <f ca="1">W81*VLOOKUP('Tipo de Pilha_Furieri2014'!$E$1,'Área - us ur_Furieri2014'!$A$4:$R$6,5,FALSE)/1000</f>
        <v>1.3863225403960424E-4</v>
      </c>
      <c r="AO81" s="76">
        <f ca="1">X81*VLOOKUP('Tipo de Pilha_Furieri2014'!$E$1,'Área - us ur_Furieri2014'!$A$4:$R$6,6,FALSE)/1000</f>
        <v>1.0774686844816485E-3</v>
      </c>
      <c r="AP81" s="76">
        <f ca="1">Y81*VLOOKUP('Tipo de Pilha_Furieri2014'!$E$1,'Área - us ur_Furieri2014'!$A$4:$R$6,7,FALSE)/1000</f>
        <v>2.9060866824564616E-3</v>
      </c>
      <c r="AQ81" s="76">
        <f ca="1">Z81*VLOOKUP('Tipo de Pilha_Furieri2014'!$E$1,'Área - us ur_Furieri2014'!$A$4:$R$6,8,FALSE)/1000</f>
        <v>3.6791442591504048E-3</v>
      </c>
      <c r="AR81" s="76">
        <f ca="1">AA81*VLOOKUP('Tipo de Pilha_Furieri2014'!$E$1,'Área - us ur_Furieri2014'!$A$4:$R$6,9,FALSE)/1000</f>
        <v>3.9206779296263559E-3</v>
      </c>
      <c r="AS81" s="76">
        <f ca="1">AB81*VLOOKUP('Tipo de Pilha_Furieri2014'!$E$1,'Área - us ur_Furieri2014'!$A$4:$R$6,10,FALSE)/1000</f>
        <v>2.7045457902449481E-3</v>
      </c>
      <c r="AT81" s="76">
        <f ca="1">AC81*VLOOKUP('Tipo de Pilha_Furieri2014'!$E$1,'Área - us ur_Furieri2014'!$A$4:$R$6,11,FALSE)/1000</f>
        <v>2.3236735037704295E-3</v>
      </c>
      <c r="AU81" s="76">
        <f ca="1">AD81*VLOOKUP('Tipo de Pilha_Furieri2014'!$E$1,'Área - us ur_Furieri2014'!$A$4:$R$6,12,FALSE)/1000</f>
        <v>2.0373358319171254E-3</v>
      </c>
      <c r="AV81" s="76">
        <f ca="1">AE81*VLOOKUP('Tipo de Pilha_Furieri2014'!$E$1,'Área - us ur_Furieri2014'!$A$4:$R$6,13,FALSE)/1000</f>
        <v>6.3347487408947449E-4</v>
      </c>
      <c r="AW81" s="76">
        <f ca="1">AF81*VLOOKUP('Tipo de Pilha_Furieri2014'!$E$1,'Área - us ur_Furieri2014'!$A$4:$R$6,14,FALSE)/1000</f>
        <v>3.8538338877418379E-4</v>
      </c>
      <c r="AX81" s="76">
        <f ca="1">AG81*VLOOKUP('Tipo de Pilha_Furieri2014'!$E$1,'Área - us ur_Furieri2014'!$A$4:$R$6,15,FALSE)/1000</f>
        <v>1.5353494472599338E-4</v>
      </c>
      <c r="AY81" s="76">
        <f ca="1">AH81*VLOOKUP('Tipo de Pilha_Furieri2014'!$E$1,'Área - us ur_Furieri2014'!$A$4:$R$6,16,FALSE)/1000</f>
        <v>0</v>
      </c>
      <c r="AZ81" s="76">
        <f ca="1">AI81*VLOOKUP('Tipo de Pilha_Furieri2014'!$E$1,'Área - us ur_Furieri2014'!$A$4:$R$6,17,FALSE)/1000</f>
        <v>0</v>
      </c>
      <c r="BA81" s="77">
        <f ca="1">AJ81*VLOOKUP('Tipo de Pilha_Furieri2014'!$E$1,'Área - us ur_Furieri2014'!$A$4:$R$6,18,FALSE)/1000</f>
        <v>0</v>
      </c>
      <c r="BB81" s="70">
        <f t="shared" ca="1" si="42"/>
        <v>1.9959958143276627E-2</v>
      </c>
    </row>
    <row r="82" spans="1:54" ht="15" customHeight="1" x14ac:dyDescent="0.2">
      <c r="A82" s="90">
        <f>'Série Vento-3 dias'!J82</f>
        <v>42244</v>
      </c>
      <c r="B82" s="55">
        <f ca="1">'Série Vento-3 dias'!K82</f>
        <v>12.886822199999999</v>
      </c>
      <c r="C82" s="48">
        <f t="shared" ca="1" si="43"/>
        <v>6.4434111000000002E-2</v>
      </c>
      <c r="D82" s="49">
        <f t="shared" ca="1" si="44"/>
        <v>0.19330233299999999</v>
      </c>
      <c r="E82" s="49">
        <f t="shared" ca="1" si="45"/>
        <v>0.32217055500000003</v>
      </c>
      <c r="F82" s="49">
        <f t="shared" ca="1" si="46"/>
        <v>0.45103877699999995</v>
      </c>
      <c r="G82" s="49">
        <f t="shared" ca="1" si="47"/>
        <v>0.57990699899999998</v>
      </c>
      <c r="H82" s="49">
        <f t="shared" ca="1" si="48"/>
        <v>0.70877522100000001</v>
      </c>
      <c r="I82" s="49">
        <f t="shared" ca="1" si="49"/>
        <v>0.83764344299999993</v>
      </c>
      <c r="J82" s="49">
        <f t="shared" ca="1" si="50"/>
        <v>0.96651166500000008</v>
      </c>
      <c r="K82" s="49">
        <f t="shared" ca="1" si="51"/>
        <v>1.095379887</v>
      </c>
      <c r="L82" s="49">
        <f t="shared" ca="1" si="52"/>
        <v>1.2242481089999999</v>
      </c>
      <c r="M82" s="49">
        <f t="shared" ca="1" si="53"/>
        <v>1.3531163310000001</v>
      </c>
      <c r="N82" s="49">
        <f t="shared" ca="1" si="54"/>
        <v>1.4819845529999998</v>
      </c>
      <c r="O82" s="49">
        <f t="shared" ca="1" si="55"/>
        <v>1.6108527749999999</v>
      </c>
      <c r="P82" s="49">
        <f t="shared" ca="1" si="56"/>
        <v>1.739720997</v>
      </c>
      <c r="Q82" s="49">
        <f t="shared" ca="1" si="57"/>
        <v>1.8685892189999997</v>
      </c>
      <c r="R82" s="49">
        <f t="shared" ca="1" si="58"/>
        <v>1.9974574410000003</v>
      </c>
      <c r="S82" s="50">
        <f t="shared" ca="1" si="59"/>
        <v>2.1263256629999998</v>
      </c>
      <c r="T82" s="48">
        <f t="shared" ca="1" si="25"/>
        <v>0</v>
      </c>
      <c r="U82" s="49">
        <f t="shared" ca="1" si="26"/>
        <v>0</v>
      </c>
      <c r="V82" s="49">
        <f t="shared" ca="1" si="27"/>
        <v>0</v>
      </c>
      <c r="W82" s="49">
        <f t="shared" ca="1" si="28"/>
        <v>0.55164197298403106</v>
      </c>
      <c r="X82" s="49">
        <f t="shared" ca="1" si="29"/>
        <v>5.0510572592527874</v>
      </c>
      <c r="Y82" s="49">
        <f t="shared" ca="1" si="30"/>
        <v>11.476886707928735</v>
      </c>
      <c r="Z82" s="49">
        <f t="shared" ca="1" si="31"/>
        <v>19.82913031901186</v>
      </c>
      <c r="AA82" s="49">
        <f t="shared" ca="1" si="32"/>
        <v>30.107788092502204</v>
      </c>
      <c r="AB82" s="49">
        <f t="shared" ca="1" si="33"/>
        <v>42.312860028399705</v>
      </c>
      <c r="AC82" s="49">
        <f t="shared" ca="1" si="34"/>
        <v>56.444346126704389</v>
      </c>
      <c r="AD82" s="49">
        <f t="shared" ca="1" si="35"/>
        <v>72.502246387416307</v>
      </c>
      <c r="AE82" s="49">
        <f t="shared" ca="1" si="36"/>
        <v>90.486560810535352</v>
      </c>
      <c r="AF82" s="49">
        <f t="shared" ca="1" si="37"/>
        <v>110.39728939606164</v>
      </c>
      <c r="AG82" s="49">
        <f t="shared" ca="1" si="38"/>
        <v>132.23443214399509</v>
      </c>
      <c r="AH82" s="49">
        <f t="shared" ca="1" si="39"/>
        <v>155.9979890543357</v>
      </c>
      <c r="AI82" s="49">
        <f t="shared" ca="1" si="40"/>
        <v>181.68796012708367</v>
      </c>
      <c r="AJ82" s="49">
        <f t="shared" ca="1" si="41"/>
        <v>209.30434536223856</v>
      </c>
      <c r="AK82" s="75">
        <f ca="1">T82*VLOOKUP('Tipo de Pilha_Furieri2014'!$E$1,'Área - us ur_Furieri2014'!$A$4:$R$6,2,FALSE)/1000</f>
        <v>0</v>
      </c>
      <c r="AL82" s="76">
        <f ca="1">U82*VLOOKUP('Tipo de Pilha_Furieri2014'!$E$1,'Área - us ur_Furieri2014'!$A$4:$R$6,3,FALSE)/1000</f>
        <v>0</v>
      </c>
      <c r="AM82" s="76">
        <f ca="1">V82*VLOOKUP('Tipo de Pilha_Furieri2014'!$E$1,'Área - us ur_Furieri2014'!$A$4:$R$6,4,FALSE)/1000</f>
        <v>0</v>
      </c>
      <c r="AN82" s="76">
        <f ca="1">W82*VLOOKUP('Tipo de Pilha_Furieri2014'!$E$1,'Área - us ur_Furieri2014'!$A$4:$R$6,5,FALSE)/1000</f>
        <v>5.3509271379451008E-5</v>
      </c>
      <c r="AO82" s="76">
        <f ca="1">X82*VLOOKUP('Tipo de Pilha_Furieri2014'!$E$1,'Área - us ur_Furieri2014'!$A$4:$R$6,6,FALSE)/1000</f>
        <v>8.0311810422119322E-4</v>
      </c>
      <c r="AP82" s="76">
        <f ca="1">Y82*VLOOKUP('Tipo de Pilha_Furieri2014'!$E$1,'Área - us ur_Furieri2014'!$A$4:$R$6,7,FALSE)/1000</f>
        <v>2.3298080017095332E-3</v>
      </c>
      <c r="AQ82" s="76">
        <f ca="1">Z82*VLOOKUP('Tipo de Pilha_Furieri2014'!$E$1,'Área - us ur_Furieri2014'!$A$4:$R$6,8,FALSE)/1000</f>
        <v>3.0338569388088142E-3</v>
      </c>
      <c r="AR82" s="76">
        <f ca="1">AA82*VLOOKUP('Tipo de Pilha_Furieri2014'!$E$1,'Área - us ur_Furieri2014'!$A$4:$R$6,9,FALSE)/1000</f>
        <v>3.2817489020827402E-3</v>
      </c>
      <c r="AS82" s="76">
        <f ca="1">AB82*VLOOKUP('Tipo de Pilha_Furieri2014'!$E$1,'Área - us ur_Furieri2014'!$A$4:$R$6,10,FALSE)/1000</f>
        <v>2.2848944415335844E-3</v>
      </c>
      <c r="AT82" s="76">
        <f ca="1">AC82*VLOOKUP('Tipo de Pilha_Furieri2014'!$E$1,'Área - us ur_Furieri2014'!$A$4:$R$6,11,FALSE)/1000</f>
        <v>1.9755521144346538E-3</v>
      </c>
      <c r="AU82" s="76">
        <f ca="1">AD82*VLOOKUP('Tipo de Pilha_Furieri2014'!$E$1,'Área - us ur_Furieri2014'!$A$4:$R$6,12,FALSE)/1000</f>
        <v>1.7400539132979914E-3</v>
      </c>
      <c r="AV82" s="76">
        <f ca="1">AE82*VLOOKUP('Tipo de Pilha_Furieri2014'!$E$1,'Área - us ur_Furieri2014'!$A$4:$R$6,13,FALSE)/1000</f>
        <v>5.4291936486321212E-4</v>
      </c>
      <c r="AW82" s="76">
        <f ca="1">AF82*VLOOKUP('Tipo de Pilha_Furieri2014'!$E$1,'Área - us ur_Furieri2014'!$A$4:$R$6,14,FALSE)/1000</f>
        <v>3.3119186818818491E-4</v>
      </c>
      <c r="AX82" s="76">
        <f ca="1">AG82*VLOOKUP('Tipo de Pilha_Furieri2014'!$E$1,'Área - us ur_Furieri2014'!$A$4:$R$6,15,FALSE)/1000</f>
        <v>1.322344321439951E-4</v>
      </c>
      <c r="AY82" s="76">
        <f ca="1">AH82*VLOOKUP('Tipo de Pilha_Furieri2014'!$E$1,'Área - us ur_Furieri2014'!$A$4:$R$6,16,FALSE)/1000</f>
        <v>0</v>
      </c>
      <c r="AZ82" s="76">
        <f ca="1">AI82*VLOOKUP('Tipo de Pilha_Furieri2014'!$E$1,'Área - us ur_Furieri2014'!$A$4:$R$6,17,FALSE)/1000</f>
        <v>0</v>
      </c>
      <c r="BA82" s="77">
        <f ca="1">AJ82*VLOOKUP('Tipo de Pilha_Furieri2014'!$E$1,'Área - us ur_Furieri2014'!$A$4:$R$6,18,FALSE)/1000</f>
        <v>0</v>
      </c>
      <c r="BB82" s="70">
        <f t="shared" ca="1" si="42"/>
        <v>1.6508887352663357E-2</v>
      </c>
    </row>
    <row r="83" spans="1:54" ht="15" customHeight="1" x14ac:dyDescent="0.2">
      <c r="A83" s="90">
        <f>'Série Vento-3 dias'!J83</f>
        <v>42247</v>
      </c>
      <c r="B83" s="55">
        <f ca="1">'Série Vento-3 dias'!K83</f>
        <v>15.464186639999999</v>
      </c>
      <c r="C83" s="48">
        <f t="shared" ca="1" si="43"/>
        <v>7.7320933200000011E-2</v>
      </c>
      <c r="D83" s="49">
        <f t="shared" ca="1" si="44"/>
        <v>0.23196279959999999</v>
      </c>
      <c r="E83" s="49">
        <f t="shared" ca="1" si="45"/>
        <v>0.38660466599999999</v>
      </c>
      <c r="F83" s="49">
        <f t="shared" ca="1" si="46"/>
        <v>0.54124653239999987</v>
      </c>
      <c r="G83" s="49">
        <f t="shared" ca="1" si="47"/>
        <v>0.69588839880000009</v>
      </c>
      <c r="H83" s="49">
        <f t="shared" ca="1" si="48"/>
        <v>0.85053026520000008</v>
      </c>
      <c r="I83" s="49">
        <f t="shared" ca="1" si="49"/>
        <v>1.0051721316</v>
      </c>
      <c r="J83" s="49">
        <f t="shared" ca="1" si="50"/>
        <v>1.1598139980000002</v>
      </c>
      <c r="K83" s="49">
        <f t="shared" ca="1" si="51"/>
        <v>1.3144558644</v>
      </c>
      <c r="L83" s="49">
        <f t="shared" ca="1" si="52"/>
        <v>1.4690977307999999</v>
      </c>
      <c r="M83" s="49">
        <f t="shared" ca="1" si="53"/>
        <v>1.6237395972000002</v>
      </c>
      <c r="N83" s="49">
        <f t="shared" ca="1" si="54"/>
        <v>1.7783814635999997</v>
      </c>
      <c r="O83" s="49">
        <f t="shared" ca="1" si="55"/>
        <v>1.9330233299999999</v>
      </c>
      <c r="P83" s="49">
        <f t="shared" ca="1" si="56"/>
        <v>2.0876651964000001</v>
      </c>
      <c r="Q83" s="49">
        <f t="shared" ca="1" si="57"/>
        <v>2.2423070627999997</v>
      </c>
      <c r="R83" s="49">
        <f t="shared" ca="1" si="58"/>
        <v>2.3969489292000001</v>
      </c>
      <c r="S83" s="50">
        <f t="shared" ca="1" si="59"/>
        <v>2.5515907956000001</v>
      </c>
      <c r="T83" s="48">
        <f t="shared" ca="1" si="25"/>
        <v>0</v>
      </c>
      <c r="U83" s="49">
        <f t="shared" ca="1" si="26"/>
        <v>0</v>
      </c>
      <c r="V83" s="49">
        <f t="shared" ca="1" si="27"/>
        <v>0</v>
      </c>
      <c r="W83" s="49">
        <f t="shared" ca="1" si="28"/>
        <v>3.4989591863194018</v>
      </c>
      <c r="X83" s="49">
        <f t="shared" ca="1" si="29"/>
        <v>10.747615125752819</v>
      </c>
      <c r="Y83" s="49">
        <f t="shared" ca="1" si="30"/>
        <v>20.770307459052582</v>
      </c>
      <c r="Z83" s="49">
        <f t="shared" ca="1" si="31"/>
        <v>33.567036186218694</v>
      </c>
      <c r="AA83" s="49">
        <f t="shared" ca="1" si="32"/>
        <v>49.137801307251181</v>
      </c>
      <c r="AB83" s="49">
        <f t="shared" ca="1" si="33"/>
        <v>67.482602822149971</v>
      </c>
      <c r="AC83" s="49">
        <f t="shared" ca="1" si="34"/>
        <v>88.60144073091513</v>
      </c>
      <c r="AD83" s="49">
        <f t="shared" ca="1" si="35"/>
        <v>112.4943150335467</v>
      </c>
      <c r="AE83" s="49">
        <f t="shared" ca="1" si="36"/>
        <v>139.16122573004449</v>
      </c>
      <c r="AF83" s="49">
        <f t="shared" ca="1" si="37"/>
        <v>168.60217282040875</v>
      </c>
      <c r="AG83" s="49">
        <f t="shared" ca="1" si="38"/>
        <v>200.81715630463935</v>
      </c>
      <c r="AH83" s="49">
        <f t="shared" ca="1" si="39"/>
        <v>235.80617618273621</v>
      </c>
      <c r="AI83" s="49">
        <f t="shared" ca="1" si="40"/>
        <v>273.56923245469955</v>
      </c>
      <c r="AJ83" s="49">
        <f t="shared" ca="1" si="41"/>
        <v>314.10632512052916</v>
      </c>
      <c r="AK83" s="75">
        <f ca="1">T83*VLOOKUP('Tipo de Pilha_Furieri2014'!$E$1,'Área - us ur_Furieri2014'!$A$4:$R$6,2,FALSE)/1000</f>
        <v>0</v>
      </c>
      <c r="AL83" s="76">
        <f ca="1">U83*VLOOKUP('Tipo de Pilha_Furieri2014'!$E$1,'Área - us ur_Furieri2014'!$A$4:$R$6,3,FALSE)/1000</f>
        <v>0</v>
      </c>
      <c r="AM83" s="76">
        <f ca="1">V83*VLOOKUP('Tipo de Pilha_Furieri2014'!$E$1,'Área - us ur_Furieri2014'!$A$4:$R$6,4,FALSE)/1000</f>
        <v>0</v>
      </c>
      <c r="AN83" s="76">
        <f ca="1">W83*VLOOKUP('Tipo de Pilha_Furieri2014'!$E$1,'Área - us ur_Furieri2014'!$A$4:$R$6,5,FALSE)/1000</f>
        <v>3.3939904107298198E-4</v>
      </c>
      <c r="AO83" s="76">
        <f ca="1">X83*VLOOKUP('Tipo de Pilha_Furieri2014'!$E$1,'Área - us ur_Furieri2014'!$A$4:$R$6,6,FALSE)/1000</f>
        <v>1.7088708049946984E-3</v>
      </c>
      <c r="AP83" s="76">
        <f ca="1">Y83*VLOOKUP('Tipo de Pilha_Furieri2014'!$E$1,'Área - us ur_Furieri2014'!$A$4:$R$6,7,FALSE)/1000</f>
        <v>4.2163724141876741E-3</v>
      </c>
      <c r="AQ83" s="76">
        <f ca="1">Z83*VLOOKUP('Tipo de Pilha_Furieri2014'!$E$1,'Área - us ur_Furieri2014'!$A$4:$R$6,8,FALSE)/1000</f>
        <v>5.1357565364914598E-3</v>
      </c>
      <c r="AR83" s="76">
        <f ca="1">AA83*VLOOKUP('Tipo de Pilha_Furieri2014'!$E$1,'Área - us ur_Furieri2014'!$A$4:$R$6,9,FALSE)/1000</f>
        <v>5.3560203424903785E-3</v>
      </c>
      <c r="AS83" s="76">
        <f ca="1">AB83*VLOOKUP('Tipo de Pilha_Furieri2014'!$E$1,'Área - us ur_Furieri2014'!$A$4:$R$6,10,FALSE)/1000</f>
        <v>3.6440605523960987E-3</v>
      </c>
      <c r="AT83" s="76">
        <f ca="1">AC83*VLOOKUP('Tipo de Pilha_Furieri2014'!$E$1,'Área - us ur_Furieri2014'!$A$4:$R$6,11,FALSE)/1000</f>
        <v>3.1010504255820298E-3</v>
      </c>
      <c r="AU83" s="76">
        <f ca="1">AD83*VLOOKUP('Tipo de Pilha_Furieri2014'!$E$1,'Área - us ur_Furieri2014'!$A$4:$R$6,12,FALSE)/1000</f>
        <v>2.6998635608051205E-3</v>
      </c>
      <c r="AV83" s="76">
        <f ca="1">AE83*VLOOKUP('Tipo de Pilha_Furieri2014'!$E$1,'Área - us ur_Furieri2014'!$A$4:$R$6,13,FALSE)/1000</f>
        <v>8.3496735438026693E-4</v>
      </c>
      <c r="AW83" s="76">
        <f ca="1">AF83*VLOOKUP('Tipo de Pilha_Furieri2014'!$E$1,'Área - us ur_Furieri2014'!$A$4:$R$6,14,FALSE)/1000</f>
        <v>5.0580651846122624E-4</v>
      </c>
      <c r="AX83" s="76">
        <f ca="1">AG83*VLOOKUP('Tipo de Pilha_Furieri2014'!$E$1,'Área - us ur_Furieri2014'!$A$4:$R$6,15,FALSE)/1000</f>
        <v>2.0081715630463937E-4</v>
      </c>
      <c r="AY83" s="76">
        <f ca="1">AH83*VLOOKUP('Tipo de Pilha_Furieri2014'!$E$1,'Área - us ur_Furieri2014'!$A$4:$R$6,16,FALSE)/1000</f>
        <v>0</v>
      </c>
      <c r="AZ83" s="76">
        <f ca="1">AI83*VLOOKUP('Tipo de Pilha_Furieri2014'!$E$1,'Área - us ur_Furieri2014'!$A$4:$R$6,17,FALSE)/1000</f>
        <v>0</v>
      </c>
      <c r="BA83" s="77">
        <f ca="1">AJ83*VLOOKUP('Tipo de Pilha_Furieri2014'!$E$1,'Área - us ur_Furieri2014'!$A$4:$R$6,18,FALSE)/1000</f>
        <v>0</v>
      </c>
      <c r="BB83" s="70">
        <f t="shared" ca="1" si="42"/>
        <v>2.7742984707166574E-2</v>
      </c>
    </row>
    <row r="84" spans="1:54" ht="15" customHeight="1" x14ac:dyDescent="0.2">
      <c r="A84" s="90">
        <f>'Série Vento-3 dias'!J84</f>
        <v>42250</v>
      </c>
      <c r="B84" s="55">
        <f ca="1">'Série Vento-3 dias'!K84</f>
        <v>17.182429599999999</v>
      </c>
      <c r="C84" s="48">
        <f t="shared" ca="1" si="43"/>
        <v>8.5912148000000008E-2</v>
      </c>
      <c r="D84" s="49">
        <f t="shared" ca="1" si="44"/>
        <v>0.25773644399999995</v>
      </c>
      <c r="E84" s="49">
        <f t="shared" ca="1" si="45"/>
        <v>0.42956074</v>
      </c>
      <c r="F84" s="49">
        <f t="shared" ca="1" si="46"/>
        <v>0.60138503599999993</v>
      </c>
      <c r="G84" s="49">
        <f t="shared" ca="1" si="47"/>
        <v>0.77320933200000008</v>
      </c>
      <c r="H84" s="49">
        <f t="shared" ca="1" si="48"/>
        <v>0.94503362800000001</v>
      </c>
      <c r="I84" s="49">
        <f t="shared" ca="1" si="49"/>
        <v>1.1168579240000001</v>
      </c>
      <c r="J84" s="49">
        <f t="shared" ca="1" si="50"/>
        <v>1.2886822200000001</v>
      </c>
      <c r="K84" s="49">
        <f t="shared" ca="1" si="51"/>
        <v>1.4605065159999999</v>
      </c>
      <c r="L84" s="49">
        <f t="shared" ca="1" si="52"/>
        <v>1.632330812</v>
      </c>
      <c r="M84" s="49">
        <f t="shared" ca="1" si="53"/>
        <v>1.804155108</v>
      </c>
      <c r="N84" s="49">
        <f t="shared" ca="1" si="54"/>
        <v>1.9759794039999998</v>
      </c>
      <c r="O84" s="49">
        <f t="shared" ca="1" si="55"/>
        <v>2.1478036999999999</v>
      </c>
      <c r="P84" s="49">
        <f t="shared" ca="1" si="56"/>
        <v>2.3196279959999999</v>
      </c>
      <c r="Q84" s="49">
        <f t="shared" ca="1" si="57"/>
        <v>2.4914522919999995</v>
      </c>
      <c r="R84" s="49">
        <f t="shared" ca="1" si="58"/>
        <v>2.6632765880000004</v>
      </c>
      <c r="S84" s="50">
        <f t="shared" ca="1" si="59"/>
        <v>2.835100884</v>
      </c>
      <c r="T84" s="48">
        <f t="shared" ref="T84:T123" ca="1" si="60">IF(C84&gt;$BF$1,58*(C84-$BF$1)^2+25*(C84-$BF$1),0)</f>
        <v>0</v>
      </c>
      <c r="U84" s="49">
        <f t="shared" ref="U84:U123" ca="1" si="61">IF(D84&gt;$BF$1,58*(D84-$BF$1)^2+25*(D84-$BF$1),0)</f>
        <v>0</v>
      </c>
      <c r="V84" s="49">
        <f t="shared" ref="V84:V123" ca="1" si="62">IF(E84&gt;$BF$1,58*(E84-$BF$1)^2+25*(E84-$BF$1),0)</f>
        <v>0</v>
      </c>
      <c r="W84" s="49">
        <f t="shared" ref="W84:W123" ca="1" si="63">IF(F84&gt;$BF$1,58*(F84-$BF$1)^2+25*(F84-$BF$1),0)</f>
        <v>5.9882500727538321</v>
      </c>
      <c r="X84" s="49">
        <f t="shared" ref="X84:X123" ca="1" si="64">IF(G84&gt;$BF$1,58*(G84-$BF$1)^2+25*(G84-$BF$1),0)</f>
        <v>15.412206743169406</v>
      </c>
      <c r="Y84" s="49">
        <f t="shared" ref="Y84:Y123" ca="1" si="65">IF(H84&gt;$BF$1,58*(H84-$BF$1)^2+25*(H84-$BF$1),0)</f>
        <v>28.260899702308862</v>
      </c>
      <c r="Z84" s="49">
        <f t="shared" ref="Z84:Z123" ca="1" si="66">IF(I84&gt;$BF$1,58*(I84-$BF$1)^2+25*(I84-$BF$1),0)</f>
        <v>44.534328950172224</v>
      </c>
      <c r="AA84" s="49">
        <f t="shared" ref="AA84:AA123" ca="1" si="67">IF(J84&gt;$BF$1,58*(J84-$BF$1)^2+25*(J84-$BF$1),0)</f>
        <v>64.232494486759464</v>
      </c>
      <c r="AB84" s="49">
        <f t="shared" ref="AB84:AB123" ca="1" si="68">IF(K84&gt;$BF$1,58*(K84-$BF$1)^2+25*(K84-$BF$1),0)</f>
        <v>87.355396312070582</v>
      </c>
      <c r="AC84" s="49">
        <f t="shared" ref="AC84:AC123" ca="1" si="69">IF(L84&gt;$BF$1,58*(L84-$BF$1)^2+25*(L84-$BF$1),0)</f>
        <v>113.90303442610561</v>
      </c>
      <c r="AD84" s="49">
        <f t="shared" ref="AD84:AD123" ca="1" si="70">IF(M84&gt;$BF$1,58*(M84-$BF$1)^2+25*(M84-$BF$1),0)</f>
        <v>143.87540882886452</v>
      </c>
      <c r="AE84" s="49">
        <f t="shared" ref="AE84:AE123" ca="1" si="71">IF(N84&gt;$BF$1,58*(N84-$BF$1)^2+25*(N84-$BF$1),0)</f>
        <v>177.27251952034732</v>
      </c>
      <c r="AF84" s="49">
        <f t="shared" ref="AF84:AF123" ca="1" si="72">IF(O84&gt;$BF$1,58*(O84-$BF$1)^2+25*(O84-$BF$1),0)</f>
        <v>214.09436650055397</v>
      </c>
      <c r="AG84" s="49">
        <f t="shared" ref="AG84:AG123" ca="1" si="73">IF(P84&gt;$BF$1,58*(P84-$BF$1)^2+25*(P84-$BF$1),0)</f>
        <v>254.34094976948461</v>
      </c>
      <c r="AH84" s="49">
        <f t="shared" ref="AH84:AH123" ca="1" si="74">IF(Q84&gt;$BF$1,58*(Q84-$BF$1)^2+25*(Q84-$BF$1),0)</f>
        <v>298.01226932713894</v>
      </c>
      <c r="AI84" s="49">
        <f t="shared" ref="AI84:AI123" ca="1" si="75">IF(R84&gt;$BF$1,58*(R84-$BF$1)^2+25*(R84-$BF$1),0)</f>
        <v>345.10832517351753</v>
      </c>
      <c r="AJ84" s="49">
        <f t="shared" ref="AJ84:AJ123" ca="1" si="76">IF(S84&gt;$BF$1,58*(S84-$BF$1)^2+25*(S84-$BF$1),0)</f>
        <v>395.6291173086197</v>
      </c>
      <c r="AK84" s="75">
        <f ca="1">T84*VLOOKUP('Tipo de Pilha_Furieri2014'!$E$1,'Área - us ur_Furieri2014'!$A$4:$R$6,2,FALSE)/1000</f>
        <v>0</v>
      </c>
      <c r="AL84" s="76">
        <f ca="1">U84*VLOOKUP('Tipo de Pilha_Furieri2014'!$E$1,'Área - us ur_Furieri2014'!$A$4:$R$6,3,FALSE)/1000</f>
        <v>0</v>
      </c>
      <c r="AM84" s="76">
        <f ca="1">V84*VLOOKUP('Tipo de Pilha_Furieri2014'!$E$1,'Área - us ur_Furieri2014'!$A$4:$R$6,4,FALSE)/1000</f>
        <v>0</v>
      </c>
      <c r="AN84" s="76">
        <f ca="1">W84*VLOOKUP('Tipo de Pilha_Furieri2014'!$E$1,'Área - us ur_Furieri2014'!$A$4:$R$6,5,FALSE)/1000</f>
        <v>5.8086025705712167E-4</v>
      </c>
      <c r="AO84" s="76">
        <f ca="1">X84*VLOOKUP('Tipo de Pilha_Furieri2014'!$E$1,'Área - us ur_Furieri2014'!$A$4:$R$6,6,FALSE)/1000</f>
        <v>2.4505408721639354E-3</v>
      </c>
      <c r="AP84" s="76">
        <f ca="1">Y84*VLOOKUP('Tipo de Pilha_Furieri2014'!$E$1,'Área - us ur_Furieri2014'!$A$4:$R$6,7,FALSE)/1000</f>
        <v>5.7369626395686992E-3</v>
      </c>
      <c r="AQ84" s="76">
        <f ca="1">Z84*VLOOKUP('Tipo de Pilha_Furieri2014'!$E$1,'Área - us ur_Furieri2014'!$A$4:$R$6,8,FALSE)/1000</f>
        <v>6.8137523293763502E-3</v>
      </c>
      <c r="AR84" s="76">
        <f ca="1">AA84*VLOOKUP('Tipo de Pilha_Furieri2014'!$E$1,'Área - us ur_Furieri2014'!$A$4:$R$6,9,FALSE)/1000</f>
        <v>7.0013418990567816E-3</v>
      </c>
      <c r="AS84" s="76">
        <f ca="1">AB84*VLOOKUP('Tipo de Pilha_Furieri2014'!$E$1,'Área - us ur_Furieri2014'!$A$4:$R$6,10,FALSE)/1000</f>
        <v>4.7171914008518117E-3</v>
      </c>
      <c r="AT84" s="76">
        <f ca="1">AC84*VLOOKUP('Tipo de Pilha_Furieri2014'!$E$1,'Área - us ur_Furieri2014'!$A$4:$R$6,11,FALSE)/1000</f>
        <v>3.9866062049136964E-3</v>
      </c>
      <c r="AU84" s="76">
        <f ca="1">AD84*VLOOKUP('Tipo de Pilha_Furieri2014'!$E$1,'Área - us ur_Furieri2014'!$A$4:$R$6,12,FALSE)/1000</f>
        <v>3.4530098118927487E-3</v>
      </c>
      <c r="AV84" s="76">
        <f ca="1">AE84*VLOOKUP('Tipo de Pilha_Furieri2014'!$E$1,'Área - us ur_Furieri2014'!$A$4:$R$6,13,FALSE)/1000</f>
        <v>1.063635117122084E-3</v>
      </c>
      <c r="AW84" s="76">
        <f ca="1">AF84*VLOOKUP('Tipo de Pilha_Furieri2014'!$E$1,'Área - us ur_Furieri2014'!$A$4:$R$6,14,FALSE)/1000</f>
        <v>6.422830995016619E-4</v>
      </c>
      <c r="AX84" s="76">
        <f ca="1">AG84*VLOOKUP('Tipo de Pilha_Furieri2014'!$E$1,'Área - us ur_Furieri2014'!$A$4:$R$6,15,FALSE)/1000</f>
        <v>2.5434094976948461E-4</v>
      </c>
      <c r="AY84" s="76">
        <f ca="1">AH84*VLOOKUP('Tipo de Pilha_Furieri2014'!$E$1,'Área - us ur_Furieri2014'!$A$4:$R$6,16,FALSE)/1000</f>
        <v>0</v>
      </c>
      <c r="AZ84" s="76">
        <f ca="1">AI84*VLOOKUP('Tipo de Pilha_Furieri2014'!$E$1,'Área - us ur_Furieri2014'!$A$4:$R$6,17,FALSE)/1000</f>
        <v>0</v>
      </c>
      <c r="BA84" s="77">
        <f ca="1">AJ84*VLOOKUP('Tipo de Pilha_Furieri2014'!$E$1,'Área - us ur_Furieri2014'!$A$4:$R$6,18,FALSE)/1000</f>
        <v>0</v>
      </c>
      <c r="BB84" s="70">
        <f t="shared" ref="BB84:BB123" ca="1" si="77">SUM(AK84:BA84)</f>
        <v>3.6700524581274374E-2</v>
      </c>
    </row>
    <row r="85" spans="1:54" ht="15" customHeight="1" x14ac:dyDescent="0.2">
      <c r="A85" s="90">
        <f>'Série Vento-3 dias'!J85</f>
        <v>42253</v>
      </c>
      <c r="B85" s="55">
        <f ca="1">'Série Vento-3 dias'!K85</f>
        <v>15.464186639999999</v>
      </c>
      <c r="C85" s="48">
        <f t="shared" ca="1" si="43"/>
        <v>7.7320933200000011E-2</v>
      </c>
      <c r="D85" s="49">
        <f t="shared" ca="1" si="44"/>
        <v>0.23196279959999999</v>
      </c>
      <c r="E85" s="49">
        <f t="shared" ca="1" si="45"/>
        <v>0.38660466599999999</v>
      </c>
      <c r="F85" s="49">
        <f t="shared" ca="1" si="46"/>
        <v>0.54124653239999987</v>
      </c>
      <c r="G85" s="49">
        <f t="shared" ca="1" si="47"/>
        <v>0.69588839880000009</v>
      </c>
      <c r="H85" s="49">
        <f t="shared" ca="1" si="48"/>
        <v>0.85053026520000008</v>
      </c>
      <c r="I85" s="49">
        <f t="shared" ca="1" si="49"/>
        <v>1.0051721316</v>
      </c>
      <c r="J85" s="49">
        <f t="shared" ca="1" si="50"/>
        <v>1.1598139980000002</v>
      </c>
      <c r="K85" s="49">
        <f t="shared" ca="1" si="51"/>
        <v>1.3144558644</v>
      </c>
      <c r="L85" s="49">
        <f t="shared" ca="1" si="52"/>
        <v>1.4690977307999999</v>
      </c>
      <c r="M85" s="49">
        <f t="shared" ca="1" si="53"/>
        <v>1.6237395972000002</v>
      </c>
      <c r="N85" s="49">
        <f t="shared" ca="1" si="54"/>
        <v>1.7783814635999997</v>
      </c>
      <c r="O85" s="49">
        <f t="shared" ca="1" si="55"/>
        <v>1.9330233299999999</v>
      </c>
      <c r="P85" s="49">
        <f t="shared" ca="1" si="56"/>
        <v>2.0876651964000001</v>
      </c>
      <c r="Q85" s="49">
        <f t="shared" ca="1" si="57"/>
        <v>2.2423070627999997</v>
      </c>
      <c r="R85" s="49">
        <f t="shared" ca="1" si="58"/>
        <v>2.3969489292000001</v>
      </c>
      <c r="S85" s="50">
        <f t="shared" ca="1" si="59"/>
        <v>2.5515907956000001</v>
      </c>
      <c r="T85" s="48">
        <f t="shared" ca="1" si="60"/>
        <v>0</v>
      </c>
      <c r="U85" s="49">
        <f t="shared" ca="1" si="61"/>
        <v>0</v>
      </c>
      <c r="V85" s="49">
        <f t="shared" ca="1" si="62"/>
        <v>0</v>
      </c>
      <c r="W85" s="49">
        <f t="shared" ca="1" si="63"/>
        <v>3.4989591863194018</v>
      </c>
      <c r="X85" s="49">
        <f t="shared" ca="1" si="64"/>
        <v>10.747615125752819</v>
      </c>
      <c r="Y85" s="49">
        <f t="shared" ca="1" si="65"/>
        <v>20.770307459052582</v>
      </c>
      <c r="Z85" s="49">
        <f t="shared" ca="1" si="66"/>
        <v>33.567036186218694</v>
      </c>
      <c r="AA85" s="49">
        <f t="shared" ca="1" si="67"/>
        <v>49.137801307251181</v>
      </c>
      <c r="AB85" s="49">
        <f t="shared" ca="1" si="68"/>
        <v>67.482602822149971</v>
      </c>
      <c r="AC85" s="49">
        <f t="shared" ca="1" si="69"/>
        <v>88.60144073091513</v>
      </c>
      <c r="AD85" s="49">
        <f t="shared" ca="1" si="70"/>
        <v>112.4943150335467</v>
      </c>
      <c r="AE85" s="49">
        <f t="shared" ca="1" si="71"/>
        <v>139.16122573004449</v>
      </c>
      <c r="AF85" s="49">
        <f t="shared" ca="1" si="72"/>
        <v>168.60217282040875</v>
      </c>
      <c r="AG85" s="49">
        <f t="shared" ca="1" si="73"/>
        <v>200.81715630463935</v>
      </c>
      <c r="AH85" s="49">
        <f t="shared" ca="1" si="74"/>
        <v>235.80617618273621</v>
      </c>
      <c r="AI85" s="49">
        <f t="shared" ca="1" si="75"/>
        <v>273.56923245469955</v>
      </c>
      <c r="AJ85" s="49">
        <f t="shared" ca="1" si="76"/>
        <v>314.10632512052916</v>
      </c>
      <c r="AK85" s="75">
        <f ca="1">T85*VLOOKUP('Tipo de Pilha_Furieri2014'!$E$1,'Área - us ur_Furieri2014'!$A$4:$R$6,2,FALSE)/1000</f>
        <v>0</v>
      </c>
      <c r="AL85" s="76">
        <f ca="1">U85*VLOOKUP('Tipo de Pilha_Furieri2014'!$E$1,'Área - us ur_Furieri2014'!$A$4:$R$6,3,FALSE)/1000</f>
        <v>0</v>
      </c>
      <c r="AM85" s="76">
        <f ca="1">V85*VLOOKUP('Tipo de Pilha_Furieri2014'!$E$1,'Área - us ur_Furieri2014'!$A$4:$R$6,4,FALSE)/1000</f>
        <v>0</v>
      </c>
      <c r="AN85" s="76">
        <f ca="1">W85*VLOOKUP('Tipo de Pilha_Furieri2014'!$E$1,'Área - us ur_Furieri2014'!$A$4:$R$6,5,FALSE)/1000</f>
        <v>3.3939904107298198E-4</v>
      </c>
      <c r="AO85" s="76">
        <f ca="1">X85*VLOOKUP('Tipo de Pilha_Furieri2014'!$E$1,'Área - us ur_Furieri2014'!$A$4:$R$6,6,FALSE)/1000</f>
        <v>1.7088708049946984E-3</v>
      </c>
      <c r="AP85" s="76">
        <f ca="1">Y85*VLOOKUP('Tipo de Pilha_Furieri2014'!$E$1,'Área - us ur_Furieri2014'!$A$4:$R$6,7,FALSE)/1000</f>
        <v>4.2163724141876741E-3</v>
      </c>
      <c r="AQ85" s="76">
        <f ca="1">Z85*VLOOKUP('Tipo de Pilha_Furieri2014'!$E$1,'Área - us ur_Furieri2014'!$A$4:$R$6,8,FALSE)/1000</f>
        <v>5.1357565364914598E-3</v>
      </c>
      <c r="AR85" s="76">
        <f ca="1">AA85*VLOOKUP('Tipo de Pilha_Furieri2014'!$E$1,'Área - us ur_Furieri2014'!$A$4:$R$6,9,FALSE)/1000</f>
        <v>5.3560203424903785E-3</v>
      </c>
      <c r="AS85" s="76">
        <f ca="1">AB85*VLOOKUP('Tipo de Pilha_Furieri2014'!$E$1,'Área - us ur_Furieri2014'!$A$4:$R$6,10,FALSE)/1000</f>
        <v>3.6440605523960987E-3</v>
      </c>
      <c r="AT85" s="76">
        <f ca="1">AC85*VLOOKUP('Tipo de Pilha_Furieri2014'!$E$1,'Área - us ur_Furieri2014'!$A$4:$R$6,11,FALSE)/1000</f>
        <v>3.1010504255820298E-3</v>
      </c>
      <c r="AU85" s="76">
        <f ca="1">AD85*VLOOKUP('Tipo de Pilha_Furieri2014'!$E$1,'Área - us ur_Furieri2014'!$A$4:$R$6,12,FALSE)/1000</f>
        <v>2.6998635608051205E-3</v>
      </c>
      <c r="AV85" s="76">
        <f ca="1">AE85*VLOOKUP('Tipo de Pilha_Furieri2014'!$E$1,'Área - us ur_Furieri2014'!$A$4:$R$6,13,FALSE)/1000</f>
        <v>8.3496735438026693E-4</v>
      </c>
      <c r="AW85" s="76">
        <f ca="1">AF85*VLOOKUP('Tipo de Pilha_Furieri2014'!$E$1,'Área - us ur_Furieri2014'!$A$4:$R$6,14,FALSE)/1000</f>
        <v>5.0580651846122624E-4</v>
      </c>
      <c r="AX85" s="76">
        <f ca="1">AG85*VLOOKUP('Tipo de Pilha_Furieri2014'!$E$1,'Área - us ur_Furieri2014'!$A$4:$R$6,15,FALSE)/1000</f>
        <v>2.0081715630463937E-4</v>
      </c>
      <c r="AY85" s="76">
        <f ca="1">AH85*VLOOKUP('Tipo de Pilha_Furieri2014'!$E$1,'Área - us ur_Furieri2014'!$A$4:$R$6,16,FALSE)/1000</f>
        <v>0</v>
      </c>
      <c r="AZ85" s="76">
        <f ca="1">AI85*VLOOKUP('Tipo de Pilha_Furieri2014'!$E$1,'Área - us ur_Furieri2014'!$A$4:$R$6,17,FALSE)/1000</f>
        <v>0</v>
      </c>
      <c r="BA85" s="77">
        <f ca="1">AJ85*VLOOKUP('Tipo de Pilha_Furieri2014'!$E$1,'Área - us ur_Furieri2014'!$A$4:$R$6,18,FALSE)/1000</f>
        <v>0</v>
      </c>
      <c r="BB85" s="70">
        <f t="shared" ca="1" si="77"/>
        <v>2.7742984707166574E-2</v>
      </c>
    </row>
    <row r="86" spans="1:54" ht="15" customHeight="1" x14ac:dyDescent="0.2">
      <c r="A86" s="90">
        <f>'Série Vento-3 dias'!J86</f>
        <v>42256</v>
      </c>
      <c r="B86" s="55">
        <f ca="1">'Série Vento-3 dias'!K86</f>
        <v>18.041551079999998</v>
      </c>
      <c r="C86" s="48">
        <f t="shared" ca="1" si="43"/>
        <v>9.0207755400000006E-2</v>
      </c>
      <c r="D86" s="49">
        <f t="shared" ca="1" si="44"/>
        <v>0.27062326619999993</v>
      </c>
      <c r="E86" s="49">
        <f t="shared" ca="1" si="45"/>
        <v>0.45103877699999995</v>
      </c>
      <c r="F86" s="49">
        <f t="shared" ca="1" si="46"/>
        <v>0.6314542877999999</v>
      </c>
      <c r="G86" s="49">
        <f t="shared" ca="1" si="47"/>
        <v>0.81186979859999997</v>
      </c>
      <c r="H86" s="49">
        <f t="shared" ca="1" si="48"/>
        <v>0.99228530940000004</v>
      </c>
      <c r="I86" s="49">
        <f t="shared" ca="1" si="49"/>
        <v>1.1727008202</v>
      </c>
      <c r="J86" s="49">
        <f t="shared" ca="1" si="50"/>
        <v>1.3531163310000001</v>
      </c>
      <c r="K86" s="49">
        <f t="shared" ca="1" si="51"/>
        <v>1.5335318417999999</v>
      </c>
      <c r="L86" s="49">
        <f t="shared" ca="1" si="52"/>
        <v>1.7139473525999998</v>
      </c>
      <c r="M86" s="49">
        <f t="shared" ca="1" si="53"/>
        <v>1.8943628634</v>
      </c>
      <c r="N86" s="49">
        <f t="shared" ca="1" si="54"/>
        <v>2.0747783741999997</v>
      </c>
      <c r="O86" s="49">
        <f t="shared" ca="1" si="55"/>
        <v>2.2551938849999997</v>
      </c>
      <c r="P86" s="49">
        <f t="shared" ca="1" si="56"/>
        <v>2.4356093957999998</v>
      </c>
      <c r="Q86" s="49">
        <f t="shared" ca="1" si="57"/>
        <v>2.6160249065999994</v>
      </c>
      <c r="R86" s="49">
        <f t="shared" ca="1" si="58"/>
        <v>2.7964404173999999</v>
      </c>
      <c r="S86" s="50">
        <f t="shared" ca="1" si="59"/>
        <v>2.9768559282</v>
      </c>
      <c r="T86" s="48">
        <f t="shared" ca="1" si="60"/>
        <v>0</v>
      </c>
      <c r="U86" s="49">
        <f t="shared" ca="1" si="61"/>
        <v>0</v>
      </c>
      <c r="V86" s="49">
        <f t="shared" ca="1" si="62"/>
        <v>0.55164197298403106</v>
      </c>
      <c r="W86" s="49">
        <f t="shared" ca="1" si="63"/>
        <v>7.3902193392342994</v>
      </c>
      <c r="X86" s="49">
        <f t="shared" ca="1" si="64"/>
        <v>18.004568463802663</v>
      </c>
      <c r="Y86" s="49">
        <f t="shared" ca="1" si="65"/>
        <v>32.39468934668912</v>
      </c>
      <c r="Z86" s="49">
        <f t="shared" ca="1" si="66"/>
        <v>50.560581987893663</v>
      </c>
      <c r="AA86" s="49">
        <f t="shared" ca="1" si="67"/>
        <v>72.502246387416307</v>
      </c>
      <c r="AB86" s="49">
        <f t="shared" ca="1" si="68"/>
        <v>98.219682545257001</v>
      </c>
      <c r="AC86" s="49">
        <f t="shared" ca="1" si="69"/>
        <v>127.71289046141578</v>
      </c>
      <c r="AD86" s="49">
        <f t="shared" ca="1" si="70"/>
        <v>160.98187013589276</v>
      </c>
      <c r="AE86" s="49">
        <f t="shared" ca="1" si="71"/>
        <v>198.02662156868766</v>
      </c>
      <c r="AF86" s="49">
        <f t="shared" ca="1" si="72"/>
        <v>238.84714475980076</v>
      </c>
      <c r="AG86" s="49">
        <f t="shared" ca="1" si="73"/>
        <v>283.44343970923188</v>
      </c>
      <c r="AH86" s="49">
        <f t="shared" ca="1" si="74"/>
        <v>331.81550641698101</v>
      </c>
      <c r="AI86" s="49">
        <f t="shared" ca="1" si="75"/>
        <v>383.96334488304853</v>
      </c>
      <c r="AJ86" s="49">
        <f t="shared" ca="1" si="76"/>
        <v>439.88695510743401</v>
      </c>
      <c r="AK86" s="75">
        <f ca="1">T86*VLOOKUP('Tipo de Pilha_Furieri2014'!$E$1,'Área - us ur_Furieri2014'!$A$4:$R$6,2,FALSE)/1000</f>
        <v>0</v>
      </c>
      <c r="AL86" s="76">
        <f ca="1">U86*VLOOKUP('Tipo de Pilha_Furieri2014'!$E$1,'Área - us ur_Furieri2014'!$A$4:$R$6,3,FALSE)/1000</f>
        <v>0</v>
      </c>
      <c r="AM86" s="76">
        <f ca="1">V86*VLOOKUP('Tipo de Pilha_Furieri2014'!$E$1,'Área - us ur_Furieri2014'!$A$4:$R$6,4,FALSE)/1000</f>
        <v>4.0269864027834262E-5</v>
      </c>
      <c r="AN86" s="76">
        <f ca="1">W86*VLOOKUP('Tipo de Pilha_Furieri2014'!$E$1,'Área - us ur_Furieri2014'!$A$4:$R$6,5,FALSE)/1000</f>
        <v>7.1685127590572699E-4</v>
      </c>
      <c r="AO86" s="76">
        <f ca="1">X86*VLOOKUP('Tipo de Pilha_Furieri2014'!$E$1,'Área - us ur_Furieri2014'!$A$4:$R$6,6,FALSE)/1000</f>
        <v>2.8627263857446232E-3</v>
      </c>
      <c r="AP86" s="76">
        <f ca="1">Y86*VLOOKUP('Tipo de Pilha_Furieri2014'!$E$1,'Área - us ur_Furieri2014'!$A$4:$R$6,7,FALSE)/1000</f>
        <v>6.5761219373778913E-3</v>
      </c>
      <c r="AQ86" s="76">
        <f ca="1">Z86*VLOOKUP('Tipo de Pilha_Furieri2014'!$E$1,'Área - us ur_Furieri2014'!$A$4:$R$6,8,FALSE)/1000</f>
        <v>7.7357690441477306E-3</v>
      </c>
      <c r="AR86" s="76">
        <f ca="1">AA86*VLOOKUP('Tipo de Pilha_Furieri2014'!$E$1,'Área - us ur_Furieri2014'!$A$4:$R$6,9,FALSE)/1000</f>
        <v>7.9027448562283779E-3</v>
      </c>
      <c r="AS86" s="76">
        <f ca="1">AB86*VLOOKUP('Tipo de Pilha_Furieri2014'!$E$1,'Área - us ur_Furieri2014'!$A$4:$R$6,10,FALSE)/1000</f>
        <v>5.3038628574438793E-3</v>
      </c>
      <c r="AT86" s="76">
        <f ca="1">AC86*VLOOKUP('Tipo de Pilha_Furieri2014'!$E$1,'Área - us ur_Furieri2014'!$A$4:$R$6,11,FALSE)/1000</f>
        <v>4.4699511661495531E-3</v>
      </c>
      <c r="AU86" s="76">
        <f ca="1">AD86*VLOOKUP('Tipo de Pilha_Furieri2014'!$E$1,'Área - us ur_Furieri2014'!$A$4:$R$6,12,FALSE)/1000</f>
        <v>3.8635648832614266E-3</v>
      </c>
      <c r="AV86" s="76">
        <f ca="1">AE86*VLOOKUP('Tipo de Pilha_Furieri2014'!$E$1,'Área - us ur_Furieri2014'!$A$4:$R$6,13,FALSE)/1000</f>
        <v>1.188159729412126E-3</v>
      </c>
      <c r="AW86" s="76">
        <f ca="1">AF86*VLOOKUP('Tipo de Pilha_Furieri2014'!$E$1,'Área - us ur_Furieri2014'!$A$4:$R$6,14,FALSE)/1000</f>
        <v>7.1654143427940227E-4</v>
      </c>
      <c r="AX86" s="76">
        <f ca="1">AG86*VLOOKUP('Tipo de Pilha_Furieri2014'!$E$1,'Área - us ur_Furieri2014'!$A$4:$R$6,15,FALSE)/1000</f>
        <v>2.8344343970923189E-4</v>
      </c>
      <c r="AY86" s="76">
        <f ca="1">AH86*VLOOKUP('Tipo de Pilha_Furieri2014'!$E$1,'Área - us ur_Furieri2014'!$A$4:$R$6,16,FALSE)/1000</f>
        <v>0</v>
      </c>
      <c r="AZ86" s="76">
        <f ca="1">AI86*VLOOKUP('Tipo de Pilha_Furieri2014'!$E$1,'Área - us ur_Furieri2014'!$A$4:$R$6,17,FALSE)/1000</f>
        <v>0</v>
      </c>
      <c r="BA86" s="77">
        <f ca="1">AJ86*VLOOKUP('Tipo de Pilha_Furieri2014'!$E$1,'Área - us ur_Furieri2014'!$A$4:$R$6,18,FALSE)/1000</f>
        <v>0</v>
      </c>
      <c r="BB86" s="70">
        <f t="shared" ca="1" si="77"/>
        <v>4.1660006873687809E-2</v>
      </c>
    </row>
    <row r="87" spans="1:54" ht="15" customHeight="1" x14ac:dyDescent="0.2">
      <c r="A87" s="90">
        <f>'Série Vento-3 dias'!J87</f>
        <v>42259</v>
      </c>
      <c r="B87" s="55">
        <f ca="1">'Série Vento-3 dias'!K87</f>
        <v>13.74594368</v>
      </c>
      <c r="C87" s="48">
        <f t="shared" ca="1" si="43"/>
        <v>6.8729718400000014E-2</v>
      </c>
      <c r="D87" s="49">
        <f t="shared" ca="1" si="44"/>
        <v>0.2061891552</v>
      </c>
      <c r="E87" s="49">
        <f t="shared" ca="1" si="45"/>
        <v>0.34364859200000003</v>
      </c>
      <c r="F87" s="49">
        <f t="shared" ca="1" si="46"/>
        <v>0.48110802879999992</v>
      </c>
      <c r="G87" s="49">
        <f t="shared" ca="1" si="47"/>
        <v>0.61856746560000009</v>
      </c>
      <c r="H87" s="49">
        <f t="shared" ca="1" si="48"/>
        <v>0.75602690240000014</v>
      </c>
      <c r="I87" s="49">
        <f t="shared" ca="1" si="49"/>
        <v>0.89348633919999998</v>
      </c>
      <c r="J87" s="49">
        <f t="shared" ca="1" si="50"/>
        <v>1.030945776</v>
      </c>
      <c r="K87" s="49">
        <f t="shared" ca="1" si="51"/>
        <v>1.1684052128</v>
      </c>
      <c r="L87" s="49">
        <f t="shared" ca="1" si="52"/>
        <v>1.3058646495999999</v>
      </c>
      <c r="M87" s="49">
        <f t="shared" ca="1" si="53"/>
        <v>1.4433240864000001</v>
      </c>
      <c r="N87" s="49">
        <f t="shared" ca="1" si="54"/>
        <v>1.5807835231999998</v>
      </c>
      <c r="O87" s="49">
        <f t="shared" ca="1" si="55"/>
        <v>1.71824296</v>
      </c>
      <c r="P87" s="49">
        <f t="shared" ca="1" si="56"/>
        <v>1.8557023968000002</v>
      </c>
      <c r="Q87" s="49">
        <f t="shared" ca="1" si="57"/>
        <v>1.9931618335999999</v>
      </c>
      <c r="R87" s="49">
        <f t="shared" ca="1" si="58"/>
        <v>2.1306212704000003</v>
      </c>
      <c r="S87" s="50">
        <f t="shared" ca="1" si="59"/>
        <v>2.2680807072000002</v>
      </c>
      <c r="T87" s="48">
        <f t="shared" ca="1" si="60"/>
        <v>0</v>
      </c>
      <c r="U87" s="49">
        <f t="shared" ca="1" si="61"/>
        <v>0</v>
      </c>
      <c r="V87" s="49">
        <f t="shared" ca="1" si="62"/>
        <v>0</v>
      </c>
      <c r="W87" s="49">
        <f t="shared" ca="1" si="63"/>
        <v>1.4291984952536523</v>
      </c>
      <c r="X87" s="49">
        <f t="shared" ca="1" si="64"/>
        <v>6.7765326068028209</v>
      </c>
      <c r="Y87" s="49">
        <f t="shared" ca="1" si="65"/>
        <v>14.315697943135278</v>
      </c>
      <c r="Z87" s="49">
        <f t="shared" ca="1" si="66"/>
        <v>24.046694504251011</v>
      </c>
      <c r="AA87" s="49">
        <f t="shared" ca="1" si="67"/>
        <v>35.969522290150053</v>
      </c>
      <c r="AB87" s="49">
        <f t="shared" ca="1" si="68"/>
        <v>50.08418130083237</v>
      </c>
      <c r="AC87" s="49">
        <f t="shared" ca="1" si="69"/>
        <v>66.390671536297987</v>
      </c>
      <c r="AD87" s="49">
        <f t="shared" ca="1" si="70"/>
        <v>84.888992996546904</v>
      </c>
      <c r="AE87" s="49">
        <f t="shared" ca="1" si="71"/>
        <v>105.57914568157906</v>
      </c>
      <c r="AF87" s="49">
        <f t="shared" ca="1" si="72"/>
        <v>128.46112959139458</v>
      </c>
      <c r="AG87" s="49">
        <f t="shared" ca="1" si="73"/>
        <v>153.53494472599337</v>
      </c>
      <c r="AH87" s="49">
        <f t="shared" ca="1" si="74"/>
        <v>180.8005910853754</v>
      </c>
      <c r="AI87" s="49">
        <f t="shared" ca="1" si="75"/>
        <v>210.25806866954085</v>
      </c>
      <c r="AJ87" s="49">
        <f t="shared" ca="1" si="76"/>
        <v>241.90737747848948</v>
      </c>
      <c r="AK87" s="75">
        <f ca="1">T87*VLOOKUP('Tipo de Pilha_Furieri2014'!$E$1,'Área - us ur_Furieri2014'!$A$4:$R$6,2,FALSE)/1000</f>
        <v>0</v>
      </c>
      <c r="AL87" s="76">
        <f ca="1">U87*VLOOKUP('Tipo de Pilha_Furieri2014'!$E$1,'Área - us ur_Furieri2014'!$A$4:$R$6,3,FALSE)/1000</f>
        <v>0</v>
      </c>
      <c r="AM87" s="76">
        <f ca="1">V87*VLOOKUP('Tipo de Pilha_Furieri2014'!$E$1,'Área - us ur_Furieri2014'!$A$4:$R$6,4,FALSE)/1000</f>
        <v>0</v>
      </c>
      <c r="AN87" s="76">
        <f ca="1">W87*VLOOKUP('Tipo de Pilha_Furieri2014'!$E$1,'Área - us ur_Furieri2014'!$A$4:$R$6,5,FALSE)/1000</f>
        <v>1.3863225403960424E-4</v>
      </c>
      <c r="AO87" s="76">
        <f ca="1">X87*VLOOKUP('Tipo de Pilha_Furieri2014'!$E$1,'Área - us ur_Furieri2014'!$A$4:$R$6,6,FALSE)/1000</f>
        <v>1.0774686844816485E-3</v>
      </c>
      <c r="AP87" s="76">
        <f ca="1">Y87*VLOOKUP('Tipo de Pilha_Furieri2014'!$E$1,'Área - us ur_Furieri2014'!$A$4:$R$6,7,FALSE)/1000</f>
        <v>2.9060866824564616E-3</v>
      </c>
      <c r="AQ87" s="76">
        <f ca="1">Z87*VLOOKUP('Tipo de Pilha_Furieri2014'!$E$1,'Área - us ur_Furieri2014'!$A$4:$R$6,8,FALSE)/1000</f>
        <v>3.6791442591504048E-3</v>
      </c>
      <c r="AR87" s="76">
        <f ca="1">AA87*VLOOKUP('Tipo de Pilha_Furieri2014'!$E$1,'Área - us ur_Furieri2014'!$A$4:$R$6,9,FALSE)/1000</f>
        <v>3.9206779296263559E-3</v>
      </c>
      <c r="AS87" s="76">
        <f ca="1">AB87*VLOOKUP('Tipo de Pilha_Furieri2014'!$E$1,'Área - us ur_Furieri2014'!$A$4:$R$6,10,FALSE)/1000</f>
        <v>2.7045457902449481E-3</v>
      </c>
      <c r="AT87" s="76">
        <f ca="1">AC87*VLOOKUP('Tipo de Pilha_Furieri2014'!$E$1,'Área - us ur_Furieri2014'!$A$4:$R$6,11,FALSE)/1000</f>
        <v>2.3236735037704295E-3</v>
      </c>
      <c r="AU87" s="76">
        <f ca="1">AD87*VLOOKUP('Tipo de Pilha_Furieri2014'!$E$1,'Área - us ur_Furieri2014'!$A$4:$R$6,12,FALSE)/1000</f>
        <v>2.0373358319171254E-3</v>
      </c>
      <c r="AV87" s="76">
        <f ca="1">AE87*VLOOKUP('Tipo de Pilha_Furieri2014'!$E$1,'Área - us ur_Furieri2014'!$A$4:$R$6,13,FALSE)/1000</f>
        <v>6.3347487408947449E-4</v>
      </c>
      <c r="AW87" s="76">
        <f ca="1">AF87*VLOOKUP('Tipo de Pilha_Furieri2014'!$E$1,'Área - us ur_Furieri2014'!$A$4:$R$6,14,FALSE)/1000</f>
        <v>3.8538338877418379E-4</v>
      </c>
      <c r="AX87" s="76">
        <f ca="1">AG87*VLOOKUP('Tipo de Pilha_Furieri2014'!$E$1,'Área - us ur_Furieri2014'!$A$4:$R$6,15,FALSE)/1000</f>
        <v>1.5353494472599338E-4</v>
      </c>
      <c r="AY87" s="76">
        <f ca="1">AH87*VLOOKUP('Tipo de Pilha_Furieri2014'!$E$1,'Área - us ur_Furieri2014'!$A$4:$R$6,16,FALSE)/1000</f>
        <v>0</v>
      </c>
      <c r="AZ87" s="76">
        <f ca="1">AI87*VLOOKUP('Tipo de Pilha_Furieri2014'!$E$1,'Área - us ur_Furieri2014'!$A$4:$R$6,17,FALSE)/1000</f>
        <v>0</v>
      </c>
      <c r="BA87" s="77">
        <f ca="1">AJ87*VLOOKUP('Tipo de Pilha_Furieri2014'!$E$1,'Área - us ur_Furieri2014'!$A$4:$R$6,18,FALSE)/1000</f>
        <v>0</v>
      </c>
      <c r="BB87" s="70">
        <f t="shared" ca="1" si="77"/>
        <v>1.9959958143276627E-2</v>
      </c>
    </row>
    <row r="88" spans="1:54" ht="15" customHeight="1" x14ac:dyDescent="0.2">
      <c r="A88" s="90">
        <f>'Série Vento-3 dias'!J88</f>
        <v>42262</v>
      </c>
      <c r="B88" s="55">
        <f ca="1">'Série Vento-3 dias'!K88</f>
        <v>14.605065159999999</v>
      </c>
      <c r="C88" s="48">
        <f t="shared" ca="1" si="43"/>
        <v>7.3025325800000013E-2</v>
      </c>
      <c r="D88" s="49">
        <f t="shared" ca="1" si="44"/>
        <v>0.21907597739999998</v>
      </c>
      <c r="E88" s="49">
        <f t="shared" ca="1" si="45"/>
        <v>0.36512662899999998</v>
      </c>
      <c r="F88" s="49">
        <f t="shared" ca="1" si="46"/>
        <v>0.51117728059999989</v>
      </c>
      <c r="G88" s="49">
        <f t="shared" ca="1" si="47"/>
        <v>0.65722793219999998</v>
      </c>
      <c r="H88" s="49">
        <f t="shared" ca="1" si="48"/>
        <v>0.80327858380000006</v>
      </c>
      <c r="I88" s="49">
        <f t="shared" ca="1" si="49"/>
        <v>0.94932923539999992</v>
      </c>
      <c r="J88" s="49">
        <f t="shared" ca="1" si="50"/>
        <v>1.095379887</v>
      </c>
      <c r="K88" s="49">
        <f t="shared" ca="1" si="51"/>
        <v>1.2414305386</v>
      </c>
      <c r="L88" s="49">
        <f t="shared" ca="1" si="52"/>
        <v>1.3874811901999999</v>
      </c>
      <c r="M88" s="49">
        <f t="shared" ca="1" si="53"/>
        <v>1.5335318417999999</v>
      </c>
      <c r="N88" s="49">
        <f t="shared" ca="1" si="54"/>
        <v>1.6795824933999997</v>
      </c>
      <c r="O88" s="49">
        <f t="shared" ca="1" si="55"/>
        <v>1.8256331449999998</v>
      </c>
      <c r="P88" s="49">
        <f t="shared" ca="1" si="56"/>
        <v>1.9716837966</v>
      </c>
      <c r="Q88" s="49">
        <f t="shared" ca="1" si="57"/>
        <v>2.1177344481999998</v>
      </c>
      <c r="R88" s="49">
        <f t="shared" ca="1" si="58"/>
        <v>2.2637850998000002</v>
      </c>
      <c r="S88" s="50">
        <f t="shared" ca="1" si="59"/>
        <v>2.4098357513999997</v>
      </c>
      <c r="T88" s="48">
        <f t="shared" ca="1" si="60"/>
        <v>0</v>
      </c>
      <c r="U88" s="49">
        <f t="shared" ca="1" si="61"/>
        <v>0</v>
      </c>
      <c r="V88" s="49">
        <f t="shared" ca="1" si="62"/>
        <v>0</v>
      </c>
      <c r="W88" s="49">
        <f t="shared" ca="1" si="63"/>
        <v>2.4116375663654424</v>
      </c>
      <c r="X88" s="49">
        <f t="shared" ca="1" si="64"/>
        <v>8.6753852289694926</v>
      </c>
      <c r="Y88" s="49">
        <f t="shared" ca="1" si="65"/>
        <v>17.413504860176555</v>
      </c>
      <c r="Z88" s="49">
        <f t="shared" ca="1" si="66"/>
        <v>28.625996459986609</v>
      </c>
      <c r="AA88" s="49">
        <f t="shared" ca="1" si="67"/>
        <v>42.312860028399705</v>
      </c>
      <c r="AB88" s="49">
        <f t="shared" ca="1" si="68"/>
        <v>58.474095565415801</v>
      </c>
      <c r="AC88" s="49">
        <f t="shared" ca="1" si="69"/>
        <v>77.1097030710349</v>
      </c>
      <c r="AD88" s="49">
        <f t="shared" ca="1" si="70"/>
        <v>98.219682545257001</v>
      </c>
      <c r="AE88" s="49">
        <f t="shared" ca="1" si="71"/>
        <v>121.80403398808208</v>
      </c>
      <c r="AF88" s="49">
        <f t="shared" ca="1" si="72"/>
        <v>147.86275739951026</v>
      </c>
      <c r="AG88" s="49">
        <f t="shared" ca="1" si="73"/>
        <v>176.39585277954146</v>
      </c>
      <c r="AH88" s="49">
        <f t="shared" ca="1" si="74"/>
        <v>207.40332012817555</v>
      </c>
      <c r="AI88" s="49">
        <f t="shared" ca="1" si="75"/>
        <v>240.88515944541282</v>
      </c>
      <c r="AJ88" s="49">
        <f t="shared" ca="1" si="76"/>
        <v>276.84137073125294</v>
      </c>
      <c r="AK88" s="75">
        <f ca="1">T88*VLOOKUP('Tipo de Pilha_Furieri2014'!$E$1,'Área - us ur_Furieri2014'!$A$4:$R$6,2,FALSE)/1000</f>
        <v>0</v>
      </c>
      <c r="AL88" s="76">
        <f ca="1">U88*VLOOKUP('Tipo de Pilha_Furieri2014'!$E$1,'Área - us ur_Furieri2014'!$A$4:$R$6,3,FALSE)/1000</f>
        <v>0</v>
      </c>
      <c r="AM88" s="76">
        <f ca="1">V88*VLOOKUP('Tipo de Pilha_Furieri2014'!$E$1,'Área - us ur_Furieri2014'!$A$4:$R$6,4,FALSE)/1000</f>
        <v>0</v>
      </c>
      <c r="AN88" s="76">
        <f ca="1">W88*VLOOKUP('Tipo de Pilha_Furieri2014'!$E$1,'Área - us ur_Furieri2014'!$A$4:$R$6,5,FALSE)/1000</f>
        <v>2.3392884393744789E-4</v>
      </c>
      <c r="AO88" s="76">
        <f ca="1">X88*VLOOKUP('Tipo de Pilha_Furieri2014'!$E$1,'Área - us ur_Furieri2014'!$A$4:$R$6,6,FALSE)/1000</f>
        <v>1.3793862514061494E-3</v>
      </c>
      <c r="AP88" s="76">
        <f ca="1">Y88*VLOOKUP('Tipo de Pilha_Furieri2014'!$E$1,'Área - us ur_Furieri2014'!$A$4:$R$6,7,FALSE)/1000</f>
        <v>3.5349414866158407E-3</v>
      </c>
      <c r="AQ88" s="76">
        <f ca="1">Z88*VLOOKUP('Tipo de Pilha_Furieri2014'!$E$1,'Área - us ur_Furieri2014'!$A$4:$R$6,8,FALSE)/1000</f>
        <v>4.3797774583779515E-3</v>
      </c>
      <c r="AR88" s="76">
        <f ca="1">AA88*VLOOKUP('Tipo de Pilha_Furieri2014'!$E$1,'Área - us ur_Furieri2014'!$A$4:$R$6,9,FALSE)/1000</f>
        <v>4.6121017430955681E-3</v>
      </c>
      <c r="AS88" s="76">
        <f ca="1">AB88*VLOOKUP('Tipo de Pilha_Furieri2014'!$E$1,'Área - us ur_Furieri2014'!$A$4:$R$6,10,FALSE)/1000</f>
        <v>3.1576011605324535E-3</v>
      </c>
      <c r="AT88" s="76">
        <f ca="1">AC88*VLOOKUP('Tipo de Pilha_Furieri2014'!$E$1,'Área - us ur_Furieri2014'!$A$4:$R$6,11,FALSE)/1000</f>
        <v>2.6988396074862217E-3</v>
      </c>
      <c r="AU88" s="76">
        <f ca="1">AD88*VLOOKUP('Tipo de Pilha_Furieri2014'!$E$1,'Área - us ur_Furieri2014'!$A$4:$R$6,12,FALSE)/1000</f>
        <v>2.3572723810861679E-3</v>
      </c>
      <c r="AV88" s="76">
        <f ca="1">AE88*VLOOKUP('Tipo de Pilha_Furieri2014'!$E$1,'Área - us ur_Furieri2014'!$A$4:$R$6,13,FALSE)/1000</f>
        <v>7.3082420392849251E-4</v>
      </c>
      <c r="AW88" s="76">
        <f ca="1">AF88*VLOOKUP('Tipo de Pilha_Furieri2014'!$E$1,'Área - us ur_Furieri2014'!$A$4:$R$6,14,FALSE)/1000</f>
        <v>4.4358827219853083E-4</v>
      </c>
      <c r="AX88" s="76">
        <f ca="1">AG88*VLOOKUP('Tipo de Pilha_Furieri2014'!$E$1,'Área - us ur_Furieri2014'!$A$4:$R$6,15,FALSE)/1000</f>
        <v>1.7639585277954146E-4</v>
      </c>
      <c r="AY88" s="76">
        <f ca="1">AH88*VLOOKUP('Tipo de Pilha_Furieri2014'!$E$1,'Área - us ur_Furieri2014'!$A$4:$R$6,16,FALSE)/1000</f>
        <v>0</v>
      </c>
      <c r="AZ88" s="76">
        <f ca="1">AI88*VLOOKUP('Tipo de Pilha_Furieri2014'!$E$1,'Área - us ur_Furieri2014'!$A$4:$R$6,17,FALSE)/1000</f>
        <v>0</v>
      </c>
      <c r="BA88" s="77">
        <f ca="1">AJ88*VLOOKUP('Tipo de Pilha_Furieri2014'!$E$1,'Área - us ur_Furieri2014'!$A$4:$R$6,18,FALSE)/1000</f>
        <v>0</v>
      </c>
      <c r="BB88" s="70">
        <f t="shared" ca="1" si="77"/>
        <v>2.3704657261444363E-2</v>
      </c>
    </row>
    <row r="89" spans="1:54" ht="15" customHeight="1" x14ac:dyDescent="0.2">
      <c r="A89" s="90">
        <f>'Série Vento-3 dias'!J89</f>
        <v>42265</v>
      </c>
      <c r="B89" s="55">
        <f ca="1">'Série Vento-3 dias'!K89</f>
        <v>18.041551079999998</v>
      </c>
      <c r="C89" s="48">
        <f t="shared" ca="1" si="43"/>
        <v>9.0207755400000006E-2</v>
      </c>
      <c r="D89" s="49">
        <f t="shared" ca="1" si="44"/>
        <v>0.27062326619999993</v>
      </c>
      <c r="E89" s="49">
        <f t="shared" ca="1" si="45"/>
        <v>0.45103877699999995</v>
      </c>
      <c r="F89" s="49">
        <f t="shared" ca="1" si="46"/>
        <v>0.6314542877999999</v>
      </c>
      <c r="G89" s="49">
        <f t="shared" ca="1" si="47"/>
        <v>0.81186979859999997</v>
      </c>
      <c r="H89" s="49">
        <f t="shared" ca="1" si="48"/>
        <v>0.99228530940000004</v>
      </c>
      <c r="I89" s="49">
        <f t="shared" ca="1" si="49"/>
        <v>1.1727008202</v>
      </c>
      <c r="J89" s="49">
        <f t="shared" ca="1" si="50"/>
        <v>1.3531163310000001</v>
      </c>
      <c r="K89" s="49">
        <f t="shared" ca="1" si="51"/>
        <v>1.5335318417999999</v>
      </c>
      <c r="L89" s="49">
        <f t="shared" ca="1" si="52"/>
        <v>1.7139473525999998</v>
      </c>
      <c r="M89" s="49">
        <f t="shared" ca="1" si="53"/>
        <v>1.8943628634</v>
      </c>
      <c r="N89" s="49">
        <f t="shared" ca="1" si="54"/>
        <v>2.0747783741999997</v>
      </c>
      <c r="O89" s="49">
        <f t="shared" ca="1" si="55"/>
        <v>2.2551938849999997</v>
      </c>
      <c r="P89" s="49">
        <f t="shared" ca="1" si="56"/>
        <v>2.4356093957999998</v>
      </c>
      <c r="Q89" s="49">
        <f t="shared" ca="1" si="57"/>
        <v>2.6160249065999994</v>
      </c>
      <c r="R89" s="49">
        <f t="shared" ca="1" si="58"/>
        <v>2.7964404173999999</v>
      </c>
      <c r="S89" s="50">
        <f t="shared" ca="1" si="59"/>
        <v>2.9768559282</v>
      </c>
      <c r="T89" s="48">
        <f t="shared" ca="1" si="60"/>
        <v>0</v>
      </c>
      <c r="U89" s="49">
        <f t="shared" ca="1" si="61"/>
        <v>0</v>
      </c>
      <c r="V89" s="49">
        <f t="shared" ca="1" si="62"/>
        <v>0.55164197298403106</v>
      </c>
      <c r="W89" s="49">
        <f t="shared" ca="1" si="63"/>
        <v>7.3902193392342994</v>
      </c>
      <c r="X89" s="49">
        <f t="shared" ca="1" si="64"/>
        <v>18.004568463802663</v>
      </c>
      <c r="Y89" s="49">
        <f t="shared" ca="1" si="65"/>
        <v>32.39468934668912</v>
      </c>
      <c r="Z89" s="49">
        <f t="shared" ca="1" si="66"/>
        <v>50.560581987893663</v>
      </c>
      <c r="AA89" s="49">
        <f t="shared" ca="1" si="67"/>
        <v>72.502246387416307</v>
      </c>
      <c r="AB89" s="49">
        <f t="shared" ca="1" si="68"/>
        <v>98.219682545257001</v>
      </c>
      <c r="AC89" s="49">
        <f t="shared" ca="1" si="69"/>
        <v>127.71289046141578</v>
      </c>
      <c r="AD89" s="49">
        <f t="shared" ca="1" si="70"/>
        <v>160.98187013589276</v>
      </c>
      <c r="AE89" s="49">
        <f t="shared" ca="1" si="71"/>
        <v>198.02662156868766</v>
      </c>
      <c r="AF89" s="49">
        <f t="shared" ca="1" si="72"/>
        <v>238.84714475980076</v>
      </c>
      <c r="AG89" s="49">
        <f t="shared" ca="1" si="73"/>
        <v>283.44343970923188</v>
      </c>
      <c r="AH89" s="49">
        <f t="shared" ca="1" si="74"/>
        <v>331.81550641698101</v>
      </c>
      <c r="AI89" s="49">
        <f t="shared" ca="1" si="75"/>
        <v>383.96334488304853</v>
      </c>
      <c r="AJ89" s="49">
        <f t="shared" ca="1" si="76"/>
        <v>439.88695510743401</v>
      </c>
      <c r="AK89" s="75">
        <f ca="1">T89*VLOOKUP('Tipo de Pilha_Furieri2014'!$E$1,'Área - us ur_Furieri2014'!$A$4:$R$6,2,FALSE)/1000</f>
        <v>0</v>
      </c>
      <c r="AL89" s="76">
        <f ca="1">U89*VLOOKUP('Tipo de Pilha_Furieri2014'!$E$1,'Área - us ur_Furieri2014'!$A$4:$R$6,3,FALSE)/1000</f>
        <v>0</v>
      </c>
      <c r="AM89" s="76">
        <f ca="1">V89*VLOOKUP('Tipo de Pilha_Furieri2014'!$E$1,'Área - us ur_Furieri2014'!$A$4:$R$6,4,FALSE)/1000</f>
        <v>4.0269864027834262E-5</v>
      </c>
      <c r="AN89" s="76">
        <f ca="1">W89*VLOOKUP('Tipo de Pilha_Furieri2014'!$E$1,'Área - us ur_Furieri2014'!$A$4:$R$6,5,FALSE)/1000</f>
        <v>7.1685127590572699E-4</v>
      </c>
      <c r="AO89" s="76">
        <f ca="1">X89*VLOOKUP('Tipo de Pilha_Furieri2014'!$E$1,'Área - us ur_Furieri2014'!$A$4:$R$6,6,FALSE)/1000</f>
        <v>2.8627263857446232E-3</v>
      </c>
      <c r="AP89" s="76">
        <f ca="1">Y89*VLOOKUP('Tipo de Pilha_Furieri2014'!$E$1,'Área - us ur_Furieri2014'!$A$4:$R$6,7,FALSE)/1000</f>
        <v>6.5761219373778913E-3</v>
      </c>
      <c r="AQ89" s="76">
        <f ca="1">Z89*VLOOKUP('Tipo de Pilha_Furieri2014'!$E$1,'Área - us ur_Furieri2014'!$A$4:$R$6,8,FALSE)/1000</f>
        <v>7.7357690441477306E-3</v>
      </c>
      <c r="AR89" s="76">
        <f ca="1">AA89*VLOOKUP('Tipo de Pilha_Furieri2014'!$E$1,'Área - us ur_Furieri2014'!$A$4:$R$6,9,FALSE)/1000</f>
        <v>7.9027448562283779E-3</v>
      </c>
      <c r="AS89" s="76">
        <f ca="1">AB89*VLOOKUP('Tipo de Pilha_Furieri2014'!$E$1,'Área - us ur_Furieri2014'!$A$4:$R$6,10,FALSE)/1000</f>
        <v>5.3038628574438793E-3</v>
      </c>
      <c r="AT89" s="76">
        <f ca="1">AC89*VLOOKUP('Tipo de Pilha_Furieri2014'!$E$1,'Área - us ur_Furieri2014'!$A$4:$R$6,11,FALSE)/1000</f>
        <v>4.4699511661495531E-3</v>
      </c>
      <c r="AU89" s="76">
        <f ca="1">AD89*VLOOKUP('Tipo de Pilha_Furieri2014'!$E$1,'Área - us ur_Furieri2014'!$A$4:$R$6,12,FALSE)/1000</f>
        <v>3.8635648832614266E-3</v>
      </c>
      <c r="AV89" s="76">
        <f ca="1">AE89*VLOOKUP('Tipo de Pilha_Furieri2014'!$E$1,'Área - us ur_Furieri2014'!$A$4:$R$6,13,FALSE)/1000</f>
        <v>1.188159729412126E-3</v>
      </c>
      <c r="AW89" s="76">
        <f ca="1">AF89*VLOOKUP('Tipo de Pilha_Furieri2014'!$E$1,'Área - us ur_Furieri2014'!$A$4:$R$6,14,FALSE)/1000</f>
        <v>7.1654143427940227E-4</v>
      </c>
      <c r="AX89" s="76">
        <f ca="1">AG89*VLOOKUP('Tipo de Pilha_Furieri2014'!$E$1,'Área - us ur_Furieri2014'!$A$4:$R$6,15,FALSE)/1000</f>
        <v>2.8344343970923189E-4</v>
      </c>
      <c r="AY89" s="76">
        <f ca="1">AH89*VLOOKUP('Tipo de Pilha_Furieri2014'!$E$1,'Área - us ur_Furieri2014'!$A$4:$R$6,16,FALSE)/1000</f>
        <v>0</v>
      </c>
      <c r="AZ89" s="76">
        <f ca="1">AI89*VLOOKUP('Tipo de Pilha_Furieri2014'!$E$1,'Área - us ur_Furieri2014'!$A$4:$R$6,17,FALSE)/1000</f>
        <v>0</v>
      </c>
      <c r="BA89" s="77">
        <f ca="1">AJ89*VLOOKUP('Tipo de Pilha_Furieri2014'!$E$1,'Área - us ur_Furieri2014'!$A$4:$R$6,18,FALSE)/1000</f>
        <v>0</v>
      </c>
      <c r="BB89" s="70">
        <f t="shared" ca="1" si="77"/>
        <v>4.1660006873687809E-2</v>
      </c>
    </row>
    <row r="90" spans="1:54" ht="15" customHeight="1" x14ac:dyDescent="0.2">
      <c r="A90" s="90">
        <f>'Série Vento-3 dias'!J90</f>
        <v>42268</v>
      </c>
      <c r="B90" s="55">
        <f ca="1">'Série Vento-3 dias'!K90</f>
        <v>18.041551079999998</v>
      </c>
      <c r="C90" s="48">
        <f t="shared" ca="1" si="43"/>
        <v>9.0207755400000006E-2</v>
      </c>
      <c r="D90" s="49">
        <f t="shared" ca="1" si="44"/>
        <v>0.27062326619999993</v>
      </c>
      <c r="E90" s="49">
        <f t="shared" ca="1" si="45"/>
        <v>0.45103877699999995</v>
      </c>
      <c r="F90" s="49">
        <f t="shared" ca="1" si="46"/>
        <v>0.6314542877999999</v>
      </c>
      <c r="G90" s="49">
        <f t="shared" ca="1" si="47"/>
        <v>0.81186979859999997</v>
      </c>
      <c r="H90" s="49">
        <f t="shared" ca="1" si="48"/>
        <v>0.99228530940000004</v>
      </c>
      <c r="I90" s="49">
        <f t="shared" ca="1" si="49"/>
        <v>1.1727008202</v>
      </c>
      <c r="J90" s="49">
        <f t="shared" ca="1" si="50"/>
        <v>1.3531163310000001</v>
      </c>
      <c r="K90" s="49">
        <f t="shared" ca="1" si="51"/>
        <v>1.5335318417999999</v>
      </c>
      <c r="L90" s="49">
        <f t="shared" ca="1" si="52"/>
        <v>1.7139473525999998</v>
      </c>
      <c r="M90" s="49">
        <f t="shared" ca="1" si="53"/>
        <v>1.8943628634</v>
      </c>
      <c r="N90" s="49">
        <f t="shared" ca="1" si="54"/>
        <v>2.0747783741999997</v>
      </c>
      <c r="O90" s="49">
        <f t="shared" ca="1" si="55"/>
        <v>2.2551938849999997</v>
      </c>
      <c r="P90" s="49">
        <f t="shared" ca="1" si="56"/>
        <v>2.4356093957999998</v>
      </c>
      <c r="Q90" s="49">
        <f t="shared" ca="1" si="57"/>
        <v>2.6160249065999994</v>
      </c>
      <c r="R90" s="49">
        <f t="shared" ca="1" si="58"/>
        <v>2.7964404173999999</v>
      </c>
      <c r="S90" s="50">
        <f t="shared" ca="1" si="59"/>
        <v>2.9768559282</v>
      </c>
      <c r="T90" s="48">
        <f t="shared" ca="1" si="60"/>
        <v>0</v>
      </c>
      <c r="U90" s="49">
        <f t="shared" ca="1" si="61"/>
        <v>0</v>
      </c>
      <c r="V90" s="49">
        <f t="shared" ca="1" si="62"/>
        <v>0.55164197298403106</v>
      </c>
      <c r="W90" s="49">
        <f t="shared" ca="1" si="63"/>
        <v>7.3902193392342994</v>
      </c>
      <c r="X90" s="49">
        <f t="shared" ca="1" si="64"/>
        <v>18.004568463802663</v>
      </c>
      <c r="Y90" s="49">
        <f t="shared" ca="1" si="65"/>
        <v>32.39468934668912</v>
      </c>
      <c r="Z90" s="49">
        <f t="shared" ca="1" si="66"/>
        <v>50.560581987893663</v>
      </c>
      <c r="AA90" s="49">
        <f t="shared" ca="1" si="67"/>
        <v>72.502246387416307</v>
      </c>
      <c r="AB90" s="49">
        <f t="shared" ca="1" si="68"/>
        <v>98.219682545257001</v>
      </c>
      <c r="AC90" s="49">
        <f t="shared" ca="1" si="69"/>
        <v>127.71289046141578</v>
      </c>
      <c r="AD90" s="49">
        <f t="shared" ca="1" si="70"/>
        <v>160.98187013589276</v>
      </c>
      <c r="AE90" s="49">
        <f t="shared" ca="1" si="71"/>
        <v>198.02662156868766</v>
      </c>
      <c r="AF90" s="49">
        <f t="shared" ca="1" si="72"/>
        <v>238.84714475980076</v>
      </c>
      <c r="AG90" s="49">
        <f t="shared" ca="1" si="73"/>
        <v>283.44343970923188</v>
      </c>
      <c r="AH90" s="49">
        <f t="shared" ca="1" si="74"/>
        <v>331.81550641698101</v>
      </c>
      <c r="AI90" s="49">
        <f t="shared" ca="1" si="75"/>
        <v>383.96334488304853</v>
      </c>
      <c r="AJ90" s="49">
        <f t="shared" ca="1" si="76"/>
        <v>439.88695510743401</v>
      </c>
      <c r="AK90" s="75">
        <f ca="1">T90*VLOOKUP('Tipo de Pilha_Furieri2014'!$E$1,'Área - us ur_Furieri2014'!$A$4:$R$6,2,FALSE)/1000</f>
        <v>0</v>
      </c>
      <c r="AL90" s="76">
        <f ca="1">U90*VLOOKUP('Tipo de Pilha_Furieri2014'!$E$1,'Área - us ur_Furieri2014'!$A$4:$R$6,3,FALSE)/1000</f>
        <v>0</v>
      </c>
      <c r="AM90" s="76">
        <f ca="1">V90*VLOOKUP('Tipo de Pilha_Furieri2014'!$E$1,'Área - us ur_Furieri2014'!$A$4:$R$6,4,FALSE)/1000</f>
        <v>4.0269864027834262E-5</v>
      </c>
      <c r="AN90" s="76">
        <f ca="1">W90*VLOOKUP('Tipo de Pilha_Furieri2014'!$E$1,'Área - us ur_Furieri2014'!$A$4:$R$6,5,FALSE)/1000</f>
        <v>7.1685127590572699E-4</v>
      </c>
      <c r="AO90" s="76">
        <f ca="1">X90*VLOOKUP('Tipo de Pilha_Furieri2014'!$E$1,'Área - us ur_Furieri2014'!$A$4:$R$6,6,FALSE)/1000</f>
        <v>2.8627263857446232E-3</v>
      </c>
      <c r="AP90" s="76">
        <f ca="1">Y90*VLOOKUP('Tipo de Pilha_Furieri2014'!$E$1,'Área - us ur_Furieri2014'!$A$4:$R$6,7,FALSE)/1000</f>
        <v>6.5761219373778913E-3</v>
      </c>
      <c r="AQ90" s="76">
        <f ca="1">Z90*VLOOKUP('Tipo de Pilha_Furieri2014'!$E$1,'Área - us ur_Furieri2014'!$A$4:$R$6,8,FALSE)/1000</f>
        <v>7.7357690441477306E-3</v>
      </c>
      <c r="AR90" s="76">
        <f ca="1">AA90*VLOOKUP('Tipo de Pilha_Furieri2014'!$E$1,'Área - us ur_Furieri2014'!$A$4:$R$6,9,FALSE)/1000</f>
        <v>7.9027448562283779E-3</v>
      </c>
      <c r="AS90" s="76">
        <f ca="1">AB90*VLOOKUP('Tipo de Pilha_Furieri2014'!$E$1,'Área - us ur_Furieri2014'!$A$4:$R$6,10,FALSE)/1000</f>
        <v>5.3038628574438793E-3</v>
      </c>
      <c r="AT90" s="76">
        <f ca="1">AC90*VLOOKUP('Tipo de Pilha_Furieri2014'!$E$1,'Área - us ur_Furieri2014'!$A$4:$R$6,11,FALSE)/1000</f>
        <v>4.4699511661495531E-3</v>
      </c>
      <c r="AU90" s="76">
        <f ca="1">AD90*VLOOKUP('Tipo de Pilha_Furieri2014'!$E$1,'Área - us ur_Furieri2014'!$A$4:$R$6,12,FALSE)/1000</f>
        <v>3.8635648832614266E-3</v>
      </c>
      <c r="AV90" s="76">
        <f ca="1">AE90*VLOOKUP('Tipo de Pilha_Furieri2014'!$E$1,'Área - us ur_Furieri2014'!$A$4:$R$6,13,FALSE)/1000</f>
        <v>1.188159729412126E-3</v>
      </c>
      <c r="AW90" s="76">
        <f ca="1">AF90*VLOOKUP('Tipo de Pilha_Furieri2014'!$E$1,'Área - us ur_Furieri2014'!$A$4:$R$6,14,FALSE)/1000</f>
        <v>7.1654143427940227E-4</v>
      </c>
      <c r="AX90" s="76">
        <f ca="1">AG90*VLOOKUP('Tipo de Pilha_Furieri2014'!$E$1,'Área - us ur_Furieri2014'!$A$4:$R$6,15,FALSE)/1000</f>
        <v>2.8344343970923189E-4</v>
      </c>
      <c r="AY90" s="76">
        <f ca="1">AH90*VLOOKUP('Tipo de Pilha_Furieri2014'!$E$1,'Área - us ur_Furieri2014'!$A$4:$R$6,16,FALSE)/1000</f>
        <v>0</v>
      </c>
      <c r="AZ90" s="76">
        <f ca="1">AI90*VLOOKUP('Tipo de Pilha_Furieri2014'!$E$1,'Área - us ur_Furieri2014'!$A$4:$R$6,17,FALSE)/1000</f>
        <v>0</v>
      </c>
      <c r="BA90" s="77">
        <f ca="1">AJ90*VLOOKUP('Tipo de Pilha_Furieri2014'!$E$1,'Área - us ur_Furieri2014'!$A$4:$R$6,18,FALSE)/1000</f>
        <v>0</v>
      </c>
      <c r="BB90" s="70">
        <f t="shared" ca="1" si="77"/>
        <v>4.1660006873687809E-2</v>
      </c>
    </row>
    <row r="91" spans="1:54" ht="15" customHeight="1" x14ac:dyDescent="0.2">
      <c r="A91" s="90">
        <f>'Série Vento-3 dias'!J91</f>
        <v>42271</v>
      </c>
      <c r="B91" s="55">
        <f ca="1">'Série Vento-3 dias'!K91</f>
        <v>18.041551079999998</v>
      </c>
      <c r="C91" s="48">
        <f t="shared" ca="1" si="43"/>
        <v>9.0207755400000006E-2</v>
      </c>
      <c r="D91" s="49">
        <f t="shared" ca="1" si="44"/>
        <v>0.27062326619999993</v>
      </c>
      <c r="E91" s="49">
        <f t="shared" ca="1" si="45"/>
        <v>0.45103877699999995</v>
      </c>
      <c r="F91" s="49">
        <f t="shared" ca="1" si="46"/>
        <v>0.6314542877999999</v>
      </c>
      <c r="G91" s="49">
        <f t="shared" ca="1" si="47"/>
        <v>0.81186979859999997</v>
      </c>
      <c r="H91" s="49">
        <f t="shared" ca="1" si="48"/>
        <v>0.99228530940000004</v>
      </c>
      <c r="I91" s="49">
        <f t="shared" ca="1" si="49"/>
        <v>1.1727008202</v>
      </c>
      <c r="J91" s="49">
        <f t="shared" ca="1" si="50"/>
        <v>1.3531163310000001</v>
      </c>
      <c r="K91" s="49">
        <f t="shared" ca="1" si="51"/>
        <v>1.5335318417999999</v>
      </c>
      <c r="L91" s="49">
        <f t="shared" ca="1" si="52"/>
        <v>1.7139473525999998</v>
      </c>
      <c r="M91" s="49">
        <f t="shared" ca="1" si="53"/>
        <v>1.8943628634</v>
      </c>
      <c r="N91" s="49">
        <f t="shared" ca="1" si="54"/>
        <v>2.0747783741999997</v>
      </c>
      <c r="O91" s="49">
        <f t="shared" ca="1" si="55"/>
        <v>2.2551938849999997</v>
      </c>
      <c r="P91" s="49">
        <f t="shared" ca="1" si="56"/>
        <v>2.4356093957999998</v>
      </c>
      <c r="Q91" s="49">
        <f t="shared" ca="1" si="57"/>
        <v>2.6160249065999994</v>
      </c>
      <c r="R91" s="49">
        <f t="shared" ca="1" si="58"/>
        <v>2.7964404173999999</v>
      </c>
      <c r="S91" s="50">
        <f t="shared" ca="1" si="59"/>
        <v>2.9768559282</v>
      </c>
      <c r="T91" s="48">
        <f t="shared" ca="1" si="60"/>
        <v>0</v>
      </c>
      <c r="U91" s="49">
        <f t="shared" ca="1" si="61"/>
        <v>0</v>
      </c>
      <c r="V91" s="49">
        <f t="shared" ca="1" si="62"/>
        <v>0.55164197298403106</v>
      </c>
      <c r="W91" s="49">
        <f t="shared" ca="1" si="63"/>
        <v>7.3902193392342994</v>
      </c>
      <c r="X91" s="49">
        <f t="shared" ca="1" si="64"/>
        <v>18.004568463802663</v>
      </c>
      <c r="Y91" s="49">
        <f t="shared" ca="1" si="65"/>
        <v>32.39468934668912</v>
      </c>
      <c r="Z91" s="49">
        <f t="shared" ca="1" si="66"/>
        <v>50.560581987893663</v>
      </c>
      <c r="AA91" s="49">
        <f t="shared" ca="1" si="67"/>
        <v>72.502246387416307</v>
      </c>
      <c r="AB91" s="49">
        <f t="shared" ca="1" si="68"/>
        <v>98.219682545257001</v>
      </c>
      <c r="AC91" s="49">
        <f t="shared" ca="1" si="69"/>
        <v>127.71289046141578</v>
      </c>
      <c r="AD91" s="49">
        <f t="shared" ca="1" si="70"/>
        <v>160.98187013589276</v>
      </c>
      <c r="AE91" s="49">
        <f t="shared" ca="1" si="71"/>
        <v>198.02662156868766</v>
      </c>
      <c r="AF91" s="49">
        <f t="shared" ca="1" si="72"/>
        <v>238.84714475980076</v>
      </c>
      <c r="AG91" s="49">
        <f t="shared" ca="1" si="73"/>
        <v>283.44343970923188</v>
      </c>
      <c r="AH91" s="49">
        <f t="shared" ca="1" si="74"/>
        <v>331.81550641698101</v>
      </c>
      <c r="AI91" s="49">
        <f t="shared" ca="1" si="75"/>
        <v>383.96334488304853</v>
      </c>
      <c r="AJ91" s="49">
        <f t="shared" ca="1" si="76"/>
        <v>439.88695510743401</v>
      </c>
      <c r="AK91" s="75">
        <f ca="1">T91*VLOOKUP('Tipo de Pilha_Furieri2014'!$E$1,'Área - us ur_Furieri2014'!$A$4:$R$6,2,FALSE)/1000</f>
        <v>0</v>
      </c>
      <c r="AL91" s="76">
        <f ca="1">U91*VLOOKUP('Tipo de Pilha_Furieri2014'!$E$1,'Área - us ur_Furieri2014'!$A$4:$R$6,3,FALSE)/1000</f>
        <v>0</v>
      </c>
      <c r="AM91" s="76">
        <f ca="1">V91*VLOOKUP('Tipo de Pilha_Furieri2014'!$E$1,'Área - us ur_Furieri2014'!$A$4:$R$6,4,FALSE)/1000</f>
        <v>4.0269864027834262E-5</v>
      </c>
      <c r="AN91" s="76">
        <f ca="1">W91*VLOOKUP('Tipo de Pilha_Furieri2014'!$E$1,'Área - us ur_Furieri2014'!$A$4:$R$6,5,FALSE)/1000</f>
        <v>7.1685127590572699E-4</v>
      </c>
      <c r="AO91" s="76">
        <f ca="1">X91*VLOOKUP('Tipo de Pilha_Furieri2014'!$E$1,'Área - us ur_Furieri2014'!$A$4:$R$6,6,FALSE)/1000</f>
        <v>2.8627263857446232E-3</v>
      </c>
      <c r="AP91" s="76">
        <f ca="1">Y91*VLOOKUP('Tipo de Pilha_Furieri2014'!$E$1,'Área - us ur_Furieri2014'!$A$4:$R$6,7,FALSE)/1000</f>
        <v>6.5761219373778913E-3</v>
      </c>
      <c r="AQ91" s="76">
        <f ca="1">Z91*VLOOKUP('Tipo de Pilha_Furieri2014'!$E$1,'Área - us ur_Furieri2014'!$A$4:$R$6,8,FALSE)/1000</f>
        <v>7.7357690441477306E-3</v>
      </c>
      <c r="AR91" s="76">
        <f ca="1">AA91*VLOOKUP('Tipo de Pilha_Furieri2014'!$E$1,'Área - us ur_Furieri2014'!$A$4:$R$6,9,FALSE)/1000</f>
        <v>7.9027448562283779E-3</v>
      </c>
      <c r="AS91" s="76">
        <f ca="1">AB91*VLOOKUP('Tipo de Pilha_Furieri2014'!$E$1,'Área - us ur_Furieri2014'!$A$4:$R$6,10,FALSE)/1000</f>
        <v>5.3038628574438793E-3</v>
      </c>
      <c r="AT91" s="76">
        <f ca="1">AC91*VLOOKUP('Tipo de Pilha_Furieri2014'!$E$1,'Área - us ur_Furieri2014'!$A$4:$R$6,11,FALSE)/1000</f>
        <v>4.4699511661495531E-3</v>
      </c>
      <c r="AU91" s="76">
        <f ca="1">AD91*VLOOKUP('Tipo de Pilha_Furieri2014'!$E$1,'Área - us ur_Furieri2014'!$A$4:$R$6,12,FALSE)/1000</f>
        <v>3.8635648832614266E-3</v>
      </c>
      <c r="AV91" s="76">
        <f ca="1">AE91*VLOOKUP('Tipo de Pilha_Furieri2014'!$E$1,'Área - us ur_Furieri2014'!$A$4:$R$6,13,FALSE)/1000</f>
        <v>1.188159729412126E-3</v>
      </c>
      <c r="AW91" s="76">
        <f ca="1">AF91*VLOOKUP('Tipo de Pilha_Furieri2014'!$E$1,'Área - us ur_Furieri2014'!$A$4:$R$6,14,FALSE)/1000</f>
        <v>7.1654143427940227E-4</v>
      </c>
      <c r="AX91" s="76">
        <f ca="1">AG91*VLOOKUP('Tipo de Pilha_Furieri2014'!$E$1,'Área - us ur_Furieri2014'!$A$4:$R$6,15,FALSE)/1000</f>
        <v>2.8344343970923189E-4</v>
      </c>
      <c r="AY91" s="76">
        <f ca="1">AH91*VLOOKUP('Tipo de Pilha_Furieri2014'!$E$1,'Área - us ur_Furieri2014'!$A$4:$R$6,16,FALSE)/1000</f>
        <v>0</v>
      </c>
      <c r="AZ91" s="76">
        <f ca="1">AI91*VLOOKUP('Tipo de Pilha_Furieri2014'!$E$1,'Área - us ur_Furieri2014'!$A$4:$R$6,17,FALSE)/1000</f>
        <v>0</v>
      </c>
      <c r="BA91" s="77">
        <f ca="1">AJ91*VLOOKUP('Tipo de Pilha_Furieri2014'!$E$1,'Área - us ur_Furieri2014'!$A$4:$R$6,18,FALSE)/1000</f>
        <v>0</v>
      </c>
      <c r="BB91" s="70">
        <f t="shared" ca="1" si="77"/>
        <v>4.1660006873687809E-2</v>
      </c>
    </row>
    <row r="92" spans="1:54" ht="15" customHeight="1" x14ac:dyDescent="0.2">
      <c r="A92" s="90">
        <f>'Série Vento-3 dias'!J92</f>
        <v>42274</v>
      </c>
      <c r="B92" s="55">
        <f ca="1">'Série Vento-3 dias'!K92</f>
        <v>18.90067256</v>
      </c>
      <c r="C92" s="48">
        <f t="shared" ca="1" si="43"/>
        <v>9.4503362800000018E-2</v>
      </c>
      <c r="D92" s="49">
        <f t="shared" ca="1" si="44"/>
        <v>0.28351008839999997</v>
      </c>
      <c r="E92" s="49">
        <f t="shared" ca="1" si="45"/>
        <v>0.47251681400000001</v>
      </c>
      <c r="F92" s="49">
        <f t="shared" ca="1" si="46"/>
        <v>0.66152353959999999</v>
      </c>
      <c r="G92" s="49">
        <f t="shared" ca="1" si="47"/>
        <v>0.85053026520000008</v>
      </c>
      <c r="H92" s="49">
        <f t="shared" ca="1" si="48"/>
        <v>1.0395369908000001</v>
      </c>
      <c r="I92" s="49">
        <f t="shared" ca="1" si="49"/>
        <v>1.2285437164000002</v>
      </c>
      <c r="J92" s="49">
        <f t="shared" ca="1" si="50"/>
        <v>1.4175504420000002</v>
      </c>
      <c r="K92" s="49">
        <f t="shared" ca="1" si="51"/>
        <v>1.6065571676000001</v>
      </c>
      <c r="L92" s="49">
        <f t="shared" ca="1" si="52"/>
        <v>1.7955638932</v>
      </c>
      <c r="M92" s="49">
        <f t="shared" ca="1" si="53"/>
        <v>1.9845706188000003</v>
      </c>
      <c r="N92" s="49">
        <f t="shared" ca="1" si="54"/>
        <v>2.1735773443999999</v>
      </c>
      <c r="O92" s="49">
        <f t="shared" ca="1" si="55"/>
        <v>2.36258407</v>
      </c>
      <c r="P92" s="49">
        <f t="shared" ca="1" si="56"/>
        <v>2.5515907956000001</v>
      </c>
      <c r="Q92" s="49">
        <f t="shared" ca="1" si="57"/>
        <v>2.7405975211999998</v>
      </c>
      <c r="R92" s="49">
        <f t="shared" ca="1" si="58"/>
        <v>2.9296042468000008</v>
      </c>
      <c r="S92" s="50">
        <f t="shared" ca="1" si="59"/>
        <v>3.1186109724000004</v>
      </c>
      <c r="T92" s="48">
        <f t="shared" ca="1" si="60"/>
        <v>0</v>
      </c>
      <c r="U92" s="49">
        <f t="shared" ca="1" si="61"/>
        <v>0</v>
      </c>
      <c r="V92" s="49">
        <f t="shared" ca="1" si="62"/>
        <v>1.1677657594172151</v>
      </c>
      <c r="W92" s="49">
        <f t="shared" ca="1" si="63"/>
        <v>8.8970711545569401</v>
      </c>
      <c r="X92" s="49">
        <f t="shared" ca="1" si="64"/>
        <v>20.770307459052582</v>
      </c>
      <c r="Y92" s="49">
        <f t="shared" ca="1" si="65"/>
        <v>36.787474672904132</v>
      </c>
      <c r="Z92" s="49">
        <f t="shared" ca="1" si="66"/>
        <v>56.948572796111605</v>
      </c>
      <c r="AA92" s="49">
        <f t="shared" ca="1" si="67"/>
        <v>81.253601828674974</v>
      </c>
      <c r="AB92" s="49">
        <f t="shared" ca="1" si="68"/>
        <v>109.70256177059423</v>
      </c>
      <c r="AC92" s="49">
        <f t="shared" ca="1" si="69"/>
        <v>142.2954526218694</v>
      </c>
      <c r="AD92" s="49">
        <f t="shared" ca="1" si="70"/>
        <v>179.03227438250053</v>
      </c>
      <c r="AE92" s="49">
        <f t="shared" ca="1" si="71"/>
        <v>219.91302705248745</v>
      </c>
      <c r="AF92" s="49">
        <f t="shared" ca="1" si="72"/>
        <v>264.93771063183038</v>
      </c>
      <c r="AG92" s="49">
        <f t="shared" ca="1" si="73"/>
        <v>314.10632512052916</v>
      </c>
      <c r="AH92" s="49">
        <f t="shared" ca="1" si="74"/>
        <v>367.41887051858379</v>
      </c>
      <c r="AI92" s="49">
        <f t="shared" ca="1" si="75"/>
        <v>424.87534682599471</v>
      </c>
      <c r="AJ92" s="49">
        <f t="shared" ca="1" si="76"/>
        <v>486.4757540427612</v>
      </c>
      <c r="AK92" s="75">
        <f ca="1">T92*VLOOKUP('Tipo de Pilha_Furieri2014'!$E$1,'Área - us ur_Furieri2014'!$A$4:$R$6,2,FALSE)/1000</f>
        <v>0</v>
      </c>
      <c r="AL92" s="76">
        <f ca="1">U92*VLOOKUP('Tipo de Pilha_Furieri2014'!$E$1,'Área - us ur_Furieri2014'!$A$4:$R$6,3,FALSE)/1000</f>
        <v>0</v>
      </c>
      <c r="AM92" s="76">
        <f ca="1">V92*VLOOKUP('Tipo de Pilha_Furieri2014'!$E$1,'Área - us ur_Furieri2014'!$A$4:$R$6,4,FALSE)/1000</f>
        <v>8.5246900437456697E-5</v>
      </c>
      <c r="AN92" s="76">
        <f ca="1">W92*VLOOKUP('Tipo de Pilha_Furieri2014'!$E$1,'Área - us ur_Furieri2014'!$A$4:$R$6,5,FALSE)/1000</f>
        <v>8.6301590199202303E-4</v>
      </c>
      <c r="AO92" s="76">
        <f ca="1">X92*VLOOKUP('Tipo de Pilha_Furieri2014'!$E$1,'Área - us ur_Furieri2014'!$A$4:$R$6,6,FALSE)/1000</f>
        <v>3.3024788859893602E-3</v>
      </c>
      <c r="AP92" s="76">
        <f ca="1">Y92*VLOOKUP('Tipo de Pilha_Furieri2014'!$E$1,'Área - us ur_Furieri2014'!$A$4:$R$6,7,FALSE)/1000</f>
        <v>7.4678573585995386E-3</v>
      </c>
      <c r="AQ92" s="76">
        <f ca="1">Z92*VLOOKUP('Tipo de Pilha_Furieri2014'!$E$1,'Área - us ur_Furieri2014'!$A$4:$R$6,8,FALSE)/1000</f>
        <v>8.7131316378050751E-3</v>
      </c>
      <c r="AR92" s="76">
        <f ca="1">AA92*VLOOKUP('Tipo de Pilha_Furieri2014'!$E$1,'Área - us ur_Furieri2014'!$A$4:$R$6,9,FALSE)/1000</f>
        <v>8.8566425993255714E-3</v>
      </c>
      <c r="AS92" s="76">
        <f ca="1">AB92*VLOOKUP('Tipo de Pilha_Furieri2014'!$E$1,'Área - us ur_Furieri2014'!$A$4:$R$6,10,FALSE)/1000</f>
        <v>5.9239383356120886E-3</v>
      </c>
      <c r="AT92" s="76">
        <f ca="1">AC92*VLOOKUP('Tipo de Pilha_Furieri2014'!$E$1,'Área - us ur_Furieri2014'!$A$4:$R$6,11,FALSE)/1000</f>
        <v>4.9803408417654297E-3</v>
      </c>
      <c r="AU92" s="76">
        <f ca="1">AD92*VLOOKUP('Tipo de Pilha_Furieri2014'!$E$1,'Área - us ur_Furieri2014'!$A$4:$R$6,12,FALSE)/1000</f>
        <v>4.2967745851800127E-3</v>
      </c>
      <c r="AV92" s="76">
        <f ca="1">AE92*VLOOKUP('Tipo de Pilha_Furieri2014'!$E$1,'Área - us ur_Furieri2014'!$A$4:$R$6,13,FALSE)/1000</f>
        <v>1.3194781623149248E-3</v>
      </c>
      <c r="AW92" s="76">
        <f ca="1">AF92*VLOOKUP('Tipo de Pilha_Furieri2014'!$E$1,'Área - us ur_Furieri2014'!$A$4:$R$6,14,FALSE)/1000</f>
        <v>7.9481313189549117E-4</v>
      </c>
      <c r="AX92" s="76">
        <f ca="1">AG92*VLOOKUP('Tipo de Pilha_Furieri2014'!$E$1,'Área - us ur_Furieri2014'!$A$4:$R$6,15,FALSE)/1000</f>
        <v>3.1410632512052916E-4</v>
      </c>
      <c r="AY92" s="76">
        <f ca="1">AH92*VLOOKUP('Tipo de Pilha_Furieri2014'!$E$1,'Área - us ur_Furieri2014'!$A$4:$R$6,16,FALSE)/1000</f>
        <v>0</v>
      </c>
      <c r="AZ92" s="76">
        <f ca="1">AI92*VLOOKUP('Tipo de Pilha_Furieri2014'!$E$1,'Área - us ur_Furieri2014'!$A$4:$R$6,17,FALSE)/1000</f>
        <v>0</v>
      </c>
      <c r="BA92" s="77">
        <f ca="1">AJ92*VLOOKUP('Tipo de Pilha_Furieri2014'!$E$1,'Área - us ur_Furieri2014'!$A$4:$R$6,18,FALSE)/1000</f>
        <v>0</v>
      </c>
      <c r="BB92" s="70">
        <f t="shared" ca="1" si="77"/>
        <v>4.69178246660375E-2</v>
      </c>
    </row>
    <row r="93" spans="1:54" ht="15" customHeight="1" x14ac:dyDescent="0.2">
      <c r="A93" s="90">
        <f>'Série Vento-3 dias'!J93</f>
        <v>42277</v>
      </c>
      <c r="B93" s="55">
        <f ca="1">'Série Vento-3 dias'!K93</f>
        <v>17.182429599999999</v>
      </c>
      <c r="C93" s="48">
        <f t="shared" ca="1" si="43"/>
        <v>8.5912148000000008E-2</v>
      </c>
      <c r="D93" s="49">
        <f t="shared" ca="1" si="44"/>
        <v>0.25773644399999995</v>
      </c>
      <c r="E93" s="49">
        <f t="shared" ca="1" si="45"/>
        <v>0.42956074</v>
      </c>
      <c r="F93" s="49">
        <f t="shared" ca="1" si="46"/>
        <v>0.60138503599999993</v>
      </c>
      <c r="G93" s="49">
        <f t="shared" ca="1" si="47"/>
        <v>0.77320933200000008</v>
      </c>
      <c r="H93" s="49">
        <f t="shared" ca="1" si="48"/>
        <v>0.94503362800000001</v>
      </c>
      <c r="I93" s="49">
        <f t="shared" ca="1" si="49"/>
        <v>1.1168579240000001</v>
      </c>
      <c r="J93" s="49">
        <f t="shared" ca="1" si="50"/>
        <v>1.2886822200000001</v>
      </c>
      <c r="K93" s="49">
        <f t="shared" ca="1" si="51"/>
        <v>1.4605065159999999</v>
      </c>
      <c r="L93" s="49">
        <f t="shared" ca="1" si="52"/>
        <v>1.632330812</v>
      </c>
      <c r="M93" s="49">
        <f t="shared" ca="1" si="53"/>
        <v>1.804155108</v>
      </c>
      <c r="N93" s="49">
        <f t="shared" ca="1" si="54"/>
        <v>1.9759794039999998</v>
      </c>
      <c r="O93" s="49">
        <f t="shared" ca="1" si="55"/>
        <v>2.1478036999999999</v>
      </c>
      <c r="P93" s="49">
        <f t="shared" ca="1" si="56"/>
        <v>2.3196279959999999</v>
      </c>
      <c r="Q93" s="49">
        <f t="shared" ca="1" si="57"/>
        <v>2.4914522919999995</v>
      </c>
      <c r="R93" s="49">
        <f t="shared" ca="1" si="58"/>
        <v>2.6632765880000004</v>
      </c>
      <c r="S93" s="50">
        <f t="shared" ca="1" si="59"/>
        <v>2.835100884</v>
      </c>
      <c r="T93" s="48">
        <f t="shared" ca="1" si="60"/>
        <v>0</v>
      </c>
      <c r="U93" s="49">
        <f t="shared" ca="1" si="61"/>
        <v>0</v>
      </c>
      <c r="V93" s="49">
        <f t="shared" ca="1" si="62"/>
        <v>0</v>
      </c>
      <c r="W93" s="49">
        <f t="shared" ca="1" si="63"/>
        <v>5.9882500727538321</v>
      </c>
      <c r="X93" s="49">
        <f t="shared" ca="1" si="64"/>
        <v>15.412206743169406</v>
      </c>
      <c r="Y93" s="49">
        <f t="shared" ca="1" si="65"/>
        <v>28.260899702308862</v>
      </c>
      <c r="Z93" s="49">
        <f t="shared" ca="1" si="66"/>
        <v>44.534328950172224</v>
      </c>
      <c r="AA93" s="49">
        <f t="shared" ca="1" si="67"/>
        <v>64.232494486759464</v>
      </c>
      <c r="AB93" s="49">
        <f t="shared" ca="1" si="68"/>
        <v>87.355396312070582</v>
      </c>
      <c r="AC93" s="49">
        <f t="shared" ca="1" si="69"/>
        <v>113.90303442610561</v>
      </c>
      <c r="AD93" s="49">
        <f t="shared" ca="1" si="70"/>
        <v>143.87540882886452</v>
      </c>
      <c r="AE93" s="49">
        <f t="shared" ca="1" si="71"/>
        <v>177.27251952034732</v>
      </c>
      <c r="AF93" s="49">
        <f t="shared" ca="1" si="72"/>
        <v>214.09436650055397</v>
      </c>
      <c r="AG93" s="49">
        <f t="shared" ca="1" si="73"/>
        <v>254.34094976948461</v>
      </c>
      <c r="AH93" s="49">
        <f t="shared" ca="1" si="74"/>
        <v>298.01226932713894</v>
      </c>
      <c r="AI93" s="49">
        <f t="shared" ca="1" si="75"/>
        <v>345.10832517351753</v>
      </c>
      <c r="AJ93" s="49">
        <f t="shared" ca="1" si="76"/>
        <v>395.6291173086197</v>
      </c>
      <c r="AK93" s="75">
        <f ca="1">T93*VLOOKUP('Tipo de Pilha_Furieri2014'!$E$1,'Área - us ur_Furieri2014'!$A$4:$R$6,2,FALSE)/1000</f>
        <v>0</v>
      </c>
      <c r="AL93" s="76">
        <f ca="1">U93*VLOOKUP('Tipo de Pilha_Furieri2014'!$E$1,'Área - us ur_Furieri2014'!$A$4:$R$6,3,FALSE)/1000</f>
        <v>0</v>
      </c>
      <c r="AM93" s="76">
        <f ca="1">V93*VLOOKUP('Tipo de Pilha_Furieri2014'!$E$1,'Área - us ur_Furieri2014'!$A$4:$R$6,4,FALSE)/1000</f>
        <v>0</v>
      </c>
      <c r="AN93" s="76">
        <f ca="1">W93*VLOOKUP('Tipo de Pilha_Furieri2014'!$E$1,'Área - us ur_Furieri2014'!$A$4:$R$6,5,FALSE)/1000</f>
        <v>5.8086025705712167E-4</v>
      </c>
      <c r="AO93" s="76">
        <f ca="1">X93*VLOOKUP('Tipo de Pilha_Furieri2014'!$E$1,'Área - us ur_Furieri2014'!$A$4:$R$6,6,FALSE)/1000</f>
        <v>2.4505408721639354E-3</v>
      </c>
      <c r="AP93" s="76">
        <f ca="1">Y93*VLOOKUP('Tipo de Pilha_Furieri2014'!$E$1,'Área - us ur_Furieri2014'!$A$4:$R$6,7,FALSE)/1000</f>
        <v>5.7369626395686992E-3</v>
      </c>
      <c r="AQ93" s="76">
        <f ca="1">Z93*VLOOKUP('Tipo de Pilha_Furieri2014'!$E$1,'Área - us ur_Furieri2014'!$A$4:$R$6,8,FALSE)/1000</f>
        <v>6.8137523293763502E-3</v>
      </c>
      <c r="AR93" s="76">
        <f ca="1">AA93*VLOOKUP('Tipo de Pilha_Furieri2014'!$E$1,'Área - us ur_Furieri2014'!$A$4:$R$6,9,FALSE)/1000</f>
        <v>7.0013418990567816E-3</v>
      </c>
      <c r="AS93" s="76">
        <f ca="1">AB93*VLOOKUP('Tipo de Pilha_Furieri2014'!$E$1,'Área - us ur_Furieri2014'!$A$4:$R$6,10,FALSE)/1000</f>
        <v>4.7171914008518117E-3</v>
      </c>
      <c r="AT93" s="76">
        <f ca="1">AC93*VLOOKUP('Tipo de Pilha_Furieri2014'!$E$1,'Área - us ur_Furieri2014'!$A$4:$R$6,11,FALSE)/1000</f>
        <v>3.9866062049136964E-3</v>
      </c>
      <c r="AU93" s="76">
        <f ca="1">AD93*VLOOKUP('Tipo de Pilha_Furieri2014'!$E$1,'Área - us ur_Furieri2014'!$A$4:$R$6,12,FALSE)/1000</f>
        <v>3.4530098118927487E-3</v>
      </c>
      <c r="AV93" s="76">
        <f ca="1">AE93*VLOOKUP('Tipo de Pilha_Furieri2014'!$E$1,'Área - us ur_Furieri2014'!$A$4:$R$6,13,FALSE)/1000</f>
        <v>1.063635117122084E-3</v>
      </c>
      <c r="AW93" s="76">
        <f ca="1">AF93*VLOOKUP('Tipo de Pilha_Furieri2014'!$E$1,'Área - us ur_Furieri2014'!$A$4:$R$6,14,FALSE)/1000</f>
        <v>6.422830995016619E-4</v>
      </c>
      <c r="AX93" s="76">
        <f ca="1">AG93*VLOOKUP('Tipo de Pilha_Furieri2014'!$E$1,'Área - us ur_Furieri2014'!$A$4:$R$6,15,FALSE)/1000</f>
        <v>2.5434094976948461E-4</v>
      </c>
      <c r="AY93" s="76">
        <f ca="1">AH93*VLOOKUP('Tipo de Pilha_Furieri2014'!$E$1,'Área - us ur_Furieri2014'!$A$4:$R$6,16,FALSE)/1000</f>
        <v>0</v>
      </c>
      <c r="AZ93" s="76">
        <f ca="1">AI93*VLOOKUP('Tipo de Pilha_Furieri2014'!$E$1,'Área - us ur_Furieri2014'!$A$4:$R$6,17,FALSE)/1000</f>
        <v>0</v>
      </c>
      <c r="BA93" s="77">
        <f ca="1">AJ93*VLOOKUP('Tipo de Pilha_Furieri2014'!$E$1,'Área - us ur_Furieri2014'!$A$4:$R$6,18,FALSE)/1000</f>
        <v>0</v>
      </c>
      <c r="BB93" s="70">
        <f t="shared" ca="1" si="77"/>
        <v>3.6700524581274374E-2</v>
      </c>
    </row>
    <row r="94" spans="1:54" ht="15" customHeight="1" x14ac:dyDescent="0.2">
      <c r="A94" s="90">
        <f>'Série Vento-3 dias'!J94</f>
        <v>42280</v>
      </c>
      <c r="B94" s="55">
        <f ca="1">'Série Vento-3 dias'!K94</f>
        <v>17.182429599999999</v>
      </c>
      <c r="C94" s="48">
        <f t="shared" ca="1" si="43"/>
        <v>8.5912148000000008E-2</v>
      </c>
      <c r="D94" s="49">
        <f t="shared" ca="1" si="44"/>
        <v>0.25773644399999995</v>
      </c>
      <c r="E94" s="49">
        <f t="shared" ca="1" si="45"/>
        <v>0.42956074</v>
      </c>
      <c r="F94" s="49">
        <f t="shared" ca="1" si="46"/>
        <v>0.60138503599999993</v>
      </c>
      <c r="G94" s="49">
        <f t="shared" ca="1" si="47"/>
        <v>0.77320933200000008</v>
      </c>
      <c r="H94" s="49">
        <f t="shared" ca="1" si="48"/>
        <v>0.94503362800000001</v>
      </c>
      <c r="I94" s="49">
        <f t="shared" ca="1" si="49"/>
        <v>1.1168579240000001</v>
      </c>
      <c r="J94" s="49">
        <f t="shared" ca="1" si="50"/>
        <v>1.2886822200000001</v>
      </c>
      <c r="K94" s="49">
        <f t="shared" ca="1" si="51"/>
        <v>1.4605065159999999</v>
      </c>
      <c r="L94" s="49">
        <f t="shared" ca="1" si="52"/>
        <v>1.632330812</v>
      </c>
      <c r="M94" s="49">
        <f t="shared" ca="1" si="53"/>
        <v>1.804155108</v>
      </c>
      <c r="N94" s="49">
        <f t="shared" ca="1" si="54"/>
        <v>1.9759794039999998</v>
      </c>
      <c r="O94" s="49">
        <f t="shared" ca="1" si="55"/>
        <v>2.1478036999999999</v>
      </c>
      <c r="P94" s="49">
        <f t="shared" ca="1" si="56"/>
        <v>2.3196279959999999</v>
      </c>
      <c r="Q94" s="49">
        <f t="shared" ca="1" si="57"/>
        <v>2.4914522919999995</v>
      </c>
      <c r="R94" s="49">
        <f t="shared" ca="1" si="58"/>
        <v>2.6632765880000004</v>
      </c>
      <c r="S94" s="50">
        <f t="shared" ca="1" si="59"/>
        <v>2.835100884</v>
      </c>
      <c r="T94" s="48">
        <f t="shared" ca="1" si="60"/>
        <v>0</v>
      </c>
      <c r="U94" s="49">
        <f t="shared" ca="1" si="61"/>
        <v>0</v>
      </c>
      <c r="V94" s="49">
        <f t="shared" ca="1" si="62"/>
        <v>0</v>
      </c>
      <c r="W94" s="49">
        <f t="shared" ca="1" si="63"/>
        <v>5.9882500727538321</v>
      </c>
      <c r="X94" s="49">
        <f t="shared" ca="1" si="64"/>
        <v>15.412206743169406</v>
      </c>
      <c r="Y94" s="49">
        <f t="shared" ca="1" si="65"/>
        <v>28.260899702308862</v>
      </c>
      <c r="Z94" s="49">
        <f t="shared" ca="1" si="66"/>
        <v>44.534328950172224</v>
      </c>
      <c r="AA94" s="49">
        <f t="shared" ca="1" si="67"/>
        <v>64.232494486759464</v>
      </c>
      <c r="AB94" s="49">
        <f t="shared" ca="1" si="68"/>
        <v>87.355396312070582</v>
      </c>
      <c r="AC94" s="49">
        <f t="shared" ca="1" si="69"/>
        <v>113.90303442610561</v>
      </c>
      <c r="AD94" s="49">
        <f t="shared" ca="1" si="70"/>
        <v>143.87540882886452</v>
      </c>
      <c r="AE94" s="49">
        <f t="shared" ca="1" si="71"/>
        <v>177.27251952034732</v>
      </c>
      <c r="AF94" s="49">
        <f t="shared" ca="1" si="72"/>
        <v>214.09436650055397</v>
      </c>
      <c r="AG94" s="49">
        <f t="shared" ca="1" si="73"/>
        <v>254.34094976948461</v>
      </c>
      <c r="AH94" s="49">
        <f t="shared" ca="1" si="74"/>
        <v>298.01226932713894</v>
      </c>
      <c r="AI94" s="49">
        <f t="shared" ca="1" si="75"/>
        <v>345.10832517351753</v>
      </c>
      <c r="AJ94" s="49">
        <f t="shared" ca="1" si="76"/>
        <v>395.6291173086197</v>
      </c>
      <c r="AK94" s="75">
        <f ca="1">T94*VLOOKUP('Tipo de Pilha_Furieri2014'!$E$1,'Área - us ur_Furieri2014'!$A$4:$R$6,2,FALSE)/1000</f>
        <v>0</v>
      </c>
      <c r="AL94" s="76">
        <f ca="1">U94*VLOOKUP('Tipo de Pilha_Furieri2014'!$E$1,'Área - us ur_Furieri2014'!$A$4:$R$6,3,FALSE)/1000</f>
        <v>0</v>
      </c>
      <c r="AM94" s="76">
        <f ca="1">V94*VLOOKUP('Tipo de Pilha_Furieri2014'!$E$1,'Área - us ur_Furieri2014'!$A$4:$R$6,4,FALSE)/1000</f>
        <v>0</v>
      </c>
      <c r="AN94" s="76">
        <f ca="1">W94*VLOOKUP('Tipo de Pilha_Furieri2014'!$E$1,'Área - us ur_Furieri2014'!$A$4:$R$6,5,FALSE)/1000</f>
        <v>5.8086025705712167E-4</v>
      </c>
      <c r="AO94" s="76">
        <f ca="1">X94*VLOOKUP('Tipo de Pilha_Furieri2014'!$E$1,'Área - us ur_Furieri2014'!$A$4:$R$6,6,FALSE)/1000</f>
        <v>2.4505408721639354E-3</v>
      </c>
      <c r="AP94" s="76">
        <f ca="1">Y94*VLOOKUP('Tipo de Pilha_Furieri2014'!$E$1,'Área - us ur_Furieri2014'!$A$4:$R$6,7,FALSE)/1000</f>
        <v>5.7369626395686992E-3</v>
      </c>
      <c r="AQ94" s="76">
        <f ca="1">Z94*VLOOKUP('Tipo de Pilha_Furieri2014'!$E$1,'Área - us ur_Furieri2014'!$A$4:$R$6,8,FALSE)/1000</f>
        <v>6.8137523293763502E-3</v>
      </c>
      <c r="AR94" s="76">
        <f ca="1">AA94*VLOOKUP('Tipo de Pilha_Furieri2014'!$E$1,'Área - us ur_Furieri2014'!$A$4:$R$6,9,FALSE)/1000</f>
        <v>7.0013418990567816E-3</v>
      </c>
      <c r="AS94" s="76">
        <f ca="1">AB94*VLOOKUP('Tipo de Pilha_Furieri2014'!$E$1,'Área - us ur_Furieri2014'!$A$4:$R$6,10,FALSE)/1000</f>
        <v>4.7171914008518117E-3</v>
      </c>
      <c r="AT94" s="76">
        <f ca="1">AC94*VLOOKUP('Tipo de Pilha_Furieri2014'!$E$1,'Área - us ur_Furieri2014'!$A$4:$R$6,11,FALSE)/1000</f>
        <v>3.9866062049136964E-3</v>
      </c>
      <c r="AU94" s="76">
        <f ca="1">AD94*VLOOKUP('Tipo de Pilha_Furieri2014'!$E$1,'Área - us ur_Furieri2014'!$A$4:$R$6,12,FALSE)/1000</f>
        <v>3.4530098118927487E-3</v>
      </c>
      <c r="AV94" s="76">
        <f ca="1">AE94*VLOOKUP('Tipo de Pilha_Furieri2014'!$E$1,'Área - us ur_Furieri2014'!$A$4:$R$6,13,FALSE)/1000</f>
        <v>1.063635117122084E-3</v>
      </c>
      <c r="AW94" s="76">
        <f ca="1">AF94*VLOOKUP('Tipo de Pilha_Furieri2014'!$E$1,'Área - us ur_Furieri2014'!$A$4:$R$6,14,FALSE)/1000</f>
        <v>6.422830995016619E-4</v>
      </c>
      <c r="AX94" s="76">
        <f ca="1">AG94*VLOOKUP('Tipo de Pilha_Furieri2014'!$E$1,'Área - us ur_Furieri2014'!$A$4:$R$6,15,FALSE)/1000</f>
        <v>2.5434094976948461E-4</v>
      </c>
      <c r="AY94" s="76">
        <f ca="1">AH94*VLOOKUP('Tipo de Pilha_Furieri2014'!$E$1,'Área - us ur_Furieri2014'!$A$4:$R$6,16,FALSE)/1000</f>
        <v>0</v>
      </c>
      <c r="AZ94" s="76">
        <f ca="1">AI94*VLOOKUP('Tipo de Pilha_Furieri2014'!$E$1,'Área - us ur_Furieri2014'!$A$4:$R$6,17,FALSE)/1000</f>
        <v>0</v>
      </c>
      <c r="BA94" s="77">
        <f ca="1">AJ94*VLOOKUP('Tipo de Pilha_Furieri2014'!$E$1,'Área - us ur_Furieri2014'!$A$4:$R$6,18,FALSE)/1000</f>
        <v>0</v>
      </c>
      <c r="BB94" s="70">
        <f t="shared" ca="1" si="77"/>
        <v>3.6700524581274374E-2</v>
      </c>
    </row>
    <row r="95" spans="1:54" ht="15" customHeight="1" x14ac:dyDescent="0.2">
      <c r="A95" s="90">
        <f>'Série Vento-3 dias'!J95</f>
        <v>42283</v>
      </c>
      <c r="B95" s="55">
        <f ca="1">'Série Vento-3 dias'!K95</f>
        <v>12.886822199999999</v>
      </c>
      <c r="C95" s="48">
        <f t="shared" ca="1" si="43"/>
        <v>6.4434111000000002E-2</v>
      </c>
      <c r="D95" s="49">
        <f t="shared" ca="1" si="44"/>
        <v>0.19330233299999999</v>
      </c>
      <c r="E95" s="49">
        <f t="shared" ca="1" si="45"/>
        <v>0.32217055500000003</v>
      </c>
      <c r="F95" s="49">
        <f t="shared" ca="1" si="46"/>
        <v>0.45103877699999995</v>
      </c>
      <c r="G95" s="49">
        <f t="shared" ca="1" si="47"/>
        <v>0.57990699899999998</v>
      </c>
      <c r="H95" s="49">
        <f t="shared" ca="1" si="48"/>
        <v>0.70877522100000001</v>
      </c>
      <c r="I95" s="49">
        <f t="shared" ca="1" si="49"/>
        <v>0.83764344299999993</v>
      </c>
      <c r="J95" s="49">
        <f t="shared" ca="1" si="50"/>
        <v>0.96651166500000008</v>
      </c>
      <c r="K95" s="49">
        <f t="shared" ca="1" si="51"/>
        <v>1.095379887</v>
      </c>
      <c r="L95" s="49">
        <f t="shared" ca="1" si="52"/>
        <v>1.2242481089999999</v>
      </c>
      <c r="M95" s="49">
        <f t="shared" ca="1" si="53"/>
        <v>1.3531163310000001</v>
      </c>
      <c r="N95" s="49">
        <f t="shared" ca="1" si="54"/>
        <v>1.4819845529999998</v>
      </c>
      <c r="O95" s="49">
        <f t="shared" ca="1" si="55"/>
        <v>1.6108527749999999</v>
      </c>
      <c r="P95" s="49">
        <f t="shared" ca="1" si="56"/>
        <v>1.739720997</v>
      </c>
      <c r="Q95" s="49">
        <f t="shared" ca="1" si="57"/>
        <v>1.8685892189999997</v>
      </c>
      <c r="R95" s="49">
        <f t="shared" ca="1" si="58"/>
        <v>1.9974574410000003</v>
      </c>
      <c r="S95" s="50">
        <f t="shared" ca="1" si="59"/>
        <v>2.1263256629999998</v>
      </c>
      <c r="T95" s="48">
        <f t="shared" ca="1" si="60"/>
        <v>0</v>
      </c>
      <c r="U95" s="49">
        <f t="shared" ca="1" si="61"/>
        <v>0</v>
      </c>
      <c r="V95" s="49">
        <f t="shared" ca="1" si="62"/>
        <v>0</v>
      </c>
      <c r="W95" s="49">
        <f t="shared" ca="1" si="63"/>
        <v>0.55164197298403106</v>
      </c>
      <c r="X95" s="49">
        <f t="shared" ca="1" si="64"/>
        <v>5.0510572592527874</v>
      </c>
      <c r="Y95" s="49">
        <f t="shared" ca="1" si="65"/>
        <v>11.476886707928735</v>
      </c>
      <c r="Z95" s="49">
        <f t="shared" ca="1" si="66"/>
        <v>19.82913031901186</v>
      </c>
      <c r="AA95" s="49">
        <f t="shared" ca="1" si="67"/>
        <v>30.107788092502204</v>
      </c>
      <c r="AB95" s="49">
        <f t="shared" ca="1" si="68"/>
        <v>42.312860028399705</v>
      </c>
      <c r="AC95" s="49">
        <f t="shared" ca="1" si="69"/>
        <v>56.444346126704389</v>
      </c>
      <c r="AD95" s="49">
        <f t="shared" ca="1" si="70"/>
        <v>72.502246387416307</v>
      </c>
      <c r="AE95" s="49">
        <f t="shared" ca="1" si="71"/>
        <v>90.486560810535352</v>
      </c>
      <c r="AF95" s="49">
        <f t="shared" ca="1" si="72"/>
        <v>110.39728939606164</v>
      </c>
      <c r="AG95" s="49">
        <f t="shared" ca="1" si="73"/>
        <v>132.23443214399509</v>
      </c>
      <c r="AH95" s="49">
        <f t="shared" ca="1" si="74"/>
        <v>155.9979890543357</v>
      </c>
      <c r="AI95" s="49">
        <f t="shared" ca="1" si="75"/>
        <v>181.68796012708367</v>
      </c>
      <c r="AJ95" s="49">
        <f t="shared" ca="1" si="76"/>
        <v>209.30434536223856</v>
      </c>
      <c r="AK95" s="75">
        <f ca="1">T95*VLOOKUP('Tipo de Pilha_Furieri2014'!$E$1,'Área - us ur_Furieri2014'!$A$4:$R$6,2,FALSE)/1000</f>
        <v>0</v>
      </c>
      <c r="AL95" s="76">
        <f ca="1">U95*VLOOKUP('Tipo de Pilha_Furieri2014'!$E$1,'Área - us ur_Furieri2014'!$A$4:$R$6,3,FALSE)/1000</f>
        <v>0</v>
      </c>
      <c r="AM95" s="76">
        <f ca="1">V95*VLOOKUP('Tipo de Pilha_Furieri2014'!$E$1,'Área - us ur_Furieri2014'!$A$4:$R$6,4,FALSE)/1000</f>
        <v>0</v>
      </c>
      <c r="AN95" s="76">
        <f ca="1">W95*VLOOKUP('Tipo de Pilha_Furieri2014'!$E$1,'Área - us ur_Furieri2014'!$A$4:$R$6,5,FALSE)/1000</f>
        <v>5.3509271379451008E-5</v>
      </c>
      <c r="AO95" s="76">
        <f ca="1">X95*VLOOKUP('Tipo de Pilha_Furieri2014'!$E$1,'Área - us ur_Furieri2014'!$A$4:$R$6,6,FALSE)/1000</f>
        <v>8.0311810422119322E-4</v>
      </c>
      <c r="AP95" s="76">
        <f ca="1">Y95*VLOOKUP('Tipo de Pilha_Furieri2014'!$E$1,'Área - us ur_Furieri2014'!$A$4:$R$6,7,FALSE)/1000</f>
        <v>2.3298080017095332E-3</v>
      </c>
      <c r="AQ95" s="76">
        <f ca="1">Z95*VLOOKUP('Tipo de Pilha_Furieri2014'!$E$1,'Área - us ur_Furieri2014'!$A$4:$R$6,8,FALSE)/1000</f>
        <v>3.0338569388088142E-3</v>
      </c>
      <c r="AR95" s="76">
        <f ca="1">AA95*VLOOKUP('Tipo de Pilha_Furieri2014'!$E$1,'Área - us ur_Furieri2014'!$A$4:$R$6,9,FALSE)/1000</f>
        <v>3.2817489020827402E-3</v>
      </c>
      <c r="AS95" s="76">
        <f ca="1">AB95*VLOOKUP('Tipo de Pilha_Furieri2014'!$E$1,'Área - us ur_Furieri2014'!$A$4:$R$6,10,FALSE)/1000</f>
        <v>2.2848944415335844E-3</v>
      </c>
      <c r="AT95" s="76">
        <f ca="1">AC95*VLOOKUP('Tipo de Pilha_Furieri2014'!$E$1,'Área - us ur_Furieri2014'!$A$4:$R$6,11,FALSE)/1000</f>
        <v>1.9755521144346538E-3</v>
      </c>
      <c r="AU95" s="76">
        <f ca="1">AD95*VLOOKUP('Tipo de Pilha_Furieri2014'!$E$1,'Área - us ur_Furieri2014'!$A$4:$R$6,12,FALSE)/1000</f>
        <v>1.7400539132979914E-3</v>
      </c>
      <c r="AV95" s="76">
        <f ca="1">AE95*VLOOKUP('Tipo de Pilha_Furieri2014'!$E$1,'Área - us ur_Furieri2014'!$A$4:$R$6,13,FALSE)/1000</f>
        <v>5.4291936486321212E-4</v>
      </c>
      <c r="AW95" s="76">
        <f ca="1">AF95*VLOOKUP('Tipo de Pilha_Furieri2014'!$E$1,'Área - us ur_Furieri2014'!$A$4:$R$6,14,FALSE)/1000</f>
        <v>3.3119186818818491E-4</v>
      </c>
      <c r="AX95" s="76">
        <f ca="1">AG95*VLOOKUP('Tipo de Pilha_Furieri2014'!$E$1,'Área - us ur_Furieri2014'!$A$4:$R$6,15,FALSE)/1000</f>
        <v>1.322344321439951E-4</v>
      </c>
      <c r="AY95" s="76">
        <f ca="1">AH95*VLOOKUP('Tipo de Pilha_Furieri2014'!$E$1,'Área - us ur_Furieri2014'!$A$4:$R$6,16,FALSE)/1000</f>
        <v>0</v>
      </c>
      <c r="AZ95" s="76">
        <f ca="1">AI95*VLOOKUP('Tipo de Pilha_Furieri2014'!$E$1,'Área - us ur_Furieri2014'!$A$4:$R$6,17,FALSE)/1000</f>
        <v>0</v>
      </c>
      <c r="BA95" s="77">
        <f ca="1">AJ95*VLOOKUP('Tipo de Pilha_Furieri2014'!$E$1,'Área - us ur_Furieri2014'!$A$4:$R$6,18,FALSE)/1000</f>
        <v>0</v>
      </c>
      <c r="BB95" s="70">
        <f t="shared" ca="1" si="77"/>
        <v>1.6508887352663357E-2</v>
      </c>
    </row>
    <row r="96" spans="1:54" ht="15" customHeight="1" x14ac:dyDescent="0.2">
      <c r="A96" s="90">
        <f>'Série Vento-3 dias'!J96</f>
        <v>42286</v>
      </c>
      <c r="B96" s="55">
        <f ca="1">'Série Vento-3 dias'!K96</f>
        <v>18.90067256</v>
      </c>
      <c r="C96" s="48">
        <f t="shared" ca="1" si="43"/>
        <v>9.4503362800000018E-2</v>
      </c>
      <c r="D96" s="49">
        <f t="shared" ca="1" si="44"/>
        <v>0.28351008839999997</v>
      </c>
      <c r="E96" s="49">
        <f t="shared" ca="1" si="45"/>
        <v>0.47251681400000001</v>
      </c>
      <c r="F96" s="49">
        <f t="shared" ca="1" si="46"/>
        <v>0.66152353959999999</v>
      </c>
      <c r="G96" s="49">
        <f t="shared" ca="1" si="47"/>
        <v>0.85053026520000008</v>
      </c>
      <c r="H96" s="49">
        <f t="shared" ca="1" si="48"/>
        <v>1.0395369908000001</v>
      </c>
      <c r="I96" s="49">
        <f t="shared" ca="1" si="49"/>
        <v>1.2285437164000002</v>
      </c>
      <c r="J96" s="49">
        <f t="shared" ca="1" si="50"/>
        <v>1.4175504420000002</v>
      </c>
      <c r="K96" s="49">
        <f t="shared" ca="1" si="51"/>
        <v>1.6065571676000001</v>
      </c>
      <c r="L96" s="49">
        <f t="shared" ca="1" si="52"/>
        <v>1.7955638932</v>
      </c>
      <c r="M96" s="49">
        <f t="shared" ca="1" si="53"/>
        <v>1.9845706188000003</v>
      </c>
      <c r="N96" s="49">
        <f t="shared" ca="1" si="54"/>
        <v>2.1735773443999999</v>
      </c>
      <c r="O96" s="49">
        <f t="shared" ca="1" si="55"/>
        <v>2.36258407</v>
      </c>
      <c r="P96" s="49">
        <f t="shared" ca="1" si="56"/>
        <v>2.5515907956000001</v>
      </c>
      <c r="Q96" s="49">
        <f t="shared" ca="1" si="57"/>
        <v>2.7405975211999998</v>
      </c>
      <c r="R96" s="49">
        <f t="shared" ca="1" si="58"/>
        <v>2.9296042468000008</v>
      </c>
      <c r="S96" s="50">
        <f t="shared" ca="1" si="59"/>
        <v>3.1186109724000004</v>
      </c>
      <c r="T96" s="48">
        <f t="shared" ca="1" si="60"/>
        <v>0</v>
      </c>
      <c r="U96" s="49">
        <f t="shared" ca="1" si="61"/>
        <v>0</v>
      </c>
      <c r="V96" s="49">
        <f t="shared" ca="1" si="62"/>
        <v>1.1677657594172151</v>
      </c>
      <c r="W96" s="49">
        <f t="shared" ca="1" si="63"/>
        <v>8.8970711545569401</v>
      </c>
      <c r="X96" s="49">
        <f t="shared" ca="1" si="64"/>
        <v>20.770307459052582</v>
      </c>
      <c r="Y96" s="49">
        <f t="shared" ca="1" si="65"/>
        <v>36.787474672904132</v>
      </c>
      <c r="Z96" s="49">
        <f t="shared" ca="1" si="66"/>
        <v>56.948572796111605</v>
      </c>
      <c r="AA96" s="49">
        <f t="shared" ca="1" si="67"/>
        <v>81.253601828674974</v>
      </c>
      <c r="AB96" s="49">
        <f t="shared" ca="1" si="68"/>
        <v>109.70256177059423</v>
      </c>
      <c r="AC96" s="49">
        <f t="shared" ca="1" si="69"/>
        <v>142.2954526218694</v>
      </c>
      <c r="AD96" s="49">
        <f t="shared" ca="1" si="70"/>
        <v>179.03227438250053</v>
      </c>
      <c r="AE96" s="49">
        <f t="shared" ca="1" si="71"/>
        <v>219.91302705248745</v>
      </c>
      <c r="AF96" s="49">
        <f t="shared" ca="1" si="72"/>
        <v>264.93771063183038</v>
      </c>
      <c r="AG96" s="49">
        <f t="shared" ca="1" si="73"/>
        <v>314.10632512052916</v>
      </c>
      <c r="AH96" s="49">
        <f t="shared" ca="1" si="74"/>
        <v>367.41887051858379</v>
      </c>
      <c r="AI96" s="49">
        <f t="shared" ca="1" si="75"/>
        <v>424.87534682599471</v>
      </c>
      <c r="AJ96" s="49">
        <f t="shared" ca="1" si="76"/>
        <v>486.4757540427612</v>
      </c>
      <c r="AK96" s="75">
        <f ca="1">T96*VLOOKUP('Tipo de Pilha_Furieri2014'!$E$1,'Área - us ur_Furieri2014'!$A$4:$R$6,2,FALSE)/1000</f>
        <v>0</v>
      </c>
      <c r="AL96" s="76">
        <f ca="1">U96*VLOOKUP('Tipo de Pilha_Furieri2014'!$E$1,'Área - us ur_Furieri2014'!$A$4:$R$6,3,FALSE)/1000</f>
        <v>0</v>
      </c>
      <c r="AM96" s="76">
        <f ca="1">V96*VLOOKUP('Tipo de Pilha_Furieri2014'!$E$1,'Área - us ur_Furieri2014'!$A$4:$R$6,4,FALSE)/1000</f>
        <v>8.5246900437456697E-5</v>
      </c>
      <c r="AN96" s="76">
        <f ca="1">W96*VLOOKUP('Tipo de Pilha_Furieri2014'!$E$1,'Área - us ur_Furieri2014'!$A$4:$R$6,5,FALSE)/1000</f>
        <v>8.6301590199202303E-4</v>
      </c>
      <c r="AO96" s="76">
        <f ca="1">X96*VLOOKUP('Tipo de Pilha_Furieri2014'!$E$1,'Área - us ur_Furieri2014'!$A$4:$R$6,6,FALSE)/1000</f>
        <v>3.3024788859893602E-3</v>
      </c>
      <c r="AP96" s="76">
        <f ca="1">Y96*VLOOKUP('Tipo de Pilha_Furieri2014'!$E$1,'Área - us ur_Furieri2014'!$A$4:$R$6,7,FALSE)/1000</f>
        <v>7.4678573585995386E-3</v>
      </c>
      <c r="AQ96" s="76">
        <f ca="1">Z96*VLOOKUP('Tipo de Pilha_Furieri2014'!$E$1,'Área - us ur_Furieri2014'!$A$4:$R$6,8,FALSE)/1000</f>
        <v>8.7131316378050751E-3</v>
      </c>
      <c r="AR96" s="76">
        <f ca="1">AA96*VLOOKUP('Tipo de Pilha_Furieri2014'!$E$1,'Área - us ur_Furieri2014'!$A$4:$R$6,9,FALSE)/1000</f>
        <v>8.8566425993255714E-3</v>
      </c>
      <c r="AS96" s="76">
        <f ca="1">AB96*VLOOKUP('Tipo de Pilha_Furieri2014'!$E$1,'Área - us ur_Furieri2014'!$A$4:$R$6,10,FALSE)/1000</f>
        <v>5.9239383356120886E-3</v>
      </c>
      <c r="AT96" s="76">
        <f ca="1">AC96*VLOOKUP('Tipo de Pilha_Furieri2014'!$E$1,'Área - us ur_Furieri2014'!$A$4:$R$6,11,FALSE)/1000</f>
        <v>4.9803408417654297E-3</v>
      </c>
      <c r="AU96" s="76">
        <f ca="1">AD96*VLOOKUP('Tipo de Pilha_Furieri2014'!$E$1,'Área - us ur_Furieri2014'!$A$4:$R$6,12,FALSE)/1000</f>
        <v>4.2967745851800127E-3</v>
      </c>
      <c r="AV96" s="76">
        <f ca="1">AE96*VLOOKUP('Tipo de Pilha_Furieri2014'!$E$1,'Área - us ur_Furieri2014'!$A$4:$R$6,13,FALSE)/1000</f>
        <v>1.3194781623149248E-3</v>
      </c>
      <c r="AW96" s="76">
        <f ca="1">AF96*VLOOKUP('Tipo de Pilha_Furieri2014'!$E$1,'Área - us ur_Furieri2014'!$A$4:$R$6,14,FALSE)/1000</f>
        <v>7.9481313189549117E-4</v>
      </c>
      <c r="AX96" s="76">
        <f ca="1">AG96*VLOOKUP('Tipo de Pilha_Furieri2014'!$E$1,'Área - us ur_Furieri2014'!$A$4:$R$6,15,FALSE)/1000</f>
        <v>3.1410632512052916E-4</v>
      </c>
      <c r="AY96" s="76">
        <f ca="1">AH96*VLOOKUP('Tipo de Pilha_Furieri2014'!$E$1,'Área - us ur_Furieri2014'!$A$4:$R$6,16,FALSE)/1000</f>
        <v>0</v>
      </c>
      <c r="AZ96" s="76">
        <f ca="1">AI96*VLOOKUP('Tipo de Pilha_Furieri2014'!$E$1,'Área - us ur_Furieri2014'!$A$4:$R$6,17,FALSE)/1000</f>
        <v>0</v>
      </c>
      <c r="BA96" s="77">
        <f ca="1">AJ96*VLOOKUP('Tipo de Pilha_Furieri2014'!$E$1,'Área - us ur_Furieri2014'!$A$4:$R$6,18,FALSE)/1000</f>
        <v>0</v>
      </c>
      <c r="BB96" s="70">
        <f t="shared" ca="1" si="77"/>
        <v>4.69178246660375E-2</v>
      </c>
    </row>
    <row r="97" spans="1:54" ht="15" customHeight="1" x14ac:dyDescent="0.2">
      <c r="A97" s="90">
        <f>'Série Vento-3 dias'!J97</f>
        <v>42289</v>
      </c>
      <c r="B97" s="55">
        <f ca="1">'Série Vento-3 dias'!K97</f>
        <v>18.90067256</v>
      </c>
      <c r="C97" s="48">
        <f t="shared" ca="1" si="43"/>
        <v>9.4503362800000018E-2</v>
      </c>
      <c r="D97" s="49">
        <f t="shared" ca="1" si="44"/>
        <v>0.28351008839999997</v>
      </c>
      <c r="E97" s="49">
        <f t="shared" ca="1" si="45"/>
        <v>0.47251681400000001</v>
      </c>
      <c r="F97" s="49">
        <f t="shared" ca="1" si="46"/>
        <v>0.66152353959999999</v>
      </c>
      <c r="G97" s="49">
        <f t="shared" ca="1" si="47"/>
        <v>0.85053026520000008</v>
      </c>
      <c r="H97" s="49">
        <f t="shared" ca="1" si="48"/>
        <v>1.0395369908000001</v>
      </c>
      <c r="I97" s="49">
        <f t="shared" ca="1" si="49"/>
        <v>1.2285437164000002</v>
      </c>
      <c r="J97" s="49">
        <f t="shared" ca="1" si="50"/>
        <v>1.4175504420000002</v>
      </c>
      <c r="K97" s="49">
        <f t="shared" ca="1" si="51"/>
        <v>1.6065571676000001</v>
      </c>
      <c r="L97" s="49">
        <f t="shared" ca="1" si="52"/>
        <v>1.7955638932</v>
      </c>
      <c r="M97" s="49">
        <f t="shared" ca="1" si="53"/>
        <v>1.9845706188000003</v>
      </c>
      <c r="N97" s="49">
        <f t="shared" ca="1" si="54"/>
        <v>2.1735773443999999</v>
      </c>
      <c r="O97" s="49">
        <f t="shared" ca="1" si="55"/>
        <v>2.36258407</v>
      </c>
      <c r="P97" s="49">
        <f t="shared" ca="1" si="56"/>
        <v>2.5515907956000001</v>
      </c>
      <c r="Q97" s="49">
        <f t="shared" ca="1" si="57"/>
        <v>2.7405975211999998</v>
      </c>
      <c r="R97" s="49">
        <f t="shared" ca="1" si="58"/>
        <v>2.9296042468000008</v>
      </c>
      <c r="S97" s="50">
        <f t="shared" ca="1" si="59"/>
        <v>3.1186109724000004</v>
      </c>
      <c r="T97" s="48">
        <f t="shared" ca="1" si="60"/>
        <v>0</v>
      </c>
      <c r="U97" s="49">
        <f t="shared" ca="1" si="61"/>
        <v>0</v>
      </c>
      <c r="V97" s="49">
        <f t="shared" ca="1" si="62"/>
        <v>1.1677657594172151</v>
      </c>
      <c r="W97" s="49">
        <f t="shared" ca="1" si="63"/>
        <v>8.8970711545569401</v>
      </c>
      <c r="X97" s="49">
        <f t="shared" ca="1" si="64"/>
        <v>20.770307459052582</v>
      </c>
      <c r="Y97" s="49">
        <f t="shared" ca="1" si="65"/>
        <v>36.787474672904132</v>
      </c>
      <c r="Z97" s="49">
        <f t="shared" ca="1" si="66"/>
        <v>56.948572796111605</v>
      </c>
      <c r="AA97" s="49">
        <f t="shared" ca="1" si="67"/>
        <v>81.253601828674974</v>
      </c>
      <c r="AB97" s="49">
        <f t="shared" ca="1" si="68"/>
        <v>109.70256177059423</v>
      </c>
      <c r="AC97" s="49">
        <f t="shared" ca="1" si="69"/>
        <v>142.2954526218694</v>
      </c>
      <c r="AD97" s="49">
        <f t="shared" ca="1" si="70"/>
        <v>179.03227438250053</v>
      </c>
      <c r="AE97" s="49">
        <f t="shared" ca="1" si="71"/>
        <v>219.91302705248745</v>
      </c>
      <c r="AF97" s="49">
        <f t="shared" ca="1" si="72"/>
        <v>264.93771063183038</v>
      </c>
      <c r="AG97" s="49">
        <f t="shared" ca="1" si="73"/>
        <v>314.10632512052916</v>
      </c>
      <c r="AH97" s="49">
        <f t="shared" ca="1" si="74"/>
        <v>367.41887051858379</v>
      </c>
      <c r="AI97" s="49">
        <f t="shared" ca="1" si="75"/>
        <v>424.87534682599471</v>
      </c>
      <c r="AJ97" s="49">
        <f t="shared" ca="1" si="76"/>
        <v>486.4757540427612</v>
      </c>
      <c r="AK97" s="75">
        <f ca="1">T97*VLOOKUP('Tipo de Pilha_Furieri2014'!$E$1,'Área - us ur_Furieri2014'!$A$4:$R$6,2,FALSE)/1000</f>
        <v>0</v>
      </c>
      <c r="AL97" s="76">
        <f ca="1">U97*VLOOKUP('Tipo de Pilha_Furieri2014'!$E$1,'Área - us ur_Furieri2014'!$A$4:$R$6,3,FALSE)/1000</f>
        <v>0</v>
      </c>
      <c r="AM97" s="76">
        <f ca="1">V97*VLOOKUP('Tipo de Pilha_Furieri2014'!$E$1,'Área - us ur_Furieri2014'!$A$4:$R$6,4,FALSE)/1000</f>
        <v>8.5246900437456697E-5</v>
      </c>
      <c r="AN97" s="76">
        <f ca="1">W97*VLOOKUP('Tipo de Pilha_Furieri2014'!$E$1,'Área - us ur_Furieri2014'!$A$4:$R$6,5,FALSE)/1000</f>
        <v>8.6301590199202303E-4</v>
      </c>
      <c r="AO97" s="76">
        <f ca="1">X97*VLOOKUP('Tipo de Pilha_Furieri2014'!$E$1,'Área - us ur_Furieri2014'!$A$4:$R$6,6,FALSE)/1000</f>
        <v>3.3024788859893602E-3</v>
      </c>
      <c r="AP97" s="76">
        <f ca="1">Y97*VLOOKUP('Tipo de Pilha_Furieri2014'!$E$1,'Área - us ur_Furieri2014'!$A$4:$R$6,7,FALSE)/1000</f>
        <v>7.4678573585995386E-3</v>
      </c>
      <c r="AQ97" s="76">
        <f ca="1">Z97*VLOOKUP('Tipo de Pilha_Furieri2014'!$E$1,'Área - us ur_Furieri2014'!$A$4:$R$6,8,FALSE)/1000</f>
        <v>8.7131316378050751E-3</v>
      </c>
      <c r="AR97" s="76">
        <f ca="1">AA97*VLOOKUP('Tipo de Pilha_Furieri2014'!$E$1,'Área - us ur_Furieri2014'!$A$4:$R$6,9,FALSE)/1000</f>
        <v>8.8566425993255714E-3</v>
      </c>
      <c r="AS97" s="76">
        <f ca="1">AB97*VLOOKUP('Tipo de Pilha_Furieri2014'!$E$1,'Área - us ur_Furieri2014'!$A$4:$R$6,10,FALSE)/1000</f>
        <v>5.9239383356120886E-3</v>
      </c>
      <c r="AT97" s="76">
        <f ca="1">AC97*VLOOKUP('Tipo de Pilha_Furieri2014'!$E$1,'Área - us ur_Furieri2014'!$A$4:$R$6,11,FALSE)/1000</f>
        <v>4.9803408417654297E-3</v>
      </c>
      <c r="AU97" s="76">
        <f ca="1">AD97*VLOOKUP('Tipo de Pilha_Furieri2014'!$E$1,'Área - us ur_Furieri2014'!$A$4:$R$6,12,FALSE)/1000</f>
        <v>4.2967745851800127E-3</v>
      </c>
      <c r="AV97" s="76">
        <f ca="1">AE97*VLOOKUP('Tipo de Pilha_Furieri2014'!$E$1,'Área - us ur_Furieri2014'!$A$4:$R$6,13,FALSE)/1000</f>
        <v>1.3194781623149248E-3</v>
      </c>
      <c r="AW97" s="76">
        <f ca="1">AF97*VLOOKUP('Tipo de Pilha_Furieri2014'!$E$1,'Área - us ur_Furieri2014'!$A$4:$R$6,14,FALSE)/1000</f>
        <v>7.9481313189549117E-4</v>
      </c>
      <c r="AX97" s="76">
        <f ca="1">AG97*VLOOKUP('Tipo de Pilha_Furieri2014'!$E$1,'Área - us ur_Furieri2014'!$A$4:$R$6,15,FALSE)/1000</f>
        <v>3.1410632512052916E-4</v>
      </c>
      <c r="AY97" s="76">
        <f ca="1">AH97*VLOOKUP('Tipo de Pilha_Furieri2014'!$E$1,'Área - us ur_Furieri2014'!$A$4:$R$6,16,FALSE)/1000</f>
        <v>0</v>
      </c>
      <c r="AZ97" s="76">
        <f ca="1">AI97*VLOOKUP('Tipo de Pilha_Furieri2014'!$E$1,'Área - us ur_Furieri2014'!$A$4:$R$6,17,FALSE)/1000</f>
        <v>0</v>
      </c>
      <c r="BA97" s="77">
        <f ca="1">AJ97*VLOOKUP('Tipo de Pilha_Furieri2014'!$E$1,'Área - us ur_Furieri2014'!$A$4:$R$6,18,FALSE)/1000</f>
        <v>0</v>
      </c>
      <c r="BB97" s="70">
        <f t="shared" ca="1" si="77"/>
        <v>4.69178246660375E-2</v>
      </c>
    </row>
    <row r="98" spans="1:54" ht="15" customHeight="1" x14ac:dyDescent="0.2">
      <c r="A98" s="90">
        <f>'Série Vento-3 dias'!J98</f>
        <v>42292</v>
      </c>
      <c r="B98" s="55">
        <f ca="1">'Série Vento-3 dias'!K98</f>
        <v>19.759794039999999</v>
      </c>
      <c r="C98" s="48">
        <f t="shared" ca="1" si="43"/>
        <v>9.8798970200000016E-2</v>
      </c>
      <c r="D98" s="49">
        <f t="shared" ca="1" si="44"/>
        <v>0.29639691059999995</v>
      </c>
      <c r="E98" s="49">
        <f t="shared" ca="1" si="45"/>
        <v>0.49399485100000001</v>
      </c>
      <c r="F98" s="49">
        <f t="shared" ca="1" si="46"/>
        <v>0.69159279139999985</v>
      </c>
      <c r="G98" s="49">
        <f t="shared" ca="1" si="47"/>
        <v>0.88919073180000008</v>
      </c>
      <c r="H98" s="49">
        <f t="shared" ca="1" si="48"/>
        <v>1.0867886722000002</v>
      </c>
      <c r="I98" s="49">
        <f t="shared" ca="1" si="49"/>
        <v>1.2843866126000001</v>
      </c>
      <c r="J98" s="49">
        <f t="shared" ca="1" si="50"/>
        <v>1.4819845530000002</v>
      </c>
      <c r="K98" s="49">
        <f t="shared" ca="1" si="51"/>
        <v>1.6795824934000001</v>
      </c>
      <c r="L98" s="49">
        <f t="shared" ca="1" si="52"/>
        <v>1.8771804338</v>
      </c>
      <c r="M98" s="49">
        <f t="shared" ca="1" si="53"/>
        <v>2.0747783742000001</v>
      </c>
      <c r="N98" s="49">
        <f t="shared" ca="1" si="54"/>
        <v>2.2723763145999998</v>
      </c>
      <c r="O98" s="49">
        <f t="shared" ca="1" si="55"/>
        <v>2.4699742549999999</v>
      </c>
      <c r="P98" s="49">
        <f t="shared" ca="1" si="56"/>
        <v>2.6675721954</v>
      </c>
      <c r="Q98" s="49">
        <f t="shared" ca="1" si="57"/>
        <v>2.8651701357999997</v>
      </c>
      <c r="R98" s="49">
        <f t="shared" ca="1" si="58"/>
        <v>3.0627680762000002</v>
      </c>
      <c r="S98" s="50">
        <f t="shared" ca="1" si="59"/>
        <v>3.2603660165999999</v>
      </c>
      <c r="T98" s="48">
        <f t="shared" ca="1" si="60"/>
        <v>0</v>
      </c>
      <c r="U98" s="49">
        <f t="shared" ca="1" si="61"/>
        <v>0</v>
      </c>
      <c r="V98" s="49">
        <f t="shared" ca="1" si="62"/>
        <v>1.8374010503617082</v>
      </c>
      <c r="W98" s="49">
        <f t="shared" ca="1" si="63"/>
        <v>10.50880551872174</v>
      </c>
      <c r="X98" s="49">
        <f t="shared" ca="1" si="64"/>
        <v>23.709423728919141</v>
      </c>
      <c r="Y98" s="49">
        <f t="shared" ca="1" si="65"/>
        <v>41.439255680953892</v>
      </c>
      <c r="Z98" s="49">
        <f t="shared" ca="1" si="66"/>
        <v>63.698301374825959</v>
      </c>
      <c r="AA98" s="49">
        <f t="shared" ca="1" si="67"/>
        <v>90.486560810535408</v>
      </c>
      <c r="AB98" s="49">
        <f t="shared" ca="1" si="68"/>
        <v>121.80403398808217</v>
      </c>
      <c r="AC98" s="49">
        <f t="shared" ca="1" si="69"/>
        <v>157.65072090746628</v>
      </c>
      <c r="AD98" s="49">
        <f t="shared" ca="1" si="70"/>
        <v>198.02662156868777</v>
      </c>
      <c r="AE98" s="49">
        <f t="shared" ca="1" si="71"/>
        <v>242.93173597174649</v>
      </c>
      <c r="AF98" s="49">
        <f t="shared" ca="1" si="72"/>
        <v>292.36606411664263</v>
      </c>
      <c r="AG98" s="49">
        <f t="shared" ca="1" si="73"/>
        <v>346.32960600337617</v>
      </c>
      <c r="AH98" s="49">
        <f t="shared" ca="1" si="74"/>
        <v>404.82236163194693</v>
      </c>
      <c r="AI98" s="49">
        <f t="shared" ca="1" si="75"/>
        <v>467.84433100235526</v>
      </c>
      <c r="AJ98" s="49">
        <f t="shared" ca="1" si="76"/>
        <v>535.3955141146007</v>
      </c>
      <c r="AK98" s="75">
        <f ca="1">T98*VLOOKUP('Tipo de Pilha_Furieri2014'!$E$1,'Área - us ur_Furieri2014'!$A$4:$R$6,2,FALSE)/1000</f>
        <v>0</v>
      </c>
      <c r="AL98" s="76">
        <f ca="1">U98*VLOOKUP('Tipo de Pilha_Furieri2014'!$E$1,'Área - us ur_Furieri2014'!$A$4:$R$6,3,FALSE)/1000</f>
        <v>0</v>
      </c>
      <c r="AM98" s="76">
        <f ca="1">V98*VLOOKUP('Tipo de Pilha_Furieri2014'!$E$1,'Área - us ur_Furieri2014'!$A$4:$R$6,4,FALSE)/1000</f>
        <v>1.3413027667640471E-4</v>
      </c>
      <c r="AN98" s="76">
        <f ca="1">W98*VLOOKUP('Tipo de Pilha_Furieri2014'!$E$1,'Área - us ur_Furieri2014'!$A$4:$R$6,5,FALSE)/1000</f>
        <v>1.0193541353160087E-3</v>
      </c>
      <c r="AO98" s="76">
        <f ca="1">X98*VLOOKUP('Tipo de Pilha_Furieri2014'!$E$1,'Área - us ur_Furieri2014'!$A$4:$R$6,6,FALSE)/1000</f>
        <v>3.7697983728981438E-3</v>
      </c>
      <c r="AP98" s="76">
        <f ca="1">Y98*VLOOKUP('Tipo de Pilha_Furieri2014'!$E$1,'Área - us ur_Furieri2014'!$A$4:$R$6,7,FALSE)/1000</f>
        <v>8.41216890323364E-3</v>
      </c>
      <c r="AQ98" s="76">
        <f ca="1">Z98*VLOOKUP('Tipo de Pilha_Furieri2014'!$E$1,'Área - us ur_Furieri2014'!$A$4:$R$6,8,FALSE)/1000</f>
        <v>9.7458401103483715E-3</v>
      </c>
      <c r="AR98" s="76">
        <f ca="1">AA98*VLOOKUP('Tipo de Pilha_Furieri2014'!$E$1,'Área - us ur_Furieri2014'!$A$4:$R$6,9,FALSE)/1000</f>
        <v>9.8630351283483589E-3</v>
      </c>
      <c r="AS98" s="76">
        <f ca="1">AB98*VLOOKUP('Tipo de Pilha_Furieri2014'!$E$1,'Área - us ur_Furieri2014'!$A$4:$R$6,10,FALSE)/1000</f>
        <v>6.577417835356438E-3</v>
      </c>
      <c r="AT98" s="76">
        <f ca="1">AC98*VLOOKUP('Tipo de Pilha_Furieri2014'!$E$1,'Área - us ur_Furieri2014'!$A$4:$R$6,11,FALSE)/1000</f>
        <v>5.517775231761321E-3</v>
      </c>
      <c r="AU98" s="76">
        <f ca="1">AD98*VLOOKUP('Tipo de Pilha_Furieri2014'!$E$1,'Área - us ur_Furieri2014'!$A$4:$R$6,12,FALSE)/1000</f>
        <v>4.7526389176485067E-3</v>
      </c>
      <c r="AV98" s="76">
        <f ca="1">AE98*VLOOKUP('Tipo de Pilha_Furieri2014'!$E$1,'Área - us ur_Furieri2014'!$A$4:$R$6,13,FALSE)/1000</f>
        <v>1.4575904158304789E-3</v>
      </c>
      <c r="AW98" s="76">
        <f ca="1">AF98*VLOOKUP('Tipo de Pilha_Furieri2014'!$E$1,'Área - us ur_Furieri2014'!$A$4:$R$6,14,FALSE)/1000</f>
        <v>8.7709819234992796E-4</v>
      </c>
      <c r="AX98" s="76">
        <f ca="1">AG98*VLOOKUP('Tipo de Pilha_Furieri2014'!$E$1,'Área - us ur_Furieri2014'!$A$4:$R$6,15,FALSE)/1000</f>
        <v>3.4632960600337621E-4</v>
      </c>
      <c r="AY98" s="76">
        <f ca="1">AH98*VLOOKUP('Tipo de Pilha_Furieri2014'!$E$1,'Área - us ur_Furieri2014'!$A$4:$R$6,16,FALSE)/1000</f>
        <v>0</v>
      </c>
      <c r="AZ98" s="76">
        <f ca="1">AI98*VLOOKUP('Tipo de Pilha_Furieri2014'!$E$1,'Área - us ur_Furieri2014'!$A$4:$R$6,17,FALSE)/1000</f>
        <v>0</v>
      </c>
      <c r="BA98" s="77">
        <f ca="1">AJ98*VLOOKUP('Tipo de Pilha_Furieri2014'!$E$1,'Área - us ur_Furieri2014'!$A$4:$R$6,18,FALSE)/1000</f>
        <v>0</v>
      </c>
      <c r="BB98" s="70">
        <f t="shared" ca="1" si="77"/>
        <v>5.247317712577098E-2</v>
      </c>
    </row>
    <row r="99" spans="1:54" ht="15" customHeight="1" x14ac:dyDescent="0.2">
      <c r="A99" s="90">
        <f>'Série Vento-3 dias'!J99</f>
        <v>42295</v>
      </c>
      <c r="B99" s="55">
        <f ca="1">'Série Vento-3 dias'!K99</f>
        <v>19.759794039999999</v>
      </c>
      <c r="C99" s="48">
        <f t="shared" ca="1" si="43"/>
        <v>9.8798970200000016E-2</v>
      </c>
      <c r="D99" s="49">
        <f t="shared" ca="1" si="44"/>
        <v>0.29639691059999995</v>
      </c>
      <c r="E99" s="49">
        <f t="shared" ca="1" si="45"/>
        <v>0.49399485100000001</v>
      </c>
      <c r="F99" s="49">
        <f t="shared" ca="1" si="46"/>
        <v>0.69159279139999985</v>
      </c>
      <c r="G99" s="49">
        <f t="shared" ca="1" si="47"/>
        <v>0.88919073180000008</v>
      </c>
      <c r="H99" s="49">
        <f t="shared" ca="1" si="48"/>
        <v>1.0867886722000002</v>
      </c>
      <c r="I99" s="49">
        <f t="shared" ca="1" si="49"/>
        <v>1.2843866126000001</v>
      </c>
      <c r="J99" s="49">
        <f t="shared" ca="1" si="50"/>
        <v>1.4819845530000002</v>
      </c>
      <c r="K99" s="49">
        <f t="shared" ca="1" si="51"/>
        <v>1.6795824934000001</v>
      </c>
      <c r="L99" s="49">
        <f t="shared" ca="1" si="52"/>
        <v>1.8771804338</v>
      </c>
      <c r="M99" s="49">
        <f t="shared" ca="1" si="53"/>
        <v>2.0747783742000001</v>
      </c>
      <c r="N99" s="49">
        <f t="shared" ca="1" si="54"/>
        <v>2.2723763145999998</v>
      </c>
      <c r="O99" s="49">
        <f t="shared" ca="1" si="55"/>
        <v>2.4699742549999999</v>
      </c>
      <c r="P99" s="49">
        <f t="shared" ca="1" si="56"/>
        <v>2.6675721954</v>
      </c>
      <c r="Q99" s="49">
        <f t="shared" ca="1" si="57"/>
        <v>2.8651701357999997</v>
      </c>
      <c r="R99" s="49">
        <f t="shared" ca="1" si="58"/>
        <v>3.0627680762000002</v>
      </c>
      <c r="S99" s="50">
        <f t="shared" ca="1" si="59"/>
        <v>3.2603660165999999</v>
      </c>
      <c r="T99" s="48">
        <f t="shared" ca="1" si="60"/>
        <v>0</v>
      </c>
      <c r="U99" s="49">
        <f t="shared" ca="1" si="61"/>
        <v>0</v>
      </c>
      <c r="V99" s="49">
        <f t="shared" ca="1" si="62"/>
        <v>1.8374010503617082</v>
      </c>
      <c r="W99" s="49">
        <f t="shared" ca="1" si="63"/>
        <v>10.50880551872174</v>
      </c>
      <c r="X99" s="49">
        <f t="shared" ca="1" si="64"/>
        <v>23.709423728919141</v>
      </c>
      <c r="Y99" s="49">
        <f t="shared" ca="1" si="65"/>
        <v>41.439255680953892</v>
      </c>
      <c r="Z99" s="49">
        <f t="shared" ca="1" si="66"/>
        <v>63.698301374825959</v>
      </c>
      <c r="AA99" s="49">
        <f t="shared" ca="1" si="67"/>
        <v>90.486560810535408</v>
      </c>
      <c r="AB99" s="49">
        <f t="shared" ca="1" si="68"/>
        <v>121.80403398808217</v>
      </c>
      <c r="AC99" s="49">
        <f t="shared" ca="1" si="69"/>
        <v>157.65072090746628</v>
      </c>
      <c r="AD99" s="49">
        <f t="shared" ca="1" si="70"/>
        <v>198.02662156868777</v>
      </c>
      <c r="AE99" s="49">
        <f t="shared" ca="1" si="71"/>
        <v>242.93173597174649</v>
      </c>
      <c r="AF99" s="49">
        <f t="shared" ca="1" si="72"/>
        <v>292.36606411664263</v>
      </c>
      <c r="AG99" s="49">
        <f t="shared" ca="1" si="73"/>
        <v>346.32960600337617</v>
      </c>
      <c r="AH99" s="49">
        <f t="shared" ca="1" si="74"/>
        <v>404.82236163194693</v>
      </c>
      <c r="AI99" s="49">
        <f t="shared" ca="1" si="75"/>
        <v>467.84433100235526</v>
      </c>
      <c r="AJ99" s="49">
        <f t="shared" ca="1" si="76"/>
        <v>535.3955141146007</v>
      </c>
      <c r="AK99" s="75">
        <f ca="1">T99*VLOOKUP('Tipo de Pilha_Furieri2014'!$E$1,'Área - us ur_Furieri2014'!$A$4:$R$6,2,FALSE)/1000</f>
        <v>0</v>
      </c>
      <c r="AL99" s="76">
        <f ca="1">U99*VLOOKUP('Tipo de Pilha_Furieri2014'!$E$1,'Área - us ur_Furieri2014'!$A$4:$R$6,3,FALSE)/1000</f>
        <v>0</v>
      </c>
      <c r="AM99" s="76">
        <f ca="1">V99*VLOOKUP('Tipo de Pilha_Furieri2014'!$E$1,'Área - us ur_Furieri2014'!$A$4:$R$6,4,FALSE)/1000</f>
        <v>1.3413027667640471E-4</v>
      </c>
      <c r="AN99" s="76">
        <f ca="1">W99*VLOOKUP('Tipo de Pilha_Furieri2014'!$E$1,'Área - us ur_Furieri2014'!$A$4:$R$6,5,FALSE)/1000</f>
        <v>1.0193541353160087E-3</v>
      </c>
      <c r="AO99" s="76">
        <f ca="1">X99*VLOOKUP('Tipo de Pilha_Furieri2014'!$E$1,'Área - us ur_Furieri2014'!$A$4:$R$6,6,FALSE)/1000</f>
        <v>3.7697983728981438E-3</v>
      </c>
      <c r="AP99" s="76">
        <f ca="1">Y99*VLOOKUP('Tipo de Pilha_Furieri2014'!$E$1,'Área - us ur_Furieri2014'!$A$4:$R$6,7,FALSE)/1000</f>
        <v>8.41216890323364E-3</v>
      </c>
      <c r="AQ99" s="76">
        <f ca="1">Z99*VLOOKUP('Tipo de Pilha_Furieri2014'!$E$1,'Área - us ur_Furieri2014'!$A$4:$R$6,8,FALSE)/1000</f>
        <v>9.7458401103483715E-3</v>
      </c>
      <c r="AR99" s="76">
        <f ca="1">AA99*VLOOKUP('Tipo de Pilha_Furieri2014'!$E$1,'Área - us ur_Furieri2014'!$A$4:$R$6,9,FALSE)/1000</f>
        <v>9.8630351283483589E-3</v>
      </c>
      <c r="AS99" s="76">
        <f ca="1">AB99*VLOOKUP('Tipo de Pilha_Furieri2014'!$E$1,'Área - us ur_Furieri2014'!$A$4:$R$6,10,FALSE)/1000</f>
        <v>6.577417835356438E-3</v>
      </c>
      <c r="AT99" s="76">
        <f ca="1">AC99*VLOOKUP('Tipo de Pilha_Furieri2014'!$E$1,'Área - us ur_Furieri2014'!$A$4:$R$6,11,FALSE)/1000</f>
        <v>5.517775231761321E-3</v>
      </c>
      <c r="AU99" s="76">
        <f ca="1">AD99*VLOOKUP('Tipo de Pilha_Furieri2014'!$E$1,'Área - us ur_Furieri2014'!$A$4:$R$6,12,FALSE)/1000</f>
        <v>4.7526389176485067E-3</v>
      </c>
      <c r="AV99" s="76">
        <f ca="1">AE99*VLOOKUP('Tipo de Pilha_Furieri2014'!$E$1,'Área - us ur_Furieri2014'!$A$4:$R$6,13,FALSE)/1000</f>
        <v>1.4575904158304789E-3</v>
      </c>
      <c r="AW99" s="76">
        <f ca="1">AF99*VLOOKUP('Tipo de Pilha_Furieri2014'!$E$1,'Área - us ur_Furieri2014'!$A$4:$R$6,14,FALSE)/1000</f>
        <v>8.7709819234992796E-4</v>
      </c>
      <c r="AX99" s="76">
        <f ca="1">AG99*VLOOKUP('Tipo de Pilha_Furieri2014'!$E$1,'Área - us ur_Furieri2014'!$A$4:$R$6,15,FALSE)/1000</f>
        <v>3.4632960600337621E-4</v>
      </c>
      <c r="AY99" s="76">
        <f ca="1">AH99*VLOOKUP('Tipo de Pilha_Furieri2014'!$E$1,'Área - us ur_Furieri2014'!$A$4:$R$6,16,FALSE)/1000</f>
        <v>0</v>
      </c>
      <c r="AZ99" s="76">
        <f ca="1">AI99*VLOOKUP('Tipo de Pilha_Furieri2014'!$E$1,'Área - us ur_Furieri2014'!$A$4:$R$6,17,FALSE)/1000</f>
        <v>0</v>
      </c>
      <c r="BA99" s="77">
        <f ca="1">AJ99*VLOOKUP('Tipo de Pilha_Furieri2014'!$E$1,'Área - us ur_Furieri2014'!$A$4:$R$6,18,FALSE)/1000</f>
        <v>0</v>
      </c>
      <c r="BB99" s="70">
        <f t="shared" ca="1" si="77"/>
        <v>5.247317712577098E-2</v>
      </c>
    </row>
    <row r="100" spans="1:54" ht="15" customHeight="1" x14ac:dyDescent="0.2">
      <c r="A100" s="90">
        <f>'Série Vento-3 dias'!J100</f>
        <v>42298</v>
      </c>
      <c r="B100" s="55">
        <f ca="1">'Série Vento-3 dias'!K100</f>
        <v>17.182429599999999</v>
      </c>
      <c r="C100" s="48">
        <f t="shared" ca="1" si="43"/>
        <v>8.5912148000000008E-2</v>
      </c>
      <c r="D100" s="49">
        <f t="shared" ca="1" si="44"/>
        <v>0.25773644399999995</v>
      </c>
      <c r="E100" s="49">
        <f t="shared" ca="1" si="45"/>
        <v>0.42956074</v>
      </c>
      <c r="F100" s="49">
        <f t="shared" ca="1" si="46"/>
        <v>0.60138503599999993</v>
      </c>
      <c r="G100" s="49">
        <f t="shared" ca="1" si="47"/>
        <v>0.77320933200000008</v>
      </c>
      <c r="H100" s="49">
        <f t="shared" ca="1" si="48"/>
        <v>0.94503362800000001</v>
      </c>
      <c r="I100" s="49">
        <f t="shared" ca="1" si="49"/>
        <v>1.1168579240000001</v>
      </c>
      <c r="J100" s="49">
        <f t="shared" ca="1" si="50"/>
        <v>1.2886822200000001</v>
      </c>
      <c r="K100" s="49">
        <f t="shared" ca="1" si="51"/>
        <v>1.4605065159999999</v>
      </c>
      <c r="L100" s="49">
        <f t="shared" ca="1" si="52"/>
        <v>1.632330812</v>
      </c>
      <c r="M100" s="49">
        <f t="shared" ca="1" si="53"/>
        <v>1.804155108</v>
      </c>
      <c r="N100" s="49">
        <f t="shared" ca="1" si="54"/>
        <v>1.9759794039999998</v>
      </c>
      <c r="O100" s="49">
        <f t="shared" ca="1" si="55"/>
        <v>2.1478036999999999</v>
      </c>
      <c r="P100" s="49">
        <f t="shared" ca="1" si="56"/>
        <v>2.3196279959999999</v>
      </c>
      <c r="Q100" s="49">
        <f t="shared" ca="1" si="57"/>
        <v>2.4914522919999995</v>
      </c>
      <c r="R100" s="49">
        <f t="shared" ca="1" si="58"/>
        <v>2.6632765880000004</v>
      </c>
      <c r="S100" s="50">
        <f t="shared" ca="1" si="59"/>
        <v>2.835100884</v>
      </c>
      <c r="T100" s="48">
        <f t="shared" ca="1" si="60"/>
        <v>0</v>
      </c>
      <c r="U100" s="49">
        <f t="shared" ca="1" si="61"/>
        <v>0</v>
      </c>
      <c r="V100" s="49">
        <f t="shared" ca="1" si="62"/>
        <v>0</v>
      </c>
      <c r="W100" s="49">
        <f t="shared" ca="1" si="63"/>
        <v>5.9882500727538321</v>
      </c>
      <c r="X100" s="49">
        <f t="shared" ca="1" si="64"/>
        <v>15.412206743169406</v>
      </c>
      <c r="Y100" s="49">
        <f t="shared" ca="1" si="65"/>
        <v>28.260899702308862</v>
      </c>
      <c r="Z100" s="49">
        <f t="shared" ca="1" si="66"/>
        <v>44.534328950172224</v>
      </c>
      <c r="AA100" s="49">
        <f t="shared" ca="1" si="67"/>
        <v>64.232494486759464</v>
      </c>
      <c r="AB100" s="49">
        <f t="shared" ca="1" si="68"/>
        <v>87.355396312070582</v>
      </c>
      <c r="AC100" s="49">
        <f t="shared" ca="1" si="69"/>
        <v>113.90303442610561</v>
      </c>
      <c r="AD100" s="49">
        <f t="shared" ca="1" si="70"/>
        <v>143.87540882886452</v>
      </c>
      <c r="AE100" s="49">
        <f t="shared" ca="1" si="71"/>
        <v>177.27251952034732</v>
      </c>
      <c r="AF100" s="49">
        <f t="shared" ca="1" si="72"/>
        <v>214.09436650055397</v>
      </c>
      <c r="AG100" s="49">
        <f t="shared" ca="1" si="73"/>
        <v>254.34094976948461</v>
      </c>
      <c r="AH100" s="49">
        <f t="shared" ca="1" si="74"/>
        <v>298.01226932713894</v>
      </c>
      <c r="AI100" s="49">
        <f t="shared" ca="1" si="75"/>
        <v>345.10832517351753</v>
      </c>
      <c r="AJ100" s="49">
        <f t="shared" ca="1" si="76"/>
        <v>395.6291173086197</v>
      </c>
      <c r="AK100" s="75">
        <f ca="1">T100*VLOOKUP('Tipo de Pilha_Furieri2014'!$E$1,'Área - us ur_Furieri2014'!$A$4:$R$6,2,FALSE)/1000</f>
        <v>0</v>
      </c>
      <c r="AL100" s="76">
        <f ca="1">U100*VLOOKUP('Tipo de Pilha_Furieri2014'!$E$1,'Área - us ur_Furieri2014'!$A$4:$R$6,3,FALSE)/1000</f>
        <v>0</v>
      </c>
      <c r="AM100" s="76">
        <f ca="1">V100*VLOOKUP('Tipo de Pilha_Furieri2014'!$E$1,'Área - us ur_Furieri2014'!$A$4:$R$6,4,FALSE)/1000</f>
        <v>0</v>
      </c>
      <c r="AN100" s="76">
        <f ca="1">W100*VLOOKUP('Tipo de Pilha_Furieri2014'!$E$1,'Área - us ur_Furieri2014'!$A$4:$R$6,5,FALSE)/1000</f>
        <v>5.8086025705712167E-4</v>
      </c>
      <c r="AO100" s="76">
        <f ca="1">X100*VLOOKUP('Tipo de Pilha_Furieri2014'!$E$1,'Área - us ur_Furieri2014'!$A$4:$R$6,6,FALSE)/1000</f>
        <v>2.4505408721639354E-3</v>
      </c>
      <c r="AP100" s="76">
        <f ca="1">Y100*VLOOKUP('Tipo de Pilha_Furieri2014'!$E$1,'Área - us ur_Furieri2014'!$A$4:$R$6,7,FALSE)/1000</f>
        <v>5.7369626395686992E-3</v>
      </c>
      <c r="AQ100" s="76">
        <f ca="1">Z100*VLOOKUP('Tipo de Pilha_Furieri2014'!$E$1,'Área - us ur_Furieri2014'!$A$4:$R$6,8,FALSE)/1000</f>
        <v>6.8137523293763502E-3</v>
      </c>
      <c r="AR100" s="76">
        <f ca="1">AA100*VLOOKUP('Tipo de Pilha_Furieri2014'!$E$1,'Área - us ur_Furieri2014'!$A$4:$R$6,9,FALSE)/1000</f>
        <v>7.0013418990567816E-3</v>
      </c>
      <c r="AS100" s="76">
        <f ca="1">AB100*VLOOKUP('Tipo de Pilha_Furieri2014'!$E$1,'Área - us ur_Furieri2014'!$A$4:$R$6,10,FALSE)/1000</f>
        <v>4.7171914008518117E-3</v>
      </c>
      <c r="AT100" s="76">
        <f ca="1">AC100*VLOOKUP('Tipo de Pilha_Furieri2014'!$E$1,'Área - us ur_Furieri2014'!$A$4:$R$6,11,FALSE)/1000</f>
        <v>3.9866062049136964E-3</v>
      </c>
      <c r="AU100" s="76">
        <f ca="1">AD100*VLOOKUP('Tipo de Pilha_Furieri2014'!$E$1,'Área - us ur_Furieri2014'!$A$4:$R$6,12,FALSE)/1000</f>
        <v>3.4530098118927487E-3</v>
      </c>
      <c r="AV100" s="76">
        <f ca="1">AE100*VLOOKUP('Tipo de Pilha_Furieri2014'!$E$1,'Área - us ur_Furieri2014'!$A$4:$R$6,13,FALSE)/1000</f>
        <v>1.063635117122084E-3</v>
      </c>
      <c r="AW100" s="76">
        <f ca="1">AF100*VLOOKUP('Tipo de Pilha_Furieri2014'!$E$1,'Área - us ur_Furieri2014'!$A$4:$R$6,14,FALSE)/1000</f>
        <v>6.422830995016619E-4</v>
      </c>
      <c r="AX100" s="76">
        <f ca="1">AG100*VLOOKUP('Tipo de Pilha_Furieri2014'!$E$1,'Área - us ur_Furieri2014'!$A$4:$R$6,15,FALSE)/1000</f>
        <v>2.5434094976948461E-4</v>
      </c>
      <c r="AY100" s="76">
        <f ca="1">AH100*VLOOKUP('Tipo de Pilha_Furieri2014'!$E$1,'Área - us ur_Furieri2014'!$A$4:$R$6,16,FALSE)/1000</f>
        <v>0</v>
      </c>
      <c r="AZ100" s="76">
        <f ca="1">AI100*VLOOKUP('Tipo de Pilha_Furieri2014'!$E$1,'Área - us ur_Furieri2014'!$A$4:$R$6,17,FALSE)/1000</f>
        <v>0</v>
      </c>
      <c r="BA100" s="77">
        <f ca="1">AJ100*VLOOKUP('Tipo de Pilha_Furieri2014'!$E$1,'Área - us ur_Furieri2014'!$A$4:$R$6,18,FALSE)/1000</f>
        <v>0</v>
      </c>
      <c r="BB100" s="70">
        <f t="shared" ca="1" si="77"/>
        <v>3.6700524581274374E-2</v>
      </c>
    </row>
    <row r="101" spans="1:54" ht="15" customHeight="1" x14ac:dyDescent="0.2">
      <c r="A101" s="90">
        <f>'Série Vento-3 dias'!J101</f>
        <v>42301</v>
      </c>
      <c r="B101" s="55">
        <f ca="1">'Série Vento-3 dias'!K101</f>
        <v>17.182429599999999</v>
      </c>
      <c r="C101" s="48">
        <f t="shared" ca="1" si="43"/>
        <v>8.5912148000000008E-2</v>
      </c>
      <c r="D101" s="49">
        <f t="shared" ca="1" si="44"/>
        <v>0.25773644399999995</v>
      </c>
      <c r="E101" s="49">
        <f t="shared" ca="1" si="45"/>
        <v>0.42956074</v>
      </c>
      <c r="F101" s="49">
        <f t="shared" ca="1" si="46"/>
        <v>0.60138503599999993</v>
      </c>
      <c r="G101" s="49">
        <f t="shared" ca="1" si="47"/>
        <v>0.77320933200000008</v>
      </c>
      <c r="H101" s="49">
        <f t="shared" ca="1" si="48"/>
        <v>0.94503362800000001</v>
      </c>
      <c r="I101" s="49">
        <f t="shared" ca="1" si="49"/>
        <v>1.1168579240000001</v>
      </c>
      <c r="J101" s="49">
        <f t="shared" ca="1" si="50"/>
        <v>1.2886822200000001</v>
      </c>
      <c r="K101" s="49">
        <f t="shared" ca="1" si="51"/>
        <v>1.4605065159999999</v>
      </c>
      <c r="L101" s="49">
        <f t="shared" ca="1" si="52"/>
        <v>1.632330812</v>
      </c>
      <c r="M101" s="49">
        <f t="shared" ca="1" si="53"/>
        <v>1.804155108</v>
      </c>
      <c r="N101" s="49">
        <f t="shared" ca="1" si="54"/>
        <v>1.9759794039999998</v>
      </c>
      <c r="O101" s="49">
        <f t="shared" ca="1" si="55"/>
        <v>2.1478036999999999</v>
      </c>
      <c r="P101" s="49">
        <f t="shared" ca="1" si="56"/>
        <v>2.3196279959999999</v>
      </c>
      <c r="Q101" s="49">
        <f t="shared" ca="1" si="57"/>
        <v>2.4914522919999995</v>
      </c>
      <c r="R101" s="49">
        <f t="shared" ca="1" si="58"/>
        <v>2.6632765880000004</v>
      </c>
      <c r="S101" s="50">
        <f t="shared" ca="1" si="59"/>
        <v>2.835100884</v>
      </c>
      <c r="T101" s="48">
        <f t="shared" ca="1" si="60"/>
        <v>0</v>
      </c>
      <c r="U101" s="49">
        <f t="shared" ca="1" si="61"/>
        <v>0</v>
      </c>
      <c r="V101" s="49">
        <f t="shared" ca="1" si="62"/>
        <v>0</v>
      </c>
      <c r="W101" s="49">
        <f t="shared" ca="1" si="63"/>
        <v>5.9882500727538321</v>
      </c>
      <c r="X101" s="49">
        <f t="shared" ca="1" si="64"/>
        <v>15.412206743169406</v>
      </c>
      <c r="Y101" s="49">
        <f t="shared" ca="1" si="65"/>
        <v>28.260899702308862</v>
      </c>
      <c r="Z101" s="49">
        <f t="shared" ca="1" si="66"/>
        <v>44.534328950172224</v>
      </c>
      <c r="AA101" s="49">
        <f t="shared" ca="1" si="67"/>
        <v>64.232494486759464</v>
      </c>
      <c r="AB101" s="49">
        <f t="shared" ca="1" si="68"/>
        <v>87.355396312070582</v>
      </c>
      <c r="AC101" s="49">
        <f t="shared" ca="1" si="69"/>
        <v>113.90303442610561</v>
      </c>
      <c r="AD101" s="49">
        <f t="shared" ca="1" si="70"/>
        <v>143.87540882886452</v>
      </c>
      <c r="AE101" s="49">
        <f t="shared" ca="1" si="71"/>
        <v>177.27251952034732</v>
      </c>
      <c r="AF101" s="49">
        <f t="shared" ca="1" si="72"/>
        <v>214.09436650055397</v>
      </c>
      <c r="AG101" s="49">
        <f t="shared" ca="1" si="73"/>
        <v>254.34094976948461</v>
      </c>
      <c r="AH101" s="49">
        <f t="shared" ca="1" si="74"/>
        <v>298.01226932713894</v>
      </c>
      <c r="AI101" s="49">
        <f t="shared" ca="1" si="75"/>
        <v>345.10832517351753</v>
      </c>
      <c r="AJ101" s="49">
        <f t="shared" ca="1" si="76"/>
        <v>395.6291173086197</v>
      </c>
      <c r="AK101" s="75">
        <f ca="1">T101*VLOOKUP('Tipo de Pilha_Furieri2014'!$E$1,'Área - us ur_Furieri2014'!$A$4:$R$6,2,FALSE)/1000</f>
        <v>0</v>
      </c>
      <c r="AL101" s="76">
        <f ca="1">U101*VLOOKUP('Tipo de Pilha_Furieri2014'!$E$1,'Área - us ur_Furieri2014'!$A$4:$R$6,3,FALSE)/1000</f>
        <v>0</v>
      </c>
      <c r="AM101" s="76">
        <f ca="1">V101*VLOOKUP('Tipo de Pilha_Furieri2014'!$E$1,'Área - us ur_Furieri2014'!$A$4:$R$6,4,FALSE)/1000</f>
        <v>0</v>
      </c>
      <c r="AN101" s="76">
        <f ca="1">W101*VLOOKUP('Tipo de Pilha_Furieri2014'!$E$1,'Área - us ur_Furieri2014'!$A$4:$R$6,5,FALSE)/1000</f>
        <v>5.8086025705712167E-4</v>
      </c>
      <c r="AO101" s="76">
        <f ca="1">X101*VLOOKUP('Tipo de Pilha_Furieri2014'!$E$1,'Área - us ur_Furieri2014'!$A$4:$R$6,6,FALSE)/1000</f>
        <v>2.4505408721639354E-3</v>
      </c>
      <c r="AP101" s="76">
        <f ca="1">Y101*VLOOKUP('Tipo de Pilha_Furieri2014'!$E$1,'Área - us ur_Furieri2014'!$A$4:$R$6,7,FALSE)/1000</f>
        <v>5.7369626395686992E-3</v>
      </c>
      <c r="AQ101" s="76">
        <f ca="1">Z101*VLOOKUP('Tipo de Pilha_Furieri2014'!$E$1,'Área - us ur_Furieri2014'!$A$4:$R$6,8,FALSE)/1000</f>
        <v>6.8137523293763502E-3</v>
      </c>
      <c r="AR101" s="76">
        <f ca="1">AA101*VLOOKUP('Tipo de Pilha_Furieri2014'!$E$1,'Área - us ur_Furieri2014'!$A$4:$R$6,9,FALSE)/1000</f>
        <v>7.0013418990567816E-3</v>
      </c>
      <c r="AS101" s="76">
        <f ca="1">AB101*VLOOKUP('Tipo de Pilha_Furieri2014'!$E$1,'Área - us ur_Furieri2014'!$A$4:$R$6,10,FALSE)/1000</f>
        <v>4.7171914008518117E-3</v>
      </c>
      <c r="AT101" s="76">
        <f ca="1">AC101*VLOOKUP('Tipo de Pilha_Furieri2014'!$E$1,'Área - us ur_Furieri2014'!$A$4:$R$6,11,FALSE)/1000</f>
        <v>3.9866062049136964E-3</v>
      </c>
      <c r="AU101" s="76">
        <f ca="1">AD101*VLOOKUP('Tipo de Pilha_Furieri2014'!$E$1,'Área - us ur_Furieri2014'!$A$4:$R$6,12,FALSE)/1000</f>
        <v>3.4530098118927487E-3</v>
      </c>
      <c r="AV101" s="76">
        <f ca="1">AE101*VLOOKUP('Tipo de Pilha_Furieri2014'!$E$1,'Área - us ur_Furieri2014'!$A$4:$R$6,13,FALSE)/1000</f>
        <v>1.063635117122084E-3</v>
      </c>
      <c r="AW101" s="76">
        <f ca="1">AF101*VLOOKUP('Tipo de Pilha_Furieri2014'!$E$1,'Área - us ur_Furieri2014'!$A$4:$R$6,14,FALSE)/1000</f>
        <v>6.422830995016619E-4</v>
      </c>
      <c r="AX101" s="76">
        <f ca="1">AG101*VLOOKUP('Tipo de Pilha_Furieri2014'!$E$1,'Área - us ur_Furieri2014'!$A$4:$R$6,15,FALSE)/1000</f>
        <v>2.5434094976948461E-4</v>
      </c>
      <c r="AY101" s="76">
        <f ca="1">AH101*VLOOKUP('Tipo de Pilha_Furieri2014'!$E$1,'Área - us ur_Furieri2014'!$A$4:$R$6,16,FALSE)/1000</f>
        <v>0</v>
      </c>
      <c r="AZ101" s="76">
        <f ca="1">AI101*VLOOKUP('Tipo de Pilha_Furieri2014'!$E$1,'Área - us ur_Furieri2014'!$A$4:$R$6,17,FALSE)/1000</f>
        <v>0</v>
      </c>
      <c r="BA101" s="77">
        <f ca="1">AJ101*VLOOKUP('Tipo de Pilha_Furieri2014'!$E$1,'Área - us ur_Furieri2014'!$A$4:$R$6,18,FALSE)/1000</f>
        <v>0</v>
      </c>
      <c r="BB101" s="70">
        <f t="shared" ca="1" si="77"/>
        <v>3.6700524581274374E-2</v>
      </c>
    </row>
    <row r="102" spans="1:54" ht="15" customHeight="1" x14ac:dyDescent="0.2">
      <c r="A102" s="90">
        <f>'Série Vento-3 dias'!J102</f>
        <v>42304</v>
      </c>
      <c r="B102" s="55">
        <f ca="1">'Série Vento-3 dias'!K102</f>
        <v>13.74594368</v>
      </c>
      <c r="C102" s="48">
        <f t="shared" ca="1" si="43"/>
        <v>6.8729718400000014E-2</v>
      </c>
      <c r="D102" s="49">
        <f t="shared" ca="1" si="44"/>
        <v>0.2061891552</v>
      </c>
      <c r="E102" s="49">
        <f t="shared" ca="1" si="45"/>
        <v>0.34364859200000003</v>
      </c>
      <c r="F102" s="49">
        <f t="shared" ca="1" si="46"/>
        <v>0.48110802879999992</v>
      </c>
      <c r="G102" s="49">
        <f t="shared" ca="1" si="47"/>
        <v>0.61856746560000009</v>
      </c>
      <c r="H102" s="49">
        <f t="shared" ca="1" si="48"/>
        <v>0.75602690240000014</v>
      </c>
      <c r="I102" s="49">
        <f t="shared" ca="1" si="49"/>
        <v>0.89348633919999998</v>
      </c>
      <c r="J102" s="49">
        <f t="shared" ca="1" si="50"/>
        <v>1.030945776</v>
      </c>
      <c r="K102" s="49">
        <f t="shared" ca="1" si="51"/>
        <v>1.1684052128</v>
      </c>
      <c r="L102" s="49">
        <f t="shared" ca="1" si="52"/>
        <v>1.3058646495999999</v>
      </c>
      <c r="M102" s="49">
        <f t="shared" ca="1" si="53"/>
        <v>1.4433240864000001</v>
      </c>
      <c r="N102" s="49">
        <f t="shared" ca="1" si="54"/>
        <v>1.5807835231999998</v>
      </c>
      <c r="O102" s="49">
        <f t="shared" ca="1" si="55"/>
        <v>1.71824296</v>
      </c>
      <c r="P102" s="49">
        <f t="shared" ca="1" si="56"/>
        <v>1.8557023968000002</v>
      </c>
      <c r="Q102" s="49">
        <f t="shared" ca="1" si="57"/>
        <v>1.9931618335999999</v>
      </c>
      <c r="R102" s="49">
        <f t="shared" ca="1" si="58"/>
        <v>2.1306212704000003</v>
      </c>
      <c r="S102" s="50">
        <f t="shared" ca="1" si="59"/>
        <v>2.2680807072000002</v>
      </c>
      <c r="T102" s="48">
        <f t="shared" ca="1" si="60"/>
        <v>0</v>
      </c>
      <c r="U102" s="49">
        <f t="shared" ca="1" si="61"/>
        <v>0</v>
      </c>
      <c r="V102" s="49">
        <f t="shared" ca="1" si="62"/>
        <v>0</v>
      </c>
      <c r="W102" s="49">
        <f t="shared" ca="1" si="63"/>
        <v>1.4291984952536523</v>
      </c>
      <c r="X102" s="49">
        <f t="shared" ca="1" si="64"/>
        <v>6.7765326068028209</v>
      </c>
      <c r="Y102" s="49">
        <f t="shared" ca="1" si="65"/>
        <v>14.315697943135278</v>
      </c>
      <c r="Z102" s="49">
        <f t="shared" ca="1" si="66"/>
        <v>24.046694504251011</v>
      </c>
      <c r="AA102" s="49">
        <f t="shared" ca="1" si="67"/>
        <v>35.969522290150053</v>
      </c>
      <c r="AB102" s="49">
        <f t="shared" ca="1" si="68"/>
        <v>50.08418130083237</v>
      </c>
      <c r="AC102" s="49">
        <f t="shared" ca="1" si="69"/>
        <v>66.390671536297987</v>
      </c>
      <c r="AD102" s="49">
        <f t="shared" ca="1" si="70"/>
        <v>84.888992996546904</v>
      </c>
      <c r="AE102" s="49">
        <f t="shared" ca="1" si="71"/>
        <v>105.57914568157906</v>
      </c>
      <c r="AF102" s="49">
        <f t="shared" ca="1" si="72"/>
        <v>128.46112959139458</v>
      </c>
      <c r="AG102" s="49">
        <f t="shared" ca="1" si="73"/>
        <v>153.53494472599337</v>
      </c>
      <c r="AH102" s="49">
        <f t="shared" ca="1" si="74"/>
        <v>180.8005910853754</v>
      </c>
      <c r="AI102" s="49">
        <f t="shared" ca="1" si="75"/>
        <v>210.25806866954085</v>
      </c>
      <c r="AJ102" s="49">
        <f t="shared" ca="1" si="76"/>
        <v>241.90737747848948</v>
      </c>
      <c r="AK102" s="75">
        <f ca="1">T102*VLOOKUP('Tipo de Pilha_Furieri2014'!$E$1,'Área - us ur_Furieri2014'!$A$4:$R$6,2,FALSE)/1000</f>
        <v>0</v>
      </c>
      <c r="AL102" s="76">
        <f ca="1">U102*VLOOKUP('Tipo de Pilha_Furieri2014'!$E$1,'Área - us ur_Furieri2014'!$A$4:$R$6,3,FALSE)/1000</f>
        <v>0</v>
      </c>
      <c r="AM102" s="76">
        <f ca="1">V102*VLOOKUP('Tipo de Pilha_Furieri2014'!$E$1,'Área - us ur_Furieri2014'!$A$4:$R$6,4,FALSE)/1000</f>
        <v>0</v>
      </c>
      <c r="AN102" s="76">
        <f ca="1">W102*VLOOKUP('Tipo de Pilha_Furieri2014'!$E$1,'Área - us ur_Furieri2014'!$A$4:$R$6,5,FALSE)/1000</f>
        <v>1.3863225403960424E-4</v>
      </c>
      <c r="AO102" s="76">
        <f ca="1">X102*VLOOKUP('Tipo de Pilha_Furieri2014'!$E$1,'Área - us ur_Furieri2014'!$A$4:$R$6,6,FALSE)/1000</f>
        <v>1.0774686844816485E-3</v>
      </c>
      <c r="AP102" s="76">
        <f ca="1">Y102*VLOOKUP('Tipo de Pilha_Furieri2014'!$E$1,'Área - us ur_Furieri2014'!$A$4:$R$6,7,FALSE)/1000</f>
        <v>2.9060866824564616E-3</v>
      </c>
      <c r="AQ102" s="76">
        <f ca="1">Z102*VLOOKUP('Tipo de Pilha_Furieri2014'!$E$1,'Área - us ur_Furieri2014'!$A$4:$R$6,8,FALSE)/1000</f>
        <v>3.6791442591504048E-3</v>
      </c>
      <c r="AR102" s="76">
        <f ca="1">AA102*VLOOKUP('Tipo de Pilha_Furieri2014'!$E$1,'Área - us ur_Furieri2014'!$A$4:$R$6,9,FALSE)/1000</f>
        <v>3.9206779296263559E-3</v>
      </c>
      <c r="AS102" s="76">
        <f ca="1">AB102*VLOOKUP('Tipo de Pilha_Furieri2014'!$E$1,'Área - us ur_Furieri2014'!$A$4:$R$6,10,FALSE)/1000</f>
        <v>2.7045457902449481E-3</v>
      </c>
      <c r="AT102" s="76">
        <f ca="1">AC102*VLOOKUP('Tipo de Pilha_Furieri2014'!$E$1,'Área - us ur_Furieri2014'!$A$4:$R$6,11,FALSE)/1000</f>
        <v>2.3236735037704295E-3</v>
      </c>
      <c r="AU102" s="76">
        <f ca="1">AD102*VLOOKUP('Tipo de Pilha_Furieri2014'!$E$1,'Área - us ur_Furieri2014'!$A$4:$R$6,12,FALSE)/1000</f>
        <v>2.0373358319171254E-3</v>
      </c>
      <c r="AV102" s="76">
        <f ca="1">AE102*VLOOKUP('Tipo de Pilha_Furieri2014'!$E$1,'Área - us ur_Furieri2014'!$A$4:$R$6,13,FALSE)/1000</f>
        <v>6.3347487408947449E-4</v>
      </c>
      <c r="AW102" s="76">
        <f ca="1">AF102*VLOOKUP('Tipo de Pilha_Furieri2014'!$E$1,'Área - us ur_Furieri2014'!$A$4:$R$6,14,FALSE)/1000</f>
        <v>3.8538338877418379E-4</v>
      </c>
      <c r="AX102" s="76">
        <f ca="1">AG102*VLOOKUP('Tipo de Pilha_Furieri2014'!$E$1,'Área - us ur_Furieri2014'!$A$4:$R$6,15,FALSE)/1000</f>
        <v>1.5353494472599338E-4</v>
      </c>
      <c r="AY102" s="76">
        <f ca="1">AH102*VLOOKUP('Tipo de Pilha_Furieri2014'!$E$1,'Área - us ur_Furieri2014'!$A$4:$R$6,16,FALSE)/1000</f>
        <v>0</v>
      </c>
      <c r="AZ102" s="76">
        <f ca="1">AI102*VLOOKUP('Tipo de Pilha_Furieri2014'!$E$1,'Área - us ur_Furieri2014'!$A$4:$R$6,17,FALSE)/1000</f>
        <v>0</v>
      </c>
      <c r="BA102" s="77">
        <f ca="1">AJ102*VLOOKUP('Tipo de Pilha_Furieri2014'!$E$1,'Área - us ur_Furieri2014'!$A$4:$R$6,18,FALSE)/1000</f>
        <v>0</v>
      </c>
      <c r="BB102" s="70">
        <f t="shared" ca="1" si="77"/>
        <v>1.9959958143276627E-2</v>
      </c>
    </row>
    <row r="103" spans="1:54" ht="15" customHeight="1" x14ac:dyDescent="0.2">
      <c r="A103" s="90">
        <f>'Série Vento-3 dias'!J103</f>
        <v>42307</v>
      </c>
      <c r="B103" s="55">
        <f ca="1">'Série Vento-3 dias'!K103</f>
        <v>18.041551079999998</v>
      </c>
      <c r="C103" s="48">
        <f t="shared" ca="1" si="43"/>
        <v>9.0207755400000006E-2</v>
      </c>
      <c r="D103" s="49">
        <f t="shared" ca="1" si="44"/>
        <v>0.27062326619999993</v>
      </c>
      <c r="E103" s="49">
        <f t="shared" ca="1" si="45"/>
        <v>0.45103877699999995</v>
      </c>
      <c r="F103" s="49">
        <f t="shared" ca="1" si="46"/>
        <v>0.6314542877999999</v>
      </c>
      <c r="G103" s="49">
        <f t="shared" ca="1" si="47"/>
        <v>0.81186979859999997</v>
      </c>
      <c r="H103" s="49">
        <f t="shared" ca="1" si="48"/>
        <v>0.99228530940000004</v>
      </c>
      <c r="I103" s="49">
        <f t="shared" ca="1" si="49"/>
        <v>1.1727008202</v>
      </c>
      <c r="J103" s="49">
        <f t="shared" ca="1" si="50"/>
        <v>1.3531163310000001</v>
      </c>
      <c r="K103" s="49">
        <f t="shared" ca="1" si="51"/>
        <v>1.5335318417999999</v>
      </c>
      <c r="L103" s="49">
        <f t="shared" ca="1" si="52"/>
        <v>1.7139473525999998</v>
      </c>
      <c r="M103" s="49">
        <f t="shared" ca="1" si="53"/>
        <v>1.8943628634</v>
      </c>
      <c r="N103" s="49">
        <f t="shared" ca="1" si="54"/>
        <v>2.0747783741999997</v>
      </c>
      <c r="O103" s="49">
        <f t="shared" ca="1" si="55"/>
        <v>2.2551938849999997</v>
      </c>
      <c r="P103" s="49">
        <f t="shared" ca="1" si="56"/>
        <v>2.4356093957999998</v>
      </c>
      <c r="Q103" s="49">
        <f t="shared" ca="1" si="57"/>
        <v>2.6160249065999994</v>
      </c>
      <c r="R103" s="49">
        <f t="shared" ca="1" si="58"/>
        <v>2.7964404173999999</v>
      </c>
      <c r="S103" s="50">
        <f t="shared" ca="1" si="59"/>
        <v>2.9768559282</v>
      </c>
      <c r="T103" s="48">
        <f t="shared" ca="1" si="60"/>
        <v>0</v>
      </c>
      <c r="U103" s="49">
        <f t="shared" ca="1" si="61"/>
        <v>0</v>
      </c>
      <c r="V103" s="49">
        <f t="shared" ca="1" si="62"/>
        <v>0.55164197298403106</v>
      </c>
      <c r="W103" s="49">
        <f t="shared" ca="1" si="63"/>
        <v>7.3902193392342994</v>
      </c>
      <c r="X103" s="49">
        <f t="shared" ca="1" si="64"/>
        <v>18.004568463802663</v>
      </c>
      <c r="Y103" s="49">
        <f t="shared" ca="1" si="65"/>
        <v>32.39468934668912</v>
      </c>
      <c r="Z103" s="49">
        <f t="shared" ca="1" si="66"/>
        <v>50.560581987893663</v>
      </c>
      <c r="AA103" s="49">
        <f t="shared" ca="1" si="67"/>
        <v>72.502246387416307</v>
      </c>
      <c r="AB103" s="49">
        <f t="shared" ca="1" si="68"/>
        <v>98.219682545257001</v>
      </c>
      <c r="AC103" s="49">
        <f t="shared" ca="1" si="69"/>
        <v>127.71289046141578</v>
      </c>
      <c r="AD103" s="49">
        <f t="shared" ca="1" si="70"/>
        <v>160.98187013589276</v>
      </c>
      <c r="AE103" s="49">
        <f t="shared" ca="1" si="71"/>
        <v>198.02662156868766</v>
      </c>
      <c r="AF103" s="49">
        <f t="shared" ca="1" si="72"/>
        <v>238.84714475980076</v>
      </c>
      <c r="AG103" s="49">
        <f t="shared" ca="1" si="73"/>
        <v>283.44343970923188</v>
      </c>
      <c r="AH103" s="49">
        <f t="shared" ca="1" si="74"/>
        <v>331.81550641698101</v>
      </c>
      <c r="AI103" s="49">
        <f t="shared" ca="1" si="75"/>
        <v>383.96334488304853</v>
      </c>
      <c r="AJ103" s="49">
        <f t="shared" ca="1" si="76"/>
        <v>439.88695510743401</v>
      </c>
      <c r="AK103" s="75">
        <f ca="1">T103*VLOOKUP('Tipo de Pilha_Furieri2014'!$E$1,'Área - us ur_Furieri2014'!$A$4:$R$6,2,FALSE)/1000</f>
        <v>0</v>
      </c>
      <c r="AL103" s="76">
        <f ca="1">U103*VLOOKUP('Tipo de Pilha_Furieri2014'!$E$1,'Área - us ur_Furieri2014'!$A$4:$R$6,3,FALSE)/1000</f>
        <v>0</v>
      </c>
      <c r="AM103" s="76">
        <f ca="1">V103*VLOOKUP('Tipo de Pilha_Furieri2014'!$E$1,'Área - us ur_Furieri2014'!$A$4:$R$6,4,FALSE)/1000</f>
        <v>4.0269864027834262E-5</v>
      </c>
      <c r="AN103" s="76">
        <f ca="1">W103*VLOOKUP('Tipo de Pilha_Furieri2014'!$E$1,'Área - us ur_Furieri2014'!$A$4:$R$6,5,FALSE)/1000</f>
        <v>7.1685127590572699E-4</v>
      </c>
      <c r="AO103" s="76">
        <f ca="1">X103*VLOOKUP('Tipo de Pilha_Furieri2014'!$E$1,'Área - us ur_Furieri2014'!$A$4:$R$6,6,FALSE)/1000</f>
        <v>2.8627263857446232E-3</v>
      </c>
      <c r="AP103" s="76">
        <f ca="1">Y103*VLOOKUP('Tipo de Pilha_Furieri2014'!$E$1,'Área - us ur_Furieri2014'!$A$4:$R$6,7,FALSE)/1000</f>
        <v>6.5761219373778913E-3</v>
      </c>
      <c r="AQ103" s="76">
        <f ca="1">Z103*VLOOKUP('Tipo de Pilha_Furieri2014'!$E$1,'Área - us ur_Furieri2014'!$A$4:$R$6,8,FALSE)/1000</f>
        <v>7.7357690441477306E-3</v>
      </c>
      <c r="AR103" s="76">
        <f ca="1">AA103*VLOOKUP('Tipo de Pilha_Furieri2014'!$E$1,'Área - us ur_Furieri2014'!$A$4:$R$6,9,FALSE)/1000</f>
        <v>7.9027448562283779E-3</v>
      </c>
      <c r="AS103" s="76">
        <f ca="1">AB103*VLOOKUP('Tipo de Pilha_Furieri2014'!$E$1,'Área - us ur_Furieri2014'!$A$4:$R$6,10,FALSE)/1000</f>
        <v>5.3038628574438793E-3</v>
      </c>
      <c r="AT103" s="76">
        <f ca="1">AC103*VLOOKUP('Tipo de Pilha_Furieri2014'!$E$1,'Área - us ur_Furieri2014'!$A$4:$R$6,11,FALSE)/1000</f>
        <v>4.4699511661495531E-3</v>
      </c>
      <c r="AU103" s="76">
        <f ca="1">AD103*VLOOKUP('Tipo de Pilha_Furieri2014'!$E$1,'Área - us ur_Furieri2014'!$A$4:$R$6,12,FALSE)/1000</f>
        <v>3.8635648832614266E-3</v>
      </c>
      <c r="AV103" s="76">
        <f ca="1">AE103*VLOOKUP('Tipo de Pilha_Furieri2014'!$E$1,'Área - us ur_Furieri2014'!$A$4:$R$6,13,FALSE)/1000</f>
        <v>1.188159729412126E-3</v>
      </c>
      <c r="AW103" s="76">
        <f ca="1">AF103*VLOOKUP('Tipo de Pilha_Furieri2014'!$E$1,'Área - us ur_Furieri2014'!$A$4:$R$6,14,FALSE)/1000</f>
        <v>7.1654143427940227E-4</v>
      </c>
      <c r="AX103" s="76">
        <f ca="1">AG103*VLOOKUP('Tipo de Pilha_Furieri2014'!$E$1,'Área - us ur_Furieri2014'!$A$4:$R$6,15,FALSE)/1000</f>
        <v>2.8344343970923189E-4</v>
      </c>
      <c r="AY103" s="76">
        <f ca="1">AH103*VLOOKUP('Tipo de Pilha_Furieri2014'!$E$1,'Área - us ur_Furieri2014'!$A$4:$R$6,16,FALSE)/1000</f>
        <v>0</v>
      </c>
      <c r="AZ103" s="76">
        <f ca="1">AI103*VLOOKUP('Tipo de Pilha_Furieri2014'!$E$1,'Área - us ur_Furieri2014'!$A$4:$R$6,17,FALSE)/1000</f>
        <v>0</v>
      </c>
      <c r="BA103" s="77">
        <f ca="1">AJ103*VLOOKUP('Tipo de Pilha_Furieri2014'!$E$1,'Área - us ur_Furieri2014'!$A$4:$R$6,18,FALSE)/1000</f>
        <v>0</v>
      </c>
      <c r="BB103" s="70">
        <f t="shared" ca="1" si="77"/>
        <v>4.1660006873687809E-2</v>
      </c>
    </row>
    <row r="104" spans="1:54" ht="15" customHeight="1" x14ac:dyDescent="0.2">
      <c r="A104" s="90">
        <f>'Série Vento-3 dias'!J104</f>
        <v>42310</v>
      </c>
      <c r="B104" s="55">
        <f ca="1">'Série Vento-3 dias'!K104</f>
        <v>18.90067256</v>
      </c>
      <c r="C104" s="48">
        <f t="shared" ca="1" si="43"/>
        <v>9.4503362800000018E-2</v>
      </c>
      <c r="D104" s="49">
        <f t="shared" ca="1" si="44"/>
        <v>0.28351008839999997</v>
      </c>
      <c r="E104" s="49">
        <f t="shared" ca="1" si="45"/>
        <v>0.47251681400000001</v>
      </c>
      <c r="F104" s="49">
        <f t="shared" ca="1" si="46"/>
        <v>0.66152353959999999</v>
      </c>
      <c r="G104" s="49">
        <f t="shared" ca="1" si="47"/>
        <v>0.85053026520000008</v>
      </c>
      <c r="H104" s="49">
        <f t="shared" ca="1" si="48"/>
        <v>1.0395369908000001</v>
      </c>
      <c r="I104" s="49">
        <f t="shared" ca="1" si="49"/>
        <v>1.2285437164000002</v>
      </c>
      <c r="J104" s="49">
        <f t="shared" ca="1" si="50"/>
        <v>1.4175504420000002</v>
      </c>
      <c r="K104" s="49">
        <f t="shared" ca="1" si="51"/>
        <v>1.6065571676000001</v>
      </c>
      <c r="L104" s="49">
        <f t="shared" ca="1" si="52"/>
        <v>1.7955638932</v>
      </c>
      <c r="M104" s="49">
        <f t="shared" ca="1" si="53"/>
        <v>1.9845706188000003</v>
      </c>
      <c r="N104" s="49">
        <f t="shared" ca="1" si="54"/>
        <v>2.1735773443999999</v>
      </c>
      <c r="O104" s="49">
        <f t="shared" ca="1" si="55"/>
        <v>2.36258407</v>
      </c>
      <c r="P104" s="49">
        <f t="shared" ca="1" si="56"/>
        <v>2.5515907956000001</v>
      </c>
      <c r="Q104" s="49">
        <f t="shared" ca="1" si="57"/>
        <v>2.7405975211999998</v>
      </c>
      <c r="R104" s="49">
        <f t="shared" ca="1" si="58"/>
        <v>2.9296042468000008</v>
      </c>
      <c r="S104" s="50">
        <f t="shared" ca="1" si="59"/>
        <v>3.1186109724000004</v>
      </c>
      <c r="T104" s="48">
        <f t="shared" ca="1" si="60"/>
        <v>0</v>
      </c>
      <c r="U104" s="49">
        <f t="shared" ca="1" si="61"/>
        <v>0</v>
      </c>
      <c r="V104" s="49">
        <f t="shared" ca="1" si="62"/>
        <v>1.1677657594172151</v>
      </c>
      <c r="W104" s="49">
        <f t="shared" ca="1" si="63"/>
        <v>8.8970711545569401</v>
      </c>
      <c r="X104" s="49">
        <f t="shared" ca="1" si="64"/>
        <v>20.770307459052582</v>
      </c>
      <c r="Y104" s="49">
        <f t="shared" ca="1" si="65"/>
        <v>36.787474672904132</v>
      </c>
      <c r="Z104" s="49">
        <f t="shared" ca="1" si="66"/>
        <v>56.948572796111605</v>
      </c>
      <c r="AA104" s="49">
        <f t="shared" ca="1" si="67"/>
        <v>81.253601828674974</v>
      </c>
      <c r="AB104" s="49">
        <f t="shared" ca="1" si="68"/>
        <v>109.70256177059423</v>
      </c>
      <c r="AC104" s="49">
        <f t="shared" ca="1" si="69"/>
        <v>142.2954526218694</v>
      </c>
      <c r="AD104" s="49">
        <f t="shared" ca="1" si="70"/>
        <v>179.03227438250053</v>
      </c>
      <c r="AE104" s="49">
        <f t="shared" ca="1" si="71"/>
        <v>219.91302705248745</v>
      </c>
      <c r="AF104" s="49">
        <f t="shared" ca="1" si="72"/>
        <v>264.93771063183038</v>
      </c>
      <c r="AG104" s="49">
        <f t="shared" ca="1" si="73"/>
        <v>314.10632512052916</v>
      </c>
      <c r="AH104" s="49">
        <f t="shared" ca="1" si="74"/>
        <v>367.41887051858379</v>
      </c>
      <c r="AI104" s="49">
        <f t="shared" ca="1" si="75"/>
        <v>424.87534682599471</v>
      </c>
      <c r="AJ104" s="49">
        <f t="shared" ca="1" si="76"/>
        <v>486.4757540427612</v>
      </c>
      <c r="AK104" s="75">
        <f ca="1">T104*VLOOKUP('Tipo de Pilha_Furieri2014'!$E$1,'Área - us ur_Furieri2014'!$A$4:$R$6,2,FALSE)/1000</f>
        <v>0</v>
      </c>
      <c r="AL104" s="76">
        <f ca="1">U104*VLOOKUP('Tipo de Pilha_Furieri2014'!$E$1,'Área - us ur_Furieri2014'!$A$4:$R$6,3,FALSE)/1000</f>
        <v>0</v>
      </c>
      <c r="AM104" s="76">
        <f ca="1">V104*VLOOKUP('Tipo de Pilha_Furieri2014'!$E$1,'Área - us ur_Furieri2014'!$A$4:$R$6,4,FALSE)/1000</f>
        <v>8.5246900437456697E-5</v>
      </c>
      <c r="AN104" s="76">
        <f ca="1">W104*VLOOKUP('Tipo de Pilha_Furieri2014'!$E$1,'Área - us ur_Furieri2014'!$A$4:$R$6,5,FALSE)/1000</f>
        <v>8.6301590199202303E-4</v>
      </c>
      <c r="AO104" s="76">
        <f ca="1">X104*VLOOKUP('Tipo de Pilha_Furieri2014'!$E$1,'Área - us ur_Furieri2014'!$A$4:$R$6,6,FALSE)/1000</f>
        <v>3.3024788859893602E-3</v>
      </c>
      <c r="AP104" s="76">
        <f ca="1">Y104*VLOOKUP('Tipo de Pilha_Furieri2014'!$E$1,'Área - us ur_Furieri2014'!$A$4:$R$6,7,FALSE)/1000</f>
        <v>7.4678573585995386E-3</v>
      </c>
      <c r="AQ104" s="76">
        <f ca="1">Z104*VLOOKUP('Tipo de Pilha_Furieri2014'!$E$1,'Área - us ur_Furieri2014'!$A$4:$R$6,8,FALSE)/1000</f>
        <v>8.7131316378050751E-3</v>
      </c>
      <c r="AR104" s="76">
        <f ca="1">AA104*VLOOKUP('Tipo de Pilha_Furieri2014'!$E$1,'Área - us ur_Furieri2014'!$A$4:$R$6,9,FALSE)/1000</f>
        <v>8.8566425993255714E-3</v>
      </c>
      <c r="AS104" s="76">
        <f ca="1">AB104*VLOOKUP('Tipo de Pilha_Furieri2014'!$E$1,'Área - us ur_Furieri2014'!$A$4:$R$6,10,FALSE)/1000</f>
        <v>5.9239383356120886E-3</v>
      </c>
      <c r="AT104" s="76">
        <f ca="1">AC104*VLOOKUP('Tipo de Pilha_Furieri2014'!$E$1,'Área - us ur_Furieri2014'!$A$4:$R$6,11,FALSE)/1000</f>
        <v>4.9803408417654297E-3</v>
      </c>
      <c r="AU104" s="76">
        <f ca="1">AD104*VLOOKUP('Tipo de Pilha_Furieri2014'!$E$1,'Área - us ur_Furieri2014'!$A$4:$R$6,12,FALSE)/1000</f>
        <v>4.2967745851800127E-3</v>
      </c>
      <c r="AV104" s="76">
        <f ca="1">AE104*VLOOKUP('Tipo de Pilha_Furieri2014'!$E$1,'Área - us ur_Furieri2014'!$A$4:$R$6,13,FALSE)/1000</f>
        <v>1.3194781623149248E-3</v>
      </c>
      <c r="AW104" s="76">
        <f ca="1">AF104*VLOOKUP('Tipo de Pilha_Furieri2014'!$E$1,'Área - us ur_Furieri2014'!$A$4:$R$6,14,FALSE)/1000</f>
        <v>7.9481313189549117E-4</v>
      </c>
      <c r="AX104" s="76">
        <f ca="1">AG104*VLOOKUP('Tipo de Pilha_Furieri2014'!$E$1,'Área - us ur_Furieri2014'!$A$4:$R$6,15,FALSE)/1000</f>
        <v>3.1410632512052916E-4</v>
      </c>
      <c r="AY104" s="76">
        <f ca="1">AH104*VLOOKUP('Tipo de Pilha_Furieri2014'!$E$1,'Área - us ur_Furieri2014'!$A$4:$R$6,16,FALSE)/1000</f>
        <v>0</v>
      </c>
      <c r="AZ104" s="76">
        <f ca="1">AI104*VLOOKUP('Tipo de Pilha_Furieri2014'!$E$1,'Área - us ur_Furieri2014'!$A$4:$R$6,17,FALSE)/1000</f>
        <v>0</v>
      </c>
      <c r="BA104" s="77">
        <f ca="1">AJ104*VLOOKUP('Tipo de Pilha_Furieri2014'!$E$1,'Área - us ur_Furieri2014'!$A$4:$R$6,18,FALSE)/1000</f>
        <v>0</v>
      </c>
      <c r="BB104" s="70">
        <f t="shared" ca="1" si="77"/>
        <v>4.69178246660375E-2</v>
      </c>
    </row>
    <row r="105" spans="1:54" ht="15" customHeight="1" x14ac:dyDescent="0.2">
      <c r="A105" s="90">
        <f>'Série Vento-3 dias'!J105</f>
        <v>42313</v>
      </c>
      <c r="B105" s="55">
        <f ca="1">'Série Vento-3 dias'!K105</f>
        <v>17.182429599999999</v>
      </c>
      <c r="C105" s="48">
        <f t="shared" ca="1" si="43"/>
        <v>8.5912148000000008E-2</v>
      </c>
      <c r="D105" s="49">
        <f t="shared" ca="1" si="44"/>
        <v>0.25773644399999995</v>
      </c>
      <c r="E105" s="49">
        <f t="shared" ca="1" si="45"/>
        <v>0.42956074</v>
      </c>
      <c r="F105" s="49">
        <f t="shared" ca="1" si="46"/>
        <v>0.60138503599999993</v>
      </c>
      <c r="G105" s="49">
        <f t="shared" ca="1" si="47"/>
        <v>0.77320933200000008</v>
      </c>
      <c r="H105" s="49">
        <f t="shared" ca="1" si="48"/>
        <v>0.94503362800000001</v>
      </c>
      <c r="I105" s="49">
        <f t="shared" ca="1" si="49"/>
        <v>1.1168579240000001</v>
      </c>
      <c r="J105" s="49">
        <f t="shared" ca="1" si="50"/>
        <v>1.2886822200000001</v>
      </c>
      <c r="K105" s="49">
        <f t="shared" ca="1" si="51"/>
        <v>1.4605065159999999</v>
      </c>
      <c r="L105" s="49">
        <f t="shared" ca="1" si="52"/>
        <v>1.632330812</v>
      </c>
      <c r="M105" s="49">
        <f t="shared" ca="1" si="53"/>
        <v>1.804155108</v>
      </c>
      <c r="N105" s="49">
        <f t="shared" ca="1" si="54"/>
        <v>1.9759794039999998</v>
      </c>
      <c r="O105" s="49">
        <f t="shared" ca="1" si="55"/>
        <v>2.1478036999999999</v>
      </c>
      <c r="P105" s="49">
        <f t="shared" ca="1" si="56"/>
        <v>2.3196279959999999</v>
      </c>
      <c r="Q105" s="49">
        <f t="shared" ca="1" si="57"/>
        <v>2.4914522919999995</v>
      </c>
      <c r="R105" s="49">
        <f t="shared" ca="1" si="58"/>
        <v>2.6632765880000004</v>
      </c>
      <c r="S105" s="50">
        <f t="shared" ca="1" si="59"/>
        <v>2.835100884</v>
      </c>
      <c r="T105" s="48">
        <f t="shared" ca="1" si="60"/>
        <v>0</v>
      </c>
      <c r="U105" s="49">
        <f t="shared" ca="1" si="61"/>
        <v>0</v>
      </c>
      <c r="V105" s="49">
        <f t="shared" ca="1" si="62"/>
        <v>0</v>
      </c>
      <c r="W105" s="49">
        <f t="shared" ca="1" si="63"/>
        <v>5.9882500727538321</v>
      </c>
      <c r="X105" s="49">
        <f t="shared" ca="1" si="64"/>
        <v>15.412206743169406</v>
      </c>
      <c r="Y105" s="49">
        <f t="shared" ca="1" si="65"/>
        <v>28.260899702308862</v>
      </c>
      <c r="Z105" s="49">
        <f t="shared" ca="1" si="66"/>
        <v>44.534328950172224</v>
      </c>
      <c r="AA105" s="49">
        <f t="shared" ca="1" si="67"/>
        <v>64.232494486759464</v>
      </c>
      <c r="AB105" s="49">
        <f t="shared" ca="1" si="68"/>
        <v>87.355396312070582</v>
      </c>
      <c r="AC105" s="49">
        <f t="shared" ca="1" si="69"/>
        <v>113.90303442610561</v>
      </c>
      <c r="AD105" s="49">
        <f t="shared" ca="1" si="70"/>
        <v>143.87540882886452</v>
      </c>
      <c r="AE105" s="49">
        <f t="shared" ca="1" si="71"/>
        <v>177.27251952034732</v>
      </c>
      <c r="AF105" s="49">
        <f t="shared" ca="1" si="72"/>
        <v>214.09436650055397</v>
      </c>
      <c r="AG105" s="49">
        <f t="shared" ca="1" si="73"/>
        <v>254.34094976948461</v>
      </c>
      <c r="AH105" s="49">
        <f t="shared" ca="1" si="74"/>
        <v>298.01226932713894</v>
      </c>
      <c r="AI105" s="49">
        <f t="shared" ca="1" si="75"/>
        <v>345.10832517351753</v>
      </c>
      <c r="AJ105" s="49">
        <f t="shared" ca="1" si="76"/>
        <v>395.6291173086197</v>
      </c>
      <c r="AK105" s="75">
        <f ca="1">T105*VLOOKUP('Tipo de Pilha_Furieri2014'!$E$1,'Área - us ur_Furieri2014'!$A$4:$R$6,2,FALSE)/1000</f>
        <v>0</v>
      </c>
      <c r="AL105" s="76">
        <f ca="1">U105*VLOOKUP('Tipo de Pilha_Furieri2014'!$E$1,'Área - us ur_Furieri2014'!$A$4:$R$6,3,FALSE)/1000</f>
        <v>0</v>
      </c>
      <c r="AM105" s="76">
        <f ca="1">V105*VLOOKUP('Tipo de Pilha_Furieri2014'!$E$1,'Área - us ur_Furieri2014'!$A$4:$R$6,4,FALSE)/1000</f>
        <v>0</v>
      </c>
      <c r="AN105" s="76">
        <f ca="1">W105*VLOOKUP('Tipo de Pilha_Furieri2014'!$E$1,'Área - us ur_Furieri2014'!$A$4:$R$6,5,FALSE)/1000</f>
        <v>5.8086025705712167E-4</v>
      </c>
      <c r="AO105" s="76">
        <f ca="1">X105*VLOOKUP('Tipo de Pilha_Furieri2014'!$E$1,'Área - us ur_Furieri2014'!$A$4:$R$6,6,FALSE)/1000</f>
        <v>2.4505408721639354E-3</v>
      </c>
      <c r="AP105" s="76">
        <f ca="1">Y105*VLOOKUP('Tipo de Pilha_Furieri2014'!$E$1,'Área - us ur_Furieri2014'!$A$4:$R$6,7,FALSE)/1000</f>
        <v>5.7369626395686992E-3</v>
      </c>
      <c r="AQ105" s="76">
        <f ca="1">Z105*VLOOKUP('Tipo de Pilha_Furieri2014'!$E$1,'Área - us ur_Furieri2014'!$A$4:$R$6,8,FALSE)/1000</f>
        <v>6.8137523293763502E-3</v>
      </c>
      <c r="AR105" s="76">
        <f ca="1">AA105*VLOOKUP('Tipo de Pilha_Furieri2014'!$E$1,'Área - us ur_Furieri2014'!$A$4:$R$6,9,FALSE)/1000</f>
        <v>7.0013418990567816E-3</v>
      </c>
      <c r="AS105" s="76">
        <f ca="1">AB105*VLOOKUP('Tipo de Pilha_Furieri2014'!$E$1,'Área - us ur_Furieri2014'!$A$4:$R$6,10,FALSE)/1000</f>
        <v>4.7171914008518117E-3</v>
      </c>
      <c r="AT105" s="76">
        <f ca="1">AC105*VLOOKUP('Tipo de Pilha_Furieri2014'!$E$1,'Área - us ur_Furieri2014'!$A$4:$R$6,11,FALSE)/1000</f>
        <v>3.9866062049136964E-3</v>
      </c>
      <c r="AU105" s="76">
        <f ca="1">AD105*VLOOKUP('Tipo de Pilha_Furieri2014'!$E$1,'Área - us ur_Furieri2014'!$A$4:$R$6,12,FALSE)/1000</f>
        <v>3.4530098118927487E-3</v>
      </c>
      <c r="AV105" s="76">
        <f ca="1">AE105*VLOOKUP('Tipo de Pilha_Furieri2014'!$E$1,'Área - us ur_Furieri2014'!$A$4:$R$6,13,FALSE)/1000</f>
        <v>1.063635117122084E-3</v>
      </c>
      <c r="AW105" s="76">
        <f ca="1">AF105*VLOOKUP('Tipo de Pilha_Furieri2014'!$E$1,'Área - us ur_Furieri2014'!$A$4:$R$6,14,FALSE)/1000</f>
        <v>6.422830995016619E-4</v>
      </c>
      <c r="AX105" s="76">
        <f ca="1">AG105*VLOOKUP('Tipo de Pilha_Furieri2014'!$E$1,'Área - us ur_Furieri2014'!$A$4:$R$6,15,FALSE)/1000</f>
        <v>2.5434094976948461E-4</v>
      </c>
      <c r="AY105" s="76">
        <f ca="1">AH105*VLOOKUP('Tipo de Pilha_Furieri2014'!$E$1,'Área - us ur_Furieri2014'!$A$4:$R$6,16,FALSE)/1000</f>
        <v>0</v>
      </c>
      <c r="AZ105" s="76">
        <f ca="1">AI105*VLOOKUP('Tipo de Pilha_Furieri2014'!$E$1,'Área - us ur_Furieri2014'!$A$4:$R$6,17,FALSE)/1000</f>
        <v>0</v>
      </c>
      <c r="BA105" s="77">
        <f ca="1">AJ105*VLOOKUP('Tipo de Pilha_Furieri2014'!$E$1,'Área - us ur_Furieri2014'!$A$4:$R$6,18,FALSE)/1000</f>
        <v>0</v>
      </c>
      <c r="BB105" s="70">
        <f t="shared" ca="1" si="77"/>
        <v>3.6700524581274374E-2</v>
      </c>
    </row>
    <row r="106" spans="1:54" ht="15" customHeight="1" x14ac:dyDescent="0.2">
      <c r="A106" s="90">
        <f>'Série Vento-3 dias'!J106</f>
        <v>42316</v>
      </c>
      <c r="B106" s="55">
        <f ca="1">'Série Vento-3 dias'!K106</f>
        <v>17.182429599999999</v>
      </c>
      <c r="C106" s="48">
        <f t="shared" ca="1" si="43"/>
        <v>8.5912148000000008E-2</v>
      </c>
      <c r="D106" s="49">
        <f t="shared" ca="1" si="44"/>
        <v>0.25773644399999995</v>
      </c>
      <c r="E106" s="49">
        <f t="shared" ca="1" si="45"/>
        <v>0.42956074</v>
      </c>
      <c r="F106" s="49">
        <f t="shared" ca="1" si="46"/>
        <v>0.60138503599999993</v>
      </c>
      <c r="G106" s="49">
        <f t="shared" ca="1" si="47"/>
        <v>0.77320933200000008</v>
      </c>
      <c r="H106" s="49">
        <f t="shared" ca="1" si="48"/>
        <v>0.94503362800000001</v>
      </c>
      <c r="I106" s="49">
        <f t="shared" ca="1" si="49"/>
        <v>1.1168579240000001</v>
      </c>
      <c r="J106" s="49">
        <f t="shared" ca="1" si="50"/>
        <v>1.2886822200000001</v>
      </c>
      <c r="K106" s="49">
        <f t="shared" ca="1" si="51"/>
        <v>1.4605065159999999</v>
      </c>
      <c r="L106" s="49">
        <f t="shared" ca="1" si="52"/>
        <v>1.632330812</v>
      </c>
      <c r="M106" s="49">
        <f t="shared" ca="1" si="53"/>
        <v>1.804155108</v>
      </c>
      <c r="N106" s="49">
        <f t="shared" ca="1" si="54"/>
        <v>1.9759794039999998</v>
      </c>
      <c r="O106" s="49">
        <f t="shared" ca="1" si="55"/>
        <v>2.1478036999999999</v>
      </c>
      <c r="P106" s="49">
        <f t="shared" ca="1" si="56"/>
        <v>2.3196279959999999</v>
      </c>
      <c r="Q106" s="49">
        <f t="shared" ca="1" si="57"/>
        <v>2.4914522919999995</v>
      </c>
      <c r="R106" s="49">
        <f t="shared" ca="1" si="58"/>
        <v>2.6632765880000004</v>
      </c>
      <c r="S106" s="50">
        <f t="shared" ca="1" si="59"/>
        <v>2.835100884</v>
      </c>
      <c r="T106" s="48">
        <f t="shared" ca="1" si="60"/>
        <v>0</v>
      </c>
      <c r="U106" s="49">
        <f t="shared" ca="1" si="61"/>
        <v>0</v>
      </c>
      <c r="V106" s="49">
        <f t="shared" ca="1" si="62"/>
        <v>0</v>
      </c>
      <c r="W106" s="49">
        <f t="shared" ca="1" si="63"/>
        <v>5.9882500727538321</v>
      </c>
      <c r="X106" s="49">
        <f t="shared" ca="1" si="64"/>
        <v>15.412206743169406</v>
      </c>
      <c r="Y106" s="49">
        <f t="shared" ca="1" si="65"/>
        <v>28.260899702308862</v>
      </c>
      <c r="Z106" s="49">
        <f t="shared" ca="1" si="66"/>
        <v>44.534328950172224</v>
      </c>
      <c r="AA106" s="49">
        <f t="shared" ca="1" si="67"/>
        <v>64.232494486759464</v>
      </c>
      <c r="AB106" s="49">
        <f t="shared" ca="1" si="68"/>
        <v>87.355396312070582</v>
      </c>
      <c r="AC106" s="49">
        <f t="shared" ca="1" si="69"/>
        <v>113.90303442610561</v>
      </c>
      <c r="AD106" s="49">
        <f t="shared" ca="1" si="70"/>
        <v>143.87540882886452</v>
      </c>
      <c r="AE106" s="49">
        <f t="shared" ca="1" si="71"/>
        <v>177.27251952034732</v>
      </c>
      <c r="AF106" s="49">
        <f t="shared" ca="1" si="72"/>
        <v>214.09436650055397</v>
      </c>
      <c r="AG106" s="49">
        <f t="shared" ca="1" si="73"/>
        <v>254.34094976948461</v>
      </c>
      <c r="AH106" s="49">
        <f t="shared" ca="1" si="74"/>
        <v>298.01226932713894</v>
      </c>
      <c r="AI106" s="49">
        <f t="shared" ca="1" si="75"/>
        <v>345.10832517351753</v>
      </c>
      <c r="AJ106" s="49">
        <f t="shared" ca="1" si="76"/>
        <v>395.6291173086197</v>
      </c>
      <c r="AK106" s="75">
        <f ca="1">T106*VLOOKUP('Tipo de Pilha_Furieri2014'!$E$1,'Área - us ur_Furieri2014'!$A$4:$R$6,2,FALSE)/1000</f>
        <v>0</v>
      </c>
      <c r="AL106" s="76">
        <f ca="1">U106*VLOOKUP('Tipo de Pilha_Furieri2014'!$E$1,'Área - us ur_Furieri2014'!$A$4:$R$6,3,FALSE)/1000</f>
        <v>0</v>
      </c>
      <c r="AM106" s="76">
        <f ca="1">V106*VLOOKUP('Tipo de Pilha_Furieri2014'!$E$1,'Área - us ur_Furieri2014'!$A$4:$R$6,4,FALSE)/1000</f>
        <v>0</v>
      </c>
      <c r="AN106" s="76">
        <f ca="1">W106*VLOOKUP('Tipo de Pilha_Furieri2014'!$E$1,'Área - us ur_Furieri2014'!$A$4:$R$6,5,FALSE)/1000</f>
        <v>5.8086025705712167E-4</v>
      </c>
      <c r="AO106" s="76">
        <f ca="1">X106*VLOOKUP('Tipo de Pilha_Furieri2014'!$E$1,'Área - us ur_Furieri2014'!$A$4:$R$6,6,FALSE)/1000</f>
        <v>2.4505408721639354E-3</v>
      </c>
      <c r="AP106" s="76">
        <f ca="1">Y106*VLOOKUP('Tipo de Pilha_Furieri2014'!$E$1,'Área - us ur_Furieri2014'!$A$4:$R$6,7,FALSE)/1000</f>
        <v>5.7369626395686992E-3</v>
      </c>
      <c r="AQ106" s="76">
        <f ca="1">Z106*VLOOKUP('Tipo de Pilha_Furieri2014'!$E$1,'Área - us ur_Furieri2014'!$A$4:$R$6,8,FALSE)/1000</f>
        <v>6.8137523293763502E-3</v>
      </c>
      <c r="AR106" s="76">
        <f ca="1">AA106*VLOOKUP('Tipo de Pilha_Furieri2014'!$E$1,'Área - us ur_Furieri2014'!$A$4:$R$6,9,FALSE)/1000</f>
        <v>7.0013418990567816E-3</v>
      </c>
      <c r="AS106" s="76">
        <f ca="1">AB106*VLOOKUP('Tipo de Pilha_Furieri2014'!$E$1,'Área - us ur_Furieri2014'!$A$4:$R$6,10,FALSE)/1000</f>
        <v>4.7171914008518117E-3</v>
      </c>
      <c r="AT106" s="76">
        <f ca="1">AC106*VLOOKUP('Tipo de Pilha_Furieri2014'!$E$1,'Área - us ur_Furieri2014'!$A$4:$R$6,11,FALSE)/1000</f>
        <v>3.9866062049136964E-3</v>
      </c>
      <c r="AU106" s="76">
        <f ca="1">AD106*VLOOKUP('Tipo de Pilha_Furieri2014'!$E$1,'Área - us ur_Furieri2014'!$A$4:$R$6,12,FALSE)/1000</f>
        <v>3.4530098118927487E-3</v>
      </c>
      <c r="AV106" s="76">
        <f ca="1">AE106*VLOOKUP('Tipo de Pilha_Furieri2014'!$E$1,'Área - us ur_Furieri2014'!$A$4:$R$6,13,FALSE)/1000</f>
        <v>1.063635117122084E-3</v>
      </c>
      <c r="AW106" s="76">
        <f ca="1">AF106*VLOOKUP('Tipo de Pilha_Furieri2014'!$E$1,'Área - us ur_Furieri2014'!$A$4:$R$6,14,FALSE)/1000</f>
        <v>6.422830995016619E-4</v>
      </c>
      <c r="AX106" s="76">
        <f ca="1">AG106*VLOOKUP('Tipo de Pilha_Furieri2014'!$E$1,'Área - us ur_Furieri2014'!$A$4:$R$6,15,FALSE)/1000</f>
        <v>2.5434094976948461E-4</v>
      </c>
      <c r="AY106" s="76">
        <f ca="1">AH106*VLOOKUP('Tipo de Pilha_Furieri2014'!$E$1,'Área - us ur_Furieri2014'!$A$4:$R$6,16,FALSE)/1000</f>
        <v>0</v>
      </c>
      <c r="AZ106" s="76">
        <f ca="1">AI106*VLOOKUP('Tipo de Pilha_Furieri2014'!$E$1,'Área - us ur_Furieri2014'!$A$4:$R$6,17,FALSE)/1000</f>
        <v>0</v>
      </c>
      <c r="BA106" s="77">
        <f ca="1">AJ106*VLOOKUP('Tipo de Pilha_Furieri2014'!$E$1,'Área - us ur_Furieri2014'!$A$4:$R$6,18,FALSE)/1000</f>
        <v>0</v>
      </c>
      <c r="BB106" s="70">
        <f t="shared" ca="1" si="77"/>
        <v>3.6700524581274374E-2</v>
      </c>
    </row>
    <row r="107" spans="1:54" ht="15" customHeight="1" x14ac:dyDescent="0.2">
      <c r="A107" s="90">
        <f>'Série Vento-3 dias'!J107</f>
        <v>42319</v>
      </c>
      <c r="B107" s="55">
        <f ca="1">'Série Vento-3 dias'!K107</f>
        <v>16.32330812</v>
      </c>
      <c r="C107" s="48">
        <f t="shared" ca="1" si="43"/>
        <v>8.1616540600000023E-2</v>
      </c>
      <c r="D107" s="49">
        <f t="shared" ca="1" si="44"/>
        <v>0.2448496218</v>
      </c>
      <c r="E107" s="49">
        <f t="shared" ca="1" si="45"/>
        <v>0.40808270300000005</v>
      </c>
      <c r="F107" s="49">
        <f t="shared" ca="1" si="46"/>
        <v>0.57131578419999995</v>
      </c>
      <c r="G107" s="49">
        <f t="shared" ca="1" si="47"/>
        <v>0.73454886540000008</v>
      </c>
      <c r="H107" s="49">
        <f t="shared" ca="1" si="48"/>
        <v>0.8977819466000001</v>
      </c>
      <c r="I107" s="49">
        <f t="shared" ca="1" si="49"/>
        <v>1.0610150278000001</v>
      </c>
      <c r="J107" s="49">
        <f t="shared" ca="1" si="50"/>
        <v>1.2242481090000001</v>
      </c>
      <c r="K107" s="49">
        <f t="shared" ca="1" si="51"/>
        <v>1.3874811902000002</v>
      </c>
      <c r="L107" s="49">
        <f t="shared" ca="1" si="52"/>
        <v>1.5507142714</v>
      </c>
      <c r="M107" s="49">
        <f t="shared" ca="1" si="53"/>
        <v>1.7139473526000002</v>
      </c>
      <c r="N107" s="49">
        <f t="shared" ca="1" si="54"/>
        <v>1.8771804337999998</v>
      </c>
      <c r="O107" s="49">
        <f t="shared" ca="1" si="55"/>
        <v>2.040413515</v>
      </c>
      <c r="P107" s="49">
        <f t="shared" ca="1" si="56"/>
        <v>2.2036465962</v>
      </c>
      <c r="Q107" s="49">
        <f t="shared" ca="1" si="57"/>
        <v>2.3668796774</v>
      </c>
      <c r="R107" s="49">
        <f t="shared" ca="1" si="58"/>
        <v>2.5301127586000005</v>
      </c>
      <c r="S107" s="50">
        <f t="shared" ca="1" si="59"/>
        <v>2.6933458398000001</v>
      </c>
      <c r="T107" s="48">
        <f t="shared" ca="1" si="60"/>
        <v>0</v>
      </c>
      <c r="U107" s="49">
        <f t="shared" ca="1" si="61"/>
        <v>0</v>
      </c>
      <c r="V107" s="49">
        <f t="shared" ca="1" si="62"/>
        <v>0</v>
      </c>
      <c r="W107" s="49">
        <f t="shared" ca="1" si="63"/>
        <v>4.6911633551155347</v>
      </c>
      <c r="X107" s="49">
        <f t="shared" ca="1" si="64"/>
        <v>12.993222297152791</v>
      </c>
      <c r="Y107" s="49">
        <f t="shared" ca="1" si="65"/>
        <v>24.386105739763352</v>
      </c>
      <c r="Z107" s="49">
        <f t="shared" ca="1" si="66"/>
        <v>38.869813682947239</v>
      </c>
      <c r="AA107" s="49">
        <f t="shared" ca="1" si="67"/>
        <v>56.444346126704431</v>
      </c>
      <c r="AB107" s="49">
        <f t="shared" ca="1" si="68"/>
        <v>77.109703071034929</v>
      </c>
      <c r="AC107" s="49">
        <f t="shared" ca="1" si="69"/>
        <v>100.86588451593872</v>
      </c>
      <c r="AD107" s="49">
        <f t="shared" ca="1" si="70"/>
        <v>127.71289046141587</v>
      </c>
      <c r="AE107" s="49">
        <f t="shared" ca="1" si="71"/>
        <v>157.65072090746622</v>
      </c>
      <c r="AF107" s="49">
        <f t="shared" ca="1" si="72"/>
        <v>190.67937585409001</v>
      </c>
      <c r="AG107" s="49">
        <f t="shared" ca="1" si="73"/>
        <v>226.79885530128706</v>
      </c>
      <c r="AH107" s="49">
        <f t="shared" ca="1" si="74"/>
        <v>266.00915924905746</v>
      </c>
      <c r="AI107" s="49">
        <f t="shared" ca="1" si="75"/>
        <v>308.31028769740118</v>
      </c>
      <c r="AJ107" s="49">
        <f t="shared" ca="1" si="76"/>
        <v>353.70224064631805</v>
      </c>
      <c r="AK107" s="75">
        <f ca="1">T107*VLOOKUP('Tipo de Pilha_Furieri2014'!$E$1,'Área - us ur_Furieri2014'!$A$4:$R$6,2,FALSE)/1000</f>
        <v>0</v>
      </c>
      <c r="AL107" s="76">
        <f ca="1">U107*VLOOKUP('Tipo de Pilha_Furieri2014'!$E$1,'Área - us ur_Furieri2014'!$A$4:$R$6,3,FALSE)/1000</f>
        <v>0</v>
      </c>
      <c r="AM107" s="76">
        <f ca="1">V107*VLOOKUP('Tipo de Pilha_Furieri2014'!$E$1,'Área - us ur_Furieri2014'!$A$4:$R$6,4,FALSE)/1000</f>
        <v>0</v>
      </c>
      <c r="AN107" s="76">
        <f ca="1">W107*VLOOKUP('Tipo de Pilha_Furieri2014'!$E$1,'Área - us ur_Furieri2014'!$A$4:$R$6,5,FALSE)/1000</f>
        <v>4.5504284544620682E-4</v>
      </c>
      <c r="AO107" s="76">
        <f ca="1">X107*VLOOKUP('Tipo de Pilha_Furieri2014'!$E$1,'Área - us ur_Furieri2014'!$A$4:$R$6,6,FALSE)/1000</f>
        <v>2.0659223452472938E-3</v>
      </c>
      <c r="AP107" s="76">
        <f ca="1">Y107*VLOOKUP('Tipo de Pilha_Furieri2014'!$E$1,'Área - us ur_Furieri2014'!$A$4:$R$6,7,FALSE)/1000</f>
        <v>4.9503794651719604E-3</v>
      </c>
      <c r="AQ107" s="76">
        <f ca="1">Z107*VLOOKUP('Tipo de Pilha_Furieri2014'!$E$1,'Área - us ur_Furieri2014'!$A$4:$R$6,8,FALSE)/1000</f>
        <v>5.9470814934909268E-3</v>
      </c>
      <c r="AR107" s="76">
        <f ca="1">AA107*VLOOKUP('Tipo de Pilha_Furieri2014'!$E$1,'Área - us ur_Furieri2014'!$A$4:$R$6,9,FALSE)/1000</f>
        <v>6.1524337278107827E-3</v>
      </c>
      <c r="AS107" s="76">
        <f ca="1">AB107*VLOOKUP('Tipo de Pilha_Furieri2014'!$E$1,'Área - us ur_Furieri2014'!$A$4:$R$6,10,FALSE)/1000</f>
        <v>4.163923965835886E-3</v>
      </c>
      <c r="AT107" s="76">
        <f ca="1">AC107*VLOOKUP('Tipo de Pilha_Furieri2014'!$E$1,'Área - us ur_Furieri2014'!$A$4:$R$6,11,FALSE)/1000</f>
        <v>3.5303059580578553E-3</v>
      </c>
      <c r="AU107" s="76">
        <f ca="1">AD107*VLOOKUP('Tipo de Pilha_Furieri2014'!$E$1,'Área - us ur_Furieri2014'!$A$4:$R$6,12,FALSE)/1000</f>
        <v>3.0651093710739809E-3</v>
      </c>
      <c r="AV107" s="76">
        <f ca="1">AE107*VLOOKUP('Tipo de Pilha_Furieri2014'!$E$1,'Área - us ur_Furieri2014'!$A$4:$R$6,13,FALSE)/1000</f>
        <v>9.4590432544479743E-4</v>
      </c>
      <c r="AW107" s="76">
        <f ca="1">AF107*VLOOKUP('Tipo de Pilha_Furieri2014'!$E$1,'Área - us ur_Furieri2014'!$A$4:$R$6,14,FALSE)/1000</f>
        <v>5.7203812756226997E-4</v>
      </c>
      <c r="AX107" s="76">
        <f ca="1">AG107*VLOOKUP('Tipo de Pilha_Furieri2014'!$E$1,'Área - us ur_Furieri2014'!$A$4:$R$6,15,FALSE)/1000</f>
        <v>2.2679885530128708E-4</v>
      </c>
      <c r="AY107" s="76">
        <f ca="1">AH107*VLOOKUP('Tipo de Pilha_Furieri2014'!$E$1,'Área - us ur_Furieri2014'!$A$4:$R$6,16,FALSE)/1000</f>
        <v>0</v>
      </c>
      <c r="AZ107" s="76">
        <f ca="1">AI107*VLOOKUP('Tipo de Pilha_Furieri2014'!$E$1,'Área - us ur_Furieri2014'!$A$4:$R$6,17,FALSE)/1000</f>
        <v>0</v>
      </c>
      <c r="BA107" s="77">
        <f ca="1">AJ107*VLOOKUP('Tipo de Pilha_Furieri2014'!$E$1,'Área - us ur_Furieri2014'!$A$4:$R$6,18,FALSE)/1000</f>
        <v>0</v>
      </c>
      <c r="BB107" s="70">
        <f t="shared" ca="1" si="77"/>
        <v>3.2074940480443251E-2</v>
      </c>
    </row>
    <row r="108" spans="1:54" ht="15" customHeight="1" x14ac:dyDescent="0.2">
      <c r="A108" s="90">
        <f>'Série Vento-3 dias'!J108</f>
        <v>42322</v>
      </c>
      <c r="B108" s="55">
        <f ca="1">'Série Vento-3 dias'!K108</f>
        <v>14.605065159999999</v>
      </c>
      <c r="C108" s="48">
        <f t="shared" ca="1" si="43"/>
        <v>7.3025325800000013E-2</v>
      </c>
      <c r="D108" s="49">
        <f t="shared" ca="1" si="44"/>
        <v>0.21907597739999998</v>
      </c>
      <c r="E108" s="49">
        <f t="shared" ca="1" si="45"/>
        <v>0.36512662899999998</v>
      </c>
      <c r="F108" s="49">
        <f t="shared" ca="1" si="46"/>
        <v>0.51117728059999989</v>
      </c>
      <c r="G108" s="49">
        <f t="shared" ca="1" si="47"/>
        <v>0.65722793219999998</v>
      </c>
      <c r="H108" s="49">
        <f t="shared" ca="1" si="48"/>
        <v>0.80327858380000006</v>
      </c>
      <c r="I108" s="49">
        <f t="shared" ca="1" si="49"/>
        <v>0.94932923539999992</v>
      </c>
      <c r="J108" s="49">
        <f t="shared" ca="1" si="50"/>
        <v>1.095379887</v>
      </c>
      <c r="K108" s="49">
        <f t="shared" ca="1" si="51"/>
        <v>1.2414305386</v>
      </c>
      <c r="L108" s="49">
        <f t="shared" ca="1" si="52"/>
        <v>1.3874811901999999</v>
      </c>
      <c r="M108" s="49">
        <f t="shared" ca="1" si="53"/>
        <v>1.5335318417999999</v>
      </c>
      <c r="N108" s="49">
        <f t="shared" ca="1" si="54"/>
        <v>1.6795824933999997</v>
      </c>
      <c r="O108" s="49">
        <f t="shared" ca="1" si="55"/>
        <v>1.8256331449999998</v>
      </c>
      <c r="P108" s="49">
        <f t="shared" ca="1" si="56"/>
        <v>1.9716837966</v>
      </c>
      <c r="Q108" s="49">
        <f t="shared" ca="1" si="57"/>
        <v>2.1177344481999998</v>
      </c>
      <c r="R108" s="49">
        <f t="shared" ca="1" si="58"/>
        <v>2.2637850998000002</v>
      </c>
      <c r="S108" s="50">
        <f t="shared" ca="1" si="59"/>
        <v>2.4098357513999997</v>
      </c>
      <c r="T108" s="48">
        <f t="shared" ca="1" si="60"/>
        <v>0</v>
      </c>
      <c r="U108" s="49">
        <f t="shared" ca="1" si="61"/>
        <v>0</v>
      </c>
      <c r="V108" s="49">
        <f t="shared" ca="1" si="62"/>
        <v>0</v>
      </c>
      <c r="W108" s="49">
        <f t="shared" ca="1" si="63"/>
        <v>2.4116375663654424</v>
      </c>
      <c r="X108" s="49">
        <f t="shared" ca="1" si="64"/>
        <v>8.6753852289694926</v>
      </c>
      <c r="Y108" s="49">
        <f t="shared" ca="1" si="65"/>
        <v>17.413504860176555</v>
      </c>
      <c r="Z108" s="49">
        <f t="shared" ca="1" si="66"/>
        <v>28.625996459986609</v>
      </c>
      <c r="AA108" s="49">
        <f t="shared" ca="1" si="67"/>
        <v>42.312860028399705</v>
      </c>
      <c r="AB108" s="49">
        <f t="shared" ca="1" si="68"/>
        <v>58.474095565415801</v>
      </c>
      <c r="AC108" s="49">
        <f t="shared" ca="1" si="69"/>
        <v>77.1097030710349</v>
      </c>
      <c r="AD108" s="49">
        <f t="shared" ca="1" si="70"/>
        <v>98.219682545257001</v>
      </c>
      <c r="AE108" s="49">
        <f t="shared" ca="1" si="71"/>
        <v>121.80403398808208</v>
      </c>
      <c r="AF108" s="49">
        <f t="shared" ca="1" si="72"/>
        <v>147.86275739951026</v>
      </c>
      <c r="AG108" s="49">
        <f t="shared" ca="1" si="73"/>
        <v>176.39585277954146</v>
      </c>
      <c r="AH108" s="49">
        <f t="shared" ca="1" si="74"/>
        <v>207.40332012817555</v>
      </c>
      <c r="AI108" s="49">
        <f t="shared" ca="1" si="75"/>
        <v>240.88515944541282</v>
      </c>
      <c r="AJ108" s="49">
        <f t="shared" ca="1" si="76"/>
        <v>276.84137073125294</v>
      </c>
      <c r="AK108" s="75">
        <f ca="1">T108*VLOOKUP('Tipo de Pilha_Furieri2014'!$E$1,'Área - us ur_Furieri2014'!$A$4:$R$6,2,FALSE)/1000</f>
        <v>0</v>
      </c>
      <c r="AL108" s="76">
        <f ca="1">U108*VLOOKUP('Tipo de Pilha_Furieri2014'!$E$1,'Área - us ur_Furieri2014'!$A$4:$R$6,3,FALSE)/1000</f>
        <v>0</v>
      </c>
      <c r="AM108" s="76">
        <f ca="1">V108*VLOOKUP('Tipo de Pilha_Furieri2014'!$E$1,'Área - us ur_Furieri2014'!$A$4:$R$6,4,FALSE)/1000</f>
        <v>0</v>
      </c>
      <c r="AN108" s="76">
        <f ca="1">W108*VLOOKUP('Tipo de Pilha_Furieri2014'!$E$1,'Área - us ur_Furieri2014'!$A$4:$R$6,5,FALSE)/1000</f>
        <v>2.3392884393744789E-4</v>
      </c>
      <c r="AO108" s="76">
        <f ca="1">X108*VLOOKUP('Tipo de Pilha_Furieri2014'!$E$1,'Área - us ur_Furieri2014'!$A$4:$R$6,6,FALSE)/1000</f>
        <v>1.3793862514061494E-3</v>
      </c>
      <c r="AP108" s="76">
        <f ca="1">Y108*VLOOKUP('Tipo de Pilha_Furieri2014'!$E$1,'Área - us ur_Furieri2014'!$A$4:$R$6,7,FALSE)/1000</f>
        <v>3.5349414866158407E-3</v>
      </c>
      <c r="AQ108" s="76">
        <f ca="1">Z108*VLOOKUP('Tipo de Pilha_Furieri2014'!$E$1,'Área - us ur_Furieri2014'!$A$4:$R$6,8,FALSE)/1000</f>
        <v>4.3797774583779515E-3</v>
      </c>
      <c r="AR108" s="76">
        <f ca="1">AA108*VLOOKUP('Tipo de Pilha_Furieri2014'!$E$1,'Área - us ur_Furieri2014'!$A$4:$R$6,9,FALSE)/1000</f>
        <v>4.6121017430955681E-3</v>
      </c>
      <c r="AS108" s="76">
        <f ca="1">AB108*VLOOKUP('Tipo de Pilha_Furieri2014'!$E$1,'Área - us ur_Furieri2014'!$A$4:$R$6,10,FALSE)/1000</f>
        <v>3.1576011605324535E-3</v>
      </c>
      <c r="AT108" s="76">
        <f ca="1">AC108*VLOOKUP('Tipo de Pilha_Furieri2014'!$E$1,'Área - us ur_Furieri2014'!$A$4:$R$6,11,FALSE)/1000</f>
        <v>2.6988396074862217E-3</v>
      </c>
      <c r="AU108" s="76">
        <f ca="1">AD108*VLOOKUP('Tipo de Pilha_Furieri2014'!$E$1,'Área - us ur_Furieri2014'!$A$4:$R$6,12,FALSE)/1000</f>
        <v>2.3572723810861679E-3</v>
      </c>
      <c r="AV108" s="76">
        <f ca="1">AE108*VLOOKUP('Tipo de Pilha_Furieri2014'!$E$1,'Área - us ur_Furieri2014'!$A$4:$R$6,13,FALSE)/1000</f>
        <v>7.3082420392849251E-4</v>
      </c>
      <c r="AW108" s="76">
        <f ca="1">AF108*VLOOKUP('Tipo de Pilha_Furieri2014'!$E$1,'Área - us ur_Furieri2014'!$A$4:$R$6,14,FALSE)/1000</f>
        <v>4.4358827219853083E-4</v>
      </c>
      <c r="AX108" s="76">
        <f ca="1">AG108*VLOOKUP('Tipo de Pilha_Furieri2014'!$E$1,'Área - us ur_Furieri2014'!$A$4:$R$6,15,FALSE)/1000</f>
        <v>1.7639585277954146E-4</v>
      </c>
      <c r="AY108" s="76">
        <f ca="1">AH108*VLOOKUP('Tipo de Pilha_Furieri2014'!$E$1,'Área - us ur_Furieri2014'!$A$4:$R$6,16,FALSE)/1000</f>
        <v>0</v>
      </c>
      <c r="AZ108" s="76">
        <f ca="1">AI108*VLOOKUP('Tipo de Pilha_Furieri2014'!$E$1,'Área - us ur_Furieri2014'!$A$4:$R$6,17,FALSE)/1000</f>
        <v>0</v>
      </c>
      <c r="BA108" s="77">
        <f ca="1">AJ108*VLOOKUP('Tipo de Pilha_Furieri2014'!$E$1,'Área - us ur_Furieri2014'!$A$4:$R$6,18,FALSE)/1000</f>
        <v>0</v>
      </c>
      <c r="BB108" s="70">
        <f t="shared" ca="1" si="77"/>
        <v>2.3704657261444363E-2</v>
      </c>
    </row>
    <row r="109" spans="1:54" ht="15" customHeight="1" x14ac:dyDescent="0.2">
      <c r="A109" s="90">
        <f>'Série Vento-3 dias'!J109</f>
        <v>42325</v>
      </c>
      <c r="B109" s="55">
        <f ca="1">'Série Vento-3 dias'!K109</f>
        <v>12.886822199999999</v>
      </c>
      <c r="C109" s="48">
        <f t="shared" ca="1" si="43"/>
        <v>6.4434111000000002E-2</v>
      </c>
      <c r="D109" s="49">
        <f t="shared" ca="1" si="44"/>
        <v>0.19330233299999999</v>
      </c>
      <c r="E109" s="49">
        <f t="shared" ca="1" si="45"/>
        <v>0.32217055500000003</v>
      </c>
      <c r="F109" s="49">
        <f t="shared" ca="1" si="46"/>
        <v>0.45103877699999995</v>
      </c>
      <c r="G109" s="49">
        <f t="shared" ca="1" si="47"/>
        <v>0.57990699899999998</v>
      </c>
      <c r="H109" s="49">
        <f t="shared" ca="1" si="48"/>
        <v>0.70877522100000001</v>
      </c>
      <c r="I109" s="49">
        <f t="shared" ca="1" si="49"/>
        <v>0.83764344299999993</v>
      </c>
      <c r="J109" s="49">
        <f t="shared" ca="1" si="50"/>
        <v>0.96651166500000008</v>
      </c>
      <c r="K109" s="49">
        <f t="shared" ca="1" si="51"/>
        <v>1.095379887</v>
      </c>
      <c r="L109" s="49">
        <f t="shared" ca="1" si="52"/>
        <v>1.2242481089999999</v>
      </c>
      <c r="M109" s="49">
        <f t="shared" ca="1" si="53"/>
        <v>1.3531163310000001</v>
      </c>
      <c r="N109" s="49">
        <f t="shared" ca="1" si="54"/>
        <v>1.4819845529999998</v>
      </c>
      <c r="O109" s="49">
        <f t="shared" ca="1" si="55"/>
        <v>1.6108527749999999</v>
      </c>
      <c r="P109" s="49">
        <f t="shared" ca="1" si="56"/>
        <v>1.739720997</v>
      </c>
      <c r="Q109" s="49">
        <f t="shared" ca="1" si="57"/>
        <v>1.8685892189999997</v>
      </c>
      <c r="R109" s="49">
        <f t="shared" ca="1" si="58"/>
        <v>1.9974574410000003</v>
      </c>
      <c r="S109" s="50">
        <f t="shared" ca="1" si="59"/>
        <v>2.1263256629999998</v>
      </c>
      <c r="T109" s="48">
        <f t="shared" ca="1" si="60"/>
        <v>0</v>
      </c>
      <c r="U109" s="49">
        <f t="shared" ca="1" si="61"/>
        <v>0</v>
      </c>
      <c r="V109" s="49">
        <f t="shared" ca="1" si="62"/>
        <v>0</v>
      </c>
      <c r="W109" s="49">
        <f t="shared" ca="1" si="63"/>
        <v>0.55164197298403106</v>
      </c>
      <c r="X109" s="49">
        <f t="shared" ca="1" si="64"/>
        <v>5.0510572592527874</v>
      </c>
      <c r="Y109" s="49">
        <f t="shared" ca="1" si="65"/>
        <v>11.476886707928735</v>
      </c>
      <c r="Z109" s="49">
        <f t="shared" ca="1" si="66"/>
        <v>19.82913031901186</v>
      </c>
      <c r="AA109" s="49">
        <f t="shared" ca="1" si="67"/>
        <v>30.107788092502204</v>
      </c>
      <c r="AB109" s="49">
        <f t="shared" ca="1" si="68"/>
        <v>42.312860028399705</v>
      </c>
      <c r="AC109" s="49">
        <f t="shared" ca="1" si="69"/>
        <v>56.444346126704389</v>
      </c>
      <c r="AD109" s="49">
        <f t="shared" ca="1" si="70"/>
        <v>72.502246387416307</v>
      </c>
      <c r="AE109" s="49">
        <f t="shared" ca="1" si="71"/>
        <v>90.486560810535352</v>
      </c>
      <c r="AF109" s="49">
        <f t="shared" ca="1" si="72"/>
        <v>110.39728939606164</v>
      </c>
      <c r="AG109" s="49">
        <f t="shared" ca="1" si="73"/>
        <v>132.23443214399509</v>
      </c>
      <c r="AH109" s="49">
        <f t="shared" ca="1" si="74"/>
        <v>155.9979890543357</v>
      </c>
      <c r="AI109" s="49">
        <f t="shared" ca="1" si="75"/>
        <v>181.68796012708367</v>
      </c>
      <c r="AJ109" s="49">
        <f t="shared" ca="1" si="76"/>
        <v>209.30434536223856</v>
      </c>
      <c r="AK109" s="75">
        <f ca="1">T109*VLOOKUP('Tipo de Pilha_Furieri2014'!$E$1,'Área - us ur_Furieri2014'!$A$4:$R$6,2,FALSE)/1000</f>
        <v>0</v>
      </c>
      <c r="AL109" s="76">
        <f ca="1">U109*VLOOKUP('Tipo de Pilha_Furieri2014'!$E$1,'Área - us ur_Furieri2014'!$A$4:$R$6,3,FALSE)/1000</f>
        <v>0</v>
      </c>
      <c r="AM109" s="76">
        <f ca="1">V109*VLOOKUP('Tipo de Pilha_Furieri2014'!$E$1,'Área - us ur_Furieri2014'!$A$4:$R$6,4,FALSE)/1000</f>
        <v>0</v>
      </c>
      <c r="AN109" s="76">
        <f ca="1">W109*VLOOKUP('Tipo de Pilha_Furieri2014'!$E$1,'Área - us ur_Furieri2014'!$A$4:$R$6,5,FALSE)/1000</f>
        <v>5.3509271379451008E-5</v>
      </c>
      <c r="AO109" s="76">
        <f ca="1">X109*VLOOKUP('Tipo de Pilha_Furieri2014'!$E$1,'Área - us ur_Furieri2014'!$A$4:$R$6,6,FALSE)/1000</f>
        <v>8.0311810422119322E-4</v>
      </c>
      <c r="AP109" s="76">
        <f ca="1">Y109*VLOOKUP('Tipo de Pilha_Furieri2014'!$E$1,'Área - us ur_Furieri2014'!$A$4:$R$6,7,FALSE)/1000</f>
        <v>2.3298080017095332E-3</v>
      </c>
      <c r="AQ109" s="76">
        <f ca="1">Z109*VLOOKUP('Tipo de Pilha_Furieri2014'!$E$1,'Área - us ur_Furieri2014'!$A$4:$R$6,8,FALSE)/1000</f>
        <v>3.0338569388088142E-3</v>
      </c>
      <c r="AR109" s="76">
        <f ca="1">AA109*VLOOKUP('Tipo de Pilha_Furieri2014'!$E$1,'Área - us ur_Furieri2014'!$A$4:$R$6,9,FALSE)/1000</f>
        <v>3.2817489020827402E-3</v>
      </c>
      <c r="AS109" s="76">
        <f ca="1">AB109*VLOOKUP('Tipo de Pilha_Furieri2014'!$E$1,'Área - us ur_Furieri2014'!$A$4:$R$6,10,FALSE)/1000</f>
        <v>2.2848944415335844E-3</v>
      </c>
      <c r="AT109" s="76">
        <f ca="1">AC109*VLOOKUP('Tipo de Pilha_Furieri2014'!$E$1,'Área - us ur_Furieri2014'!$A$4:$R$6,11,FALSE)/1000</f>
        <v>1.9755521144346538E-3</v>
      </c>
      <c r="AU109" s="76">
        <f ca="1">AD109*VLOOKUP('Tipo de Pilha_Furieri2014'!$E$1,'Área - us ur_Furieri2014'!$A$4:$R$6,12,FALSE)/1000</f>
        <v>1.7400539132979914E-3</v>
      </c>
      <c r="AV109" s="76">
        <f ca="1">AE109*VLOOKUP('Tipo de Pilha_Furieri2014'!$E$1,'Área - us ur_Furieri2014'!$A$4:$R$6,13,FALSE)/1000</f>
        <v>5.4291936486321212E-4</v>
      </c>
      <c r="AW109" s="76">
        <f ca="1">AF109*VLOOKUP('Tipo de Pilha_Furieri2014'!$E$1,'Área - us ur_Furieri2014'!$A$4:$R$6,14,FALSE)/1000</f>
        <v>3.3119186818818491E-4</v>
      </c>
      <c r="AX109" s="76">
        <f ca="1">AG109*VLOOKUP('Tipo de Pilha_Furieri2014'!$E$1,'Área - us ur_Furieri2014'!$A$4:$R$6,15,FALSE)/1000</f>
        <v>1.322344321439951E-4</v>
      </c>
      <c r="AY109" s="76">
        <f ca="1">AH109*VLOOKUP('Tipo de Pilha_Furieri2014'!$E$1,'Área - us ur_Furieri2014'!$A$4:$R$6,16,FALSE)/1000</f>
        <v>0</v>
      </c>
      <c r="AZ109" s="76">
        <f ca="1">AI109*VLOOKUP('Tipo de Pilha_Furieri2014'!$E$1,'Área - us ur_Furieri2014'!$A$4:$R$6,17,FALSE)/1000</f>
        <v>0</v>
      </c>
      <c r="BA109" s="77">
        <f ca="1">AJ109*VLOOKUP('Tipo de Pilha_Furieri2014'!$E$1,'Área - us ur_Furieri2014'!$A$4:$R$6,18,FALSE)/1000</f>
        <v>0</v>
      </c>
      <c r="BB109" s="70">
        <f t="shared" ca="1" si="77"/>
        <v>1.6508887352663357E-2</v>
      </c>
    </row>
    <row r="110" spans="1:54" ht="15" customHeight="1" x14ac:dyDescent="0.2">
      <c r="A110" s="90">
        <f>'Série Vento-3 dias'!J110</f>
        <v>42328</v>
      </c>
      <c r="B110" s="55">
        <f ca="1">'Série Vento-3 dias'!K110</f>
        <v>15.464186639999999</v>
      </c>
      <c r="C110" s="48">
        <f t="shared" ca="1" si="43"/>
        <v>7.7320933200000011E-2</v>
      </c>
      <c r="D110" s="49">
        <f t="shared" ca="1" si="44"/>
        <v>0.23196279959999999</v>
      </c>
      <c r="E110" s="49">
        <f t="shared" ca="1" si="45"/>
        <v>0.38660466599999999</v>
      </c>
      <c r="F110" s="49">
        <f t="shared" ca="1" si="46"/>
        <v>0.54124653239999987</v>
      </c>
      <c r="G110" s="49">
        <f t="shared" ca="1" si="47"/>
        <v>0.69588839880000009</v>
      </c>
      <c r="H110" s="49">
        <f t="shared" ca="1" si="48"/>
        <v>0.85053026520000008</v>
      </c>
      <c r="I110" s="49">
        <f t="shared" ca="1" si="49"/>
        <v>1.0051721316</v>
      </c>
      <c r="J110" s="49">
        <f t="shared" ca="1" si="50"/>
        <v>1.1598139980000002</v>
      </c>
      <c r="K110" s="49">
        <f t="shared" ca="1" si="51"/>
        <v>1.3144558644</v>
      </c>
      <c r="L110" s="49">
        <f t="shared" ca="1" si="52"/>
        <v>1.4690977307999999</v>
      </c>
      <c r="M110" s="49">
        <f t="shared" ca="1" si="53"/>
        <v>1.6237395972000002</v>
      </c>
      <c r="N110" s="49">
        <f t="shared" ca="1" si="54"/>
        <v>1.7783814635999997</v>
      </c>
      <c r="O110" s="49">
        <f t="shared" ca="1" si="55"/>
        <v>1.9330233299999999</v>
      </c>
      <c r="P110" s="49">
        <f t="shared" ca="1" si="56"/>
        <v>2.0876651964000001</v>
      </c>
      <c r="Q110" s="49">
        <f t="shared" ca="1" si="57"/>
        <v>2.2423070627999997</v>
      </c>
      <c r="R110" s="49">
        <f t="shared" ca="1" si="58"/>
        <v>2.3969489292000001</v>
      </c>
      <c r="S110" s="50">
        <f t="shared" ca="1" si="59"/>
        <v>2.5515907956000001</v>
      </c>
      <c r="T110" s="48">
        <f t="shared" ca="1" si="60"/>
        <v>0</v>
      </c>
      <c r="U110" s="49">
        <f t="shared" ca="1" si="61"/>
        <v>0</v>
      </c>
      <c r="V110" s="49">
        <f t="shared" ca="1" si="62"/>
        <v>0</v>
      </c>
      <c r="W110" s="49">
        <f t="shared" ca="1" si="63"/>
        <v>3.4989591863194018</v>
      </c>
      <c r="X110" s="49">
        <f t="shared" ca="1" si="64"/>
        <v>10.747615125752819</v>
      </c>
      <c r="Y110" s="49">
        <f t="shared" ca="1" si="65"/>
        <v>20.770307459052582</v>
      </c>
      <c r="Z110" s="49">
        <f t="shared" ca="1" si="66"/>
        <v>33.567036186218694</v>
      </c>
      <c r="AA110" s="49">
        <f t="shared" ca="1" si="67"/>
        <v>49.137801307251181</v>
      </c>
      <c r="AB110" s="49">
        <f t="shared" ca="1" si="68"/>
        <v>67.482602822149971</v>
      </c>
      <c r="AC110" s="49">
        <f t="shared" ca="1" si="69"/>
        <v>88.60144073091513</v>
      </c>
      <c r="AD110" s="49">
        <f t="shared" ca="1" si="70"/>
        <v>112.4943150335467</v>
      </c>
      <c r="AE110" s="49">
        <f t="shared" ca="1" si="71"/>
        <v>139.16122573004449</v>
      </c>
      <c r="AF110" s="49">
        <f t="shared" ca="1" si="72"/>
        <v>168.60217282040875</v>
      </c>
      <c r="AG110" s="49">
        <f t="shared" ca="1" si="73"/>
        <v>200.81715630463935</v>
      </c>
      <c r="AH110" s="49">
        <f t="shared" ca="1" si="74"/>
        <v>235.80617618273621</v>
      </c>
      <c r="AI110" s="49">
        <f t="shared" ca="1" si="75"/>
        <v>273.56923245469955</v>
      </c>
      <c r="AJ110" s="49">
        <f t="shared" ca="1" si="76"/>
        <v>314.10632512052916</v>
      </c>
      <c r="AK110" s="75">
        <f ca="1">T110*VLOOKUP('Tipo de Pilha_Furieri2014'!$E$1,'Área - us ur_Furieri2014'!$A$4:$R$6,2,FALSE)/1000</f>
        <v>0</v>
      </c>
      <c r="AL110" s="76">
        <f ca="1">U110*VLOOKUP('Tipo de Pilha_Furieri2014'!$E$1,'Área - us ur_Furieri2014'!$A$4:$R$6,3,FALSE)/1000</f>
        <v>0</v>
      </c>
      <c r="AM110" s="76">
        <f ca="1">V110*VLOOKUP('Tipo de Pilha_Furieri2014'!$E$1,'Área - us ur_Furieri2014'!$A$4:$R$6,4,FALSE)/1000</f>
        <v>0</v>
      </c>
      <c r="AN110" s="76">
        <f ca="1">W110*VLOOKUP('Tipo de Pilha_Furieri2014'!$E$1,'Área - us ur_Furieri2014'!$A$4:$R$6,5,FALSE)/1000</f>
        <v>3.3939904107298198E-4</v>
      </c>
      <c r="AO110" s="76">
        <f ca="1">X110*VLOOKUP('Tipo de Pilha_Furieri2014'!$E$1,'Área - us ur_Furieri2014'!$A$4:$R$6,6,FALSE)/1000</f>
        <v>1.7088708049946984E-3</v>
      </c>
      <c r="AP110" s="76">
        <f ca="1">Y110*VLOOKUP('Tipo de Pilha_Furieri2014'!$E$1,'Área - us ur_Furieri2014'!$A$4:$R$6,7,FALSE)/1000</f>
        <v>4.2163724141876741E-3</v>
      </c>
      <c r="AQ110" s="76">
        <f ca="1">Z110*VLOOKUP('Tipo de Pilha_Furieri2014'!$E$1,'Área - us ur_Furieri2014'!$A$4:$R$6,8,FALSE)/1000</f>
        <v>5.1357565364914598E-3</v>
      </c>
      <c r="AR110" s="76">
        <f ca="1">AA110*VLOOKUP('Tipo de Pilha_Furieri2014'!$E$1,'Área - us ur_Furieri2014'!$A$4:$R$6,9,FALSE)/1000</f>
        <v>5.3560203424903785E-3</v>
      </c>
      <c r="AS110" s="76">
        <f ca="1">AB110*VLOOKUP('Tipo de Pilha_Furieri2014'!$E$1,'Área - us ur_Furieri2014'!$A$4:$R$6,10,FALSE)/1000</f>
        <v>3.6440605523960987E-3</v>
      </c>
      <c r="AT110" s="76">
        <f ca="1">AC110*VLOOKUP('Tipo de Pilha_Furieri2014'!$E$1,'Área - us ur_Furieri2014'!$A$4:$R$6,11,FALSE)/1000</f>
        <v>3.1010504255820298E-3</v>
      </c>
      <c r="AU110" s="76">
        <f ca="1">AD110*VLOOKUP('Tipo de Pilha_Furieri2014'!$E$1,'Área - us ur_Furieri2014'!$A$4:$R$6,12,FALSE)/1000</f>
        <v>2.6998635608051205E-3</v>
      </c>
      <c r="AV110" s="76">
        <f ca="1">AE110*VLOOKUP('Tipo de Pilha_Furieri2014'!$E$1,'Área - us ur_Furieri2014'!$A$4:$R$6,13,FALSE)/1000</f>
        <v>8.3496735438026693E-4</v>
      </c>
      <c r="AW110" s="76">
        <f ca="1">AF110*VLOOKUP('Tipo de Pilha_Furieri2014'!$E$1,'Área - us ur_Furieri2014'!$A$4:$R$6,14,FALSE)/1000</f>
        <v>5.0580651846122624E-4</v>
      </c>
      <c r="AX110" s="76">
        <f ca="1">AG110*VLOOKUP('Tipo de Pilha_Furieri2014'!$E$1,'Área - us ur_Furieri2014'!$A$4:$R$6,15,FALSE)/1000</f>
        <v>2.0081715630463937E-4</v>
      </c>
      <c r="AY110" s="76">
        <f ca="1">AH110*VLOOKUP('Tipo de Pilha_Furieri2014'!$E$1,'Área - us ur_Furieri2014'!$A$4:$R$6,16,FALSE)/1000</f>
        <v>0</v>
      </c>
      <c r="AZ110" s="76">
        <f ca="1">AI110*VLOOKUP('Tipo de Pilha_Furieri2014'!$E$1,'Área - us ur_Furieri2014'!$A$4:$R$6,17,FALSE)/1000</f>
        <v>0</v>
      </c>
      <c r="BA110" s="77">
        <f ca="1">AJ110*VLOOKUP('Tipo de Pilha_Furieri2014'!$E$1,'Área - us ur_Furieri2014'!$A$4:$R$6,18,FALSE)/1000</f>
        <v>0</v>
      </c>
      <c r="BB110" s="70">
        <f t="shared" ca="1" si="77"/>
        <v>2.7742984707166574E-2</v>
      </c>
    </row>
    <row r="111" spans="1:54" ht="15" customHeight="1" x14ac:dyDescent="0.2">
      <c r="A111" s="90">
        <f>'Série Vento-3 dias'!J111</f>
        <v>42331</v>
      </c>
      <c r="B111" s="55">
        <f ca="1">'Série Vento-3 dias'!K111</f>
        <v>19.759794039999999</v>
      </c>
      <c r="C111" s="48">
        <f t="shared" ca="1" si="43"/>
        <v>9.8798970200000016E-2</v>
      </c>
      <c r="D111" s="49">
        <f t="shared" ca="1" si="44"/>
        <v>0.29639691059999995</v>
      </c>
      <c r="E111" s="49">
        <f t="shared" ca="1" si="45"/>
        <v>0.49399485100000001</v>
      </c>
      <c r="F111" s="49">
        <f t="shared" ca="1" si="46"/>
        <v>0.69159279139999985</v>
      </c>
      <c r="G111" s="49">
        <f t="shared" ca="1" si="47"/>
        <v>0.88919073180000008</v>
      </c>
      <c r="H111" s="49">
        <f t="shared" ca="1" si="48"/>
        <v>1.0867886722000002</v>
      </c>
      <c r="I111" s="49">
        <f t="shared" ca="1" si="49"/>
        <v>1.2843866126000001</v>
      </c>
      <c r="J111" s="49">
        <f t="shared" ca="1" si="50"/>
        <v>1.4819845530000002</v>
      </c>
      <c r="K111" s="49">
        <f t="shared" ca="1" si="51"/>
        <v>1.6795824934000001</v>
      </c>
      <c r="L111" s="49">
        <f t="shared" ca="1" si="52"/>
        <v>1.8771804338</v>
      </c>
      <c r="M111" s="49">
        <f t="shared" ca="1" si="53"/>
        <v>2.0747783742000001</v>
      </c>
      <c r="N111" s="49">
        <f t="shared" ca="1" si="54"/>
        <v>2.2723763145999998</v>
      </c>
      <c r="O111" s="49">
        <f t="shared" ca="1" si="55"/>
        <v>2.4699742549999999</v>
      </c>
      <c r="P111" s="49">
        <f t="shared" ca="1" si="56"/>
        <v>2.6675721954</v>
      </c>
      <c r="Q111" s="49">
        <f t="shared" ca="1" si="57"/>
        <v>2.8651701357999997</v>
      </c>
      <c r="R111" s="49">
        <f t="shared" ca="1" si="58"/>
        <v>3.0627680762000002</v>
      </c>
      <c r="S111" s="50">
        <f t="shared" ca="1" si="59"/>
        <v>3.2603660165999999</v>
      </c>
      <c r="T111" s="48">
        <f t="shared" ca="1" si="60"/>
        <v>0</v>
      </c>
      <c r="U111" s="49">
        <f t="shared" ca="1" si="61"/>
        <v>0</v>
      </c>
      <c r="V111" s="49">
        <f t="shared" ca="1" si="62"/>
        <v>1.8374010503617082</v>
      </c>
      <c r="W111" s="49">
        <f t="shared" ca="1" si="63"/>
        <v>10.50880551872174</v>
      </c>
      <c r="X111" s="49">
        <f t="shared" ca="1" si="64"/>
        <v>23.709423728919141</v>
      </c>
      <c r="Y111" s="49">
        <f t="shared" ca="1" si="65"/>
        <v>41.439255680953892</v>
      </c>
      <c r="Z111" s="49">
        <f t="shared" ca="1" si="66"/>
        <v>63.698301374825959</v>
      </c>
      <c r="AA111" s="49">
        <f t="shared" ca="1" si="67"/>
        <v>90.486560810535408</v>
      </c>
      <c r="AB111" s="49">
        <f t="shared" ca="1" si="68"/>
        <v>121.80403398808217</v>
      </c>
      <c r="AC111" s="49">
        <f t="shared" ca="1" si="69"/>
        <v>157.65072090746628</v>
      </c>
      <c r="AD111" s="49">
        <f t="shared" ca="1" si="70"/>
        <v>198.02662156868777</v>
      </c>
      <c r="AE111" s="49">
        <f t="shared" ca="1" si="71"/>
        <v>242.93173597174649</v>
      </c>
      <c r="AF111" s="49">
        <f t="shared" ca="1" si="72"/>
        <v>292.36606411664263</v>
      </c>
      <c r="AG111" s="49">
        <f t="shared" ca="1" si="73"/>
        <v>346.32960600337617</v>
      </c>
      <c r="AH111" s="49">
        <f t="shared" ca="1" si="74"/>
        <v>404.82236163194693</v>
      </c>
      <c r="AI111" s="49">
        <f t="shared" ca="1" si="75"/>
        <v>467.84433100235526</v>
      </c>
      <c r="AJ111" s="49">
        <f t="shared" ca="1" si="76"/>
        <v>535.3955141146007</v>
      </c>
      <c r="AK111" s="75">
        <f ca="1">T111*VLOOKUP('Tipo de Pilha_Furieri2014'!$E$1,'Área - us ur_Furieri2014'!$A$4:$R$6,2,FALSE)/1000</f>
        <v>0</v>
      </c>
      <c r="AL111" s="76">
        <f ca="1">U111*VLOOKUP('Tipo de Pilha_Furieri2014'!$E$1,'Área - us ur_Furieri2014'!$A$4:$R$6,3,FALSE)/1000</f>
        <v>0</v>
      </c>
      <c r="AM111" s="76">
        <f ca="1">V111*VLOOKUP('Tipo de Pilha_Furieri2014'!$E$1,'Área - us ur_Furieri2014'!$A$4:$R$6,4,FALSE)/1000</f>
        <v>1.3413027667640471E-4</v>
      </c>
      <c r="AN111" s="76">
        <f ca="1">W111*VLOOKUP('Tipo de Pilha_Furieri2014'!$E$1,'Área - us ur_Furieri2014'!$A$4:$R$6,5,FALSE)/1000</f>
        <v>1.0193541353160087E-3</v>
      </c>
      <c r="AO111" s="76">
        <f ca="1">X111*VLOOKUP('Tipo de Pilha_Furieri2014'!$E$1,'Área - us ur_Furieri2014'!$A$4:$R$6,6,FALSE)/1000</f>
        <v>3.7697983728981438E-3</v>
      </c>
      <c r="AP111" s="76">
        <f ca="1">Y111*VLOOKUP('Tipo de Pilha_Furieri2014'!$E$1,'Área - us ur_Furieri2014'!$A$4:$R$6,7,FALSE)/1000</f>
        <v>8.41216890323364E-3</v>
      </c>
      <c r="AQ111" s="76">
        <f ca="1">Z111*VLOOKUP('Tipo de Pilha_Furieri2014'!$E$1,'Área - us ur_Furieri2014'!$A$4:$R$6,8,FALSE)/1000</f>
        <v>9.7458401103483715E-3</v>
      </c>
      <c r="AR111" s="76">
        <f ca="1">AA111*VLOOKUP('Tipo de Pilha_Furieri2014'!$E$1,'Área - us ur_Furieri2014'!$A$4:$R$6,9,FALSE)/1000</f>
        <v>9.8630351283483589E-3</v>
      </c>
      <c r="AS111" s="76">
        <f ca="1">AB111*VLOOKUP('Tipo de Pilha_Furieri2014'!$E$1,'Área - us ur_Furieri2014'!$A$4:$R$6,10,FALSE)/1000</f>
        <v>6.577417835356438E-3</v>
      </c>
      <c r="AT111" s="76">
        <f ca="1">AC111*VLOOKUP('Tipo de Pilha_Furieri2014'!$E$1,'Área - us ur_Furieri2014'!$A$4:$R$6,11,FALSE)/1000</f>
        <v>5.517775231761321E-3</v>
      </c>
      <c r="AU111" s="76">
        <f ca="1">AD111*VLOOKUP('Tipo de Pilha_Furieri2014'!$E$1,'Área - us ur_Furieri2014'!$A$4:$R$6,12,FALSE)/1000</f>
        <v>4.7526389176485067E-3</v>
      </c>
      <c r="AV111" s="76">
        <f ca="1">AE111*VLOOKUP('Tipo de Pilha_Furieri2014'!$E$1,'Área - us ur_Furieri2014'!$A$4:$R$6,13,FALSE)/1000</f>
        <v>1.4575904158304789E-3</v>
      </c>
      <c r="AW111" s="76">
        <f ca="1">AF111*VLOOKUP('Tipo de Pilha_Furieri2014'!$E$1,'Área - us ur_Furieri2014'!$A$4:$R$6,14,FALSE)/1000</f>
        <v>8.7709819234992796E-4</v>
      </c>
      <c r="AX111" s="76">
        <f ca="1">AG111*VLOOKUP('Tipo de Pilha_Furieri2014'!$E$1,'Área - us ur_Furieri2014'!$A$4:$R$6,15,FALSE)/1000</f>
        <v>3.4632960600337621E-4</v>
      </c>
      <c r="AY111" s="76">
        <f ca="1">AH111*VLOOKUP('Tipo de Pilha_Furieri2014'!$E$1,'Área - us ur_Furieri2014'!$A$4:$R$6,16,FALSE)/1000</f>
        <v>0</v>
      </c>
      <c r="AZ111" s="76">
        <f ca="1">AI111*VLOOKUP('Tipo de Pilha_Furieri2014'!$E$1,'Área - us ur_Furieri2014'!$A$4:$R$6,17,FALSE)/1000</f>
        <v>0</v>
      </c>
      <c r="BA111" s="77">
        <f ca="1">AJ111*VLOOKUP('Tipo de Pilha_Furieri2014'!$E$1,'Área - us ur_Furieri2014'!$A$4:$R$6,18,FALSE)/1000</f>
        <v>0</v>
      </c>
      <c r="BB111" s="70">
        <f t="shared" ca="1" si="77"/>
        <v>5.247317712577098E-2</v>
      </c>
    </row>
    <row r="112" spans="1:54" ht="15" customHeight="1" x14ac:dyDescent="0.2">
      <c r="A112" s="90">
        <f>'Série Vento-3 dias'!J112</f>
        <v>42334</v>
      </c>
      <c r="B112" s="55">
        <f ca="1">'Série Vento-3 dias'!K112</f>
        <v>12.886822199999999</v>
      </c>
      <c r="C112" s="48">
        <f t="shared" ca="1" si="43"/>
        <v>6.4434111000000002E-2</v>
      </c>
      <c r="D112" s="49">
        <f t="shared" ca="1" si="44"/>
        <v>0.19330233299999999</v>
      </c>
      <c r="E112" s="49">
        <f t="shared" ca="1" si="45"/>
        <v>0.32217055500000003</v>
      </c>
      <c r="F112" s="49">
        <f t="shared" ca="1" si="46"/>
        <v>0.45103877699999995</v>
      </c>
      <c r="G112" s="49">
        <f t="shared" ca="1" si="47"/>
        <v>0.57990699899999998</v>
      </c>
      <c r="H112" s="49">
        <f t="shared" ca="1" si="48"/>
        <v>0.70877522100000001</v>
      </c>
      <c r="I112" s="49">
        <f t="shared" ca="1" si="49"/>
        <v>0.83764344299999993</v>
      </c>
      <c r="J112" s="49">
        <f t="shared" ca="1" si="50"/>
        <v>0.96651166500000008</v>
      </c>
      <c r="K112" s="49">
        <f t="shared" ca="1" si="51"/>
        <v>1.095379887</v>
      </c>
      <c r="L112" s="49">
        <f t="shared" ca="1" si="52"/>
        <v>1.2242481089999999</v>
      </c>
      <c r="M112" s="49">
        <f t="shared" ca="1" si="53"/>
        <v>1.3531163310000001</v>
      </c>
      <c r="N112" s="49">
        <f t="shared" ca="1" si="54"/>
        <v>1.4819845529999998</v>
      </c>
      <c r="O112" s="49">
        <f t="shared" ca="1" si="55"/>
        <v>1.6108527749999999</v>
      </c>
      <c r="P112" s="49">
        <f t="shared" ca="1" si="56"/>
        <v>1.739720997</v>
      </c>
      <c r="Q112" s="49">
        <f t="shared" ca="1" si="57"/>
        <v>1.8685892189999997</v>
      </c>
      <c r="R112" s="49">
        <f t="shared" ca="1" si="58"/>
        <v>1.9974574410000003</v>
      </c>
      <c r="S112" s="50">
        <f t="shared" ca="1" si="59"/>
        <v>2.1263256629999998</v>
      </c>
      <c r="T112" s="48">
        <f t="shared" ca="1" si="60"/>
        <v>0</v>
      </c>
      <c r="U112" s="49">
        <f t="shared" ca="1" si="61"/>
        <v>0</v>
      </c>
      <c r="V112" s="49">
        <f t="shared" ca="1" si="62"/>
        <v>0</v>
      </c>
      <c r="W112" s="49">
        <f t="shared" ca="1" si="63"/>
        <v>0.55164197298403106</v>
      </c>
      <c r="X112" s="49">
        <f t="shared" ca="1" si="64"/>
        <v>5.0510572592527874</v>
      </c>
      <c r="Y112" s="49">
        <f t="shared" ca="1" si="65"/>
        <v>11.476886707928735</v>
      </c>
      <c r="Z112" s="49">
        <f t="shared" ca="1" si="66"/>
        <v>19.82913031901186</v>
      </c>
      <c r="AA112" s="49">
        <f t="shared" ca="1" si="67"/>
        <v>30.107788092502204</v>
      </c>
      <c r="AB112" s="49">
        <f t="shared" ca="1" si="68"/>
        <v>42.312860028399705</v>
      </c>
      <c r="AC112" s="49">
        <f t="shared" ca="1" si="69"/>
        <v>56.444346126704389</v>
      </c>
      <c r="AD112" s="49">
        <f t="shared" ca="1" si="70"/>
        <v>72.502246387416307</v>
      </c>
      <c r="AE112" s="49">
        <f t="shared" ca="1" si="71"/>
        <v>90.486560810535352</v>
      </c>
      <c r="AF112" s="49">
        <f t="shared" ca="1" si="72"/>
        <v>110.39728939606164</v>
      </c>
      <c r="AG112" s="49">
        <f t="shared" ca="1" si="73"/>
        <v>132.23443214399509</v>
      </c>
      <c r="AH112" s="49">
        <f t="shared" ca="1" si="74"/>
        <v>155.9979890543357</v>
      </c>
      <c r="AI112" s="49">
        <f t="shared" ca="1" si="75"/>
        <v>181.68796012708367</v>
      </c>
      <c r="AJ112" s="49">
        <f t="shared" ca="1" si="76"/>
        <v>209.30434536223856</v>
      </c>
      <c r="AK112" s="75">
        <f ca="1">T112*VLOOKUP('Tipo de Pilha_Furieri2014'!$E$1,'Área - us ur_Furieri2014'!$A$4:$R$6,2,FALSE)/1000</f>
        <v>0</v>
      </c>
      <c r="AL112" s="76">
        <f ca="1">U112*VLOOKUP('Tipo de Pilha_Furieri2014'!$E$1,'Área - us ur_Furieri2014'!$A$4:$R$6,3,FALSE)/1000</f>
        <v>0</v>
      </c>
      <c r="AM112" s="76">
        <f ca="1">V112*VLOOKUP('Tipo de Pilha_Furieri2014'!$E$1,'Área - us ur_Furieri2014'!$A$4:$R$6,4,FALSE)/1000</f>
        <v>0</v>
      </c>
      <c r="AN112" s="76">
        <f ca="1">W112*VLOOKUP('Tipo de Pilha_Furieri2014'!$E$1,'Área - us ur_Furieri2014'!$A$4:$R$6,5,FALSE)/1000</f>
        <v>5.3509271379451008E-5</v>
      </c>
      <c r="AO112" s="76">
        <f ca="1">X112*VLOOKUP('Tipo de Pilha_Furieri2014'!$E$1,'Área - us ur_Furieri2014'!$A$4:$R$6,6,FALSE)/1000</f>
        <v>8.0311810422119322E-4</v>
      </c>
      <c r="AP112" s="76">
        <f ca="1">Y112*VLOOKUP('Tipo de Pilha_Furieri2014'!$E$1,'Área - us ur_Furieri2014'!$A$4:$R$6,7,FALSE)/1000</f>
        <v>2.3298080017095332E-3</v>
      </c>
      <c r="AQ112" s="76">
        <f ca="1">Z112*VLOOKUP('Tipo de Pilha_Furieri2014'!$E$1,'Área - us ur_Furieri2014'!$A$4:$R$6,8,FALSE)/1000</f>
        <v>3.0338569388088142E-3</v>
      </c>
      <c r="AR112" s="76">
        <f ca="1">AA112*VLOOKUP('Tipo de Pilha_Furieri2014'!$E$1,'Área - us ur_Furieri2014'!$A$4:$R$6,9,FALSE)/1000</f>
        <v>3.2817489020827402E-3</v>
      </c>
      <c r="AS112" s="76">
        <f ca="1">AB112*VLOOKUP('Tipo de Pilha_Furieri2014'!$E$1,'Área - us ur_Furieri2014'!$A$4:$R$6,10,FALSE)/1000</f>
        <v>2.2848944415335844E-3</v>
      </c>
      <c r="AT112" s="76">
        <f ca="1">AC112*VLOOKUP('Tipo de Pilha_Furieri2014'!$E$1,'Área - us ur_Furieri2014'!$A$4:$R$6,11,FALSE)/1000</f>
        <v>1.9755521144346538E-3</v>
      </c>
      <c r="AU112" s="76">
        <f ca="1">AD112*VLOOKUP('Tipo de Pilha_Furieri2014'!$E$1,'Área - us ur_Furieri2014'!$A$4:$R$6,12,FALSE)/1000</f>
        <v>1.7400539132979914E-3</v>
      </c>
      <c r="AV112" s="76">
        <f ca="1">AE112*VLOOKUP('Tipo de Pilha_Furieri2014'!$E$1,'Área - us ur_Furieri2014'!$A$4:$R$6,13,FALSE)/1000</f>
        <v>5.4291936486321212E-4</v>
      </c>
      <c r="AW112" s="76">
        <f ca="1">AF112*VLOOKUP('Tipo de Pilha_Furieri2014'!$E$1,'Área - us ur_Furieri2014'!$A$4:$R$6,14,FALSE)/1000</f>
        <v>3.3119186818818491E-4</v>
      </c>
      <c r="AX112" s="76">
        <f ca="1">AG112*VLOOKUP('Tipo de Pilha_Furieri2014'!$E$1,'Área - us ur_Furieri2014'!$A$4:$R$6,15,FALSE)/1000</f>
        <v>1.322344321439951E-4</v>
      </c>
      <c r="AY112" s="76">
        <f ca="1">AH112*VLOOKUP('Tipo de Pilha_Furieri2014'!$E$1,'Área - us ur_Furieri2014'!$A$4:$R$6,16,FALSE)/1000</f>
        <v>0</v>
      </c>
      <c r="AZ112" s="76">
        <f ca="1">AI112*VLOOKUP('Tipo de Pilha_Furieri2014'!$E$1,'Área - us ur_Furieri2014'!$A$4:$R$6,17,FALSE)/1000</f>
        <v>0</v>
      </c>
      <c r="BA112" s="77">
        <f ca="1">AJ112*VLOOKUP('Tipo de Pilha_Furieri2014'!$E$1,'Área - us ur_Furieri2014'!$A$4:$R$6,18,FALSE)/1000</f>
        <v>0</v>
      </c>
      <c r="BB112" s="70">
        <f t="shared" ca="1" si="77"/>
        <v>1.6508887352663357E-2</v>
      </c>
    </row>
    <row r="113" spans="1:54" ht="15" customHeight="1" x14ac:dyDescent="0.2">
      <c r="A113" s="90">
        <f>'Série Vento-3 dias'!J113</f>
        <v>42337</v>
      </c>
      <c r="B113" s="55">
        <f ca="1">'Série Vento-3 dias'!K113</f>
        <v>17.182429599999999</v>
      </c>
      <c r="C113" s="48">
        <f t="shared" ca="1" si="43"/>
        <v>8.5912148000000008E-2</v>
      </c>
      <c r="D113" s="49">
        <f t="shared" ca="1" si="44"/>
        <v>0.25773644399999995</v>
      </c>
      <c r="E113" s="49">
        <f t="shared" ca="1" si="45"/>
        <v>0.42956074</v>
      </c>
      <c r="F113" s="49">
        <f t="shared" ca="1" si="46"/>
        <v>0.60138503599999993</v>
      </c>
      <c r="G113" s="49">
        <f t="shared" ca="1" si="47"/>
        <v>0.77320933200000008</v>
      </c>
      <c r="H113" s="49">
        <f t="shared" ca="1" si="48"/>
        <v>0.94503362800000001</v>
      </c>
      <c r="I113" s="49">
        <f t="shared" ca="1" si="49"/>
        <v>1.1168579240000001</v>
      </c>
      <c r="J113" s="49">
        <f t="shared" ca="1" si="50"/>
        <v>1.2886822200000001</v>
      </c>
      <c r="K113" s="49">
        <f t="shared" ca="1" si="51"/>
        <v>1.4605065159999999</v>
      </c>
      <c r="L113" s="49">
        <f t="shared" ca="1" si="52"/>
        <v>1.632330812</v>
      </c>
      <c r="M113" s="49">
        <f t="shared" ca="1" si="53"/>
        <v>1.804155108</v>
      </c>
      <c r="N113" s="49">
        <f t="shared" ca="1" si="54"/>
        <v>1.9759794039999998</v>
      </c>
      <c r="O113" s="49">
        <f t="shared" ca="1" si="55"/>
        <v>2.1478036999999999</v>
      </c>
      <c r="P113" s="49">
        <f t="shared" ca="1" si="56"/>
        <v>2.3196279959999999</v>
      </c>
      <c r="Q113" s="49">
        <f t="shared" ca="1" si="57"/>
        <v>2.4914522919999995</v>
      </c>
      <c r="R113" s="49">
        <f t="shared" ca="1" si="58"/>
        <v>2.6632765880000004</v>
      </c>
      <c r="S113" s="50">
        <f t="shared" ca="1" si="59"/>
        <v>2.835100884</v>
      </c>
      <c r="T113" s="48">
        <f t="shared" ca="1" si="60"/>
        <v>0</v>
      </c>
      <c r="U113" s="49">
        <f t="shared" ca="1" si="61"/>
        <v>0</v>
      </c>
      <c r="V113" s="49">
        <f t="shared" ca="1" si="62"/>
        <v>0</v>
      </c>
      <c r="W113" s="49">
        <f t="shared" ca="1" si="63"/>
        <v>5.9882500727538321</v>
      </c>
      <c r="X113" s="49">
        <f t="shared" ca="1" si="64"/>
        <v>15.412206743169406</v>
      </c>
      <c r="Y113" s="49">
        <f t="shared" ca="1" si="65"/>
        <v>28.260899702308862</v>
      </c>
      <c r="Z113" s="49">
        <f t="shared" ca="1" si="66"/>
        <v>44.534328950172224</v>
      </c>
      <c r="AA113" s="49">
        <f t="shared" ca="1" si="67"/>
        <v>64.232494486759464</v>
      </c>
      <c r="AB113" s="49">
        <f t="shared" ca="1" si="68"/>
        <v>87.355396312070582</v>
      </c>
      <c r="AC113" s="49">
        <f t="shared" ca="1" si="69"/>
        <v>113.90303442610561</v>
      </c>
      <c r="AD113" s="49">
        <f t="shared" ca="1" si="70"/>
        <v>143.87540882886452</v>
      </c>
      <c r="AE113" s="49">
        <f t="shared" ca="1" si="71"/>
        <v>177.27251952034732</v>
      </c>
      <c r="AF113" s="49">
        <f t="shared" ca="1" si="72"/>
        <v>214.09436650055397</v>
      </c>
      <c r="AG113" s="49">
        <f t="shared" ca="1" si="73"/>
        <v>254.34094976948461</v>
      </c>
      <c r="AH113" s="49">
        <f t="shared" ca="1" si="74"/>
        <v>298.01226932713894</v>
      </c>
      <c r="AI113" s="49">
        <f t="shared" ca="1" si="75"/>
        <v>345.10832517351753</v>
      </c>
      <c r="AJ113" s="49">
        <f t="shared" ca="1" si="76"/>
        <v>395.6291173086197</v>
      </c>
      <c r="AK113" s="75">
        <f ca="1">T113*VLOOKUP('Tipo de Pilha_Furieri2014'!$E$1,'Área - us ur_Furieri2014'!$A$4:$R$6,2,FALSE)/1000</f>
        <v>0</v>
      </c>
      <c r="AL113" s="76">
        <f ca="1">U113*VLOOKUP('Tipo de Pilha_Furieri2014'!$E$1,'Área - us ur_Furieri2014'!$A$4:$R$6,3,FALSE)/1000</f>
        <v>0</v>
      </c>
      <c r="AM113" s="76">
        <f ca="1">V113*VLOOKUP('Tipo de Pilha_Furieri2014'!$E$1,'Área - us ur_Furieri2014'!$A$4:$R$6,4,FALSE)/1000</f>
        <v>0</v>
      </c>
      <c r="AN113" s="76">
        <f ca="1">W113*VLOOKUP('Tipo de Pilha_Furieri2014'!$E$1,'Área - us ur_Furieri2014'!$A$4:$R$6,5,FALSE)/1000</f>
        <v>5.8086025705712167E-4</v>
      </c>
      <c r="AO113" s="76">
        <f ca="1">X113*VLOOKUP('Tipo de Pilha_Furieri2014'!$E$1,'Área - us ur_Furieri2014'!$A$4:$R$6,6,FALSE)/1000</f>
        <v>2.4505408721639354E-3</v>
      </c>
      <c r="AP113" s="76">
        <f ca="1">Y113*VLOOKUP('Tipo de Pilha_Furieri2014'!$E$1,'Área - us ur_Furieri2014'!$A$4:$R$6,7,FALSE)/1000</f>
        <v>5.7369626395686992E-3</v>
      </c>
      <c r="AQ113" s="76">
        <f ca="1">Z113*VLOOKUP('Tipo de Pilha_Furieri2014'!$E$1,'Área - us ur_Furieri2014'!$A$4:$R$6,8,FALSE)/1000</f>
        <v>6.8137523293763502E-3</v>
      </c>
      <c r="AR113" s="76">
        <f ca="1">AA113*VLOOKUP('Tipo de Pilha_Furieri2014'!$E$1,'Área - us ur_Furieri2014'!$A$4:$R$6,9,FALSE)/1000</f>
        <v>7.0013418990567816E-3</v>
      </c>
      <c r="AS113" s="76">
        <f ca="1">AB113*VLOOKUP('Tipo de Pilha_Furieri2014'!$E$1,'Área - us ur_Furieri2014'!$A$4:$R$6,10,FALSE)/1000</f>
        <v>4.7171914008518117E-3</v>
      </c>
      <c r="AT113" s="76">
        <f ca="1">AC113*VLOOKUP('Tipo de Pilha_Furieri2014'!$E$1,'Área - us ur_Furieri2014'!$A$4:$R$6,11,FALSE)/1000</f>
        <v>3.9866062049136964E-3</v>
      </c>
      <c r="AU113" s="76">
        <f ca="1">AD113*VLOOKUP('Tipo de Pilha_Furieri2014'!$E$1,'Área - us ur_Furieri2014'!$A$4:$R$6,12,FALSE)/1000</f>
        <v>3.4530098118927487E-3</v>
      </c>
      <c r="AV113" s="76">
        <f ca="1">AE113*VLOOKUP('Tipo de Pilha_Furieri2014'!$E$1,'Área - us ur_Furieri2014'!$A$4:$R$6,13,FALSE)/1000</f>
        <v>1.063635117122084E-3</v>
      </c>
      <c r="AW113" s="76">
        <f ca="1">AF113*VLOOKUP('Tipo de Pilha_Furieri2014'!$E$1,'Área - us ur_Furieri2014'!$A$4:$R$6,14,FALSE)/1000</f>
        <v>6.422830995016619E-4</v>
      </c>
      <c r="AX113" s="76">
        <f ca="1">AG113*VLOOKUP('Tipo de Pilha_Furieri2014'!$E$1,'Área - us ur_Furieri2014'!$A$4:$R$6,15,FALSE)/1000</f>
        <v>2.5434094976948461E-4</v>
      </c>
      <c r="AY113" s="76">
        <f ca="1">AH113*VLOOKUP('Tipo de Pilha_Furieri2014'!$E$1,'Área - us ur_Furieri2014'!$A$4:$R$6,16,FALSE)/1000</f>
        <v>0</v>
      </c>
      <c r="AZ113" s="76">
        <f ca="1">AI113*VLOOKUP('Tipo de Pilha_Furieri2014'!$E$1,'Área - us ur_Furieri2014'!$A$4:$R$6,17,FALSE)/1000</f>
        <v>0</v>
      </c>
      <c r="BA113" s="77">
        <f ca="1">AJ113*VLOOKUP('Tipo de Pilha_Furieri2014'!$E$1,'Área - us ur_Furieri2014'!$A$4:$R$6,18,FALSE)/1000</f>
        <v>0</v>
      </c>
      <c r="BB113" s="70">
        <f t="shared" ca="1" si="77"/>
        <v>3.6700524581274374E-2</v>
      </c>
    </row>
    <row r="114" spans="1:54" ht="15" customHeight="1" x14ac:dyDescent="0.2">
      <c r="A114" s="90">
        <f>'Série Vento-3 dias'!J114</f>
        <v>42340</v>
      </c>
      <c r="B114" s="55">
        <f ca="1">'Série Vento-3 dias'!K114</f>
        <v>15.464186639999999</v>
      </c>
      <c r="C114" s="48">
        <f t="shared" ca="1" si="43"/>
        <v>7.7320933200000011E-2</v>
      </c>
      <c r="D114" s="49">
        <f t="shared" ca="1" si="44"/>
        <v>0.23196279959999999</v>
      </c>
      <c r="E114" s="49">
        <f t="shared" ca="1" si="45"/>
        <v>0.38660466599999999</v>
      </c>
      <c r="F114" s="49">
        <f t="shared" ca="1" si="46"/>
        <v>0.54124653239999987</v>
      </c>
      <c r="G114" s="49">
        <f t="shared" ca="1" si="47"/>
        <v>0.69588839880000009</v>
      </c>
      <c r="H114" s="49">
        <f t="shared" ca="1" si="48"/>
        <v>0.85053026520000008</v>
      </c>
      <c r="I114" s="49">
        <f t="shared" ca="1" si="49"/>
        <v>1.0051721316</v>
      </c>
      <c r="J114" s="49">
        <f t="shared" ca="1" si="50"/>
        <v>1.1598139980000002</v>
      </c>
      <c r="K114" s="49">
        <f t="shared" ca="1" si="51"/>
        <v>1.3144558644</v>
      </c>
      <c r="L114" s="49">
        <f t="shared" ca="1" si="52"/>
        <v>1.4690977307999999</v>
      </c>
      <c r="M114" s="49">
        <f t="shared" ca="1" si="53"/>
        <v>1.6237395972000002</v>
      </c>
      <c r="N114" s="49">
        <f t="shared" ca="1" si="54"/>
        <v>1.7783814635999997</v>
      </c>
      <c r="O114" s="49">
        <f t="shared" ca="1" si="55"/>
        <v>1.9330233299999999</v>
      </c>
      <c r="P114" s="49">
        <f t="shared" ca="1" si="56"/>
        <v>2.0876651964000001</v>
      </c>
      <c r="Q114" s="49">
        <f t="shared" ca="1" si="57"/>
        <v>2.2423070627999997</v>
      </c>
      <c r="R114" s="49">
        <f t="shared" ca="1" si="58"/>
        <v>2.3969489292000001</v>
      </c>
      <c r="S114" s="50">
        <f t="shared" ca="1" si="59"/>
        <v>2.5515907956000001</v>
      </c>
      <c r="T114" s="48">
        <f t="shared" ca="1" si="60"/>
        <v>0</v>
      </c>
      <c r="U114" s="49">
        <f t="shared" ca="1" si="61"/>
        <v>0</v>
      </c>
      <c r="V114" s="49">
        <f t="shared" ca="1" si="62"/>
        <v>0</v>
      </c>
      <c r="W114" s="49">
        <f t="shared" ca="1" si="63"/>
        <v>3.4989591863194018</v>
      </c>
      <c r="X114" s="49">
        <f t="shared" ca="1" si="64"/>
        <v>10.747615125752819</v>
      </c>
      <c r="Y114" s="49">
        <f t="shared" ca="1" si="65"/>
        <v>20.770307459052582</v>
      </c>
      <c r="Z114" s="49">
        <f t="shared" ca="1" si="66"/>
        <v>33.567036186218694</v>
      </c>
      <c r="AA114" s="49">
        <f t="shared" ca="1" si="67"/>
        <v>49.137801307251181</v>
      </c>
      <c r="AB114" s="49">
        <f t="shared" ca="1" si="68"/>
        <v>67.482602822149971</v>
      </c>
      <c r="AC114" s="49">
        <f t="shared" ca="1" si="69"/>
        <v>88.60144073091513</v>
      </c>
      <c r="AD114" s="49">
        <f t="shared" ca="1" si="70"/>
        <v>112.4943150335467</v>
      </c>
      <c r="AE114" s="49">
        <f t="shared" ca="1" si="71"/>
        <v>139.16122573004449</v>
      </c>
      <c r="AF114" s="49">
        <f t="shared" ca="1" si="72"/>
        <v>168.60217282040875</v>
      </c>
      <c r="AG114" s="49">
        <f t="shared" ca="1" si="73"/>
        <v>200.81715630463935</v>
      </c>
      <c r="AH114" s="49">
        <f t="shared" ca="1" si="74"/>
        <v>235.80617618273621</v>
      </c>
      <c r="AI114" s="49">
        <f t="shared" ca="1" si="75"/>
        <v>273.56923245469955</v>
      </c>
      <c r="AJ114" s="49">
        <f t="shared" ca="1" si="76"/>
        <v>314.10632512052916</v>
      </c>
      <c r="AK114" s="75">
        <f ca="1">T114*VLOOKUP('Tipo de Pilha_Furieri2014'!$E$1,'Área - us ur_Furieri2014'!$A$4:$R$6,2,FALSE)/1000</f>
        <v>0</v>
      </c>
      <c r="AL114" s="76">
        <f ca="1">U114*VLOOKUP('Tipo de Pilha_Furieri2014'!$E$1,'Área - us ur_Furieri2014'!$A$4:$R$6,3,FALSE)/1000</f>
        <v>0</v>
      </c>
      <c r="AM114" s="76">
        <f ca="1">V114*VLOOKUP('Tipo de Pilha_Furieri2014'!$E$1,'Área - us ur_Furieri2014'!$A$4:$R$6,4,FALSE)/1000</f>
        <v>0</v>
      </c>
      <c r="AN114" s="76">
        <f ca="1">W114*VLOOKUP('Tipo de Pilha_Furieri2014'!$E$1,'Área - us ur_Furieri2014'!$A$4:$R$6,5,FALSE)/1000</f>
        <v>3.3939904107298198E-4</v>
      </c>
      <c r="AO114" s="76">
        <f ca="1">X114*VLOOKUP('Tipo de Pilha_Furieri2014'!$E$1,'Área - us ur_Furieri2014'!$A$4:$R$6,6,FALSE)/1000</f>
        <v>1.7088708049946984E-3</v>
      </c>
      <c r="AP114" s="76">
        <f ca="1">Y114*VLOOKUP('Tipo de Pilha_Furieri2014'!$E$1,'Área - us ur_Furieri2014'!$A$4:$R$6,7,FALSE)/1000</f>
        <v>4.2163724141876741E-3</v>
      </c>
      <c r="AQ114" s="76">
        <f ca="1">Z114*VLOOKUP('Tipo de Pilha_Furieri2014'!$E$1,'Área - us ur_Furieri2014'!$A$4:$R$6,8,FALSE)/1000</f>
        <v>5.1357565364914598E-3</v>
      </c>
      <c r="AR114" s="76">
        <f ca="1">AA114*VLOOKUP('Tipo de Pilha_Furieri2014'!$E$1,'Área - us ur_Furieri2014'!$A$4:$R$6,9,FALSE)/1000</f>
        <v>5.3560203424903785E-3</v>
      </c>
      <c r="AS114" s="76">
        <f ca="1">AB114*VLOOKUP('Tipo de Pilha_Furieri2014'!$E$1,'Área - us ur_Furieri2014'!$A$4:$R$6,10,FALSE)/1000</f>
        <v>3.6440605523960987E-3</v>
      </c>
      <c r="AT114" s="76">
        <f ca="1">AC114*VLOOKUP('Tipo de Pilha_Furieri2014'!$E$1,'Área - us ur_Furieri2014'!$A$4:$R$6,11,FALSE)/1000</f>
        <v>3.1010504255820298E-3</v>
      </c>
      <c r="AU114" s="76">
        <f ca="1">AD114*VLOOKUP('Tipo de Pilha_Furieri2014'!$E$1,'Área - us ur_Furieri2014'!$A$4:$R$6,12,FALSE)/1000</f>
        <v>2.6998635608051205E-3</v>
      </c>
      <c r="AV114" s="76">
        <f ca="1">AE114*VLOOKUP('Tipo de Pilha_Furieri2014'!$E$1,'Área - us ur_Furieri2014'!$A$4:$R$6,13,FALSE)/1000</f>
        <v>8.3496735438026693E-4</v>
      </c>
      <c r="AW114" s="76">
        <f ca="1">AF114*VLOOKUP('Tipo de Pilha_Furieri2014'!$E$1,'Área - us ur_Furieri2014'!$A$4:$R$6,14,FALSE)/1000</f>
        <v>5.0580651846122624E-4</v>
      </c>
      <c r="AX114" s="76">
        <f ca="1">AG114*VLOOKUP('Tipo de Pilha_Furieri2014'!$E$1,'Área - us ur_Furieri2014'!$A$4:$R$6,15,FALSE)/1000</f>
        <v>2.0081715630463937E-4</v>
      </c>
      <c r="AY114" s="76">
        <f ca="1">AH114*VLOOKUP('Tipo de Pilha_Furieri2014'!$E$1,'Área - us ur_Furieri2014'!$A$4:$R$6,16,FALSE)/1000</f>
        <v>0</v>
      </c>
      <c r="AZ114" s="76">
        <f ca="1">AI114*VLOOKUP('Tipo de Pilha_Furieri2014'!$E$1,'Área - us ur_Furieri2014'!$A$4:$R$6,17,FALSE)/1000</f>
        <v>0</v>
      </c>
      <c r="BA114" s="77">
        <f ca="1">AJ114*VLOOKUP('Tipo de Pilha_Furieri2014'!$E$1,'Área - us ur_Furieri2014'!$A$4:$R$6,18,FALSE)/1000</f>
        <v>0</v>
      </c>
      <c r="BB114" s="70">
        <f t="shared" ca="1" si="77"/>
        <v>2.7742984707166574E-2</v>
      </c>
    </row>
    <row r="115" spans="1:54" ht="15" customHeight="1" x14ac:dyDescent="0.2">
      <c r="A115" s="90">
        <f>'Série Vento-3 dias'!J115</f>
        <v>42343</v>
      </c>
      <c r="B115" s="55">
        <f ca="1">'Série Vento-3 dias'!K115</f>
        <v>17.182429599999999</v>
      </c>
      <c r="C115" s="48">
        <f t="shared" ca="1" si="43"/>
        <v>8.5912148000000008E-2</v>
      </c>
      <c r="D115" s="49">
        <f t="shared" ca="1" si="44"/>
        <v>0.25773644399999995</v>
      </c>
      <c r="E115" s="49">
        <f t="shared" ca="1" si="45"/>
        <v>0.42956074</v>
      </c>
      <c r="F115" s="49">
        <f t="shared" ca="1" si="46"/>
        <v>0.60138503599999993</v>
      </c>
      <c r="G115" s="49">
        <f t="shared" ca="1" si="47"/>
        <v>0.77320933200000008</v>
      </c>
      <c r="H115" s="49">
        <f t="shared" ca="1" si="48"/>
        <v>0.94503362800000001</v>
      </c>
      <c r="I115" s="49">
        <f t="shared" ca="1" si="49"/>
        <v>1.1168579240000001</v>
      </c>
      <c r="J115" s="49">
        <f t="shared" ca="1" si="50"/>
        <v>1.2886822200000001</v>
      </c>
      <c r="K115" s="49">
        <f t="shared" ca="1" si="51"/>
        <v>1.4605065159999999</v>
      </c>
      <c r="L115" s="49">
        <f t="shared" ca="1" si="52"/>
        <v>1.632330812</v>
      </c>
      <c r="M115" s="49">
        <f t="shared" ca="1" si="53"/>
        <v>1.804155108</v>
      </c>
      <c r="N115" s="49">
        <f t="shared" ca="1" si="54"/>
        <v>1.9759794039999998</v>
      </c>
      <c r="O115" s="49">
        <f t="shared" ca="1" si="55"/>
        <v>2.1478036999999999</v>
      </c>
      <c r="P115" s="49">
        <f t="shared" ca="1" si="56"/>
        <v>2.3196279959999999</v>
      </c>
      <c r="Q115" s="49">
        <f t="shared" ca="1" si="57"/>
        <v>2.4914522919999995</v>
      </c>
      <c r="R115" s="49">
        <f t="shared" ca="1" si="58"/>
        <v>2.6632765880000004</v>
      </c>
      <c r="S115" s="50">
        <f t="shared" ca="1" si="59"/>
        <v>2.835100884</v>
      </c>
      <c r="T115" s="48">
        <f t="shared" ca="1" si="60"/>
        <v>0</v>
      </c>
      <c r="U115" s="49">
        <f t="shared" ca="1" si="61"/>
        <v>0</v>
      </c>
      <c r="V115" s="49">
        <f t="shared" ca="1" si="62"/>
        <v>0</v>
      </c>
      <c r="W115" s="49">
        <f t="shared" ca="1" si="63"/>
        <v>5.9882500727538321</v>
      </c>
      <c r="X115" s="49">
        <f t="shared" ca="1" si="64"/>
        <v>15.412206743169406</v>
      </c>
      <c r="Y115" s="49">
        <f t="shared" ca="1" si="65"/>
        <v>28.260899702308862</v>
      </c>
      <c r="Z115" s="49">
        <f t="shared" ca="1" si="66"/>
        <v>44.534328950172224</v>
      </c>
      <c r="AA115" s="49">
        <f t="shared" ca="1" si="67"/>
        <v>64.232494486759464</v>
      </c>
      <c r="AB115" s="49">
        <f t="shared" ca="1" si="68"/>
        <v>87.355396312070582</v>
      </c>
      <c r="AC115" s="49">
        <f t="shared" ca="1" si="69"/>
        <v>113.90303442610561</v>
      </c>
      <c r="AD115" s="49">
        <f t="shared" ca="1" si="70"/>
        <v>143.87540882886452</v>
      </c>
      <c r="AE115" s="49">
        <f t="shared" ca="1" si="71"/>
        <v>177.27251952034732</v>
      </c>
      <c r="AF115" s="49">
        <f t="shared" ca="1" si="72"/>
        <v>214.09436650055397</v>
      </c>
      <c r="AG115" s="49">
        <f t="shared" ca="1" si="73"/>
        <v>254.34094976948461</v>
      </c>
      <c r="AH115" s="49">
        <f t="shared" ca="1" si="74"/>
        <v>298.01226932713894</v>
      </c>
      <c r="AI115" s="49">
        <f t="shared" ca="1" si="75"/>
        <v>345.10832517351753</v>
      </c>
      <c r="AJ115" s="49">
        <f t="shared" ca="1" si="76"/>
        <v>395.6291173086197</v>
      </c>
      <c r="AK115" s="75">
        <f ca="1">T115*VLOOKUP('Tipo de Pilha_Furieri2014'!$E$1,'Área - us ur_Furieri2014'!$A$4:$R$6,2,FALSE)/1000</f>
        <v>0</v>
      </c>
      <c r="AL115" s="76">
        <f ca="1">U115*VLOOKUP('Tipo de Pilha_Furieri2014'!$E$1,'Área - us ur_Furieri2014'!$A$4:$R$6,3,FALSE)/1000</f>
        <v>0</v>
      </c>
      <c r="AM115" s="76">
        <f ca="1">V115*VLOOKUP('Tipo de Pilha_Furieri2014'!$E$1,'Área - us ur_Furieri2014'!$A$4:$R$6,4,FALSE)/1000</f>
        <v>0</v>
      </c>
      <c r="AN115" s="76">
        <f ca="1">W115*VLOOKUP('Tipo de Pilha_Furieri2014'!$E$1,'Área - us ur_Furieri2014'!$A$4:$R$6,5,FALSE)/1000</f>
        <v>5.8086025705712167E-4</v>
      </c>
      <c r="AO115" s="76">
        <f ca="1">X115*VLOOKUP('Tipo de Pilha_Furieri2014'!$E$1,'Área - us ur_Furieri2014'!$A$4:$R$6,6,FALSE)/1000</f>
        <v>2.4505408721639354E-3</v>
      </c>
      <c r="AP115" s="76">
        <f ca="1">Y115*VLOOKUP('Tipo de Pilha_Furieri2014'!$E$1,'Área - us ur_Furieri2014'!$A$4:$R$6,7,FALSE)/1000</f>
        <v>5.7369626395686992E-3</v>
      </c>
      <c r="AQ115" s="76">
        <f ca="1">Z115*VLOOKUP('Tipo de Pilha_Furieri2014'!$E$1,'Área - us ur_Furieri2014'!$A$4:$R$6,8,FALSE)/1000</f>
        <v>6.8137523293763502E-3</v>
      </c>
      <c r="AR115" s="76">
        <f ca="1">AA115*VLOOKUP('Tipo de Pilha_Furieri2014'!$E$1,'Área - us ur_Furieri2014'!$A$4:$R$6,9,FALSE)/1000</f>
        <v>7.0013418990567816E-3</v>
      </c>
      <c r="AS115" s="76">
        <f ca="1">AB115*VLOOKUP('Tipo de Pilha_Furieri2014'!$E$1,'Área - us ur_Furieri2014'!$A$4:$R$6,10,FALSE)/1000</f>
        <v>4.7171914008518117E-3</v>
      </c>
      <c r="AT115" s="76">
        <f ca="1">AC115*VLOOKUP('Tipo de Pilha_Furieri2014'!$E$1,'Área - us ur_Furieri2014'!$A$4:$R$6,11,FALSE)/1000</f>
        <v>3.9866062049136964E-3</v>
      </c>
      <c r="AU115" s="76">
        <f ca="1">AD115*VLOOKUP('Tipo de Pilha_Furieri2014'!$E$1,'Área - us ur_Furieri2014'!$A$4:$R$6,12,FALSE)/1000</f>
        <v>3.4530098118927487E-3</v>
      </c>
      <c r="AV115" s="76">
        <f ca="1">AE115*VLOOKUP('Tipo de Pilha_Furieri2014'!$E$1,'Área - us ur_Furieri2014'!$A$4:$R$6,13,FALSE)/1000</f>
        <v>1.063635117122084E-3</v>
      </c>
      <c r="AW115" s="76">
        <f ca="1">AF115*VLOOKUP('Tipo de Pilha_Furieri2014'!$E$1,'Área - us ur_Furieri2014'!$A$4:$R$6,14,FALSE)/1000</f>
        <v>6.422830995016619E-4</v>
      </c>
      <c r="AX115" s="76">
        <f ca="1">AG115*VLOOKUP('Tipo de Pilha_Furieri2014'!$E$1,'Área - us ur_Furieri2014'!$A$4:$R$6,15,FALSE)/1000</f>
        <v>2.5434094976948461E-4</v>
      </c>
      <c r="AY115" s="76">
        <f ca="1">AH115*VLOOKUP('Tipo de Pilha_Furieri2014'!$E$1,'Área - us ur_Furieri2014'!$A$4:$R$6,16,FALSE)/1000</f>
        <v>0</v>
      </c>
      <c r="AZ115" s="76">
        <f ca="1">AI115*VLOOKUP('Tipo de Pilha_Furieri2014'!$E$1,'Área - us ur_Furieri2014'!$A$4:$R$6,17,FALSE)/1000</f>
        <v>0</v>
      </c>
      <c r="BA115" s="77">
        <f ca="1">AJ115*VLOOKUP('Tipo de Pilha_Furieri2014'!$E$1,'Área - us ur_Furieri2014'!$A$4:$R$6,18,FALSE)/1000</f>
        <v>0</v>
      </c>
      <c r="BB115" s="70">
        <f t="shared" ca="1" si="77"/>
        <v>3.6700524581274374E-2</v>
      </c>
    </row>
    <row r="116" spans="1:54" ht="15" customHeight="1" x14ac:dyDescent="0.2">
      <c r="A116" s="90">
        <f>'Série Vento-3 dias'!J116</f>
        <v>42346</v>
      </c>
      <c r="B116" s="55">
        <f ca="1">'Série Vento-3 dias'!K116</f>
        <v>17.182429599999999</v>
      </c>
      <c r="C116" s="48">
        <f t="shared" ca="1" si="43"/>
        <v>8.5912148000000008E-2</v>
      </c>
      <c r="D116" s="49">
        <f t="shared" ca="1" si="44"/>
        <v>0.25773644399999995</v>
      </c>
      <c r="E116" s="49">
        <f t="shared" ca="1" si="45"/>
        <v>0.42956074</v>
      </c>
      <c r="F116" s="49">
        <f t="shared" ca="1" si="46"/>
        <v>0.60138503599999993</v>
      </c>
      <c r="G116" s="49">
        <f t="shared" ca="1" si="47"/>
        <v>0.77320933200000008</v>
      </c>
      <c r="H116" s="49">
        <f t="shared" ca="1" si="48"/>
        <v>0.94503362800000001</v>
      </c>
      <c r="I116" s="49">
        <f t="shared" ca="1" si="49"/>
        <v>1.1168579240000001</v>
      </c>
      <c r="J116" s="49">
        <f t="shared" ca="1" si="50"/>
        <v>1.2886822200000001</v>
      </c>
      <c r="K116" s="49">
        <f t="shared" ca="1" si="51"/>
        <v>1.4605065159999999</v>
      </c>
      <c r="L116" s="49">
        <f t="shared" ca="1" si="52"/>
        <v>1.632330812</v>
      </c>
      <c r="M116" s="49">
        <f t="shared" ca="1" si="53"/>
        <v>1.804155108</v>
      </c>
      <c r="N116" s="49">
        <f t="shared" ca="1" si="54"/>
        <v>1.9759794039999998</v>
      </c>
      <c r="O116" s="49">
        <f t="shared" ca="1" si="55"/>
        <v>2.1478036999999999</v>
      </c>
      <c r="P116" s="49">
        <f t="shared" ca="1" si="56"/>
        <v>2.3196279959999999</v>
      </c>
      <c r="Q116" s="49">
        <f t="shared" ca="1" si="57"/>
        <v>2.4914522919999995</v>
      </c>
      <c r="R116" s="49">
        <f t="shared" ca="1" si="58"/>
        <v>2.6632765880000004</v>
      </c>
      <c r="S116" s="50">
        <f t="shared" ca="1" si="59"/>
        <v>2.835100884</v>
      </c>
      <c r="T116" s="48">
        <f t="shared" ca="1" si="60"/>
        <v>0</v>
      </c>
      <c r="U116" s="49">
        <f t="shared" ca="1" si="61"/>
        <v>0</v>
      </c>
      <c r="V116" s="49">
        <f t="shared" ca="1" si="62"/>
        <v>0</v>
      </c>
      <c r="W116" s="49">
        <f t="shared" ca="1" si="63"/>
        <v>5.9882500727538321</v>
      </c>
      <c r="X116" s="49">
        <f t="shared" ca="1" si="64"/>
        <v>15.412206743169406</v>
      </c>
      <c r="Y116" s="49">
        <f t="shared" ca="1" si="65"/>
        <v>28.260899702308862</v>
      </c>
      <c r="Z116" s="49">
        <f t="shared" ca="1" si="66"/>
        <v>44.534328950172224</v>
      </c>
      <c r="AA116" s="49">
        <f t="shared" ca="1" si="67"/>
        <v>64.232494486759464</v>
      </c>
      <c r="AB116" s="49">
        <f t="shared" ca="1" si="68"/>
        <v>87.355396312070582</v>
      </c>
      <c r="AC116" s="49">
        <f t="shared" ca="1" si="69"/>
        <v>113.90303442610561</v>
      </c>
      <c r="AD116" s="49">
        <f t="shared" ca="1" si="70"/>
        <v>143.87540882886452</v>
      </c>
      <c r="AE116" s="49">
        <f t="shared" ca="1" si="71"/>
        <v>177.27251952034732</v>
      </c>
      <c r="AF116" s="49">
        <f t="shared" ca="1" si="72"/>
        <v>214.09436650055397</v>
      </c>
      <c r="AG116" s="49">
        <f t="shared" ca="1" si="73"/>
        <v>254.34094976948461</v>
      </c>
      <c r="AH116" s="49">
        <f t="shared" ca="1" si="74"/>
        <v>298.01226932713894</v>
      </c>
      <c r="AI116" s="49">
        <f t="shared" ca="1" si="75"/>
        <v>345.10832517351753</v>
      </c>
      <c r="AJ116" s="49">
        <f t="shared" ca="1" si="76"/>
        <v>395.6291173086197</v>
      </c>
      <c r="AK116" s="75">
        <f ca="1">T116*VLOOKUP('Tipo de Pilha_Furieri2014'!$E$1,'Área - us ur_Furieri2014'!$A$4:$R$6,2,FALSE)/1000</f>
        <v>0</v>
      </c>
      <c r="AL116" s="76">
        <f ca="1">U116*VLOOKUP('Tipo de Pilha_Furieri2014'!$E$1,'Área - us ur_Furieri2014'!$A$4:$R$6,3,FALSE)/1000</f>
        <v>0</v>
      </c>
      <c r="AM116" s="76">
        <f ca="1">V116*VLOOKUP('Tipo de Pilha_Furieri2014'!$E$1,'Área - us ur_Furieri2014'!$A$4:$R$6,4,FALSE)/1000</f>
        <v>0</v>
      </c>
      <c r="AN116" s="76">
        <f ca="1">W116*VLOOKUP('Tipo de Pilha_Furieri2014'!$E$1,'Área - us ur_Furieri2014'!$A$4:$R$6,5,FALSE)/1000</f>
        <v>5.8086025705712167E-4</v>
      </c>
      <c r="AO116" s="76">
        <f ca="1">X116*VLOOKUP('Tipo de Pilha_Furieri2014'!$E$1,'Área - us ur_Furieri2014'!$A$4:$R$6,6,FALSE)/1000</f>
        <v>2.4505408721639354E-3</v>
      </c>
      <c r="AP116" s="76">
        <f ca="1">Y116*VLOOKUP('Tipo de Pilha_Furieri2014'!$E$1,'Área - us ur_Furieri2014'!$A$4:$R$6,7,FALSE)/1000</f>
        <v>5.7369626395686992E-3</v>
      </c>
      <c r="AQ116" s="76">
        <f ca="1">Z116*VLOOKUP('Tipo de Pilha_Furieri2014'!$E$1,'Área - us ur_Furieri2014'!$A$4:$R$6,8,FALSE)/1000</f>
        <v>6.8137523293763502E-3</v>
      </c>
      <c r="AR116" s="76">
        <f ca="1">AA116*VLOOKUP('Tipo de Pilha_Furieri2014'!$E$1,'Área - us ur_Furieri2014'!$A$4:$R$6,9,FALSE)/1000</f>
        <v>7.0013418990567816E-3</v>
      </c>
      <c r="AS116" s="76">
        <f ca="1">AB116*VLOOKUP('Tipo de Pilha_Furieri2014'!$E$1,'Área - us ur_Furieri2014'!$A$4:$R$6,10,FALSE)/1000</f>
        <v>4.7171914008518117E-3</v>
      </c>
      <c r="AT116" s="76">
        <f ca="1">AC116*VLOOKUP('Tipo de Pilha_Furieri2014'!$E$1,'Área - us ur_Furieri2014'!$A$4:$R$6,11,FALSE)/1000</f>
        <v>3.9866062049136964E-3</v>
      </c>
      <c r="AU116" s="76">
        <f ca="1">AD116*VLOOKUP('Tipo de Pilha_Furieri2014'!$E$1,'Área - us ur_Furieri2014'!$A$4:$R$6,12,FALSE)/1000</f>
        <v>3.4530098118927487E-3</v>
      </c>
      <c r="AV116" s="76">
        <f ca="1">AE116*VLOOKUP('Tipo de Pilha_Furieri2014'!$E$1,'Área - us ur_Furieri2014'!$A$4:$R$6,13,FALSE)/1000</f>
        <v>1.063635117122084E-3</v>
      </c>
      <c r="AW116" s="76">
        <f ca="1">AF116*VLOOKUP('Tipo de Pilha_Furieri2014'!$E$1,'Área - us ur_Furieri2014'!$A$4:$R$6,14,FALSE)/1000</f>
        <v>6.422830995016619E-4</v>
      </c>
      <c r="AX116" s="76">
        <f ca="1">AG116*VLOOKUP('Tipo de Pilha_Furieri2014'!$E$1,'Área - us ur_Furieri2014'!$A$4:$R$6,15,FALSE)/1000</f>
        <v>2.5434094976948461E-4</v>
      </c>
      <c r="AY116" s="76">
        <f ca="1">AH116*VLOOKUP('Tipo de Pilha_Furieri2014'!$E$1,'Área - us ur_Furieri2014'!$A$4:$R$6,16,FALSE)/1000</f>
        <v>0</v>
      </c>
      <c r="AZ116" s="76">
        <f ca="1">AI116*VLOOKUP('Tipo de Pilha_Furieri2014'!$E$1,'Área - us ur_Furieri2014'!$A$4:$R$6,17,FALSE)/1000</f>
        <v>0</v>
      </c>
      <c r="BA116" s="77">
        <f ca="1">AJ116*VLOOKUP('Tipo de Pilha_Furieri2014'!$E$1,'Área - us ur_Furieri2014'!$A$4:$R$6,18,FALSE)/1000</f>
        <v>0</v>
      </c>
      <c r="BB116" s="70">
        <f t="shared" ca="1" si="77"/>
        <v>3.6700524581274374E-2</v>
      </c>
    </row>
    <row r="117" spans="1:54" ht="15" customHeight="1" x14ac:dyDescent="0.2">
      <c r="A117" s="90">
        <f>'Série Vento-3 dias'!J117</f>
        <v>42349</v>
      </c>
      <c r="B117" s="55">
        <f ca="1">'Série Vento-3 dias'!K117</f>
        <v>16.32330812</v>
      </c>
      <c r="C117" s="48">
        <f t="shared" ca="1" si="43"/>
        <v>8.1616540600000023E-2</v>
      </c>
      <c r="D117" s="49">
        <f t="shared" ca="1" si="44"/>
        <v>0.2448496218</v>
      </c>
      <c r="E117" s="49">
        <f t="shared" ca="1" si="45"/>
        <v>0.40808270300000005</v>
      </c>
      <c r="F117" s="49">
        <f t="shared" ca="1" si="46"/>
        <v>0.57131578419999995</v>
      </c>
      <c r="G117" s="49">
        <f t="shared" ca="1" si="47"/>
        <v>0.73454886540000008</v>
      </c>
      <c r="H117" s="49">
        <f t="shared" ca="1" si="48"/>
        <v>0.8977819466000001</v>
      </c>
      <c r="I117" s="49">
        <f t="shared" ca="1" si="49"/>
        <v>1.0610150278000001</v>
      </c>
      <c r="J117" s="49">
        <f t="shared" ca="1" si="50"/>
        <v>1.2242481090000001</v>
      </c>
      <c r="K117" s="49">
        <f t="shared" ca="1" si="51"/>
        <v>1.3874811902000002</v>
      </c>
      <c r="L117" s="49">
        <f t="shared" ca="1" si="52"/>
        <v>1.5507142714</v>
      </c>
      <c r="M117" s="49">
        <f t="shared" ca="1" si="53"/>
        <v>1.7139473526000002</v>
      </c>
      <c r="N117" s="49">
        <f t="shared" ca="1" si="54"/>
        <v>1.8771804337999998</v>
      </c>
      <c r="O117" s="49">
        <f t="shared" ca="1" si="55"/>
        <v>2.040413515</v>
      </c>
      <c r="P117" s="49">
        <f t="shared" ca="1" si="56"/>
        <v>2.2036465962</v>
      </c>
      <c r="Q117" s="49">
        <f t="shared" ca="1" si="57"/>
        <v>2.3668796774</v>
      </c>
      <c r="R117" s="49">
        <f t="shared" ca="1" si="58"/>
        <v>2.5301127586000005</v>
      </c>
      <c r="S117" s="50">
        <f t="shared" ca="1" si="59"/>
        <v>2.6933458398000001</v>
      </c>
      <c r="T117" s="48">
        <f t="shared" ca="1" si="60"/>
        <v>0</v>
      </c>
      <c r="U117" s="49">
        <f t="shared" ca="1" si="61"/>
        <v>0</v>
      </c>
      <c r="V117" s="49">
        <f t="shared" ca="1" si="62"/>
        <v>0</v>
      </c>
      <c r="W117" s="49">
        <f t="shared" ca="1" si="63"/>
        <v>4.6911633551155347</v>
      </c>
      <c r="X117" s="49">
        <f t="shared" ca="1" si="64"/>
        <v>12.993222297152791</v>
      </c>
      <c r="Y117" s="49">
        <f t="shared" ca="1" si="65"/>
        <v>24.386105739763352</v>
      </c>
      <c r="Z117" s="49">
        <f t="shared" ca="1" si="66"/>
        <v>38.869813682947239</v>
      </c>
      <c r="AA117" s="49">
        <f t="shared" ca="1" si="67"/>
        <v>56.444346126704431</v>
      </c>
      <c r="AB117" s="49">
        <f t="shared" ca="1" si="68"/>
        <v>77.109703071034929</v>
      </c>
      <c r="AC117" s="49">
        <f t="shared" ca="1" si="69"/>
        <v>100.86588451593872</v>
      </c>
      <c r="AD117" s="49">
        <f t="shared" ca="1" si="70"/>
        <v>127.71289046141587</v>
      </c>
      <c r="AE117" s="49">
        <f t="shared" ca="1" si="71"/>
        <v>157.65072090746622</v>
      </c>
      <c r="AF117" s="49">
        <f t="shared" ca="1" si="72"/>
        <v>190.67937585409001</v>
      </c>
      <c r="AG117" s="49">
        <f t="shared" ca="1" si="73"/>
        <v>226.79885530128706</v>
      </c>
      <c r="AH117" s="49">
        <f t="shared" ca="1" si="74"/>
        <v>266.00915924905746</v>
      </c>
      <c r="AI117" s="49">
        <f t="shared" ca="1" si="75"/>
        <v>308.31028769740118</v>
      </c>
      <c r="AJ117" s="49">
        <f t="shared" ca="1" si="76"/>
        <v>353.70224064631805</v>
      </c>
      <c r="AK117" s="75">
        <f ca="1">T117*VLOOKUP('Tipo de Pilha_Furieri2014'!$E$1,'Área - us ur_Furieri2014'!$A$4:$R$6,2,FALSE)/1000</f>
        <v>0</v>
      </c>
      <c r="AL117" s="76">
        <f ca="1">U117*VLOOKUP('Tipo de Pilha_Furieri2014'!$E$1,'Área - us ur_Furieri2014'!$A$4:$R$6,3,FALSE)/1000</f>
        <v>0</v>
      </c>
      <c r="AM117" s="76">
        <f ca="1">V117*VLOOKUP('Tipo de Pilha_Furieri2014'!$E$1,'Área - us ur_Furieri2014'!$A$4:$R$6,4,FALSE)/1000</f>
        <v>0</v>
      </c>
      <c r="AN117" s="76">
        <f ca="1">W117*VLOOKUP('Tipo de Pilha_Furieri2014'!$E$1,'Área - us ur_Furieri2014'!$A$4:$R$6,5,FALSE)/1000</f>
        <v>4.5504284544620682E-4</v>
      </c>
      <c r="AO117" s="76">
        <f ca="1">X117*VLOOKUP('Tipo de Pilha_Furieri2014'!$E$1,'Área - us ur_Furieri2014'!$A$4:$R$6,6,FALSE)/1000</f>
        <v>2.0659223452472938E-3</v>
      </c>
      <c r="AP117" s="76">
        <f ca="1">Y117*VLOOKUP('Tipo de Pilha_Furieri2014'!$E$1,'Área - us ur_Furieri2014'!$A$4:$R$6,7,FALSE)/1000</f>
        <v>4.9503794651719604E-3</v>
      </c>
      <c r="AQ117" s="76">
        <f ca="1">Z117*VLOOKUP('Tipo de Pilha_Furieri2014'!$E$1,'Área - us ur_Furieri2014'!$A$4:$R$6,8,FALSE)/1000</f>
        <v>5.9470814934909268E-3</v>
      </c>
      <c r="AR117" s="76">
        <f ca="1">AA117*VLOOKUP('Tipo de Pilha_Furieri2014'!$E$1,'Área - us ur_Furieri2014'!$A$4:$R$6,9,FALSE)/1000</f>
        <v>6.1524337278107827E-3</v>
      </c>
      <c r="AS117" s="76">
        <f ca="1">AB117*VLOOKUP('Tipo de Pilha_Furieri2014'!$E$1,'Área - us ur_Furieri2014'!$A$4:$R$6,10,FALSE)/1000</f>
        <v>4.163923965835886E-3</v>
      </c>
      <c r="AT117" s="76">
        <f ca="1">AC117*VLOOKUP('Tipo de Pilha_Furieri2014'!$E$1,'Área - us ur_Furieri2014'!$A$4:$R$6,11,FALSE)/1000</f>
        <v>3.5303059580578553E-3</v>
      </c>
      <c r="AU117" s="76">
        <f ca="1">AD117*VLOOKUP('Tipo de Pilha_Furieri2014'!$E$1,'Área - us ur_Furieri2014'!$A$4:$R$6,12,FALSE)/1000</f>
        <v>3.0651093710739809E-3</v>
      </c>
      <c r="AV117" s="76">
        <f ca="1">AE117*VLOOKUP('Tipo de Pilha_Furieri2014'!$E$1,'Área - us ur_Furieri2014'!$A$4:$R$6,13,FALSE)/1000</f>
        <v>9.4590432544479743E-4</v>
      </c>
      <c r="AW117" s="76">
        <f ca="1">AF117*VLOOKUP('Tipo de Pilha_Furieri2014'!$E$1,'Área - us ur_Furieri2014'!$A$4:$R$6,14,FALSE)/1000</f>
        <v>5.7203812756226997E-4</v>
      </c>
      <c r="AX117" s="76">
        <f ca="1">AG117*VLOOKUP('Tipo de Pilha_Furieri2014'!$E$1,'Área - us ur_Furieri2014'!$A$4:$R$6,15,FALSE)/1000</f>
        <v>2.2679885530128708E-4</v>
      </c>
      <c r="AY117" s="76">
        <f ca="1">AH117*VLOOKUP('Tipo de Pilha_Furieri2014'!$E$1,'Área - us ur_Furieri2014'!$A$4:$R$6,16,FALSE)/1000</f>
        <v>0</v>
      </c>
      <c r="AZ117" s="76">
        <f ca="1">AI117*VLOOKUP('Tipo de Pilha_Furieri2014'!$E$1,'Área - us ur_Furieri2014'!$A$4:$R$6,17,FALSE)/1000</f>
        <v>0</v>
      </c>
      <c r="BA117" s="77">
        <f ca="1">AJ117*VLOOKUP('Tipo de Pilha_Furieri2014'!$E$1,'Área - us ur_Furieri2014'!$A$4:$R$6,18,FALSE)/1000</f>
        <v>0</v>
      </c>
      <c r="BB117" s="70">
        <f t="shared" ca="1" si="77"/>
        <v>3.2074940480443251E-2</v>
      </c>
    </row>
    <row r="118" spans="1:54" ht="15" customHeight="1" x14ac:dyDescent="0.2">
      <c r="A118" s="90">
        <f>'Série Vento-3 dias'!J118</f>
        <v>42352</v>
      </c>
      <c r="B118" s="55">
        <f ca="1">'Série Vento-3 dias'!K118</f>
        <v>17.182429599999999</v>
      </c>
      <c r="C118" s="48">
        <f t="shared" ca="1" si="43"/>
        <v>8.5912148000000008E-2</v>
      </c>
      <c r="D118" s="49">
        <f t="shared" ca="1" si="44"/>
        <v>0.25773644399999995</v>
      </c>
      <c r="E118" s="49">
        <f t="shared" ca="1" si="45"/>
        <v>0.42956074</v>
      </c>
      <c r="F118" s="49">
        <f t="shared" ca="1" si="46"/>
        <v>0.60138503599999993</v>
      </c>
      <c r="G118" s="49">
        <f t="shared" ca="1" si="47"/>
        <v>0.77320933200000008</v>
      </c>
      <c r="H118" s="49">
        <f t="shared" ca="1" si="48"/>
        <v>0.94503362800000001</v>
      </c>
      <c r="I118" s="49">
        <f t="shared" ca="1" si="49"/>
        <v>1.1168579240000001</v>
      </c>
      <c r="J118" s="49">
        <f t="shared" ca="1" si="50"/>
        <v>1.2886822200000001</v>
      </c>
      <c r="K118" s="49">
        <f t="shared" ca="1" si="51"/>
        <v>1.4605065159999999</v>
      </c>
      <c r="L118" s="49">
        <f t="shared" ca="1" si="52"/>
        <v>1.632330812</v>
      </c>
      <c r="M118" s="49">
        <f t="shared" ca="1" si="53"/>
        <v>1.804155108</v>
      </c>
      <c r="N118" s="49">
        <f t="shared" ca="1" si="54"/>
        <v>1.9759794039999998</v>
      </c>
      <c r="O118" s="49">
        <f t="shared" ca="1" si="55"/>
        <v>2.1478036999999999</v>
      </c>
      <c r="P118" s="49">
        <f t="shared" ca="1" si="56"/>
        <v>2.3196279959999999</v>
      </c>
      <c r="Q118" s="49">
        <f t="shared" ca="1" si="57"/>
        <v>2.4914522919999995</v>
      </c>
      <c r="R118" s="49">
        <f t="shared" ca="1" si="58"/>
        <v>2.6632765880000004</v>
      </c>
      <c r="S118" s="50">
        <f t="shared" ca="1" si="59"/>
        <v>2.835100884</v>
      </c>
      <c r="T118" s="48">
        <f t="shared" ca="1" si="60"/>
        <v>0</v>
      </c>
      <c r="U118" s="49">
        <f t="shared" ca="1" si="61"/>
        <v>0</v>
      </c>
      <c r="V118" s="49">
        <f t="shared" ca="1" si="62"/>
        <v>0</v>
      </c>
      <c r="W118" s="49">
        <f t="shared" ca="1" si="63"/>
        <v>5.9882500727538321</v>
      </c>
      <c r="X118" s="49">
        <f t="shared" ca="1" si="64"/>
        <v>15.412206743169406</v>
      </c>
      <c r="Y118" s="49">
        <f t="shared" ca="1" si="65"/>
        <v>28.260899702308862</v>
      </c>
      <c r="Z118" s="49">
        <f t="shared" ca="1" si="66"/>
        <v>44.534328950172224</v>
      </c>
      <c r="AA118" s="49">
        <f t="shared" ca="1" si="67"/>
        <v>64.232494486759464</v>
      </c>
      <c r="AB118" s="49">
        <f t="shared" ca="1" si="68"/>
        <v>87.355396312070582</v>
      </c>
      <c r="AC118" s="49">
        <f t="shared" ca="1" si="69"/>
        <v>113.90303442610561</v>
      </c>
      <c r="AD118" s="49">
        <f t="shared" ca="1" si="70"/>
        <v>143.87540882886452</v>
      </c>
      <c r="AE118" s="49">
        <f t="shared" ca="1" si="71"/>
        <v>177.27251952034732</v>
      </c>
      <c r="AF118" s="49">
        <f t="shared" ca="1" si="72"/>
        <v>214.09436650055397</v>
      </c>
      <c r="AG118" s="49">
        <f t="shared" ca="1" si="73"/>
        <v>254.34094976948461</v>
      </c>
      <c r="AH118" s="49">
        <f t="shared" ca="1" si="74"/>
        <v>298.01226932713894</v>
      </c>
      <c r="AI118" s="49">
        <f t="shared" ca="1" si="75"/>
        <v>345.10832517351753</v>
      </c>
      <c r="AJ118" s="49">
        <f t="shared" ca="1" si="76"/>
        <v>395.6291173086197</v>
      </c>
      <c r="AK118" s="75">
        <f ca="1">T118*VLOOKUP('Tipo de Pilha_Furieri2014'!$E$1,'Área - us ur_Furieri2014'!$A$4:$R$6,2,FALSE)/1000</f>
        <v>0</v>
      </c>
      <c r="AL118" s="76">
        <f ca="1">U118*VLOOKUP('Tipo de Pilha_Furieri2014'!$E$1,'Área - us ur_Furieri2014'!$A$4:$R$6,3,FALSE)/1000</f>
        <v>0</v>
      </c>
      <c r="AM118" s="76">
        <f ca="1">V118*VLOOKUP('Tipo de Pilha_Furieri2014'!$E$1,'Área - us ur_Furieri2014'!$A$4:$R$6,4,FALSE)/1000</f>
        <v>0</v>
      </c>
      <c r="AN118" s="76">
        <f ca="1">W118*VLOOKUP('Tipo de Pilha_Furieri2014'!$E$1,'Área - us ur_Furieri2014'!$A$4:$R$6,5,FALSE)/1000</f>
        <v>5.8086025705712167E-4</v>
      </c>
      <c r="AO118" s="76">
        <f ca="1">X118*VLOOKUP('Tipo de Pilha_Furieri2014'!$E$1,'Área - us ur_Furieri2014'!$A$4:$R$6,6,FALSE)/1000</f>
        <v>2.4505408721639354E-3</v>
      </c>
      <c r="AP118" s="76">
        <f ca="1">Y118*VLOOKUP('Tipo de Pilha_Furieri2014'!$E$1,'Área - us ur_Furieri2014'!$A$4:$R$6,7,FALSE)/1000</f>
        <v>5.7369626395686992E-3</v>
      </c>
      <c r="AQ118" s="76">
        <f ca="1">Z118*VLOOKUP('Tipo de Pilha_Furieri2014'!$E$1,'Área - us ur_Furieri2014'!$A$4:$R$6,8,FALSE)/1000</f>
        <v>6.8137523293763502E-3</v>
      </c>
      <c r="AR118" s="76">
        <f ca="1">AA118*VLOOKUP('Tipo de Pilha_Furieri2014'!$E$1,'Área - us ur_Furieri2014'!$A$4:$R$6,9,FALSE)/1000</f>
        <v>7.0013418990567816E-3</v>
      </c>
      <c r="AS118" s="76">
        <f ca="1">AB118*VLOOKUP('Tipo de Pilha_Furieri2014'!$E$1,'Área - us ur_Furieri2014'!$A$4:$R$6,10,FALSE)/1000</f>
        <v>4.7171914008518117E-3</v>
      </c>
      <c r="AT118" s="76">
        <f ca="1">AC118*VLOOKUP('Tipo de Pilha_Furieri2014'!$E$1,'Área - us ur_Furieri2014'!$A$4:$R$6,11,FALSE)/1000</f>
        <v>3.9866062049136964E-3</v>
      </c>
      <c r="AU118" s="76">
        <f ca="1">AD118*VLOOKUP('Tipo de Pilha_Furieri2014'!$E$1,'Área - us ur_Furieri2014'!$A$4:$R$6,12,FALSE)/1000</f>
        <v>3.4530098118927487E-3</v>
      </c>
      <c r="AV118" s="76">
        <f ca="1">AE118*VLOOKUP('Tipo de Pilha_Furieri2014'!$E$1,'Área - us ur_Furieri2014'!$A$4:$R$6,13,FALSE)/1000</f>
        <v>1.063635117122084E-3</v>
      </c>
      <c r="AW118" s="76">
        <f ca="1">AF118*VLOOKUP('Tipo de Pilha_Furieri2014'!$E$1,'Área - us ur_Furieri2014'!$A$4:$R$6,14,FALSE)/1000</f>
        <v>6.422830995016619E-4</v>
      </c>
      <c r="AX118" s="76">
        <f ca="1">AG118*VLOOKUP('Tipo de Pilha_Furieri2014'!$E$1,'Área - us ur_Furieri2014'!$A$4:$R$6,15,FALSE)/1000</f>
        <v>2.5434094976948461E-4</v>
      </c>
      <c r="AY118" s="76">
        <f ca="1">AH118*VLOOKUP('Tipo de Pilha_Furieri2014'!$E$1,'Área - us ur_Furieri2014'!$A$4:$R$6,16,FALSE)/1000</f>
        <v>0</v>
      </c>
      <c r="AZ118" s="76">
        <f ca="1">AI118*VLOOKUP('Tipo de Pilha_Furieri2014'!$E$1,'Área - us ur_Furieri2014'!$A$4:$R$6,17,FALSE)/1000</f>
        <v>0</v>
      </c>
      <c r="BA118" s="77">
        <f ca="1">AJ118*VLOOKUP('Tipo de Pilha_Furieri2014'!$E$1,'Área - us ur_Furieri2014'!$A$4:$R$6,18,FALSE)/1000</f>
        <v>0</v>
      </c>
      <c r="BB118" s="70">
        <f t="shared" ca="1" si="77"/>
        <v>3.6700524581274374E-2</v>
      </c>
    </row>
    <row r="119" spans="1:54" ht="15" customHeight="1" x14ac:dyDescent="0.2">
      <c r="A119" s="90">
        <f>'Série Vento-3 dias'!J119</f>
        <v>42355</v>
      </c>
      <c r="B119" s="55">
        <f ca="1">'Série Vento-3 dias'!K119</f>
        <v>17.182429599999999</v>
      </c>
      <c r="C119" s="48">
        <f t="shared" ca="1" si="43"/>
        <v>8.5912148000000008E-2</v>
      </c>
      <c r="D119" s="49">
        <f t="shared" ca="1" si="44"/>
        <v>0.25773644399999995</v>
      </c>
      <c r="E119" s="49">
        <f t="shared" ca="1" si="45"/>
        <v>0.42956074</v>
      </c>
      <c r="F119" s="49">
        <f t="shared" ca="1" si="46"/>
        <v>0.60138503599999993</v>
      </c>
      <c r="G119" s="49">
        <f t="shared" ca="1" si="47"/>
        <v>0.77320933200000008</v>
      </c>
      <c r="H119" s="49">
        <f t="shared" ca="1" si="48"/>
        <v>0.94503362800000001</v>
      </c>
      <c r="I119" s="49">
        <f t="shared" ca="1" si="49"/>
        <v>1.1168579240000001</v>
      </c>
      <c r="J119" s="49">
        <f t="shared" ca="1" si="50"/>
        <v>1.2886822200000001</v>
      </c>
      <c r="K119" s="49">
        <f t="shared" ca="1" si="51"/>
        <v>1.4605065159999999</v>
      </c>
      <c r="L119" s="49">
        <f t="shared" ca="1" si="52"/>
        <v>1.632330812</v>
      </c>
      <c r="M119" s="49">
        <f t="shared" ca="1" si="53"/>
        <v>1.804155108</v>
      </c>
      <c r="N119" s="49">
        <f t="shared" ca="1" si="54"/>
        <v>1.9759794039999998</v>
      </c>
      <c r="O119" s="49">
        <f t="shared" ca="1" si="55"/>
        <v>2.1478036999999999</v>
      </c>
      <c r="P119" s="49">
        <f t="shared" ca="1" si="56"/>
        <v>2.3196279959999999</v>
      </c>
      <c r="Q119" s="49">
        <f t="shared" ca="1" si="57"/>
        <v>2.4914522919999995</v>
      </c>
      <c r="R119" s="49">
        <f t="shared" ca="1" si="58"/>
        <v>2.6632765880000004</v>
      </c>
      <c r="S119" s="50">
        <f t="shared" ca="1" si="59"/>
        <v>2.835100884</v>
      </c>
      <c r="T119" s="48">
        <f t="shared" ca="1" si="60"/>
        <v>0</v>
      </c>
      <c r="U119" s="49">
        <f t="shared" ca="1" si="61"/>
        <v>0</v>
      </c>
      <c r="V119" s="49">
        <f t="shared" ca="1" si="62"/>
        <v>0</v>
      </c>
      <c r="W119" s="49">
        <f t="shared" ca="1" si="63"/>
        <v>5.9882500727538321</v>
      </c>
      <c r="X119" s="49">
        <f t="shared" ca="1" si="64"/>
        <v>15.412206743169406</v>
      </c>
      <c r="Y119" s="49">
        <f t="shared" ca="1" si="65"/>
        <v>28.260899702308862</v>
      </c>
      <c r="Z119" s="49">
        <f t="shared" ca="1" si="66"/>
        <v>44.534328950172224</v>
      </c>
      <c r="AA119" s="49">
        <f t="shared" ca="1" si="67"/>
        <v>64.232494486759464</v>
      </c>
      <c r="AB119" s="49">
        <f t="shared" ca="1" si="68"/>
        <v>87.355396312070582</v>
      </c>
      <c r="AC119" s="49">
        <f t="shared" ca="1" si="69"/>
        <v>113.90303442610561</v>
      </c>
      <c r="AD119" s="49">
        <f t="shared" ca="1" si="70"/>
        <v>143.87540882886452</v>
      </c>
      <c r="AE119" s="49">
        <f t="shared" ca="1" si="71"/>
        <v>177.27251952034732</v>
      </c>
      <c r="AF119" s="49">
        <f t="shared" ca="1" si="72"/>
        <v>214.09436650055397</v>
      </c>
      <c r="AG119" s="49">
        <f t="shared" ca="1" si="73"/>
        <v>254.34094976948461</v>
      </c>
      <c r="AH119" s="49">
        <f t="shared" ca="1" si="74"/>
        <v>298.01226932713894</v>
      </c>
      <c r="AI119" s="49">
        <f t="shared" ca="1" si="75"/>
        <v>345.10832517351753</v>
      </c>
      <c r="AJ119" s="49">
        <f t="shared" ca="1" si="76"/>
        <v>395.6291173086197</v>
      </c>
      <c r="AK119" s="75">
        <f ca="1">T119*VLOOKUP('Tipo de Pilha_Furieri2014'!$E$1,'Área - us ur_Furieri2014'!$A$4:$R$6,2,FALSE)/1000</f>
        <v>0</v>
      </c>
      <c r="AL119" s="76">
        <f ca="1">U119*VLOOKUP('Tipo de Pilha_Furieri2014'!$E$1,'Área - us ur_Furieri2014'!$A$4:$R$6,3,FALSE)/1000</f>
        <v>0</v>
      </c>
      <c r="AM119" s="76">
        <f ca="1">V119*VLOOKUP('Tipo de Pilha_Furieri2014'!$E$1,'Área - us ur_Furieri2014'!$A$4:$R$6,4,FALSE)/1000</f>
        <v>0</v>
      </c>
      <c r="AN119" s="76">
        <f ca="1">W119*VLOOKUP('Tipo de Pilha_Furieri2014'!$E$1,'Área - us ur_Furieri2014'!$A$4:$R$6,5,FALSE)/1000</f>
        <v>5.8086025705712167E-4</v>
      </c>
      <c r="AO119" s="76">
        <f ca="1">X119*VLOOKUP('Tipo de Pilha_Furieri2014'!$E$1,'Área - us ur_Furieri2014'!$A$4:$R$6,6,FALSE)/1000</f>
        <v>2.4505408721639354E-3</v>
      </c>
      <c r="AP119" s="76">
        <f ca="1">Y119*VLOOKUP('Tipo de Pilha_Furieri2014'!$E$1,'Área - us ur_Furieri2014'!$A$4:$R$6,7,FALSE)/1000</f>
        <v>5.7369626395686992E-3</v>
      </c>
      <c r="AQ119" s="76">
        <f ca="1">Z119*VLOOKUP('Tipo de Pilha_Furieri2014'!$E$1,'Área - us ur_Furieri2014'!$A$4:$R$6,8,FALSE)/1000</f>
        <v>6.8137523293763502E-3</v>
      </c>
      <c r="AR119" s="76">
        <f ca="1">AA119*VLOOKUP('Tipo de Pilha_Furieri2014'!$E$1,'Área - us ur_Furieri2014'!$A$4:$R$6,9,FALSE)/1000</f>
        <v>7.0013418990567816E-3</v>
      </c>
      <c r="AS119" s="76">
        <f ca="1">AB119*VLOOKUP('Tipo de Pilha_Furieri2014'!$E$1,'Área - us ur_Furieri2014'!$A$4:$R$6,10,FALSE)/1000</f>
        <v>4.7171914008518117E-3</v>
      </c>
      <c r="AT119" s="76">
        <f ca="1">AC119*VLOOKUP('Tipo de Pilha_Furieri2014'!$E$1,'Área - us ur_Furieri2014'!$A$4:$R$6,11,FALSE)/1000</f>
        <v>3.9866062049136964E-3</v>
      </c>
      <c r="AU119" s="76">
        <f ca="1">AD119*VLOOKUP('Tipo de Pilha_Furieri2014'!$E$1,'Área - us ur_Furieri2014'!$A$4:$R$6,12,FALSE)/1000</f>
        <v>3.4530098118927487E-3</v>
      </c>
      <c r="AV119" s="76">
        <f ca="1">AE119*VLOOKUP('Tipo de Pilha_Furieri2014'!$E$1,'Área - us ur_Furieri2014'!$A$4:$R$6,13,FALSE)/1000</f>
        <v>1.063635117122084E-3</v>
      </c>
      <c r="AW119" s="76">
        <f ca="1">AF119*VLOOKUP('Tipo de Pilha_Furieri2014'!$E$1,'Área - us ur_Furieri2014'!$A$4:$R$6,14,FALSE)/1000</f>
        <v>6.422830995016619E-4</v>
      </c>
      <c r="AX119" s="76">
        <f ca="1">AG119*VLOOKUP('Tipo de Pilha_Furieri2014'!$E$1,'Área - us ur_Furieri2014'!$A$4:$R$6,15,FALSE)/1000</f>
        <v>2.5434094976948461E-4</v>
      </c>
      <c r="AY119" s="76">
        <f ca="1">AH119*VLOOKUP('Tipo de Pilha_Furieri2014'!$E$1,'Área - us ur_Furieri2014'!$A$4:$R$6,16,FALSE)/1000</f>
        <v>0</v>
      </c>
      <c r="AZ119" s="76">
        <f ca="1">AI119*VLOOKUP('Tipo de Pilha_Furieri2014'!$E$1,'Área - us ur_Furieri2014'!$A$4:$R$6,17,FALSE)/1000</f>
        <v>0</v>
      </c>
      <c r="BA119" s="77">
        <f ca="1">AJ119*VLOOKUP('Tipo de Pilha_Furieri2014'!$E$1,'Área - us ur_Furieri2014'!$A$4:$R$6,18,FALSE)/1000</f>
        <v>0</v>
      </c>
      <c r="BB119" s="70">
        <f t="shared" ca="1" si="77"/>
        <v>3.6700524581274374E-2</v>
      </c>
    </row>
    <row r="120" spans="1:54" ht="15" customHeight="1" x14ac:dyDescent="0.2">
      <c r="A120" s="90">
        <f>'Série Vento-3 dias'!J120</f>
        <v>42358</v>
      </c>
      <c r="B120" s="55">
        <f ca="1">'Série Vento-3 dias'!K120</f>
        <v>18.90067256</v>
      </c>
      <c r="C120" s="48">
        <f t="shared" ca="1" si="43"/>
        <v>9.4503362800000018E-2</v>
      </c>
      <c r="D120" s="49">
        <f t="shared" ca="1" si="44"/>
        <v>0.28351008839999997</v>
      </c>
      <c r="E120" s="49">
        <f t="shared" ca="1" si="45"/>
        <v>0.47251681400000001</v>
      </c>
      <c r="F120" s="49">
        <f t="shared" ca="1" si="46"/>
        <v>0.66152353959999999</v>
      </c>
      <c r="G120" s="49">
        <f t="shared" ca="1" si="47"/>
        <v>0.85053026520000008</v>
      </c>
      <c r="H120" s="49">
        <f t="shared" ca="1" si="48"/>
        <v>1.0395369908000001</v>
      </c>
      <c r="I120" s="49">
        <f t="shared" ca="1" si="49"/>
        <v>1.2285437164000002</v>
      </c>
      <c r="J120" s="49">
        <f t="shared" ca="1" si="50"/>
        <v>1.4175504420000002</v>
      </c>
      <c r="K120" s="49">
        <f t="shared" ca="1" si="51"/>
        <v>1.6065571676000001</v>
      </c>
      <c r="L120" s="49">
        <f t="shared" ca="1" si="52"/>
        <v>1.7955638932</v>
      </c>
      <c r="M120" s="49">
        <f t="shared" ca="1" si="53"/>
        <v>1.9845706188000003</v>
      </c>
      <c r="N120" s="49">
        <f t="shared" ca="1" si="54"/>
        <v>2.1735773443999999</v>
      </c>
      <c r="O120" s="49">
        <f t="shared" ca="1" si="55"/>
        <v>2.36258407</v>
      </c>
      <c r="P120" s="49">
        <f t="shared" ca="1" si="56"/>
        <v>2.5515907956000001</v>
      </c>
      <c r="Q120" s="49">
        <f t="shared" ca="1" si="57"/>
        <v>2.7405975211999998</v>
      </c>
      <c r="R120" s="49">
        <f t="shared" ca="1" si="58"/>
        <v>2.9296042468000008</v>
      </c>
      <c r="S120" s="50">
        <f t="shared" ca="1" si="59"/>
        <v>3.1186109724000004</v>
      </c>
      <c r="T120" s="48">
        <f t="shared" ca="1" si="60"/>
        <v>0</v>
      </c>
      <c r="U120" s="49">
        <f t="shared" ca="1" si="61"/>
        <v>0</v>
      </c>
      <c r="V120" s="49">
        <f t="shared" ca="1" si="62"/>
        <v>1.1677657594172151</v>
      </c>
      <c r="W120" s="49">
        <f t="shared" ca="1" si="63"/>
        <v>8.8970711545569401</v>
      </c>
      <c r="X120" s="49">
        <f t="shared" ca="1" si="64"/>
        <v>20.770307459052582</v>
      </c>
      <c r="Y120" s="49">
        <f t="shared" ca="1" si="65"/>
        <v>36.787474672904132</v>
      </c>
      <c r="Z120" s="49">
        <f t="shared" ca="1" si="66"/>
        <v>56.948572796111605</v>
      </c>
      <c r="AA120" s="49">
        <f t="shared" ca="1" si="67"/>
        <v>81.253601828674974</v>
      </c>
      <c r="AB120" s="49">
        <f t="shared" ca="1" si="68"/>
        <v>109.70256177059423</v>
      </c>
      <c r="AC120" s="49">
        <f t="shared" ca="1" si="69"/>
        <v>142.2954526218694</v>
      </c>
      <c r="AD120" s="49">
        <f t="shared" ca="1" si="70"/>
        <v>179.03227438250053</v>
      </c>
      <c r="AE120" s="49">
        <f t="shared" ca="1" si="71"/>
        <v>219.91302705248745</v>
      </c>
      <c r="AF120" s="49">
        <f t="shared" ca="1" si="72"/>
        <v>264.93771063183038</v>
      </c>
      <c r="AG120" s="49">
        <f t="shared" ca="1" si="73"/>
        <v>314.10632512052916</v>
      </c>
      <c r="AH120" s="49">
        <f t="shared" ca="1" si="74"/>
        <v>367.41887051858379</v>
      </c>
      <c r="AI120" s="49">
        <f t="shared" ca="1" si="75"/>
        <v>424.87534682599471</v>
      </c>
      <c r="AJ120" s="49">
        <f t="shared" ca="1" si="76"/>
        <v>486.4757540427612</v>
      </c>
      <c r="AK120" s="75">
        <f ca="1">T120*VLOOKUP('Tipo de Pilha_Furieri2014'!$E$1,'Área - us ur_Furieri2014'!$A$4:$R$6,2,FALSE)/1000</f>
        <v>0</v>
      </c>
      <c r="AL120" s="76">
        <f ca="1">U120*VLOOKUP('Tipo de Pilha_Furieri2014'!$E$1,'Área - us ur_Furieri2014'!$A$4:$R$6,3,FALSE)/1000</f>
        <v>0</v>
      </c>
      <c r="AM120" s="76">
        <f ca="1">V120*VLOOKUP('Tipo de Pilha_Furieri2014'!$E$1,'Área - us ur_Furieri2014'!$A$4:$R$6,4,FALSE)/1000</f>
        <v>8.5246900437456697E-5</v>
      </c>
      <c r="AN120" s="76">
        <f ca="1">W120*VLOOKUP('Tipo de Pilha_Furieri2014'!$E$1,'Área - us ur_Furieri2014'!$A$4:$R$6,5,FALSE)/1000</f>
        <v>8.6301590199202303E-4</v>
      </c>
      <c r="AO120" s="76">
        <f ca="1">X120*VLOOKUP('Tipo de Pilha_Furieri2014'!$E$1,'Área - us ur_Furieri2014'!$A$4:$R$6,6,FALSE)/1000</f>
        <v>3.3024788859893602E-3</v>
      </c>
      <c r="AP120" s="76">
        <f ca="1">Y120*VLOOKUP('Tipo de Pilha_Furieri2014'!$E$1,'Área - us ur_Furieri2014'!$A$4:$R$6,7,FALSE)/1000</f>
        <v>7.4678573585995386E-3</v>
      </c>
      <c r="AQ120" s="76">
        <f ca="1">Z120*VLOOKUP('Tipo de Pilha_Furieri2014'!$E$1,'Área - us ur_Furieri2014'!$A$4:$R$6,8,FALSE)/1000</f>
        <v>8.7131316378050751E-3</v>
      </c>
      <c r="AR120" s="76">
        <f ca="1">AA120*VLOOKUP('Tipo de Pilha_Furieri2014'!$E$1,'Área - us ur_Furieri2014'!$A$4:$R$6,9,FALSE)/1000</f>
        <v>8.8566425993255714E-3</v>
      </c>
      <c r="AS120" s="76">
        <f ca="1">AB120*VLOOKUP('Tipo de Pilha_Furieri2014'!$E$1,'Área - us ur_Furieri2014'!$A$4:$R$6,10,FALSE)/1000</f>
        <v>5.9239383356120886E-3</v>
      </c>
      <c r="AT120" s="76">
        <f ca="1">AC120*VLOOKUP('Tipo de Pilha_Furieri2014'!$E$1,'Área - us ur_Furieri2014'!$A$4:$R$6,11,FALSE)/1000</f>
        <v>4.9803408417654297E-3</v>
      </c>
      <c r="AU120" s="76">
        <f ca="1">AD120*VLOOKUP('Tipo de Pilha_Furieri2014'!$E$1,'Área - us ur_Furieri2014'!$A$4:$R$6,12,FALSE)/1000</f>
        <v>4.2967745851800127E-3</v>
      </c>
      <c r="AV120" s="76">
        <f ca="1">AE120*VLOOKUP('Tipo de Pilha_Furieri2014'!$E$1,'Área - us ur_Furieri2014'!$A$4:$R$6,13,FALSE)/1000</f>
        <v>1.3194781623149248E-3</v>
      </c>
      <c r="AW120" s="76">
        <f ca="1">AF120*VLOOKUP('Tipo de Pilha_Furieri2014'!$E$1,'Área - us ur_Furieri2014'!$A$4:$R$6,14,FALSE)/1000</f>
        <v>7.9481313189549117E-4</v>
      </c>
      <c r="AX120" s="76">
        <f ca="1">AG120*VLOOKUP('Tipo de Pilha_Furieri2014'!$E$1,'Área - us ur_Furieri2014'!$A$4:$R$6,15,FALSE)/1000</f>
        <v>3.1410632512052916E-4</v>
      </c>
      <c r="AY120" s="76">
        <f ca="1">AH120*VLOOKUP('Tipo de Pilha_Furieri2014'!$E$1,'Área - us ur_Furieri2014'!$A$4:$R$6,16,FALSE)/1000</f>
        <v>0</v>
      </c>
      <c r="AZ120" s="76">
        <f ca="1">AI120*VLOOKUP('Tipo de Pilha_Furieri2014'!$E$1,'Área - us ur_Furieri2014'!$A$4:$R$6,17,FALSE)/1000</f>
        <v>0</v>
      </c>
      <c r="BA120" s="77">
        <f ca="1">AJ120*VLOOKUP('Tipo de Pilha_Furieri2014'!$E$1,'Área - us ur_Furieri2014'!$A$4:$R$6,18,FALSE)/1000</f>
        <v>0</v>
      </c>
      <c r="BB120" s="70">
        <f t="shared" ca="1" si="77"/>
        <v>4.69178246660375E-2</v>
      </c>
    </row>
    <row r="121" spans="1:54" ht="15" customHeight="1" x14ac:dyDescent="0.2">
      <c r="A121" s="90">
        <f>'Série Vento-3 dias'!J121</f>
        <v>42361</v>
      </c>
      <c r="B121" s="55">
        <f ca="1">'Série Vento-3 dias'!K121</f>
        <v>16.32330812</v>
      </c>
      <c r="C121" s="48">
        <f t="shared" ca="1" si="43"/>
        <v>8.1616540600000023E-2</v>
      </c>
      <c r="D121" s="49">
        <f t="shared" ca="1" si="44"/>
        <v>0.2448496218</v>
      </c>
      <c r="E121" s="49">
        <f t="shared" ca="1" si="45"/>
        <v>0.40808270300000005</v>
      </c>
      <c r="F121" s="49">
        <f t="shared" ca="1" si="46"/>
        <v>0.57131578419999995</v>
      </c>
      <c r="G121" s="49">
        <f t="shared" ca="1" si="47"/>
        <v>0.73454886540000008</v>
      </c>
      <c r="H121" s="49">
        <f t="shared" ca="1" si="48"/>
        <v>0.8977819466000001</v>
      </c>
      <c r="I121" s="49">
        <f t="shared" ca="1" si="49"/>
        <v>1.0610150278000001</v>
      </c>
      <c r="J121" s="49">
        <f t="shared" ca="1" si="50"/>
        <v>1.2242481090000001</v>
      </c>
      <c r="K121" s="49">
        <f t="shared" ca="1" si="51"/>
        <v>1.3874811902000002</v>
      </c>
      <c r="L121" s="49">
        <f t="shared" ca="1" si="52"/>
        <v>1.5507142714</v>
      </c>
      <c r="M121" s="49">
        <f t="shared" ca="1" si="53"/>
        <v>1.7139473526000002</v>
      </c>
      <c r="N121" s="49">
        <f t="shared" ca="1" si="54"/>
        <v>1.8771804337999998</v>
      </c>
      <c r="O121" s="49">
        <f t="shared" ca="1" si="55"/>
        <v>2.040413515</v>
      </c>
      <c r="P121" s="49">
        <f t="shared" ca="1" si="56"/>
        <v>2.2036465962</v>
      </c>
      <c r="Q121" s="49">
        <f t="shared" ca="1" si="57"/>
        <v>2.3668796774</v>
      </c>
      <c r="R121" s="49">
        <f t="shared" ca="1" si="58"/>
        <v>2.5301127586000005</v>
      </c>
      <c r="S121" s="50">
        <f t="shared" ca="1" si="59"/>
        <v>2.6933458398000001</v>
      </c>
      <c r="T121" s="48">
        <f t="shared" ca="1" si="60"/>
        <v>0</v>
      </c>
      <c r="U121" s="49">
        <f t="shared" ca="1" si="61"/>
        <v>0</v>
      </c>
      <c r="V121" s="49">
        <f t="shared" ca="1" si="62"/>
        <v>0</v>
      </c>
      <c r="W121" s="49">
        <f t="shared" ca="1" si="63"/>
        <v>4.6911633551155347</v>
      </c>
      <c r="X121" s="49">
        <f t="shared" ca="1" si="64"/>
        <v>12.993222297152791</v>
      </c>
      <c r="Y121" s="49">
        <f t="shared" ca="1" si="65"/>
        <v>24.386105739763352</v>
      </c>
      <c r="Z121" s="49">
        <f t="shared" ca="1" si="66"/>
        <v>38.869813682947239</v>
      </c>
      <c r="AA121" s="49">
        <f t="shared" ca="1" si="67"/>
        <v>56.444346126704431</v>
      </c>
      <c r="AB121" s="49">
        <f t="shared" ca="1" si="68"/>
        <v>77.109703071034929</v>
      </c>
      <c r="AC121" s="49">
        <f t="shared" ca="1" si="69"/>
        <v>100.86588451593872</v>
      </c>
      <c r="AD121" s="49">
        <f t="shared" ca="1" si="70"/>
        <v>127.71289046141587</v>
      </c>
      <c r="AE121" s="49">
        <f t="shared" ca="1" si="71"/>
        <v>157.65072090746622</v>
      </c>
      <c r="AF121" s="49">
        <f t="shared" ca="1" si="72"/>
        <v>190.67937585409001</v>
      </c>
      <c r="AG121" s="49">
        <f t="shared" ca="1" si="73"/>
        <v>226.79885530128706</v>
      </c>
      <c r="AH121" s="49">
        <f t="shared" ca="1" si="74"/>
        <v>266.00915924905746</v>
      </c>
      <c r="AI121" s="49">
        <f t="shared" ca="1" si="75"/>
        <v>308.31028769740118</v>
      </c>
      <c r="AJ121" s="49">
        <f t="shared" ca="1" si="76"/>
        <v>353.70224064631805</v>
      </c>
      <c r="AK121" s="75">
        <f ca="1">T121*VLOOKUP('Tipo de Pilha_Furieri2014'!$E$1,'Área - us ur_Furieri2014'!$A$4:$R$6,2,FALSE)/1000</f>
        <v>0</v>
      </c>
      <c r="AL121" s="76">
        <f ca="1">U121*VLOOKUP('Tipo de Pilha_Furieri2014'!$E$1,'Área - us ur_Furieri2014'!$A$4:$R$6,3,FALSE)/1000</f>
        <v>0</v>
      </c>
      <c r="AM121" s="76">
        <f ca="1">V121*VLOOKUP('Tipo de Pilha_Furieri2014'!$E$1,'Área - us ur_Furieri2014'!$A$4:$R$6,4,FALSE)/1000</f>
        <v>0</v>
      </c>
      <c r="AN121" s="76">
        <f ca="1">W121*VLOOKUP('Tipo de Pilha_Furieri2014'!$E$1,'Área - us ur_Furieri2014'!$A$4:$R$6,5,FALSE)/1000</f>
        <v>4.5504284544620682E-4</v>
      </c>
      <c r="AO121" s="76">
        <f ca="1">X121*VLOOKUP('Tipo de Pilha_Furieri2014'!$E$1,'Área - us ur_Furieri2014'!$A$4:$R$6,6,FALSE)/1000</f>
        <v>2.0659223452472938E-3</v>
      </c>
      <c r="AP121" s="76">
        <f ca="1">Y121*VLOOKUP('Tipo de Pilha_Furieri2014'!$E$1,'Área - us ur_Furieri2014'!$A$4:$R$6,7,FALSE)/1000</f>
        <v>4.9503794651719604E-3</v>
      </c>
      <c r="AQ121" s="76">
        <f ca="1">Z121*VLOOKUP('Tipo de Pilha_Furieri2014'!$E$1,'Área - us ur_Furieri2014'!$A$4:$R$6,8,FALSE)/1000</f>
        <v>5.9470814934909268E-3</v>
      </c>
      <c r="AR121" s="76">
        <f ca="1">AA121*VLOOKUP('Tipo de Pilha_Furieri2014'!$E$1,'Área - us ur_Furieri2014'!$A$4:$R$6,9,FALSE)/1000</f>
        <v>6.1524337278107827E-3</v>
      </c>
      <c r="AS121" s="76">
        <f ca="1">AB121*VLOOKUP('Tipo de Pilha_Furieri2014'!$E$1,'Área - us ur_Furieri2014'!$A$4:$R$6,10,FALSE)/1000</f>
        <v>4.163923965835886E-3</v>
      </c>
      <c r="AT121" s="76">
        <f ca="1">AC121*VLOOKUP('Tipo de Pilha_Furieri2014'!$E$1,'Área - us ur_Furieri2014'!$A$4:$R$6,11,FALSE)/1000</f>
        <v>3.5303059580578553E-3</v>
      </c>
      <c r="AU121" s="76">
        <f ca="1">AD121*VLOOKUP('Tipo de Pilha_Furieri2014'!$E$1,'Área - us ur_Furieri2014'!$A$4:$R$6,12,FALSE)/1000</f>
        <v>3.0651093710739809E-3</v>
      </c>
      <c r="AV121" s="76">
        <f ca="1">AE121*VLOOKUP('Tipo de Pilha_Furieri2014'!$E$1,'Área - us ur_Furieri2014'!$A$4:$R$6,13,FALSE)/1000</f>
        <v>9.4590432544479743E-4</v>
      </c>
      <c r="AW121" s="76">
        <f ca="1">AF121*VLOOKUP('Tipo de Pilha_Furieri2014'!$E$1,'Área - us ur_Furieri2014'!$A$4:$R$6,14,FALSE)/1000</f>
        <v>5.7203812756226997E-4</v>
      </c>
      <c r="AX121" s="76">
        <f ca="1">AG121*VLOOKUP('Tipo de Pilha_Furieri2014'!$E$1,'Área - us ur_Furieri2014'!$A$4:$R$6,15,FALSE)/1000</f>
        <v>2.2679885530128708E-4</v>
      </c>
      <c r="AY121" s="76">
        <f ca="1">AH121*VLOOKUP('Tipo de Pilha_Furieri2014'!$E$1,'Área - us ur_Furieri2014'!$A$4:$R$6,16,FALSE)/1000</f>
        <v>0</v>
      </c>
      <c r="AZ121" s="76">
        <f ca="1">AI121*VLOOKUP('Tipo de Pilha_Furieri2014'!$E$1,'Área - us ur_Furieri2014'!$A$4:$R$6,17,FALSE)/1000</f>
        <v>0</v>
      </c>
      <c r="BA121" s="77">
        <f ca="1">AJ121*VLOOKUP('Tipo de Pilha_Furieri2014'!$E$1,'Área - us ur_Furieri2014'!$A$4:$R$6,18,FALSE)/1000</f>
        <v>0</v>
      </c>
      <c r="BB121" s="70">
        <f t="shared" ca="1" si="77"/>
        <v>3.2074940480443251E-2</v>
      </c>
    </row>
    <row r="122" spans="1:54" ht="15" customHeight="1" x14ac:dyDescent="0.2">
      <c r="A122" s="90">
        <f>'Série Vento-3 dias'!J122</f>
        <v>42364</v>
      </c>
      <c r="B122" s="55">
        <f ca="1">'Série Vento-3 dias'!K122</f>
        <v>18.90067256</v>
      </c>
      <c r="C122" s="48">
        <f t="shared" ca="1" si="43"/>
        <v>9.4503362800000018E-2</v>
      </c>
      <c r="D122" s="49">
        <f t="shared" ca="1" si="44"/>
        <v>0.28351008839999997</v>
      </c>
      <c r="E122" s="49">
        <f t="shared" ca="1" si="45"/>
        <v>0.47251681400000001</v>
      </c>
      <c r="F122" s="49">
        <f t="shared" ca="1" si="46"/>
        <v>0.66152353959999999</v>
      </c>
      <c r="G122" s="49">
        <f t="shared" ca="1" si="47"/>
        <v>0.85053026520000008</v>
      </c>
      <c r="H122" s="49">
        <f t="shared" ca="1" si="48"/>
        <v>1.0395369908000001</v>
      </c>
      <c r="I122" s="49">
        <f t="shared" ca="1" si="49"/>
        <v>1.2285437164000002</v>
      </c>
      <c r="J122" s="49">
        <f t="shared" ca="1" si="50"/>
        <v>1.4175504420000002</v>
      </c>
      <c r="K122" s="49">
        <f t="shared" ca="1" si="51"/>
        <v>1.6065571676000001</v>
      </c>
      <c r="L122" s="49">
        <f t="shared" ca="1" si="52"/>
        <v>1.7955638932</v>
      </c>
      <c r="M122" s="49">
        <f t="shared" ca="1" si="53"/>
        <v>1.9845706188000003</v>
      </c>
      <c r="N122" s="49">
        <f t="shared" ca="1" si="54"/>
        <v>2.1735773443999999</v>
      </c>
      <c r="O122" s="49">
        <f t="shared" ca="1" si="55"/>
        <v>2.36258407</v>
      </c>
      <c r="P122" s="49">
        <f t="shared" ca="1" si="56"/>
        <v>2.5515907956000001</v>
      </c>
      <c r="Q122" s="49">
        <f t="shared" ca="1" si="57"/>
        <v>2.7405975211999998</v>
      </c>
      <c r="R122" s="49">
        <f t="shared" ca="1" si="58"/>
        <v>2.9296042468000008</v>
      </c>
      <c r="S122" s="50">
        <f t="shared" ca="1" si="59"/>
        <v>3.1186109724000004</v>
      </c>
      <c r="T122" s="48">
        <f t="shared" ca="1" si="60"/>
        <v>0</v>
      </c>
      <c r="U122" s="49">
        <f t="shared" ca="1" si="61"/>
        <v>0</v>
      </c>
      <c r="V122" s="49">
        <f t="shared" ca="1" si="62"/>
        <v>1.1677657594172151</v>
      </c>
      <c r="W122" s="49">
        <f t="shared" ca="1" si="63"/>
        <v>8.8970711545569401</v>
      </c>
      <c r="X122" s="49">
        <f t="shared" ca="1" si="64"/>
        <v>20.770307459052582</v>
      </c>
      <c r="Y122" s="49">
        <f t="shared" ca="1" si="65"/>
        <v>36.787474672904132</v>
      </c>
      <c r="Z122" s="49">
        <f t="shared" ca="1" si="66"/>
        <v>56.948572796111605</v>
      </c>
      <c r="AA122" s="49">
        <f t="shared" ca="1" si="67"/>
        <v>81.253601828674974</v>
      </c>
      <c r="AB122" s="49">
        <f t="shared" ca="1" si="68"/>
        <v>109.70256177059423</v>
      </c>
      <c r="AC122" s="49">
        <f t="shared" ca="1" si="69"/>
        <v>142.2954526218694</v>
      </c>
      <c r="AD122" s="49">
        <f t="shared" ca="1" si="70"/>
        <v>179.03227438250053</v>
      </c>
      <c r="AE122" s="49">
        <f t="shared" ca="1" si="71"/>
        <v>219.91302705248745</v>
      </c>
      <c r="AF122" s="49">
        <f t="shared" ca="1" si="72"/>
        <v>264.93771063183038</v>
      </c>
      <c r="AG122" s="49">
        <f t="shared" ca="1" si="73"/>
        <v>314.10632512052916</v>
      </c>
      <c r="AH122" s="49">
        <f t="shared" ca="1" si="74"/>
        <v>367.41887051858379</v>
      </c>
      <c r="AI122" s="49">
        <f t="shared" ca="1" si="75"/>
        <v>424.87534682599471</v>
      </c>
      <c r="AJ122" s="49">
        <f t="shared" ca="1" si="76"/>
        <v>486.4757540427612</v>
      </c>
      <c r="AK122" s="75">
        <f ca="1">T122*VLOOKUP('Tipo de Pilha_Furieri2014'!$E$1,'Área - us ur_Furieri2014'!$A$4:$R$6,2,FALSE)/1000</f>
        <v>0</v>
      </c>
      <c r="AL122" s="76">
        <f ca="1">U122*VLOOKUP('Tipo de Pilha_Furieri2014'!$E$1,'Área - us ur_Furieri2014'!$A$4:$R$6,3,FALSE)/1000</f>
        <v>0</v>
      </c>
      <c r="AM122" s="76">
        <f ca="1">V122*VLOOKUP('Tipo de Pilha_Furieri2014'!$E$1,'Área - us ur_Furieri2014'!$A$4:$R$6,4,FALSE)/1000</f>
        <v>8.5246900437456697E-5</v>
      </c>
      <c r="AN122" s="76">
        <f ca="1">W122*VLOOKUP('Tipo de Pilha_Furieri2014'!$E$1,'Área - us ur_Furieri2014'!$A$4:$R$6,5,FALSE)/1000</f>
        <v>8.6301590199202303E-4</v>
      </c>
      <c r="AO122" s="76">
        <f ca="1">X122*VLOOKUP('Tipo de Pilha_Furieri2014'!$E$1,'Área - us ur_Furieri2014'!$A$4:$R$6,6,FALSE)/1000</f>
        <v>3.3024788859893602E-3</v>
      </c>
      <c r="AP122" s="76">
        <f ca="1">Y122*VLOOKUP('Tipo de Pilha_Furieri2014'!$E$1,'Área - us ur_Furieri2014'!$A$4:$R$6,7,FALSE)/1000</f>
        <v>7.4678573585995386E-3</v>
      </c>
      <c r="AQ122" s="76">
        <f ca="1">Z122*VLOOKUP('Tipo de Pilha_Furieri2014'!$E$1,'Área - us ur_Furieri2014'!$A$4:$R$6,8,FALSE)/1000</f>
        <v>8.7131316378050751E-3</v>
      </c>
      <c r="AR122" s="76">
        <f ca="1">AA122*VLOOKUP('Tipo de Pilha_Furieri2014'!$E$1,'Área - us ur_Furieri2014'!$A$4:$R$6,9,FALSE)/1000</f>
        <v>8.8566425993255714E-3</v>
      </c>
      <c r="AS122" s="76">
        <f ca="1">AB122*VLOOKUP('Tipo de Pilha_Furieri2014'!$E$1,'Área - us ur_Furieri2014'!$A$4:$R$6,10,FALSE)/1000</f>
        <v>5.9239383356120886E-3</v>
      </c>
      <c r="AT122" s="76">
        <f ca="1">AC122*VLOOKUP('Tipo de Pilha_Furieri2014'!$E$1,'Área - us ur_Furieri2014'!$A$4:$R$6,11,FALSE)/1000</f>
        <v>4.9803408417654297E-3</v>
      </c>
      <c r="AU122" s="76">
        <f ca="1">AD122*VLOOKUP('Tipo de Pilha_Furieri2014'!$E$1,'Área - us ur_Furieri2014'!$A$4:$R$6,12,FALSE)/1000</f>
        <v>4.2967745851800127E-3</v>
      </c>
      <c r="AV122" s="76">
        <f ca="1">AE122*VLOOKUP('Tipo de Pilha_Furieri2014'!$E$1,'Área - us ur_Furieri2014'!$A$4:$R$6,13,FALSE)/1000</f>
        <v>1.3194781623149248E-3</v>
      </c>
      <c r="AW122" s="76">
        <f ca="1">AF122*VLOOKUP('Tipo de Pilha_Furieri2014'!$E$1,'Área - us ur_Furieri2014'!$A$4:$R$6,14,FALSE)/1000</f>
        <v>7.9481313189549117E-4</v>
      </c>
      <c r="AX122" s="76">
        <f ca="1">AG122*VLOOKUP('Tipo de Pilha_Furieri2014'!$E$1,'Área - us ur_Furieri2014'!$A$4:$R$6,15,FALSE)/1000</f>
        <v>3.1410632512052916E-4</v>
      </c>
      <c r="AY122" s="76">
        <f ca="1">AH122*VLOOKUP('Tipo de Pilha_Furieri2014'!$E$1,'Área - us ur_Furieri2014'!$A$4:$R$6,16,FALSE)/1000</f>
        <v>0</v>
      </c>
      <c r="AZ122" s="76">
        <f ca="1">AI122*VLOOKUP('Tipo de Pilha_Furieri2014'!$E$1,'Área - us ur_Furieri2014'!$A$4:$R$6,17,FALSE)/1000</f>
        <v>0</v>
      </c>
      <c r="BA122" s="77">
        <f ca="1">AJ122*VLOOKUP('Tipo de Pilha_Furieri2014'!$E$1,'Área - us ur_Furieri2014'!$A$4:$R$6,18,FALSE)/1000</f>
        <v>0</v>
      </c>
      <c r="BB122" s="70">
        <f t="shared" ca="1" si="77"/>
        <v>4.69178246660375E-2</v>
      </c>
    </row>
    <row r="123" spans="1:54" ht="15" customHeight="1" thickBot="1" x14ac:dyDescent="0.25">
      <c r="A123" s="91">
        <f>'Série Vento-3 dias'!J123</f>
        <v>42367</v>
      </c>
      <c r="B123" s="56">
        <f ca="1">'Série Vento-3 dias'!K123</f>
        <v>18.041551079999998</v>
      </c>
      <c r="C123" s="51">
        <f t="shared" ca="1" si="43"/>
        <v>9.0207755400000006E-2</v>
      </c>
      <c r="D123" s="52">
        <f t="shared" ca="1" si="44"/>
        <v>0.27062326619999993</v>
      </c>
      <c r="E123" s="52">
        <f t="shared" ca="1" si="45"/>
        <v>0.45103877699999995</v>
      </c>
      <c r="F123" s="52">
        <f t="shared" ca="1" si="46"/>
        <v>0.6314542877999999</v>
      </c>
      <c r="G123" s="52">
        <f t="shared" ca="1" si="47"/>
        <v>0.81186979859999997</v>
      </c>
      <c r="H123" s="52">
        <f t="shared" ca="1" si="48"/>
        <v>0.99228530940000004</v>
      </c>
      <c r="I123" s="52">
        <f t="shared" ca="1" si="49"/>
        <v>1.1727008202</v>
      </c>
      <c r="J123" s="52">
        <f t="shared" ca="1" si="50"/>
        <v>1.3531163310000001</v>
      </c>
      <c r="K123" s="52">
        <f t="shared" ca="1" si="51"/>
        <v>1.5335318417999999</v>
      </c>
      <c r="L123" s="52">
        <f t="shared" ca="1" si="52"/>
        <v>1.7139473525999998</v>
      </c>
      <c r="M123" s="52">
        <f t="shared" ca="1" si="53"/>
        <v>1.8943628634</v>
      </c>
      <c r="N123" s="52">
        <f t="shared" ca="1" si="54"/>
        <v>2.0747783741999997</v>
      </c>
      <c r="O123" s="52">
        <f t="shared" ca="1" si="55"/>
        <v>2.2551938849999997</v>
      </c>
      <c r="P123" s="52">
        <f t="shared" ca="1" si="56"/>
        <v>2.4356093957999998</v>
      </c>
      <c r="Q123" s="52">
        <f t="shared" ca="1" si="57"/>
        <v>2.6160249065999994</v>
      </c>
      <c r="R123" s="52">
        <f t="shared" ca="1" si="58"/>
        <v>2.7964404173999999</v>
      </c>
      <c r="S123" s="53">
        <f t="shared" ca="1" si="59"/>
        <v>2.9768559282</v>
      </c>
      <c r="T123" s="51">
        <f t="shared" ca="1" si="60"/>
        <v>0</v>
      </c>
      <c r="U123" s="52">
        <f t="shared" ca="1" si="61"/>
        <v>0</v>
      </c>
      <c r="V123" s="52">
        <f t="shared" ca="1" si="62"/>
        <v>0.55164197298403106</v>
      </c>
      <c r="W123" s="52">
        <f t="shared" ca="1" si="63"/>
        <v>7.3902193392342994</v>
      </c>
      <c r="X123" s="52">
        <f t="shared" ca="1" si="64"/>
        <v>18.004568463802663</v>
      </c>
      <c r="Y123" s="52">
        <f t="shared" ca="1" si="65"/>
        <v>32.39468934668912</v>
      </c>
      <c r="Z123" s="52">
        <f t="shared" ca="1" si="66"/>
        <v>50.560581987893663</v>
      </c>
      <c r="AA123" s="52">
        <f t="shared" ca="1" si="67"/>
        <v>72.502246387416307</v>
      </c>
      <c r="AB123" s="52">
        <f t="shared" ca="1" si="68"/>
        <v>98.219682545257001</v>
      </c>
      <c r="AC123" s="52">
        <f t="shared" ca="1" si="69"/>
        <v>127.71289046141578</v>
      </c>
      <c r="AD123" s="52">
        <f t="shared" ca="1" si="70"/>
        <v>160.98187013589276</v>
      </c>
      <c r="AE123" s="52">
        <f t="shared" ca="1" si="71"/>
        <v>198.02662156868766</v>
      </c>
      <c r="AF123" s="52">
        <f t="shared" ca="1" si="72"/>
        <v>238.84714475980076</v>
      </c>
      <c r="AG123" s="52">
        <f t="shared" ca="1" si="73"/>
        <v>283.44343970923188</v>
      </c>
      <c r="AH123" s="52">
        <f t="shared" ca="1" si="74"/>
        <v>331.81550641698101</v>
      </c>
      <c r="AI123" s="52">
        <f t="shared" ca="1" si="75"/>
        <v>383.96334488304853</v>
      </c>
      <c r="AJ123" s="52">
        <f t="shared" ca="1" si="76"/>
        <v>439.88695510743401</v>
      </c>
      <c r="AK123" s="78">
        <f ca="1">T123*VLOOKUP('Tipo de Pilha_Furieri2014'!$E$1,'Área - us ur_Furieri2014'!$A$4:$R$6,2,FALSE)/1000</f>
        <v>0</v>
      </c>
      <c r="AL123" s="79">
        <f ca="1">U123*VLOOKUP('Tipo de Pilha_Furieri2014'!$E$1,'Área - us ur_Furieri2014'!$A$4:$R$6,3,FALSE)/1000</f>
        <v>0</v>
      </c>
      <c r="AM123" s="79">
        <f ca="1">V123*VLOOKUP('Tipo de Pilha_Furieri2014'!$E$1,'Área - us ur_Furieri2014'!$A$4:$R$6,4,FALSE)/1000</f>
        <v>4.0269864027834262E-5</v>
      </c>
      <c r="AN123" s="79">
        <f ca="1">W123*VLOOKUP('Tipo de Pilha_Furieri2014'!$E$1,'Área - us ur_Furieri2014'!$A$4:$R$6,5,FALSE)/1000</f>
        <v>7.1685127590572699E-4</v>
      </c>
      <c r="AO123" s="79">
        <f ca="1">X123*VLOOKUP('Tipo de Pilha_Furieri2014'!$E$1,'Área - us ur_Furieri2014'!$A$4:$R$6,6,FALSE)/1000</f>
        <v>2.8627263857446232E-3</v>
      </c>
      <c r="AP123" s="79">
        <f ca="1">Y123*VLOOKUP('Tipo de Pilha_Furieri2014'!$E$1,'Área - us ur_Furieri2014'!$A$4:$R$6,7,FALSE)/1000</f>
        <v>6.5761219373778913E-3</v>
      </c>
      <c r="AQ123" s="79">
        <f ca="1">Z123*VLOOKUP('Tipo de Pilha_Furieri2014'!$E$1,'Área - us ur_Furieri2014'!$A$4:$R$6,8,FALSE)/1000</f>
        <v>7.7357690441477306E-3</v>
      </c>
      <c r="AR123" s="79">
        <f ca="1">AA123*VLOOKUP('Tipo de Pilha_Furieri2014'!$E$1,'Área - us ur_Furieri2014'!$A$4:$R$6,9,FALSE)/1000</f>
        <v>7.9027448562283779E-3</v>
      </c>
      <c r="AS123" s="79">
        <f ca="1">AB123*VLOOKUP('Tipo de Pilha_Furieri2014'!$E$1,'Área - us ur_Furieri2014'!$A$4:$R$6,10,FALSE)/1000</f>
        <v>5.3038628574438793E-3</v>
      </c>
      <c r="AT123" s="79">
        <f ca="1">AC123*VLOOKUP('Tipo de Pilha_Furieri2014'!$E$1,'Área - us ur_Furieri2014'!$A$4:$R$6,11,FALSE)/1000</f>
        <v>4.4699511661495531E-3</v>
      </c>
      <c r="AU123" s="79">
        <f ca="1">AD123*VLOOKUP('Tipo de Pilha_Furieri2014'!$E$1,'Área - us ur_Furieri2014'!$A$4:$R$6,12,FALSE)/1000</f>
        <v>3.8635648832614266E-3</v>
      </c>
      <c r="AV123" s="79">
        <f ca="1">AE123*VLOOKUP('Tipo de Pilha_Furieri2014'!$E$1,'Área - us ur_Furieri2014'!$A$4:$R$6,13,FALSE)/1000</f>
        <v>1.188159729412126E-3</v>
      </c>
      <c r="AW123" s="79">
        <f ca="1">AF123*VLOOKUP('Tipo de Pilha_Furieri2014'!$E$1,'Área - us ur_Furieri2014'!$A$4:$R$6,14,FALSE)/1000</f>
        <v>7.1654143427940227E-4</v>
      </c>
      <c r="AX123" s="79">
        <f ca="1">AG123*VLOOKUP('Tipo de Pilha_Furieri2014'!$E$1,'Área - us ur_Furieri2014'!$A$4:$R$6,15,FALSE)/1000</f>
        <v>2.8344343970923189E-4</v>
      </c>
      <c r="AY123" s="79">
        <f ca="1">AH123*VLOOKUP('Tipo de Pilha_Furieri2014'!$E$1,'Área - us ur_Furieri2014'!$A$4:$R$6,16,FALSE)/1000</f>
        <v>0</v>
      </c>
      <c r="AZ123" s="79">
        <f ca="1">AI123*VLOOKUP('Tipo de Pilha_Furieri2014'!$E$1,'Área - us ur_Furieri2014'!$A$4:$R$6,17,FALSE)/1000</f>
        <v>0</v>
      </c>
      <c r="BA123" s="80">
        <f ca="1">AJ123*VLOOKUP('Tipo de Pilha_Furieri2014'!$E$1,'Área - us ur_Furieri2014'!$A$4:$R$6,18,FALSE)/1000</f>
        <v>0</v>
      </c>
      <c r="BB123" s="71">
        <f t="shared" ca="1" si="77"/>
        <v>4.1660006873687809E-2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23"/>
  <sheetViews>
    <sheetView workbookViewId="0">
      <selection activeCell="M6" sqref="M6"/>
    </sheetView>
  </sheetViews>
  <sheetFormatPr defaultRowHeight="15" customHeight="1" x14ac:dyDescent="0.2"/>
  <cols>
    <col min="1" max="1" width="16.1640625" style="250" customWidth="1"/>
    <col min="2" max="2" width="20.5" style="3" bestFit="1" customWidth="1"/>
    <col min="3" max="23" width="9.33203125" style="3" customWidth="1"/>
    <col min="24" max="24" width="9.33203125" style="167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31" width="16.83203125" style="3" customWidth="1"/>
    <col min="32" max="16384" width="9.33203125" style="3"/>
  </cols>
  <sheetData>
    <row r="1" spans="1:34" ht="15" customHeight="1" thickBot="1" x14ac:dyDescent="0.25">
      <c r="A1" s="361" t="s">
        <v>7</v>
      </c>
      <c r="B1" s="361"/>
      <c r="C1" s="362" t="s">
        <v>3</v>
      </c>
      <c r="D1" s="363"/>
      <c r="E1" s="363"/>
      <c r="F1" s="363"/>
      <c r="G1" s="363"/>
      <c r="H1" s="363"/>
      <c r="I1" s="364"/>
      <c r="J1" s="362" t="s">
        <v>1</v>
      </c>
      <c r="K1" s="363"/>
      <c r="L1" s="363"/>
      <c r="M1" s="363"/>
      <c r="N1" s="363"/>
      <c r="O1" s="363"/>
      <c r="P1" s="364"/>
      <c r="Q1" s="362" t="s">
        <v>55</v>
      </c>
      <c r="R1" s="363"/>
      <c r="S1" s="363"/>
      <c r="T1" s="363"/>
      <c r="U1" s="363"/>
      <c r="V1" s="363"/>
      <c r="W1" s="363"/>
      <c r="X1" s="218"/>
      <c r="AA1" s="5" t="s">
        <v>163</v>
      </c>
      <c r="AB1" s="219">
        <f>[1]Material!E8</f>
        <v>0.43</v>
      </c>
      <c r="AD1" s="81" t="s">
        <v>22</v>
      </c>
      <c r="AE1" s="20" t="s">
        <v>174</v>
      </c>
    </row>
    <row r="2" spans="1:34" s="41" customFormat="1" ht="15" customHeight="1" thickBot="1" x14ac:dyDescent="0.25">
      <c r="A2" s="220" t="s">
        <v>0</v>
      </c>
      <c r="B2" s="221" t="s">
        <v>10</v>
      </c>
      <c r="C2" s="177" t="s">
        <v>205</v>
      </c>
      <c r="D2" s="177" t="s">
        <v>206</v>
      </c>
      <c r="E2" s="177" t="s">
        <v>207</v>
      </c>
      <c r="F2" s="177" t="s">
        <v>208</v>
      </c>
      <c r="G2" s="177" t="s">
        <v>209</v>
      </c>
      <c r="H2" s="177">
        <v>0.9</v>
      </c>
      <c r="I2" s="178">
        <v>1.1000000000000001</v>
      </c>
      <c r="J2" s="176" t="s">
        <v>205</v>
      </c>
      <c r="K2" s="177" t="s">
        <v>206</v>
      </c>
      <c r="L2" s="177" t="s">
        <v>207</v>
      </c>
      <c r="M2" s="177" t="s">
        <v>208</v>
      </c>
      <c r="N2" s="177" t="s">
        <v>209</v>
      </c>
      <c r="O2" s="177">
        <v>0.9</v>
      </c>
      <c r="P2" s="178">
        <v>1.1000000000000001</v>
      </c>
      <c r="Q2" s="222" t="s">
        <v>205</v>
      </c>
      <c r="R2" s="223" t="s">
        <v>206</v>
      </c>
      <c r="S2" s="223" t="s">
        <v>207</v>
      </c>
      <c r="T2" s="223" t="s">
        <v>208</v>
      </c>
      <c r="U2" s="223" t="s">
        <v>209</v>
      </c>
      <c r="V2" s="223">
        <v>0.9</v>
      </c>
      <c r="W2" s="224">
        <v>1.1000000000000001</v>
      </c>
      <c r="X2" s="225" t="s">
        <v>46</v>
      </c>
      <c r="AA2" s="226"/>
      <c r="AB2" s="227"/>
    </row>
    <row r="3" spans="1:34" ht="15" customHeight="1" x14ac:dyDescent="0.2">
      <c r="A3" s="89">
        <f>'Série Vento-3 dias'!J3</f>
        <v>42007</v>
      </c>
      <c r="B3" s="54">
        <f ca="1">'Série Vento-3 dias'!K3</f>
        <v>16.32330812</v>
      </c>
      <c r="C3" s="228">
        <f ca="1">0.1*0.2*$B3</f>
        <v>0.32646616240000009</v>
      </c>
      <c r="D3" s="228">
        <f t="shared" ref="D3:E19" ca="1" si="0">0.1*0.2*$B3</f>
        <v>0.32646616240000009</v>
      </c>
      <c r="E3" s="228">
        <f t="shared" ca="1" si="0"/>
        <v>0.32646616240000009</v>
      </c>
      <c r="F3" s="228">
        <f ca="1">0.1*0.6*$B3</f>
        <v>0.9793984872</v>
      </c>
      <c r="G3" s="228">
        <f ca="1">0.1*0.6*$B3</f>
        <v>0.9793984872</v>
      </c>
      <c r="H3" s="228">
        <f ca="1">0.1*0.9*$B3</f>
        <v>1.4690977308000002</v>
      </c>
      <c r="I3" s="229">
        <f ca="1">0.1*1.1*$B3</f>
        <v>1.7955638932000002</v>
      </c>
      <c r="J3" s="230">
        <f ca="1">IF(C3&gt;$AB$1,58*(C3-$AB$1)^2+25*(C3-$AB$1),0)</f>
        <v>0</v>
      </c>
      <c r="K3" s="228">
        <f t="shared" ref="K3:P18" ca="1" si="1">IF(D3&gt;$AB$1,58*(D3-$AB$1)^2+25*(D3-$AB$1),0)</f>
        <v>0</v>
      </c>
      <c r="L3" s="228">
        <f t="shared" ca="1" si="1"/>
        <v>0</v>
      </c>
      <c r="M3" s="228">
        <f t="shared" ca="1" si="1"/>
        <v>31.241606648783609</v>
      </c>
      <c r="N3" s="228">
        <f t="shared" ca="1" si="1"/>
        <v>31.241606648783609</v>
      </c>
      <c r="O3" s="228">
        <f t="shared" ca="1" si="1"/>
        <v>88.601440730915172</v>
      </c>
      <c r="P3" s="228">
        <f t="shared" ca="1" si="1"/>
        <v>142.29545262186943</v>
      </c>
      <c r="Q3" s="231">
        <f ca="1">J3*VLOOKUP('Tipo de Pilha_AP42'!$E$1,'Área - us ur_AP42'!$A$4:$H$7,2,FALSE)/1000</f>
        <v>0</v>
      </c>
      <c r="R3" s="232">
        <f ca="1">K3*VLOOKUP('Tipo de Pilha_AP42'!$E$1,'Área - us ur_AP42'!$A$4:$H$7,3,FALSE)/1000</f>
        <v>0</v>
      </c>
      <c r="S3" s="232">
        <f ca="1">L3*VLOOKUP('Tipo de Pilha_AP42'!$E$1,'Área - us ur_AP42'!$A$4:$H$7,4,FALSE)/1000</f>
        <v>0</v>
      </c>
      <c r="T3" s="232">
        <f ca="1">M3*VLOOKUP('Tipo de Pilha_AP42'!$E$1,'Área - us ur_AP42'!$A$4:$H$7,5,FALSE)/1000</f>
        <v>1.4995971191416132E-2</v>
      </c>
      <c r="U3" s="232">
        <f ca="1">N3*VLOOKUP('Tipo de Pilha_AP42'!$E$1,'Área - us ur_AP42'!$A$4:$H$7,6,FALSE)/1000</f>
        <v>0</v>
      </c>
      <c r="V3" s="232">
        <f ca="1">O3*VLOOKUP('Tipo de Pilha_AP42'!$E$1,'Área - us ur_AP42'!$A$4:$H$7,7,FALSE)/1000</f>
        <v>1.0632172887709821E-2</v>
      </c>
      <c r="W3" s="233">
        <f ca="1">P3*VLOOKUP('Tipo de Pilha_AP42'!$E$1,'Área - us ur_AP42'!$A$4:$H$7,8,FALSE)/1000</f>
        <v>0</v>
      </c>
      <c r="X3" s="234">
        <f ca="1">SUM(Q3:W3)</f>
        <v>2.5628144079125954E-2</v>
      </c>
    </row>
    <row r="4" spans="1:34" ht="15" customHeight="1" x14ac:dyDescent="0.2">
      <c r="A4" s="90">
        <f>'Série Vento-3 dias'!J4</f>
        <v>42010</v>
      </c>
      <c r="B4" s="55">
        <f ca="1">'Série Vento-3 dias'!K4</f>
        <v>15.464186639999999</v>
      </c>
      <c r="C4" s="235">
        <f t="shared" ref="C4:E46" ca="1" si="2">0.1*0.2*$B4</f>
        <v>0.30928373280000004</v>
      </c>
      <c r="D4" s="235">
        <f t="shared" ca="1" si="0"/>
        <v>0.30928373280000004</v>
      </c>
      <c r="E4" s="235">
        <f t="shared" ca="1" si="0"/>
        <v>0.30928373280000004</v>
      </c>
      <c r="F4" s="235">
        <f t="shared" ref="F4:G67" ca="1" si="3">0.1*0.6*$B4</f>
        <v>0.92785119839999997</v>
      </c>
      <c r="G4" s="235">
        <f t="shared" ca="1" si="3"/>
        <v>0.92785119839999997</v>
      </c>
      <c r="H4" s="235">
        <f t="shared" ref="H4:H67" ca="1" si="4">0.1*0.9*$B4</f>
        <v>1.3917767976000002</v>
      </c>
      <c r="I4" s="236">
        <f t="shared" ref="I4:I67" ca="1" si="5">0.1*1.1*$B4</f>
        <v>1.7010605304000002</v>
      </c>
      <c r="J4" s="237">
        <f ca="1">IF(C4&gt;$AB$1,58*(C4-$AB$1)^2+25*(C4-$AB$1),0)</f>
        <v>0</v>
      </c>
      <c r="K4" s="235">
        <f t="shared" ca="1" si="1"/>
        <v>0</v>
      </c>
      <c r="L4" s="235">
        <f t="shared" ca="1" si="1"/>
        <v>0</v>
      </c>
      <c r="M4" s="235">
        <f t="shared" ca="1" si="1"/>
        <v>26.821917273402335</v>
      </c>
      <c r="N4" s="235">
        <f t="shared" ca="1" si="1"/>
        <v>26.821917273402335</v>
      </c>
      <c r="O4" s="235">
        <f t="shared" ca="1" si="1"/>
        <v>77.695267227299297</v>
      </c>
      <c r="P4" s="235">
        <f t="shared" ca="1" si="1"/>
        <v>125.48101583256233</v>
      </c>
      <c r="Q4" s="238">
        <f ca="1">J4*VLOOKUP('Tipo de Pilha_AP42'!$E$1,'Área - us ur_AP42'!$A$4:$H$7,2,FALSE)/1000</f>
        <v>0</v>
      </c>
      <c r="R4" s="239">
        <f ca="1">K4*VLOOKUP('Tipo de Pilha_AP42'!$E$1,'Área - us ur_AP42'!$A$4:$H$7,3,FALSE)/1000</f>
        <v>0</v>
      </c>
      <c r="S4" s="239">
        <f ca="1">L4*VLOOKUP('Tipo de Pilha_AP42'!$E$1,'Área - us ur_AP42'!$A$4:$H$7,4,FALSE)/1000</f>
        <v>0</v>
      </c>
      <c r="T4" s="239">
        <f ca="1">M4*VLOOKUP('Tipo de Pilha_AP42'!$E$1,'Área - us ur_AP42'!$A$4:$H$7,5,FALSE)/1000</f>
        <v>1.287452029123312E-2</v>
      </c>
      <c r="U4" s="239">
        <f ca="1">N4*VLOOKUP('Tipo de Pilha_AP42'!$E$1,'Área - us ur_AP42'!$A$4:$H$7,6,FALSE)/1000</f>
        <v>0</v>
      </c>
      <c r="V4" s="239">
        <f ca="1">O4*VLOOKUP('Tipo de Pilha_AP42'!$E$1,'Área - us ur_AP42'!$A$4:$H$7,7,FALSE)/1000</f>
        <v>9.3234320672759153E-3</v>
      </c>
      <c r="W4" s="240">
        <f ca="1">P4*VLOOKUP('Tipo de Pilha_AP42'!$E$1,'Área - us ur_AP42'!$A$4:$H$7,8,FALSE)/1000</f>
        <v>0</v>
      </c>
      <c r="X4" s="241">
        <f ca="1">SUM(Q4:W4)</f>
        <v>2.2197952358509035E-2</v>
      </c>
      <c r="AH4" s="41"/>
    </row>
    <row r="5" spans="1:34" ht="15" customHeight="1" x14ac:dyDescent="0.2">
      <c r="A5" s="90">
        <f>'Série Vento-3 dias'!J5</f>
        <v>42013</v>
      </c>
      <c r="B5" s="55">
        <f ca="1">'Série Vento-3 dias'!K5</f>
        <v>14.605065159999999</v>
      </c>
      <c r="C5" s="235">
        <f t="shared" ca="1" si="2"/>
        <v>0.29210130320000005</v>
      </c>
      <c r="D5" s="235">
        <f t="shared" ca="1" si="0"/>
        <v>0.29210130320000005</v>
      </c>
      <c r="E5" s="235">
        <f t="shared" ca="1" si="0"/>
        <v>0.29210130320000005</v>
      </c>
      <c r="F5" s="235">
        <f t="shared" ca="1" si="3"/>
        <v>0.87630390959999993</v>
      </c>
      <c r="G5" s="235">
        <f t="shared" ca="1" si="3"/>
        <v>0.87630390959999993</v>
      </c>
      <c r="H5" s="235">
        <f t="shared" ca="1" si="4"/>
        <v>1.3144558644</v>
      </c>
      <c r="I5" s="236">
        <f t="shared" ca="1" si="5"/>
        <v>1.6065571676000001</v>
      </c>
      <c r="J5" s="237">
        <f t="shared" ref="J5:P53" ca="1" si="6">IF(C5&gt;$AB$1,58*(C5-$AB$1)^2+25*(C5-$AB$1),0)</f>
        <v>0</v>
      </c>
      <c r="K5" s="235">
        <f t="shared" ca="1" si="1"/>
        <v>0</v>
      </c>
      <c r="L5" s="235">
        <f t="shared" ca="1" si="1"/>
        <v>0</v>
      </c>
      <c r="M5" s="235">
        <f t="shared" ca="1" si="1"/>
        <v>22.710454164006201</v>
      </c>
      <c r="N5" s="235">
        <f t="shared" ca="1" si="1"/>
        <v>22.710454164006201</v>
      </c>
      <c r="O5" s="235">
        <f t="shared" ca="1" si="1"/>
        <v>67.482602822149971</v>
      </c>
      <c r="P5" s="235">
        <f t="shared" ca="1" si="1"/>
        <v>109.70256177059423</v>
      </c>
      <c r="Q5" s="238">
        <f ca="1">J5*VLOOKUP('Tipo de Pilha_AP42'!$E$1,'Área - us ur_AP42'!$A$4:$H$7,2,FALSE)/1000</f>
        <v>0</v>
      </c>
      <c r="R5" s="239">
        <f ca="1">K5*VLOOKUP('Tipo de Pilha_AP42'!$E$1,'Área - us ur_AP42'!$A$4:$H$7,3,FALSE)/1000</f>
        <v>0</v>
      </c>
      <c r="S5" s="239">
        <f ca="1">L5*VLOOKUP('Tipo de Pilha_AP42'!$E$1,'Área - us ur_AP42'!$A$4:$H$7,4,FALSE)/1000</f>
        <v>0</v>
      </c>
      <c r="T5" s="239">
        <f ca="1">M5*VLOOKUP('Tipo de Pilha_AP42'!$E$1,'Área - us ur_AP42'!$A$4:$H$7,5,FALSE)/1000</f>
        <v>1.0901017998722977E-2</v>
      </c>
      <c r="U5" s="239">
        <f ca="1">N5*VLOOKUP('Tipo de Pilha_AP42'!$E$1,'Área - us ur_AP42'!$A$4:$H$7,6,FALSE)/1000</f>
        <v>0</v>
      </c>
      <c r="V5" s="239">
        <f ca="1">O5*VLOOKUP('Tipo de Pilha_AP42'!$E$1,'Área - us ur_AP42'!$A$4:$H$7,7,FALSE)/1000</f>
        <v>8.0979123386579963E-3</v>
      </c>
      <c r="W5" s="240">
        <f ca="1">P5*VLOOKUP('Tipo de Pilha_AP42'!$E$1,'Área - us ur_AP42'!$A$4:$H$7,8,FALSE)/1000</f>
        <v>0</v>
      </c>
      <c r="X5" s="241">
        <f t="shared" ref="X5:X68" ca="1" si="7">SUM(Q5:W5)</f>
        <v>1.8998930337380975E-2</v>
      </c>
      <c r="Z5" s="218" t="s">
        <v>60</v>
      </c>
      <c r="AA5" s="41" t="s">
        <v>61</v>
      </c>
      <c r="AB5" s="41" t="s">
        <v>62</v>
      </c>
      <c r="AH5" s="41"/>
    </row>
    <row r="6" spans="1:34" ht="15" customHeight="1" x14ac:dyDescent="0.2">
      <c r="A6" s="90">
        <f>'Série Vento-3 dias'!J6</f>
        <v>42016</v>
      </c>
      <c r="B6" s="55">
        <f ca="1">'Série Vento-3 dias'!K6</f>
        <v>19.759794039999999</v>
      </c>
      <c r="C6" s="235">
        <f t="shared" ca="1" si="2"/>
        <v>0.39519588080000007</v>
      </c>
      <c r="D6" s="235">
        <f t="shared" ca="1" si="0"/>
        <v>0.39519588080000007</v>
      </c>
      <c r="E6" s="235">
        <f t="shared" ca="1" si="0"/>
        <v>0.39519588080000007</v>
      </c>
      <c r="F6" s="235">
        <f t="shared" ca="1" si="3"/>
        <v>1.1855876423999998</v>
      </c>
      <c r="G6" s="235">
        <f t="shared" ca="1" si="3"/>
        <v>1.1855876423999998</v>
      </c>
      <c r="H6" s="235">
        <f t="shared" ca="1" si="4"/>
        <v>1.7783814636000002</v>
      </c>
      <c r="I6" s="236">
        <f t="shared" ca="1" si="5"/>
        <v>2.1735773444000004</v>
      </c>
      <c r="J6" s="237">
        <f t="shared" ca="1" si="6"/>
        <v>0</v>
      </c>
      <c r="K6" s="235">
        <f t="shared" ca="1" si="1"/>
        <v>0</v>
      </c>
      <c r="L6" s="235">
        <f t="shared" ca="1" si="1"/>
        <v>0</v>
      </c>
      <c r="M6" s="235">
        <f t="shared" ca="1" si="1"/>
        <v>52.002626810160223</v>
      </c>
      <c r="N6" s="235">
        <f t="shared" ca="1" si="1"/>
        <v>52.002626810160223</v>
      </c>
      <c r="O6" s="235">
        <f t="shared" ca="1" si="1"/>
        <v>139.16122573004458</v>
      </c>
      <c r="P6" s="235">
        <f t="shared" ca="1" si="1"/>
        <v>219.91302705248756</v>
      </c>
      <c r="Q6" s="238">
        <f ca="1">J6*VLOOKUP('Tipo de Pilha_AP42'!$E$1,'Área - us ur_AP42'!$A$4:$H$7,2,FALSE)/1000</f>
        <v>0</v>
      </c>
      <c r="R6" s="239">
        <f ca="1">K6*VLOOKUP('Tipo de Pilha_AP42'!$E$1,'Área - us ur_AP42'!$A$4:$H$7,3,FALSE)/1000</f>
        <v>0</v>
      </c>
      <c r="S6" s="239">
        <f ca="1">L6*VLOOKUP('Tipo de Pilha_AP42'!$E$1,'Área - us ur_AP42'!$A$4:$H$7,4,FALSE)/1000</f>
        <v>0</v>
      </c>
      <c r="T6" s="239">
        <f ca="1">M6*VLOOKUP('Tipo de Pilha_AP42'!$E$1,'Área - us ur_AP42'!$A$4:$H$7,5,FALSE)/1000</f>
        <v>2.4961260868876907E-2</v>
      </c>
      <c r="U6" s="239">
        <f ca="1">N6*VLOOKUP('Tipo de Pilha_AP42'!$E$1,'Área - us ur_AP42'!$A$4:$H$7,6,FALSE)/1000</f>
        <v>0</v>
      </c>
      <c r="V6" s="239">
        <f ca="1">O6*VLOOKUP('Tipo de Pilha_AP42'!$E$1,'Área - us ur_AP42'!$A$4:$H$7,7,FALSE)/1000</f>
        <v>1.669934708760535E-2</v>
      </c>
      <c r="W6" s="240">
        <f ca="1">P6*VLOOKUP('Tipo de Pilha_AP42'!$E$1,'Área - us ur_AP42'!$A$4:$H$7,8,FALSE)/1000</f>
        <v>0</v>
      </c>
      <c r="X6" s="241">
        <f t="shared" ca="1" si="7"/>
        <v>4.1660607956482257E-2</v>
      </c>
      <c r="Z6" s="61" t="s">
        <v>47</v>
      </c>
      <c r="AA6" s="61" t="s">
        <v>47</v>
      </c>
      <c r="AB6" s="61" t="s">
        <v>47</v>
      </c>
      <c r="AH6" s="41"/>
    </row>
    <row r="7" spans="1:34" ht="15" customHeight="1" x14ac:dyDescent="0.2">
      <c r="A7" s="90">
        <f>'Série Vento-3 dias'!J7</f>
        <v>42019</v>
      </c>
      <c r="B7" s="55">
        <f ca="1">'Série Vento-3 dias'!K7</f>
        <v>17.182429599999999</v>
      </c>
      <c r="C7" s="235">
        <f t="shared" ca="1" si="2"/>
        <v>0.34364859200000003</v>
      </c>
      <c r="D7" s="235">
        <f t="shared" ca="1" si="0"/>
        <v>0.34364859200000003</v>
      </c>
      <c r="E7" s="235">
        <f t="shared" ca="1" si="0"/>
        <v>0.34364859200000003</v>
      </c>
      <c r="F7" s="235">
        <f t="shared" ca="1" si="3"/>
        <v>1.0309457759999998</v>
      </c>
      <c r="G7" s="235">
        <f t="shared" ca="1" si="3"/>
        <v>1.0309457759999998</v>
      </c>
      <c r="H7" s="235">
        <f t="shared" ca="1" si="4"/>
        <v>1.5464186640000002</v>
      </c>
      <c r="I7" s="236">
        <f t="shared" ca="1" si="5"/>
        <v>1.890067256</v>
      </c>
      <c r="J7" s="237">
        <f t="shared" ca="1" si="6"/>
        <v>0</v>
      </c>
      <c r="K7" s="235">
        <f t="shared" ca="1" si="1"/>
        <v>0</v>
      </c>
      <c r="L7" s="235">
        <f t="shared" ca="1" si="1"/>
        <v>0</v>
      </c>
      <c r="M7" s="235">
        <f t="shared" ca="1" si="1"/>
        <v>35.969522290150032</v>
      </c>
      <c r="N7" s="235">
        <f t="shared" ca="1" si="1"/>
        <v>35.969522290150032</v>
      </c>
      <c r="O7" s="235">
        <f t="shared" ca="1" si="1"/>
        <v>100.20112333299764</v>
      </c>
      <c r="P7" s="235">
        <f t="shared" ca="1" si="1"/>
        <v>160.14587213851544</v>
      </c>
      <c r="Q7" s="238">
        <f ca="1">J7*VLOOKUP('Tipo de Pilha_AP42'!$E$1,'Área - us ur_AP42'!$A$4:$H$7,2,FALSE)/1000</f>
        <v>0</v>
      </c>
      <c r="R7" s="239">
        <f ca="1">K7*VLOOKUP('Tipo de Pilha_AP42'!$E$1,'Área - us ur_AP42'!$A$4:$H$7,3,FALSE)/1000</f>
        <v>0</v>
      </c>
      <c r="S7" s="239">
        <f ca="1">L7*VLOOKUP('Tipo de Pilha_AP42'!$E$1,'Área - us ur_AP42'!$A$4:$H$7,4,FALSE)/1000</f>
        <v>0</v>
      </c>
      <c r="T7" s="239">
        <f ca="1">M7*VLOOKUP('Tipo de Pilha_AP42'!$E$1,'Área - us ur_AP42'!$A$4:$H$7,5,FALSE)/1000</f>
        <v>1.7265370699272014E-2</v>
      </c>
      <c r="U7" s="239">
        <f ca="1">N7*VLOOKUP('Tipo de Pilha_AP42'!$E$1,'Área - us ur_AP42'!$A$4:$H$7,6,FALSE)/1000</f>
        <v>0</v>
      </c>
      <c r="V7" s="239">
        <f ca="1">O7*VLOOKUP('Tipo de Pilha_AP42'!$E$1,'Área - us ur_AP42'!$A$4:$H$7,7,FALSE)/1000</f>
        <v>1.2024134799959717E-2</v>
      </c>
      <c r="W7" s="240">
        <f ca="1">P7*VLOOKUP('Tipo de Pilha_AP42'!$E$1,'Área - us ur_AP42'!$A$4:$H$7,8,FALSE)/1000</f>
        <v>0</v>
      </c>
      <c r="X7" s="241">
        <f t="shared" ca="1" si="7"/>
        <v>2.9289505499231733E-2</v>
      </c>
      <c r="Z7" s="67">
        <f ca="1">AVERAGE(X3:X123)</f>
        <v>2.1368129855871689E-2</v>
      </c>
      <c r="AA7" s="67">
        <f ca="1">SUM(X3:X123)</f>
        <v>2.5855437125604745</v>
      </c>
      <c r="AB7" s="67">
        <f ca="1">AVERAGEIF(X3:X123,"&gt;0")</f>
        <v>2.1368129855871689E-2</v>
      </c>
      <c r="AF7" s="242"/>
      <c r="AH7" s="41"/>
    </row>
    <row r="8" spans="1:34" ht="15" customHeight="1" x14ac:dyDescent="0.2">
      <c r="A8" s="90">
        <f>'Série Vento-3 dias'!J8</f>
        <v>42022</v>
      </c>
      <c r="B8" s="55">
        <f ca="1">'Série Vento-3 dias'!K8</f>
        <v>18.90067256</v>
      </c>
      <c r="C8" s="235">
        <f t="shared" ca="1" si="2"/>
        <v>0.37801345120000007</v>
      </c>
      <c r="D8" s="235">
        <f t="shared" ca="1" si="0"/>
        <v>0.37801345120000007</v>
      </c>
      <c r="E8" s="235">
        <f t="shared" ca="1" si="0"/>
        <v>0.37801345120000007</v>
      </c>
      <c r="F8" s="235">
        <f t="shared" ca="1" si="3"/>
        <v>1.1340403535999999</v>
      </c>
      <c r="G8" s="235">
        <f t="shared" ca="1" si="3"/>
        <v>1.1340403535999999</v>
      </c>
      <c r="H8" s="235">
        <f t="shared" ca="1" si="4"/>
        <v>1.7010605304000002</v>
      </c>
      <c r="I8" s="236">
        <f t="shared" ca="1" si="5"/>
        <v>2.0790739816000001</v>
      </c>
      <c r="J8" s="237">
        <f t="shared" ca="1" si="6"/>
        <v>0</v>
      </c>
      <c r="K8" s="235">
        <f t="shared" ca="1" si="1"/>
        <v>0</v>
      </c>
      <c r="L8" s="235">
        <f t="shared" ca="1" si="1"/>
        <v>0</v>
      </c>
      <c r="M8" s="235">
        <f t="shared" ca="1" si="1"/>
        <v>46.350032370838349</v>
      </c>
      <c r="N8" s="235">
        <f t="shared" ca="1" si="1"/>
        <v>46.350032370838349</v>
      </c>
      <c r="O8" s="235">
        <f t="shared" ca="1" si="1"/>
        <v>125.48101583256233</v>
      </c>
      <c r="P8" s="235">
        <f t="shared" ca="1" si="1"/>
        <v>198.95465935382452</v>
      </c>
      <c r="Q8" s="238">
        <f ca="1">J8*VLOOKUP('Tipo de Pilha_AP42'!$E$1,'Área - us ur_AP42'!$A$4:$H$7,2,FALSE)/1000</f>
        <v>0</v>
      </c>
      <c r="R8" s="239">
        <f ca="1">K8*VLOOKUP('Tipo de Pilha_AP42'!$E$1,'Área - us ur_AP42'!$A$4:$H$7,3,FALSE)/1000</f>
        <v>0</v>
      </c>
      <c r="S8" s="239">
        <f ca="1">L8*VLOOKUP('Tipo de Pilha_AP42'!$E$1,'Área - us ur_AP42'!$A$4:$H$7,4,FALSE)/1000</f>
        <v>0</v>
      </c>
      <c r="T8" s="239">
        <f ca="1">M8*VLOOKUP('Tipo de Pilha_AP42'!$E$1,'Área - us ur_AP42'!$A$4:$H$7,5,FALSE)/1000</f>
        <v>2.2248015538002406E-2</v>
      </c>
      <c r="U8" s="239">
        <f ca="1">N8*VLOOKUP('Tipo de Pilha_AP42'!$E$1,'Área - us ur_AP42'!$A$4:$H$7,6,FALSE)/1000</f>
        <v>0</v>
      </c>
      <c r="V8" s="239">
        <f ca="1">O8*VLOOKUP('Tipo de Pilha_AP42'!$E$1,'Área - us ur_AP42'!$A$4:$H$7,7,FALSE)/1000</f>
        <v>1.505772189990748E-2</v>
      </c>
      <c r="W8" s="240">
        <f ca="1">P8*VLOOKUP('Tipo de Pilha_AP42'!$E$1,'Área - us ur_AP42'!$A$4:$H$7,8,FALSE)/1000</f>
        <v>0</v>
      </c>
      <c r="X8" s="241">
        <f t="shared" ca="1" si="7"/>
        <v>3.7305737437909887E-2</v>
      </c>
      <c r="Z8" s="59"/>
      <c r="AA8" s="235"/>
      <c r="AH8" s="41"/>
    </row>
    <row r="9" spans="1:34" ht="15" customHeight="1" x14ac:dyDescent="0.2">
      <c r="A9" s="90">
        <f>'Série Vento-3 dias'!J9</f>
        <v>42025</v>
      </c>
      <c r="B9" s="55">
        <f ca="1">'Série Vento-3 dias'!K9</f>
        <v>18.041551079999998</v>
      </c>
      <c r="C9" s="235">
        <f t="shared" ca="1" si="2"/>
        <v>0.36083102160000002</v>
      </c>
      <c r="D9" s="235">
        <f t="shared" ca="1" si="0"/>
        <v>0.36083102160000002</v>
      </c>
      <c r="E9" s="235">
        <f t="shared" ca="1" si="0"/>
        <v>0.36083102160000002</v>
      </c>
      <c r="F9" s="235">
        <f t="shared" ca="1" si="3"/>
        <v>1.0824930647999997</v>
      </c>
      <c r="G9" s="235">
        <f t="shared" ca="1" si="3"/>
        <v>1.0824930647999997</v>
      </c>
      <c r="H9" s="235">
        <f t="shared" ca="1" si="4"/>
        <v>1.6237395971999999</v>
      </c>
      <c r="I9" s="236">
        <f t="shared" ca="1" si="5"/>
        <v>1.9845706188000001</v>
      </c>
      <c r="J9" s="237">
        <f t="shared" ca="1" si="6"/>
        <v>0</v>
      </c>
      <c r="K9" s="235">
        <f t="shared" ca="1" si="1"/>
        <v>0</v>
      </c>
      <c r="L9" s="235">
        <f t="shared" ca="1" si="1"/>
        <v>0</v>
      </c>
      <c r="M9" s="235">
        <f t="shared" ca="1" si="1"/>
        <v>41.005664197501602</v>
      </c>
      <c r="N9" s="235">
        <f t="shared" ca="1" si="1"/>
        <v>41.005664197501602</v>
      </c>
      <c r="O9" s="235">
        <f t="shared" ca="1" si="1"/>
        <v>112.49431503354667</v>
      </c>
      <c r="P9" s="235">
        <f t="shared" ca="1" si="1"/>
        <v>179.03227438250047</v>
      </c>
      <c r="Q9" s="238">
        <f ca="1">J9*VLOOKUP('Tipo de Pilha_AP42'!$E$1,'Área - us ur_AP42'!$A$4:$H$7,2,FALSE)/1000</f>
        <v>0</v>
      </c>
      <c r="R9" s="239">
        <f ca="1">K9*VLOOKUP('Tipo de Pilha_AP42'!$E$1,'Área - us ur_AP42'!$A$4:$H$7,3,FALSE)/1000</f>
        <v>0</v>
      </c>
      <c r="S9" s="239">
        <f ca="1">L9*VLOOKUP('Tipo de Pilha_AP42'!$E$1,'Área - us ur_AP42'!$A$4:$H$7,4,FALSE)/1000</f>
        <v>0</v>
      </c>
      <c r="T9" s="239">
        <f ca="1">M9*VLOOKUP('Tipo de Pilha_AP42'!$E$1,'Área - us ur_AP42'!$A$4:$H$7,5,FALSE)/1000</f>
        <v>1.9682718814800767E-2</v>
      </c>
      <c r="U9" s="239">
        <f ca="1">N9*VLOOKUP('Tipo de Pilha_AP42'!$E$1,'Área - us ur_AP42'!$A$4:$H$7,6,FALSE)/1000</f>
        <v>0</v>
      </c>
      <c r="V9" s="239">
        <f ca="1">O9*VLOOKUP('Tipo de Pilha_AP42'!$E$1,'Área - us ur_AP42'!$A$4:$H$7,7,FALSE)/1000</f>
        <v>1.34993178040256E-2</v>
      </c>
      <c r="W9" s="240">
        <f ca="1">P9*VLOOKUP('Tipo de Pilha_AP42'!$E$1,'Área - us ur_AP42'!$A$4:$H$7,8,FALSE)/1000</f>
        <v>0</v>
      </c>
      <c r="X9" s="241">
        <f t="shared" ca="1" si="7"/>
        <v>3.3182036618826363E-2</v>
      </c>
      <c r="Z9" s="59"/>
      <c r="AA9" s="235"/>
      <c r="AD9" s="9"/>
      <c r="AH9" s="41"/>
    </row>
    <row r="10" spans="1:34" ht="15" customHeight="1" x14ac:dyDescent="0.2">
      <c r="A10" s="90">
        <f>'Série Vento-3 dias'!J10</f>
        <v>42028</v>
      </c>
      <c r="B10" s="55">
        <f ca="1">'Série Vento-3 dias'!K10</f>
        <v>16.32330812</v>
      </c>
      <c r="C10" s="235">
        <f t="shared" ca="1" si="2"/>
        <v>0.32646616240000009</v>
      </c>
      <c r="D10" s="235">
        <f t="shared" ca="1" si="0"/>
        <v>0.32646616240000009</v>
      </c>
      <c r="E10" s="235">
        <f t="shared" ca="1" si="0"/>
        <v>0.32646616240000009</v>
      </c>
      <c r="F10" s="235">
        <f t="shared" ca="1" si="3"/>
        <v>0.9793984872</v>
      </c>
      <c r="G10" s="235">
        <f t="shared" ca="1" si="3"/>
        <v>0.9793984872</v>
      </c>
      <c r="H10" s="235">
        <f t="shared" ca="1" si="4"/>
        <v>1.4690977308000002</v>
      </c>
      <c r="I10" s="236">
        <f t="shared" ca="1" si="5"/>
        <v>1.7955638932000002</v>
      </c>
      <c r="J10" s="237">
        <f t="shared" ca="1" si="6"/>
        <v>0</v>
      </c>
      <c r="K10" s="235">
        <f t="shared" ca="1" si="1"/>
        <v>0</v>
      </c>
      <c r="L10" s="235">
        <f t="shared" ca="1" si="1"/>
        <v>0</v>
      </c>
      <c r="M10" s="235">
        <f t="shared" ca="1" si="1"/>
        <v>31.241606648783609</v>
      </c>
      <c r="N10" s="235">
        <f t="shared" ca="1" si="1"/>
        <v>31.241606648783609</v>
      </c>
      <c r="O10" s="235">
        <f t="shared" ca="1" si="1"/>
        <v>88.601440730915172</v>
      </c>
      <c r="P10" s="235">
        <f t="shared" ca="1" si="1"/>
        <v>142.29545262186943</v>
      </c>
      <c r="Q10" s="238">
        <f ca="1">J10*VLOOKUP('Tipo de Pilha_AP42'!$E$1,'Área - us ur_AP42'!$A$4:$H$7,2,FALSE)/1000</f>
        <v>0</v>
      </c>
      <c r="R10" s="239">
        <f ca="1">K10*VLOOKUP('Tipo de Pilha_AP42'!$E$1,'Área - us ur_AP42'!$A$4:$H$7,3,FALSE)/1000</f>
        <v>0</v>
      </c>
      <c r="S10" s="239">
        <f ca="1">L10*VLOOKUP('Tipo de Pilha_AP42'!$E$1,'Área - us ur_AP42'!$A$4:$H$7,4,FALSE)/1000</f>
        <v>0</v>
      </c>
      <c r="T10" s="239">
        <f ca="1">M10*VLOOKUP('Tipo de Pilha_AP42'!$E$1,'Área - us ur_AP42'!$A$4:$H$7,5,FALSE)/1000</f>
        <v>1.4995971191416132E-2</v>
      </c>
      <c r="U10" s="239">
        <f ca="1">N10*VLOOKUP('Tipo de Pilha_AP42'!$E$1,'Área - us ur_AP42'!$A$4:$H$7,6,FALSE)/1000</f>
        <v>0</v>
      </c>
      <c r="V10" s="239">
        <f ca="1">O10*VLOOKUP('Tipo de Pilha_AP42'!$E$1,'Área - us ur_AP42'!$A$4:$H$7,7,FALSE)/1000</f>
        <v>1.0632172887709821E-2</v>
      </c>
      <c r="W10" s="240">
        <f ca="1">P10*VLOOKUP('Tipo de Pilha_AP42'!$E$1,'Área - us ur_AP42'!$A$4:$H$7,8,FALSE)/1000</f>
        <v>0</v>
      </c>
      <c r="X10" s="241">
        <f t="shared" ca="1" si="7"/>
        <v>2.5628144079125954E-2</v>
      </c>
      <c r="Z10" s="59"/>
      <c r="AA10" s="235"/>
      <c r="AH10" s="41"/>
    </row>
    <row r="11" spans="1:34" ht="15" customHeight="1" x14ac:dyDescent="0.2">
      <c r="A11" s="90">
        <f>'Série Vento-3 dias'!J11</f>
        <v>42031</v>
      </c>
      <c r="B11" s="55">
        <f ca="1">'Série Vento-3 dias'!K11</f>
        <v>16.32330812</v>
      </c>
      <c r="C11" s="235">
        <f t="shared" ca="1" si="2"/>
        <v>0.32646616240000009</v>
      </c>
      <c r="D11" s="235">
        <f t="shared" ca="1" si="0"/>
        <v>0.32646616240000009</v>
      </c>
      <c r="E11" s="235">
        <f t="shared" ca="1" si="0"/>
        <v>0.32646616240000009</v>
      </c>
      <c r="F11" s="235">
        <f t="shared" ca="1" si="3"/>
        <v>0.9793984872</v>
      </c>
      <c r="G11" s="235">
        <f t="shared" ca="1" si="3"/>
        <v>0.9793984872</v>
      </c>
      <c r="H11" s="235">
        <f t="shared" ca="1" si="4"/>
        <v>1.4690977308000002</v>
      </c>
      <c r="I11" s="236">
        <f t="shared" ca="1" si="5"/>
        <v>1.7955638932000002</v>
      </c>
      <c r="J11" s="237">
        <f t="shared" ca="1" si="6"/>
        <v>0</v>
      </c>
      <c r="K11" s="235">
        <f t="shared" ca="1" si="1"/>
        <v>0</v>
      </c>
      <c r="L11" s="235">
        <f t="shared" ca="1" si="1"/>
        <v>0</v>
      </c>
      <c r="M11" s="235">
        <f t="shared" ca="1" si="1"/>
        <v>31.241606648783609</v>
      </c>
      <c r="N11" s="235">
        <f t="shared" ca="1" si="1"/>
        <v>31.241606648783609</v>
      </c>
      <c r="O11" s="235">
        <f t="shared" ca="1" si="1"/>
        <v>88.601440730915172</v>
      </c>
      <c r="P11" s="235">
        <f t="shared" ca="1" si="1"/>
        <v>142.29545262186943</v>
      </c>
      <c r="Q11" s="238">
        <f ca="1">J11*VLOOKUP('Tipo de Pilha_AP42'!$E$1,'Área - us ur_AP42'!$A$4:$H$7,2,FALSE)/1000</f>
        <v>0</v>
      </c>
      <c r="R11" s="239">
        <f ca="1">K11*VLOOKUP('Tipo de Pilha_AP42'!$E$1,'Área - us ur_AP42'!$A$4:$H$7,3,FALSE)/1000</f>
        <v>0</v>
      </c>
      <c r="S11" s="239">
        <f ca="1">L11*VLOOKUP('Tipo de Pilha_AP42'!$E$1,'Área - us ur_AP42'!$A$4:$H$7,4,FALSE)/1000</f>
        <v>0</v>
      </c>
      <c r="T11" s="239">
        <f ca="1">M11*VLOOKUP('Tipo de Pilha_AP42'!$E$1,'Área - us ur_AP42'!$A$4:$H$7,5,FALSE)/1000</f>
        <v>1.4995971191416132E-2</v>
      </c>
      <c r="U11" s="239">
        <f ca="1">N11*VLOOKUP('Tipo de Pilha_AP42'!$E$1,'Área - us ur_AP42'!$A$4:$H$7,6,FALSE)/1000</f>
        <v>0</v>
      </c>
      <c r="V11" s="239">
        <f ca="1">O11*VLOOKUP('Tipo de Pilha_AP42'!$E$1,'Área - us ur_AP42'!$A$4:$H$7,7,FALSE)/1000</f>
        <v>1.0632172887709821E-2</v>
      </c>
      <c r="W11" s="240">
        <f ca="1">P11*VLOOKUP('Tipo de Pilha_AP42'!$E$1,'Área - us ur_AP42'!$A$4:$H$7,8,FALSE)/1000</f>
        <v>0</v>
      </c>
      <c r="X11" s="241">
        <f t="shared" ca="1" si="7"/>
        <v>2.5628144079125954E-2</v>
      </c>
      <c r="Z11" s="59"/>
      <c r="AA11" s="235"/>
      <c r="AH11" s="41"/>
    </row>
    <row r="12" spans="1:34" ht="15" customHeight="1" x14ac:dyDescent="0.2">
      <c r="A12" s="90">
        <f>'Série Vento-3 dias'!J12</f>
        <v>42034</v>
      </c>
      <c r="B12" s="55">
        <f ca="1">'Série Vento-3 dias'!K12</f>
        <v>17.182429599999999</v>
      </c>
      <c r="C12" s="235">
        <f t="shared" ca="1" si="2"/>
        <v>0.34364859200000003</v>
      </c>
      <c r="D12" s="235">
        <f t="shared" ca="1" si="0"/>
        <v>0.34364859200000003</v>
      </c>
      <c r="E12" s="235">
        <f t="shared" ca="1" si="0"/>
        <v>0.34364859200000003</v>
      </c>
      <c r="F12" s="235">
        <f t="shared" ca="1" si="3"/>
        <v>1.0309457759999998</v>
      </c>
      <c r="G12" s="235">
        <f t="shared" ca="1" si="3"/>
        <v>1.0309457759999998</v>
      </c>
      <c r="H12" s="235">
        <f t="shared" ca="1" si="4"/>
        <v>1.5464186640000002</v>
      </c>
      <c r="I12" s="236">
        <f t="shared" ca="1" si="5"/>
        <v>1.890067256</v>
      </c>
      <c r="J12" s="237">
        <f t="shared" ca="1" si="6"/>
        <v>0</v>
      </c>
      <c r="K12" s="235">
        <f t="shared" ca="1" si="1"/>
        <v>0</v>
      </c>
      <c r="L12" s="235">
        <f t="shared" ca="1" si="1"/>
        <v>0</v>
      </c>
      <c r="M12" s="235">
        <f t="shared" ca="1" si="1"/>
        <v>35.969522290150032</v>
      </c>
      <c r="N12" s="235">
        <f t="shared" ca="1" si="1"/>
        <v>35.969522290150032</v>
      </c>
      <c r="O12" s="235">
        <f t="shared" ca="1" si="1"/>
        <v>100.20112333299764</v>
      </c>
      <c r="P12" s="235">
        <f t="shared" ca="1" si="1"/>
        <v>160.14587213851544</v>
      </c>
      <c r="Q12" s="238">
        <f ca="1">J12*VLOOKUP('Tipo de Pilha_AP42'!$E$1,'Área - us ur_AP42'!$A$4:$H$7,2,FALSE)/1000</f>
        <v>0</v>
      </c>
      <c r="R12" s="239">
        <f ca="1">K12*VLOOKUP('Tipo de Pilha_AP42'!$E$1,'Área - us ur_AP42'!$A$4:$H$7,3,FALSE)/1000</f>
        <v>0</v>
      </c>
      <c r="S12" s="239">
        <f ca="1">L12*VLOOKUP('Tipo de Pilha_AP42'!$E$1,'Área - us ur_AP42'!$A$4:$H$7,4,FALSE)/1000</f>
        <v>0</v>
      </c>
      <c r="T12" s="239">
        <f ca="1">M12*VLOOKUP('Tipo de Pilha_AP42'!$E$1,'Área - us ur_AP42'!$A$4:$H$7,5,FALSE)/1000</f>
        <v>1.7265370699272014E-2</v>
      </c>
      <c r="U12" s="239">
        <f ca="1">N12*VLOOKUP('Tipo de Pilha_AP42'!$E$1,'Área - us ur_AP42'!$A$4:$H$7,6,FALSE)/1000</f>
        <v>0</v>
      </c>
      <c r="V12" s="239">
        <f ca="1">O12*VLOOKUP('Tipo de Pilha_AP42'!$E$1,'Área - us ur_AP42'!$A$4:$H$7,7,FALSE)/1000</f>
        <v>1.2024134799959717E-2</v>
      </c>
      <c r="W12" s="240">
        <f ca="1">P12*VLOOKUP('Tipo de Pilha_AP42'!$E$1,'Área - us ur_AP42'!$A$4:$H$7,8,FALSE)/1000</f>
        <v>0</v>
      </c>
      <c r="X12" s="241">
        <f t="shared" ca="1" si="7"/>
        <v>2.9289505499231733E-2</v>
      </c>
      <c r="Z12" s="59"/>
      <c r="AA12" s="235"/>
      <c r="AH12" s="41"/>
    </row>
    <row r="13" spans="1:34" ht="15" customHeight="1" x14ac:dyDescent="0.2">
      <c r="A13" s="90">
        <f>'Série Vento-3 dias'!J13</f>
        <v>42037</v>
      </c>
      <c r="B13" s="55">
        <f ca="1">'Série Vento-3 dias'!K13</f>
        <v>19.759794039999999</v>
      </c>
      <c r="C13" s="235">
        <f t="shared" ca="1" si="2"/>
        <v>0.39519588080000007</v>
      </c>
      <c r="D13" s="235">
        <f t="shared" ca="1" si="0"/>
        <v>0.39519588080000007</v>
      </c>
      <c r="E13" s="235">
        <f t="shared" ca="1" si="0"/>
        <v>0.39519588080000007</v>
      </c>
      <c r="F13" s="235">
        <f t="shared" ca="1" si="3"/>
        <v>1.1855876423999998</v>
      </c>
      <c r="G13" s="235">
        <f t="shared" ca="1" si="3"/>
        <v>1.1855876423999998</v>
      </c>
      <c r="H13" s="235">
        <f t="shared" ca="1" si="4"/>
        <v>1.7783814636000002</v>
      </c>
      <c r="I13" s="236">
        <f t="shared" ca="1" si="5"/>
        <v>2.1735773444000004</v>
      </c>
      <c r="J13" s="237">
        <f t="shared" ca="1" si="6"/>
        <v>0</v>
      </c>
      <c r="K13" s="235">
        <f t="shared" ca="1" si="1"/>
        <v>0</v>
      </c>
      <c r="L13" s="235">
        <f t="shared" ca="1" si="1"/>
        <v>0</v>
      </c>
      <c r="M13" s="235">
        <f t="shared" ca="1" si="1"/>
        <v>52.002626810160223</v>
      </c>
      <c r="N13" s="235">
        <f t="shared" ca="1" si="1"/>
        <v>52.002626810160223</v>
      </c>
      <c r="O13" s="235">
        <f t="shared" ca="1" si="1"/>
        <v>139.16122573004458</v>
      </c>
      <c r="P13" s="235">
        <f t="shared" ca="1" si="1"/>
        <v>219.91302705248756</v>
      </c>
      <c r="Q13" s="238">
        <f ca="1">J13*VLOOKUP('Tipo de Pilha_AP42'!$E$1,'Área - us ur_AP42'!$A$4:$H$7,2,FALSE)/1000</f>
        <v>0</v>
      </c>
      <c r="R13" s="239">
        <f ca="1">K13*VLOOKUP('Tipo de Pilha_AP42'!$E$1,'Área - us ur_AP42'!$A$4:$H$7,3,FALSE)/1000</f>
        <v>0</v>
      </c>
      <c r="S13" s="239">
        <f ca="1">L13*VLOOKUP('Tipo de Pilha_AP42'!$E$1,'Área - us ur_AP42'!$A$4:$H$7,4,FALSE)/1000</f>
        <v>0</v>
      </c>
      <c r="T13" s="239">
        <f ca="1">M13*VLOOKUP('Tipo de Pilha_AP42'!$E$1,'Área - us ur_AP42'!$A$4:$H$7,5,FALSE)/1000</f>
        <v>2.4961260868876907E-2</v>
      </c>
      <c r="U13" s="239">
        <f ca="1">N13*VLOOKUP('Tipo de Pilha_AP42'!$E$1,'Área - us ur_AP42'!$A$4:$H$7,6,FALSE)/1000</f>
        <v>0</v>
      </c>
      <c r="V13" s="239">
        <f ca="1">O13*VLOOKUP('Tipo de Pilha_AP42'!$E$1,'Área - us ur_AP42'!$A$4:$H$7,7,FALSE)/1000</f>
        <v>1.669934708760535E-2</v>
      </c>
      <c r="W13" s="240">
        <f ca="1">P13*VLOOKUP('Tipo de Pilha_AP42'!$E$1,'Área - us ur_AP42'!$A$4:$H$7,8,FALSE)/1000</f>
        <v>0</v>
      </c>
      <c r="X13" s="241">
        <f t="shared" ca="1" si="7"/>
        <v>4.1660607956482257E-2</v>
      </c>
      <c r="Z13" s="59"/>
      <c r="AA13" s="235"/>
      <c r="AH13" s="41"/>
    </row>
    <row r="14" spans="1:34" ht="15" customHeight="1" x14ac:dyDescent="0.2">
      <c r="A14" s="90">
        <f>'Série Vento-3 dias'!J14</f>
        <v>42040</v>
      </c>
      <c r="B14" s="55">
        <f ca="1">'Série Vento-3 dias'!K14</f>
        <v>16.32330812</v>
      </c>
      <c r="C14" s="235">
        <f t="shared" ca="1" si="2"/>
        <v>0.32646616240000009</v>
      </c>
      <c r="D14" s="235">
        <f t="shared" ca="1" si="0"/>
        <v>0.32646616240000009</v>
      </c>
      <c r="E14" s="235">
        <f t="shared" ca="1" si="0"/>
        <v>0.32646616240000009</v>
      </c>
      <c r="F14" s="235">
        <f t="shared" ca="1" si="3"/>
        <v>0.9793984872</v>
      </c>
      <c r="G14" s="235">
        <f t="shared" ca="1" si="3"/>
        <v>0.9793984872</v>
      </c>
      <c r="H14" s="235">
        <f t="shared" ca="1" si="4"/>
        <v>1.4690977308000002</v>
      </c>
      <c r="I14" s="236">
        <f t="shared" ca="1" si="5"/>
        <v>1.7955638932000002</v>
      </c>
      <c r="J14" s="237">
        <f t="shared" ca="1" si="6"/>
        <v>0</v>
      </c>
      <c r="K14" s="235">
        <f t="shared" ca="1" si="1"/>
        <v>0</v>
      </c>
      <c r="L14" s="235">
        <f t="shared" ca="1" si="1"/>
        <v>0</v>
      </c>
      <c r="M14" s="235">
        <f t="shared" ca="1" si="1"/>
        <v>31.241606648783609</v>
      </c>
      <c r="N14" s="235">
        <f t="shared" ca="1" si="1"/>
        <v>31.241606648783609</v>
      </c>
      <c r="O14" s="235">
        <f t="shared" ca="1" si="1"/>
        <v>88.601440730915172</v>
      </c>
      <c r="P14" s="235">
        <f t="shared" ca="1" si="1"/>
        <v>142.29545262186943</v>
      </c>
      <c r="Q14" s="238">
        <f ca="1">J14*VLOOKUP('Tipo de Pilha_AP42'!$E$1,'Área - us ur_AP42'!$A$4:$H$7,2,FALSE)/1000</f>
        <v>0</v>
      </c>
      <c r="R14" s="239">
        <f ca="1">K14*VLOOKUP('Tipo de Pilha_AP42'!$E$1,'Área - us ur_AP42'!$A$4:$H$7,3,FALSE)/1000</f>
        <v>0</v>
      </c>
      <c r="S14" s="239">
        <f ca="1">L14*VLOOKUP('Tipo de Pilha_AP42'!$E$1,'Área - us ur_AP42'!$A$4:$H$7,4,FALSE)/1000</f>
        <v>0</v>
      </c>
      <c r="T14" s="239">
        <f ca="1">M14*VLOOKUP('Tipo de Pilha_AP42'!$E$1,'Área - us ur_AP42'!$A$4:$H$7,5,FALSE)/1000</f>
        <v>1.4995971191416132E-2</v>
      </c>
      <c r="U14" s="239">
        <f ca="1">N14*VLOOKUP('Tipo de Pilha_AP42'!$E$1,'Área - us ur_AP42'!$A$4:$H$7,6,FALSE)/1000</f>
        <v>0</v>
      </c>
      <c r="V14" s="239">
        <f ca="1">O14*VLOOKUP('Tipo de Pilha_AP42'!$E$1,'Área - us ur_AP42'!$A$4:$H$7,7,FALSE)/1000</f>
        <v>1.0632172887709821E-2</v>
      </c>
      <c r="W14" s="240">
        <f ca="1">P14*VLOOKUP('Tipo de Pilha_AP42'!$E$1,'Área - us ur_AP42'!$A$4:$H$7,8,FALSE)/1000</f>
        <v>0</v>
      </c>
      <c r="X14" s="241">
        <f t="shared" ca="1" si="7"/>
        <v>2.5628144079125954E-2</v>
      </c>
      <c r="Z14" s="59"/>
      <c r="AA14" s="235"/>
      <c r="AH14" s="41"/>
    </row>
    <row r="15" spans="1:34" ht="15" customHeight="1" x14ac:dyDescent="0.2">
      <c r="A15" s="90">
        <f>'Série Vento-3 dias'!J15</f>
        <v>42043</v>
      </c>
      <c r="B15" s="55">
        <f ca="1">'Série Vento-3 dias'!K15</f>
        <v>13.74594368</v>
      </c>
      <c r="C15" s="235">
        <f t="shared" ca="1" si="2"/>
        <v>0.27491887360000006</v>
      </c>
      <c r="D15" s="235">
        <f t="shared" ca="1" si="0"/>
        <v>0.27491887360000006</v>
      </c>
      <c r="E15" s="235">
        <f t="shared" ca="1" si="0"/>
        <v>0.27491887360000006</v>
      </c>
      <c r="F15" s="235">
        <f t="shared" ca="1" si="3"/>
        <v>0.82475662080000001</v>
      </c>
      <c r="G15" s="235">
        <f t="shared" ca="1" si="3"/>
        <v>0.82475662080000001</v>
      </c>
      <c r="H15" s="235">
        <f t="shared" ca="1" si="4"/>
        <v>1.2371349312000002</v>
      </c>
      <c r="I15" s="236">
        <f t="shared" ca="1" si="5"/>
        <v>1.5120538048000003</v>
      </c>
      <c r="J15" s="237">
        <f t="shared" ca="1" si="6"/>
        <v>0</v>
      </c>
      <c r="K15" s="235">
        <f t="shared" ca="1" si="1"/>
        <v>0</v>
      </c>
      <c r="L15" s="235">
        <f t="shared" ca="1" si="1"/>
        <v>0</v>
      </c>
      <c r="M15" s="235">
        <f t="shared" ca="1" si="1"/>
        <v>18.90721732059523</v>
      </c>
      <c r="N15" s="235">
        <f t="shared" ca="1" si="1"/>
        <v>18.90721732059523</v>
      </c>
      <c r="O15" s="235">
        <f t="shared" ca="1" si="1"/>
        <v>57.963447515467294</v>
      </c>
      <c r="P15" s="235">
        <f t="shared" ca="1" si="1"/>
        <v>94.960090435965128</v>
      </c>
      <c r="Q15" s="238">
        <f ca="1">J15*VLOOKUP('Tipo de Pilha_AP42'!$E$1,'Área - us ur_AP42'!$A$4:$H$7,2,FALSE)/1000</f>
        <v>0</v>
      </c>
      <c r="R15" s="239">
        <f ca="1">K15*VLOOKUP('Tipo de Pilha_AP42'!$E$1,'Área - us ur_AP42'!$A$4:$H$7,3,FALSE)/1000</f>
        <v>0</v>
      </c>
      <c r="S15" s="239">
        <f ca="1">L15*VLOOKUP('Tipo de Pilha_AP42'!$E$1,'Área - us ur_AP42'!$A$4:$H$7,4,FALSE)/1000</f>
        <v>0</v>
      </c>
      <c r="T15" s="239">
        <f ca="1">M15*VLOOKUP('Tipo de Pilha_AP42'!$E$1,'Área - us ur_AP42'!$A$4:$H$7,5,FALSE)/1000</f>
        <v>9.0754643138857109E-3</v>
      </c>
      <c r="U15" s="239">
        <f ca="1">N15*VLOOKUP('Tipo de Pilha_AP42'!$E$1,'Área - us ur_AP42'!$A$4:$H$7,6,FALSE)/1000</f>
        <v>0</v>
      </c>
      <c r="V15" s="239">
        <f ca="1">O15*VLOOKUP('Tipo de Pilha_AP42'!$E$1,'Área - us ur_AP42'!$A$4:$H$7,7,FALSE)/1000</f>
        <v>6.9556137018560752E-3</v>
      </c>
      <c r="W15" s="240">
        <f ca="1">P15*VLOOKUP('Tipo de Pilha_AP42'!$E$1,'Área - us ur_AP42'!$A$4:$H$7,8,FALSE)/1000</f>
        <v>0</v>
      </c>
      <c r="X15" s="241">
        <f t="shared" ca="1" si="7"/>
        <v>1.6031078015741787E-2</v>
      </c>
      <c r="Z15" s="59"/>
      <c r="AA15" s="59"/>
      <c r="AH15" s="41"/>
    </row>
    <row r="16" spans="1:34" ht="15" customHeight="1" x14ac:dyDescent="0.2">
      <c r="A16" s="90">
        <f>'Série Vento-3 dias'!J16</f>
        <v>42046</v>
      </c>
      <c r="B16" s="55">
        <f ca="1">'Série Vento-3 dias'!K16</f>
        <v>14.605065159999999</v>
      </c>
      <c r="C16" s="235">
        <f t="shared" ca="1" si="2"/>
        <v>0.29210130320000005</v>
      </c>
      <c r="D16" s="235">
        <f t="shared" ca="1" si="0"/>
        <v>0.29210130320000005</v>
      </c>
      <c r="E16" s="235">
        <f t="shared" ca="1" si="0"/>
        <v>0.29210130320000005</v>
      </c>
      <c r="F16" s="235">
        <f t="shared" ca="1" si="3"/>
        <v>0.87630390959999993</v>
      </c>
      <c r="G16" s="235">
        <f t="shared" ca="1" si="3"/>
        <v>0.87630390959999993</v>
      </c>
      <c r="H16" s="235">
        <f t="shared" ca="1" si="4"/>
        <v>1.3144558644</v>
      </c>
      <c r="I16" s="236">
        <f t="shared" ca="1" si="5"/>
        <v>1.6065571676000001</v>
      </c>
      <c r="J16" s="237">
        <f t="shared" ca="1" si="6"/>
        <v>0</v>
      </c>
      <c r="K16" s="235">
        <f t="shared" ca="1" si="1"/>
        <v>0</v>
      </c>
      <c r="L16" s="235">
        <f t="shared" ca="1" si="1"/>
        <v>0</v>
      </c>
      <c r="M16" s="235">
        <f t="shared" ca="1" si="1"/>
        <v>22.710454164006201</v>
      </c>
      <c r="N16" s="235">
        <f t="shared" ca="1" si="1"/>
        <v>22.710454164006201</v>
      </c>
      <c r="O16" s="235">
        <f t="shared" ca="1" si="1"/>
        <v>67.482602822149971</v>
      </c>
      <c r="P16" s="235">
        <f t="shared" ca="1" si="1"/>
        <v>109.70256177059423</v>
      </c>
      <c r="Q16" s="238">
        <f ca="1">J16*VLOOKUP('Tipo de Pilha_AP42'!$E$1,'Área - us ur_AP42'!$A$4:$H$7,2,FALSE)/1000</f>
        <v>0</v>
      </c>
      <c r="R16" s="239">
        <f ca="1">K16*VLOOKUP('Tipo de Pilha_AP42'!$E$1,'Área - us ur_AP42'!$A$4:$H$7,3,FALSE)/1000</f>
        <v>0</v>
      </c>
      <c r="S16" s="239">
        <f ca="1">L16*VLOOKUP('Tipo de Pilha_AP42'!$E$1,'Área - us ur_AP42'!$A$4:$H$7,4,FALSE)/1000</f>
        <v>0</v>
      </c>
      <c r="T16" s="239">
        <f ca="1">M16*VLOOKUP('Tipo de Pilha_AP42'!$E$1,'Área - us ur_AP42'!$A$4:$H$7,5,FALSE)/1000</f>
        <v>1.0901017998722977E-2</v>
      </c>
      <c r="U16" s="239">
        <f ca="1">N16*VLOOKUP('Tipo de Pilha_AP42'!$E$1,'Área - us ur_AP42'!$A$4:$H$7,6,FALSE)/1000</f>
        <v>0</v>
      </c>
      <c r="V16" s="239">
        <f ca="1">O16*VLOOKUP('Tipo de Pilha_AP42'!$E$1,'Área - us ur_AP42'!$A$4:$H$7,7,FALSE)/1000</f>
        <v>8.0979123386579963E-3</v>
      </c>
      <c r="W16" s="240">
        <f ca="1">P16*VLOOKUP('Tipo de Pilha_AP42'!$E$1,'Área - us ur_AP42'!$A$4:$H$7,8,FALSE)/1000</f>
        <v>0</v>
      </c>
      <c r="X16" s="241">
        <f t="shared" ca="1" si="7"/>
        <v>1.8998930337380975E-2</v>
      </c>
      <c r="AH16" s="41"/>
    </row>
    <row r="17" spans="1:34" ht="15" customHeight="1" x14ac:dyDescent="0.2">
      <c r="A17" s="90">
        <f>'Série Vento-3 dias'!J17</f>
        <v>42049</v>
      </c>
      <c r="B17" s="55">
        <f ca="1">'Série Vento-3 dias'!K17</f>
        <v>17.182429599999999</v>
      </c>
      <c r="C17" s="235">
        <f t="shared" ca="1" si="2"/>
        <v>0.34364859200000003</v>
      </c>
      <c r="D17" s="235">
        <f t="shared" ca="1" si="0"/>
        <v>0.34364859200000003</v>
      </c>
      <c r="E17" s="235">
        <f t="shared" ca="1" si="0"/>
        <v>0.34364859200000003</v>
      </c>
      <c r="F17" s="235">
        <f t="shared" ca="1" si="3"/>
        <v>1.0309457759999998</v>
      </c>
      <c r="G17" s="235">
        <f t="shared" ca="1" si="3"/>
        <v>1.0309457759999998</v>
      </c>
      <c r="H17" s="235">
        <f t="shared" ca="1" si="4"/>
        <v>1.5464186640000002</v>
      </c>
      <c r="I17" s="236">
        <f t="shared" ca="1" si="5"/>
        <v>1.890067256</v>
      </c>
      <c r="J17" s="237">
        <f t="shared" ca="1" si="6"/>
        <v>0</v>
      </c>
      <c r="K17" s="235">
        <f t="shared" ca="1" si="1"/>
        <v>0</v>
      </c>
      <c r="L17" s="235">
        <f t="shared" ca="1" si="1"/>
        <v>0</v>
      </c>
      <c r="M17" s="235">
        <f t="shared" ca="1" si="1"/>
        <v>35.969522290150032</v>
      </c>
      <c r="N17" s="235">
        <f t="shared" ca="1" si="1"/>
        <v>35.969522290150032</v>
      </c>
      <c r="O17" s="235">
        <f t="shared" ca="1" si="1"/>
        <v>100.20112333299764</v>
      </c>
      <c r="P17" s="235">
        <f t="shared" ca="1" si="1"/>
        <v>160.14587213851544</v>
      </c>
      <c r="Q17" s="238">
        <f ca="1">J17*VLOOKUP('Tipo de Pilha_AP42'!$E$1,'Área - us ur_AP42'!$A$4:$H$7,2,FALSE)/1000</f>
        <v>0</v>
      </c>
      <c r="R17" s="239">
        <f ca="1">K17*VLOOKUP('Tipo de Pilha_AP42'!$E$1,'Área - us ur_AP42'!$A$4:$H$7,3,FALSE)/1000</f>
        <v>0</v>
      </c>
      <c r="S17" s="239">
        <f ca="1">L17*VLOOKUP('Tipo de Pilha_AP42'!$E$1,'Área - us ur_AP42'!$A$4:$H$7,4,FALSE)/1000</f>
        <v>0</v>
      </c>
      <c r="T17" s="239">
        <f ca="1">M17*VLOOKUP('Tipo de Pilha_AP42'!$E$1,'Área - us ur_AP42'!$A$4:$H$7,5,FALSE)/1000</f>
        <v>1.7265370699272014E-2</v>
      </c>
      <c r="U17" s="239">
        <f ca="1">N17*VLOOKUP('Tipo de Pilha_AP42'!$E$1,'Área - us ur_AP42'!$A$4:$H$7,6,FALSE)/1000</f>
        <v>0</v>
      </c>
      <c r="V17" s="239">
        <f ca="1">O17*VLOOKUP('Tipo de Pilha_AP42'!$E$1,'Área - us ur_AP42'!$A$4:$H$7,7,FALSE)/1000</f>
        <v>1.2024134799959717E-2</v>
      </c>
      <c r="W17" s="240">
        <f ca="1">P17*VLOOKUP('Tipo de Pilha_AP42'!$E$1,'Área - us ur_AP42'!$A$4:$H$7,8,FALSE)/1000</f>
        <v>0</v>
      </c>
      <c r="X17" s="241">
        <f t="shared" ca="1" si="7"/>
        <v>2.9289505499231733E-2</v>
      </c>
      <c r="Z17" s="3" t="s">
        <v>54</v>
      </c>
      <c r="AH17" s="41"/>
    </row>
    <row r="18" spans="1:34" ht="15" customHeight="1" x14ac:dyDescent="0.2">
      <c r="A18" s="90">
        <f>'Série Vento-3 dias'!J18</f>
        <v>42052</v>
      </c>
      <c r="B18" s="55">
        <f ca="1">'Série Vento-3 dias'!K18</f>
        <v>18.041551079999998</v>
      </c>
      <c r="C18" s="235">
        <f t="shared" ca="1" si="2"/>
        <v>0.36083102160000002</v>
      </c>
      <c r="D18" s="235">
        <f t="shared" ca="1" si="0"/>
        <v>0.36083102160000002</v>
      </c>
      <c r="E18" s="235">
        <f t="shared" ca="1" si="0"/>
        <v>0.36083102160000002</v>
      </c>
      <c r="F18" s="235">
        <f t="shared" ca="1" si="3"/>
        <v>1.0824930647999997</v>
      </c>
      <c r="G18" s="235">
        <f t="shared" ca="1" si="3"/>
        <v>1.0824930647999997</v>
      </c>
      <c r="H18" s="235">
        <f t="shared" ca="1" si="4"/>
        <v>1.6237395971999999</v>
      </c>
      <c r="I18" s="236">
        <f t="shared" ca="1" si="5"/>
        <v>1.9845706188000001</v>
      </c>
      <c r="J18" s="237">
        <f t="shared" ca="1" si="6"/>
        <v>0</v>
      </c>
      <c r="K18" s="235">
        <f t="shared" ca="1" si="1"/>
        <v>0</v>
      </c>
      <c r="L18" s="235">
        <f t="shared" ca="1" si="1"/>
        <v>0</v>
      </c>
      <c r="M18" s="235">
        <f t="shared" ca="1" si="1"/>
        <v>41.005664197501602</v>
      </c>
      <c r="N18" s="235">
        <f t="shared" ca="1" si="1"/>
        <v>41.005664197501602</v>
      </c>
      <c r="O18" s="235">
        <f t="shared" ca="1" si="1"/>
        <v>112.49431503354667</v>
      </c>
      <c r="P18" s="235">
        <f t="shared" ca="1" si="1"/>
        <v>179.03227438250047</v>
      </c>
      <c r="Q18" s="238">
        <f ca="1">J18*VLOOKUP('Tipo de Pilha_AP42'!$E$1,'Área - us ur_AP42'!$A$4:$H$7,2,FALSE)/1000</f>
        <v>0</v>
      </c>
      <c r="R18" s="239">
        <f ca="1">K18*VLOOKUP('Tipo de Pilha_AP42'!$E$1,'Área - us ur_AP42'!$A$4:$H$7,3,FALSE)/1000</f>
        <v>0</v>
      </c>
      <c r="S18" s="239">
        <f ca="1">L18*VLOOKUP('Tipo de Pilha_AP42'!$E$1,'Área - us ur_AP42'!$A$4:$H$7,4,FALSE)/1000</f>
        <v>0</v>
      </c>
      <c r="T18" s="239">
        <f ca="1">M18*VLOOKUP('Tipo de Pilha_AP42'!$E$1,'Área - us ur_AP42'!$A$4:$H$7,5,FALSE)/1000</f>
        <v>1.9682718814800767E-2</v>
      </c>
      <c r="U18" s="239">
        <f ca="1">N18*VLOOKUP('Tipo de Pilha_AP42'!$E$1,'Área - us ur_AP42'!$A$4:$H$7,6,FALSE)/1000</f>
        <v>0</v>
      </c>
      <c r="V18" s="239">
        <f ca="1">O18*VLOOKUP('Tipo de Pilha_AP42'!$E$1,'Área - us ur_AP42'!$A$4:$H$7,7,FALSE)/1000</f>
        <v>1.34993178040256E-2</v>
      </c>
      <c r="W18" s="240">
        <f ca="1">P18*VLOOKUP('Tipo de Pilha_AP42'!$E$1,'Área - us ur_AP42'!$A$4:$H$7,8,FALSE)/1000</f>
        <v>0</v>
      </c>
      <c r="X18" s="241">
        <f t="shared" ca="1" si="7"/>
        <v>3.3182036618826363E-2</v>
      </c>
      <c r="AH18" s="41"/>
    </row>
    <row r="19" spans="1:34" ht="15" customHeight="1" x14ac:dyDescent="0.2">
      <c r="A19" s="90">
        <f>'Série Vento-3 dias'!J19</f>
        <v>42055</v>
      </c>
      <c r="B19" s="55">
        <f ca="1">'Série Vento-3 dias'!K19</f>
        <v>17.182429599999999</v>
      </c>
      <c r="C19" s="235">
        <f t="shared" ca="1" si="2"/>
        <v>0.34364859200000003</v>
      </c>
      <c r="D19" s="235">
        <f t="shared" ca="1" si="0"/>
        <v>0.34364859200000003</v>
      </c>
      <c r="E19" s="235">
        <f t="shared" ca="1" si="0"/>
        <v>0.34364859200000003</v>
      </c>
      <c r="F19" s="235">
        <f t="shared" ca="1" si="3"/>
        <v>1.0309457759999998</v>
      </c>
      <c r="G19" s="235">
        <f t="shared" ca="1" si="3"/>
        <v>1.0309457759999998</v>
      </c>
      <c r="H19" s="235">
        <f t="shared" ca="1" si="4"/>
        <v>1.5464186640000002</v>
      </c>
      <c r="I19" s="236">
        <f t="shared" ca="1" si="5"/>
        <v>1.890067256</v>
      </c>
      <c r="J19" s="237">
        <f t="shared" ca="1" si="6"/>
        <v>0</v>
      </c>
      <c r="K19" s="235">
        <f t="shared" ca="1" si="6"/>
        <v>0</v>
      </c>
      <c r="L19" s="235">
        <f t="shared" ca="1" si="6"/>
        <v>0</v>
      </c>
      <c r="M19" s="235">
        <f t="shared" ca="1" si="6"/>
        <v>35.969522290150032</v>
      </c>
      <c r="N19" s="235">
        <f t="shared" ca="1" si="6"/>
        <v>35.969522290150032</v>
      </c>
      <c r="O19" s="235">
        <f t="shared" ca="1" si="6"/>
        <v>100.20112333299764</v>
      </c>
      <c r="P19" s="235">
        <f t="shared" ca="1" si="6"/>
        <v>160.14587213851544</v>
      </c>
      <c r="Q19" s="238">
        <f ca="1">J19*VLOOKUP('Tipo de Pilha_AP42'!$E$1,'Área - us ur_AP42'!$A$4:$H$7,2,FALSE)/1000</f>
        <v>0</v>
      </c>
      <c r="R19" s="239">
        <f ca="1">K19*VLOOKUP('Tipo de Pilha_AP42'!$E$1,'Área - us ur_AP42'!$A$4:$H$7,3,FALSE)/1000</f>
        <v>0</v>
      </c>
      <c r="S19" s="239">
        <f ca="1">L19*VLOOKUP('Tipo de Pilha_AP42'!$E$1,'Área - us ur_AP42'!$A$4:$H$7,4,FALSE)/1000</f>
        <v>0</v>
      </c>
      <c r="T19" s="239">
        <f ca="1">M19*VLOOKUP('Tipo de Pilha_AP42'!$E$1,'Área - us ur_AP42'!$A$4:$H$7,5,FALSE)/1000</f>
        <v>1.7265370699272014E-2</v>
      </c>
      <c r="U19" s="239">
        <f ca="1">N19*VLOOKUP('Tipo de Pilha_AP42'!$E$1,'Área - us ur_AP42'!$A$4:$H$7,6,FALSE)/1000</f>
        <v>0</v>
      </c>
      <c r="V19" s="239">
        <f ca="1">O19*VLOOKUP('Tipo de Pilha_AP42'!$E$1,'Área - us ur_AP42'!$A$4:$H$7,7,FALSE)/1000</f>
        <v>1.2024134799959717E-2</v>
      </c>
      <c r="W19" s="240">
        <f ca="1">P19*VLOOKUP('Tipo de Pilha_AP42'!$E$1,'Área - us ur_AP42'!$A$4:$H$7,8,FALSE)/1000</f>
        <v>0</v>
      </c>
      <c r="X19" s="241">
        <f t="shared" ca="1" si="7"/>
        <v>2.9289505499231733E-2</v>
      </c>
      <c r="AH19" s="41"/>
    </row>
    <row r="20" spans="1:34" ht="15" customHeight="1" x14ac:dyDescent="0.2">
      <c r="A20" s="90">
        <f>'Série Vento-3 dias'!J20</f>
        <v>42058</v>
      </c>
      <c r="B20" s="55">
        <f ca="1">'Série Vento-3 dias'!K20</f>
        <v>10.309457759999999</v>
      </c>
      <c r="C20" s="235">
        <f t="shared" ca="1" si="2"/>
        <v>0.20618915520000003</v>
      </c>
      <c r="D20" s="235">
        <f t="shared" ca="1" si="2"/>
        <v>0.20618915520000003</v>
      </c>
      <c r="E20" s="235">
        <f t="shared" ca="1" si="2"/>
        <v>0.20618915520000003</v>
      </c>
      <c r="F20" s="235">
        <f t="shared" ca="1" si="3"/>
        <v>0.61856746559999987</v>
      </c>
      <c r="G20" s="235">
        <f t="shared" ca="1" si="3"/>
        <v>0.61856746559999987</v>
      </c>
      <c r="H20" s="235">
        <f t="shared" ca="1" si="4"/>
        <v>0.92785119839999997</v>
      </c>
      <c r="I20" s="236">
        <f t="shared" ca="1" si="5"/>
        <v>1.1340403536000001</v>
      </c>
      <c r="J20" s="237">
        <f t="shared" ca="1" si="6"/>
        <v>0</v>
      </c>
      <c r="K20" s="235">
        <f t="shared" ca="1" si="6"/>
        <v>0</v>
      </c>
      <c r="L20" s="235">
        <f t="shared" ca="1" si="6"/>
        <v>0</v>
      </c>
      <c r="M20" s="235">
        <f t="shared" ca="1" si="6"/>
        <v>6.7765326068028102</v>
      </c>
      <c r="N20" s="235">
        <f t="shared" ca="1" si="6"/>
        <v>6.7765326068028102</v>
      </c>
      <c r="O20" s="235">
        <f t="shared" ca="1" si="6"/>
        <v>26.821917273402335</v>
      </c>
      <c r="P20" s="235">
        <f t="shared" ca="1" si="6"/>
        <v>46.350032370838377</v>
      </c>
      <c r="Q20" s="238">
        <f ca="1">J20*VLOOKUP('Tipo de Pilha_AP42'!$E$1,'Área - us ur_AP42'!$A$4:$H$7,2,FALSE)/1000</f>
        <v>0</v>
      </c>
      <c r="R20" s="239">
        <f ca="1">K20*VLOOKUP('Tipo de Pilha_AP42'!$E$1,'Área - us ur_AP42'!$A$4:$H$7,3,FALSE)/1000</f>
        <v>0</v>
      </c>
      <c r="S20" s="239">
        <f ca="1">L20*VLOOKUP('Tipo de Pilha_AP42'!$E$1,'Área - us ur_AP42'!$A$4:$H$7,4,FALSE)/1000</f>
        <v>0</v>
      </c>
      <c r="T20" s="239">
        <f ca="1">M20*VLOOKUP('Tipo de Pilha_AP42'!$E$1,'Área - us ur_AP42'!$A$4:$H$7,5,FALSE)/1000</f>
        <v>3.2527356512653486E-3</v>
      </c>
      <c r="U20" s="239">
        <f ca="1">N20*VLOOKUP('Tipo de Pilha_AP42'!$E$1,'Área - us ur_AP42'!$A$4:$H$7,6,FALSE)/1000</f>
        <v>0</v>
      </c>
      <c r="V20" s="239">
        <f ca="1">O20*VLOOKUP('Tipo de Pilha_AP42'!$E$1,'Área - us ur_AP42'!$A$4:$H$7,7,FALSE)/1000</f>
        <v>3.2186300728082799E-3</v>
      </c>
      <c r="W20" s="240">
        <f ca="1">P20*VLOOKUP('Tipo de Pilha_AP42'!$E$1,'Área - us ur_AP42'!$A$4:$H$7,8,FALSE)/1000</f>
        <v>0</v>
      </c>
      <c r="X20" s="241">
        <f t="shared" ca="1" si="7"/>
        <v>6.4713657240736289E-3</v>
      </c>
      <c r="AH20" s="41"/>
    </row>
    <row r="21" spans="1:34" ht="15" customHeight="1" x14ac:dyDescent="0.2">
      <c r="A21" s="90">
        <f>'Série Vento-3 dias'!J21</f>
        <v>42061</v>
      </c>
      <c r="B21" s="55">
        <f ca="1">'Série Vento-3 dias'!K21</f>
        <v>14.605065159999999</v>
      </c>
      <c r="C21" s="235">
        <f t="shared" ca="1" si="2"/>
        <v>0.29210130320000005</v>
      </c>
      <c r="D21" s="235">
        <f t="shared" ca="1" si="2"/>
        <v>0.29210130320000005</v>
      </c>
      <c r="E21" s="235">
        <f t="shared" ca="1" si="2"/>
        <v>0.29210130320000005</v>
      </c>
      <c r="F21" s="235">
        <f t="shared" ca="1" si="3"/>
        <v>0.87630390959999993</v>
      </c>
      <c r="G21" s="235">
        <f t="shared" ca="1" si="3"/>
        <v>0.87630390959999993</v>
      </c>
      <c r="H21" s="235">
        <f t="shared" ca="1" si="4"/>
        <v>1.3144558644</v>
      </c>
      <c r="I21" s="236">
        <f t="shared" ca="1" si="5"/>
        <v>1.6065571676000001</v>
      </c>
      <c r="J21" s="237">
        <f t="shared" ca="1" si="6"/>
        <v>0</v>
      </c>
      <c r="K21" s="235">
        <f t="shared" ca="1" si="6"/>
        <v>0</v>
      </c>
      <c r="L21" s="235">
        <f t="shared" ca="1" si="6"/>
        <v>0</v>
      </c>
      <c r="M21" s="235">
        <f t="shared" ca="1" si="6"/>
        <v>22.710454164006201</v>
      </c>
      <c r="N21" s="235">
        <f t="shared" ca="1" si="6"/>
        <v>22.710454164006201</v>
      </c>
      <c r="O21" s="235">
        <f t="shared" ca="1" si="6"/>
        <v>67.482602822149971</v>
      </c>
      <c r="P21" s="235">
        <f t="shared" ca="1" si="6"/>
        <v>109.70256177059423</v>
      </c>
      <c r="Q21" s="238">
        <f ca="1">J21*VLOOKUP('Tipo de Pilha_AP42'!$E$1,'Área - us ur_AP42'!$A$4:$H$7,2,FALSE)/1000</f>
        <v>0</v>
      </c>
      <c r="R21" s="239">
        <f ca="1">K21*VLOOKUP('Tipo de Pilha_AP42'!$E$1,'Área - us ur_AP42'!$A$4:$H$7,3,FALSE)/1000</f>
        <v>0</v>
      </c>
      <c r="S21" s="239">
        <f ca="1">L21*VLOOKUP('Tipo de Pilha_AP42'!$E$1,'Área - us ur_AP42'!$A$4:$H$7,4,FALSE)/1000</f>
        <v>0</v>
      </c>
      <c r="T21" s="239">
        <f ca="1">M21*VLOOKUP('Tipo de Pilha_AP42'!$E$1,'Área - us ur_AP42'!$A$4:$H$7,5,FALSE)/1000</f>
        <v>1.0901017998722977E-2</v>
      </c>
      <c r="U21" s="239">
        <f ca="1">N21*VLOOKUP('Tipo de Pilha_AP42'!$E$1,'Área - us ur_AP42'!$A$4:$H$7,6,FALSE)/1000</f>
        <v>0</v>
      </c>
      <c r="V21" s="239">
        <f ca="1">O21*VLOOKUP('Tipo de Pilha_AP42'!$E$1,'Área - us ur_AP42'!$A$4:$H$7,7,FALSE)/1000</f>
        <v>8.0979123386579963E-3</v>
      </c>
      <c r="W21" s="240">
        <f ca="1">P21*VLOOKUP('Tipo de Pilha_AP42'!$E$1,'Área - us ur_AP42'!$A$4:$H$7,8,FALSE)/1000</f>
        <v>0</v>
      </c>
      <c r="X21" s="241">
        <f t="shared" ca="1" si="7"/>
        <v>1.8998930337380975E-2</v>
      </c>
      <c r="AH21" s="41"/>
    </row>
    <row r="22" spans="1:34" ht="15" customHeight="1" x14ac:dyDescent="0.2">
      <c r="A22" s="90">
        <f>'Série Vento-3 dias'!J22</f>
        <v>42064</v>
      </c>
      <c r="B22" s="55">
        <f ca="1">'Série Vento-3 dias'!K22</f>
        <v>12.027700719999999</v>
      </c>
      <c r="C22" s="235">
        <f t="shared" ca="1" si="2"/>
        <v>0.24055401440000002</v>
      </c>
      <c r="D22" s="235">
        <f t="shared" ca="1" si="2"/>
        <v>0.24055401440000002</v>
      </c>
      <c r="E22" s="235">
        <f t="shared" ca="1" si="2"/>
        <v>0.24055401440000002</v>
      </c>
      <c r="F22" s="235">
        <f t="shared" ca="1" si="3"/>
        <v>0.72166204319999994</v>
      </c>
      <c r="G22" s="235">
        <f t="shared" ca="1" si="3"/>
        <v>0.72166204319999994</v>
      </c>
      <c r="H22" s="235">
        <f t="shared" ca="1" si="4"/>
        <v>1.0824930648</v>
      </c>
      <c r="I22" s="236">
        <f t="shared" ca="1" si="5"/>
        <v>1.3230470792</v>
      </c>
      <c r="J22" s="237">
        <f t="shared" ca="1" si="6"/>
        <v>0</v>
      </c>
      <c r="K22" s="235">
        <f t="shared" ca="1" si="6"/>
        <v>0</v>
      </c>
      <c r="L22" s="235">
        <f t="shared" ca="1" si="6"/>
        <v>0</v>
      </c>
      <c r="M22" s="235">
        <f t="shared" ca="1" si="6"/>
        <v>12.22542243172872</v>
      </c>
      <c r="N22" s="235">
        <f t="shared" ca="1" si="6"/>
        <v>12.22542243172872</v>
      </c>
      <c r="O22" s="235">
        <f t="shared" ca="1" si="6"/>
        <v>41.00566419750163</v>
      </c>
      <c r="P22" s="235">
        <f t="shared" ca="1" si="6"/>
        <v>68.583095948723766</v>
      </c>
      <c r="Q22" s="238">
        <f ca="1">J22*VLOOKUP('Tipo de Pilha_AP42'!$E$1,'Área - us ur_AP42'!$A$4:$H$7,2,FALSE)/1000</f>
        <v>0</v>
      </c>
      <c r="R22" s="239">
        <f ca="1">K22*VLOOKUP('Tipo de Pilha_AP42'!$E$1,'Área - us ur_AP42'!$A$4:$H$7,3,FALSE)/1000</f>
        <v>0</v>
      </c>
      <c r="S22" s="239">
        <f ca="1">L22*VLOOKUP('Tipo de Pilha_AP42'!$E$1,'Área - us ur_AP42'!$A$4:$H$7,4,FALSE)/1000</f>
        <v>0</v>
      </c>
      <c r="T22" s="239">
        <f ca="1">M22*VLOOKUP('Tipo de Pilha_AP42'!$E$1,'Área - us ur_AP42'!$A$4:$H$7,5,FALSE)/1000</f>
        <v>5.8682027672297852E-3</v>
      </c>
      <c r="U22" s="239">
        <f ca="1">N22*VLOOKUP('Tipo de Pilha_AP42'!$E$1,'Área - us ur_AP42'!$A$4:$H$7,6,FALSE)/1000</f>
        <v>0</v>
      </c>
      <c r="V22" s="239">
        <f ca="1">O22*VLOOKUP('Tipo de Pilha_AP42'!$E$1,'Área - us ur_AP42'!$A$4:$H$7,7,FALSE)/1000</f>
        <v>4.9206797037001961E-3</v>
      </c>
      <c r="W22" s="240">
        <f ca="1">P22*VLOOKUP('Tipo de Pilha_AP42'!$E$1,'Área - us ur_AP42'!$A$4:$H$7,8,FALSE)/1000</f>
        <v>0</v>
      </c>
      <c r="X22" s="241">
        <f t="shared" ca="1" si="7"/>
        <v>1.0788882470929982E-2</v>
      </c>
      <c r="AH22" s="41"/>
    </row>
    <row r="23" spans="1:34" ht="15" customHeight="1" x14ac:dyDescent="0.2">
      <c r="A23" s="90">
        <f>'Série Vento-3 dias'!J23</f>
        <v>42067</v>
      </c>
      <c r="B23" s="55">
        <f ca="1">'Série Vento-3 dias'!K23</f>
        <v>12.886822199999999</v>
      </c>
      <c r="C23" s="235">
        <f t="shared" ca="1" si="2"/>
        <v>0.25773644400000001</v>
      </c>
      <c r="D23" s="235">
        <f t="shared" ca="1" si="2"/>
        <v>0.25773644400000001</v>
      </c>
      <c r="E23" s="235">
        <f t="shared" ca="1" si="2"/>
        <v>0.25773644400000001</v>
      </c>
      <c r="F23" s="235">
        <f t="shared" ca="1" si="3"/>
        <v>0.77320933199999997</v>
      </c>
      <c r="G23" s="235">
        <f t="shared" ca="1" si="3"/>
        <v>0.77320933199999997</v>
      </c>
      <c r="H23" s="235">
        <f t="shared" ca="1" si="4"/>
        <v>1.159813998</v>
      </c>
      <c r="I23" s="236">
        <f t="shared" ca="1" si="5"/>
        <v>1.417550442</v>
      </c>
      <c r="J23" s="237">
        <f t="shared" ca="1" si="6"/>
        <v>0</v>
      </c>
      <c r="K23" s="235">
        <f t="shared" ca="1" si="6"/>
        <v>0</v>
      </c>
      <c r="L23" s="235">
        <f t="shared" ca="1" si="6"/>
        <v>0</v>
      </c>
      <c r="M23" s="235">
        <f t="shared" ca="1" si="6"/>
        <v>15.412206743169399</v>
      </c>
      <c r="N23" s="235">
        <f t="shared" ca="1" si="6"/>
        <v>15.412206743169399</v>
      </c>
      <c r="O23" s="235">
        <f t="shared" ca="1" si="6"/>
        <v>49.137801307251152</v>
      </c>
      <c r="P23" s="235">
        <f t="shared" ca="1" si="6"/>
        <v>81.253601828674945</v>
      </c>
      <c r="Q23" s="238">
        <f ca="1">J23*VLOOKUP('Tipo de Pilha_AP42'!$E$1,'Área - us ur_AP42'!$A$4:$H$7,2,FALSE)/1000</f>
        <v>0</v>
      </c>
      <c r="R23" s="239">
        <f ca="1">K23*VLOOKUP('Tipo de Pilha_AP42'!$E$1,'Área - us ur_AP42'!$A$4:$H$7,3,FALSE)/1000</f>
        <v>0</v>
      </c>
      <c r="S23" s="239">
        <f ca="1">L23*VLOOKUP('Tipo de Pilha_AP42'!$E$1,'Área - us ur_AP42'!$A$4:$H$7,4,FALSE)/1000</f>
        <v>0</v>
      </c>
      <c r="T23" s="239">
        <f ca="1">M23*VLOOKUP('Tipo de Pilha_AP42'!$E$1,'Área - us ur_AP42'!$A$4:$H$7,5,FALSE)/1000</f>
        <v>7.3978592367213115E-3</v>
      </c>
      <c r="U23" s="239">
        <f ca="1">N23*VLOOKUP('Tipo de Pilha_AP42'!$E$1,'Área - us ur_AP42'!$A$4:$H$7,6,FALSE)/1000</f>
        <v>0</v>
      </c>
      <c r="V23" s="239">
        <f ca="1">O23*VLOOKUP('Tipo de Pilha_AP42'!$E$1,'Área - us ur_AP42'!$A$4:$H$7,7,FALSE)/1000</f>
        <v>5.8965361568701384E-3</v>
      </c>
      <c r="W23" s="240">
        <f ca="1">P23*VLOOKUP('Tipo de Pilha_AP42'!$E$1,'Área - us ur_AP42'!$A$4:$H$7,8,FALSE)/1000</f>
        <v>0</v>
      </c>
      <c r="X23" s="241">
        <f t="shared" ca="1" si="7"/>
        <v>1.329439539359145E-2</v>
      </c>
      <c r="AH23" s="41"/>
    </row>
    <row r="24" spans="1:34" ht="15" customHeight="1" x14ac:dyDescent="0.2">
      <c r="A24" s="90">
        <f>'Série Vento-3 dias'!J24</f>
        <v>42070</v>
      </c>
      <c r="B24" s="55">
        <f ca="1">'Série Vento-3 dias'!K24</f>
        <v>16.32330812</v>
      </c>
      <c r="C24" s="235">
        <f t="shared" ca="1" si="2"/>
        <v>0.32646616240000009</v>
      </c>
      <c r="D24" s="235">
        <f t="shared" ca="1" si="2"/>
        <v>0.32646616240000009</v>
      </c>
      <c r="E24" s="235">
        <f t="shared" ca="1" si="2"/>
        <v>0.32646616240000009</v>
      </c>
      <c r="F24" s="235">
        <f t="shared" ca="1" si="3"/>
        <v>0.9793984872</v>
      </c>
      <c r="G24" s="235">
        <f t="shared" ca="1" si="3"/>
        <v>0.9793984872</v>
      </c>
      <c r="H24" s="235">
        <f t="shared" ca="1" si="4"/>
        <v>1.4690977308000002</v>
      </c>
      <c r="I24" s="236">
        <f t="shared" ca="1" si="5"/>
        <v>1.7955638932000002</v>
      </c>
      <c r="J24" s="237">
        <f t="shared" ca="1" si="6"/>
        <v>0</v>
      </c>
      <c r="K24" s="235">
        <f t="shared" ca="1" si="6"/>
        <v>0</v>
      </c>
      <c r="L24" s="235">
        <f t="shared" ca="1" si="6"/>
        <v>0</v>
      </c>
      <c r="M24" s="235">
        <f t="shared" ca="1" si="6"/>
        <v>31.241606648783609</v>
      </c>
      <c r="N24" s="235">
        <f t="shared" ca="1" si="6"/>
        <v>31.241606648783609</v>
      </c>
      <c r="O24" s="235">
        <f t="shared" ca="1" si="6"/>
        <v>88.601440730915172</v>
      </c>
      <c r="P24" s="235">
        <f t="shared" ca="1" si="6"/>
        <v>142.29545262186943</v>
      </c>
      <c r="Q24" s="238">
        <f ca="1">J24*VLOOKUP('Tipo de Pilha_AP42'!$E$1,'Área - us ur_AP42'!$A$4:$H$7,2,FALSE)/1000</f>
        <v>0</v>
      </c>
      <c r="R24" s="239">
        <f ca="1">K24*VLOOKUP('Tipo de Pilha_AP42'!$E$1,'Área - us ur_AP42'!$A$4:$H$7,3,FALSE)/1000</f>
        <v>0</v>
      </c>
      <c r="S24" s="239">
        <f ca="1">L24*VLOOKUP('Tipo de Pilha_AP42'!$E$1,'Área - us ur_AP42'!$A$4:$H$7,4,FALSE)/1000</f>
        <v>0</v>
      </c>
      <c r="T24" s="239">
        <f ca="1">M24*VLOOKUP('Tipo de Pilha_AP42'!$E$1,'Área - us ur_AP42'!$A$4:$H$7,5,FALSE)/1000</f>
        <v>1.4995971191416132E-2</v>
      </c>
      <c r="U24" s="239">
        <f ca="1">N24*VLOOKUP('Tipo de Pilha_AP42'!$E$1,'Área - us ur_AP42'!$A$4:$H$7,6,FALSE)/1000</f>
        <v>0</v>
      </c>
      <c r="V24" s="239">
        <f ca="1">O24*VLOOKUP('Tipo de Pilha_AP42'!$E$1,'Área - us ur_AP42'!$A$4:$H$7,7,FALSE)/1000</f>
        <v>1.0632172887709821E-2</v>
      </c>
      <c r="W24" s="240">
        <f ca="1">P24*VLOOKUP('Tipo de Pilha_AP42'!$E$1,'Área - us ur_AP42'!$A$4:$H$7,8,FALSE)/1000</f>
        <v>0</v>
      </c>
      <c r="X24" s="241">
        <f t="shared" ca="1" si="7"/>
        <v>2.5628144079125954E-2</v>
      </c>
      <c r="AH24" s="41"/>
    </row>
    <row r="25" spans="1:34" ht="15" customHeight="1" x14ac:dyDescent="0.2">
      <c r="A25" s="90">
        <f>'Série Vento-3 dias'!J25</f>
        <v>42073</v>
      </c>
      <c r="B25" s="55">
        <f ca="1">'Série Vento-3 dias'!K25</f>
        <v>16.32330812</v>
      </c>
      <c r="C25" s="235">
        <f t="shared" ca="1" si="2"/>
        <v>0.32646616240000009</v>
      </c>
      <c r="D25" s="235">
        <f t="shared" ca="1" si="2"/>
        <v>0.32646616240000009</v>
      </c>
      <c r="E25" s="235">
        <f t="shared" ca="1" si="2"/>
        <v>0.32646616240000009</v>
      </c>
      <c r="F25" s="235">
        <f t="shared" ca="1" si="3"/>
        <v>0.9793984872</v>
      </c>
      <c r="G25" s="235">
        <f t="shared" ca="1" si="3"/>
        <v>0.9793984872</v>
      </c>
      <c r="H25" s="235">
        <f t="shared" ca="1" si="4"/>
        <v>1.4690977308000002</v>
      </c>
      <c r="I25" s="236">
        <f t="shared" ca="1" si="5"/>
        <v>1.7955638932000002</v>
      </c>
      <c r="J25" s="237">
        <f t="shared" ca="1" si="6"/>
        <v>0</v>
      </c>
      <c r="K25" s="235">
        <f t="shared" ca="1" si="6"/>
        <v>0</v>
      </c>
      <c r="L25" s="235">
        <f t="shared" ca="1" si="6"/>
        <v>0</v>
      </c>
      <c r="M25" s="235">
        <f t="shared" ca="1" si="6"/>
        <v>31.241606648783609</v>
      </c>
      <c r="N25" s="235">
        <f t="shared" ca="1" si="6"/>
        <v>31.241606648783609</v>
      </c>
      <c r="O25" s="235">
        <f t="shared" ca="1" si="6"/>
        <v>88.601440730915172</v>
      </c>
      <c r="P25" s="235">
        <f t="shared" ca="1" si="6"/>
        <v>142.29545262186943</v>
      </c>
      <c r="Q25" s="238">
        <f ca="1">J25*VLOOKUP('Tipo de Pilha_AP42'!$E$1,'Área - us ur_AP42'!$A$4:$H$7,2,FALSE)/1000</f>
        <v>0</v>
      </c>
      <c r="R25" s="239">
        <f ca="1">K25*VLOOKUP('Tipo de Pilha_AP42'!$E$1,'Área - us ur_AP42'!$A$4:$H$7,3,FALSE)/1000</f>
        <v>0</v>
      </c>
      <c r="S25" s="239">
        <f ca="1">L25*VLOOKUP('Tipo de Pilha_AP42'!$E$1,'Área - us ur_AP42'!$A$4:$H$7,4,FALSE)/1000</f>
        <v>0</v>
      </c>
      <c r="T25" s="239">
        <f ca="1">M25*VLOOKUP('Tipo de Pilha_AP42'!$E$1,'Área - us ur_AP42'!$A$4:$H$7,5,FALSE)/1000</f>
        <v>1.4995971191416132E-2</v>
      </c>
      <c r="U25" s="239">
        <f ca="1">N25*VLOOKUP('Tipo de Pilha_AP42'!$E$1,'Área - us ur_AP42'!$A$4:$H$7,6,FALSE)/1000</f>
        <v>0</v>
      </c>
      <c r="V25" s="239">
        <f ca="1">O25*VLOOKUP('Tipo de Pilha_AP42'!$E$1,'Área - us ur_AP42'!$A$4:$H$7,7,FALSE)/1000</f>
        <v>1.0632172887709821E-2</v>
      </c>
      <c r="W25" s="240">
        <f ca="1">P25*VLOOKUP('Tipo de Pilha_AP42'!$E$1,'Área - us ur_AP42'!$A$4:$H$7,8,FALSE)/1000</f>
        <v>0</v>
      </c>
      <c r="X25" s="241">
        <f t="shared" ca="1" si="7"/>
        <v>2.5628144079125954E-2</v>
      </c>
      <c r="AC25" s="2"/>
      <c r="AH25" s="41"/>
    </row>
    <row r="26" spans="1:34" ht="15" customHeight="1" x14ac:dyDescent="0.2">
      <c r="A26" s="90">
        <f>'Série Vento-3 dias'!J26</f>
        <v>42076</v>
      </c>
      <c r="B26" s="55">
        <f ca="1">'Série Vento-3 dias'!K26</f>
        <v>15.464186639999999</v>
      </c>
      <c r="C26" s="235">
        <f t="shared" ca="1" si="2"/>
        <v>0.30928373280000004</v>
      </c>
      <c r="D26" s="235">
        <f t="shared" ca="1" si="2"/>
        <v>0.30928373280000004</v>
      </c>
      <c r="E26" s="235">
        <f t="shared" ca="1" si="2"/>
        <v>0.30928373280000004</v>
      </c>
      <c r="F26" s="235">
        <f t="shared" ca="1" si="3"/>
        <v>0.92785119839999997</v>
      </c>
      <c r="G26" s="235">
        <f t="shared" ca="1" si="3"/>
        <v>0.92785119839999997</v>
      </c>
      <c r="H26" s="235">
        <f t="shared" ca="1" si="4"/>
        <v>1.3917767976000002</v>
      </c>
      <c r="I26" s="236">
        <f t="shared" ca="1" si="5"/>
        <v>1.7010605304000002</v>
      </c>
      <c r="J26" s="237">
        <f t="shared" ca="1" si="6"/>
        <v>0</v>
      </c>
      <c r="K26" s="235">
        <f t="shared" ca="1" si="6"/>
        <v>0</v>
      </c>
      <c r="L26" s="235">
        <f t="shared" ca="1" si="6"/>
        <v>0</v>
      </c>
      <c r="M26" s="235">
        <f t="shared" ca="1" si="6"/>
        <v>26.821917273402335</v>
      </c>
      <c r="N26" s="235">
        <f t="shared" ca="1" si="6"/>
        <v>26.821917273402335</v>
      </c>
      <c r="O26" s="235">
        <f t="shared" ca="1" si="6"/>
        <v>77.695267227299297</v>
      </c>
      <c r="P26" s="235">
        <f t="shared" ca="1" si="6"/>
        <v>125.48101583256233</v>
      </c>
      <c r="Q26" s="238">
        <f ca="1">J26*VLOOKUP('Tipo de Pilha_AP42'!$E$1,'Área - us ur_AP42'!$A$4:$H$7,2,FALSE)/1000</f>
        <v>0</v>
      </c>
      <c r="R26" s="239">
        <f ca="1">K26*VLOOKUP('Tipo de Pilha_AP42'!$E$1,'Área - us ur_AP42'!$A$4:$H$7,3,FALSE)/1000</f>
        <v>0</v>
      </c>
      <c r="S26" s="239">
        <f ca="1">L26*VLOOKUP('Tipo de Pilha_AP42'!$E$1,'Área - us ur_AP42'!$A$4:$H$7,4,FALSE)/1000</f>
        <v>0</v>
      </c>
      <c r="T26" s="239">
        <f ca="1">M26*VLOOKUP('Tipo de Pilha_AP42'!$E$1,'Área - us ur_AP42'!$A$4:$H$7,5,FALSE)/1000</f>
        <v>1.287452029123312E-2</v>
      </c>
      <c r="U26" s="239">
        <f ca="1">N26*VLOOKUP('Tipo de Pilha_AP42'!$E$1,'Área - us ur_AP42'!$A$4:$H$7,6,FALSE)/1000</f>
        <v>0</v>
      </c>
      <c r="V26" s="239">
        <f ca="1">O26*VLOOKUP('Tipo de Pilha_AP42'!$E$1,'Área - us ur_AP42'!$A$4:$H$7,7,FALSE)/1000</f>
        <v>9.3234320672759153E-3</v>
      </c>
      <c r="W26" s="240">
        <f ca="1">P26*VLOOKUP('Tipo de Pilha_AP42'!$E$1,'Área - us ur_AP42'!$A$4:$H$7,8,FALSE)/1000</f>
        <v>0</v>
      </c>
      <c r="X26" s="241">
        <f t="shared" ca="1" si="7"/>
        <v>2.2197952358509035E-2</v>
      </c>
      <c r="AH26" s="41"/>
    </row>
    <row r="27" spans="1:34" ht="15" customHeight="1" x14ac:dyDescent="0.2">
      <c r="A27" s="90">
        <f>'Série Vento-3 dias'!J27</f>
        <v>42079</v>
      </c>
      <c r="B27" s="55">
        <f ca="1">'Série Vento-3 dias'!K27</f>
        <v>12.886822199999999</v>
      </c>
      <c r="C27" s="235">
        <f t="shared" ca="1" si="2"/>
        <v>0.25773644400000001</v>
      </c>
      <c r="D27" s="235">
        <f t="shared" ca="1" si="2"/>
        <v>0.25773644400000001</v>
      </c>
      <c r="E27" s="235">
        <f t="shared" ca="1" si="2"/>
        <v>0.25773644400000001</v>
      </c>
      <c r="F27" s="235">
        <f t="shared" ca="1" si="3"/>
        <v>0.77320933199999997</v>
      </c>
      <c r="G27" s="235">
        <f t="shared" ca="1" si="3"/>
        <v>0.77320933199999997</v>
      </c>
      <c r="H27" s="235">
        <f t="shared" ca="1" si="4"/>
        <v>1.159813998</v>
      </c>
      <c r="I27" s="236">
        <f t="shared" ca="1" si="5"/>
        <v>1.417550442</v>
      </c>
      <c r="J27" s="237">
        <f t="shared" ca="1" si="6"/>
        <v>0</v>
      </c>
      <c r="K27" s="235">
        <f t="shared" ca="1" si="6"/>
        <v>0</v>
      </c>
      <c r="L27" s="235">
        <f t="shared" ca="1" si="6"/>
        <v>0</v>
      </c>
      <c r="M27" s="235">
        <f t="shared" ca="1" si="6"/>
        <v>15.412206743169399</v>
      </c>
      <c r="N27" s="235">
        <f t="shared" ca="1" si="6"/>
        <v>15.412206743169399</v>
      </c>
      <c r="O27" s="235">
        <f t="shared" ca="1" si="6"/>
        <v>49.137801307251152</v>
      </c>
      <c r="P27" s="235">
        <f t="shared" ca="1" si="6"/>
        <v>81.253601828674945</v>
      </c>
      <c r="Q27" s="238">
        <f ca="1">J27*VLOOKUP('Tipo de Pilha_AP42'!$E$1,'Área - us ur_AP42'!$A$4:$H$7,2,FALSE)/1000</f>
        <v>0</v>
      </c>
      <c r="R27" s="239">
        <f ca="1">K27*VLOOKUP('Tipo de Pilha_AP42'!$E$1,'Área - us ur_AP42'!$A$4:$H$7,3,FALSE)/1000</f>
        <v>0</v>
      </c>
      <c r="S27" s="239">
        <f ca="1">L27*VLOOKUP('Tipo de Pilha_AP42'!$E$1,'Área - us ur_AP42'!$A$4:$H$7,4,FALSE)/1000</f>
        <v>0</v>
      </c>
      <c r="T27" s="239">
        <f ca="1">M27*VLOOKUP('Tipo de Pilha_AP42'!$E$1,'Área - us ur_AP42'!$A$4:$H$7,5,FALSE)/1000</f>
        <v>7.3978592367213115E-3</v>
      </c>
      <c r="U27" s="239">
        <f ca="1">N27*VLOOKUP('Tipo de Pilha_AP42'!$E$1,'Área - us ur_AP42'!$A$4:$H$7,6,FALSE)/1000</f>
        <v>0</v>
      </c>
      <c r="V27" s="239">
        <f ca="1">O27*VLOOKUP('Tipo de Pilha_AP42'!$E$1,'Área - us ur_AP42'!$A$4:$H$7,7,FALSE)/1000</f>
        <v>5.8965361568701384E-3</v>
      </c>
      <c r="W27" s="240">
        <f ca="1">P27*VLOOKUP('Tipo de Pilha_AP42'!$E$1,'Área - us ur_AP42'!$A$4:$H$7,8,FALSE)/1000</f>
        <v>0</v>
      </c>
      <c r="X27" s="241">
        <f t="shared" ca="1" si="7"/>
        <v>1.329439539359145E-2</v>
      </c>
      <c r="Z27" s="41" t="s">
        <v>48</v>
      </c>
      <c r="AA27" s="3" t="s">
        <v>4</v>
      </c>
      <c r="AH27" s="41"/>
    </row>
    <row r="28" spans="1:34" ht="15" customHeight="1" x14ac:dyDescent="0.2">
      <c r="A28" s="90">
        <f>'Série Vento-3 dias'!J28</f>
        <v>42082</v>
      </c>
      <c r="B28" s="55">
        <f ca="1">'Série Vento-3 dias'!K28</f>
        <v>13.74594368</v>
      </c>
      <c r="C28" s="235">
        <f t="shared" ca="1" si="2"/>
        <v>0.27491887360000006</v>
      </c>
      <c r="D28" s="235">
        <f t="shared" ca="1" si="2"/>
        <v>0.27491887360000006</v>
      </c>
      <c r="E28" s="235">
        <f t="shared" ca="1" si="2"/>
        <v>0.27491887360000006</v>
      </c>
      <c r="F28" s="235">
        <f t="shared" ca="1" si="3"/>
        <v>0.82475662080000001</v>
      </c>
      <c r="G28" s="235">
        <f t="shared" ca="1" si="3"/>
        <v>0.82475662080000001</v>
      </c>
      <c r="H28" s="235">
        <f t="shared" ca="1" si="4"/>
        <v>1.2371349312000002</v>
      </c>
      <c r="I28" s="236">
        <f t="shared" ca="1" si="5"/>
        <v>1.5120538048000003</v>
      </c>
      <c r="J28" s="237">
        <f t="shared" ca="1" si="6"/>
        <v>0</v>
      </c>
      <c r="K28" s="235">
        <f t="shared" ca="1" si="6"/>
        <v>0</v>
      </c>
      <c r="L28" s="235">
        <f t="shared" ca="1" si="6"/>
        <v>0</v>
      </c>
      <c r="M28" s="235">
        <f t="shared" ca="1" si="6"/>
        <v>18.90721732059523</v>
      </c>
      <c r="N28" s="235">
        <f t="shared" ca="1" si="6"/>
        <v>18.90721732059523</v>
      </c>
      <c r="O28" s="235">
        <f t="shared" ca="1" si="6"/>
        <v>57.963447515467294</v>
      </c>
      <c r="P28" s="235">
        <f t="shared" ca="1" si="6"/>
        <v>94.960090435965128</v>
      </c>
      <c r="Q28" s="238">
        <f ca="1">J28*VLOOKUP('Tipo de Pilha_AP42'!$E$1,'Área - us ur_AP42'!$A$4:$H$7,2,FALSE)/1000</f>
        <v>0</v>
      </c>
      <c r="R28" s="239">
        <f ca="1">K28*VLOOKUP('Tipo de Pilha_AP42'!$E$1,'Área - us ur_AP42'!$A$4:$H$7,3,FALSE)/1000</f>
        <v>0</v>
      </c>
      <c r="S28" s="239">
        <f ca="1">L28*VLOOKUP('Tipo de Pilha_AP42'!$E$1,'Área - us ur_AP42'!$A$4:$H$7,4,FALSE)/1000</f>
        <v>0</v>
      </c>
      <c r="T28" s="239">
        <f ca="1">M28*VLOOKUP('Tipo de Pilha_AP42'!$E$1,'Área - us ur_AP42'!$A$4:$H$7,5,FALSE)/1000</f>
        <v>9.0754643138857109E-3</v>
      </c>
      <c r="U28" s="239">
        <f ca="1">N28*VLOOKUP('Tipo de Pilha_AP42'!$E$1,'Área - us ur_AP42'!$A$4:$H$7,6,FALSE)/1000</f>
        <v>0</v>
      </c>
      <c r="V28" s="239">
        <f ca="1">O28*VLOOKUP('Tipo de Pilha_AP42'!$E$1,'Área - us ur_AP42'!$A$4:$H$7,7,FALSE)/1000</f>
        <v>6.9556137018560752E-3</v>
      </c>
      <c r="W28" s="240">
        <f ca="1">P28*VLOOKUP('Tipo de Pilha_AP42'!$E$1,'Área - us ur_AP42'!$A$4:$H$7,8,FALSE)/1000</f>
        <v>0</v>
      </c>
      <c r="X28" s="241">
        <f t="shared" ca="1" si="7"/>
        <v>1.6031078015741787E-2</v>
      </c>
      <c r="Z28" s="41" t="s">
        <v>49</v>
      </c>
      <c r="AA28" s="3" t="s">
        <v>5</v>
      </c>
      <c r="AH28" s="41"/>
    </row>
    <row r="29" spans="1:34" ht="15" customHeight="1" x14ac:dyDescent="0.2">
      <c r="A29" s="90">
        <f>'Série Vento-3 dias'!J29</f>
        <v>42085</v>
      </c>
      <c r="B29" s="55">
        <f ca="1">'Série Vento-3 dias'!K29</f>
        <v>12.886822199999999</v>
      </c>
      <c r="C29" s="235">
        <f t="shared" ca="1" si="2"/>
        <v>0.25773644400000001</v>
      </c>
      <c r="D29" s="235">
        <f t="shared" ca="1" si="2"/>
        <v>0.25773644400000001</v>
      </c>
      <c r="E29" s="235">
        <f t="shared" ca="1" si="2"/>
        <v>0.25773644400000001</v>
      </c>
      <c r="F29" s="235">
        <f t="shared" ca="1" si="3"/>
        <v>0.77320933199999997</v>
      </c>
      <c r="G29" s="235">
        <f t="shared" ca="1" si="3"/>
        <v>0.77320933199999997</v>
      </c>
      <c r="H29" s="235">
        <f t="shared" ca="1" si="4"/>
        <v>1.159813998</v>
      </c>
      <c r="I29" s="236">
        <f t="shared" ca="1" si="5"/>
        <v>1.417550442</v>
      </c>
      <c r="J29" s="237">
        <f t="shared" ca="1" si="6"/>
        <v>0</v>
      </c>
      <c r="K29" s="235">
        <f t="shared" ca="1" si="6"/>
        <v>0</v>
      </c>
      <c r="L29" s="235">
        <f t="shared" ca="1" si="6"/>
        <v>0</v>
      </c>
      <c r="M29" s="235">
        <f t="shared" ca="1" si="6"/>
        <v>15.412206743169399</v>
      </c>
      <c r="N29" s="235">
        <f t="shared" ca="1" si="6"/>
        <v>15.412206743169399</v>
      </c>
      <c r="O29" s="235">
        <f t="shared" ca="1" si="6"/>
        <v>49.137801307251152</v>
      </c>
      <c r="P29" s="235">
        <f t="shared" ca="1" si="6"/>
        <v>81.253601828674945</v>
      </c>
      <c r="Q29" s="238">
        <f ca="1">J29*VLOOKUP('Tipo de Pilha_AP42'!$E$1,'Área - us ur_AP42'!$A$4:$H$7,2,FALSE)/1000</f>
        <v>0</v>
      </c>
      <c r="R29" s="239">
        <f ca="1">K29*VLOOKUP('Tipo de Pilha_AP42'!$E$1,'Área - us ur_AP42'!$A$4:$H$7,3,FALSE)/1000</f>
        <v>0</v>
      </c>
      <c r="S29" s="239">
        <f ca="1">L29*VLOOKUP('Tipo de Pilha_AP42'!$E$1,'Área - us ur_AP42'!$A$4:$H$7,4,FALSE)/1000</f>
        <v>0</v>
      </c>
      <c r="T29" s="239">
        <f ca="1">M29*VLOOKUP('Tipo de Pilha_AP42'!$E$1,'Área - us ur_AP42'!$A$4:$H$7,5,FALSE)/1000</f>
        <v>7.3978592367213115E-3</v>
      </c>
      <c r="U29" s="239">
        <f ca="1">N29*VLOOKUP('Tipo de Pilha_AP42'!$E$1,'Área - us ur_AP42'!$A$4:$H$7,6,FALSE)/1000</f>
        <v>0</v>
      </c>
      <c r="V29" s="239">
        <f ca="1">O29*VLOOKUP('Tipo de Pilha_AP42'!$E$1,'Área - us ur_AP42'!$A$4:$H$7,7,FALSE)/1000</f>
        <v>5.8965361568701384E-3</v>
      </c>
      <c r="W29" s="240">
        <f ca="1">P29*VLOOKUP('Tipo de Pilha_AP42'!$E$1,'Área - us ur_AP42'!$A$4:$H$7,8,FALSE)/1000</f>
        <v>0</v>
      </c>
      <c r="X29" s="241">
        <f t="shared" ca="1" si="7"/>
        <v>1.329439539359145E-2</v>
      </c>
      <c r="Z29" s="1" t="s">
        <v>2</v>
      </c>
      <c r="AA29" s="3" t="s">
        <v>26</v>
      </c>
      <c r="AH29" s="41"/>
    </row>
    <row r="30" spans="1:34" ht="15" customHeight="1" x14ac:dyDescent="0.2">
      <c r="A30" s="90">
        <f>'Série Vento-3 dias'!J30</f>
        <v>42088</v>
      </c>
      <c r="B30" s="55">
        <f ca="1">'Série Vento-3 dias'!K30</f>
        <v>14.605065159999999</v>
      </c>
      <c r="C30" s="235">
        <f t="shared" ca="1" si="2"/>
        <v>0.29210130320000005</v>
      </c>
      <c r="D30" s="235">
        <f t="shared" ca="1" si="2"/>
        <v>0.29210130320000005</v>
      </c>
      <c r="E30" s="235">
        <f t="shared" ca="1" si="2"/>
        <v>0.29210130320000005</v>
      </c>
      <c r="F30" s="235">
        <f t="shared" ca="1" si="3"/>
        <v>0.87630390959999993</v>
      </c>
      <c r="G30" s="235">
        <f t="shared" ca="1" si="3"/>
        <v>0.87630390959999993</v>
      </c>
      <c r="H30" s="235">
        <f t="shared" ca="1" si="4"/>
        <v>1.3144558644</v>
      </c>
      <c r="I30" s="236">
        <f t="shared" ca="1" si="5"/>
        <v>1.6065571676000001</v>
      </c>
      <c r="J30" s="237">
        <f t="shared" ca="1" si="6"/>
        <v>0</v>
      </c>
      <c r="K30" s="235">
        <f t="shared" ca="1" si="6"/>
        <v>0</v>
      </c>
      <c r="L30" s="235">
        <f t="shared" ca="1" si="6"/>
        <v>0</v>
      </c>
      <c r="M30" s="235">
        <f t="shared" ca="1" si="6"/>
        <v>22.710454164006201</v>
      </c>
      <c r="N30" s="235">
        <f t="shared" ca="1" si="6"/>
        <v>22.710454164006201</v>
      </c>
      <c r="O30" s="235">
        <f t="shared" ca="1" si="6"/>
        <v>67.482602822149971</v>
      </c>
      <c r="P30" s="235">
        <f t="shared" ca="1" si="6"/>
        <v>109.70256177059423</v>
      </c>
      <c r="Q30" s="238">
        <f ca="1">J30*VLOOKUP('Tipo de Pilha_AP42'!$E$1,'Área - us ur_AP42'!$A$4:$H$7,2,FALSE)/1000</f>
        <v>0</v>
      </c>
      <c r="R30" s="239">
        <f ca="1">K30*VLOOKUP('Tipo de Pilha_AP42'!$E$1,'Área - us ur_AP42'!$A$4:$H$7,3,FALSE)/1000</f>
        <v>0</v>
      </c>
      <c r="S30" s="239">
        <f ca="1">L30*VLOOKUP('Tipo de Pilha_AP42'!$E$1,'Área - us ur_AP42'!$A$4:$H$7,4,FALSE)/1000</f>
        <v>0</v>
      </c>
      <c r="T30" s="239">
        <f ca="1">M30*VLOOKUP('Tipo de Pilha_AP42'!$E$1,'Área - us ur_AP42'!$A$4:$H$7,5,FALSE)/1000</f>
        <v>1.0901017998722977E-2</v>
      </c>
      <c r="U30" s="239">
        <f ca="1">N30*VLOOKUP('Tipo de Pilha_AP42'!$E$1,'Área - us ur_AP42'!$A$4:$H$7,6,FALSE)/1000</f>
        <v>0</v>
      </c>
      <c r="V30" s="239">
        <f ca="1">O30*VLOOKUP('Tipo de Pilha_AP42'!$E$1,'Área - us ur_AP42'!$A$4:$H$7,7,FALSE)/1000</f>
        <v>8.0979123386579963E-3</v>
      </c>
      <c r="W30" s="240">
        <f ca="1">P30*VLOOKUP('Tipo de Pilha_AP42'!$E$1,'Área - us ur_AP42'!$A$4:$H$7,8,FALSE)/1000</f>
        <v>0</v>
      </c>
      <c r="X30" s="241">
        <f t="shared" ca="1" si="7"/>
        <v>1.8998930337380975E-2</v>
      </c>
      <c r="Z30" s="41" t="s">
        <v>50</v>
      </c>
      <c r="AA30" s="3" t="s">
        <v>51</v>
      </c>
    </row>
    <row r="31" spans="1:34" ht="15" customHeight="1" x14ac:dyDescent="0.2">
      <c r="A31" s="90">
        <f>'Série Vento-3 dias'!J31</f>
        <v>42091</v>
      </c>
      <c r="B31" s="55">
        <f ca="1">'Série Vento-3 dias'!K31</f>
        <v>10.309457759999999</v>
      </c>
      <c r="C31" s="235">
        <f t="shared" ca="1" si="2"/>
        <v>0.20618915520000003</v>
      </c>
      <c r="D31" s="235">
        <f t="shared" ca="1" si="2"/>
        <v>0.20618915520000003</v>
      </c>
      <c r="E31" s="235">
        <f t="shared" ca="1" si="2"/>
        <v>0.20618915520000003</v>
      </c>
      <c r="F31" s="235">
        <f t="shared" ca="1" si="3"/>
        <v>0.61856746559999987</v>
      </c>
      <c r="G31" s="235">
        <f t="shared" ca="1" si="3"/>
        <v>0.61856746559999987</v>
      </c>
      <c r="H31" s="235">
        <f t="shared" ca="1" si="4"/>
        <v>0.92785119839999997</v>
      </c>
      <c r="I31" s="236">
        <f t="shared" ca="1" si="5"/>
        <v>1.1340403536000001</v>
      </c>
      <c r="J31" s="237">
        <f t="shared" ca="1" si="6"/>
        <v>0</v>
      </c>
      <c r="K31" s="235">
        <f t="shared" ca="1" si="6"/>
        <v>0</v>
      </c>
      <c r="L31" s="235">
        <f t="shared" ca="1" si="6"/>
        <v>0</v>
      </c>
      <c r="M31" s="235">
        <f t="shared" ca="1" si="6"/>
        <v>6.7765326068028102</v>
      </c>
      <c r="N31" s="235">
        <f t="shared" ca="1" si="6"/>
        <v>6.7765326068028102</v>
      </c>
      <c r="O31" s="235">
        <f t="shared" ca="1" si="6"/>
        <v>26.821917273402335</v>
      </c>
      <c r="P31" s="235">
        <f t="shared" ca="1" si="6"/>
        <v>46.350032370838377</v>
      </c>
      <c r="Q31" s="238">
        <f ca="1">J31*VLOOKUP('Tipo de Pilha_AP42'!$E$1,'Área - us ur_AP42'!$A$4:$H$7,2,FALSE)/1000</f>
        <v>0</v>
      </c>
      <c r="R31" s="239">
        <f ca="1">K31*VLOOKUP('Tipo de Pilha_AP42'!$E$1,'Área - us ur_AP42'!$A$4:$H$7,3,FALSE)/1000</f>
        <v>0</v>
      </c>
      <c r="S31" s="239">
        <f ca="1">L31*VLOOKUP('Tipo de Pilha_AP42'!$E$1,'Área - us ur_AP42'!$A$4:$H$7,4,FALSE)/1000</f>
        <v>0</v>
      </c>
      <c r="T31" s="239">
        <f ca="1">M31*VLOOKUP('Tipo de Pilha_AP42'!$E$1,'Área - us ur_AP42'!$A$4:$H$7,5,FALSE)/1000</f>
        <v>3.2527356512653486E-3</v>
      </c>
      <c r="U31" s="239">
        <f ca="1">N31*VLOOKUP('Tipo de Pilha_AP42'!$E$1,'Área - us ur_AP42'!$A$4:$H$7,6,FALSE)/1000</f>
        <v>0</v>
      </c>
      <c r="V31" s="239">
        <f ca="1">O31*VLOOKUP('Tipo de Pilha_AP42'!$E$1,'Área - us ur_AP42'!$A$4:$H$7,7,FALSE)/1000</f>
        <v>3.2186300728082799E-3</v>
      </c>
      <c r="W31" s="240">
        <f ca="1">P31*VLOOKUP('Tipo de Pilha_AP42'!$E$1,'Área - us ur_AP42'!$A$4:$H$7,8,FALSE)/1000</f>
        <v>0</v>
      </c>
      <c r="X31" s="241">
        <f t="shared" ca="1" si="7"/>
        <v>6.4713657240736289E-3</v>
      </c>
      <c r="Z31" s="41" t="s">
        <v>6</v>
      </c>
      <c r="AA31" s="3" t="s">
        <v>45</v>
      </c>
    </row>
    <row r="32" spans="1:34" ht="15" customHeight="1" x14ac:dyDescent="0.2">
      <c r="A32" s="90">
        <f>'Série Vento-3 dias'!J32</f>
        <v>42094</v>
      </c>
      <c r="B32" s="55">
        <f ca="1">'Série Vento-3 dias'!K32</f>
        <v>14.605065159999999</v>
      </c>
      <c r="C32" s="235">
        <f t="shared" ca="1" si="2"/>
        <v>0.29210130320000005</v>
      </c>
      <c r="D32" s="235">
        <f t="shared" ca="1" si="2"/>
        <v>0.29210130320000005</v>
      </c>
      <c r="E32" s="235">
        <f t="shared" ca="1" si="2"/>
        <v>0.29210130320000005</v>
      </c>
      <c r="F32" s="235">
        <f t="shared" ca="1" si="3"/>
        <v>0.87630390959999993</v>
      </c>
      <c r="G32" s="235">
        <f t="shared" ca="1" si="3"/>
        <v>0.87630390959999993</v>
      </c>
      <c r="H32" s="235">
        <f t="shared" ca="1" si="4"/>
        <v>1.3144558644</v>
      </c>
      <c r="I32" s="236">
        <f t="shared" ca="1" si="5"/>
        <v>1.6065571676000001</v>
      </c>
      <c r="J32" s="237">
        <f t="shared" ca="1" si="6"/>
        <v>0</v>
      </c>
      <c r="K32" s="235">
        <f t="shared" ca="1" si="6"/>
        <v>0</v>
      </c>
      <c r="L32" s="235">
        <f t="shared" ca="1" si="6"/>
        <v>0</v>
      </c>
      <c r="M32" s="235">
        <f t="shared" ca="1" si="6"/>
        <v>22.710454164006201</v>
      </c>
      <c r="N32" s="235">
        <f t="shared" ca="1" si="6"/>
        <v>22.710454164006201</v>
      </c>
      <c r="O32" s="235">
        <f t="shared" ca="1" si="6"/>
        <v>67.482602822149971</v>
      </c>
      <c r="P32" s="235">
        <f t="shared" ca="1" si="6"/>
        <v>109.70256177059423</v>
      </c>
      <c r="Q32" s="238">
        <f ca="1">J32*VLOOKUP('Tipo de Pilha_AP42'!$E$1,'Área - us ur_AP42'!$A$4:$H$7,2,FALSE)/1000</f>
        <v>0</v>
      </c>
      <c r="R32" s="239">
        <f ca="1">K32*VLOOKUP('Tipo de Pilha_AP42'!$E$1,'Área - us ur_AP42'!$A$4:$H$7,3,FALSE)/1000</f>
        <v>0</v>
      </c>
      <c r="S32" s="239">
        <f ca="1">L32*VLOOKUP('Tipo de Pilha_AP42'!$E$1,'Área - us ur_AP42'!$A$4:$H$7,4,FALSE)/1000</f>
        <v>0</v>
      </c>
      <c r="T32" s="239">
        <f ca="1">M32*VLOOKUP('Tipo de Pilha_AP42'!$E$1,'Área - us ur_AP42'!$A$4:$H$7,5,FALSE)/1000</f>
        <v>1.0901017998722977E-2</v>
      </c>
      <c r="U32" s="239">
        <f ca="1">N32*VLOOKUP('Tipo de Pilha_AP42'!$E$1,'Área - us ur_AP42'!$A$4:$H$7,6,FALSE)/1000</f>
        <v>0</v>
      </c>
      <c r="V32" s="239">
        <f ca="1">O32*VLOOKUP('Tipo de Pilha_AP42'!$E$1,'Área - us ur_AP42'!$A$4:$H$7,7,FALSE)/1000</f>
        <v>8.0979123386579963E-3</v>
      </c>
      <c r="W32" s="240">
        <f ca="1">P32*VLOOKUP('Tipo de Pilha_AP42'!$E$1,'Área - us ur_AP42'!$A$4:$H$7,8,FALSE)/1000</f>
        <v>0</v>
      </c>
      <c r="X32" s="241">
        <f t="shared" ca="1" si="7"/>
        <v>1.8998930337380975E-2</v>
      </c>
      <c r="Z32" s="41" t="s">
        <v>52</v>
      </c>
      <c r="AA32" s="3" t="s">
        <v>53</v>
      </c>
    </row>
    <row r="33" spans="1:24" ht="15" customHeight="1" x14ac:dyDescent="0.2">
      <c r="A33" s="90">
        <f>'Série Vento-3 dias'!J33</f>
        <v>42097</v>
      </c>
      <c r="B33" s="55">
        <f ca="1">'Série Vento-3 dias'!K33</f>
        <v>12.886822199999999</v>
      </c>
      <c r="C33" s="235">
        <f t="shared" ca="1" si="2"/>
        <v>0.25773644400000001</v>
      </c>
      <c r="D33" s="235">
        <f t="shared" ca="1" si="2"/>
        <v>0.25773644400000001</v>
      </c>
      <c r="E33" s="235">
        <f t="shared" ca="1" si="2"/>
        <v>0.25773644400000001</v>
      </c>
      <c r="F33" s="235">
        <f t="shared" ca="1" si="3"/>
        <v>0.77320933199999997</v>
      </c>
      <c r="G33" s="235">
        <f t="shared" ca="1" si="3"/>
        <v>0.77320933199999997</v>
      </c>
      <c r="H33" s="235">
        <f t="shared" ca="1" si="4"/>
        <v>1.159813998</v>
      </c>
      <c r="I33" s="236">
        <f t="shared" ca="1" si="5"/>
        <v>1.417550442</v>
      </c>
      <c r="J33" s="237">
        <f t="shared" ca="1" si="6"/>
        <v>0</v>
      </c>
      <c r="K33" s="235">
        <f t="shared" ca="1" si="6"/>
        <v>0</v>
      </c>
      <c r="L33" s="235">
        <f t="shared" ca="1" si="6"/>
        <v>0</v>
      </c>
      <c r="M33" s="235">
        <f t="shared" ca="1" si="6"/>
        <v>15.412206743169399</v>
      </c>
      <c r="N33" s="235">
        <f t="shared" ca="1" si="6"/>
        <v>15.412206743169399</v>
      </c>
      <c r="O33" s="235">
        <f t="shared" ca="1" si="6"/>
        <v>49.137801307251152</v>
      </c>
      <c r="P33" s="235">
        <f t="shared" ca="1" si="6"/>
        <v>81.253601828674945</v>
      </c>
      <c r="Q33" s="238">
        <f ca="1">J33*VLOOKUP('Tipo de Pilha_AP42'!$E$1,'Área - us ur_AP42'!$A$4:$H$7,2,FALSE)/1000</f>
        <v>0</v>
      </c>
      <c r="R33" s="239">
        <f ca="1">K33*VLOOKUP('Tipo de Pilha_AP42'!$E$1,'Área - us ur_AP42'!$A$4:$H$7,3,FALSE)/1000</f>
        <v>0</v>
      </c>
      <c r="S33" s="239">
        <f ca="1">L33*VLOOKUP('Tipo de Pilha_AP42'!$E$1,'Área - us ur_AP42'!$A$4:$H$7,4,FALSE)/1000</f>
        <v>0</v>
      </c>
      <c r="T33" s="239">
        <f ca="1">M33*VLOOKUP('Tipo de Pilha_AP42'!$E$1,'Área - us ur_AP42'!$A$4:$H$7,5,FALSE)/1000</f>
        <v>7.3978592367213115E-3</v>
      </c>
      <c r="U33" s="239">
        <f ca="1">N33*VLOOKUP('Tipo de Pilha_AP42'!$E$1,'Área - us ur_AP42'!$A$4:$H$7,6,FALSE)/1000</f>
        <v>0</v>
      </c>
      <c r="V33" s="239">
        <f ca="1">O33*VLOOKUP('Tipo de Pilha_AP42'!$E$1,'Área - us ur_AP42'!$A$4:$H$7,7,FALSE)/1000</f>
        <v>5.8965361568701384E-3</v>
      </c>
      <c r="W33" s="240">
        <f ca="1">P33*VLOOKUP('Tipo de Pilha_AP42'!$E$1,'Área - us ur_AP42'!$A$4:$H$7,8,FALSE)/1000</f>
        <v>0</v>
      </c>
      <c r="X33" s="241">
        <f t="shared" ca="1" si="7"/>
        <v>1.329439539359145E-2</v>
      </c>
    </row>
    <row r="34" spans="1:24" ht="15" customHeight="1" x14ac:dyDescent="0.2">
      <c r="A34" s="90">
        <f>'Série Vento-3 dias'!J34</f>
        <v>42100</v>
      </c>
      <c r="B34" s="55">
        <f ca="1">'Série Vento-3 dias'!K34</f>
        <v>12.027700719999999</v>
      </c>
      <c r="C34" s="235">
        <f t="shared" ca="1" si="2"/>
        <v>0.24055401440000002</v>
      </c>
      <c r="D34" s="235">
        <f t="shared" ca="1" si="2"/>
        <v>0.24055401440000002</v>
      </c>
      <c r="E34" s="235">
        <f t="shared" ca="1" si="2"/>
        <v>0.24055401440000002</v>
      </c>
      <c r="F34" s="235">
        <f t="shared" ca="1" si="3"/>
        <v>0.72166204319999994</v>
      </c>
      <c r="G34" s="235">
        <f t="shared" ca="1" si="3"/>
        <v>0.72166204319999994</v>
      </c>
      <c r="H34" s="235">
        <f t="shared" ca="1" si="4"/>
        <v>1.0824930648</v>
      </c>
      <c r="I34" s="236">
        <f t="shared" ca="1" si="5"/>
        <v>1.3230470792</v>
      </c>
      <c r="J34" s="237">
        <f t="shared" ca="1" si="6"/>
        <v>0</v>
      </c>
      <c r="K34" s="235">
        <f t="shared" ca="1" si="6"/>
        <v>0</v>
      </c>
      <c r="L34" s="235">
        <f t="shared" ca="1" si="6"/>
        <v>0</v>
      </c>
      <c r="M34" s="235">
        <f t="shared" ca="1" si="6"/>
        <v>12.22542243172872</v>
      </c>
      <c r="N34" s="235">
        <f t="shared" ca="1" si="6"/>
        <v>12.22542243172872</v>
      </c>
      <c r="O34" s="235">
        <f t="shared" ca="1" si="6"/>
        <v>41.00566419750163</v>
      </c>
      <c r="P34" s="235">
        <f t="shared" ca="1" si="6"/>
        <v>68.583095948723766</v>
      </c>
      <c r="Q34" s="238">
        <f ca="1">J34*VLOOKUP('Tipo de Pilha_AP42'!$E$1,'Área - us ur_AP42'!$A$4:$H$7,2,FALSE)/1000</f>
        <v>0</v>
      </c>
      <c r="R34" s="239">
        <f ca="1">K34*VLOOKUP('Tipo de Pilha_AP42'!$E$1,'Área - us ur_AP42'!$A$4:$H$7,3,FALSE)/1000</f>
        <v>0</v>
      </c>
      <c r="S34" s="239">
        <f ca="1">L34*VLOOKUP('Tipo de Pilha_AP42'!$E$1,'Área - us ur_AP42'!$A$4:$H$7,4,FALSE)/1000</f>
        <v>0</v>
      </c>
      <c r="T34" s="239">
        <f ca="1">M34*VLOOKUP('Tipo de Pilha_AP42'!$E$1,'Área - us ur_AP42'!$A$4:$H$7,5,FALSE)/1000</f>
        <v>5.8682027672297852E-3</v>
      </c>
      <c r="U34" s="239">
        <f ca="1">N34*VLOOKUP('Tipo de Pilha_AP42'!$E$1,'Área - us ur_AP42'!$A$4:$H$7,6,FALSE)/1000</f>
        <v>0</v>
      </c>
      <c r="V34" s="239">
        <f ca="1">O34*VLOOKUP('Tipo de Pilha_AP42'!$E$1,'Área - us ur_AP42'!$A$4:$H$7,7,FALSE)/1000</f>
        <v>4.9206797037001961E-3</v>
      </c>
      <c r="W34" s="240">
        <f ca="1">P34*VLOOKUP('Tipo de Pilha_AP42'!$E$1,'Área - us ur_AP42'!$A$4:$H$7,8,FALSE)/1000</f>
        <v>0</v>
      </c>
      <c r="X34" s="241">
        <f t="shared" ca="1" si="7"/>
        <v>1.0788882470929982E-2</v>
      </c>
    </row>
    <row r="35" spans="1:24" ht="15" customHeight="1" x14ac:dyDescent="0.2">
      <c r="A35" s="90">
        <f>'Série Vento-3 dias'!J35</f>
        <v>42103</v>
      </c>
      <c r="B35" s="55">
        <f ca="1">'Série Vento-3 dias'!K35</f>
        <v>19.759794039999999</v>
      </c>
      <c r="C35" s="235">
        <f t="shared" ca="1" si="2"/>
        <v>0.39519588080000007</v>
      </c>
      <c r="D35" s="235">
        <f t="shared" ca="1" si="2"/>
        <v>0.39519588080000007</v>
      </c>
      <c r="E35" s="235">
        <f t="shared" ca="1" si="2"/>
        <v>0.39519588080000007</v>
      </c>
      <c r="F35" s="235">
        <f t="shared" ca="1" si="3"/>
        <v>1.1855876423999998</v>
      </c>
      <c r="G35" s="235">
        <f t="shared" ca="1" si="3"/>
        <v>1.1855876423999998</v>
      </c>
      <c r="H35" s="235">
        <f t="shared" ca="1" si="4"/>
        <v>1.7783814636000002</v>
      </c>
      <c r="I35" s="236">
        <f t="shared" ca="1" si="5"/>
        <v>2.1735773444000004</v>
      </c>
      <c r="J35" s="237">
        <f t="shared" ca="1" si="6"/>
        <v>0</v>
      </c>
      <c r="K35" s="235">
        <f t="shared" ca="1" si="6"/>
        <v>0</v>
      </c>
      <c r="L35" s="235">
        <f t="shared" ca="1" si="6"/>
        <v>0</v>
      </c>
      <c r="M35" s="235">
        <f t="shared" ca="1" si="6"/>
        <v>52.002626810160223</v>
      </c>
      <c r="N35" s="235">
        <f t="shared" ca="1" si="6"/>
        <v>52.002626810160223</v>
      </c>
      <c r="O35" s="235">
        <f t="shared" ca="1" si="6"/>
        <v>139.16122573004458</v>
      </c>
      <c r="P35" s="235">
        <f t="shared" ca="1" si="6"/>
        <v>219.91302705248756</v>
      </c>
      <c r="Q35" s="238">
        <f ca="1">J35*VLOOKUP('Tipo de Pilha_AP42'!$E$1,'Área - us ur_AP42'!$A$4:$H$7,2,FALSE)/1000</f>
        <v>0</v>
      </c>
      <c r="R35" s="239">
        <f ca="1">K35*VLOOKUP('Tipo de Pilha_AP42'!$E$1,'Área - us ur_AP42'!$A$4:$H$7,3,FALSE)/1000</f>
        <v>0</v>
      </c>
      <c r="S35" s="239">
        <f ca="1">L35*VLOOKUP('Tipo de Pilha_AP42'!$E$1,'Área - us ur_AP42'!$A$4:$H$7,4,FALSE)/1000</f>
        <v>0</v>
      </c>
      <c r="T35" s="239">
        <f ca="1">M35*VLOOKUP('Tipo de Pilha_AP42'!$E$1,'Área - us ur_AP42'!$A$4:$H$7,5,FALSE)/1000</f>
        <v>2.4961260868876907E-2</v>
      </c>
      <c r="U35" s="239">
        <f ca="1">N35*VLOOKUP('Tipo de Pilha_AP42'!$E$1,'Área - us ur_AP42'!$A$4:$H$7,6,FALSE)/1000</f>
        <v>0</v>
      </c>
      <c r="V35" s="239">
        <f ca="1">O35*VLOOKUP('Tipo de Pilha_AP42'!$E$1,'Área - us ur_AP42'!$A$4:$H$7,7,FALSE)/1000</f>
        <v>1.669934708760535E-2</v>
      </c>
      <c r="W35" s="240">
        <f ca="1">P35*VLOOKUP('Tipo de Pilha_AP42'!$E$1,'Área - us ur_AP42'!$A$4:$H$7,8,FALSE)/1000</f>
        <v>0</v>
      </c>
      <c r="X35" s="241">
        <f t="shared" ca="1" si="7"/>
        <v>4.1660607956482257E-2</v>
      </c>
    </row>
    <row r="36" spans="1:24" ht="15" customHeight="1" x14ac:dyDescent="0.2">
      <c r="A36" s="90">
        <f>'Série Vento-3 dias'!J36</f>
        <v>42106</v>
      </c>
      <c r="B36" s="55">
        <f ca="1">'Série Vento-3 dias'!K36</f>
        <v>9.4503362800000001</v>
      </c>
      <c r="C36" s="235">
        <f t="shared" ca="1" si="2"/>
        <v>0.18900672560000004</v>
      </c>
      <c r="D36" s="235">
        <f t="shared" ca="1" si="2"/>
        <v>0.18900672560000004</v>
      </c>
      <c r="E36" s="235">
        <f t="shared" ca="1" si="2"/>
        <v>0.18900672560000004</v>
      </c>
      <c r="F36" s="235">
        <f t="shared" ca="1" si="3"/>
        <v>0.56702017679999994</v>
      </c>
      <c r="G36" s="235">
        <f t="shared" ca="1" si="3"/>
        <v>0.56702017679999994</v>
      </c>
      <c r="H36" s="235">
        <f t="shared" ca="1" si="4"/>
        <v>0.85053026520000008</v>
      </c>
      <c r="I36" s="236">
        <f t="shared" ca="1" si="5"/>
        <v>1.0395369908000001</v>
      </c>
      <c r="J36" s="237">
        <f t="shared" ca="1" si="6"/>
        <v>0</v>
      </c>
      <c r="K36" s="235">
        <f t="shared" ca="1" si="6"/>
        <v>0</v>
      </c>
      <c r="L36" s="235">
        <f t="shared" ca="1" si="6"/>
        <v>0</v>
      </c>
      <c r="M36" s="235">
        <f t="shared" ca="1" si="6"/>
        <v>4.514427093317587</v>
      </c>
      <c r="N36" s="235">
        <f t="shared" ca="1" si="6"/>
        <v>4.514427093317587</v>
      </c>
      <c r="O36" s="235">
        <f t="shared" ca="1" si="6"/>
        <v>20.770307459052582</v>
      </c>
      <c r="P36" s="235">
        <f t="shared" ca="1" si="6"/>
        <v>36.787474672904132</v>
      </c>
      <c r="Q36" s="238">
        <f ca="1">J36*VLOOKUP('Tipo de Pilha_AP42'!$E$1,'Área - us ur_AP42'!$A$4:$H$7,2,FALSE)/1000</f>
        <v>0</v>
      </c>
      <c r="R36" s="239">
        <f ca="1">K36*VLOOKUP('Tipo de Pilha_AP42'!$E$1,'Área - us ur_AP42'!$A$4:$H$7,3,FALSE)/1000</f>
        <v>0</v>
      </c>
      <c r="S36" s="239">
        <f ca="1">L36*VLOOKUP('Tipo de Pilha_AP42'!$E$1,'Área - us ur_AP42'!$A$4:$H$7,4,FALSE)/1000</f>
        <v>0</v>
      </c>
      <c r="T36" s="239">
        <f ca="1">M36*VLOOKUP('Tipo de Pilha_AP42'!$E$1,'Área - us ur_AP42'!$A$4:$H$7,5,FALSE)/1000</f>
        <v>2.1669250047924417E-3</v>
      </c>
      <c r="U36" s="239">
        <f ca="1">N36*VLOOKUP('Tipo de Pilha_AP42'!$E$1,'Área - us ur_AP42'!$A$4:$H$7,6,FALSE)/1000</f>
        <v>0</v>
      </c>
      <c r="V36" s="239">
        <f ca="1">O36*VLOOKUP('Tipo de Pilha_AP42'!$E$1,'Área - us ur_AP42'!$A$4:$H$7,7,FALSE)/1000</f>
        <v>2.4924368950863095E-3</v>
      </c>
      <c r="W36" s="240">
        <f ca="1">P36*VLOOKUP('Tipo de Pilha_AP42'!$E$1,'Área - us ur_AP42'!$A$4:$H$7,8,FALSE)/1000</f>
        <v>0</v>
      </c>
      <c r="X36" s="241">
        <f t="shared" ca="1" si="7"/>
        <v>4.6593618998787513E-3</v>
      </c>
    </row>
    <row r="37" spans="1:24" ht="15" customHeight="1" x14ac:dyDescent="0.2">
      <c r="A37" s="90">
        <f>'Série Vento-3 dias'!J37</f>
        <v>42109</v>
      </c>
      <c r="B37" s="55">
        <f ca="1">'Série Vento-3 dias'!K37</f>
        <v>12.886822199999999</v>
      </c>
      <c r="C37" s="235">
        <f t="shared" ca="1" si="2"/>
        <v>0.25773644400000001</v>
      </c>
      <c r="D37" s="235">
        <f t="shared" ca="1" si="2"/>
        <v>0.25773644400000001</v>
      </c>
      <c r="E37" s="235">
        <f t="shared" ca="1" si="2"/>
        <v>0.25773644400000001</v>
      </c>
      <c r="F37" s="235">
        <f t="shared" ca="1" si="3"/>
        <v>0.77320933199999997</v>
      </c>
      <c r="G37" s="235">
        <f t="shared" ca="1" si="3"/>
        <v>0.77320933199999997</v>
      </c>
      <c r="H37" s="235">
        <f t="shared" ca="1" si="4"/>
        <v>1.159813998</v>
      </c>
      <c r="I37" s="236">
        <f t="shared" ca="1" si="5"/>
        <v>1.417550442</v>
      </c>
      <c r="J37" s="237">
        <f t="shared" ca="1" si="6"/>
        <v>0</v>
      </c>
      <c r="K37" s="235">
        <f t="shared" ca="1" si="6"/>
        <v>0</v>
      </c>
      <c r="L37" s="235">
        <f t="shared" ca="1" si="6"/>
        <v>0</v>
      </c>
      <c r="M37" s="235">
        <f t="shared" ca="1" si="6"/>
        <v>15.412206743169399</v>
      </c>
      <c r="N37" s="235">
        <f t="shared" ca="1" si="6"/>
        <v>15.412206743169399</v>
      </c>
      <c r="O37" s="235">
        <f t="shared" ca="1" si="6"/>
        <v>49.137801307251152</v>
      </c>
      <c r="P37" s="235">
        <f t="shared" ca="1" si="6"/>
        <v>81.253601828674945</v>
      </c>
      <c r="Q37" s="238">
        <f ca="1">J37*VLOOKUP('Tipo de Pilha_AP42'!$E$1,'Área - us ur_AP42'!$A$4:$H$7,2,FALSE)/1000</f>
        <v>0</v>
      </c>
      <c r="R37" s="239">
        <f ca="1">K37*VLOOKUP('Tipo de Pilha_AP42'!$E$1,'Área - us ur_AP42'!$A$4:$H$7,3,FALSE)/1000</f>
        <v>0</v>
      </c>
      <c r="S37" s="239">
        <f ca="1">L37*VLOOKUP('Tipo de Pilha_AP42'!$E$1,'Área - us ur_AP42'!$A$4:$H$7,4,FALSE)/1000</f>
        <v>0</v>
      </c>
      <c r="T37" s="239">
        <f ca="1">M37*VLOOKUP('Tipo de Pilha_AP42'!$E$1,'Área - us ur_AP42'!$A$4:$H$7,5,FALSE)/1000</f>
        <v>7.3978592367213115E-3</v>
      </c>
      <c r="U37" s="239">
        <f ca="1">N37*VLOOKUP('Tipo de Pilha_AP42'!$E$1,'Área - us ur_AP42'!$A$4:$H$7,6,FALSE)/1000</f>
        <v>0</v>
      </c>
      <c r="V37" s="239">
        <f ca="1">O37*VLOOKUP('Tipo de Pilha_AP42'!$E$1,'Área - us ur_AP42'!$A$4:$H$7,7,FALSE)/1000</f>
        <v>5.8965361568701384E-3</v>
      </c>
      <c r="W37" s="240">
        <f ca="1">P37*VLOOKUP('Tipo de Pilha_AP42'!$E$1,'Área - us ur_AP42'!$A$4:$H$7,8,FALSE)/1000</f>
        <v>0</v>
      </c>
      <c r="X37" s="241">
        <f t="shared" ca="1" si="7"/>
        <v>1.329439539359145E-2</v>
      </c>
    </row>
    <row r="38" spans="1:24" ht="15" customHeight="1" x14ac:dyDescent="0.2">
      <c r="A38" s="90">
        <f>'Série Vento-3 dias'!J38</f>
        <v>42112</v>
      </c>
      <c r="B38" s="55">
        <f ca="1">'Série Vento-3 dias'!K38</f>
        <v>12.886822199999999</v>
      </c>
      <c r="C38" s="235">
        <f t="shared" ca="1" si="2"/>
        <v>0.25773644400000001</v>
      </c>
      <c r="D38" s="235">
        <f t="shared" ca="1" si="2"/>
        <v>0.25773644400000001</v>
      </c>
      <c r="E38" s="235">
        <f t="shared" ca="1" si="2"/>
        <v>0.25773644400000001</v>
      </c>
      <c r="F38" s="235">
        <f t="shared" ca="1" si="3"/>
        <v>0.77320933199999997</v>
      </c>
      <c r="G38" s="235">
        <f t="shared" ca="1" si="3"/>
        <v>0.77320933199999997</v>
      </c>
      <c r="H38" s="235">
        <f t="shared" ca="1" si="4"/>
        <v>1.159813998</v>
      </c>
      <c r="I38" s="236">
        <f t="shared" ca="1" si="5"/>
        <v>1.417550442</v>
      </c>
      <c r="J38" s="237">
        <f t="shared" ca="1" si="6"/>
        <v>0</v>
      </c>
      <c r="K38" s="235">
        <f t="shared" ca="1" si="6"/>
        <v>0</v>
      </c>
      <c r="L38" s="235">
        <f t="shared" ca="1" si="6"/>
        <v>0</v>
      </c>
      <c r="M38" s="235">
        <f t="shared" ca="1" si="6"/>
        <v>15.412206743169399</v>
      </c>
      <c r="N38" s="235">
        <f t="shared" ca="1" si="6"/>
        <v>15.412206743169399</v>
      </c>
      <c r="O38" s="235">
        <f t="shared" ca="1" si="6"/>
        <v>49.137801307251152</v>
      </c>
      <c r="P38" s="235">
        <f t="shared" ca="1" si="6"/>
        <v>81.253601828674945</v>
      </c>
      <c r="Q38" s="238">
        <f ca="1">J38*VLOOKUP('Tipo de Pilha_AP42'!$E$1,'Área - us ur_AP42'!$A$4:$H$7,2,FALSE)/1000</f>
        <v>0</v>
      </c>
      <c r="R38" s="239">
        <f ca="1">K38*VLOOKUP('Tipo de Pilha_AP42'!$E$1,'Área - us ur_AP42'!$A$4:$H$7,3,FALSE)/1000</f>
        <v>0</v>
      </c>
      <c r="S38" s="239">
        <f ca="1">L38*VLOOKUP('Tipo de Pilha_AP42'!$E$1,'Área - us ur_AP42'!$A$4:$H$7,4,FALSE)/1000</f>
        <v>0</v>
      </c>
      <c r="T38" s="239">
        <f ca="1">M38*VLOOKUP('Tipo de Pilha_AP42'!$E$1,'Área - us ur_AP42'!$A$4:$H$7,5,FALSE)/1000</f>
        <v>7.3978592367213115E-3</v>
      </c>
      <c r="U38" s="239">
        <f ca="1">N38*VLOOKUP('Tipo de Pilha_AP42'!$E$1,'Área - us ur_AP42'!$A$4:$H$7,6,FALSE)/1000</f>
        <v>0</v>
      </c>
      <c r="V38" s="239">
        <f ca="1">O38*VLOOKUP('Tipo de Pilha_AP42'!$E$1,'Área - us ur_AP42'!$A$4:$H$7,7,FALSE)/1000</f>
        <v>5.8965361568701384E-3</v>
      </c>
      <c r="W38" s="240">
        <f ca="1">P38*VLOOKUP('Tipo de Pilha_AP42'!$E$1,'Área - us ur_AP42'!$A$4:$H$7,8,FALSE)/1000</f>
        <v>0</v>
      </c>
      <c r="X38" s="241">
        <f t="shared" ca="1" si="7"/>
        <v>1.329439539359145E-2</v>
      </c>
    </row>
    <row r="39" spans="1:24" ht="15" customHeight="1" x14ac:dyDescent="0.2">
      <c r="A39" s="90">
        <f>'Série Vento-3 dias'!J39</f>
        <v>42115</v>
      </c>
      <c r="B39" s="55">
        <f ca="1">'Série Vento-3 dias'!K39</f>
        <v>11.16857924</v>
      </c>
      <c r="C39" s="235">
        <f t="shared" ca="1" si="2"/>
        <v>0.22337158480000005</v>
      </c>
      <c r="D39" s="235">
        <f t="shared" ca="1" si="2"/>
        <v>0.22337158480000005</v>
      </c>
      <c r="E39" s="235">
        <f t="shared" ca="1" si="2"/>
        <v>0.22337158480000005</v>
      </c>
      <c r="F39" s="235">
        <f t="shared" ca="1" si="3"/>
        <v>0.6701147543999999</v>
      </c>
      <c r="G39" s="235">
        <f t="shared" ca="1" si="3"/>
        <v>0.6701147543999999</v>
      </c>
      <c r="H39" s="235">
        <f t="shared" ca="1" si="4"/>
        <v>1.0051721316000002</v>
      </c>
      <c r="I39" s="236">
        <f t="shared" ca="1" si="5"/>
        <v>1.2285437164000002</v>
      </c>
      <c r="J39" s="237">
        <f t="shared" ca="1" si="6"/>
        <v>0</v>
      </c>
      <c r="K39" s="235">
        <f t="shared" ca="1" si="6"/>
        <v>0</v>
      </c>
      <c r="L39" s="235">
        <f t="shared" ca="1" si="6"/>
        <v>0</v>
      </c>
      <c r="M39" s="235">
        <f t="shared" ca="1" si="6"/>
        <v>9.3468643862731895</v>
      </c>
      <c r="N39" s="235">
        <f t="shared" ca="1" si="6"/>
        <v>9.3468643862731895</v>
      </c>
      <c r="O39" s="235">
        <f t="shared" ca="1" si="6"/>
        <v>33.567036186218715</v>
      </c>
      <c r="P39" s="235">
        <f t="shared" ca="1" si="6"/>
        <v>56.948572796111605</v>
      </c>
      <c r="Q39" s="238">
        <f ca="1">J39*VLOOKUP('Tipo de Pilha_AP42'!$E$1,'Área - us ur_AP42'!$A$4:$H$7,2,FALSE)/1000</f>
        <v>0</v>
      </c>
      <c r="R39" s="239">
        <f ca="1">K39*VLOOKUP('Tipo de Pilha_AP42'!$E$1,'Área - us ur_AP42'!$A$4:$H$7,3,FALSE)/1000</f>
        <v>0</v>
      </c>
      <c r="S39" s="239">
        <f ca="1">L39*VLOOKUP('Tipo de Pilha_AP42'!$E$1,'Área - us ur_AP42'!$A$4:$H$7,4,FALSE)/1000</f>
        <v>0</v>
      </c>
      <c r="T39" s="239">
        <f ca="1">M39*VLOOKUP('Tipo de Pilha_AP42'!$E$1,'Área - us ur_AP42'!$A$4:$H$7,5,FALSE)/1000</f>
        <v>4.4864949054111303E-3</v>
      </c>
      <c r="U39" s="239">
        <f ca="1">N39*VLOOKUP('Tipo de Pilha_AP42'!$E$1,'Área - us ur_AP42'!$A$4:$H$7,6,FALSE)/1000</f>
        <v>0</v>
      </c>
      <c r="V39" s="239">
        <f ca="1">O39*VLOOKUP('Tipo de Pilha_AP42'!$E$1,'Área - us ur_AP42'!$A$4:$H$7,7,FALSE)/1000</f>
        <v>4.0280443423462457E-3</v>
      </c>
      <c r="W39" s="240">
        <f ca="1">P39*VLOOKUP('Tipo de Pilha_AP42'!$E$1,'Área - us ur_AP42'!$A$4:$H$7,8,FALSE)/1000</f>
        <v>0</v>
      </c>
      <c r="X39" s="241">
        <f t="shared" ca="1" si="7"/>
        <v>8.5145392477573752E-3</v>
      </c>
    </row>
    <row r="40" spans="1:24" ht="15" customHeight="1" x14ac:dyDescent="0.2">
      <c r="A40" s="90">
        <f>'Série Vento-3 dias'!J40</f>
        <v>42118</v>
      </c>
      <c r="B40" s="55">
        <f ca="1">'Série Vento-3 dias'!K40</f>
        <v>13.74594368</v>
      </c>
      <c r="C40" s="235">
        <f t="shared" ca="1" si="2"/>
        <v>0.27491887360000006</v>
      </c>
      <c r="D40" s="235">
        <f t="shared" ca="1" si="2"/>
        <v>0.27491887360000006</v>
      </c>
      <c r="E40" s="235">
        <f t="shared" ca="1" si="2"/>
        <v>0.27491887360000006</v>
      </c>
      <c r="F40" s="235">
        <f t="shared" ca="1" si="3"/>
        <v>0.82475662080000001</v>
      </c>
      <c r="G40" s="235">
        <f t="shared" ca="1" si="3"/>
        <v>0.82475662080000001</v>
      </c>
      <c r="H40" s="235">
        <f t="shared" ca="1" si="4"/>
        <v>1.2371349312000002</v>
      </c>
      <c r="I40" s="236">
        <f t="shared" ca="1" si="5"/>
        <v>1.5120538048000003</v>
      </c>
      <c r="J40" s="237">
        <f t="shared" ca="1" si="6"/>
        <v>0</v>
      </c>
      <c r="K40" s="235">
        <f t="shared" ca="1" si="6"/>
        <v>0</v>
      </c>
      <c r="L40" s="235">
        <f t="shared" ca="1" si="6"/>
        <v>0</v>
      </c>
      <c r="M40" s="235">
        <f t="shared" ca="1" si="6"/>
        <v>18.90721732059523</v>
      </c>
      <c r="N40" s="235">
        <f t="shared" ca="1" si="6"/>
        <v>18.90721732059523</v>
      </c>
      <c r="O40" s="235">
        <f t="shared" ca="1" si="6"/>
        <v>57.963447515467294</v>
      </c>
      <c r="P40" s="235">
        <f t="shared" ca="1" si="6"/>
        <v>94.960090435965128</v>
      </c>
      <c r="Q40" s="238">
        <f ca="1">J40*VLOOKUP('Tipo de Pilha_AP42'!$E$1,'Área - us ur_AP42'!$A$4:$H$7,2,FALSE)/1000</f>
        <v>0</v>
      </c>
      <c r="R40" s="239">
        <f ca="1">K40*VLOOKUP('Tipo de Pilha_AP42'!$E$1,'Área - us ur_AP42'!$A$4:$H$7,3,FALSE)/1000</f>
        <v>0</v>
      </c>
      <c r="S40" s="239">
        <f ca="1">L40*VLOOKUP('Tipo de Pilha_AP42'!$E$1,'Área - us ur_AP42'!$A$4:$H$7,4,FALSE)/1000</f>
        <v>0</v>
      </c>
      <c r="T40" s="239">
        <f ca="1">M40*VLOOKUP('Tipo de Pilha_AP42'!$E$1,'Área - us ur_AP42'!$A$4:$H$7,5,FALSE)/1000</f>
        <v>9.0754643138857109E-3</v>
      </c>
      <c r="U40" s="239">
        <f ca="1">N40*VLOOKUP('Tipo de Pilha_AP42'!$E$1,'Área - us ur_AP42'!$A$4:$H$7,6,FALSE)/1000</f>
        <v>0</v>
      </c>
      <c r="V40" s="239">
        <f ca="1">O40*VLOOKUP('Tipo de Pilha_AP42'!$E$1,'Área - us ur_AP42'!$A$4:$H$7,7,FALSE)/1000</f>
        <v>6.9556137018560752E-3</v>
      </c>
      <c r="W40" s="240">
        <f ca="1">P40*VLOOKUP('Tipo de Pilha_AP42'!$E$1,'Área - us ur_AP42'!$A$4:$H$7,8,FALSE)/1000</f>
        <v>0</v>
      </c>
      <c r="X40" s="241">
        <f t="shared" ca="1" si="7"/>
        <v>1.6031078015741787E-2</v>
      </c>
    </row>
    <row r="41" spans="1:24" ht="15" customHeight="1" x14ac:dyDescent="0.2">
      <c r="A41" s="90">
        <f>'Série Vento-3 dias'!J41</f>
        <v>42121</v>
      </c>
      <c r="B41" s="55">
        <f ca="1">'Série Vento-3 dias'!K41</f>
        <v>25.773644399999998</v>
      </c>
      <c r="C41" s="235">
        <f t="shared" ca="1" si="2"/>
        <v>0.51547288800000002</v>
      </c>
      <c r="D41" s="235">
        <f t="shared" ca="1" si="2"/>
        <v>0.51547288800000002</v>
      </c>
      <c r="E41" s="235">
        <f t="shared" ca="1" si="2"/>
        <v>0.51547288800000002</v>
      </c>
      <c r="F41" s="235">
        <f t="shared" ca="1" si="3"/>
        <v>1.5464186639999999</v>
      </c>
      <c r="G41" s="235">
        <f t="shared" ca="1" si="3"/>
        <v>1.5464186639999999</v>
      </c>
      <c r="H41" s="235">
        <f t="shared" ca="1" si="4"/>
        <v>2.3196279959999999</v>
      </c>
      <c r="I41" s="236">
        <f t="shared" ca="1" si="5"/>
        <v>2.835100884</v>
      </c>
      <c r="J41" s="237">
        <f t="shared" ca="1" si="6"/>
        <v>2.5605478458175122</v>
      </c>
      <c r="K41" s="235">
        <f t="shared" ca="1" si="6"/>
        <v>2.5605478458175122</v>
      </c>
      <c r="L41" s="235">
        <f t="shared" ca="1" si="6"/>
        <v>2.5605478458175122</v>
      </c>
      <c r="M41" s="235">
        <f t="shared" ca="1" si="6"/>
        <v>100.20112333299761</v>
      </c>
      <c r="N41" s="235">
        <f t="shared" ca="1" si="6"/>
        <v>100.20112333299761</v>
      </c>
      <c r="O41" s="235">
        <f t="shared" ca="1" si="6"/>
        <v>254.34094976948461</v>
      </c>
      <c r="P41" s="235">
        <f t="shared" ca="1" si="6"/>
        <v>395.6291173086197</v>
      </c>
      <c r="Q41" s="238">
        <f ca="1">J41*VLOOKUP('Tipo de Pilha_AP42'!$E$1,'Área - us ur_AP42'!$A$4:$H$7,2,FALSE)/1000</f>
        <v>1.2802739229087563E-4</v>
      </c>
      <c r="R41" s="239">
        <f ca="1">K41*VLOOKUP('Tipo de Pilha_AP42'!$E$1,'Área - us ur_AP42'!$A$4:$H$7,3,FALSE)/1000</f>
        <v>8.9619174603612921E-4</v>
      </c>
      <c r="S41" s="239">
        <f ca="1">L41*VLOOKUP('Tipo de Pilha_AP42'!$E$1,'Área - us ur_AP42'!$A$4:$H$7,4,FALSE)/1000</f>
        <v>0</v>
      </c>
      <c r="T41" s="239">
        <f ca="1">M41*VLOOKUP('Tipo de Pilha_AP42'!$E$1,'Área - us ur_AP42'!$A$4:$H$7,5,FALSE)/1000</f>
        <v>4.8096539199838854E-2</v>
      </c>
      <c r="U41" s="239">
        <f ca="1">N41*VLOOKUP('Tipo de Pilha_AP42'!$E$1,'Área - us ur_AP42'!$A$4:$H$7,6,FALSE)/1000</f>
        <v>0</v>
      </c>
      <c r="V41" s="239">
        <f ca="1">O41*VLOOKUP('Tipo de Pilha_AP42'!$E$1,'Área - us ur_AP42'!$A$4:$H$7,7,FALSE)/1000</f>
        <v>3.0520913972338155E-2</v>
      </c>
      <c r="W41" s="240">
        <f ca="1">P41*VLOOKUP('Tipo de Pilha_AP42'!$E$1,'Área - us ur_AP42'!$A$4:$H$7,8,FALSE)/1000</f>
        <v>0</v>
      </c>
      <c r="X41" s="241">
        <f t="shared" ca="1" si="7"/>
        <v>7.9641672310504008E-2</v>
      </c>
    </row>
    <row r="42" spans="1:24" ht="15" customHeight="1" x14ac:dyDescent="0.2">
      <c r="A42" s="90">
        <f>'Série Vento-3 dias'!J42</f>
        <v>42124</v>
      </c>
      <c r="B42" s="55">
        <f ca="1">'Série Vento-3 dias'!K42</f>
        <v>13.74594368</v>
      </c>
      <c r="C42" s="235">
        <f t="shared" ca="1" si="2"/>
        <v>0.27491887360000006</v>
      </c>
      <c r="D42" s="235">
        <f t="shared" ca="1" si="2"/>
        <v>0.27491887360000006</v>
      </c>
      <c r="E42" s="235">
        <f t="shared" ca="1" si="2"/>
        <v>0.27491887360000006</v>
      </c>
      <c r="F42" s="235">
        <f t="shared" ca="1" si="3"/>
        <v>0.82475662080000001</v>
      </c>
      <c r="G42" s="235">
        <f t="shared" ca="1" si="3"/>
        <v>0.82475662080000001</v>
      </c>
      <c r="H42" s="235">
        <f t="shared" ca="1" si="4"/>
        <v>1.2371349312000002</v>
      </c>
      <c r="I42" s="236">
        <f t="shared" ca="1" si="5"/>
        <v>1.5120538048000003</v>
      </c>
      <c r="J42" s="237">
        <f t="shared" ca="1" si="6"/>
        <v>0</v>
      </c>
      <c r="K42" s="235">
        <f t="shared" ca="1" si="6"/>
        <v>0</v>
      </c>
      <c r="L42" s="235">
        <f t="shared" ca="1" si="6"/>
        <v>0</v>
      </c>
      <c r="M42" s="235">
        <f t="shared" ca="1" si="6"/>
        <v>18.90721732059523</v>
      </c>
      <c r="N42" s="235">
        <f t="shared" ca="1" si="6"/>
        <v>18.90721732059523</v>
      </c>
      <c r="O42" s="235">
        <f t="shared" ca="1" si="6"/>
        <v>57.963447515467294</v>
      </c>
      <c r="P42" s="235">
        <f t="shared" ca="1" si="6"/>
        <v>94.960090435965128</v>
      </c>
      <c r="Q42" s="238">
        <f ca="1">J42*VLOOKUP('Tipo de Pilha_AP42'!$E$1,'Área - us ur_AP42'!$A$4:$H$7,2,FALSE)/1000</f>
        <v>0</v>
      </c>
      <c r="R42" s="239">
        <f ca="1">K42*VLOOKUP('Tipo de Pilha_AP42'!$E$1,'Área - us ur_AP42'!$A$4:$H$7,3,FALSE)/1000</f>
        <v>0</v>
      </c>
      <c r="S42" s="239">
        <f ca="1">L42*VLOOKUP('Tipo de Pilha_AP42'!$E$1,'Área - us ur_AP42'!$A$4:$H$7,4,FALSE)/1000</f>
        <v>0</v>
      </c>
      <c r="T42" s="239">
        <f ca="1">M42*VLOOKUP('Tipo de Pilha_AP42'!$E$1,'Área - us ur_AP42'!$A$4:$H$7,5,FALSE)/1000</f>
        <v>9.0754643138857109E-3</v>
      </c>
      <c r="U42" s="239">
        <f ca="1">N42*VLOOKUP('Tipo de Pilha_AP42'!$E$1,'Área - us ur_AP42'!$A$4:$H$7,6,FALSE)/1000</f>
        <v>0</v>
      </c>
      <c r="V42" s="239">
        <f ca="1">O42*VLOOKUP('Tipo de Pilha_AP42'!$E$1,'Área - us ur_AP42'!$A$4:$H$7,7,FALSE)/1000</f>
        <v>6.9556137018560752E-3</v>
      </c>
      <c r="W42" s="240">
        <f ca="1">P42*VLOOKUP('Tipo de Pilha_AP42'!$E$1,'Área - us ur_AP42'!$A$4:$H$7,8,FALSE)/1000</f>
        <v>0</v>
      </c>
      <c r="X42" s="241">
        <f t="shared" ca="1" si="7"/>
        <v>1.6031078015741787E-2</v>
      </c>
    </row>
    <row r="43" spans="1:24" ht="15" customHeight="1" x14ac:dyDescent="0.2">
      <c r="A43" s="90">
        <f>'Série Vento-3 dias'!J43</f>
        <v>42127</v>
      </c>
      <c r="B43" s="55">
        <f ca="1">'Série Vento-3 dias'!K43</f>
        <v>12.886822199999999</v>
      </c>
      <c r="C43" s="235">
        <f t="shared" ca="1" si="2"/>
        <v>0.25773644400000001</v>
      </c>
      <c r="D43" s="235">
        <f t="shared" ca="1" si="2"/>
        <v>0.25773644400000001</v>
      </c>
      <c r="E43" s="235">
        <f t="shared" ca="1" si="2"/>
        <v>0.25773644400000001</v>
      </c>
      <c r="F43" s="235">
        <f t="shared" ca="1" si="3"/>
        <v>0.77320933199999997</v>
      </c>
      <c r="G43" s="235">
        <f t="shared" ca="1" si="3"/>
        <v>0.77320933199999997</v>
      </c>
      <c r="H43" s="235">
        <f t="shared" ca="1" si="4"/>
        <v>1.159813998</v>
      </c>
      <c r="I43" s="236">
        <f t="shared" ca="1" si="5"/>
        <v>1.417550442</v>
      </c>
      <c r="J43" s="237">
        <f t="shared" ca="1" si="6"/>
        <v>0</v>
      </c>
      <c r="K43" s="235">
        <f t="shared" ca="1" si="6"/>
        <v>0</v>
      </c>
      <c r="L43" s="235">
        <f t="shared" ca="1" si="6"/>
        <v>0</v>
      </c>
      <c r="M43" s="235">
        <f t="shared" ca="1" si="6"/>
        <v>15.412206743169399</v>
      </c>
      <c r="N43" s="235">
        <f t="shared" ca="1" si="6"/>
        <v>15.412206743169399</v>
      </c>
      <c r="O43" s="235">
        <f t="shared" ca="1" si="6"/>
        <v>49.137801307251152</v>
      </c>
      <c r="P43" s="235">
        <f t="shared" ca="1" si="6"/>
        <v>81.253601828674945</v>
      </c>
      <c r="Q43" s="238">
        <f ca="1">J43*VLOOKUP('Tipo de Pilha_AP42'!$E$1,'Área - us ur_AP42'!$A$4:$H$7,2,FALSE)/1000</f>
        <v>0</v>
      </c>
      <c r="R43" s="239">
        <f ca="1">K43*VLOOKUP('Tipo de Pilha_AP42'!$E$1,'Área - us ur_AP42'!$A$4:$H$7,3,FALSE)/1000</f>
        <v>0</v>
      </c>
      <c r="S43" s="239">
        <f ca="1">L43*VLOOKUP('Tipo de Pilha_AP42'!$E$1,'Área - us ur_AP42'!$A$4:$H$7,4,FALSE)/1000</f>
        <v>0</v>
      </c>
      <c r="T43" s="239">
        <f ca="1">M43*VLOOKUP('Tipo de Pilha_AP42'!$E$1,'Área - us ur_AP42'!$A$4:$H$7,5,FALSE)/1000</f>
        <v>7.3978592367213115E-3</v>
      </c>
      <c r="U43" s="239">
        <f ca="1">N43*VLOOKUP('Tipo de Pilha_AP42'!$E$1,'Área - us ur_AP42'!$A$4:$H$7,6,FALSE)/1000</f>
        <v>0</v>
      </c>
      <c r="V43" s="239">
        <f ca="1">O43*VLOOKUP('Tipo de Pilha_AP42'!$E$1,'Área - us ur_AP42'!$A$4:$H$7,7,FALSE)/1000</f>
        <v>5.8965361568701384E-3</v>
      </c>
      <c r="W43" s="240">
        <f ca="1">P43*VLOOKUP('Tipo de Pilha_AP42'!$E$1,'Área - us ur_AP42'!$A$4:$H$7,8,FALSE)/1000</f>
        <v>0</v>
      </c>
      <c r="X43" s="241">
        <f t="shared" ca="1" si="7"/>
        <v>1.329439539359145E-2</v>
      </c>
    </row>
    <row r="44" spans="1:24" ht="15" customHeight="1" x14ac:dyDescent="0.2">
      <c r="A44" s="90">
        <f>'Série Vento-3 dias'!J44</f>
        <v>42130</v>
      </c>
      <c r="B44" s="55">
        <f ca="1">'Série Vento-3 dias'!K44</f>
        <v>14.605065159999999</v>
      </c>
      <c r="C44" s="235">
        <f t="shared" ca="1" si="2"/>
        <v>0.29210130320000005</v>
      </c>
      <c r="D44" s="235">
        <f t="shared" ca="1" si="2"/>
        <v>0.29210130320000005</v>
      </c>
      <c r="E44" s="235">
        <f t="shared" ca="1" si="2"/>
        <v>0.29210130320000005</v>
      </c>
      <c r="F44" s="235">
        <f t="shared" ca="1" si="3"/>
        <v>0.87630390959999993</v>
      </c>
      <c r="G44" s="235">
        <f t="shared" ca="1" si="3"/>
        <v>0.87630390959999993</v>
      </c>
      <c r="H44" s="235">
        <f t="shared" ca="1" si="4"/>
        <v>1.3144558644</v>
      </c>
      <c r="I44" s="236">
        <f t="shared" ca="1" si="5"/>
        <v>1.6065571676000001</v>
      </c>
      <c r="J44" s="237">
        <f t="shared" ca="1" si="6"/>
        <v>0</v>
      </c>
      <c r="K44" s="235">
        <f t="shared" ca="1" si="6"/>
        <v>0</v>
      </c>
      <c r="L44" s="235">
        <f t="shared" ca="1" si="6"/>
        <v>0</v>
      </c>
      <c r="M44" s="235">
        <f t="shared" ca="1" si="6"/>
        <v>22.710454164006201</v>
      </c>
      <c r="N44" s="235">
        <f t="shared" ca="1" si="6"/>
        <v>22.710454164006201</v>
      </c>
      <c r="O44" s="235">
        <f t="shared" ca="1" si="6"/>
        <v>67.482602822149971</v>
      </c>
      <c r="P44" s="235">
        <f t="shared" ca="1" si="6"/>
        <v>109.70256177059423</v>
      </c>
      <c r="Q44" s="238">
        <f ca="1">J44*VLOOKUP('Tipo de Pilha_AP42'!$E$1,'Área - us ur_AP42'!$A$4:$H$7,2,FALSE)/1000</f>
        <v>0</v>
      </c>
      <c r="R44" s="239">
        <f ca="1">K44*VLOOKUP('Tipo de Pilha_AP42'!$E$1,'Área - us ur_AP42'!$A$4:$H$7,3,FALSE)/1000</f>
        <v>0</v>
      </c>
      <c r="S44" s="239">
        <f ca="1">L44*VLOOKUP('Tipo de Pilha_AP42'!$E$1,'Área - us ur_AP42'!$A$4:$H$7,4,FALSE)/1000</f>
        <v>0</v>
      </c>
      <c r="T44" s="239">
        <f ca="1">M44*VLOOKUP('Tipo de Pilha_AP42'!$E$1,'Área - us ur_AP42'!$A$4:$H$7,5,FALSE)/1000</f>
        <v>1.0901017998722977E-2</v>
      </c>
      <c r="U44" s="239">
        <f ca="1">N44*VLOOKUP('Tipo de Pilha_AP42'!$E$1,'Área - us ur_AP42'!$A$4:$H$7,6,FALSE)/1000</f>
        <v>0</v>
      </c>
      <c r="V44" s="239">
        <f ca="1">O44*VLOOKUP('Tipo de Pilha_AP42'!$E$1,'Área - us ur_AP42'!$A$4:$H$7,7,FALSE)/1000</f>
        <v>8.0979123386579963E-3</v>
      </c>
      <c r="W44" s="240">
        <f ca="1">P44*VLOOKUP('Tipo de Pilha_AP42'!$E$1,'Área - us ur_AP42'!$A$4:$H$7,8,FALSE)/1000</f>
        <v>0</v>
      </c>
      <c r="X44" s="241">
        <f t="shared" ca="1" si="7"/>
        <v>1.8998930337380975E-2</v>
      </c>
    </row>
    <row r="45" spans="1:24" ht="15" customHeight="1" x14ac:dyDescent="0.2">
      <c r="A45" s="90">
        <f>'Série Vento-3 dias'!J45</f>
        <v>42133</v>
      </c>
      <c r="B45" s="55">
        <f ca="1">'Série Vento-3 dias'!K45</f>
        <v>14.605065159999999</v>
      </c>
      <c r="C45" s="235">
        <f t="shared" ca="1" si="2"/>
        <v>0.29210130320000005</v>
      </c>
      <c r="D45" s="235">
        <f t="shared" ca="1" si="2"/>
        <v>0.29210130320000005</v>
      </c>
      <c r="E45" s="235">
        <f t="shared" ca="1" si="2"/>
        <v>0.29210130320000005</v>
      </c>
      <c r="F45" s="235">
        <f t="shared" ca="1" si="3"/>
        <v>0.87630390959999993</v>
      </c>
      <c r="G45" s="235">
        <f t="shared" ca="1" si="3"/>
        <v>0.87630390959999993</v>
      </c>
      <c r="H45" s="235">
        <f t="shared" ca="1" si="4"/>
        <v>1.3144558644</v>
      </c>
      <c r="I45" s="236">
        <f t="shared" ca="1" si="5"/>
        <v>1.6065571676000001</v>
      </c>
      <c r="J45" s="237">
        <f t="shared" ca="1" si="6"/>
        <v>0</v>
      </c>
      <c r="K45" s="235">
        <f t="shared" ca="1" si="6"/>
        <v>0</v>
      </c>
      <c r="L45" s="235">
        <f t="shared" ca="1" si="6"/>
        <v>0</v>
      </c>
      <c r="M45" s="235">
        <f t="shared" ca="1" si="6"/>
        <v>22.710454164006201</v>
      </c>
      <c r="N45" s="235">
        <f t="shared" ca="1" si="6"/>
        <v>22.710454164006201</v>
      </c>
      <c r="O45" s="235">
        <f t="shared" ca="1" si="6"/>
        <v>67.482602822149971</v>
      </c>
      <c r="P45" s="235">
        <f t="shared" ca="1" si="6"/>
        <v>109.70256177059423</v>
      </c>
      <c r="Q45" s="238">
        <f ca="1">J45*VLOOKUP('Tipo de Pilha_AP42'!$E$1,'Área - us ur_AP42'!$A$4:$H$7,2,FALSE)/1000</f>
        <v>0</v>
      </c>
      <c r="R45" s="239">
        <f ca="1">K45*VLOOKUP('Tipo de Pilha_AP42'!$E$1,'Área - us ur_AP42'!$A$4:$H$7,3,FALSE)/1000</f>
        <v>0</v>
      </c>
      <c r="S45" s="239">
        <f ca="1">L45*VLOOKUP('Tipo de Pilha_AP42'!$E$1,'Área - us ur_AP42'!$A$4:$H$7,4,FALSE)/1000</f>
        <v>0</v>
      </c>
      <c r="T45" s="239">
        <f ca="1">M45*VLOOKUP('Tipo de Pilha_AP42'!$E$1,'Área - us ur_AP42'!$A$4:$H$7,5,FALSE)/1000</f>
        <v>1.0901017998722977E-2</v>
      </c>
      <c r="U45" s="239">
        <f ca="1">N45*VLOOKUP('Tipo de Pilha_AP42'!$E$1,'Área - us ur_AP42'!$A$4:$H$7,6,FALSE)/1000</f>
        <v>0</v>
      </c>
      <c r="V45" s="239">
        <f ca="1">O45*VLOOKUP('Tipo de Pilha_AP42'!$E$1,'Área - us ur_AP42'!$A$4:$H$7,7,FALSE)/1000</f>
        <v>8.0979123386579963E-3</v>
      </c>
      <c r="W45" s="240">
        <f ca="1">P45*VLOOKUP('Tipo de Pilha_AP42'!$E$1,'Área - us ur_AP42'!$A$4:$H$7,8,FALSE)/1000</f>
        <v>0</v>
      </c>
      <c r="X45" s="241">
        <f t="shared" ca="1" si="7"/>
        <v>1.8998930337380975E-2</v>
      </c>
    </row>
    <row r="46" spans="1:24" ht="15" customHeight="1" x14ac:dyDescent="0.2">
      <c r="A46" s="90">
        <f>'Série Vento-3 dias'!J46</f>
        <v>42136</v>
      </c>
      <c r="B46" s="55">
        <f ca="1">'Série Vento-3 dias'!K46</f>
        <v>10.309457759999999</v>
      </c>
      <c r="C46" s="235">
        <f t="shared" ca="1" si="2"/>
        <v>0.20618915520000003</v>
      </c>
      <c r="D46" s="235">
        <f t="shared" ca="1" si="2"/>
        <v>0.20618915520000003</v>
      </c>
      <c r="E46" s="235">
        <f t="shared" ca="1" si="2"/>
        <v>0.20618915520000003</v>
      </c>
      <c r="F46" s="235">
        <f t="shared" ca="1" si="3"/>
        <v>0.61856746559999987</v>
      </c>
      <c r="G46" s="235">
        <f t="shared" ca="1" si="3"/>
        <v>0.61856746559999987</v>
      </c>
      <c r="H46" s="235">
        <f t="shared" ca="1" si="4"/>
        <v>0.92785119839999997</v>
      </c>
      <c r="I46" s="236">
        <f t="shared" ca="1" si="5"/>
        <v>1.1340403536000001</v>
      </c>
      <c r="J46" s="237">
        <f t="shared" ca="1" si="6"/>
        <v>0</v>
      </c>
      <c r="K46" s="235">
        <f t="shared" ca="1" si="6"/>
        <v>0</v>
      </c>
      <c r="L46" s="235">
        <f t="shared" ca="1" si="6"/>
        <v>0</v>
      </c>
      <c r="M46" s="235">
        <f t="shared" ca="1" si="6"/>
        <v>6.7765326068028102</v>
      </c>
      <c r="N46" s="235">
        <f t="shared" ca="1" si="6"/>
        <v>6.7765326068028102</v>
      </c>
      <c r="O46" s="235">
        <f t="shared" ca="1" si="6"/>
        <v>26.821917273402335</v>
      </c>
      <c r="P46" s="235">
        <f t="shared" ca="1" si="6"/>
        <v>46.350032370838377</v>
      </c>
      <c r="Q46" s="238">
        <f ca="1">J46*VLOOKUP('Tipo de Pilha_AP42'!$E$1,'Área - us ur_AP42'!$A$4:$H$7,2,FALSE)/1000</f>
        <v>0</v>
      </c>
      <c r="R46" s="239">
        <f ca="1">K46*VLOOKUP('Tipo de Pilha_AP42'!$E$1,'Área - us ur_AP42'!$A$4:$H$7,3,FALSE)/1000</f>
        <v>0</v>
      </c>
      <c r="S46" s="239">
        <f ca="1">L46*VLOOKUP('Tipo de Pilha_AP42'!$E$1,'Área - us ur_AP42'!$A$4:$H$7,4,FALSE)/1000</f>
        <v>0</v>
      </c>
      <c r="T46" s="239">
        <f ca="1">M46*VLOOKUP('Tipo de Pilha_AP42'!$E$1,'Área - us ur_AP42'!$A$4:$H$7,5,FALSE)/1000</f>
        <v>3.2527356512653486E-3</v>
      </c>
      <c r="U46" s="239">
        <f ca="1">N46*VLOOKUP('Tipo de Pilha_AP42'!$E$1,'Área - us ur_AP42'!$A$4:$H$7,6,FALSE)/1000</f>
        <v>0</v>
      </c>
      <c r="V46" s="239">
        <f ca="1">O46*VLOOKUP('Tipo de Pilha_AP42'!$E$1,'Área - us ur_AP42'!$A$4:$H$7,7,FALSE)/1000</f>
        <v>3.2186300728082799E-3</v>
      </c>
      <c r="W46" s="240">
        <f ca="1">P46*VLOOKUP('Tipo de Pilha_AP42'!$E$1,'Área - us ur_AP42'!$A$4:$H$7,8,FALSE)/1000</f>
        <v>0</v>
      </c>
      <c r="X46" s="241">
        <f t="shared" ca="1" si="7"/>
        <v>6.4713657240736289E-3</v>
      </c>
    </row>
    <row r="47" spans="1:24" ht="15" customHeight="1" x14ac:dyDescent="0.2">
      <c r="A47" s="90">
        <f>'Série Vento-3 dias'!J47</f>
        <v>42139</v>
      </c>
      <c r="B47" s="55">
        <f ca="1">'Série Vento-3 dias'!K47</f>
        <v>15.464186639999999</v>
      </c>
      <c r="C47" s="235">
        <f t="shared" ref="C47:E110" ca="1" si="8">0.1*0.2*$B47</f>
        <v>0.30928373280000004</v>
      </c>
      <c r="D47" s="235">
        <f t="shared" ca="1" si="8"/>
        <v>0.30928373280000004</v>
      </c>
      <c r="E47" s="235">
        <f t="shared" ca="1" si="8"/>
        <v>0.30928373280000004</v>
      </c>
      <c r="F47" s="235">
        <f t="shared" ca="1" si="3"/>
        <v>0.92785119839999997</v>
      </c>
      <c r="G47" s="235">
        <f t="shared" ca="1" si="3"/>
        <v>0.92785119839999997</v>
      </c>
      <c r="H47" s="235">
        <f t="shared" ca="1" si="4"/>
        <v>1.3917767976000002</v>
      </c>
      <c r="I47" s="236">
        <f t="shared" ca="1" si="5"/>
        <v>1.7010605304000002</v>
      </c>
      <c r="J47" s="237">
        <f t="shared" ca="1" si="6"/>
        <v>0</v>
      </c>
      <c r="K47" s="235">
        <f t="shared" ca="1" si="6"/>
        <v>0</v>
      </c>
      <c r="L47" s="235">
        <f t="shared" ca="1" si="6"/>
        <v>0</v>
      </c>
      <c r="M47" s="235">
        <f t="shared" ca="1" si="6"/>
        <v>26.821917273402335</v>
      </c>
      <c r="N47" s="235">
        <f t="shared" ca="1" si="6"/>
        <v>26.821917273402335</v>
      </c>
      <c r="O47" s="235">
        <f t="shared" ca="1" si="6"/>
        <v>77.695267227299297</v>
      </c>
      <c r="P47" s="235">
        <f t="shared" ca="1" si="6"/>
        <v>125.48101583256233</v>
      </c>
      <c r="Q47" s="238">
        <f ca="1">J47*VLOOKUP('Tipo de Pilha_AP42'!$E$1,'Área - us ur_AP42'!$A$4:$H$7,2,FALSE)/1000</f>
        <v>0</v>
      </c>
      <c r="R47" s="239">
        <f ca="1">K47*VLOOKUP('Tipo de Pilha_AP42'!$E$1,'Área - us ur_AP42'!$A$4:$H$7,3,FALSE)/1000</f>
        <v>0</v>
      </c>
      <c r="S47" s="239">
        <f ca="1">L47*VLOOKUP('Tipo de Pilha_AP42'!$E$1,'Área - us ur_AP42'!$A$4:$H$7,4,FALSE)/1000</f>
        <v>0</v>
      </c>
      <c r="T47" s="239">
        <f ca="1">M47*VLOOKUP('Tipo de Pilha_AP42'!$E$1,'Área - us ur_AP42'!$A$4:$H$7,5,FALSE)/1000</f>
        <v>1.287452029123312E-2</v>
      </c>
      <c r="U47" s="239">
        <f ca="1">N47*VLOOKUP('Tipo de Pilha_AP42'!$E$1,'Área - us ur_AP42'!$A$4:$H$7,6,FALSE)/1000</f>
        <v>0</v>
      </c>
      <c r="V47" s="239">
        <f ca="1">O47*VLOOKUP('Tipo de Pilha_AP42'!$E$1,'Área - us ur_AP42'!$A$4:$H$7,7,FALSE)/1000</f>
        <v>9.3234320672759153E-3</v>
      </c>
      <c r="W47" s="240">
        <f ca="1">P47*VLOOKUP('Tipo de Pilha_AP42'!$E$1,'Área - us ur_AP42'!$A$4:$H$7,8,FALSE)/1000</f>
        <v>0</v>
      </c>
      <c r="X47" s="241">
        <f t="shared" ca="1" si="7"/>
        <v>2.2197952358509035E-2</v>
      </c>
    </row>
    <row r="48" spans="1:24" ht="15" customHeight="1" x14ac:dyDescent="0.2">
      <c r="A48" s="90">
        <f>'Série Vento-3 dias'!J48</f>
        <v>42142</v>
      </c>
      <c r="B48" s="55">
        <f ca="1">'Série Vento-3 dias'!K48</f>
        <v>8.5912147999999995</v>
      </c>
      <c r="C48" s="235">
        <f t="shared" ca="1" si="8"/>
        <v>0.17182429600000002</v>
      </c>
      <c r="D48" s="235">
        <f t="shared" ca="1" si="8"/>
        <v>0.17182429600000002</v>
      </c>
      <c r="E48" s="235">
        <f t="shared" ca="1" si="8"/>
        <v>0.17182429600000002</v>
      </c>
      <c r="F48" s="235">
        <f t="shared" ca="1" si="3"/>
        <v>0.51547288799999991</v>
      </c>
      <c r="G48" s="235">
        <f t="shared" ca="1" si="3"/>
        <v>0.51547288799999991</v>
      </c>
      <c r="H48" s="235">
        <f t="shared" ca="1" si="4"/>
        <v>0.77320933200000008</v>
      </c>
      <c r="I48" s="236">
        <f t="shared" ca="1" si="5"/>
        <v>0.94503362800000001</v>
      </c>
      <c r="J48" s="237">
        <f t="shared" ca="1" si="6"/>
        <v>0</v>
      </c>
      <c r="K48" s="235">
        <f t="shared" ca="1" si="6"/>
        <v>0</v>
      </c>
      <c r="L48" s="235">
        <f t="shared" ca="1" si="6"/>
        <v>0</v>
      </c>
      <c r="M48" s="235">
        <f t="shared" ca="1" si="6"/>
        <v>2.5605478458175086</v>
      </c>
      <c r="N48" s="235">
        <f t="shared" ca="1" si="6"/>
        <v>2.5605478458175086</v>
      </c>
      <c r="O48" s="235">
        <f t="shared" ca="1" si="6"/>
        <v>15.412206743169406</v>
      </c>
      <c r="P48" s="235">
        <f t="shared" ca="1" si="6"/>
        <v>28.260899702308862</v>
      </c>
      <c r="Q48" s="238">
        <f ca="1">J48*VLOOKUP('Tipo de Pilha_AP42'!$E$1,'Área - us ur_AP42'!$A$4:$H$7,2,FALSE)/1000</f>
        <v>0</v>
      </c>
      <c r="R48" s="239">
        <f ca="1">K48*VLOOKUP('Tipo de Pilha_AP42'!$E$1,'Área - us ur_AP42'!$A$4:$H$7,3,FALSE)/1000</f>
        <v>0</v>
      </c>
      <c r="S48" s="239">
        <f ca="1">L48*VLOOKUP('Tipo de Pilha_AP42'!$E$1,'Área - us ur_AP42'!$A$4:$H$7,4,FALSE)/1000</f>
        <v>0</v>
      </c>
      <c r="T48" s="239">
        <f ca="1">M48*VLOOKUP('Tipo de Pilha_AP42'!$E$1,'Área - us ur_AP42'!$A$4:$H$7,5,FALSE)/1000</f>
        <v>1.2290629659924041E-3</v>
      </c>
      <c r="U48" s="239">
        <f ca="1">N48*VLOOKUP('Tipo de Pilha_AP42'!$E$1,'Área - us ur_AP42'!$A$4:$H$7,6,FALSE)/1000</f>
        <v>0</v>
      </c>
      <c r="V48" s="239">
        <f ca="1">O48*VLOOKUP('Tipo de Pilha_AP42'!$E$1,'Área - us ur_AP42'!$A$4:$H$7,7,FALSE)/1000</f>
        <v>1.8494648091803287E-3</v>
      </c>
      <c r="W48" s="240">
        <f ca="1">P48*VLOOKUP('Tipo de Pilha_AP42'!$E$1,'Área - us ur_AP42'!$A$4:$H$7,8,FALSE)/1000</f>
        <v>0</v>
      </c>
      <c r="X48" s="241">
        <f t="shared" ca="1" si="7"/>
        <v>3.0785277751727326E-3</v>
      </c>
    </row>
    <row r="49" spans="1:24" ht="15" customHeight="1" x14ac:dyDescent="0.2">
      <c r="A49" s="90">
        <f>'Série Vento-3 dias'!J49</f>
        <v>42145</v>
      </c>
      <c r="B49" s="55">
        <f ca="1">'Série Vento-3 dias'!K49</f>
        <v>12.027700719999999</v>
      </c>
      <c r="C49" s="235">
        <f t="shared" ca="1" si="8"/>
        <v>0.24055401440000002</v>
      </c>
      <c r="D49" s="235">
        <f t="shared" ca="1" si="8"/>
        <v>0.24055401440000002</v>
      </c>
      <c r="E49" s="235">
        <f t="shared" ca="1" si="8"/>
        <v>0.24055401440000002</v>
      </c>
      <c r="F49" s="235">
        <f t="shared" ca="1" si="3"/>
        <v>0.72166204319999994</v>
      </c>
      <c r="G49" s="235">
        <f t="shared" ca="1" si="3"/>
        <v>0.72166204319999994</v>
      </c>
      <c r="H49" s="235">
        <f t="shared" ca="1" si="4"/>
        <v>1.0824930648</v>
      </c>
      <c r="I49" s="236">
        <f t="shared" ca="1" si="5"/>
        <v>1.3230470792</v>
      </c>
      <c r="J49" s="237">
        <f t="shared" ca="1" si="6"/>
        <v>0</v>
      </c>
      <c r="K49" s="235">
        <f t="shared" ca="1" si="6"/>
        <v>0</v>
      </c>
      <c r="L49" s="235">
        <f t="shared" ca="1" si="6"/>
        <v>0</v>
      </c>
      <c r="M49" s="235">
        <f t="shared" ca="1" si="6"/>
        <v>12.22542243172872</v>
      </c>
      <c r="N49" s="235">
        <f t="shared" ca="1" si="6"/>
        <v>12.22542243172872</v>
      </c>
      <c r="O49" s="235">
        <f t="shared" ca="1" si="6"/>
        <v>41.00566419750163</v>
      </c>
      <c r="P49" s="235">
        <f t="shared" ca="1" si="6"/>
        <v>68.583095948723766</v>
      </c>
      <c r="Q49" s="238">
        <f ca="1">J49*VLOOKUP('Tipo de Pilha_AP42'!$E$1,'Área - us ur_AP42'!$A$4:$H$7,2,FALSE)/1000</f>
        <v>0</v>
      </c>
      <c r="R49" s="239">
        <f ca="1">K49*VLOOKUP('Tipo de Pilha_AP42'!$E$1,'Área - us ur_AP42'!$A$4:$H$7,3,FALSE)/1000</f>
        <v>0</v>
      </c>
      <c r="S49" s="239">
        <f ca="1">L49*VLOOKUP('Tipo de Pilha_AP42'!$E$1,'Área - us ur_AP42'!$A$4:$H$7,4,FALSE)/1000</f>
        <v>0</v>
      </c>
      <c r="T49" s="239">
        <f ca="1">M49*VLOOKUP('Tipo de Pilha_AP42'!$E$1,'Área - us ur_AP42'!$A$4:$H$7,5,FALSE)/1000</f>
        <v>5.8682027672297852E-3</v>
      </c>
      <c r="U49" s="239">
        <f ca="1">N49*VLOOKUP('Tipo de Pilha_AP42'!$E$1,'Área - us ur_AP42'!$A$4:$H$7,6,FALSE)/1000</f>
        <v>0</v>
      </c>
      <c r="V49" s="239">
        <f ca="1">O49*VLOOKUP('Tipo de Pilha_AP42'!$E$1,'Área - us ur_AP42'!$A$4:$H$7,7,FALSE)/1000</f>
        <v>4.9206797037001961E-3</v>
      </c>
      <c r="W49" s="240">
        <f ca="1">P49*VLOOKUP('Tipo de Pilha_AP42'!$E$1,'Área - us ur_AP42'!$A$4:$H$7,8,FALSE)/1000</f>
        <v>0</v>
      </c>
      <c r="X49" s="241">
        <f t="shared" ca="1" si="7"/>
        <v>1.0788882470929982E-2</v>
      </c>
    </row>
    <row r="50" spans="1:24" ht="15" customHeight="1" x14ac:dyDescent="0.2">
      <c r="A50" s="90">
        <f>'Série Vento-3 dias'!J50</f>
        <v>42148</v>
      </c>
      <c r="B50" s="55">
        <f ca="1">'Série Vento-3 dias'!K50</f>
        <v>11.16857924</v>
      </c>
      <c r="C50" s="235">
        <f t="shared" ca="1" si="8"/>
        <v>0.22337158480000005</v>
      </c>
      <c r="D50" s="235">
        <f t="shared" ca="1" si="8"/>
        <v>0.22337158480000005</v>
      </c>
      <c r="E50" s="235">
        <f t="shared" ca="1" si="8"/>
        <v>0.22337158480000005</v>
      </c>
      <c r="F50" s="235">
        <f t="shared" ca="1" si="3"/>
        <v>0.6701147543999999</v>
      </c>
      <c r="G50" s="235">
        <f t="shared" ca="1" si="3"/>
        <v>0.6701147543999999</v>
      </c>
      <c r="H50" s="235">
        <f t="shared" ca="1" si="4"/>
        <v>1.0051721316000002</v>
      </c>
      <c r="I50" s="236">
        <f t="shared" ca="1" si="5"/>
        <v>1.2285437164000002</v>
      </c>
      <c r="J50" s="237">
        <f t="shared" ca="1" si="6"/>
        <v>0</v>
      </c>
      <c r="K50" s="235">
        <f t="shared" ca="1" si="6"/>
        <v>0</v>
      </c>
      <c r="L50" s="235">
        <f t="shared" ca="1" si="6"/>
        <v>0</v>
      </c>
      <c r="M50" s="235">
        <f t="shared" ca="1" si="6"/>
        <v>9.3468643862731895</v>
      </c>
      <c r="N50" s="235">
        <f t="shared" ca="1" si="6"/>
        <v>9.3468643862731895</v>
      </c>
      <c r="O50" s="235">
        <f t="shared" ca="1" si="6"/>
        <v>33.567036186218715</v>
      </c>
      <c r="P50" s="235">
        <f t="shared" ca="1" si="6"/>
        <v>56.948572796111605</v>
      </c>
      <c r="Q50" s="238">
        <f ca="1">J50*VLOOKUP('Tipo de Pilha_AP42'!$E$1,'Área - us ur_AP42'!$A$4:$H$7,2,FALSE)/1000</f>
        <v>0</v>
      </c>
      <c r="R50" s="239">
        <f ca="1">K50*VLOOKUP('Tipo de Pilha_AP42'!$E$1,'Área - us ur_AP42'!$A$4:$H$7,3,FALSE)/1000</f>
        <v>0</v>
      </c>
      <c r="S50" s="239">
        <f ca="1">L50*VLOOKUP('Tipo de Pilha_AP42'!$E$1,'Área - us ur_AP42'!$A$4:$H$7,4,FALSE)/1000</f>
        <v>0</v>
      </c>
      <c r="T50" s="239">
        <f ca="1">M50*VLOOKUP('Tipo de Pilha_AP42'!$E$1,'Área - us ur_AP42'!$A$4:$H$7,5,FALSE)/1000</f>
        <v>4.4864949054111303E-3</v>
      </c>
      <c r="U50" s="239">
        <f ca="1">N50*VLOOKUP('Tipo de Pilha_AP42'!$E$1,'Área - us ur_AP42'!$A$4:$H$7,6,FALSE)/1000</f>
        <v>0</v>
      </c>
      <c r="V50" s="239">
        <f ca="1">O50*VLOOKUP('Tipo de Pilha_AP42'!$E$1,'Área - us ur_AP42'!$A$4:$H$7,7,FALSE)/1000</f>
        <v>4.0280443423462457E-3</v>
      </c>
      <c r="W50" s="240">
        <f ca="1">P50*VLOOKUP('Tipo de Pilha_AP42'!$E$1,'Área - us ur_AP42'!$A$4:$H$7,8,FALSE)/1000</f>
        <v>0</v>
      </c>
      <c r="X50" s="241">
        <f t="shared" ca="1" si="7"/>
        <v>8.5145392477573752E-3</v>
      </c>
    </row>
    <row r="51" spans="1:24" ht="15" customHeight="1" x14ac:dyDescent="0.2">
      <c r="A51" s="90">
        <f>'Série Vento-3 dias'!J51</f>
        <v>42151</v>
      </c>
      <c r="B51" s="55">
        <f ca="1">'Série Vento-3 dias'!K51</f>
        <v>10.309457759999999</v>
      </c>
      <c r="C51" s="235">
        <f t="shared" ca="1" si="8"/>
        <v>0.20618915520000003</v>
      </c>
      <c r="D51" s="235">
        <f t="shared" ca="1" si="8"/>
        <v>0.20618915520000003</v>
      </c>
      <c r="E51" s="235">
        <f t="shared" ca="1" si="8"/>
        <v>0.20618915520000003</v>
      </c>
      <c r="F51" s="235">
        <f t="shared" ca="1" si="3"/>
        <v>0.61856746559999987</v>
      </c>
      <c r="G51" s="235">
        <f t="shared" ca="1" si="3"/>
        <v>0.61856746559999987</v>
      </c>
      <c r="H51" s="235">
        <f t="shared" ca="1" si="4"/>
        <v>0.92785119839999997</v>
      </c>
      <c r="I51" s="236">
        <f t="shared" ca="1" si="5"/>
        <v>1.1340403536000001</v>
      </c>
      <c r="J51" s="237">
        <f t="shared" ca="1" si="6"/>
        <v>0</v>
      </c>
      <c r="K51" s="235">
        <f t="shared" ca="1" si="6"/>
        <v>0</v>
      </c>
      <c r="L51" s="235">
        <f t="shared" ca="1" si="6"/>
        <v>0</v>
      </c>
      <c r="M51" s="235">
        <f t="shared" ca="1" si="6"/>
        <v>6.7765326068028102</v>
      </c>
      <c r="N51" s="235">
        <f t="shared" ca="1" si="6"/>
        <v>6.7765326068028102</v>
      </c>
      <c r="O51" s="235">
        <f t="shared" ca="1" si="6"/>
        <v>26.821917273402335</v>
      </c>
      <c r="P51" s="235">
        <f t="shared" ca="1" si="6"/>
        <v>46.350032370838377</v>
      </c>
      <c r="Q51" s="238">
        <f ca="1">J51*VLOOKUP('Tipo de Pilha_AP42'!$E$1,'Área - us ur_AP42'!$A$4:$H$7,2,FALSE)/1000</f>
        <v>0</v>
      </c>
      <c r="R51" s="239">
        <f ca="1">K51*VLOOKUP('Tipo de Pilha_AP42'!$E$1,'Área - us ur_AP42'!$A$4:$H$7,3,FALSE)/1000</f>
        <v>0</v>
      </c>
      <c r="S51" s="239">
        <f ca="1">L51*VLOOKUP('Tipo de Pilha_AP42'!$E$1,'Área - us ur_AP42'!$A$4:$H$7,4,FALSE)/1000</f>
        <v>0</v>
      </c>
      <c r="T51" s="239">
        <f ca="1">M51*VLOOKUP('Tipo de Pilha_AP42'!$E$1,'Área - us ur_AP42'!$A$4:$H$7,5,FALSE)/1000</f>
        <v>3.2527356512653486E-3</v>
      </c>
      <c r="U51" s="239">
        <f ca="1">N51*VLOOKUP('Tipo de Pilha_AP42'!$E$1,'Área - us ur_AP42'!$A$4:$H$7,6,FALSE)/1000</f>
        <v>0</v>
      </c>
      <c r="V51" s="239">
        <f ca="1">O51*VLOOKUP('Tipo de Pilha_AP42'!$E$1,'Área - us ur_AP42'!$A$4:$H$7,7,FALSE)/1000</f>
        <v>3.2186300728082799E-3</v>
      </c>
      <c r="W51" s="240">
        <f ca="1">P51*VLOOKUP('Tipo de Pilha_AP42'!$E$1,'Área - us ur_AP42'!$A$4:$H$7,8,FALSE)/1000</f>
        <v>0</v>
      </c>
      <c r="X51" s="241">
        <f t="shared" ca="1" si="7"/>
        <v>6.4713657240736289E-3</v>
      </c>
    </row>
    <row r="52" spans="1:24" ht="15" customHeight="1" x14ac:dyDescent="0.2">
      <c r="A52" s="90">
        <f>'Série Vento-3 dias'!J52</f>
        <v>42154</v>
      </c>
      <c r="B52" s="55">
        <f ca="1">'Série Vento-3 dias'!K52</f>
        <v>17.182429599999999</v>
      </c>
      <c r="C52" s="235">
        <f t="shared" ca="1" si="8"/>
        <v>0.34364859200000003</v>
      </c>
      <c r="D52" s="235">
        <f t="shared" ca="1" si="8"/>
        <v>0.34364859200000003</v>
      </c>
      <c r="E52" s="235">
        <f t="shared" ca="1" si="8"/>
        <v>0.34364859200000003</v>
      </c>
      <c r="F52" s="235">
        <f t="shared" ca="1" si="3"/>
        <v>1.0309457759999998</v>
      </c>
      <c r="G52" s="235">
        <f t="shared" ca="1" si="3"/>
        <v>1.0309457759999998</v>
      </c>
      <c r="H52" s="235">
        <f t="shared" ca="1" si="4"/>
        <v>1.5464186640000002</v>
      </c>
      <c r="I52" s="236">
        <f t="shared" ca="1" si="5"/>
        <v>1.890067256</v>
      </c>
      <c r="J52" s="237">
        <f t="shared" ca="1" si="6"/>
        <v>0</v>
      </c>
      <c r="K52" s="235">
        <f t="shared" ca="1" si="6"/>
        <v>0</v>
      </c>
      <c r="L52" s="235">
        <f t="shared" ca="1" si="6"/>
        <v>0</v>
      </c>
      <c r="M52" s="235">
        <f t="shared" ca="1" si="6"/>
        <v>35.969522290150032</v>
      </c>
      <c r="N52" s="235">
        <f t="shared" ca="1" si="6"/>
        <v>35.969522290150032</v>
      </c>
      <c r="O52" s="235">
        <f t="shared" ca="1" si="6"/>
        <v>100.20112333299764</v>
      </c>
      <c r="P52" s="235">
        <f t="shared" ca="1" si="6"/>
        <v>160.14587213851544</v>
      </c>
      <c r="Q52" s="238">
        <f ca="1">J52*VLOOKUP('Tipo de Pilha_AP42'!$E$1,'Área - us ur_AP42'!$A$4:$H$7,2,FALSE)/1000</f>
        <v>0</v>
      </c>
      <c r="R52" s="239">
        <f ca="1">K52*VLOOKUP('Tipo de Pilha_AP42'!$E$1,'Área - us ur_AP42'!$A$4:$H$7,3,FALSE)/1000</f>
        <v>0</v>
      </c>
      <c r="S52" s="239">
        <f ca="1">L52*VLOOKUP('Tipo de Pilha_AP42'!$E$1,'Área - us ur_AP42'!$A$4:$H$7,4,FALSE)/1000</f>
        <v>0</v>
      </c>
      <c r="T52" s="239">
        <f ca="1">M52*VLOOKUP('Tipo de Pilha_AP42'!$E$1,'Área - us ur_AP42'!$A$4:$H$7,5,FALSE)/1000</f>
        <v>1.7265370699272014E-2</v>
      </c>
      <c r="U52" s="239">
        <f ca="1">N52*VLOOKUP('Tipo de Pilha_AP42'!$E$1,'Área - us ur_AP42'!$A$4:$H$7,6,FALSE)/1000</f>
        <v>0</v>
      </c>
      <c r="V52" s="239">
        <f ca="1">O52*VLOOKUP('Tipo de Pilha_AP42'!$E$1,'Área - us ur_AP42'!$A$4:$H$7,7,FALSE)/1000</f>
        <v>1.2024134799959717E-2</v>
      </c>
      <c r="W52" s="240">
        <f ca="1">P52*VLOOKUP('Tipo de Pilha_AP42'!$E$1,'Área - us ur_AP42'!$A$4:$H$7,8,FALSE)/1000</f>
        <v>0</v>
      </c>
      <c r="X52" s="241">
        <f t="shared" ca="1" si="7"/>
        <v>2.9289505499231733E-2</v>
      </c>
    </row>
    <row r="53" spans="1:24" ht="15" customHeight="1" x14ac:dyDescent="0.2">
      <c r="A53" s="90">
        <f>'Série Vento-3 dias'!J53</f>
        <v>42157</v>
      </c>
      <c r="B53" s="55">
        <f ca="1">'Série Vento-3 dias'!K53</f>
        <v>12.027700719999999</v>
      </c>
      <c r="C53" s="235">
        <f t="shared" ca="1" si="8"/>
        <v>0.24055401440000002</v>
      </c>
      <c r="D53" s="235">
        <f t="shared" ca="1" si="8"/>
        <v>0.24055401440000002</v>
      </c>
      <c r="E53" s="235">
        <f t="shared" ca="1" si="8"/>
        <v>0.24055401440000002</v>
      </c>
      <c r="F53" s="235">
        <f t="shared" ca="1" si="3"/>
        <v>0.72166204319999994</v>
      </c>
      <c r="G53" s="235">
        <f t="shared" ca="1" si="3"/>
        <v>0.72166204319999994</v>
      </c>
      <c r="H53" s="235">
        <f t="shared" ca="1" si="4"/>
        <v>1.0824930648</v>
      </c>
      <c r="I53" s="236">
        <f t="shared" ca="1" si="5"/>
        <v>1.3230470792</v>
      </c>
      <c r="J53" s="237">
        <f t="shared" ca="1" si="6"/>
        <v>0</v>
      </c>
      <c r="K53" s="235">
        <f t="shared" ca="1" si="6"/>
        <v>0</v>
      </c>
      <c r="L53" s="235">
        <f t="shared" ca="1" si="6"/>
        <v>0</v>
      </c>
      <c r="M53" s="235">
        <f t="shared" ref="M53:P116" ca="1" si="9">IF(F53&gt;$AB$1,58*(F53-$AB$1)^2+25*(F53-$AB$1),0)</f>
        <v>12.22542243172872</v>
      </c>
      <c r="N53" s="235">
        <f t="shared" ca="1" si="9"/>
        <v>12.22542243172872</v>
      </c>
      <c r="O53" s="235">
        <f t="shared" ca="1" si="9"/>
        <v>41.00566419750163</v>
      </c>
      <c r="P53" s="235">
        <f t="shared" ca="1" si="9"/>
        <v>68.583095948723766</v>
      </c>
      <c r="Q53" s="238">
        <f ca="1">J53*VLOOKUP('Tipo de Pilha_AP42'!$E$1,'Área - us ur_AP42'!$A$4:$H$7,2,FALSE)/1000</f>
        <v>0</v>
      </c>
      <c r="R53" s="239">
        <f ca="1">K53*VLOOKUP('Tipo de Pilha_AP42'!$E$1,'Área - us ur_AP42'!$A$4:$H$7,3,FALSE)/1000</f>
        <v>0</v>
      </c>
      <c r="S53" s="239">
        <f ca="1">L53*VLOOKUP('Tipo de Pilha_AP42'!$E$1,'Área - us ur_AP42'!$A$4:$H$7,4,FALSE)/1000</f>
        <v>0</v>
      </c>
      <c r="T53" s="239">
        <f ca="1">M53*VLOOKUP('Tipo de Pilha_AP42'!$E$1,'Área - us ur_AP42'!$A$4:$H$7,5,FALSE)/1000</f>
        <v>5.8682027672297852E-3</v>
      </c>
      <c r="U53" s="239">
        <f ca="1">N53*VLOOKUP('Tipo de Pilha_AP42'!$E$1,'Área - us ur_AP42'!$A$4:$H$7,6,FALSE)/1000</f>
        <v>0</v>
      </c>
      <c r="V53" s="239">
        <f ca="1">O53*VLOOKUP('Tipo de Pilha_AP42'!$E$1,'Área - us ur_AP42'!$A$4:$H$7,7,FALSE)/1000</f>
        <v>4.9206797037001961E-3</v>
      </c>
      <c r="W53" s="240">
        <f ca="1">P53*VLOOKUP('Tipo de Pilha_AP42'!$E$1,'Área - us ur_AP42'!$A$4:$H$7,8,FALSE)/1000</f>
        <v>0</v>
      </c>
      <c r="X53" s="241">
        <f t="shared" ca="1" si="7"/>
        <v>1.0788882470929982E-2</v>
      </c>
    </row>
    <row r="54" spans="1:24" ht="15" customHeight="1" x14ac:dyDescent="0.2">
      <c r="A54" s="90">
        <f>'Série Vento-3 dias'!J54</f>
        <v>42160</v>
      </c>
      <c r="B54" s="55">
        <f ca="1">'Série Vento-3 dias'!K54</f>
        <v>8.5912147999999995</v>
      </c>
      <c r="C54" s="235">
        <f t="shared" ca="1" si="8"/>
        <v>0.17182429600000002</v>
      </c>
      <c r="D54" s="235">
        <f t="shared" ca="1" si="8"/>
        <v>0.17182429600000002</v>
      </c>
      <c r="E54" s="235">
        <f t="shared" ca="1" si="8"/>
        <v>0.17182429600000002</v>
      </c>
      <c r="F54" s="235">
        <f t="shared" ca="1" si="3"/>
        <v>0.51547288799999991</v>
      </c>
      <c r="G54" s="235">
        <f t="shared" ca="1" si="3"/>
        <v>0.51547288799999991</v>
      </c>
      <c r="H54" s="235">
        <f t="shared" ca="1" si="4"/>
        <v>0.77320933200000008</v>
      </c>
      <c r="I54" s="236">
        <f t="shared" ca="1" si="5"/>
        <v>0.94503362800000001</v>
      </c>
      <c r="J54" s="237">
        <f t="shared" ref="J54:O117" ca="1" si="10">IF(C54&gt;$AB$1,58*(C54-$AB$1)^2+25*(C54-$AB$1),0)</f>
        <v>0</v>
      </c>
      <c r="K54" s="235">
        <f t="shared" ca="1" si="10"/>
        <v>0</v>
      </c>
      <c r="L54" s="235">
        <f t="shared" ca="1" si="10"/>
        <v>0</v>
      </c>
      <c r="M54" s="235">
        <f t="shared" ca="1" si="9"/>
        <v>2.5605478458175086</v>
      </c>
      <c r="N54" s="235">
        <f t="shared" ca="1" si="9"/>
        <v>2.5605478458175086</v>
      </c>
      <c r="O54" s="235">
        <f t="shared" ca="1" si="9"/>
        <v>15.412206743169406</v>
      </c>
      <c r="P54" s="235">
        <f t="shared" ca="1" si="9"/>
        <v>28.260899702308862</v>
      </c>
      <c r="Q54" s="238">
        <f ca="1">J54*VLOOKUP('Tipo de Pilha_AP42'!$E$1,'Área - us ur_AP42'!$A$4:$H$7,2,FALSE)/1000</f>
        <v>0</v>
      </c>
      <c r="R54" s="239">
        <f ca="1">K54*VLOOKUP('Tipo de Pilha_AP42'!$E$1,'Área - us ur_AP42'!$A$4:$H$7,3,FALSE)/1000</f>
        <v>0</v>
      </c>
      <c r="S54" s="239">
        <f ca="1">L54*VLOOKUP('Tipo de Pilha_AP42'!$E$1,'Área - us ur_AP42'!$A$4:$H$7,4,FALSE)/1000</f>
        <v>0</v>
      </c>
      <c r="T54" s="239">
        <f ca="1">M54*VLOOKUP('Tipo de Pilha_AP42'!$E$1,'Área - us ur_AP42'!$A$4:$H$7,5,FALSE)/1000</f>
        <v>1.2290629659924041E-3</v>
      </c>
      <c r="U54" s="239">
        <f ca="1">N54*VLOOKUP('Tipo de Pilha_AP42'!$E$1,'Área - us ur_AP42'!$A$4:$H$7,6,FALSE)/1000</f>
        <v>0</v>
      </c>
      <c r="V54" s="239">
        <f ca="1">O54*VLOOKUP('Tipo de Pilha_AP42'!$E$1,'Área - us ur_AP42'!$A$4:$H$7,7,FALSE)/1000</f>
        <v>1.8494648091803287E-3</v>
      </c>
      <c r="W54" s="240">
        <f ca="1">P54*VLOOKUP('Tipo de Pilha_AP42'!$E$1,'Área - us ur_AP42'!$A$4:$H$7,8,FALSE)/1000</f>
        <v>0</v>
      </c>
      <c r="X54" s="241">
        <f t="shared" ca="1" si="7"/>
        <v>3.0785277751727326E-3</v>
      </c>
    </row>
    <row r="55" spans="1:24" ht="15" customHeight="1" x14ac:dyDescent="0.2">
      <c r="A55" s="90">
        <f>'Série Vento-3 dias'!J55</f>
        <v>42163</v>
      </c>
      <c r="B55" s="55">
        <f ca="1">'Série Vento-3 dias'!K55</f>
        <v>9.4503362800000001</v>
      </c>
      <c r="C55" s="235">
        <f t="shared" ca="1" si="8"/>
        <v>0.18900672560000004</v>
      </c>
      <c r="D55" s="235">
        <f t="shared" ca="1" si="8"/>
        <v>0.18900672560000004</v>
      </c>
      <c r="E55" s="235">
        <f t="shared" ca="1" si="8"/>
        <v>0.18900672560000004</v>
      </c>
      <c r="F55" s="235">
        <f t="shared" ca="1" si="3"/>
        <v>0.56702017679999994</v>
      </c>
      <c r="G55" s="235">
        <f t="shared" ca="1" si="3"/>
        <v>0.56702017679999994</v>
      </c>
      <c r="H55" s="235">
        <f t="shared" ca="1" si="4"/>
        <v>0.85053026520000008</v>
      </c>
      <c r="I55" s="236">
        <f t="shared" ca="1" si="5"/>
        <v>1.0395369908000001</v>
      </c>
      <c r="J55" s="237">
        <f t="shared" ca="1" si="10"/>
        <v>0</v>
      </c>
      <c r="K55" s="235">
        <f t="shared" ca="1" si="10"/>
        <v>0</v>
      </c>
      <c r="L55" s="235">
        <f t="shared" ca="1" si="10"/>
        <v>0</v>
      </c>
      <c r="M55" s="235">
        <f t="shared" ca="1" si="9"/>
        <v>4.514427093317587</v>
      </c>
      <c r="N55" s="235">
        <f t="shared" ca="1" si="9"/>
        <v>4.514427093317587</v>
      </c>
      <c r="O55" s="235">
        <f t="shared" ca="1" si="9"/>
        <v>20.770307459052582</v>
      </c>
      <c r="P55" s="235">
        <f t="shared" ca="1" si="9"/>
        <v>36.787474672904132</v>
      </c>
      <c r="Q55" s="238">
        <f ca="1">J55*VLOOKUP('Tipo de Pilha_AP42'!$E$1,'Área - us ur_AP42'!$A$4:$H$7,2,FALSE)/1000</f>
        <v>0</v>
      </c>
      <c r="R55" s="239">
        <f ca="1">K55*VLOOKUP('Tipo de Pilha_AP42'!$E$1,'Área - us ur_AP42'!$A$4:$H$7,3,FALSE)/1000</f>
        <v>0</v>
      </c>
      <c r="S55" s="239">
        <f ca="1">L55*VLOOKUP('Tipo de Pilha_AP42'!$E$1,'Área - us ur_AP42'!$A$4:$H$7,4,FALSE)/1000</f>
        <v>0</v>
      </c>
      <c r="T55" s="239">
        <f ca="1">M55*VLOOKUP('Tipo de Pilha_AP42'!$E$1,'Área - us ur_AP42'!$A$4:$H$7,5,FALSE)/1000</f>
        <v>2.1669250047924417E-3</v>
      </c>
      <c r="U55" s="239">
        <f ca="1">N55*VLOOKUP('Tipo de Pilha_AP42'!$E$1,'Área - us ur_AP42'!$A$4:$H$7,6,FALSE)/1000</f>
        <v>0</v>
      </c>
      <c r="V55" s="239">
        <f ca="1">O55*VLOOKUP('Tipo de Pilha_AP42'!$E$1,'Área - us ur_AP42'!$A$4:$H$7,7,FALSE)/1000</f>
        <v>2.4924368950863095E-3</v>
      </c>
      <c r="W55" s="240">
        <f ca="1">P55*VLOOKUP('Tipo de Pilha_AP42'!$E$1,'Área - us ur_AP42'!$A$4:$H$7,8,FALSE)/1000</f>
        <v>0</v>
      </c>
      <c r="X55" s="241">
        <f t="shared" ca="1" si="7"/>
        <v>4.6593618998787513E-3</v>
      </c>
    </row>
    <row r="56" spans="1:24" ht="15" customHeight="1" x14ac:dyDescent="0.2">
      <c r="A56" s="90">
        <f>'Série Vento-3 dias'!J56</f>
        <v>42166</v>
      </c>
      <c r="B56" s="55">
        <f ca="1">'Série Vento-3 dias'!K56</f>
        <v>12.027700719999999</v>
      </c>
      <c r="C56" s="235">
        <f t="shared" ca="1" si="8"/>
        <v>0.24055401440000002</v>
      </c>
      <c r="D56" s="235">
        <f t="shared" ca="1" si="8"/>
        <v>0.24055401440000002</v>
      </c>
      <c r="E56" s="235">
        <f t="shared" ca="1" si="8"/>
        <v>0.24055401440000002</v>
      </c>
      <c r="F56" s="235">
        <f t="shared" ca="1" si="3"/>
        <v>0.72166204319999994</v>
      </c>
      <c r="G56" s="235">
        <f t="shared" ca="1" si="3"/>
        <v>0.72166204319999994</v>
      </c>
      <c r="H56" s="235">
        <f t="shared" ca="1" si="4"/>
        <v>1.0824930648</v>
      </c>
      <c r="I56" s="236">
        <f t="shared" ca="1" si="5"/>
        <v>1.3230470792</v>
      </c>
      <c r="J56" s="237">
        <f t="shared" ca="1" si="10"/>
        <v>0</v>
      </c>
      <c r="K56" s="235">
        <f t="shared" ca="1" si="10"/>
        <v>0</v>
      </c>
      <c r="L56" s="235">
        <f t="shared" ca="1" si="10"/>
        <v>0</v>
      </c>
      <c r="M56" s="235">
        <f t="shared" ca="1" si="9"/>
        <v>12.22542243172872</v>
      </c>
      <c r="N56" s="235">
        <f t="shared" ca="1" si="9"/>
        <v>12.22542243172872</v>
      </c>
      <c r="O56" s="235">
        <f t="shared" ca="1" si="9"/>
        <v>41.00566419750163</v>
      </c>
      <c r="P56" s="235">
        <f t="shared" ca="1" si="9"/>
        <v>68.583095948723766</v>
      </c>
      <c r="Q56" s="238">
        <f ca="1">J56*VLOOKUP('Tipo de Pilha_AP42'!$E$1,'Área - us ur_AP42'!$A$4:$H$7,2,FALSE)/1000</f>
        <v>0</v>
      </c>
      <c r="R56" s="239">
        <f ca="1">K56*VLOOKUP('Tipo de Pilha_AP42'!$E$1,'Área - us ur_AP42'!$A$4:$H$7,3,FALSE)/1000</f>
        <v>0</v>
      </c>
      <c r="S56" s="239">
        <f ca="1">L56*VLOOKUP('Tipo de Pilha_AP42'!$E$1,'Área - us ur_AP42'!$A$4:$H$7,4,FALSE)/1000</f>
        <v>0</v>
      </c>
      <c r="T56" s="239">
        <f ca="1">M56*VLOOKUP('Tipo de Pilha_AP42'!$E$1,'Área - us ur_AP42'!$A$4:$H$7,5,FALSE)/1000</f>
        <v>5.8682027672297852E-3</v>
      </c>
      <c r="U56" s="239">
        <f ca="1">N56*VLOOKUP('Tipo de Pilha_AP42'!$E$1,'Área - us ur_AP42'!$A$4:$H$7,6,FALSE)/1000</f>
        <v>0</v>
      </c>
      <c r="V56" s="239">
        <f ca="1">O56*VLOOKUP('Tipo de Pilha_AP42'!$E$1,'Área - us ur_AP42'!$A$4:$H$7,7,FALSE)/1000</f>
        <v>4.9206797037001961E-3</v>
      </c>
      <c r="W56" s="240">
        <f ca="1">P56*VLOOKUP('Tipo de Pilha_AP42'!$E$1,'Área - us ur_AP42'!$A$4:$H$7,8,FALSE)/1000</f>
        <v>0</v>
      </c>
      <c r="X56" s="241">
        <f t="shared" ca="1" si="7"/>
        <v>1.0788882470929982E-2</v>
      </c>
    </row>
    <row r="57" spans="1:24" ht="15" customHeight="1" x14ac:dyDescent="0.2">
      <c r="A57" s="90">
        <f>'Série Vento-3 dias'!J57</f>
        <v>42169</v>
      </c>
      <c r="B57" s="55">
        <f ca="1">'Série Vento-3 dias'!K57</f>
        <v>11.16857924</v>
      </c>
      <c r="C57" s="235">
        <f t="shared" ca="1" si="8"/>
        <v>0.22337158480000005</v>
      </c>
      <c r="D57" s="235">
        <f t="shared" ca="1" si="8"/>
        <v>0.22337158480000005</v>
      </c>
      <c r="E57" s="235">
        <f t="shared" ca="1" si="8"/>
        <v>0.22337158480000005</v>
      </c>
      <c r="F57" s="235">
        <f t="shared" ca="1" si="3"/>
        <v>0.6701147543999999</v>
      </c>
      <c r="G57" s="235">
        <f t="shared" ca="1" si="3"/>
        <v>0.6701147543999999</v>
      </c>
      <c r="H57" s="235">
        <f t="shared" ca="1" si="4"/>
        <v>1.0051721316000002</v>
      </c>
      <c r="I57" s="236">
        <f t="shared" ca="1" si="5"/>
        <v>1.2285437164000002</v>
      </c>
      <c r="J57" s="237">
        <f t="shared" ca="1" si="10"/>
        <v>0</v>
      </c>
      <c r="K57" s="235">
        <f t="shared" ca="1" si="10"/>
        <v>0</v>
      </c>
      <c r="L57" s="235">
        <f t="shared" ca="1" si="10"/>
        <v>0</v>
      </c>
      <c r="M57" s="235">
        <f t="shared" ca="1" si="9"/>
        <v>9.3468643862731895</v>
      </c>
      <c r="N57" s="235">
        <f t="shared" ca="1" si="9"/>
        <v>9.3468643862731895</v>
      </c>
      <c r="O57" s="235">
        <f t="shared" ca="1" si="9"/>
        <v>33.567036186218715</v>
      </c>
      <c r="P57" s="235">
        <f t="shared" ca="1" si="9"/>
        <v>56.948572796111605</v>
      </c>
      <c r="Q57" s="238">
        <f ca="1">J57*VLOOKUP('Tipo de Pilha_AP42'!$E$1,'Área - us ur_AP42'!$A$4:$H$7,2,FALSE)/1000</f>
        <v>0</v>
      </c>
      <c r="R57" s="239">
        <f ca="1">K57*VLOOKUP('Tipo de Pilha_AP42'!$E$1,'Área - us ur_AP42'!$A$4:$H$7,3,FALSE)/1000</f>
        <v>0</v>
      </c>
      <c r="S57" s="239">
        <f ca="1">L57*VLOOKUP('Tipo de Pilha_AP42'!$E$1,'Área - us ur_AP42'!$A$4:$H$7,4,FALSE)/1000</f>
        <v>0</v>
      </c>
      <c r="T57" s="239">
        <f ca="1">M57*VLOOKUP('Tipo de Pilha_AP42'!$E$1,'Área - us ur_AP42'!$A$4:$H$7,5,FALSE)/1000</f>
        <v>4.4864949054111303E-3</v>
      </c>
      <c r="U57" s="239">
        <f ca="1">N57*VLOOKUP('Tipo de Pilha_AP42'!$E$1,'Área - us ur_AP42'!$A$4:$H$7,6,FALSE)/1000</f>
        <v>0</v>
      </c>
      <c r="V57" s="239">
        <f ca="1">O57*VLOOKUP('Tipo de Pilha_AP42'!$E$1,'Área - us ur_AP42'!$A$4:$H$7,7,FALSE)/1000</f>
        <v>4.0280443423462457E-3</v>
      </c>
      <c r="W57" s="240">
        <f ca="1">P57*VLOOKUP('Tipo de Pilha_AP42'!$E$1,'Área - us ur_AP42'!$A$4:$H$7,8,FALSE)/1000</f>
        <v>0</v>
      </c>
      <c r="X57" s="241">
        <f t="shared" ca="1" si="7"/>
        <v>8.5145392477573752E-3</v>
      </c>
    </row>
    <row r="58" spans="1:24" ht="15" customHeight="1" x14ac:dyDescent="0.2">
      <c r="A58" s="90">
        <f>'Série Vento-3 dias'!J58</f>
        <v>42172</v>
      </c>
      <c r="B58" s="55">
        <f ca="1">'Série Vento-3 dias'!K58</f>
        <v>17.182429599999999</v>
      </c>
      <c r="C58" s="235">
        <f t="shared" ca="1" si="8"/>
        <v>0.34364859200000003</v>
      </c>
      <c r="D58" s="235">
        <f t="shared" ca="1" si="8"/>
        <v>0.34364859200000003</v>
      </c>
      <c r="E58" s="235">
        <f t="shared" ca="1" si="8"/>
        <v>0.34364859200000003</v>
      </c>
      <c r="F58" s="235">
        <f t="shared" ca="1" si="3"/>
        <v>1.0309457759999998</v>
      </c>
      <c r="G58" s="235">
        <f t="shared" ca="1" si="3"/>
        <v>1.0309457759999998</v>
      </c>
      <c r="H58" s="235">
        <f t="shared" ca="1" si="4"/>
        <v>1.5464186640000002</v>
      </c>
      <c r="I58" s="236">
        <f t="shared" ca="1" si="5"/>
        <v>1.890067256</v>
      </c>
      <c r="J58" s="237">
        <f t="shared" ca="1" si="10"/>
        <v>0</v>
      </c>
      <c r="K58" s="235">
        <f t="shared" ca="1" si="10"/>
        <v>0</v>
      </c>
      <c r="L58" s="235">
        <f t="shared" ca="1" si="10"/>
        <v>0</v>
      </c>
      <c r="M58" s="235">
        <f t="shared" ca="1" si="9"/>
        <v>35.969522290150032</v>
      </c>
      <c r="N58" s="235">
        <f t="shared" ca="1" si="9"/>
        <v>35.969522290150032</v>
      </c>
      <c r="O58" s="235">
        <f t="shared" ca="1" si="9"/>
        <v>100.20112333299764</v>
      </c>
      <c r="P58" s="235">
        <f t="shared" ca="1" si="9"/>
        <v>160.14587213851544</v>
      </c>
      <c r="Q58" s="238">
        <f ca="1">J58*VLOOKUP('Tipo de Pilha_AP42'!$E$1,'Área - us ur_AP42'!$A$4:$H$7,2,FALSE)/1000</f>
        <v>0</v>
      </c>
      <c r="R58" s="239">
        <f ca="1">K58*VLOOKUP('Tipo de Pilha_AP42'!$E$1,'Área - us ur_AP42'!$A$4:$H$7,3,FALSE)/1000</f>
        <v>0</v>
      </c>
      <c r="S58" s="239">
        <f ca="1">L58*VLOOKUP('Tipo de Pilha_AP42'!$E$1,'Área - us ur_AP42'!$A$4:$H$7,4,FALSE)/1000</f>
        <v>0</v>
      </c>
      <c r="T58" s="239">
        <f ca="1">M58*VLOOKUP('Tipo de Pilha_AP42'!$E$1,'Área - us ur_AP42'!$A$4:$H$7,5,FALSE)/1000</f>
        <v>1.7265370699272014E-2</v>
      </c>
      <c r="U58" s="239">
        <f ca="1">N58*VLOOKUP('Tipo de Pilha_AP42'!$E$1,'Área - us ur_AP42'!$A$4:$H$7,6,FALSE)/1000</f>
        <v>0</v>
      </c>
      <c r="V58" s="239">
        <f ca="1">O58*VLOOKUP('Tipo de Pilha_AP42'!$E$1,'Área - us ur_AP42'!$A$4:$H$7,7,FALSE)/1000</f>
        <v>1.2024134799959717E-2</v>
      </c>
      <c r="W58" s="240">
        <f ca="1">P58*VLOOKUP('Tipo de Pilha_AP42'!$E$1,'Área - us ur_AP42'!$A$4:$H$7,8,FALSE)/1000</f>
        <v>0</v>
      </c>
      <c r="X58" s="241">
        <f t="shared" ca="1" si="7"/>
        <v>2.9289505499231733E-2</v>
      </c>
    </row>
    <row r="59" spans="1:24" ht="15" customHeight="1" x14ac:dyDescent="0.2">
      <c r="A59" s="90">
        <f>'Série Vento-3 dias'!J59</f>
        <v>42175</v>
      </c>
      <c r="B59" s="55">
        <f ca="1">'Série Vento-3 dias'!K59</f>
        <v>16.32330812</v>
      </c>
      <c r="C59" s="235">
        <f t="shared" ca="1" si="8"/>
        <v>0.32646616240000009</v>
      </c>
      <c r="D59" s="235">
        <f t="shared" ca="1" si="8"/>
        <v>0.32646616240000009</v>
      </c>
      <c r="E59" s="235">
        <f t="shared" ca="1" si="8"/>
        <v>0.32646616240000009</v>
      </c>
      <c r="F59" s="235">
        <f t="shared" ca="1" si="3"/>
        <v>0.9793984872</v>
      </c>
      <c r="G59" s="235">
        <f t="shared" ca="1" si="3"/>
        <v>0.9793984872</v>
      </c>
      <c r="H59" s="235">
        <f t="shared" ca="1" si="4"/>
        <v>1.4690977308000002</v>
      </c>
      <c r="I59" s="236">
        <f t="shared" ca="1" si="5"/>
        <v>1.7955638932000002</v>
      </c>
      <c r="J59" s="237">
        <f t="shared" ca="1" si="10"/>
        <v>0</v>
      </c>
      <c r="K59" s="235">
        <f t="shared" ca="1" si="10"/>
        <v>0</v>
      </c>
      <c r="L59" s="235">
        <f t="shared" ca="1" si="10"/>
        <v>0</v>
      </c>
      <c r="M59" s="235">
        <f t="shared" ca="1" si="9"/>
        <v>31.241606648783609</v>
      </c>
      <c r="N59" s="235">
        <f t="shared" ca="1" si="9"/>
        <v>31.241606648783609</v>
      </c>
      <c r="O59" s="235">
        <f t="shared" ca="1" si="9"/>
        <v>88.601440730915172</v>
      </c>
      <c r="P59" s="235">
        <f t="shared" ca="1" si="9"/>
        <v>142.29545262186943</v>
      </c>
      <c r="Q59" s="238">
        <f ca="1">J59*VLOOKUP('Tipo de Pilha_AP42'!$E$1,'Área - us ur_AP42'!$A$4:$H$7,2,FALSE)/1000</f>
        <v>0</v>
      </c>
      <c r="R59" s="239">
        <f ca="1">K59*VLOOKUP('Tipo de Pilha_AP42'!$E$1,'Área - us ur_AP42'!$A$4:$H$7,3,FALSE)/1000</f>
        <v>0</v>
      </c>
      <c r="S59" s="239">
        <f ca="1">L59*VLOOKUP('Tipo de Pilha_AP42'!$E$1,'Área - us ur_AP42'!$A$4:$H$7,4,FALSE)/1000</f>
        <v>0</v>
      </c>
      <c r="T59" s="239">
        <f ca="1">M59*VLOOKUP('Tipo de Pilha_AP42'!$E$1,'Área - us ur_AP42'!$A$4:$H$7,5,FALSE)/1000</f>
        <v>1.4995971191416132E-2</v>
      </c>
      <c r="U59" s="239">
        <f ca="1">N59*VLOOKUP('Tipo de Pilha_AP42'!$E$1,'Área - us ur_AP42'!$A$4:$H$7,6,FALSE)/1000</f>
        <v>0</v>
      </c>
      <c r="V59" s="239">
        <f ca="1">O59*VLOOKUP('Tipo de Pilha_AP42'!$E$1,'Área - us ur_AP42'!$A$4:$H$7,7,FALSE)/1000</f>
        <v>1.0632172887709821E-2</v>
      </c>
      <c r="W59" s="240">
        <f ca="1">P59*VLOOKUP('Tipo de Pilha_AP42'!$E$1,'Área - us ur_AP42'!$A$4:$H$7,8,FALSE)/1000</f>
        <v>0</v>
      </c>
      <c r="X59" s="241">
        <f t="shared" ca="1" si="7"/>
        <v>2.5628144079125954E-2</v>
      </c>
    </row>
    <row r="60" spans="1:24" ht="15" customHeight="1" x14ac:dyDescent="0.2">
      <c r="A60" s="90">
        <f>'Série Vento-3 dias'!J60</f>
        <v>42178</v>
      </c>
      <c r="B60" s="55">
        <f ca="1">'Série Vento-3 dias'!K60</f>
        <v>10.309457759999999</v>
      </c>
      <c r="C60" s="235">
        <f t="shared" ca="1" si="8"/>
        <v>0.20618915520000003</v>
      </c>
      <c r="D60" s="235">
        <f t="shared" ca="1" si="8"/>
        <v>0.20618915520000003</v>
      </c>
      <c r="E60" s="235">
        <f t="shared" ca="1" si="8"/>
        <v>0.20618915520000003</v>
      </c>
      <c r="F60" s="235">
        <f t="shared" ca="1" si="3"/>
        <v>0.61856746559999987</v>
      </c>
      <c r="G60" s="235">
        <f t="shared" ca="1" si="3"/>
        <v>0.61856746559999987</v>
      </c>
      <c r="H60" s="235">
        <f t="shared" ca="1" si="4"/>
        <v>0.92785119839999997</v>
      </c>
      <c r="I60" s="236">
        <f t="shared" ca="1" si="5"/>
        <v>1.1340403536000001</v>
      </c>
      <c r="J60" s="237">
        <f t="shared" ca="1" si="10"/>
        <v>0</v>
      </c>
      <c r="K60" s="235">
        <f t="shared" ca="1" si="10"/>
        <v>0</v>
      </c>
      <c r="L60" s="235">
        <f t="shared" ca="1" si="10"/>
        <v>0</v>
      </c>
      <c r="M60" s="235">
        <f t="shared" ca="1" si="9"/>
        <v>6.7765326068028102</v>
      </c>
      <c r="N60" s="235">
        <f t="shared" ca="1" si="9"/>
        <v>6.7765326068028102</v>
      </c>
      <c r="O60" s="235">
        <f t="shared" ca="1" si="9"/>
        <v>26.821917273402335</v>
      </c>
      <c r="P60" s="235">
        <f t="shared" ca="1" si="9"/>
        <v>46.350032370838377</v>
      </c>
      <c r="Q60" s="238">
        <f ca="1">J60*VLOOKUP('Tipo de Pilha_AP42'!$E$1,'Área - us ur_AP42'!$A$4:$H$7,2,FALSE)/1000</f>
        <v>0</v>
      </c>
      <c r="R60" s="239">
        <f ca="1">K60*VLOOKUP('Tipo de Pilha_AP42'!$E$1,'Área - us ur_AP42'!$A$4:$H$7,3,FALSE)/1000</f>
        <v>0</v>
      </c>
      <c r="S60" s="239">
        <f ca="1">L60*VLOOKUP('Tipo de Pilha_AP42'!$E$1,'Área - us ur_AP42'!$A$4:$H$7,4,FALSE)/1000</f>
        <v>0</v>
      </c>
      <c r="T60" s="239">
        <f ca="1">M60*VLOOKUP('Tipo de Pilha_AP42'!$E$1,'Área - us ur_AP42'!$A$4:$H$7,5,FALSE)/1000</f>
        <v>3.2527356512653486E-3</v>
      </c>
      <c r="U60" s="239">
        <f ca="1">N60*VLOOKUP('Tipo de Pilha_AP42'!$E$1,'Área - us ur_AP42'!$A$4:$H$7,6,FALSE)/1000</f>
        <v>0</v>
      </c>
      <c r="V60" s="239">
        <f ca="1">O60*VLOOKUP('Tipo de Pilha_AP42'!$E$1,'Área - us ur_AP42'!$A$4:$H$7,7,FALSE)/1000</f>
        <v>3.2186300728082799E-3</v>
      </c>
      <c r="W60" s="240">
        <f ca="1">P60*VLOOKUP('Tipo de Pilha_AP42'!$E$1,'Área - us ur_AP42'!$A$4:$H$7,8,FALSE)/1000</f>
        <v>0</v>
      </c>
      <c r="X60" s="241">
        <f t="shared" ca="1" si="7"/>
        <v>6.4713657240736289E-3</v>
      </c>
    </row>
    <row r="61" spans="1:24" ht="15" customHeight="1" x14ac:dyDescent="0.2">
      <c r="A61" s="90">
        <f>'Série Vento-3 dias'!J61</f>
        <v>42181</v>
      </c>
      <c r="B61" s="55">
        <f ca="1">'Série Vento-3 dias'!K61</f>
        <v>14.605065159999999</v>
      </c>
      <c r="C61" s="235">
        <f t="shared" ca="1" si="8"/>
        <v>0.29210130320000005</v>
      </c>
      <c r="D61" s="235">
        <f t="shared" ca="1" si="8"/>
        <v>0.29210130320000005</v>
      </c>
      <c r="E61" s="235">
        <f t="shared" ca="1" si="8"/>
        <v>0.29210130320000005</v>
      </c>
      <c r="F61" s="235">
        <f t="shared" ca="1" si="3"/>
        <v>0.87630390959999993</v>
      </c>
      <c r="G61" s="235">
        <f t="shared" ca="1" si="3"/>
        <v>0.87630390959999993</v>
      </c>
      <c r="H61" s="235">
        <f t="shared" ca="1" si="4"/>
        <v>1.3144558644</v>
      </c>
      <c r="I61" s="236">
        <f t="shared" ca="1" si="5"/>
        <v>1.6065571676000001</v>
      </c>
      <c r="J61" s="237">
        <f t="shared" ca="1" si="10"/>
        <v>0</v>
      </c>
      <c r="K61" s="235">
        <f t="shared" ca="1" si="10"/>
        <v>0</v>
      </c>
      <c r="L61" s="235">
        <f t="shared" ca="1" si="10"/>
        <v>0</v>
      </c>
      <c r="M61" s="235">
        <f t="shared" ca="1" si="9"/>
        <v>22.710454164006201</v>
      </c>
      <c r="N61" s="235">
        <f t="shared" ca="1" si="9"/>
        <v>22.710454164006201</v>
      </c>
      <c r="O61" s="235">
        <f t="shared" ca="1" si="9"/>
        <v>67.482602822149971</v>
      </c>
      <c r="P61" s="235">
        <f t="shared" ca="1" si="9"/>
        <v>109.70256177059423</v>
      </c>
      <c r="Q61" s="238">
        <f ca="1">J61*VLOOKUP('Tipo de Pilha_AP42'!$E$1,'Área - us ur_AP42'!$A$4:$H$7,2,FALSE)/1000</f>
        <v>0</v>
      </c>
      <c r="R61" s="239">
        <f ca="1">K61*VLOOKUP('Tipo de Pilha_AP42'!$E$1,'Área - us ur_AP42'!$A$4:$H$7,3,FALSE)/1000</f>
        <v>0</v>
      </c>
      <c r="S61" s="239">
        <f ca="1">L61*VLOOKUP('Tipo de Pilha_AP42'!$E$1,'Área - us ur_AP42'!$A$4:$H$7,4,FALSE)/1000</f>
        <v>0</v>
      </c>
      <c r="T61" s="239">
        <f ca="1">M61*VLOOKUP('Tipo de Pilha_AP42'!$E$1,'Área - us ur_AP42'!$A$4:$H$7,5,FALSE)/1000</f>
        <v>1.0901017998722977E-2</v>
      </c>
      <c r="U61" s="239">
        <f ca="1">N61*VLOOKUP('Tipo de Pilha_AP42'!$E$1,'Área - us ur_AP42'!$A$4:$H$7,6,FALSE)/1000</f>
        <v>0</v>
      </c>
      <c r="V61" s="239">
        <f ca="1">O61*VLOOKUP('Tipo de Pilha_AP42'!$E$1,'Área - us ur_AP42'!$A$4:$H$7,7,FALSE)/1000</f>
        <v>8.0979123386579963E-3</v>
      </c>
      <c r="W61" s="240">
        <f ca="1">P61*VLOOKUP('Tipo de Pilha_AP42'!$E$1,'Área - us ur_AP42'!$A$4:$H$7,8,FALSE)/1000</f>
        <v>0</v>
      </c>
      <c r="X61" s="241">
        <f t="shared" ca="1" si="7"/>
        <v>1.8998930337380975E-2</v>
      </c>
    </row>
    <row r="62" spans="1:24" ht="15" customHeight="1" x14ac:dyDescent="0.2">
      <c r="A62" s="90">
        <f>'Série Vento-3 dias'!J62</f>
        <v>42184</v>
      </c>
      <c r="B62" s="55">
        <f ca="1">'Série Vento-3 dias'!K62</f>
        <v>11.16857924</v>
      </c>
      <c r="C62" s="235">
        <f t="shared" ca="1" si="8"/>
        <v>0.22337158480000005</v>
      </c>
      <c r="D62" s="235">
        <f t="shared" ca="1" si="8"/>
        <v>0.22337158480000005</v>
      </c>
      <c r="E62" s="235">
        <f t="shared" ca="1" si="8"/>
        <v>0.22337158480000005</v>
      </c>
      <c r="F62" s="235">
        <f t="shared" ca="1" si="3"/>
        <v>0.6701147543999999</v>
      </c>
      <c r="G62" s="235">
        <f t="shared" ca="1" si="3"/>
        <v>0.6701147543999999</v>
      </c>
      <c r="H62" s="235">
        <f t="shared" ca="1" si="4"/>
        <v>1.0051721316000002</v>
      </c>
      <c r="I62" s="236">
        <f t="shared" ca="1" si="5"/>
        <v>1.2285437164000002</v>
      </c>
      <c r="J62" s="237">
        <f t="shared" ca="1" si="10"/>
        <v>0</v>
      </c>
      <c r="K62" s="235">
        <f t="shared" ca="1" si="10"/>
        <v>0</v>
      </c>
      <c r="L62" s="235">
        <f t="shared" ca="1" si="10"/>
        <v>0</v>
      </c>
      <c r="M62" s="235">
        <f t="shared" ca="1" si="9"/>
        <v>9.3468643862731895</v>
      </c>
      <c r="N62" s="235">
        <f t="shared" ca="1" si="9"/>
        <v>9.3468643862731895</v>
      </c>
      <c r="O62" s="235">
        <f t="shared" ca="1" si="9"/>
        <v>33.567036186218715</v>
      </c>
      <c r="P62" s="235">
        <f t="shared" ca="1" si="9"/>
        <v>56.948572796111605</v>
      </c>
      <c r="Q62" s="238">
        <f ca="1">J62*VLOOKUP('Tipo de Pilha_AP42'!$E$1,'Área - us ur_AP42'!$A$4:$H$7,2,FALSE)/1000</f>
        <v>0</v>
      </c>
      <c r="R62" s="239">
        <f ca="1">K62*VLOOKUP('Tipo de Pilha_AP42'!$E$1,'Área - us ur_AP42'!$A$4:$H$7,3,FALSE)/1000</f>
        <v>0</v>
      </c>
      <c r="S62" s="239">
        <f ca="1">L62*VLOOKUP('Tipo de Pilha_AP42'!$E$1,'Área - us ur_AP42'!$A$4:$H$7,4,FALSE)/1000</f>
        <v>0</v>
      </c>
      <c r="T62" s="239">
        <f ca="1">M62*VLOOKUP('Tipo de Pilha_AP42'!$E$1,'Área - us ur_AP42'!$A$4:$H$7,5,FALSE)/1000</f>
        <v>4.4864949054111303E-3</v>
      </c>
      <c r="U62" s="239">
        <f ca="1">N62*VLOOKUP('Tipo de Pilha_AP42'!$E$1,'Área - us ur_AP42'!$A$4:$H$7,6,FALSE)/1000</f>
        <v>0</v>
      </c>
      <c r="V62" s="239">
        <f ca="1">O62*VLOOKUP('Tipo de Pilha_AP42'!$E$1,'Área - us ur_AP42'!$A$4:$H$7,7,FALSE)/1000</f>
        <v>4.0280443423462457E-3</v>
      </c>
      <c r="W62" s="240">
        <f ca="1">P62*VLOOKUP('Tipo de Pilha_AP42'!$E$1,'Área - us ur_AP42'!$A$4:$H$7,8,FALSE)/1000</f>
        <v>0</v>
      </c>
      <c r="X62" s="241">
        <f t="shared" ca="1" si="7"/>
        <v>8.5145392477573752E-3</v>
      </c>
    </row>
    <row r="63" spans="1:24" ht="15" customHeight="1" x14ac:dyDescent="0.2">
      <c r="A63" s="90">
        <f>'Série Vento-3 dias'!J63</f>
        <v>42187</v>
      </c>
      <c r="B63" s="55">
        <f ca="1">'Série Vento-3 dias'!K63</f>
        <v>11.16857924</v>
      </c>
      <c r="C63" s="235">
        <f t="shared" ca="1" si="8"/>
        <v>0.22337158480000005</v>
      </c>
      <c r="D63" s="235">
        <f t="shared" ca="1" si="8"/>
        <v>0.22337158480000005</v>
      </c>
      <c r="E63" s="235">
        <f t="shared" ca="1" si="8"/>
        <v>0.22337158480000005</v>
      </c>
      <c r="F63" s="235">
        <f t="shared" ca="1" si="3"/>
        <v>0.6701147543999999</v>
      </c>
      <c r="G63" s="235">
        <f t="shared" ca="1" si="3"/>
        <v>0.6701147543999999</v>
      </c>
      <c r="H63" s="235">
        <f t="shared" ca="1" si="4"/>
        <v>1.0051721316000002</v>
      </c>
      <c r="I63" s="236">
        <f t="shared" ca="1" si="5"/>
        <v>1.2285437164000002</v>
      </c>
      <c r="J63" s="237">
        <f t="shared" ca="1" si="10"/>
        <v>0</v>
      </c>
      <c r="K63" s="235">
        <f t="shared" ca="1" si="10"/>
        <v>0</v>
      </c>
      <c r="L63" s="235">
        <f t="shared" ca="1" si="10"/>
        <v>0</v>
      </c>
      <c r="M63" s="235">
        <f t="shared" ca="1" si="9"/>
        <v>9.3468643862731895</v>
      </c>
      <c r="N63" s="235">
        <f t="shared" ca="1" si="9"/>
        <v>9.3468643862731895</v>
      </c>
      <c r="O63" s="235">
        <f t="shared" ca="1" si="9"/>
        <v>33.567036186218715</v>
      </c>
      <c r="P63" s="235">
        <f t="shared" ca="1" si="9"/>
        <v>56.948572796111605</v>
      </c>
      <c r="Q63" s="238">
        <f ca="1">J63*VLOOKUP('Tipo de Pilha_AP42'!$E$1,'Área - us ur_AP42'!$A$4:$H$7,2,FALSE)/1000</f>
        <v>0</v>
      </c>
      <c r="R63" s="239">
        <f ca="1">K63*VLOOKUP('Tipo de Pilha_AP42'!$E$1,'Área - us ur_AP42'!$A$4:$H$7,3,FALSE)/1000</f>
        <v>0</v>
      </c>
      <c r="S63" s="239">
        <f ca="1">L63*VLOOKUP('Tipo de Pilha_AP42'!$E$1,'Área - us ur_AP42'!$A$4:$H$7,4,FALSE)/1000</f>
        <v>0</v>
      </c>
      <c r="T63" s="239">
        <f ca="1">M63*VLOOKUP('Tipo de Pilha_AP42'!$E$1,'Área - us ur_AP42'!$A$4:$H$7,5,FALSE)/1000</f>
        <v>4.4864949054111303E-3</v>
      </c>
      <c r="U63" s="239">
        <f ca="1">N63*VLOOKUP('Tipo de Pilha_AP42'!$E$1,'Área - us ur_AP42'!$A$4:$H$7,6,FALSE)/1000</f>
        <v>0</v>
      </c>
      <c r="V63" s="239">
        <f ca="1">O63*VLOOKUP('Tipo de Pilha_AP42'!$E$1,'Área - us ur_AP42'!$A$4:$H$7,7,FALSE)/1000</f>
        <v>4.0280443423462457E-3</v>
      </c>
      <c r="W63" s="240">
        <f ca="1">P63*VLOOKUP('Tipo de Pilha_AP42'!$E$1,'Área - us ur_AP42'!$A$4:$H$7,8,FALSE)/1000</f>
        <v>0</v>
      </c>
      <c r="X63" s="241">
        <f t="shared" ca="1" si="7"/>
        <v>8.5145392477573752E-3</v>
      </c>
    </row>
    <row r="64" spans="1:24" ht="15" customHeight="1" x14ac:dyDescent="0.2">
      <c r="A64" s="90">
        <f>'Série Vento-3 dias'!J64</f>
        <v>42190</v>
      </c>
      <c r="B64" s="55">
        <f ca="1">'Série Vento-3 dias'!K64</f>
        <v>15.464186639999999</v>
      </c>
      <c r="C64" s="235">
        <f t="shared" ca="1" si="8"/>
        <v>0.30928373280000004</v>
      </c>
      <c r="D64" s="235">
        <f t="shared" ca="1" si="8"/>
        <v>0.30928373280000004</v>
      </c>
      <c r="E64" s="235">
        <f t="shared" ca="1" si="8"/>
        <v>0.30928373280000004</v>
      </c>
      <c r="F64" s="235">
        <f t="shared" ca="1" si="3"/>
        <v>0.92785119839999997</v>
      </c>
      <c r="G64" s="235">
        <f t="shared" ca="1" si="3"/>
        <v>0.92785119839999997</v>
      </c>
      <c r="H64" s="235">
        <f t="shared" ca="1" si="4"/>
        <v>1.3917767976000002</v>
      </c>
      <c r="I64" s="236">
        <f t="shared" ca="1" si="5"/>
        <v>1.7010605304000002</v>
      </c>
      <c r="J64" s="237">
        <f t="shared" ca="1" si="10"/>
        <v>0</v>
      </c>
      <c r="K64" s="235">
        <f t="shared" ca="1" si="10"/>
        <v>0</v>
      </c>
      <c r="L64" s="235">
        <f t="shared" ca="1" si="10"/>
        <v>0</v>
      </c>
      <c r="M64" s="235">
        <f t="shared" ca="1" si="9"/>
        <v>26.821917273402335</v>
      </c>
      <c r="N64" s="235">
        <f t="shared" ca="1" si="9"/>
        <v>26.821917273402335</v>
      </c>
      <c r="O64" s="235">
        <f t="shared" ca="1" si="9"/>
        <v>77.695267227299297</v>
      </c>
      <c r="P64" s="235">
        <f t="shared" ca="1" si="9"/>
        <v>125.48101583256233</v>
      </c>
      <c r="Q64" s="238">
        <f ca="1">J64*VLOOKUP('Tipo de Pilha_AP42'!$E$1,'Área - us ur_AP42'!$A$4:$H$7,2,FALSE)/1000</f>
        <v>0</v>
      </c>
      <c r="R64" s="239">
        <f ca="1">K64*VLOOKUP('Tipo de Pilha_AP42'!$E$1,'Área - us ur_AP42'!$A$4:$H$7,3,FALSE)/1000</f>
        <v>0</v>
      </c>
      <c r="S64" s="239">
        <f ca="1">L64*VLOOKUP('Tipo de Pilha_AP42'!$E$1,'Área - us ur_AP42'!$A$4:$H$7,4,FALSE)/1000</f>
        <v>0</v>
      </c>
      <c r="T64" s="239">
        <f ca="1">M64*VLOOKUP('Tipo de Pilha_AP42'!$E$1,'Área - us ur_AP42'!$A$4:$H$7,5,FALSE)/1000</f>
        <v>1.287452029123312E-2</v>
      </c>
      <c r="U64" s="239">
        <f ca="1">N64*VLOOKUP('Tipo de Pilha_AP42'!$E$1,'Área - us ur_AP42'!$A$4:$H$7,6,FALSE)/1000</f>
        <v>0</v>
      </c>
      <c r="V64" s="239">
        <f ca="1">O64*VLOOKUP('Tipo de Pilha_AP42'!$E$1,'Área - us ur_AP42'!$A$4:$H$7,7,FALSE)/1000</f>
        <v>9.3234320672759153E-3</v>
      </c>
      <c r="W64" s="240">
        <f ca="1">P64*VLOOKUP('Tipo de Pilha_AP42'!$E$1,'Área - us ur_AP42'!$A$4:$H$7,8,FALSE)/1000</f>
        <v>0</v>
      </c>
      <c r="X64" s="241">
        <f t="shared" ca="1" si="7"/>
        <v>2.2197952358509035E-2</v>
      </c>
    </row>
    <row r="65" spans="1:24" ht="15" customHeight="1" x14ac:dyDescent="0.2">
      <c r="A65" s="90">
        <f>'Série Vento-3 dias'!J65</f>
        <v>42193</v>
      </c>
      <c r="B65" s="55">
        <f ca="1">'Série Vento-3 dias'!K65</f>
        <v>10.309457759999999</v>
      </c>
      <c r="C65" s="235">
        <f t="shared" ca="1" si="8"/>
        <v>0.20618915520000003</v>
      </c>
      <c r="D65" s="235">
        <f t="shared" ca="1" si="8"/>
        <v>0.20618915520000003</v>
      </c>
      <c r="E65" s="235">
        <f t="shared" ca="1" si="8"/>
        <v>0.20618915520000003</v>
      </c>
      <c r="F65" s="235">
        <f t="shared" ca="1" si="3"/>
        <v>0.61856746559999987</v>
      </c>
      <c r="G65" s="235">
        <f t="shared" ca="1" si="3"/>
        <v>0.61856746559999987</v>
      </c>
      <c r="H65" s="235">
        <f t="shared" ca="1" si="4"/>
        <v>0.92785119839999997</v>
      </c>
      <c r="I65" s="236">
        <f t="shared" ca="1" si="5"/>
        <v>1.1340403536000001</v>
      </c>
      <c r="J65" s="237">
        <f t="shared" ca="1" si="10"/>
        <v>0</v>
      </c>
      <c r="K65" s="235">
        <f t="shared" ca="1" si="10"/>
        <v>0</v>
      </c>
      <c r="L65" s="235">
        <f t="shared" ca="1" si="10"/>
        <v>0</v>
      </c>
      <c r="M65" s="235">
        <f t="shared" ca="1" si="9"/>
        <v>6.7765326068028102</v>
      </c>
      <c r="N65" s="235">
        <f t="shared" ca="1" si="9"/>
        <v>6.7765326068028102</v>
      </c>
      <c r="O65" s="235">
        <f t="shared" ca="1" si="9"/>
        <v>26.821917273402335</v>
      </c>
      <c r="P65" s="235">
        <f t="shared" ca="1" si="9"/>
        <v>46.350032370838377</v>
      </c>
      <c r="Q65" s="238">
        <f ca="1">J65*VLOOKUP('Tipo de Pilha_AP42'!$E$1,'Área - us ur_AP42'!$A$4:$H$7,2,FALSE)/1000</f>
        <v>0</v>
      </c>
      <c r="R65" s="239">
        <f ca="1">K65*VLOOKUP('Tipo de Pilha_AP42'!$E$1,'Área - us ur_AP42'!$A$4:$H$7,3,FALSE)/1000</f>
        <v>0</v>
      </c>
      <c r="S65" s="239">
        <f ca="1">L65*VLOOKUP('Tipo de Pilha_AP42'!$E$1,'Área - us ur_AP42'!$A$4:$H$7,4,FALSE)/1000</f>
        <v>0</v>
      </c>
      <c r="T65" s="239">
        <f ca="1">M65*VLOOKUP('Tipo de Pilha_AP42'!$E$1,'Área - us ur_AP42'!$A$4:$H$7,5,FALSE)/1000</f>
        <v>3.2527356512653486E-3</v>
      </c>
      <c r="U65" s="239">
        <f ca="1">N65*VLOOKUP('Tipo de Pilha_AP42'!$E$1,'Área - us ur_AP42'!$A$4:$H$7,6,FALSE)/1000</f>
        <v>0</v>
      </c>
      <c r="V65" s="239">
        <f ca="1">O65*VLOOKUP('Tipo de Pilha_AP42'!$E$1,'Área - us ur_AP42'!$A$4:$H$7,7,FALSE)/1000</f>
        <v>3.2186300728082799E-3</v>
      </c>
      <c r="W65" s="240">
        <f ca="1">P65*VLOOKUP('Tipo de Pilha_AP42'!$E$1,'Área - us ur_AP42'!$A$4:$H$7,8,FALSE)/1000</f>
        <v>0</v>
      </c>
      <c r="X65" s="241">
        <f t="shared" ca="1" si="7"/>
        <v>6.4713657240736289E-3</v>
      </c>
    </row>
    <row r="66" spans="1:24" ht="15" customHeight="1" x14ac:dyDescent="0.2">
      <c r="A66" s="90">
        <f>'Série Vento-3 dias'!J66</f>
        <v>42196</v>
      </c>
      <c r="B66" s="55">
        <f ca="1">'Série Vento-3 dias'!K66</f>
        <v>12.027700719999999</v>
      </c>
      <c r="C66" s="235">
        <f t="shared" ca="1" si="8"/>
        <v>0.24055401440000002</v>
      </c>
      <c r="D66" s="235">
        <f t="shared" ca="1" si="8"/>
        <v>0.24055401440000002</v>
      </c>
      <c r="E66" s="235">
        <f t="shared" ca="1" si="8"/>
        <v>0.24055401440000002</v>
      </c>
      <c r="F66" s="235">
        <f t="shared" ca="1" si="3"/>
        <v>0.72166204319999994</v>
      </c>
      <c r="G66" s="235">
        <f t="shared" ca="1" si="3"/>
        <v>0.72166204319999994</v>
      </c>
      <c r="H66" s="235">
        <f t="shared" ca="1" si="4"/>
        <v>1.0824930648</v>
      </c>
      <c r="I66" s="236">
        <f t="shared" ca="1" si="5"/>
        <v>1.3230470792</v>
      </c>
      <c r="J66" s="237">
        <f t="shared" ca="1" si="10"/>
        <v>0</v>
      </c>
      <c r="K66" s="235">
        <f t="shared" ca="1" si="10"/>
        <v>0</v>
      </c>
      <c r="L66" s="235">
        <f t="shared" ca="1" si="10"/>
        <v>0</v>
      </c>
      <c r="M66" s="235">
        <f t="shared" ca="1" si="9"/>
        <v>12.22542243172872</v>
      </c>
      <c r="N66" s="235">
        <f t="shared" ca="1" si="9"/>
        <v>12.22542243172872</v>
      </c>
      <c r="O66" s="235">
        <f t="shared" ca="1" si="9"/>
        <v>41.00566419750163</v>
      </c>
      <c r="P66" s="235">
        <f t="shared" ca="1" si="9"/>
        <v>68.583095948723766</v>
      </c>
      <c r="Q66" s="238">
        <f ca="1">J66*VLOOKUP('Tipo de Pilha_AP42'!$E$1,'Área - us ur_AP42'!$A$4:$H$7,2,FALSE)/1000</f>
        <v>0</v>
      </c>
      <c r="R66" s="239">
        <f ca="1">K66*VLOOKUP('Tipo de Pilha_AP42'!$E$1,'Área - us ur_AP42'!$A$4:$H$7,3,FALSE)/1000</f>
        <v>0</v>
      </c>
      <c r="S66" s="239">
        <f ca="1">L66*VLOOKUP('Tipo de Pilha_AP42'!$E$1,'Área - us ur_AP42'!$A$4:$H$7,4,FALSE)/1000</f>
        <v>0</v>
      </c>
      <c r="T66" s="239">
        <f ca="1">M66*VLOOKUP('Tipo de Pilha_AP42'!$E$1,'Área - us ur_AP42'!$A$4:$H$7,5,FALSE)/1000</f>
        <v>5.8682027672297852E-3</v>
      </c>
      <c r="U66" s="239">
        <f ca="1">N66*VLOOKUP('Tipo de Pilha_AP42'!$E$1,'Área - us ur_AP42'!$A$4:$H$7,6,FALSE)/1000</f>
        <v>0</v>
      </c>
      <c r="V66" s="239">
        <f ca="1">O66*VLOOKUP('Tipo de Pilha_AP42'!$E$1,'Área - us ur_AP42'!$A$4:$H$7,7,FALSE)/1000</f>
        <v>4.9206797037001961E-3</v>
      </c>
      <c r="W66" s="240">
        <f ca="1">P66*VLOOKUP('Tipo de Pilha_AP42'!$E$1,'Área - us ur_AP42'!$A$4:$H$7,8,FALSE)/1000</f>
        <v>0</v>
      </c>
      <c r="X66" s="241">
        <f t="shared" ca="1" si="7"/>
        <v>1.0788882470929982E-2</v>
      </c>
    </row>
    <row r="67" spans="1:24" ht="15" customHeight="1" x14ac:dyDescent="0.2">
      <c r="A67" s="90">
        <f>'Série Vento-3 dias'!J67</f>
        <v>42199</v>
      </c>
      <c r="B67" s="55">
        <f ca="1">'Série Vento-3 dias'!K67</f>
        <v>12.027700719999999</v>
      </c>
      <c r="C67" s="235">
        <f t="shared" ca="1" si="8"/>
        <v>0.24055401440000002</v>
      </c>
      <c r="D67" s="235">
        <f t="shared" ca="1" si="8"/>
        <v>0.24055401440000002</v>
      </c>
      <c r="E67" s="235">
        <f t="shared" ca="1" si="8"/>
        <v>0.24055401440000002</v>
      </c>
      <c r="F67" s="235">
        <f t="shared" ca="1" si="3"/>
        <v>0.72166204319999994</v>
      </c>
      <c r="G67" s="235">
        <f t="shared" ca="1" si="3"/>
        <v>0.72166204319999994</v>
      </c>
      <c r="H67" s="235">
        <f t="shared" ca="1" si="4"/>
        <v>1.0824930648</v>
      </c>
      <c r="I67" s="236">
        <f t="shared" ca="1" si="5"/>
        <v>1.3230470792</v>
      </c>
      <c r="J67" s="237">
        <f t="shared" ca="1" si="10"/>
        <v>0</v>
      </c>
      <c r="K67" s="235">
        <f t="shared" ca="1" si="10"/>
        <v>0</v>
      </c>
      <c r="L67" s="235">
        <f t="shared" ca="1" si="10"/>
        <v>0</v>
      </c>
      <c r="M67" s="235">
        <f t="shared" ca="1" si="9"/>
        <v>12.22542243172872</v>
      </c>
      <c r="N67" s="235">
        <f t="shared" ca="1" si="9"/>
        <v>12.22542243172872</v>
      </c>
      <c r="O67" s="235">
        <f t="shared" ca="1" si="9"/>
        <v>41.00566419750163</v>
      </c>
      <c r="P67" s="235">
        <f t="shared" ca="1" si="9"/>
        <v>68.583095948723766</v>
      </c>
      <c r="Q67" s="238">
        <f ca="1">J67*VLOOKUP('Tipo de Pilha_AP42'!$E$1,'Área - us ur_AP42'!$A$4:$H$7,2,FALSE)/1000</f>
        <v>0</v>
      </c>
      <c r="R67" s="239">
        <f ca="1">K67*VLOOKUP('Tipo de Pilha_AP42'!$E$1,'Área - us ur_AP42'!$A$4:$H$7,3,FALSE)/1000</f>
        <v>0</v>
      </c>
      <c r="S67" s="239">
        <f ca="1">L67*VLOOKUP('Tipo de Pilha_AP42'!$E$1,'Área - us ur_AP42'!$A$4:$H$7,4,FALSE)/1000</f>
        <v>0</v>
      </c>
      <c r="T67" s="239">
        <f ca="1">M67*VLOOKUP('Tipo de Pilha_AP42'!$E$1,'Área - us ur_AP42'!$A$4:$H$7,5,FALSE)/1000</f>
        <v>5.8682027672297852E-3</v>
      </c>
      <c r="U67" s="239">
        <f ca="1">N67*VLOOKUP('Tipo de Pilha_AP42'!$E$1,'Área - us ur_AP42'!$A$4:$H$7,6,FALSE)/1000</f>
        <v>0</v>
      </c>
      <c r="V67" s="239">
        <f ca="1">O67*VLOOKUP('Tipo de Pilha_AP42'!$E$1,'Área - us ur_AP42'!$A$4:$H$7,7,FALSE)/1000</f>
        <v>4.9206797037001961E-3</v>
      </c>
      <c r="W67" s="240">
        <f ca="1">P67*VLOOKUP('Tipo de Pilha_AP42'!$E$1,'Área - us ur_AP42'!$A$4:$H$7,8,FALSE)/1000</f>
        <v>0</v>
      </c>
      <c r="X67" s="241">
        <f t="shared" ca="1" si="7"/>
        <v>1.0788882470929982E-2</v>
      </c>
    </row>
    <row r="68" spans="1:24" ht="15" customHeight="1" x14ac:dyDescent="0.2">
      <c r="A68" s="90">
        <f>'Série Vento-3 dias'!J68</f>
        <v>42202</v>
      </c>
      <c r="B68" s="55">
        <f ca="1">'Série Vento-3 dias'!K68</f>
        <v>12.027700719999999</v>
      </c>
      <c r="C68" s="235">
        <f t="shared" ca="1" si="8"/>
        <v>0.24055401440000002</v>
      </c>
      <c r="D68" s="235">
        <f t="shared" ca="1" si="8"/>
        <v>0.24055401440000002</v>
      </c>
      <c r="E68" s="235">
        <f t="shared" ca="1" si="8"/>
        <v>0.24055401440000002</v>
      </c>
      <c r="F68" s="235">
        <f t="shared" ref="F68:G123" ca="1" si="11">0.1*0.6*$B68</f>
        <v>0.72166204319999994</v>
      </c>
      <c r="G68" s="235">
        <f t="shared" ca="1" si="11"/>
        <v>0.72166204319999994</v>
      </c>
      <c r="H68" s="235">
        <f t="shared" ref="H68:H123" ca="1" si="12">0.1*0.9*$B68</f>
        <v>1.0824930648</v>
      </c>
      <c r="I68" s="236">
        <f t="shared" ref="I68:I123" ca="1" si="13">0.1*1.1*$B68</f>
        <v>1.3230470792</v>
      </c>
      <c r="J68" s="237">
        <f t="shared" ca="1" si="10"/>
        <v>0</v>
      </c>
      <c r="K68" s="235">
        <f t="shared" ca="1" si="10"/>
        <v>0</v>
      </c>
      <c r="L68" s="235">
        <f t="shared" ca="1" si="10"/>
        <v>0</v>
      </c>
      <c r="M68" s="235">
        <f t="shared" ca="1" si="9"/>
        <v>12.22542243172872</v>
      </c>
      <c r="N68" s="235">
        <f t="shared" ca="1" si="9"/>
        <v>12.22542243172872</v>
      </c>
      <c r="O68" s="235">
        <f t="shared" ca="1" si="9"/>
        <v>41.00566419750163</v>
      </c>
      <c r="P68" s="235">
        <f t="shared" ca="1" si="9"/>
        <v>68.583095948723766</v>
      </c>
      <c r="Q68" s="238">
        <f ca="1">J68*VLOOKUP('Tipo de Pilha_AP42'!$E$1,'Área - us ur_AP42'!$A$4:$H$7,2,FALSE)/1000</f>
        <v>0</v>
      </c>
      <c r="R68" s="239">
        <f ca="1">K68*VLOOKUP('Tipo de Pilha_AP42'!$E$1,'Área - us ur_AP42'!$A$4:$H$7,3,FALSE)/1000</f>
        <v>0</v>
      </c>
      <c r="S68" s="239">
        <f ca="1">L68*VLOOKUP('Tipo de Pilha_AP42'!$E$1,'Área - us ur_AP42'!$A$4:$H$7,4,FALSE)/1000</f>
        <v>0</v>
      </c>
      <c r="T68" s="239">
        <f ca="1">M68*VLOOKUP('Tipo de Pilha_AP42'!$E$1,'Área - us ur_AP42'!$A$4:$H$7,5,FALSE)/1000</f>
        <v>5.8682027672297852E-3</v>
      </c>
      <c r="U68" s="239">
        <f ca="1">N68*VLOOKUP('Tipo de Pilha_AP42'!$E$1,'Área - us ur_AP42'!$A$4:$H$7,6,FALSE)/1000</f>
        <v>0</v>
      </c>
      <c r="V68" s="239">
        <f ca="1">O68*VLOOKUP('Tipo de Pilha_AP42'!$E$1,'Área - us ur_AP42'!$A$4:$H$7,7,FALSE)/1000</f>
        <v>4.9206797037001961E-3</v>
      </c>
      <c r="W68" s="240">
        <f ca="1">P68*VLOOKUP('Tipo de Pilha_AP42'!$E$1,'Área - us ur_AP42'!$A$4:$H$7,8,FALSE)/1000</f>
        <v>0</v>
      </c>
      <c r="X68" s="241">
        <f t="shared" ca="1" si="7"/>
        <v>1.0788882470929982E-2</v>
      </c>
    </row>
    <row r="69" spans="1:24" ht="15" customHeight="1" x14ac:dyDescent="0.2">
      <c r="A69" s="90">
        <f>'Série Vento-3 dias'!J69</f>
        <v>42205</v>
      </c>
      <c r="B69" s="55">
        <f ca="1">'Série Vento-3 dias'!K69</f>
        <v>9.4503362800000001</v>
      </c>
      <c r="C69" s="235">
        <f t="shared" ca="1" si="8"/>
        <v>0.18900672560000004</v>
      </c>
      <c r="D69" s="235">
        <f t="shared" ca="1" si="8"/>
        <v>0.18900672560000004</v>
      </c>
      <c r="E69" s="235">
        <f t="shared" ca="1" si="8"/>
        <v>0.18900672560000004</v>
      </c>
      <c r="F69" s="235">
        <f t="shared" ca="1" si="11"/>
        <v>0.56702017679999994</v>
      </c>
      <c r="G69" s="235">
        <f t="shared" ca="1" si="11"/>
        <v>0.56702017679999994</v>
      </c>
      <c r="H69" s="235">
        <f t="shared" ca="1" si="12"/>
        <v>0.85053026520000008</v>
      </c>
      <c r="I69" s="236">
        <f t="shared" ca="1" si="13"/>
        <v>1.0395369908000001</v>
      </c>
      <c r="J69" s="237">
        <f t="shared" ca="1" si="10"/>
        <v>0</v>
      </c>
      <c r="K69" s="235">
        <f t="shared" ca="1" si="10"/>
        <v>0</v>
      </c>
      <c r="L69" s="235">
        <f t="shared" ca="1" si="10"/>
        <v>0</v>
      </c>
      <c r="M69" s="235">
        <f t="shared" ca="1" si="9"/>
        <v>4.514427093317587</v>
      </c>
      <c r="N69" s="235">
        <f t="shared" ca="1" si="9"/>
        <v>4.514427093317587</v>
      </c>
      <c r="O69" s="235">
        <f t="shared" ca="1" si="9"/>
        <v>20.770307459052582</v>
      </c>
      <c r="P69" s="235">
        <f t="shared" ca="1" si="9"/>
        <v>36.787474672904132</v>
      </c>
      <c r="Q69" s="238">
        <f ca="1">J69*VLOOKUP('Tipo de Pilha_AP42'!$E$1,'Área - us ur_AP42'!$A$4:$H$7,2,FALSE)/1000</f>
        <v>0</v>
      </c>
      <c r="R69" s="239">
        <f ca="1">K69*VLOOKUP('Tipo de Pilha_AP42'!$E$1,'Área - us ur_AP42'!$A$4:$H$7,3,FALSE)/1000</f>
        <v>0</v>
      </c>
      <c r="S69" s="239">
        <f ca="1">L69*VLOOKUP('Tipo de Pilha_AP42'!$E$1,'Área - us ur_AP42'!$A$4:$H$7,4,FALSE)/1000</f>
        <v>0</v>
      </c>
      <c r="T69" s="239">
        <f ca="1">M69*VLOOKUP('Tipo de Pilha_AP42'!$E$1,'Área - us ur_AP42'!$A$4:$H$7,5,FALSE)/1000</f>
        <v>2.1669250047924417E-3</v>
      </c>
      <c r="U69" s="239">
        <f ca="1">N69*VLOOKUP('Tipo de Pilha_AP42'!$E$1,'Área - us ur_AP42'!$A$4:$H$7,6,FALSE)/1000</f>
        <v>0</v>
      </c>
      <c r="V69" s="239">
        <f ca="1">O69*VLOOKUP('Tipo de Pilha_AP42'!$E$1,'Área - us ur_AP42'!$A$4:$H$7,7,FALSE)/1000</f>
        <v>2.4924368950863095E-3</v>
      </c>
      <c r="W69" s="240">
        <f ca="1">P69*VLOOKUP('Tipo de Pilha_AP42'!$E$1,'Área - us ur_AP42'!$A$4:$H$7,8,FALSE)/1000</f>
        <v>0</v>
      </c>
      <c r="X69" s="241">
        <f t="shared" ref="X69:X123" ca="1" si="14">SUM(Q69:W69)</f>
        <v>4.6593618998787513E-3</v>
      </c>
    </row>
    <row r="70" spans="1:24" ht="15" customHeight="1" x14ac:dyDescent="0.2">
      <c r="A70" s="90">
        <f>'Série Vento-3 dias'!J70</f>
        <v>42208</v>
      </c>
      <c r="B70" s="55">
        <f ca="1">'Série Vento-3 dias'!K70</f>
        <v>14.605065159999999</v>
      </c>
      <c r="C70" s="235">
        <f t="shared" ca="1" si="8"/>
        <v>0.29210130320000005</v>
      </c>
      <c r="D70" s="235">
        <f t="shared" ca="1" si="8"/>
        <v>0.29210130320000005</v>
      </c>
      <c r="E70" s="235">
        <f t="shared" ca="1" si="8"/>
        <v>0.29210130320000005</v>
      </c>
      <c r="F70" s="235">
        <f t="shared" ca="1" si="11"/>
        <v>0.87630390959999993</v>
      </c>
      <c r="G70" s="235">
        <f t="shared" ca="1" si="11"/>
        <v>0.87630390959999993</v>
      </c>
      <c r="H70" s="235">
        <f t="shared" ca="1" si="12"/>
        <v>1.3144558644</v>
      </c>
      <c r="I70" s="236">
        <f t="shared" ca="1" si="13"/>
        <v>1.6065571676000001</v>
      </c>
      <c r="J70" s="237">
        <f t="shared" ca="1" si="10"/>
        <v>0</v>
      </c>
      <c r="K70" s="235">
        <f t="shared" ca="1" si="10"/>
        <v>0</v>
      </c>
      <c r="L70" s="235">
        <f t="shared" ca="1" si="10"/>
        <v>0</v>
      </c>
      <c r="M70" s="235">
        <f t="shared" ca="1" si="9"/>
        <v>22.710454164006201</v>
      </c>
      <c r="N70" s="235">
        <f t="shared" ca="1" si="9"/>
        <v>22.710454164006201</v>
      </c>
      <c r="O70" s="235">
        <f t="shared" ca="1" si="9"/>
        <v>67.482602822149971</v>
      </c>
      <c r="P70" s="235">
        <f t="shared" ca="1" si="9"/>
        <v>109.70256177059423</v>
      </c>
      <c r="Q70" s="238">
        <f ca="1">J70*VLOOKUP('Tipo de Pilha_AP42'!$E$1,'Área - us ur_AP42'!$A$4:$H$7,2,FALSE)/1000</f>
        <v>0</v>
      </c>
      <c r="R70" s="239">
        <f ca="1">K70*VLOOKUP('Tipo de Pilha_AP42'!$E$1,'Área - us ur_AP42'!$A$4:$H$7,3,FALSE)/1000</f>
        <v>0</v>
      </c>
      <c r="S70" s="239">
        <f ca="1">L70*VLOOKUP('Tipo de Pilha_AP42'!$E$1,'Área - us ur_AP42'!$A$4:$H$7,4,FALSE)/1000</f>
        <v>0</v>
      </c>
      <c r="T70" s="239">
        <f ca="1">M70*VLOOKUP('Tipo de Pilha_AP42'!$E$1,'Área - us ur_AP42'!$A$4:$H$7,5,FALSE)/1000</f>
        <v>1.0901017998722977E-2</v>
      </c>
      <c r="U70" s="239">
        <f ca="1">N70*VLOOKUP('Tipo de Pilha_AP42'!$E$1,'Área - us ur_AP42'!$A$4:$H$7,6,FALSE)/1000</f>
        <v>0</v>
      </c>
      <c r="V70" s="239">
        <f ca="1">O70*VLOOKUP('Tipo de Pilha_AP42'!$E$1,'Área - us ur_AP42'!$A$4:$H$7,7,FALSE)/1000</f>
        <v>8.0979123386579963E-3</v>
      </c>
      <c r="W70" s="240">
        <f ca="1">P70*VLOOKUP('Tipo de Pilha_AP42'!$E$1,'Área - us ur_AP42'!$A$4:$H$7,8,FALSE)/1000</f>
        <v>0</v>
      </c>
      <c r="X70" s="241">
        <f t="shared" ca="1" si="14"/>
        <v>1.8998930337380975E-2</v>
      </c>
    </row>
    <row r="71" spans="1:24" ht="15" customHeight="1" x14ac:dyDescent="0.2">
      <c r="A71" s="90">
        <f>'Série Vento-3 dias'!J71</f>
        <v>42211</v>
      </c>
      <c r="B71" s="55">
        <f ca="1">'Série Vento-3 dias'!K71</f>
        <v>13.74594368</v>
      </c>
      <c r="C71" s="235">
        <f t="shared" ca="1" si="8"/>
        <v>0.27491887360000006</v>
      </c>
      <c r="D71" s="235">
        <f t="shared" ca="1" si="8"/>
        <v>0.27491887360000006</v>
      </c>
      <c r="E71" s="235">
        <f t="shared" ca="1" si="8"/>
        <v>0.27491887360000006</v>
      </c>
      <c r="F71" s="235">
        <f t="shared" ca="1" si="11"/>
        <v>0.82475662080000001</v>
      </c>
      <c r="G71" s="235">
        <f t="shared" ca="1" si="11"/>
        <v>0.82475662080000001</v>
      </c>
      <c r="H71" s="235">
        <f t="shared" ca="1" si="12"/>
        <v>1.2371349312000002</v>
      </c>
      <c r="I71" s="236">
        <f t="shared" ca="1" si="13"/>
        <v>1.5120538048000003</v>
      </c>
      <c r="J71" s="237">
        <f t="shared" ca="1" si="10"/>
        <v>0</v>
      </c>
      <c r="K71" s="235">
        <f t="shared" ca="1" si="10"/>
        <v>0</v>
      </c>
      <c r="L71" s="235">
        <f t="shared" ca="1" si="10"/>
        <v>0</v>
      </c>
      <c r="M71" s="235">
        <f t="shared" ca="1" si="9"/>
        <v>18.90721732059523</v>
      </c>
      <c r="N71" s="235">
        <f t="shared" ca="1" si="9"/>
        <v>18.90721732059523</v>
      </c>
      <c r="O71" s="235">
        <f t="shared" ca="1" si="9"/>
        <v>57.963447515467294</v>
      </c>
      <c r="P71" s="235">
        <f t="shared" ca="1" si="9"/>
        <v>94.960090435965128</v>
      </c>
      <c r="Q71" s="238">
        <f ca="1">J71*VLOOKUP('Tipo de Pilha_AP42'!$E$1,'Área - us ur_AP42'!$A$4:$H$7,2,FALSE)/1000</f>
        <v>0</v>
      </c>
      <c r="R71" s="239">
        <f ca="1">K71*VLOOKUP('Tipo de Pilha_AP42'!$E$1,'Área - us ur_AP42'!$A$4:$H$7,3,FALSE)/1000</f>
        <v>0</v>
      </c>
      <c r="S71" s="239">
        <f ca="1">L71*VLOOKUP('Tipo de Pilha_AP42'!$E$1,'Área - us ur_AP42'!$A$4:$H$7,4,FALSE)/1000</f>
        <v>0</v>
      </c>
      <c r="T71" s="239">
        <f ca="1">M71*VLOOKUP('Tipo de Pilha_AP42'!$E$1,'Área - us ur_AP42'!$A$4:$H$7,5,FALSE)/1000</f>
        <v>9.0754643138857109E-3</v>
      </c>
      <c r="U71" s="239">
        <f ca="1">N71*VLOOKUP('Tipo de Pilha_AP42'!$E$1,'Área - us ur_AP42'!$A$4:$H$7,6,FALSE)/1000</f>
        <v>0</v>
      </c>
      <c r="V71" s="239">
        <f ca="1">O71*VLOOKUP('Tipo de Pilha_AP42'!$E$1,'Área - us ur_AP42'!$A$4:$H$7,7,FALSE)/1000</f>
        <v>6.9556137018560752E-3</v>
      </c>
      <c r="W71" s="240">
        <f ca="1">P71*VLOOKUP('Tipo de Pilha_AP42'!$E$1,'Área - us ur_AP42'!$A$4:$H$7,8,FALSE)/1000</f>
        <v>0</v>
      </c>
      <c r="X71" s="241">
        <f t="shared" ca="1" si="14"/>
        <v>1.6031078015741787E-2</v>
      </c>
    </row>
    <row r="72" spans="1:24" ht="15" customHeight="1" x14ac:dyDescent="0.2">
      <c r="A72" s="90">
        <f>'Série Vento-3 dias'!J72</f>
        <v>42214</v>
      </c>
      <c r="B72" s="55">
        <f ca="1">'Série Vento-3 dias'!K72</f>
        <v>12.886822199999999</v>
      </c>
      <c r="C72" s="235">
        <f t="shared" ca="1" si="8"/>
        <v>0.25773644400000001</v>
      </c>
      <c r="D72" s="235">
        <f t="shared" ca="1" si="8"/>
        <v>0.25773644400000001</v>
      </c>
      <c r="E72" s="235">
        <f t="shared" ca="1" si="8"/>
        <v>0.25773644400000001</v>
      </c>
      <c r="F72" s="235">
        <f t="shared" ca="1" si="11"/>
        <v>0.77320933199999997</v>
      </c>
      <c r="G72" s="235">
        <f t="shared" ca="1" si="11"/>
        <v>0.77320933199999997</v>
      </c>
      <c r="H72" s="235">
        <f t="shared" ca="1" si="12"/>
        <v>1.159813998</v>
      </c>
      <c r="I72" s="236">
        <f t="shared" ca="1" si="13"/>
        <v>1.417550442</v>
      </c>
      <c r="J72" s="237">
        <f t="shared" ca="1" si="10"/>
        <v>0</v>
      </c>
      <c r="K72" s="235">
        <f t="shared" ca="1" si="10"/>
        <v>0</v>
      </c>
      <c r="L72" s="235">
        <f t="shared" ca="1" si="10"/>
        <v>0</v>
      </c>
      <c r="M72" s="235">
        <f t="shared" ca="1" si="9"/>
        <v>15.412206743169399</v>
      </c>
      <c r="N72" s="235">
        <f t="shared" ca="1" si="9"/>
        <v>15.412206743169399</v>
      </c>
      <c r="O72" s="235">
        <f t="shared" ca="1" si="9"/>
        <v>49.137801307251152</v>
      </c>
      <c r="P72" s="235">
        <f t="shared" ca="1" si="9"/>
        <v>81.253601828674945</v>
      </c>
      <c r="Q72" s="238">
        <f ca="1">J72*VLOOKUP('Tipo de Pilha_AP42'!$E$1,'Área - us ur_AP42'!$A$4:$H$7,2,FALSE)/1000</f>
        <v>0</v>
      </c>
      <c r="R72" s="239">
        <f ca="1">K72*VLOOKUP('Tipo de Pilha_AP42'!$E$1,'Área - us ur_AP42'!$A$4:$H$7,3,FALSE)/1000</f>
        <v>0</v>
      </c>
      <c r="S72" s="239">
        <f ca="1">L72*VLOOKUP('Tipo de Pilha_AP42'!$E$1,'Área - us ur_AP42'!$A$4:$H$7,4,FALSE)/1000</f>
        <v>0</v>
      </c>
      <c r="T72" s="239">
        <f ca="1">M72*VLOOKUP('Tipo de Pilha_AP42'!$E$1,'Área - us ur_AP42'!$A$4:$H$7,5,FALSE)/1000</f>
        <v>7.3978592367213115E-3</v>
      </c>
      <c r="U72" s="239">
        <f ca="1">N72*VLOOKUP('Tipo de Pilha_AP42'!$E$1,'Área - us ur_AP42'!$A$4:$H$7,6,FALSE)/1000</f>
        <v>0</v>
      </c>
      <c r="V72" s="239">
        <f ca="1">O72*VLOOKUP('Tipo de Pilha_AP42'!$E$1,'Área - us ur_AP42'!$A$4:$H$7,7,FALSE)/1000</f>
        <v>5.8965361568701384E-3</v>
      </c>
      <c r="W72" s="240">
        <f ca="1">P72*VLOOKUP('Tipo de Pilha_AP42'!$E$1,'Área - us ur_AP42'!$A$4:$H$7,8,FALSE)/1000</f>
        <v>0</v>
      </c>
      <c r="X72" s="241">
        <f t="shared" ca="1" si="14"/>
        <v>1.329439539359145E-2</v>
      </c>
    </row>
    <row r="73" spans="1:24" ht="15" customHeight="1" x14ac:dyDescent="0.2">
      <c r="A73" s="90">
        <f>'Série Vento-3 dias'!J73</f>
        <v>42217</v>
      </c>
      <c r="B73" s="55">
        <f ca="1">'Série Vento-3 dias'!K73</f>
        <v>10.309457759999999</v>
      </c>
      <c r="C73" s="235">
        <f t="shared" ca="1" si="8"/>
        <v>0.20618915520000003</v>
      </c>
      <c r="D73" s="235">
        <f t="shared" ca="1" si="8"/>
        <v>0.20618915520000003</v>
      </c>
      <c r="E73" s="235">
        <f t="shared" ca="1" si="8"/>
        <v>0.20618915520000003</v>
      </c>
      <c r="F73" s="235">
        <f t="shared" ca="1" si="11"/>
        <v>0.61856746559999987</v>
      </c>
      <c r="G73" s="235">
        <f t="shared" ca="1" si="11"/>
        <v>0.61856746559999987</v>
      </c>
      <c r="H73" s="235">
        <f t="shared" ca="1" si="12"/>
        <v>0.92785119839999997</v>
      </c>
      <c r="I73" s="236">
        <f t="shared" ca="1" si="13"/>
        <v>1.1340403536000001</v>
      </c>
      <c r="J73" s="237">
        <f t="shared" ca="1" si="10"/>
        <v>0</v>
      </c>
      <c r="K73" s="235">
        <f t="shared" ca="1" si="10"/>
        <v>0</v>
      </c>
      <c r="L73" s="235">
        <f t="shared" ca="1" si="10"/>
        <v>0</v>
      </c>
      <c r="M73" s="235">
        <f t="shared" ca="1" si="9"/>
        <v>6.7765326068028102</v>
      </c>
      <c r="N73" s="235">
        <f t="shared" ca="1" si="9"/>
        <v>6.7765326068028102</v>
      </c>
      <c r="O73" s="235">
        <f t="shared" ca="1" si="9"/>
        <v>26.821917273402335</v>
      </c>
      <c r="P73" s="235">
        <f t="shared" ca="1" si="9"/>
        <v>46.350032370838377</v>
      </c>
      <c r="Q73" s="238">
        <f ca="1">J73*VLOOKUP('Tipo de Pilha_AP42'!$E$1,'Área - us ur_AP42'!$A$4:$H$7,2,FALSE)/1000</f>
        <v>0</v>
      </c>
      <c r="R73" s="239">
        <f ca="1">K73*VLOOKUP('Tipo de Pilha_AP42'!$E$1,'Área - us ur_AP42'!$A$4:$H$7,3,FALSE)/1000</f>
        <v>0</v>
      </c>
      <c r="S73" s="239">
        <f ca="1">L73*VLOOKUP('Tipo de Pilha_AP42'!$E$1,'Área - us ur_AP42'!$A$4:$H$7,4,FALSE)/1000</f>
        <v>0</v>
      </c>
      <c r="T73" s="239">
        <f ca="1">M73*VLOOKUP('Tipo de Pilha_AP42'!$E$1,'Área - us ur_AP42'!$A$4:$H$7,5,FALSE)/1000</f>
        <v>3.2527356512653486E-3</v>
      </c>
      <c r="U73" s="239">
        <f ca="1">N73*VLOOKUP('Tipo de Pilha_AP42'!$E$1,'Área - us ur_AP42'!$A$4:$H$7,6,FALSE)/1000</f>
        <v>0</v>
      </c>
      <c r="V73" s="239">
        <f ca="1">O73*VLOOKUP('Tipo de Pilha_AP42'!$E$1,'Área - us ur_AP42'!$A$4:$H$7,7,FALSE)/1000</f>
        <v>3.2186300728082799E-3</v>
      </c>
      <c r="W73" s="240">
        <f ca="1">P73*VLOOKUP('Tipo de Pilha_AP42'!$E$1,'Área - us ur_AP42'!$A$4:$H$7,8,FALSE)/1000</f>
        <v>0</v>
      </c>
      <c r="X73" s="241">
        <f t="shared" ca="1" si="14"/>
        <v>6.4713657240736289E-3</v>
      </c>
    </row>
    <row r="74" spans="1:24" ht="15" customHeight="1" x14ac:dyDescent="0.2">
      <c r="A74" s="90">
        <f>'Série Vento-3 dias'!J74</f>
        <v>42220</v>
      </c>
      <c r="B74" s="55">
        <f ca="1">'Série Vento-3 dias'!K74</f>
        <v>12.886822199999999</v>
      </c>
      <c r="C74" s="235">
        <f t="shared" ca="1" si="8"/>
        <v>0.25773644400000001</v>
      </c>
      <c r="D74" s="235">
        <f t="shared" ca="1" si="8"/>
        <v>0.25773644400000001</v>
      </c>
      <c r="E74" s="235">
        <f t="shared" ca="1" si="8"/>
        <v>0.25773644400000001</v>
      </c>
      <c r="F74" s="235">
        <f t="shared" ca="1" si="11"/>
        <v>0.77320933199999997</v>
      </c>
      <c r="G74" s="235">
        <f t="shared" ca="1" si="11"/>
        <v>0.77320933199999997</v>
      </c>
      <c r="H74" s="235">
        <f t="shared" ca="1" si="12"/>
        <v>1.159813998</v>
      </c>
      <c r="I74" s="236">
        <f t="shared" ca="1" si="13"/>
        <v>1.417550442</v>
      </c>
      <c r="J74" s="237">
        <f t="shared" ca="1" si="10"/>
        <v>0</v>
      </c>
      <c r="K74" s="235">
        <f t="shared" ca="1" si="10"/>
        <v>0</v>
      </c>
      <c r="L74" s="235">
        <f t="shared" ca="1" si="10"/>
        <v>0</v>
      </c>
      <c r="M74" s="235">
        <f t="shared" ca="1" si="9"/>
        <v>15.412206743169399</v>
      </c>
      <c r="N74" s="235">
        <f t="shared" ca="1" si="9"/>
        <v>15.412206743169399</v>
      </c>
      <c r="O74" s="235">
        <f t="shared" ca="1" si="9"/>
        <v>49.137801307251152</v>
      </c>
      <c r="P74" s="235">
        <f t="shared" ca="1" si="9"/>
        <v>81.253601828674945</v>
      </c>
      <c r="Q74" s="238">
        <f ca="1">J74*VLOOKUP('Tipo de Pilha_AP42'!$E$1,'Área - us ur_AP42'!$A$4:$H$7,2,FALSE)/1000</f>
        <v>0</v>
      </c>
      <c r="R74" s="239">
        <f ca="1">K74*VLOOKUP('Tipo de Pilha_AP42'!$E$1,'Área - us ur_AP42'!$A$4:$H$7,3,FALSE)/1000</f>
        <v>0</v>
      </c>
      <c r="S74" s="239">
        <f ca="1">L74*VLOOKUP('Tipo de Pilha_AP42'!$E$1,'Área - us ur_AP42'!$A$4:$H$7,4,FALSE)/1000</f>
        <v>0</v>
      </c>
      <c r="T74" s="239">
        <f ca="1">M74*VLOOKUP('Tipo de Pilha_AP42'!$E$1,'Área - us ur_AP42'!$A$4:$H$7,5,FALSE)/1000</f>
        <v>7.3978592367213115E-3</v>
      </c>
      <c r="U74" s="239">
        <f ca="1">N74*VLOOKUP('Tipo de Pilha_AP42'!$E$1,'Área - us ur_AP42'!$A$4:$H$7,6,FALSE)/1000</f>
        <v>0</v>
      </c>
      <c r="V74" s="239">
        <f ca="1">O74*VLOOKUP('Tipo de Pilha_AP42'!$E$1,'Área - us ur_AP42'!$A$4:$H$7,7,FALSE)/1000</f>
        <v>5.8965361568701384E-3</v>
      </c>
      <c r="W74" s="240">
        <f ca="1">P74*VLOOKUP('Tipo de Pilha_AP42'!$E$1,'Área - us ur_AP42'!$A$4:$H$7,8,FALSE)/1000</f>
        <v>0</v>
      </c>
      <c r="X74" s="241">
        <f t="shared" ca="1" si="14"/>
        <v>1.329439539359145E-2</v>
      </c>
    </row>
    <row r="75" spans="1:24" ht="15" customHeight="1" x14ac:dyDescent="0.2">
      <c r="A75" s="90">
        <f>'Série Vento-3 dias'!J75</f>
        <v>42223</v>
      </c>
      <c r="B75" s="55">
        <f ca="1">'Série Vento-3 dias'!K75</f>
        <v>14.605065159999999</v>
      </c>
      <c r="C75" s="235">
        <f t="shared" ca="1" si="8"/>
        <v>0.29210130320000005</v>
      </c>
      <c r="D75" s="235">
        <f t="shared" ca="1" si="8"/>
        <v>0.29210130320000005</v>
      </c>
      <c r="E75" s="235">
        <f t="shared" ca="1" si="8"/>
        <v>0.29210130320000005</v>
      </c>
      <c r="F75" s="235">
        <f t="shared" ca="1" si="11"/>
        <v>0.87630390959999993</v>
      </c>
      <c r="G75" s="235">
        <f t="shared" ca="1" si="11"/>
        <v>0.87630390959999993</v>
      </c>
      <c r="H75" s="235">
        <f t="shared" ca="1" si="12"/>
        <v>1.3144558644</v>
      </c>
      <c r="I75" s="236">
        <f t="shared" ca="1" si="13"/>
        <v>1.6065571676000001</v>
      </c>
      <c r="J75" s="237">
        <f t="shared" ca="1" si="10"/>
        <v>0</v>
      </c>
      <c r="K75" s="235">
        <f t="shared" ca="1" si="10"/>
        <v>0</v>
      </c>
      <c r="L75" s="235">
        <f t="shared" ca="1" si="10"/>
        <v>0</v>
      </c>
      <c r="M75" s="235">
        <f t="shared" ca="1" si="9"/>
        <v>22.710454164006201</v>
      </c>
      <c r="N75" s="235">
        <f t="shared" ca="1" si="9"/>
        <v>22.710454164006201</v>
      </c>
      <c r="O75" s="235">
        <f t="shared" ca="1" si="9"/>
        <v>67.482602822149971</v>
      </c>
      <c r="P75" s="235">
        <f t="shared" ca="1" si="9"/>
        <v>109.70256177059423</v>
      </c>
      <c r="Q75" s="238">
        <f ca="1">J75*VLOOKUP('Tipo de Pilha_AP42'!$E$1,'Área - us ur_AP42'!$A$4:$H$7,2,FALSE)/1000</f>
        <v>0</v>
      </c>
      <c r="R75" s="239">
        <f ca="1">K75*VLOOKUP('Tipo de Pilha_AP42'!$E$1,'Área - us ur_AP42'!$A$4:$H$7,3,FALSE)/1000</f>
        <v>0</v>
      </c>
      <c r="S75" s="239">
        <f ca="1">L75*VLOOKUP('Tipo de Pilha_AP42'!$E$1,'Área - us ur_AP42'!$A$4:$H$7,4,FALSE)/1000</f>
        <v>0</v>
      </c>
      <c r="T75" s="239">
        <f ca="1">M75*VLOOKUP('Tipo de Pilha_AP42'!$E$1,'Área - us ur_AP42'!$A$4:$H$7,5,FALSE)/1000</f>
        <v>1.0901017998722977E-2</v>
      </c>
      <c r="U75" s="239">
        <f ca="1">N75*VLOOKUP('Tipo de Pilha_AP42'!$E$1,'Área - us ur_AP42'!$A$4:$H$7,6,FALSE)/1000</f>
        <v>0</v>
      </c>
      <c r="V75" s="239">
        <f ca="1">O75*VLOOKUP('Tipo de Pilha_AP42'!$E$1,'Área - us ur_AP42'!$A$4:$H$7,7,FALSE)/1000</f>
        <v>8.0979123386579963E-3</v>
      </c>
      <c r="W75" s="240">
        <f ca="1">P75*VLOOKUP('Tipo de Pilha_AP42'!$E$1,'Área - us ur_AP42'!$A$4:$H$7,8,FALSE)/1000</f>
        <v>0</v>
      </c>
      <c r="X75" s="241">
        <f t="shared" ca="1" si="14"/>
        <v>1.8998930337380975E-2</v>
      </c>
    </row>
    <row r="76" spans="1:24" ht="15" customHeight="1" x14ac:dyDescent="0.2">
      <c r="A76" s="90">
        <f>'Série Vento-3 dias'!J76</f>
        <v>42226</v>
      </c>
      <c r="B76" s="55">
        <f ca="1">'Série Vento-3 dias'!K76</f>
        <v>10.309457759999999</v>
      </c>
      <c r="C76" s="235">
        <f t="shared" ca="1" si="8"/>
        <v>0.20618915520000003</v>
      </c>
      <c r="D76" s="235">
        <f t="shared" ca="1" si="8"/>
        <v>0.20618915520000003</v>
      </c>
      <c r="E76" s="235">
        <f t="shared" ca="1" si="8"/>
        <v>0.20618915520000003</v>
      </c>
      <c r="F76" s="235">
        <f t="shared" ca="1" si="11"/>
        <v>0.61856746559999987</v>
      </c>
      <c r="G76" s="235">
        <f t="shared" ca="1" si="11"/>
        <v>0.61856746559999987</v>
      </c>
      <c r="H76" s="235">
        <f t="shared" ca="1" si="12"/>
        <v>0.92785119839999997</v>
      </c>
      <c r="I76" s="236">
        <f t="shared" ca="1" si="13"/>
        <v>1.1340403536000001</v>
      </c>
      <c r="J76" s="237">
        <f t="shared" ca="1" si="10"/>
        <v>0</v>
      </c>
      <c r="K76" s="235">
        <f t="shared" ca="1" si="10"/>
        <v>0</v>
      </c>
      <c r="L76" s="235">
        <f t="shared" ca="1" si="10"/>
        <v>0</v>
      </c>
      <c r="M76" s="235">
        <f t="shared" ca="1" si="9"/>
        <v>6.7765326068028102</v>
      </c>
      <c r="N76" s="235">
        <f t="shared" ca="1" si="9"/>
        <v>6.7765326068028102</v>
      </c>
      <c r="O76" s="235">
        <f t="shared" ca="1" si="9"/>
        <v>26.821917273402335</v>
      </c>
      <c r="P76" s="235">
        <f t="shared" ca="1" si="9"/>
        <v>46.350032370838377</v>
      </c>
      <c r="Q76" s="238">
        <f ca="1">J76*VLOOKUP('Tipo de Pilha_AP42'!$E$1,'Área - us ur_AP42'!$A$4:$H$7,2,FALSE)/1000</f>
        <v>0</v>
      </c>
      <c r="R76" s="239">
        <f ca="1">K76*VLOOKUP('Tipo de Pilha_AP42'!$E$1,'Área - us ur_AP42'!$A$4:$H$7,3,FALSE)/1000</f>
        <v>0</v>
      </c>
      <c r="S76" s="239">
        <f ca="1">L76*VLOOKUP('Tipo de Pilha_AP42'!$E$1,'Área - us ur_AP42'!$A$4:$H$7,4,FALSE)/1000</f>
        <v>0</v>
      </c>
      <c r="T76" s="239">
        <f ca="1">M76*VLOOKUP('Tipo de Pilha_AP42'!$E$1,'Área - us ur_AP42'!$A$4:$H$7,5,FALSE)/1000</f>
        <v>3.2527356512653486E-3</v>
      </c>
      <c r="U76" s="239">
        <f ca="1">N76*VLOOKUP('Tipo de Pilha_AP42'!$E$1,'Área - us ur_AP42'!$A$4:$H$7,6,FALSE)/1000</f>
        <v>0</v>
      </c>
      <c r="V76" s="239">
        <f ca="1">O76*VLOOKUP('Tipo de Pilha_AP42'!$E$1,'Área - us ur_AP42'!$A$4:$H$7,7,FALSE)/1000</f>
        <v>3.2186300728082799E-3</v>
      </c>
      <c r="W76" s="240">
        <f ca="1">P76*VLOOKUP('Tipo de Pilha_AP42'!$E$1,'Área - us ur_AP42'!$A$4:$H$7,8,FALSE)/1000</f>
        <v>0</v>
      </c>
      <c r="X76" s="241">
        <f t="shared" ca="1" si="14"/>
        <v>6.4713657240736289E-3</v>
      </c>
    </row>
    <row r="77" spans="1:24" ht="15" customHeight="1" x14ac:dyDescent="0.2">
      <c r="A77" s="90">
        <f>'Série Vento-3 dias'!J77</f>
        <v>42229</v>
      </c>
      <c r="B77" s="55">
        <f ca="1">'Série Vento-3 dias'!K77</f>
        <v>8.5912147999999995</v>
      </c>
      <c r="C77" s="235">
        <f t="shared" ca="1" si="8"/>
        <v>0.17182429600000002</v>
      </c>
      <c r="D77" s="235">
        <f t="shared" ca="1" si="8"/>
        <v>0.17182429600000002</v>
      </c>
      <c r="E77" s="235">
        <f t="shared" ca="1" si="8"/>
        <v>0.17182429600000002</v>
      </c>
      <c r="F77" s="235">
        <f t="shared" ca="1" si="11"/>
        <v>0.51547288799999991</v>
      </c>
      <c r="G77" s="235">
        <f t="shared" ca="1" si="11"/>
        <v>0.51547288799999991</v>
      </c>
      <c r="H77" s="235">
        <f t="shared" ca="1" si="12"/>
        <v>0.77320933200000008</v>
      </c>
      <c r="I77" s="236">
        <f t="shared" ca="1" si="13"/>
        <v>0.94503362800000001</v>
      </c>
      <c r="J77" s="237">
        <f t="shared" ca="1" si="10"/>
        <v>0</v>
      </c>
      <c r="K77" s="235">
        <f t="shared" ca="1" si="10"/>
        <v>0</v>
      </c>
      <c r="L77" s="235">
        <f t="shared" ca="1" si="10"/>
        <v>0</v>
      </c>
      <c r="M77" s="235">
        <f t="shared" ca="1" si="9"/>
        <v>2.5605478458175086</v>
      </c>
      <c r="N77" s="235">
        <f t="shared" ca="1" si="9"/>
        <v>2.5605478458175086</v>
      </c>
      <c r="O77" s="235">
        <f t="shared" ca="1" si="9"/>
        <v>15.412206743169406</v>
      </c>
      <c r="P77" s="235">
        <f t="shared" ca="1" si="9"/>
        <v>28.260899702308862</v>
      </c>
      <c r="Q77" s="238">
        <f ca="1">J77*VLOOKUP('Tipo de Pilha_AP42'!$E$1,'Área - us ur_AP42'!$A$4:$H$7,2,FALSE)/1000</f>
        <v>0</v>
      </c>
      <c r="R77" s="239">
        <f ca="1">K77*VLOOKUP('Tipo de Pilha_AP42'!$E$1,'Área - us ur_AP42'!$A$4:$H$7,3,FALSE)/1000</f>
        <v>0</v>
      </c>
      <c r="S77" s="239">
        <f ca="1">L77*VLOOKUP('Tipo de Pilha_AP42'!$E$1,'Área - us ur_AP42'!$A$4:$H$7,4,FALSE)/1000</f>
        <v>0</v>
      </c>
      <c r="T77" s="239">
        <f ca="1">M77*VLOOKUP('Tipo de Pilha_AP42'!$E$1,'Área - us ur_AP42'!$A$4:$H$7,5,FALSE)/1000</f>
        <v>1.2290629659924041E-3</v>
      </c>
      <c r="U77" s="239">
        <f ca="1">N77*VLOOKUP('Tipo de Pilha_AP42'!$E$1,'Área - us ur_AP42'!$A$4:$H$7,6,FALSE)/1000</f>
        <v>0</v>
      </c>
      <c r="V77" s="239">
        <f ca="1">O77*VLOOKUP('Tipo de Pilha_AP42'!$E$1,'Área - us ur_AP42'!$A$4:$H$7,7,FALSE)/1000</f>
        <v>1.8494648091803287E-3</v>
      </c>
      <c r="W77" s="240">
        <f ca="1">P77*VLOOKUP('Tipo de Pilha_AP42'!$E$1,'Área - us ur_AP42'!$A$4:$H$7,8,FALSE)/1000</f>
        <v>0</v>
      </c>
      <c r="X77" s="241">
        <f t="shared" ca="1" si="14"/>
        <v>3.0785277751727326E-3</v>
      </c>
    </row>
    <row r="78" spans="1:24" ht="15" customHeight="1" x14ac:dyDescent="0.2">
      <c r="A78" s="90">
        <f>'Série Vento-3 dias'!J78</f>
        <v>42232</v>
      </c>
      <c r="B78" s="55">
        <f ca="1">'Série Vento-3 dias'!K78</f>
        <v>11.16857924</v>
      </c>
      <c r="C78" s="235">
        <f t="shared" ca="1" si="8"/>
        <v>0.22337158480000005</v>
      </c>
      <c r="D78" s="235">
        <f t="shared" ca="1" si="8"/>
        <v>0.22337158480000005</v>
      </c>
      <c r="E78" s="235">
        <f t="shared" ca="1" si="8"/>
        <v>0.22337158480000005</v>
      </c>
      <c r="F78" s="235">
        <f t="shared" ca="1" si="11"/>
        <v>0.6701147543999999</v>
      </c>
      <c r="G78" s="235">
        <f t="shared" ca="1" si="11"/>
        <v>0.6701147543999999</v>
      </c>
      <c r="H78" s="235">
        <f t="shared" ca="1" si="12"/>
        <v>1.0051721316000002</v>
      </c>
      <c r="I78" s="236">
        <f t="shared" ca="1" si="13"/>
        <v>1.2285437164000002</v>
      </c>
      <c r="J78" s="237">
        <f t="shared" ca="1" si="10"/>
        <v>0</v>
      </c>
      <c r="K78" s="235">
        <f t="shared" ca="1" si="10"/>
        <v>0</v>
      </c>
      <c r="L78" s="235">
        <f t="shared" ca="1" si="10"/>
        <v>0</v>
      </c>
      <c r="M78" s="235">
        <f t="shared" ca="1" si="9"/>
        <v>9.3468643862731895</v>
      </c>
      <c r="N78" s="235">
        <f t="shared" ca="1" si="9"/>
        <v>9.3468643862731895</v>
      </c>
      <c r="O78" s="235">
        <f t="shared" ca="1" si="9"/>
        <v>33.567036186218715</v>
      </c>
      <c r="P78" s="235">
        <f t="shared" ca="1" si="9"/>
        <v>56.948572796111605</v>
      </c>
      <c r="Q78" s="238">
        <f ca="1">J78*VLOOKUP('Tipo de Pilha_AP42'!$E$1,'Área - us ur_AP42'!$A$4:$H$7,2,FALSE)/1000</f>
        <v>0</v>
      </c>
      <c r="R78" s="239">
        <f ca="1">K78*VLOOKUP('Tipo de Pilha_AP42'!$E$1,'Área - us ur_AP42'!$A$4:$H$7,3,FALSE)/1000</f>
        <v>0</v>
      </c>
      <c r="S78" s="239">
        <f ca="1">L78*VLOOKUP('Tipo de Pilha_AP42'!$E$1,'Área - us ur_AP42'!$A$4:$H$7,4,FALSE)/1000</f>
        <v>0</v>
      </c>
      <c r="T78" s="239">
        <f ca="1">M78*VLOOKUP('Tipo de Pilha_AP42'!$E$1,'Área - us ur_AP42'!$A$4:$H$7,5,FALSE)/1000</f>
        <v>4.4864949054111303E-3</v>
      </c>
      <c r="U78" s="239">
        <f ca="1">N78*VLOOKUP('Tipo de Pilha_AP42'!$E$1,'Área - us ur_AP42'!$A$4:$H$7,6,FALSE)/1000</f>
        <v>0</v>
      </c>
      <c r="V78" s="239">
        <f ca="1">O78*VLOOKUP('Tipo de Pilha_AP42'!$E$1,'Área - us ur_AP42'!$A$4:$H$7,7,FALSE)/1000</f>
        <v>4.0280443423462457E-3</v>
      </c>
      <c r="W78" s="240">
        <f ca="1">P78*VLOOKUP('Tipo de Pilha_AP42'!$E$1,'Área - us ur_AP42'!$A$4:$H$7,8,FALSE)/1000</f>
        <v>0</v>
      </c>
      <c r="X78" s="241">
        <f t="shared" ca="1" si="14"/>
        <v>8.5145392477573752E-3</v>
      </c>
    </row>
    <row r="79" spans="1:24" ht="15" customHeight="1" x14ac:dyDescent="0.2">
      <c r="A79" s="90">
        <f>'Série Vento-3 dias'!J79</f>
        <v>42235</v>
      </c>
      <c r="B79" s="55">
        <f ca="1">'Série Vento-3 dias'!K79</f>
        <v>12.027700719999999</v>
      </c>
      <c r="C79" s="235">
        <f t="shared" ca="1" si="8"/>
        <v>0.24055401440000002</v>
      </c>
      <c r="D79" s="235">
        <f t="shared" ca="1" si="8"/>
        <v>0.24055401440000002</v>
      </c>
      <c r="E79" s="235">
        <f t="shared" ca="1" si="8"/>
        <v>0.24055401440000002</v>
      </c>
      <c r="F79" s="235">
        <f t="shared" ca="1" si="11"/>
        <v>0.72166204319999994</v>
      </c>
      <c r="G79" s="235">
        <f t="shared" ca="1" si="11"/>
        <v>0.72166204319999994</v>
      </c>
      <c r="H79" s="235">
        <f t="shared" ca="1" si="12"/>
        <v>1.0824930648</v>
      </c>
      <c r="I79" s="236">
        <f t="shared" ca="1" si="13"/>
        <v>1.3230470792</v>
      </c>
      <c r="J79" s="237">
        <f t="shared" ca="1" si="10"/>
        <v>0</v>
      </c>
      <c r="K79" s="235">
        <f t="shared" ca="1" si="10"/>
        <v>0</v>
      </c>
      <c r="L79" s="235">
        <f t="shared" ca="1" si="10"/>
        <v>0</v>
      </c>
      <c r="M79" s="235">
        <f t="shared" ca="1" si="9"/>
        <v>12.22542243172872</v>
      </c>
      <c r="N79" s="235">
        <f t="shared" ca="1" si="9"/>
        <v>12.22542243172872</v>
      </c>
      <c r="O79" s="235">
        <f t="shared" ca="1" si="9"/>
        <v>41.00566419750163</v>
      </c>
      <c r="P79" s="235">
        <f t="shared" ca="1" si="9"/>
        <v>68.583095948723766</v>
      </c>
      <c r="Q79" s="238">
        <f ca="1">J79*VLOOKUP('Tipo de Pilha_AP42'!$E$1,'Área - us ur_AP42'!$A$4:$H$7,2,FALSE)/1000</f>
        <v>0</v>
      </c>
      <c r="R79" s="239">
        <f ca="1">K79*VLOOKUP('Tipo de Pilha_AP42'!$E$1,'Área - us ur_AP42'!$A$4:$H$7,3,FALSE)/1000</f>
        <v>0</v>
      </c>
      <c r="S79" s="239">
        <f ca="1">L79*VLOOKUP('Tipo de Pilha_AP42'!$E$1,'Área - us ur_AP42'!$A$4:$H$7,4,FALSE)/1000</f>
        <v>0</v>
      </c>
      <c r="T79" s="239">
        <f ca="1">M79*VLOOKUP('Tipo de Pilha_AP42'!$E$1,'Área - us ur_AP42'!$A$4:$H$7,5,FALSE)/1000</f>
        <v>5.8682027672297852E-3</v>
      </c>
      <c r="U79" s="239">
        <f ca="1">N79*VLOOKUP('Tipo de Pilha_AP42'!$E$1,'Área - us ur_AP42'!$A$4:$H$7,6,FALSE)/1000</f>
        <v>0</v>
      </c>
      <c r="V79" s="239">
        <f ca="1">O79*VLOOKUP('Tipo de Pilha_AP42'!$E$1,'Área - us ur_AP42'!$A$4:$H$7,7,FALSE)/1000</f>
        <v>4.9206797037001961E-3</v>
      </c>
      <c r="W79" s="240">
        <f ca="1">P79*VLOOKUP('Tipo de Pilha_AP42'!$E$1,'Área - us ur_AP42'!$A$4:$H$7,8,FALSE)/1000</f>
        <v>0</v>
      </c>
      <c r="X79" s="241">
        <f t="shared" ca="1" si="14"/>
        <v>1.0788882470929982E-2</v>
      </c>
    </row>
    <row r="80" spans="1:24" ht="15" customHeight="1" x14ac:dyDescent="0.2">
      <c r="A80" s="90">
        <f>'Série Vento-3 dias'!J80</f>
        <v>42238</v>
      </c>
      <c r="B80" s="55">
        <f ca="1">'Série Vento-3 dias'!K80</f>
        <v>13.74594368</v>
      </c>
      <c r="C80" s="235">
        <f t="shared" ca="1" si="8"/>
        <v>0.27491887360000006</v>
      </c>
      <c r="D80" s="235">
        <f t="shared" ca="1" si="8"/>
        <v>0.27491887360000006</v>
      </c>
      <c r="E80" s="235">
        <f t="shared" ca="1" si="8"/>
        <v>0.27491887360000006</v>
      </c>
      <c r="F80" s="235">
        <f t="shared" ca="1" si="11"/>
        <v>0.82475662080000001</v>
      </c>
      <c r="G80" s="235">
        <f t="shared" ca="1" si="11"/>
        <v>0.82475662080000001</v>
      </c>
      <c r="H80" s="235">
        <f t="shared" ca="1" si="12"/>
        <v>1.2371349312000002</v>
      </c>
      <c r="I80" s="236">
        <f t="shared" ca="1" si="13"/>
        <v>1.5120538048000003</v>
      </c>
      <c r="J80" s="237">
        <f t="shared" ca="1" si="10"/>
        <v>0</v>
      </c>
      <c r="K80" s="235">
        <f t="shared" ca="1" si="10"/>
        <v>0</v>
      </c>
      <c r="L80" s="235">
        <f t="shared" ca="1" si="10"/>
        <v>0</v>
      </c>
      <c r="M80" s="235">
        <f t="shared" ca="1" si="9"/>
        <v>18.90721732059523</v>
      </c>
      <c r="N80" s="235">
        <f t="shared" ca="1" si="9"/>
        <v>18.90721732059523</v>
      </c>
      <c r="O80" s="235">
        <f t="shared" ca="1" si="9"/>
        <v>57.963447515467294</v>
      </c>
      <c r="P80" s="235">
        <f t="shared" ca="1" si="9"/>
        <v>94.960090435965128</v>
      </c>
      <c r="Q80" s="238">
        <f ca="1">J80*VLOOKUP('Tipo de Pilha_AP42'!$E$1,'Área - us ur_AP42'!$A$4:$H$7,2,FALSE)/1000</f>
        <v>0</v>
      </c>
      <c r="R80" s="239">
        <f ca="1">K80*VLOOKUP('Tipo de Pilha_AP42'!$E$1,'Área - us ur_AP42'!$A$4:$H$7,3,FALSE)/1000</f>
        <v>0</v>
      </c>
      <c r="S80" s="239">
        <f ca="1">L80*VLOOKUP('Tipo de Pilha_AP42'!$E$1,'Área - us ur_AP42'!$A$4:$H$7,4,FALSE)/1000</f>
        <v>0</v>
      </c>
      <c r="T80" s="239">
        <f ca="1">M80*VLOOKUP('Tipo de Pilha_AP42'!$E$1,'Área - us ur_AP42'!$A$4:$H$7,5,FALSE)/1000</f>
        <v>9.0754643138857109E-3</v>
      </c>
      <c r="U80" s="239">
        <f ca="1">N80*VLOOKUP('Tipo de Pilha_AP42'!$E$1,'Área - us ur_AP42'!$A$4:$H$7,6,FALSE)/1000</f>
        <v>0</v>
      </c>
      <c r="V80" s="239">
        <f ca="1">O80*VLOOKUP('Tipo de Pilha_AP42'!$E$1,'Área - us ur_AP42'!$A$4:$H$7,7,FALSE)/1000</f>
        <v>6.9556137018560752E-3</v>
      </c>
      <c r="W80" s="240">
        <f ca="1">P80*VLOOKUP('Tipo de Pilha_AP42'!$E$1,'Área - us ur_AP42'!$A$4:$H$7,8,FALSE)/1000</f>
        <v>0</v>
      </c>
      <c r="X80" s="241">
        <f t="shared" ca="1" si="14"/>
        <v>1.6031078015741787E-2</v>
      </c>
    </row>
    <row r="81" spans="1:24" ht="15" customHeight="1" x14ac:dyDescent="0.2">
      <c r="A81" s="90">
        <f>'Série Vento-3 dias'!J81</f>
        <v>42241</v>
      </c>
      <c r="B81" s="55">
        <f ca="1">'Série Vento-3 dias'!K81</f>
        <v>13.74594368</v>
      </c>
      <c r="C81" s="235">
        <f t="shared" ca="1" si="8"/>
        <v>0.27491887360000006</v>
      </c>
      <c r="D81" s="235">
        <f t="shared" ca="1" si="8"/>
        <v>0.27491887360000006</v>
      </c>
      <c r="E81" s="235">
        <f t="shared" ca="1" si="8"/>
        <v>0.27491887360000006</v>
      </c>
      <c r="F81" s="235">
        <f t="shared" ca="1" si="11"/>
        <v>0.82475662080000001</v>
      </c>
      <c r="G81" s="235">
        <f t="shared" ca="1" si="11"/>
        <v>0.82475662080000001</v>
      </c>
      <c r="H81" s="235">
        <f t="shared" ca="1" si="12"/>
        <v>1.2371349312000002</v>
      </c>
      <c r="I81" s="236">
        <f t="shared" ca="1" si="13"/>
        <v>1.5120538048000003</v>
      </c>
      <c r="J81" s="237">
        <f t="shared" ca="1" si="10"/>
        <v>0</v>
      </c>
      <c r="K81" s="235">
        <f t="shared" ca="1" si="10"/>
        <v>0</v>
      </c>
      <c r="L81" s="235">
        <f t="shared" ca="1" si="10"/>
        <v>0</v>
      </c>
      <c r="M81" s="235">
        <f t="shared" ca="1" si="9"/>
        <v>18.90721732059523</v>
      </c>
      <c r="N81" s="235">
        <f t="shared" ca="1" si="9"/>
        <v>18.90721732059523</v>
      </c>
      <c r="O81" s="235">
        <f t="shared" ca="1" si="9"/>
        <v>57.963447515467294</v>
      </c>
      <c r="P81" s="235">
        <f t="shared" ca="1" si="9"/>
        <v>94.960090435965128</v>
      </c>
      <c r="Q81" s="238">
        <f ca="1">J81*VLOOKUP('Tipo de Pilha_AP42'!$E$1,'Área - us ur_AP42'!$A$4:$H$7,2,FALSE)/1000</f>
        <v>0</v>
      </c>
      <c r="R81" s="239">
        <f ca="1">K81*VLOOKUP('Tipo de Pilha_AP42'!$E$1,'Área - us ur_AP42'!$A$4:$H$7,3,FALSE)/1000</f>
        <v>0</v>
      </c>
      <c r="S81" s="239">
        <f ca="1">L81*VLOOKUP('Tipo de Pilha_AP42'!$E$1,'Área - us ur_AP42'!$A$4:$H$7,4,FALSE)/1000</f>
        <v>0</v>
      </c>
      <c r="T81" s="239">
        <f ca="1">M81*VLOOKUP('Tipo de Pilha_AP42'!$E$1,'Área - us ur_AP42'!$A$4:$H$7,5,FALSE)/1000</f>
        <v>9.0754643138857109E-3</v>
      </c>
      <c r="U81" s="239">
        <f ca="1">N81*VLOOKUP('Tipo de Pilha_AP42'!$E$1,'Área - us ur_AP42'!$A$4:$H$7,6,FALSE)/1000</f>
        <v>0</v>
      </c>
      <c r="V81" s="239">
        <f ca="1">O81*VLOOKUP('Tipo de Pilha_AP42'!$E$1,'Área - us ur_AP42'!$A$4:$H$7,7,FALSE)/1000</f>
        <v>6.9556137018560752E-3</v>
      </c>
      <c r="W81" s="240">
        <f ca="1">P81*VLOOKUP('Tipo de Pilha_AP42'!$E$1,'Área - us ur_AP42'!$A$4:$H$7,8,FALSE)/1000</f>
        <v>0</v>
      </c>
      <c r="X81" s="241">
        <f t="shared" ca="1" si="14"/>
        <v>1.6031078015741787E-2</v>
      </c>
    </row>
    <row r="82" spans="1:24" ht="15" customHeight="1" x14ac:dyDescent="0.2">
      <c r="A82" s="90">
        <f>'Série Vento-3 dias'!J82</f>
        <v>42244</v>
      </c>
      <c r="B82" s="55">
        <f ca="1">'Série Vento-3 dias'!K82</f>
        <v>12.886822199999999</v>
      </c>
      <c r="C82" s="235">
        <f t="shared" ca="1" si="8"/>
        <v>0.25773644400000001</v>
      </c>
      <c r="D82" s="235">
        <f t="shared" ca="1" si="8"/>
        <v>0.25773644400000001</v>
      </c>
      <c r="E82" s="235">
        <f t="shared" ca="1" si="8"/>
        <v>0.25773644400000001</v>
      </c>
      <c r="F82" s="235">
        <f t="shared" ca="1" si="11"/>
        <v>0.77320933199999997</v>
      </c>
      <c r="G82" s="235">
        <f t="shared" ca="1" si="11"/>
        <v>0.77320933199999997</v>
      </c>
      <c r="H82" s="235">
        <f t="shared" ca="1" si="12"/>
        <v>1.159813998</v>
      </c>
      <c r="I82" s="236">
        <f t="shared" ca="1" si="13"/>
        <v>1.417550442</v>
      </c>
      <c r="J82" s="237">
        <f t="shared" ca="1" si="10"/>
        <v>0</v>
      </c>
      <c r="K82" s="235">
        <f t="shared" ca="1" si="10"/>
        <v>0</v>
      </c>
      <c r="L82" s="235">
        <f t="shared" ca="1" si="10"/>
        <v>0</v>
      </c>
      <c r="M82" s="235">
        <f t="shared" ca="1" si="9"/>
        <v>15.412206743169399</v>
      </c>
      <c r="N82" s="235">
        <f t="shared" ca="1" si="9"/>
        <v>15.412206743169399</v>
      </c>
      <c r="O82" s="235">
        <f t="shared" ca="1" si="9"/>
        <v>49.137801307251152</v>
      </c>
      <c r="P82" s="235">
        <f t="shared" ca="1" si="9"/>
        <v>81.253601828674945</v>
      </c>
      <c r="Q82" s="238">
        <f ca="1">J82*VLOOKUP('Tipo de Pilha_AP42'!$E$1,'Área - us ur_AP42'!$A$4:$H$7,2,FALSE)/1000</f>
        <v>0</v>
      </c>
      <c r="R82" s="239">
        <f ca="1">K82*VLOOKUP('Tipo de Pilha_AP42'!$E$1,'Área - us ur_AP42'!$A$4:$H$7,3,FALSE)/1000</f>
        <v>0</v>
      </c>
      <c r="S82" s="239">
        <f ca="1">L82*VLOOKUP('Tipo de Pilha_AP42'!$E$1,'Área - us ur_AP42'!$A$4:$H$7,4,FALSE)/1000</f>
        <v>0</v>
      </c>
      <c r="T82" s="239">
        <f ca="1">M82*VLOOKUP('Tipo de Pilha_AP42'!$E$1,'Área - us ur_AP42'!$A$4:$H$7,5,FALSE)/1000</f>
        <v>7.3978592367213115E-3</v>
      </c>
      <c r="U82" s="239">
        <f ca="1">N82*VLOOKUP('Tipo de Pilha_AP42'!$E$1,'Área - us ur_AP42'!$A$4:$H$7,6,FALSE)/1000</f>
        <v>0</v>
      </c>
      <c r="V82" s="239">
        <f ca="1">O82*VLOOKUP('Tipo de Pilha_AP42'!$E$1,'Área - us ur_AP42'!$A$4:$H$7,7,FALSE)/1000</f>
        <v>5.8965361568701384E-3</v>
      </c>
      <c r="W82" s="240">
        <f ca="1">P82*VLOOKUP('Tipo de Pilha_AP42'!$E$1,'Área - us ur_AP42'!$A$4:$H$7,8,FALSE)/1000</f>
        <v>0</v>
      </c>
      <c r="X82" s="241">
        <f t="shared" ca="1" si="14"/>
        <v>1.329439539359145E-2</v>
      </c>
    </row>
    <row r="83" spans="1:24" ht="15" customHeight="1" x14ac:dyDescent="0.2">
      <c r="A83" s="90">
        <f>'Série Vento-3 dias'!J83</f>
        <v>42247</v>
      </c>
      <c r="B83" s="55">
        <f ca="1">'Série Vento-3 dias'!K83</f>
        <v>15.464186639999999</v>
      </c>
      <c r="C83" s="235">
        <f t="shared" ca="1" si="8"/>
        <v>0.30928373280000004</v>
      </c>
      <c r="D83" s="235">
        <f t="shared" ca="1" si="8"/>
        <v>0.30928373280000004</v>
      </c>
      <c r="E83" s="235">
        <f t="shared" ca="1" si="8"/>
        <v>0.30928373280000004</v>
      </c>
      <c r="F83" s="235">
        <f t="shared" ca="1" si="11"/>
        <v>0.92785119839999997</v>
      </c>
      <c r="G83" s="235">
        <f t="shared" ca="1" si="11"/>
        <v>0.92785119839999997</v>
      </c>
      <c r="H83" s="235">
        <f t="shared" ca="1" si="12"/>
        <v>1.3917767976000002</v>
      </c>
      <c r="I83" s="236">
        <f t="shared" ca="1" si="13"/>
        <v>1.7010605304000002</v>
      </c>
      <c r="J83" s="237">
        <f t="shared" ca="1" si="10"/>
        <v>0</v>
      </c>
      <c r="K83" s="235">
        <f t="shared" ca="1" si="10"/>
        <v>0</v>
      </c>
      <c r="L83" s="235">
        <f t="shared" ca="1" si="10"/>
        <v>0</v>
      </c>
      <c r="M83" s="235">
        <f t="shared" ca="1" si="9"/>
        <v>26.821917273402335</v>
      </c>
      <c r="N83" s="235">
        <f t="shared" ca="1" si="9"/>
        <v>26.821917273402335</v>
      </c>
      <c r="O83" s="235">
        <f t="shared" ca="1" si="9"/>
        <v>77.695267227299297</v>
      </c>
      <c r="P83" s="235">
        <f t="shared" ca="1" si="9"/>
        <v>125.48101583256233</v>
      </c>
      <c r="Q83" s="238">
        <f ca="1">J83*VLOOKUP('Tipo de Pilha_AP42'!$E$1,'Área - us ur_AP42'!$A$4:$H$7,2,FALSE)/1000</f>
        <v>0</v>
      </c>
      <c r="R83" s="239">
        <f ca="1">K83*VLOOKUP('Tipo de Pilha_AP42'!$E$1,'Área - us ur_AP42'!$A$4:$H$7,3,FALSE)/1000</f>
        <v>0</v>
      </c>
      <c r="S83" s="239">
        <f ca="1">L83*VLOOKUP('Tipo de Pilha_AP42'!$E$1,'Área - us ur_AP42'!$A$4:$H$7,4,FALSE)/1000</f>
        <v>0</v>
      </c>
      <c r="T83" s="239">
        <f ca="1">M83*VLOOKUP('Tipo de Pilha_AP42'!$E$1,'Área - us ur_AP42'!$A$4:$H$7,5,FALSE)/1000</f>
        <v>1.287452029123312E-2</v>
      </c>
      <c r="U83" s="239">
        <f ca="1">N83*VLOOKUP('Tipo de Pilha_AP42'!$E$1,'Área - us ur_AP42'!$A$4:$H$7,6,FALSE)/1000</f>
        <v>0</v>
      </c>
      <c r="V83" s="239">
        <f ca="1">O83*VLOOKUP('Tipo de Pilha_AP42'!$E$1,'Área - us ur_AP42'!$A$4:$H$7,7,FALSE)/1000</f>
        <v>9.3234320672759153E-3</v>
      </c>
      <c r="W83" s="240">
        <f ca="1">P83*VLOOKUP('Tipo de Pilha_AP42'!$E$1,'Área - us ur_AP42'!$A$4:$H$7,8,FALSE)/1000</f>
        <v>0</v>
      </c>
      <c r="X83" s="241">
        <f t="shared" ca="1" si="14"/>
        <v>2.2197952358509035E-2</v>
      </c>
    </row>
    <row r="84" spans="1:24" ht="15" customHeight="1" x14ac:dyDescent="0.2">
      <c r="A84" s="90">
        <f>'Série Vento-3 dias'!J84</f>
        <v>42250</v>
      </c>
      <c r="B84" s="55">
        <f ca="1">'Série Vento-3 dias'!K84</f>
        <v>17.182429599999999</v>
      </c>
      <c r="C84" s="235">
        <f t="shared" ca="1" si="8"/>
        <v>0.34364859200000003</v>
      </c>
      <c r="D84" s="235">
        <f t="shared" ca="1" si="8"/>
        <v>0.34364859200000003</v>
      </c>
      <c r="E84" s="235">
        <f t="shared" ca="1" si="8"/>
        <v>0.34364859200000003</v>
      </c>
      <c r="F84" s="235">
        <f t="shared" ca="1" si="11"/>
        <v>1.0309457759999998</v>
      </c>
      <c r="G84" s="235">
        <f t="shared" ca="1" si="11"/>
        <v>1.0309457759999998</v>
      </c>
      <c r="H84" s="235">
        <f t="shared" ca="1" si="12"/>
        <v>1.5464186640000002</v>
      </c>
      <c r="I84" s="236">
        <f t="shared" ca="1" si="13"/>
        <v>1.890067256</v>
      </c>
      <c r="J84" s="237">
        <f t="shared" ca="1" si="10"/>
        <v>0</v>
      </c>
      <c r="K84" s="235">
        <f t="shared" ca="1" si="10"/>
        <v>0</v>
      </c>
      <c r="L84" s="235">
        <f t="shared" ca="1" si="10"/>
        <v>0</v>
      </c>
      <c r="M84" s="235">
        <f t="shared" ca="1" si="9"/>
        <v>35.969522290150032</v>
      </c>
      <c r="N84" s="235">
        <f t="shared" ca="1" si="9"/>
        <v>35.969522290150032</v>
      </c>
      <c r="O84" s="235">
        <f t="shared" ca="1" si="9"/>
        <v>100.20112333299764</v>
      </c>
      <c r="P84" s="235">
        <f t="shared" ca="1" si="9"/>
        <v>160.14587213851544</v>
      </c>
      <c r="Q84" s="238">
        <f ca="1">J84*VLOOKUP('Tipo de Pilha_AP42'!$E$1,'Área - us ur_AP42'!$A$4:$H$7,2,FALSE)/1000</f>
        <v>0</v>
      </c>
      <c r="R84" s="239">
        <f ca="1">K84*VLOOKUP('Tipo de Pilha_AP42'!$E$1,'Área - us ur_AP42'!$A$4:$H$7,3,FALSE)/1000</f>
        <v>0</v>
      </c>
      <c r="S84" s="239">
        <f ca="1">L84*VLOOKUP('Tipo de Pilha_AP42'!$E$1,'Área - us ur_AP42'!$A$4:$H$7,4,FALSE)/1000</f>
        <v>0</v>
      </c>
      <c r="T84" s="239">
        <f ca="1">M84*VLOOKUP('Tipo de Pilha_AP42'!$E$1,'Área - us ur_AP42'!$A$4:$H$7,5,FALSE)/1000</f>
        <v>1.7265370699272014E-2</v>
      </c>
      <c r="U84" s="239">
        <f ca="1">N84*VLOOKUP('Tipo de Pilha_AP42'!$E$1,'Área - us ur_AP42'!$A$4:$H$7,6,FALSE)/1000</f>
        <v>0</v>
      </c>
      <c r="V84" s="239">
        <f ca="1">O84*VLOOKUP('Tipo de Pilha_AP42'!$E$1,'Área - us ur_AP42'!$A$4:$H$7,7,FALSE)/1000</f>
        <v>1.2024134799959717E-2</v>
      </c>
      <c r="W84" s="240">
        <f ca="1">P84*VLOOKUP('Tipo de Pilha_AP42'!$E$1,'Área - us ur_AP42'!$A$4:$H$7,8,FALSE)/1000</f>
        <v>0</v>
      </c>
      <c r="X84" s="241">
        <f t="shared" ca="1" si="14"/>
        <v>2.9289505499231733E-2</v>
      </c>
    </row>
    <row r="85" spans="1:24" ht="15" customHeight="1" x14ac:dyDescent="0.2">
      <c r="A85" s="90">
        <f>'Série Vento-3 dias'!J85</f>
        <v>42253</v>
      </c>
      <c r="B85" s="55">
        <f ca="1">'Série Vento-3 dias'!K85</f>
        <v>15.464186639999999</v>
      </c>
      <c r="C85" s="235">
        <f t="shared" ca="1" si="8"/>
        <v>0.30928373280000004</v>
      </c>
      <c r="D85" s="235">
        <f t="shared" ca="1" si="8"/>
        <v>0.30928373280000004</v>
      </c>
      <c r="E85" s="235">
        <f t="shared" ca="1" si="8"/>
        <v>0.30928373280000004</v>
      </c>
      <c r="F85" s="235">
        <f t="shared" ca="1" si="11"/>
        <v>0.92785119839999997</v>
      </c>
      <c r="G85" s="235">
        <f t="shared" ca="1" si="11"/>
        <v>0.92785119839999997</v>
      </c>
      <c r="H85" s="235">
        <f t="shared" ca="1" si="12"/>
        <v>1.3917767976000002</v>
      </c>
      <c r="I85" s="236">
        <f t="shared" ca="1" si="13"/>
        <v>1.7010605304000002</v>
      </c>
      <c r="J85" s="237">
        <f t="shared" ca="1" si="10"/>
        <v>0</v>
      </c>
      <c r="K85" s="235">
        <f t="shared" ca="1" si="10"/>
        <v>0</v>
      </c>
      <c r="L85" s="235">
        <f t="shared" ca="1" si="10"/>
        <v>0</v>
      </c>
      <c r="M85" s="235">
        <f t="shared" ca="1" si="9"/>
        <v>26.821917273402335</v>
      </c>
      <c r="N85" s="235">
        <f t="shared" ca="1" si="9"/>
        <v>26.821917273402335</v>
      </c>
      <c r="O85" s="235">
        <f t="shared" ca="1" si="9"/>
        <v>77.695267227299297</v>
      </c>
      <c r="P85" s="235">
        <f t="shared" ca="1" si="9"/>
        <v>125.48101583256233</v>
      </c>
      <c r="Q85" s="238">
        <f ca="1">J85*VLOOKUP('Tipo de Pilha_AP42'!$E$1,'Área - us ur_AP42'!$A$4:$H$7,2,FALSE)/1000</f>
        <v>0</v>
      </c>
      <c r="R85" s="239">
        <f ca="1">K85*VLOOKUP('Tipo de Pilha_AP42'!$E$1,'Área - us ur_AP42'!$A$4:$H$7,3,FALSE)/1000</f>
        <v>0</v>
      </c>
      <c r="S85" s="239">
        <f ca="1">L85*VLOOKUP('Tipo de Pilha_AP42'!$E$1,'Área - us ur_AP42'!$A$4:$H$7,4,FALSE)/1000</f>
        <v>0</v>
      </c>
      <c r="T85" s="239">
        <f ca="1">M85*VLOOKUP('Tipo de Pilha_AP42'!$E$1,'Área - us ur_AP42'!$A$4:$H$7,5,FALSE)/1000</f>
        <v>1.287452029123312E-2</v>
      </c>
      <c r="U85" s="239">
        <f ca="1">N85*VLOOKUP('Tipo de Pilha_AP42'!$E$1,'Área - us ur_AP42'!$A$4:$H$7,6,FALSE)/1000</f>
        <v>0</v>
      </c>
      <c r="V85" s="239">
        <f ca="1">O85*VLOOKUP('Tipo de Pilha_AP42'!$E$1,'Área - us ur_AP42'!$A$4:$H$7,7,FALSE)/1000</f>
        <v>9.3234320672759153E-3</v>
      </c>
      <c r="W85" s="240">
        <f ca="1">P85*VLOOKUP('Tipo de Pilha_AP42'!$E$1,'Área - us ur_AP42'!$A$4:$H$7,8,FALSE)/1000</f>
        <v>0</v>
      </c>
      <c r="X85" s="241">
        <f t="shared" ca="1" si="14"/>
        <v>2.2197952358509035E-2</v>
      </c>
    </row>
    <row r="86" spans="1:24" ht="15" customHeight="1" x14ac:dyDescent="0.2">
      <c r="A86" s="90">
        <f>'Série Vento-3 dias'!J86</f>
        <v>42256</v>
      </c>
      <c r="B86" s="55">
        <f ca="1">'Série Vento-3 dias'!K86</f>
        <v>18.041551079999998</v>
      </c>
      <c r="C86" s="235">
        <f t="shared" ca="1" si="8"/>
        <v>0.36083102160000002</v>
      </c>
      <c r="D86" s="235">
        <f t="shared" ca="1" si="8"/>
        <v>0.36083102160000002</v>
      </c>
      <c r="E86" s="235">
        <f t="shared" ca="1" si="8"/>
        <v>0.36083102160000002</v>
      </c>
      <c r="F86" s="235">
        <f t="shared" ca="1" si="11"/>
        <v>1.0824930647999997</v>
      </c>
      <c r="G86" s="235">
        <f t="shared" ca="1" si="11"/>
        <v>1.0824930647999997</v>
      </c>
      <c r="H86" s="235">
        <f t="shared" ca="1" si="12"/>
        <v>1.6237395971999999</v>
      </c>
      <c r="I86" s="236">
        <f t="shared" ca="1" si="13"/>
        <v>1.9845706188000001</v>
      </c>
      <c r="J86" s="237">
        <f t="shared" ca="1" si="10"/>
        <v>0</v>
      </c>
      <c r="K86" s="235">
        <f t="shared" ca="1" si="10"/>
        <v>0</v>
      </c>
      <c r="L86" s="235">
        <f t="shared" ca="1" si="10"/>
        <v>0</v>
      </c>
      <c r="M86" s="235">
        <f t="shared" ca="1" si="9"/>
        <v>41.005664197501602</v>
      </c>
      <c r="N86" s="235">
        <f t="shared" ca="1" si="9"/>
        <v>41.005664197501602</v>
      </c>
      <c r="O86" s="235">
        <f t="shared" ca="1" si="9"/>
        <v>112.49431503354667</v>
      </c>
      <c r="P86" s="235">
        <f t="shared" ca="1" si="9"/>
        <v>179.03227438250047</v>
      </c>
      <c r="Q86" s="238">
        <f ca="1">J86*VLOOKUP('Tipo de Pilha_AP42'!$E$1,'Área - us ur_AP42'!$A$4:$H$7,2,FALSE)/1000</f>
        <v>0</v>
      </c>
      <c r="R86" s="239">
        <f ca="1">K86*VLOOKUP('Tipo de Pilha_AP42'!$E$1,'Área - us ur_AP42'!$A$4:$H$7,3,FALSE)/1000</f>
        <v>0</v>
      </c>
      <c r="S86" s="239">
        <f ca="1">L86*VLOOKUP('Tipo de Pilha_AP42'!$E$1,'Área - us ur_AP42'!$A$4:$H$7,4,FALSE)/1000</f>
        <v>0</v>
      </c>
      <c r="T86" s="239">
        <f ca="1">M86*VLOOKUP('Tipo de Pilha_AP42'!$E$1,'Área - us ur_AP42'!$A$4:$H$7,5,FALSE)/1000</f>
        <v>1.9682718814800767E-2</v>
      </c>
      <c r="U86" s="239">
        <f ca="1">N86*VLOOKUP('Tipo de Pilha_AP42'!$E$1,'Área - us ur_AP42'!$A$4:$H$7,6,FALSE)/1000</f>
        <v>0</v>
      </c>
      <c r="V86" s="239">
        <f ca="1">O86*VLOOKUP('Tipo de Pilha_AP42'!$E$1,'Área - us ur_AP42'!$A$4:$H$7,7,FALSE)/1000</f>
        <v>1.34993178040256E-2</v>
      </c>
      <c r="W86" s="240">
        <f ca="1">P86*VLOOKUP('Tipo de Pilha_AP42'!$E$1,'Área - us ur_AP42'!$A$4:$H$7,8,FALSE)/1000</f>
        <v>0</v>
      </c>
      <c r="X86" s="241">
        <f t="shared" ca="1" si="14"/>
        <v>3.3182036618826363E-2</v>
      </c>
    </row>
    <row r="87" spans="1:24" ht="15" customHeight="1" x14ac:dyDescent="0.2">
      <c r="A87" s="90">
        <f>'Série Vento-3 dias'!J87</f>
        <v>42259</v>
      </c>
      <c r="B87" s="55">
        <f ca="1">'Série Vento-3 dias'!K87</f>
        <v>13.74594368</v>
      </c>
      <c r="C87" s="235">
        <f t="shared" ca="1" si="8"/>
        <v>0.27491887360000006</v>
      </c>
      <c r="D87" s="235">
        <f t="shared" ca="1" si="8"/>
        <v>0.27491887360000006</v>
      </c>
      <c r="E87" s="235">
        <f t="shared" ca="1" si="8"/>
        <v>0.27491887360000006</v>
      </c>
      <c r="F87" s="235">
        <f t="shared" ca="1" si="11"/>
        <v>0.82475662080000001</v>
      </c>
      <c r="G87" s="235">
        <f t="shared" ca="1" si="11"/>
        <v>0.82475662080000001</v>
      </c>
      <c r="H87" s="235">
        <f t="shared" ca="1" si="12"/>
        <v>1.2371349312000002</v>
      </c>
      <c r="I87" s="236">
        <f t="shared" ca="1" si="13"/>
        <v>1.5120538048000003</v>
      </c>
      <c r="J87" s="237">
        <f t="shared" ca="1" si="10"/>
        <v>0</v>
      </c>
      <c r="K87" s="235">
        <f t="shared" ca="1" si="10"/>
        <v>0</v>
      </c>
      <c r="L87" s="235">
        <f t="shared" ca="1" si="10"/>
        <v>0</v>
      </c>
      <c r="M87" s="235">
        <f t="shared" ca="1" si="9"/>
        <v>18.90721732059523</v>
      </c>
      <c r="N87" s="235">
        <f t="shared" ca="1" si="9"/>
        <v>18.90721732059523</v>
      </c>
      <c r="O87" s="235">
        <f t="shared" ca="1" si="9"/>
        <v>57.963447515467294</v>
      </c>
      <c r="P87" s="235">
        <f t="shared" ca="1" si="9"/>
        <v>94.960090435965128</v>
      </c>
      <c r="Q87" s="238">
        <f ca="1">J87*VLOOKUP('Tipo de Pilha_AP42'!$E$1,'Área - us ur_AP42'!$A$4:$H$7,2,FALSE)/1000</f>
        <v>0</v>
      </c>
      <c r="R87" s="239">
        <f ca="1">K87*VLOOKUP('Tipo de Pilha_AP42'!$E$1,'Área - us ur_AP42'!$A$4:$H$7,3,FALSE)/1000</f>
        <v>0</v>
      </c>
      <c r="S87" s="239">
        <f ca="1">L87*VLOOKUP('Tipo de Pilha_AP42'!$E$1,'Área - us ur_AP42'!$A$4:$H$7,4,FALSE)/1000</f>
        <v>0</v>
      </c>
      <c r="T87" s="239">
        <f ca="1">M87*VLOOKUP('Tipo de Pilha_AP42'!$E$1,'Área - us ur_AP42'!$A$4:$H$7,5,FALSE)/1000</f>
        <v>9.0754643138857109E-3</v>
      </c>
      <c r="U87" s="239">
        <f ca="1">N87*VLOOKUP('Tipo de Pilha_AP42'!$E$1,'Área - us ur_AP42'!$A$4:$H$7,6,FALSE)/1000</f>
        <v>0</v>
      </c>
      <c r="V87" s="239">
        <f ca="1">O87*VLOOKUP('Tipo de Pilha_AP42'!$E$1,'Área - us ur_AP42'!$A$4:$H$7,7,FALSE)/1000</f>
        <v>6.9556137018560752E-3</v>
      </c>
      <c r="W87" s="240">
        <f ca="1">P87*VLOOKUP('Tipo de Pilha_AP42'!$E$1,'Área - us ur_AP42'!$A$4:$H$7,8,FALSE)/1000</f>
        <v>0</v>
      </c>
      <c r="X87" s="241">
        <f t="shared" ca="1" si="14"/>
        <v>1.6031078015741787E-2</v>
      </c>
    </row>
    <row r="88" spans="1:24" ht="15" customHeight="1" x14ac:dyDescent="0.2">
      <c r="A88" s="90">
        <f>'Série Vento-3 dias'!J88</f>
        <v>42262</v>
      </c>
      <c r="B88" s="55">
        <f ca="1">'Série Vento-3 dias'!K88</f>
        <v>14.605065159999999</v>
      </c>
      <c r="C88" s="235">
        <f t="shared" ca="1" si="8"/>
        <v>0.29210130320000005</v>
      </c>
      <c r="D88" s="235">
        <f t="shared" ca="1" si="8"/>
        <v>0.29210130320000005</v>
      </c>
      <c r="E88" s="235">
        <f t="shared" ca="1" si="8"/>
        <v>0.29210130320000005</v>
      </c>
      <c r="F88" s="235">
        <f t="shared" ca="1" si="11"/>
        <v>0.87630390959999993</v>
      </c>
      <c r="G88" s="235">
        <f t="shared" ca="1" si="11"/>
        <v>0.87630390959999993</v>
      </c>
      <c r="H88" s="235">
        <f t="shared" ca="1" si="12"/>
        <v>1.3144558644</v>
      </c>
      <c r="I88" s="236">
        <f t="shared" ca="1" si="13"/>
        <v>1.6065571676000001</v>
      </c>
      <c r="J88" s="237">
        <f t="shared" ca="1" si="10"/>
        <v>0</v>
      </c>
      <c r="K88" s="235">
        <f t="shared" ca="1" si="10"/>
        <v>0</v>
      </c>
      <c r="L88" s="235">
        <f t="shared" ca="1" si="10"/>
        <v>0</v>
      </c>
      <c r="M88" s="235">
        <f t="shared" ca="1" si="9"/>
        <v>22.710454164006201</v>
      </c>
      <c r="N88" s="235">
        <f t="shared" ca="1" si="9"/>
        <v>22.710454164006201</v>
      </c>
      <c r="O88" s="235">
        <f t="shared" ca="1" si="9"/>
        <v>67.482602822149971</v>
      </c>
      <c r="P88" s="235">
        <f t="shared" ca="1" si="9"/>
        <v>109.70256177059423</v>
      </c>
      <c r="Q88" s="238">
        <f ca="1">J88*VLOOKUP('Tipo de Pilha_AP42'!$E$1,'Área - us ur_AP42'!$A$4:$H$7,2,FALSE)/1000</f>
        <v>0</v>
      </c>
      <c r="R88" s="239">
        <f ca="1">K88*VLOOKUP('Tipo de Pilha_AP42'!$E$1,'Área - us ur_AP42'!$A$4:$H$7,3,FALSE)/1000</f>
        <v>0</v>
      </c>
      <c r="S88" s="239">
        <f ca="1">L88*VLOOKUP('Tipo de Pilha_AP42'!$E$1,'Área - us ur_AP42'!$A$4:$H$7,4,FALSE)/1000</f>
        <v>0</v>
      </c>
      <c r="T88" s="239">
        <f ca="1">M88*VLOOKUP('Tipo de Pilha_AP42'!$E$1,'Área - us ur_AP42'!$A$4:$H$7,5,FALSE)/1000</f>
        <v>1.0901017998722977E-2</v>
      </c>
      <c r="U88" s="239">
        <f ca="1">N88*VLOOKUP('Tipo de Pilha_AP42'!$E$1,'Área - us ur_AP42'!$A$4:$H$7,6,FALSE)/1000</f>
        <v>0</v>
      </c>
      <c r="V88" s="239">
        <f ca="1">O88*VLOOKUP('Tipo de Pilha_AP42'!$E$1,'Área - us ur_AP42'!$A$4:$H$7,7,FALSE)/1000</f>
        <v>8.0979123386579963E-3</v>
      </c>
      <c r="W88" s="240">
        <f ca="1">P88*VLOOKUP('Tipo de Pilha_AP42'!$E$1,'Área - us ur_AP42'!$A$4:$H$7,8,FALSE)/1000</f>
        <v>0</v>
      </c>
      <c r="X88" s="241">
        <f t="shared" ca="1" si="14"/>
        <v>1.8998930337380975E-2</v>
      </c>
    </row>
    <row r="89" spans="1:24" ht="15" customHeight="1" x14ac:dyDescent="0.2">
      <c r="A89" s="90">
        <f>'Série Vento-3 dias'!J89</f>
        <v>42265</v>
      </c>
      <c r="B89" s="55">
        <f ca="1">'Série Vento-3 dias'!K89</f>
        <v>18.041551079999998</v>
      </c>
      <c r="C89" s="235">
        <f t="shared" ca="1" si="8"/>
        <v>0.36083102160000002</v>
      </c>
      <c r="D89" s="235">
        <f t="shared" ca="1" si="8"/>
        <v>0.36083102160000002</v>
      </c>
      <c r="E89" s="235">
        <f t="shared" ca="1" si="8"/>
        <v>0.36083102160000002</v>
      </c>
      <c r="F89" s="235">
        <f t="shared" ca="1" si="11"/>
        <v>1.0824930647999997</v>
      </c>
      <c r="G89" s="235">
        <f t="shared" ca="1" si="11"/>
        <v>1.0824930647999997</v>
      </c>
      <c r="H89" s="235">
        <f t="shared" ca="1" si="12"/>
        <v>1.6237395971999999</v>
      </c>
      <c r="I89" s="236">
        <f t="shared" ca="1" si="13"/>
        <v>1.9845706188000001</v>
      </c>
      <c r="J89" s="237">
        <f t="shared" ca="1" si="10"/>
        <v>0</v>
      </c>
      <c r="K89" s="235">
        <f t="shared" ca="1" si="10"/>
        <v>0</v>
      </c>
      <c r="L89" s="235">
        <f t="shared" ca="1" si="10"/>
        <v>0</v>
      </c>
      <c r="M89" s="235">
        <f t="shared" ca="1" si="9"/>
        <v>41.005664197501602</v>
      </c>
      <c r="N89" s="235">
        <f t="shared" ca="1" si="9"/>
        <v>41.005664197501602</v>
      </c>
      <c r="O89" s="235">
        <f t="shared" ca="1" si="9"/>
        <v>112.49431503354667</v>
      </c>
      <c r="P89" s="235">
        <f t="shared" ca="1" si="9"/>
        <v>179.03227438250047</v>
      </c>
      <c r="Q89" s="238">
        <f ca="1">J89*VLOOKUP('Tipo de Pilha_AP42'!$E$1,'Área - us ur_AP42'!$A$4:$H$7,2,FALSE)/1000</f>
        <v>0</v>
      </c>
      <c r="R89" s="239">
        <f ca="1">K89*VLOOKUP('Tipo de Pilha_AP42'!$E$1,'Área - us ur_AP42'!$A$4:$H$7,3,FALSE)/1000</f>
        <v>0</v>
      </c>
      <c r="S89" s="239">
        <f ca="1">L89*VLOOKUP('Tipo de Pilha_AP42'!$E$1,'Área - us ur_AP42'!$A$4:$H$7,4,FALSE)/1000</f>
        <v>0</v>
      </c>
      <c r="T89" s="239">
        <f ca="1">M89*VLOOKUP('Tipo de Pilha_AP42'!$E$1,'Área - us ur_AP42'!$A$4:$H$7,5,FALSE)/1000</f>
        <v>1.9682718814800767E-2</v>
      </c>
      <c r="U89" s="239">
        <f ca="1">N89*VLOOKUP('Tipo de Pilha_AP42'!$E$1,'Área - us ur_AP42'!$A$4:$H$7,6,FALSE)/1000</f>
        <v>0</v>
      </c>
      <c r="V89" s="239">
        <f ca="1">O89*VLOOKUP('Tipo de Pilha_AP42'!$E$1,'Área - us ur_AP42'!$A$4:$H$7,7,FALSE)/1000</f>
        <v>1.34993178040256E-2</v>
      </c>
      <c r="W89" s="240">
        <f ca="1">P89*VLOOKUP('Tipo de Pilha_AP42'!$E$1,'Área - us ur_AP42'!$A$4:$H$7,8,FALSE)/1000</f>
        <v>0</v>
      </c>
      <c r="X89" s="241">
        <f t="shared" ca="1" si="14"/>
        <v>3.3182036618826363E-2</v>
      </c>
    </row>
    <row r="90" spans="1:24" ht="15" customHeight="1" x14ac:dyDescent="0.2">
      <c r="A90" s="90">
        <f>'Série Vento-3 dias'!J90</f>
        <v>42268</v>
      </c>
      <c r="B90" s="55">
        <f ca="1">'Série Vento-3 dias'!K90</f>
        <v>18.041551079999998</v>
      </c>
      <c r="C90" s="235">
        <f t="shared" ca="1" si="8"/>
        <v>0.36083102160000002</v>
      </c>
      <c r="D90" s="235">
        <f t="shared" ca="1" si="8"/>
        <v>0.36083102160000002</v>
      </c>
      <c r="E90" s="235">
        <f t="shared" ca="1" si="8"/>
        <v>0.36083102160000002</v>
      </c>
      <c r="F90" s="235">
        <f t="shared" ca="1" si="11"/>
        <v>1.0824930647999997</v>
      </c>
      <c r="G90" s="235">
        <f t="shared" ca="1" si="11"/>
        <v>1.0824930647999997</v>
      </c>
      <c r="H90" s="235">
        <f t="shared" ca="1" si="12"/>
        <v>1.6237395971999999</v>
      </c>
      <c r="I90" s="236">
        <f t="shared" ca="1" si="13"/>
        <v>1.9845706188000001</v>
      </c>
      <c r="J90" s="237">
        <f t="shared" ca="1" si="10"/>
        <v>0</v>
      </c>
      <c r="K90" s="235">
        <f t="shared" ca="1" si="10"/>
        <v>0</v>
      </c>
      <c r="L90" s="235">
        <f t="shared" ca="1" si="10"/>
        <v>0</v>
      </c>
      <c r="M90" s="235">
        <f t="shared" ca="1" si="9"/>
        <v>41.005664197501602</v>
      </c>
      <c r="N90" s="235">
        <f t="shared" ca="1" si="9"/>
        <v>41.005664197501602</v>
      </c>
      <c r="O90" s="235">
        <f t="shared" ca="1" si="9"/>
        <v>112.49431503354667</v>
      </c>
      <c r="P90" s="235">
        <f t="shared" ca="1" si="9"/>
        <v>179.03227438250047</v>
      </c>
      <c r="Q90" s="238">
        <f ca="1">J90*VLOOKUP('Tipo de Pilha_AP42'!$E$1,'Área - us ur_AP42'!$A$4:$H$7,2,FALSE)/1000</f>
        <v>0</v>
      </c>
      <c r="R90" s="239">
        <f ca="1">K90*VLOOKUP('Tipo de Pilha_AP42'!$E$1,'Área - us ur_AP42'!$A$4:$H$7,3,FALSE)/1000</f>
        <v>0</v>
      </c>
      <c r="S90" s="239">
        <f ca="1">L90*VLOOKUP('Tipo de Pilha_AP42'!$E$1,'Área - us ur_AP42'!$A$4:$H$7,4,FALSE)/1000</f>
        <v>0</v>
      </c>
      <c r="T90" s="239">
        <f ca="1">M90*VLOOKUP('Tipo de Pilha_AP42'!$E$1,'Área - us ur_AP42'!$A$4:$H$7,5,FALSE)/1000</f>
        <v>1.9682718814800767E-2</v>
      </c>
      <c r="U90" s="239">
        <f ca="1">N90*VLOOKUP('Tipo de Pilha_AP42'!$E$1,'Área - us ur_AP42'!$A$4:$H$7,6,FALSE)/1000</f>
        <v>0</v>
      </c>
      <c r="V90" s="239">
        <f ca="1">O90*VLOOKUP('Tipo de Pilha_AP42'!$E$1,'Área - us ur_AP42'!$A$4:$H$7,7,FALSE)/1000</f>
        <v>1.34993178040256E-2</v>
      </c>
      <c r="W90" s="240">
        <f ca="1">P90*VLOOKUP('Tipo de Pilha_AP42'!$E$1,'Área - us ur_AP42'!$A$4:$H$7,8,FALSE)/1000</f>
        <v>0</v>
      </c>
      <c r="X90" s="241">
        <f t="shared" ca="1" si="14"/>
        <v>3.3182036618826363E-2</v>
      </c>
    </row>
    <row r="91" spans="1:24" ht="15" customHeight="1" x14ac:dyDescent="0.2">
      <c r="A91" s="90">
        <f>'Série Vento-3 dias'!J91</f>
        <v>42271</v>
      </c>
      <c r="B91" s="55">
        <f ca="1">'Série Vento-3 dias'!K91</f>
        <v>18.041551079999998</v>
      </c>
      <c r="C91" s="235">
        <f t="shared" ca="1" si="8"/>
        <v>0.36083102160000002</v>
      </c>
      <c r="D91" s="235">
        <f t="shared" ca="1" si="8"/>
        <v>0.36083102160000002</v>
      </c>
      <c r="E91" s="235">
        <f t="shared" ca="1" si="8"/>
        <v>0.36083102160000002</v>
      </c>
      <c r="F91" s="235">
        <f t="shared" ca="1" si="11"/>
        <v>1.0824930647999997</v>
      </c>
      <c r="G91" s="235">
        <f t="shared" ca="1" si="11"/>
        <v>1.0824930647999997</v>
      </c>
      <c r="H91" s="235">
        <f t="shared" ca="1" si="12"/>
        <v>1.6237395971999999</v>
      </c>
      <c r="I91" s="236">
        <f t="shared" ca="1" si="13"/>
        <v>1.9845706188000001</v>
      </c>
      <c r="J91" s="237">
        <f t="shared" ca="1" si="10"/>
        <v>0</v>
      </c>
      <c r="K91" s="235">
        <f t="shared" ca="1" si="10"/>
        <v>0</v>
      </c>
      <c r="L91" s="235">
        <f t="shared" ca="1" si="10"/>
        <v>0</v>
      </c>
      <c r="M91" s="235">
        <f t="shared" ca="1" si="9"/>
        <v>41.005664197501602</v>
      </c>
      <c r="N91" s="235">
        <f t="shared" ca="1" si="9"/>
        <v>41.005664197501602</v>
      </c>
      <c r="O91" s="235">
        <f t="shared" ca="1" si="9"/>
        <v>112.49431503354667</v>
      </c>
      <c r="P91" s="235">
        <f t="shared" ca="1" si="9"/>
        <v>179.03227438250047</v>
      </c>
      <c r="Q91" s="238">
        <f ca="1">J91*VLOOKUP('Tipo de Pilha_AP42'!$E$1,'Área - us ur_AP42'!$A$4:$H$7,2,FALSE)/1000</f>
        <v>0</v>
      </c>
      <c r="R91" s="239">
        <f ca="1">K91*VLOOKUP('Tipo de Pilha_AP42'!$E$1,'Área - us ur_AP42'!$A$4:$H$7,3,FALSE)/1000</f>
        <v>0</v>
      </c>
      <c r="S91" s="239">
        <f ca="1">L91*VLOOKUP('Tipo de Pilha_AP42'!$E$1,'Área - us ur_AP42'!$A$4:$H$7,4,FALSE)/1000</f>
        <v>0</v>
      </c>
      <c r="T91" s="239">
        <f ca="1">M91*VLOOKUP('Tipo de Pilha_AP42'!$E$1,'Área - us ur_AP42'!$A$4:$H$7,5,FALSE)/1000</f>
        <v>1.9682718814800767E-2</v>
      </c>
      <c r="U91" s="239">
        <f ca="1">N91*VLOOKUP('Tipo de Pilha_AP42'!$E$1,'Área - us ur_AP42'!$A$4:$H$7,6,FALSE)/1000</f>
        <v>0</v>
      </c>
      <c r="V91" s="239">
        <f ca="1">O91*VLOOKUP('Tipo de Pilha_AP42'!$E$1,'Área - us ur_AP42'!$A$4:$H$7,7,FALSE)/1000</f>
        <v>1.34993178040256E-2</v>
      </c>
      <c r="W91" s="240">
        <f ca="1">P91*VLOOKUP('Tipo de Pilha_AP42'!$E$1,'Área - us ur_AP42'!$A$4:$H$7,8,FALSE)/1000</f>
        <v>0</v>
      </c>
      <c r="X91" s="241">
        <f t="shared" ca="1" si="14"/>
        <v>3.3182036618826363E-2</v>
      </c>
    </row>
    <row r="92" spans="1:24" ht="15" customHeight="1" x14ac:dyDescent="0.2">
      <c r="A92" s="90">
        <f>'Série Vento-3 dias'!J92</f>
        <v>42274</v>
      </c>
      <c r="B92" s="55">
        <f ca="1">'Série Vento-3 dias'!K92</f>
        <v>18.90067256</v>
      </c>
      <c r="C92" s="235">
        <f t="shared" ca="1" si="8"/>
        <v>0.37801345120000007</v>
      </c>
      <c r="D92" s="235">
        <f t="shared" ca="1" si="8"/>
        <v>0.37801345120000007</v>
      </c>
      <c r="E92" s="235">
        <f t="shared" ca="1" si="8"/>
        <v>0.37801345120000007</v>
      </c>
      <c r="F92" s="235">
        <f t="shared" ca="1" si="11"/>
        <v>1.1340403535999999</v>
      </c>
      <c r="G92" s="235">
        <f t="shared" ca="1" si="11"/>
        <v>1.1340403535999999</v>
      </c>
      <c r="H92" s="235">
        <f t="shared" ca="1" si="12"/>
        <v>1.7010605304000002</v>
      </c>
      <c r="I92" s="236">
        <f t="shared" ca="1" si="13"/>
        <v>2.0790739816000001</v>
      </c>
      <c r="J92" s="237">
        <f t="shared" ca="1" si="10"/>
        <v>0</v>
      </c>
      <c r="K92" s="235">
        <f t="shared" ca="1" si="10"/>
        <v>0</v>
      </c>
      <c r="L92" s="235">
        <f t="shared" ca="1" si="10"/>
        <v>0</v>
      </c>
      <c r="M92" s="235">
        <f t="shared" ca="1" si="9"/>
        <v>46.350032370838349</v>
      </c>
      <c r="N92" s="235">
        <f t="shared" ca="1" si="9"/>
        <v>46.350032370838349</v>
      </c>
      <c r="O92" s="235">
        <f t="shared" ca="1" si="9"/>
        <v>125.48101583256233</v>
      </c>
      <c r="P92" s="235">
        <f t="shared" ca="1" si="9"/>
        <v>198.95465935382452</v>
      </c>
      <c r="Q92" s="238">
        <f ca="1">J92*VLOOKUP('Tipo de Pilha_AP42'!$E$1,'Área - us ur_AP42'!$A$4:$H$7,2,FALSE)/1000</f>
        <v>0</v>
      </c>
      <c r="R92" s="239">
        <f ca="1">K92*VLOOKUP('Tipo de Pilha_AP42'!$E$1,'Área - us ur_AP42'!$A$4:$H$7,3,FALSE)/1000</f>
        <v>0</v>
      </c>
      <c r="S92" s="239">
        <f ca="1">L92*VLOOKUP('Tipo de Pilha_AP42'!$E$1,'Área - us ur_AP42'!$A$4:$H$7,4,FALSE)/1000</f>
        <v>0</v>
      </c>
      <c r="T92" s="239">
        <f ca="1">M92*VLOOKUP('Tipo de Pilha_AP42'!$E$1,'Área - us ur_AP42'!$A$4:$H$7,5,FALSE)/1000</f>
        <v>2.2248015538002406E-2</v>
      </c>
      <c r="U92" s="239">
        <f ca="1">N92*VLOOKUP('Tipo de Pilha_AP42'!$E$1,'Área - us ur_AP42'!$A$4:$H$7,6,FALSE)/1000</f>
        <v>0</v>
      </c>
      <c r="V92" s="239">
        <f ca="1">O92*VLOOKUP('Tipo de Pilha_AP42'!$E$1,'Área - us ur_AP42'!$A$4:$H$7,7,FALSE)/1000</f>
        <v>1.505772189990748E-2</v>
      </c>
      <c r="W92" s="240">
        <f ca="1">P92*VLOOKUP('Tipo de Pilha_AP42'!$E$1,'Área - us ur_AP42'!$A$4:$H$7,8,FALSE)/1000</f>
        <v>0</v>
      </c>
      <c r="X92" s="241">
        <f t="shared" ca="1" si="14"/>
        <v>3.7305737437909887E-2</v>
      </c>
    </row>
    <row r="93" spans="1:24" ht="15" customHeight="1" x14ac:dyDescent="0.2">
      <c r="A93" s="90">
        <f>'Série Vento-3 dias'!J93</f>
        <v>42277</v>
      </c>
      <c r="B93" s="55">
        <f ca="1">'Série Vento-3 dias'!K93</f>
        <v>17.182429599999999</v>
      </c>
      <c r="C93" s="235">
        <f t="shared" ca="1" si="8"/>
        <v>0.34364859200000003</v>
      </c>
      <c r="D93" s="235">
        <f t="shared" ca="1" si="8"/>
        <v>0.34364859200000003</v>
      </c>
      <c r="E93" s="235">
        <f t="shared" ca="1" si="8"/>
        <v>0.34364859200000003</v>
      </c>
      <c r="F93" s="235">
        <f t="shared" ca="1" si="11"/>
        <v>1.0309457759999998</v>
      </c>
      <c r="G93" s="235">
        <f t="shared" ca="1" si="11"/>
        <v>1.0309457759999998</v>
      </c>
      <c r="H93" s="235">
        <f t="shared" ca="1" si="12"/>
        <v>1.5464186640000002</v>
      </c>
      <c r="I93" s="236">
        <f t="shared" ca="1" si="13"/>
        <v>1.890067256</v>
      </c>
      <c r="J93" s="237">
        <f t="shared" ca="1" si="10"/>
        <v>0</v>
      </c>
      <c r="K93" s="235">
        <f t="shared" ca="1" si="10"/>
        <v>0</v>
      </c>
      <c r="L93" s="235">
        <f t="shared" ca="1" si="10"/>
        <v>0</v>
      </c>
      <c r="M93" s="235">
        <f t="shared" ca="1" si="9"/>
        <v>35.969522290150032</v>
      </c>
      <c r="N93" s="235">
        <f t="shared" ca="1" si="9"/>
        <v>35.969522290150032</v>
      </c>
      <c r="O93" s="235">
        <f t="shared" ca="1" si="9"/>
        <v>100.20112333299764</v>
      </c>
      <c r="P93" s="235">
        <f t="shared" ca="1" si="9"/>
        <v>160.14587213851544</v>
      </c>
      <c r="Q93" s="238">
        <f ca="1">J93*VLOOKUP('Tipo de Pilha_AP42'!$E$1,'Área - us ur_AP42'!$A$4:$H$7,2,FALSE)/1000</f>
        <v>0</v>
      </c>
      <c r="R93" s="239">
        <f ca="1">K93*VLOOKUP('Tipo de Pilha_AP42'!$E$1,'Área - us ur_AP42'!$A$4:$H$7,3,FALSE)/1000</f>
        <v>0</v>
      </c>
      <c r="S93" s="239">
        <f ca="1">L93*VLOOKUP('Tipo de Pilha_AP42'!$E$1,'Área - us ur_AP42'!$A$4:$H$7,4,FALSE)/1000</f>
        <v>0</v>
      </c>
      <c r="T93" s="239">
        <f ca="1">M93*VLOOKUP('Tipo de Pilha_AP42'!$E$1,'Área - us ur_AP42'!$A$4:$H$7,5,FALSE)/1000</f>
        <v>1.7265370699272014E-2</v>
      </c>
      <c r="U93" s="239">
        <f ca="1">N93*VLOOKUP('Tipo de Pilha_AP42'!$E$1,'Área - us ur_AP42'!$A$4:$H$7,6,FALSE)/1000</f>
        <v>0</v>
      </c>
      <c r="V93" s="239">
        <f ca="1">O93*VLOOKUP('Tipo de Pilha_AP42'!$E$1,'Área - us ur_AP42'!$A$4:$H$7,7,FALSE)/1000</f>
        <v>1.2024134799959717E-2</v>
      </c>
      <c r="W93" s="240">
        <f ca="1">P93*VLOOKUP('Tipo de Pilha_AP42'!$E$1,'Área - us ur_AP42'!$A$4:$H$7,8,FALSE)/1000</f>
        <v>0</v>
      </c>
      <c r="X93" s="241">
        <f t="shared" ca="1" si="14"/>
        <v>2.9289505499231733E-2</v>
      </c>
    </row>
    <row r="94" spans="1:24" ht="15" customHeight="1" x14ac:dyDescent="0.2">
      <c r="A94" s="90">
        <f>'Série Vento-3 dias'!J94</f>
        <v>42280</v>
      </c>
      <c r="B94" s="55">
        <f ca="1">'Série Vento-3 dias'!K94</f>
        <v>17.182429599999999</v>
      </c>
      <c r="C94" s="235">
        <f t="shared" ca="1" si="8"/>
        <v>0.34364859200000003</v>
      </c>
      <c r="D94" s="235">
        <f t="shared" ca="1" si="8"/>
        <v>0.34364859200000003</v>
      </c>
      <c r="E94" s="235">
        <f t="shared" ca="1" si="8"/>
        <v>0.34364859200000003</v>
      </c>
      <c r="F94" s="235">
        <f t="shared" ca="1" si="11"/>
        <v>1.0309457759999998</v>
      </c>
      <c r="G94" s="235">
        <f t="shared" ca="1" si="11"/>
        <v>1.0309457759999998</v>
      </c>
      <c r="H94" s="235">
        <f t="shared" ca="1" si="12"/>
        <v>1.5464186640000002</v>
      </c>
      <c r="I94" s="236">
        <f t="shared" ca="1" si="13"/>
        <v>1.890067256</v>
      </c>
      <c r="J94" s="237">
        <f t="shared" ca="1" si="10"/>
        <v>0</v>
      </c>
      <c r="K94" s="235">
        <f t="shared" ca="1" si="10"/>
        <v>0</v>
      </c>
      <c r="L94" s="235">
        <f t="shared" ca="1" si="10"/>
        <v>0</v>
      </c>
      <c r="M94" s="235">
        <f t="shared" ca="1" si="9"/>
        <v>35.969522290150032</v>
      </c>
      <c r="N94" s="235">
        <f t="shared" ca="1" si="9"/>
        <v>35.969522290150032</v>
      </c>
      <c r="O94" s="235">
        <f t="shared" ca="1" si="9"/>
        <v>100.20112333299764</v>
      </c>
      <c r="P94" s="235">
        <f t="shared" ca="1" si="9"/>
        <v>160.14587213851544</v>
      </c>
      <c r="Q94" s="238">
        <f ca="1">J94*VLOOKUP('Tipo de Pilha_AP42'!$E$1,'Área - us ur_AP42'!$A$4:$H$7,2,FALSE)/1000</f>
        <v>0</v>
      </c>
      <c r="R94" s="239">
        <f ca="1">K94*VLOOKUP('Tipo de Pilha_AP42'!$E$1,'Área - us ur_AP42'!$A$4:$H$7,3,FALSE)/1000</f>
        <v>0</v>
      </c>
      <c r="S94" s="239">
        <f ca="1">L94*VLOOKUP('Tipo de Pilha_AP42'!$E$1,'Área - us ur_AP42'!$A$4:$H$7,4,FALSE)/1000</f>
        <v>0</v>
      </c>
      <c r="T94" s="239">
        <f ca="1">M94*VLOOKUP('Tipo de Pilha_AP42'!$E$1,'Área - us ur_AP42'!$A$4:$H$7,5,FALSE)/1000</f>
        <v>1.7265370699272014E-2</v>
      </c>
      <c r="U94" s="239">
        <f ca="1">N94*VLOOKUP('Tipo de Pilha_AP42'!$E$1,'Área - us ur_AP42'!$A$4:$H$7,6,FALSE)/1000</f>
        <v>0</v>
      </c>
      <c r="V94" s="239">
        <f ca="1">O94*VLOOKUP('Tipo de Pilha_AP42'!$E$1,'Área - us ur_AP42'!$A$4:$H$7,7,FALSE)/1000</f>
        <v>1.2024134799959717E-2</v>
      </c>
      <c r="W94" s="240">
        <f ca="1">P94*VLOOKUP('Tipo de Pilha_AP42'!$E$1,'Área - us ur_AP42'!$A$4:$H$7,8,FALSE)/1000</f>
        <v>0</v>
      </c>
      <c r="X94" s="241">
        <f t="shared" ca="1" si="14"/>
        <v>2.9289505499231733E-2</v>
      </c>
    </row>
    <row r="95" spans="1:24" ht="15" customHeight="1" x14ac:dyDescent="0.2">
      <c r="A95" s="90">
        <f>'Série Vento-3 dias'!J95</f>
        <v>42283</v>
      </c>
      <c r="B95" s="55">
        <f ca="1">'Série Vento-3 dias'!K95</f>
        <v>12.886822199999999</v>
      </c>
      <c r="C95" s="235">
        <f t="shared" ca="1" si="8"/>
        <v>0.25773644400000001</v>
      </c>
      <c r="D95" s="235">
        <f t="shared" ca="1" si="8"/>
        <v>0.25773644400000001</v>
      </c>
      <c r="E95" s="235">
        <f t="shared" ca="1" si="8"/>
        <v>0.25773644400000001</v>
      </c>
      <c r="F95" s="235">
        <f t="shared" ca="1" si="11"/>
        <v>0.77320933199999997</v>
      </c>
      <c r="G95" s="235">
        <f t="shared" ca="1" si="11"/>
        <v>0.77320933199999997</v>
      </c>
      <c r="H95" s="235">
        <f t="shared" ca="1" si="12"/>
        <v>1.159813998</v>
      </c>
      <c r="I95" s="236">
        <f t="shared" ca="1" si="13"/>
        <v>1.417550442</v>
      </c>
      <c r="J95" s="237">
        <f t="shared" ca="1" si="10"/>
        <v>0</v>
      </c>
      <c r="K95" s="235">
        <f t="shared" ca="1" si="10"/>
        <v>0</v>
      </c>
      <c r="L95" s="235">
        <f t="shared" ca="1" si="10"/>
        <v>0</v>
      </c>
      <c r="M95" s="235">
        <f t="shared" ca="1" si="9"/>
        <v>15.412206743169399</v>
      </c>
      <c r="N95" s="235">
        <f t="shared" ca="1" si="9"/>
        <v>15.412206743169399</v>
      </c>
      <c r="O95" s="235">
        <f t="shared" ca="1" si="9"/>
        <v>49.137801307251152</v>
      </c>
      <c r="P95" s="235">
        <f t="shared" ca="1" si="9"/>
        <v>81.253601828674945</v>
      </c>
      <c r="Q95" s="238">
        <f ca="1">J95*VLOOKUP('Tipo de Pilha_AP42'!$E$1,'Área - us ur_AP42'!$A$4:$H$7,2,FALSE)/1000</f>
        <v>0</v>
      </c>
      <c r="R95" s="239">
        <f ca="1">K95*VLOOKUP('Tipo de Pilha_AP42'!$E$1,'Área - us ur_AP42'!$A$4:$H$7,3,FALSE)/1000</f>
        <v>0</v>
      </c>
      <c r="S95" s="239">
        <f ca="1">L95*VLOOKUP('Tipo de Pilha_AP42'!$E$1,'Área - us ur_AP42'!$A$4:$H$7,4,FALSE)/1000</f>
        <v>0</v>
      </c>
      <c r="T95" s="239">
        <f ca="1">M95*VLOOKUP('Tipo de Pilha_AP42'!$E$1,'Área - us ur_AP42'!$A$4:$H$7,5,FALSE)/1000</f>
        <v>7.3978592367213115E-3</v>
      </c>
      <c r="U95" s="239">
        <f ca="1">N95*VLOOKUP('Tipo de Pilha_AP42'!$E$1,'Área - us ur_AP42'!$A$4:$H$7,6,FALSE)/1000</f>
        <v>0</v>
      </c>
      <c r="V95" s="239">
        <f ca="1">O95*VLOOKUP('Tipo de Pilha_AP42'!$E$1,'Área - us ur_AP42'!$A$4:$H$7,7,FALSE)/1000</f>
        <v>5.8965361568701384E-3</v>
      </c>
      <c r="W95" s="240">
        <f ca="1">P95*VLOOKUP('Tipo de Pilha_AP42'!$E$1,'Área - us ur_AP42'!$A$4:$H$7,8,FALSE)/1000</f>
        <v>0</v>
      </c>
      <c r="X95" s="241">
        <f t="shared" ca="1" si="14"/>
        <v>1.329439539359145E-2</v>
      </c>
    </row>
    <row r="96" spans="1:24" ht="15" customHeight="1" x14ac:dyDescent="0.2">
      <c r="A96" s="90">
        <f>'Série Vento-3 dias'!J96</f>
        <v>42286</v>
      </c>
      <c r="B96" s="55">
        <f ca="1">'Série Vento-3 dias'!K96</f>
        <v>18.90067256</v>
      </c>
      <c r="C96" s="235">
        <f t="shared" ca="1" si="8"/>
        <v>0.37801345120000007</v>
      </c>
      <c r="D96" s="235">
        <f t="shared" ca="1" si="8"/>
        <v>0.37801345120000007</v>
      </c>
      <c r="E96" s="235">
        <f t="shared" ca="1" si="8"/>
        <v>0.37801345120000007</v>
      </c>
      <c r="F96" s="235">
        <f t="shared" ca="1" si="11"/>
        <v>1.1340403535999999</v>
      </c>
      <c r="G96" s="235">
        <f t="shared" ca="1" si="11"/>
        <v>1.1340403535999999</v>
      </c>
      <c r="H96" s="235">
        <f t="shared" ca="1" si="12"/>
        <v>1.7010605304000002</v>
      </c>
      <c r="I96" s="236">
        <f t="shared" ca="1" si="13"/>
        <v>2.0790739816000001</v>
      </c>
      <c r="J96" s="237">
        <f t="shared" ca="1" si="10"/>
        <v>0</v>
      </c>
      <c r="K96" s="235">
        <f t="shared" ca="1" si="10"/>
        <v>0</v>
      </c>
      <c r="L96" s="235">
        <f t="shared" ca="1" si="10"/>
        <v>0</v>
      </c>
      <c r="M96" s="235">
        <f t="shared" ca="1" si="9"/>
        <v>46.350032370838349</v>
      </c>
      <c r="N96" s="235">
        <f t="shared" ca="1" si="9"/>
        <v>46.350032370838349</v>
      </c>
      <c r="O96" s="235">
        <f t="shared" ca="1" si="9"/>
        <v>125.48101583256233</v>
      </c>
      <c r="P96" s="235">
        <f t="shared" ca="1" si="9"/>
        <v>198.95465935382452</v>
      </c>
      <c r="Q96" s="238">
        <f ca="1">J96*VLOOKUP('Tipo de Pilha_AP42'!$E$1,'Área - us ur_AP42'!$A$4:$H$7,2,FALSE)/1000</f>
        <v>0</v>
      </c>
      <c r="R96" s="239">
        <f ca="1">K96*VLOOKUP('Tipo de Pilha_AP42'!$E$1,'Área - us ur_AP42'!$A$4:$H$7,3,FALSE)/1000</f>
        <v>0</v>
      </c>
      <c r="S96" s="239">
        <f ca="1">L96*VLOOKUP('Tipo de Pilha_AP42'!$E$1,'Área - us ur_AP42'!$A$4:$H$7,4,FALSE)/1000</f>
        <v>0</v>
      </c>
      <c r="T96" s="239">
        <f ca="1">M96*VLOOKUP('Tipo de Pilha_AP42'!$E$1,'Área - us ur_AP42'!$A$4:$H$7,5,FALSE)/1000</f>
        <v>2.2248015538002406E-2</v>
      </c>
      <c r="U96" s="239">
        <f ca="1">N96*VLOOKUP('Tipo de Pilha_AP42'!$E$1,'Área - us ur_AP42'!$A$4:$H$7,6,FALSE)/1000</f>
        <v>0</v>
      </c>
      <c r="V96" s="239">
        <f ca="1">O96*VLOOKUP('Tipo de Pilha_AP42'!$E$1,'Área - us ur_AP42'!$A$4:$H$7,7,FALSE)/1000</f>
        <v>1.505772189990748E-2</v>
      </c>
      <c r="W96" s="240">
        <f ca="1">P96*VLOOKUP('Tipo de Pilha_AP42'!$E$1,'Área - us ur_AP42'!$A$4:$H$7,8,FALSE)/1000</f>
        <v>0</v>
      </c>
      <c r="X96" s="241">
        <f t="shared" ca="1" si="14"/>
        <v>3.7305737437909887E-2</v>
      </c>
    </row>
    <row r="97" spans="1:24" ht="15" customHeight="1" x14ac:dyDescent="0.2">
      <c r="A97" s="90">
        <f>'Série Vento-3 dias'!J97</f>
        <v>42289</v>
      </c>
      <c r="B97" s="55">
        <f ca="1">'Série Vento-3 dias'!K97</f>
        <v>18.90067256</v>
      </c>
      <c r="C97" s="235">
        <f t="shared" ca="1" si="8"/>
        <v>0.37801345120000007</v>
      </c>
      <c r="D97" s="235">
        <f t="shared" ca="1" si="8"/>
        <v>0.37801345120000007</v>
      </c>
      <c r="E97" s="235">
        <f t="shared" ca="1" si="8"/>
        <v>0.37801345120000007</v>
      </c>
      <c r="F97" s="235">
        <f t="shared" ca="1" si="11"/>
        <v>1.1340403535999999</v>
      </c>
      <c r="G97" s="235">
        <f t="shared" ca="1" si="11"/>
        <v>1.1340403535999999</v>
      </c>
      <c r="H97" s="235">
        <f t="shared" ca="1" si="12"/>
        <v>1.7010605304000002</v>
      </c>
      <c r="I97" s="236">
        <f t="shared" ca="1" si="13"/>
        <v>2.0790739816000001</v>
      </c>
      <c r="J97" s="237">
        <f t="shared" ca="1" si="10"/>
        <v>0</v>
      </c>
      <c r="K97" s="235">
        <f t="shared" ca="1" si="10"/>
        <v>0</v>
      </c>
      <c r="L97" s="235">
        <f t="shared" ca="1" si="10"/>
        <v>0</v>
      </c>
      <c r="M97" s="235">
        <f t="shared" ca="1" si="9"/>
        <v>46.350032370838349</v>
      </c>
      <c r="N97" s="235">
        <f t="shared" ca="1" si="9"/>
        <v>46.350032370838349</v>
      </c>
      <c r="O97" s="235">
        <f t="shared" ca="1" si="9"/>
        <v>125.48101583256233</v>
      </c>
      <c r="P97" s="235">
        <f t="shared" ca="1" si="9"/>
        <v>198.95465935382452</v>
      </c>
      <c r="Q97" s="238">
        <f ca="1">J97*VLOOKUP('Tipo de Pilha_AP42'!$E$1,'Área - us ur_AP42'!$A$4:$H$7,2,FALSE)/1000</f>
        <v>0</v>
      </c>
      <c r="R97" s="239">
        <f ca="1">K97*VLOOKUP('Tipo de Pilha_AP42'!$E$1,'Área - us ur_AP42'!$A$4:$H$7,3,FALSE)/1000</f>
        <v>0</v>
      </c>
      <c r="S97" s="239">
        <f ca="1">L97*VLOOKUP('Tipo de Pilha_AP42'!$E$1,'Área - us ur_AP42'!$A$4:$H$7,4,FALSE)/1000</f>
        <v>0</v>
      </c>
      <c r="T97" s="239">
        <f ca="1">M97*VLOOKUP('Tipo de Pilha_AP42'!$E$1,'Área - us ur_AP42'!$A$4:$H$7,5,FALSE)/1000</f>
        <v>2.2248015538002406E-2</v>
      </c>
      <c r="U97" s="239">
        <f ca="1">N97*VLOOKUP('Tipo de Pilha_AP42'!$E$1,'Área - us ur_AP42'!$A$4:$H$7,6,FALSE)/1000</f>
        <v>0</v>
      </c>
      <c r="V97" s="239">
        <f ca="1">O97*VLOOKUP('Tipo de Pilha_AP42'!$E$1,'Área - us ur_AP42'!$A$4:$H$7,7,FALSE)/1000</f>
        <v>1.505772189990748E-2</v>
      </c>
      <c r="W97" s="240">
        <f ca="1">P97*VLOOKUP('Tipo de Pilha_AP42'!$E$1,'Área - us ur_AP42'!$A$4:$H$7,8,FALSE)/1000</f>
        <v>0</v>
      </c>
      <c r="X97" s="241">
        <f t="shared" ca="1" si="14"/>
        <v>3.7305737437909887E-2</v>
      </c>
    </row>
    <row r="98" spans="1:24" ht="15" customHeight="1" x14ac:dyDescent="0.2">
      <c r="A98" s="90">
        <f>'Série Vento-3 dias'!J98</f>
        <v>42292</v>
      </c>
      <c r="B98" s="55">
        <f ca="1">'Série Vento-3 dias'!K98</f>
        <v>19.759794039999999</v>
      </c>
      <c r="C98" s="235">
        <f t="shared" ca="1" si="8"/>
        <v>0.39519588080000007</v>
      </c>
      <c r="D98" s="235">
        <f t="shared" ca="1" si="8"/>
        <v>0.39519588080000007</v>
      </c>
      <c r="E98" s="235">
        <f t="shared" ca="1" si="8"/>
        <v>0.39519588080000007</v>
      </c>
      <c r="F98" s="235">
        <f t="shared" ca="1" si="11"/>
        <v>1.1855876423999998</v>
      </c>
      <c r="G98" s="235">
        <f t="shared" ca="1" si="11"/>
        <v>1.1855876423999998</v>
      </c>
      <c r="H98" s="235">
        <f t="shared" ca="1" si="12"/>
        <v>1.7783814636000002</v>
      </c>
      <c r="I98" s="236">
        <f t="shared" ca="1" si="13"/>
        <v>2.1735773444000004</v>
      </c>
      <c r="J98" s="237">
        <f t="shared" ca="1" si="10"/>
        <v>0</v>
      </c>
      <c r="K98" s="235">
        <f t="shared" ca="1" si="10"/>
        <v>0</v>
      </c>
      <c r="L98" s="235">
        <f t="shared" ca="1" si="10"/>
        <v>0</v>
      </c>
      <c r="M98" s="235">
        <f t="shared" ca="1" si="9"/>
        <v>52.002626810160223</v>
      </c>
      <c r="N98" s="235">
        <f t="shared" ca="1" si="9"/>
        <v>52.002626810160223</v>
      </c>
      <c r="O98" s="235">
        <f t="shared" ca="1" si="9"/>
        <v>139.16122573004458</v>
      </c>
      <c r="P98" s="235">
        <f t="shared" ca="1" si="9"/>
        <v>219.91302705248756</v>
      </c>
      <c r="Q98" s="238">
        <f ca="1">J98*VLOOKUP('Tipo de Pilha_AP42'!$E$1,'Área - us ur_AP42'!$A$4:$H$7,2,FALSE)/1000</f>
        <v>0</v>
      </c>
      <c r="R98" s="239">
        <f ca="1">K98*VLOOKUP('Tipo de Pilha_AP42'!$E$1,'Área - us ur_AP42'!$A$4:$H$7,3,FALSE)/1000</f>
        <v>0</v>
      </c>
      <c r="S98" s="239">
        <f ca="1">L98*VLOOKUP('Tipo de Pilha_AP42'!$E$1,'Área - us ur_AP42'!$A$4:$H$7,4,FALSE)/1000</f>
        <v>0</v>
      </c>
      <c r="T98" s="239">
        <f ca="1">M98*VLOOKUP('Tipo de Pilha_AP42'!$E$1,'Área - us ur_AP42'!$A$4:$H$7,5,FALSE)/1000</f>
        <v>2.4961260868876907E-2</v>
      </c>
      <c r="U98" s="239">
        <f ca="1">N98*VLOOKUP('Tipo de Pilha_AP42'!$E$1,'Área - us ur_AP42'!$A$4:$H$7,6,FALSE)/1000</f>
        <v>0</v>
      </c>
      <c r="V98" s="239">
        <f ca="1">O98*VLOOKUP('Tipo de Pilha_AP42'!$E$1,'Área - us ur_AP42'!$A$4:$H$7,7,FALSE)/1000</f>
        <v>1.669934708760535E-2</v>
      </c>
      <c r="W98" s="240">
        <f ca="1">P98*VLOOKUP('Tipo de Pilha_AP42'!$E$1,'Área - us ur_AP42'!$A$4:$H$7,8,FALSE)/1000</f>
        <v>0</v>
      </c>
      <c r="X98" s="241">
        <f t="shared" ca="1" si="14"/>
        <v>4.1660607956482257E-2</v>
      </c>
    </row>
    <row r="99" spans="1:24" ht="15" customHeight="1" x14ac:dyDescent="0.2">
      <c r="A99" s="90">
        <f>'Série Vento-3 dias'!J99</f>
        <v>42295</v>
      </c>
      <c r="B99" s="55">
        <f ca="1">'Série Vento-3 dias'!K99</f>
        <v>19.759794039999999</v>
      </c>
      <c r="C99" s="235">
        <f t="shared" ca="1" si="8"/>
        <v>0.39519588080000007</v>
      </c>
      <c r="D99" s="235">
        <f t="shared" ca="1" si="8"/>
        <v>0.39519588080000007</v>
      </c>
      <c r="E99" s="235">
        <f t="shared" ca="1" si="8"/>
        <v>0.39519588080000007</v>
      </c>
      <c r="F99" s="235">
        <f t="shared" ca="1" si="11"/>
        <v>1.1855876423999998</v>
      </c>
      <c r="G99" s="235">
        <f t="shared" ca="1" si="11"/>
        <v>1.1855876423999998</v>
      </c>
      <c r="H99" s="235">
        <f t="shared" ca="1" si="12"/>
        <v>1.7783814636000002</v>
      </c>
      <c r="I99" s="236">
        <f t="shared" ca="1" si="13"/>
        <v>2.1735773444000004</v>
      </c>
      <c r="J99" s="237">
        <f t="shared" ca="1" si="10"/>
        <v>0</v>
      </c>
      <c r="K99" s="235">
        <f t="shared" ca="1" si="10"/>
        <v>0</v>
      </c>
      <c r="L99" s="235">
        <f t="shared" ca="1" si="10"/>
        <v>0</v>
      </c>
      <c r="M99" s="235">
        <f t="shared" ca="1" si="9"/>
        <v>52.002626810160223</v>
      </c>
      <c r="N99" s="235">
        <f t="shared" ca="1" si="9"/>
        <v>52.002626810160223</v>
      </c>
      <c r="O99" s="235">
        <f t="shared" ca="1" si="9"/>
        <v>139.16122573004458</v>
      </c>
      <c r="P99" s="235">
        <f t="shared" ca="1" si="9"/>
        <v>219.91302705248756</v>
      </c>
      <c r="Q99" s="238">
        <f ca="1">J99*VLOOKUP('Tipo de Pilha_AP42'!$E$1,'Área - us ur_AP42'!$A$4:$H$7,2,FALSE)/1000</f>
        <v>0</v>
      </c>
      <c r="R99" s="239">
        <f ca="1">K99*VLOOKUP('Tipo de Pilha_AP42'!$E$1,'Área - us ur_AP42'!$A$4:$H$7,3,FALSE)/1000</f>
        <v>0</v>
      </c>
      <c r="S99" s="239">
        <f ca="1">L99*VLOOKUP('Tipo de Pilha_AP42'!$E$1,'Área - us ur_AP42'!$A$4:$H$7,4,FALSE)/1000</f>
        <v>0</v>
      </c>
      <c r="T99" s="239">
        <f ca="1">M99*VLOOKUP('Tipo de Pilha_AP42'!$E$1,'Área - us ur_AP42'!$A$4:$H$7,5,FALSE)/1000</f>
        <v>2.4961260868876907E-2</v>
      </c>
      <c r="U99" s="239">
        <f ca="1">N99*VLOOKUP('Tipo de Pilha_AP42'!$E$1,'Área - us ur_AP42'!$A$4:$H$7,6,FALSE)/1000</f>
        <v>0</v>
      </c>
      <c r="V99" s="239">
        <f ca="1">O99*VLOOKUP('Tipo de Pilha_AP42'!$E$1,'Área - us ur_AP42'!$A$4:$H$7,7,FALSE)/1000</f>
        <v>1.669934708760535E-2</v>
      </c>
      <c r="W99" s="240">
        <f ca="1">P99*VLOOKUP('Tipo de Pilha_AP42'!$E$1,'Área - us ur_AP42'!$A$4:$H$7,8,FALSE)/1000</f>
        <v>0</v>
      </c>
      <c r="X99" s="241">
        <f t="shared" ca="1" si="14"/>
        <v>4.1660607956482257E-2</v>
      </c>
    </row>
    <row r="100" spans="1:24" ht="15" customHeight="1" x14ac:dyDescent="0.2">
      <c r="A100" s="90">
        <f>'Série Vento-3 dias'!J100</f>
        <v>42298</v>
      </c>
      <c r="B100" s="55">
        <f ca="1">'Série Vento-3 dias'!K100</f>
        <v>17.182429599999999</v>
      </c>
      <c r="C100" s="235">
        <f t="shared" ca="1" si="8"/>
        <v>0.34364859200000003</v>
      </c>
      <c r="D100" s="235">
        <f t="shared" ca="1" si="8"/>
        <v>0.34364859200000003</v>
      </c>
      <c r="E100" s="235">
        <f t="shared" ca="1" si="8"/>
        <v>0.34364859200000003</v>
      </c>
      <c r="F100" s="235">
        <f t="shared" ca="1" si="11"/>
        <v>1.0309457759999998</v>
      </c>
      <c r="G100" s="235">
        <f t="shared" ca="1" si="11"/>
        <v>1.0309457759999998</v>
      </c>
      <c r="H100" s="235">
        <f t="shared" ca="1" si="12"/>
        <v>1.5464186640000002</v>
      </c>
      <c r="I100" s="236">
        <f t="shared" ca="1" si="13"/>
        <v>1.890067256</v>
      </c>
      <c r="J100" s="237">
        <f t="shared" ca="1" si="10"/>
        <v>0</v>
      </c>
      <c r="K100" s="235">
        <f t="shared" ca="1" si="10"/>
        <v>0</v>
      </c>
      <c r="L100" s="235">
        <f t="shared" ca="1" si="10"/>
        <v>0</v>
      </c>
      <c r="M100" s="235">
        <f t="shared" ca="1" si="9"/>
        <v>35.969522290150032</v>
      </c>
      <c r="N100" s="235">
        <f t="shared" ca="1" si="9"/>
        <v>35.969522290150032</v>
      </c>
      <c r="O100" s="235">
        <f t="shared" ca="1" si="9"/>
        <v>100.20112333299764</v>
      </c>
      <c r="P100" s="235">
        <f t="shared" ca="1" si="9"/>
        <v>160.14587213851544</v>
      </c>
      <c r="Q100" s="238">
        <f ca="1">J100*VLOOKUP('Tipo de Pilha_AP42'!$E$1,'Área - us ur_AP42'!$A$4:$H$7,2,FALSE)/1000</f>
        <v>0</v>
      </c>
      <c r="R100" s="239">
        <f ca="1">K100*VLOOKUP('Tipo de Pilha_AP42'!$E$1,'Área - us ur_AP42'!$A$4:$H$7,3,FALSE)/1000</f>
        <v>0</v>
      </c>
      <c r="S100" s="239">
        <f ca="1">L100*VLOOKUP('Tipo de Pilha_AP42'!$E$1,'Área - us ur_AP42'!$A$4:$H$7,4,FALSE)/1000</f>
        <v>0</v>
      </c>
      <c r="T100" s="239">
        <f ca="1">M100*VLOOKUP('Tipo de Pilha_AP42'!$E$1,'Área - us ur_AP42'!$A$4:$H$7,5,FALSE)/1000</f>
        <v>1.7265370699272014E-2</v>
      </c>
      <c r="U100" s="239">
        <f ca="1">N100*VLOOKUP('Tipo de Pilha_AP42'!$E$1,'Área - us ur_AP42'!$A$4:$H$7,6,FALSE)/1000</f>
        <v>0</v>
      </c>
      <c r="V100" s="239">
        <f ca="1">O100*VLOOKUP('Tipo de Pilha_AP42'!$E$1,'Área - us ur_AP42'!$A$4:$H$7,7,FALSE)/1000</f>
        <v>1.2024134799959717E-2</v>
      </c>
      <c r="W100" s="240">
        <f ca="1">P100*VLOOKUP('Tipo de Pilha_AP42'!$E$1,'Área - us ur_AP42'!$A$4:$H$7,8,FALSE)/1000</f>
        <v>0</v>
      </c>
      <c r="X100" s="241">
        <f t="shared" ca="1" si="14"/>
        <v>2.9289505499231733E-2</v>
      </c>
    </row>
    <row r="101" spans="1:24" ht="15" customHeight="1" x14ac:dyDescent="0.2">
      <c r="A101" s="90">
        <f>'Série Vento-3 dias'!J101</f>
        <v>42301</v>
      </c>
      <c r="B101" s="55">
        <f ca="1">'Série Vento-3 dias'!K101</f>
        <v>17.182429599999999</v>
      </c>
      <c r="C101" s="235">
        <f t="shared" ca="1" si="8"/>
        <v>0.34364859200000003</v>
      </c>
      <c r="D101" s="235">
        <f t="shared" ca="1" si="8"/>
        <v>0.34364859200000003</v>
      </c>
      <c r="E101" s="235">
        <f t="shared" ca="1" si="8"/>
        <v>0.34364859200000003</v>
      </c>
      <c r="F101" s="235">
        <f t="shared" ca="1" si="11"/>
        <v>1.0309457759999998</v>
      </c>
      <c r="G101" s="235">
        <f t="shared" ca="1" si="11"/>
        <v>1.0309457759999998</v>
      </c>
      <c r="H101" s="235">
        <f t="shared" ca="1" si="12"/>
        <v>1.5464186640000002</v>
      </c>
      <c r="I101" s="236">
        <f t="shared" ca="1" si="13"/>
        <v>1.890067256</v>
      </c>
      <c r="J101" s="237">
        <f t="shared" ca="1" si="10"/>
        <v>0</v>
      </c>
      <c r="K101" s="235">
        <f t="shared" ca="1" si="10"/>
        <v>0</v>
      </c>
      <c r="L101" s="235">
        <f t="shared" ca="1" si="10"/>
        <v>0</v>
      </c>
      <c r="M101" s="235">
        <f t="shared" ca="1" si="9"/>
        <v>35.969522290150032</v>
      </c>
      <c r="N101" s="235">
        <f t="shared" ca="1" si="9"/>
        <v>35.969522290150032</v>
      </c>
      <c r="O101" s="235">
        <f t="shared" ca="1" si="9"/>
        <v>100.20112333299764</v>
      </c>
      <c r="P101" s="235">
        <f t="shared" ca="1" si="9"/>
        <v>160.14587213851544</v>
      </c>
      <c r="Q101" s="238">
        <f ca="1">J101*VLOOKUP('Tipo de Pilha_AP42'!$E$1,'Área - us ur_AP42'!$A$4:$H$7,2,FALSE)/1000</f>
        <v>0</v>
      </c>
      <c r="R101" s="239">
        <f ca="1">K101*VLOOKUP('Tipo de Pilha_AP42'!$E$1,'Área - us ur_AP42'!$A$4:$H$7,3,FALSE)/1000</f>
        <v>0</v>
      </c>
      <c r="S101" s="239">
        <f ca="1">L101*VLOOKUP('Tipo de Pilha_AP42'!$E$1,'Área - us ur_AP42'!$A$4:$H$7,4,FALSE)/1000</f>
        <v>0</v>
      </c>
      <c r="T101" s="239">
        <f ca="1">M101*VLOOKUP('Tipo de Pilha_AP42'!$E$1,'Área - us ur_AP42'!$A$4:$H$7,5,FALSE)/1000</f>
        <v>1.7265370699272014E-2</v>
      </c>
      <c r="U101" s="239">
        <f ca="1">N101*VLOOKUP('Tipo de Pilha_AP42'!$E$1,'Área - us ur_AP42'!$A$4:$H$7,6,FALSE)/1000</f>
        <v>0</v>
      </c>
      <c r="V101" s="239">
        <f ca="1">O101*VLOOKUP('Tipo de Pilha_AP42'!$E$1,'Área - us ur_AP42'!$A$4:$H$7,7,FALSE)/1000</f>
        <v>1.2024134799959717E-2</v>
      </c>
      <c r="W101" s="240">
        <f ca="1">P101*VLOOKUP('Tipo de Pilha_AP42'!$E$1,'Área - us ur_AP42'!$A$4:$H$7,8,FALSE)/1000</f>
        <v>0</v>
      </c>
      <c r="X101" s="241">
        <f t="shared" ca="1" si="14"/>
        <v>2.9289505499231733E-2</v>
      </c>
    </row>
    <row r="102" spans="1:24" ht="15" customHeight="1" x14ac:dyDescent="0.2">
      <c r="A102" s="90">
        <f>'Série Vento-3 dias'!J102</f>
        <v>42304</v>
      </c>
      <c r="B102" s="55">
        <f ca="1">'Série Vento-3 dias'!K102</f>
        <v>13.74594368</v>
      </c>
      <c r="C102" s="235">
        <f t="shared" ca="1" si="8"/>
        <v>0.27491887360000006</v>
      </c>
      <c r="D102" s="235">
        <f t="shared" ca="1" si="8"/>
        <v>0.27491887360000006</v>
      </c>
      <c r="E102" s="235">
        <f t="shared" ca="1" si="8"/>
        <v>0.27491887360000006</v>
      </c>
      <c r="F102" s="235">
        <f t="shared" ca="1" si="11"/>
        <v>0.82475662080000001</v>
      </c>
      <c r="G102" s="235">
        <f t="shared" ca="1" si="11"/>
        <v>0.82475662080000001</v>
      </c>
      <c r="H102" s="235">
        <f t="shared" ca="1" si="12"/>
        <v>1.2371349312000002</v>
      </c>
      <c r="I102" s="236">
        <f t="shared" ca="1" si="13"/>
        <v>1.5120538048000003</v>
      </c>
      <c r="J102" s="237">
        <f t="shared" ca="1" si="10"/>
        <v>0</v>
      </c>
      <c r="K102" s="235">
        <f t="shared" ca="1" si="10"/>
        <v>0</v>
      </c>
      <c r="L102" s="235">
        <f t="shared" ca="1" si="10"/>
        <v>0</v>
      </c>
      <c r="M102" s="235">
        <f t="shared" ca="1" si="9"/>
        <v>18.90721732059523</v>
      </c>
      <c r="N102" s="235">
        <f t="shared" ca="1" si="9"/>
        <v>18.90721732059523</v>
      </c>
      <c r="O102" s="235">
        <f t="shared" ca="1" si="9"/>
        <v>57.963447515467294</v>
      </c>
      <c r="P102" s="235">
        <f t="shared" ca="1" si="9"/>
        <v>94.960090435965128</v>
      </c>
      <c r="Q102" s="238">
        <f ca="1">J102*VLOOKUP('Tipo de Pilha_AP42'!$E$1,'Área - us ur_AP42'!$A$4:$H$7,2,FALSE)/1000</f>
        <v>0</v>
      </c>
      <c r="R102" s="239">
        <f ca="1">K102*VLOOKUP('Tipo de Pilha_AP42'!$E$1,'Área - us ur_AP42'!$A$4:$H$7,3,FALSE)/1000</f>
        <v>0</v>
      </c>
      <c r="S102" s="239">
        <f ca="1">L102*VLOOKUP('Tipo de Pilha_AP42'!$E$1,'Área - us ur_AP42'!$A$4:$H$7,4,FALSE)/1000</f>
        <v>0</v>
      </c>
      <c r="T102" s="239">
        <f ca="1">M102*VLOOKUP('Tipo de Pilha_AP42'!$E$1,'Área - us ur_AP42'!$A$4:$H$7,5,FALSE)/1000</f>
        <v>9.0754643138857109E-3</v>
      </c>
      <c r="U102" s="239">
        <f ca="1">N102*VLOOKUP('Tipo de Pilha_AP42'!$E$1,'Área - us ur_AP42'!$A$4:$H$7,6,FALSE)/1000</f>
        <v>0</v>
      </c>
      <c r="V102" s="239">
        <f ca="1">O102*VLOOKUP('Tipo de Pilha_AP42'!$E$1,'Área - us ur_AP42'!$A$4:$H$7,7,FALSE)/1000</f>
        <v>6.9556137018560752E-3</v>
      </c>
      <c r="W102" s="240">
        <f ca="1">P102*VLOOKUP('Tipo de Pilha_AP42'!$E$1,'Área - us ur_AP42'!$A$4:$H$7,8,FALSE)/1000</f>
        <v>0</v>
      </c>
      <c r="X102" s="241">
        <f t="shared" ca="1" si="14"/>
        <v>1.6031078015741787E-2</v>
      </c>
    </row>
    <row r="103" spans="1:24" ht="15" customHeight="1" x14ac:dyDescent="0.2">
      <c r="A103" s="90">
        <f>'Série Vento-3 dias'!J103</f>
        <v>42307</v>
      </c>
      <c r="B103" s="55">
        <f ca="1">'Série Vento-3 dias'!K103</f>
        <v>18.041551079999998</v>
      </c>
      <c r="C103" s="235">
        <f t="shared" ca="1" si="8"/>
        <v>0.36083102160000002</v>
      </c>
      <c r="D103" s="235">
        <f t="shared" ca="1" si="8"/>
        <v>0.36083102160000002</v>
      </c>
      <c r="E103" s="235">
        <f t="shared" ca="1" si="8"/>
        <v>0.36083102160000002</v>
      </c>
      <c r="F103" s="235">
        <f t="shared" ca="1" si="11"/>
        <v>1.0824930647999997</v>
      </c>
      <c r="G103" s="235">
        <f t="shared" ca="1" si="11"/>
        <v>1.0824930647999997</v>
      </c>
      <c r="H103" s="235">
        <f t="shared" ca="1" si="12"/>
        <v>1.6237395971999999</v>
      </c>
      <c r="I103" s="236">
        <f t="shared" ca="1" si="13"/>
        <v>1.9845706188000001</v>
      </c>
      <c r="J103" s="237">
        <f t="shared" ca="1" si="10"/>
        <v>0</v>
      </c>
      <c r="K103" s="235">
        <f t="shared" ca="1" si="10"/>
        <v>0</v>
      </c>
      <c r="L103" s="235">
        <f t="shared" ca="1" si="10"/>
        <v>0</v>
      </c>
      <c r="M103" s="235">
        <f t="shared" ca="1" si="9"/>
        <v>41.005664197501602</v>
      </c>
      <c r="N103" s="235">
        <f t="shared" ca="1" si="9"/>
        <v>41.005664197501602</v>
      </c>
      <c r="O103" s="235">
        <f t="shared" ca="1" si="9"/>
        <v>112.49431503354667</v>
      </c>
      <c r="P103" s="235">
        <f t="shared" ca="1" si="9"/>
        <v>179.03227438250047</v>
      </c>
      <c r="Q103" s="238">
        <f ca="1">J103*VLOOKUP('Tipo de Pilha_AP42'!$E$1,'Área - us ur_AP42'!$A$4:$H$7,2,FALSE)/1000</f>
        <v>0</v>
      </c>
      <c r="R103" s="239">
        <f ca="1">K103*VLOOKUP('Tipo de Pilha_AP42'!$E$1,'Área - us ur_AP42'!$A$4:$H$7,3,FALSE)/1000</f>
        <v>0</v>
      </c>
      <c r="S103" s="239">
        <f ca="1">L103*VLOOKUP('Tipo de Pilha_AP42'!$E$1,'Área - us ur_AP42'!$A$4:$H$7,4,FALSE)/1000</f>
        <v>0</v>
      </c>
      <c r="T103" s="239">
        <f ca="1">M103*VLOOKUP('Tipo de Pilha_AP42'!$E$1,'Área - us ur_AP42'!$A$4:$H$7,5,FALSE)/1000</f>
        <v>1.9682718814800767E-2</v>
      </c>
      <c r="U103" s="239">
        <f ca="1">N103*VLOOKUP('Tipo de Pilha_AP42'!$E$1,'Área - us ur_AP42'!$A$4:$H$7,6,FALSE)/1000</f>
        <v>0</v>
      </c>
      <c r="V103" s="239">
        <f ca="1">O103*VLOOKUP('Tipo de Pilha_AP42'!$E$1,'Área - us ur_AP42'!$A$4:$H$7,7,FALSE)/1000</f>
        <v>1.34993178040256E-2</v>
      </c>
      <c r="W103" s="240">
        <f ca="1">P103*VLOOKUP('Tipo de Pilha_AP42'!$E$1,'Área - us ur_AP42'!$A$4:$H$7,8,FALSE)/1000</f>
        <v>0</v>
      </c>
      <c r="X103" s="241">
        <f t="shared" ca="1" si="14"/>
        <v>3.3182036618826363E-2</v>
      </c>
    </row>
    <row r="104" spans="1:24" ht="15" customHeight="1" x14ac:dyDescent="0.2">
      <c r="A104" s="90">
        <f>'Série Vento-3 dias'!J104</f>
        <v>42310</v>
      </c>
      <c r="B104" s="55">
        <f ca="1">'Série Vento-3 dias'!K104</f>
        <v>18.90067256</v>
      </c>
      <c r="C104" s="235">
        <f t="shared" ca="1" si="8"/>
        <v>0.37801345120000007</v>
      </c>
      <c r="D104" s="235">
        <f t="shared" ca="1" si="8"/>
        <v>0.37801345120000007</v>
      </c>
      <c r="E104" s="235">
        <f t="shared" ca="1" si="8"/>
        <v>0.37801345120000007</v>
      </c>
      <c r="F104" s="235">
        <f t="shared" ca="1" si="11"/>
        <v>1.1340403535999999</v>
      </c>
      <c r="G104" s="235">
        <f t="shared" ca="1" si="11"/>
        <v>1.1340403535999999</v>
      </c>
      <c r="H104" s="235">
        <f t="shared" ca="1" si="12"/>
        <v>1.7010605304000002</v>
      </c>
      <c r="I104" s="236">
        <f t="shared" ca="1" si="13"/>
        <v>2.0790739816000001</v>
      </c>
      <c r="J104" s="237">
        <f t="shared" ca="1" si="10"/>
        <v>0</v>
      </c>
      <c r="K104" s="235">
        <f t="shared" ca="1" si="10"/>
        <v>0</v>
      </c>
      <c r="L104" s="235">
        <f t="shared" ca="1" si="10"/>
        <v>0</v>
      </c>
      <c r="M104" s="235">
        <f t="shared" ca="1" si="9"/>
        <v>46.350032370838349</v>
      </c>
      <c r="N104" s="235">
        <f t="shared" ca="1" si="9"/>
        <v>46.350032370838349</v>
      </c>
      <c r="O104" s="235">
        <f t="shared" ca="1" si="9"/>
        <v>125.48101583256233</v>
      </c>
      <c r="P104" s="235">
        <f t="shared" ca="1" si="9"/>
        <v>198.95465935382452</v>
      </c>
      <c r="Q104" s="238">
        <f ca="1">J104*VLOOKUP('Tipo de Pilha_AP42'!$E$1,'Área - us ur_AP42'!$A$4:$H$7,2,FALSE)/1000</f>
        <v>0</v>
      </c>
      <c r="R104" s="239">
        <f ca="1">K104*VLOOKUP('Tipo de Pilha_AP42'!$E$1,'Área - us ur_AP42'!$A$4:$H$7,3,FALSE)/1000</f>
        <v>0</v>
      </c>
      <c r="S104" s="239">
        <f ca="1">L104*VLOOKUP('Tipo de Pilha_AP42'!$E$1,'Área - us ur_AP42'!$A$4:$H$7,4,FALSE)/1000</f>
        <v>0</v>
      </c>
      <c r="T104" s="239">
        <f ca="1">M104*VLOOKUP('Tipo de Pilha_AP42'!$E$1,'Área - us ur_AP42'!$A$4:$H$7,5,FALSE)/1000</f>
        <v>2.2248015538002406E-2</v>
      </c>
      <c r="U104" s="239">
        <f ca="1">N104*VLOOKUP('Tipo de Pilha_AP42'!$E$1,'Área - us ur_AP42'!$A$4:$H$7,6,FALSE)/1000</f>
        <v>0</v>
      </c>
      <c r="V104" s="239">
        <f ca="1">O104*VLOOKUP('Tipo de Pilha_AP42'!$E$1,'Área - us ur_AP42'!$A$4:$H$7,7,FALSE)/1000</f>
        <v>1.505772189990748E-2</v>
      </c>
      <c r="W104" s="240">
        <f ca="1">P104*VLOOKUP('Tipo de Pilha_AP42'!$E$1,'Área - us ur_AP42'!$A$4:$H$7,8,FALSE)/1000</f>
        <v>0</v>
      </c>
      <c r="X104" s="241">
        <f t="shared" ca="1" si="14"/>
        <v>3.7305737437909887E-2</v>
      </c>
    </row>
    <row r="105" spans="1:24" ht="15" customHeight="1" x14ac:dyDescent="0.2">
      <c r="A105" s="90">
        <f>'Série Vento-3 dias'!J105</f>
        <v>42313</v>
      </c>
      <c r="B105" s="55">
        <f ca="1">'Série Vento-3 dias'!K105</f>
        <v>17.182429599999999</v>
      </c>
      <c r="C105" s="235">
        <f t="shared" ca="1" si="8"/>
        <v>0.34364859200000003</v>
      </c>
      <c r="D105" s="235">
        <f t="shared" ca="1" si="8"/>
        <v>0.34364859200000003</v>
      </c>
      <c r="E105" s="235">
        <f t="shared" ca="1" si="8"/>
        <v>0.34364859200000003</v>
      </c>
      <c r="F105" s="235">
        <f t="shared" ca="1" si="11"/>
        <v>1.0309457759999998</v>
      </c>
      <c r="G105" s="235">
        <f t="shared" ca="1" si="11"/>
        <v>1.0309457759999998</v>
      </c>
      <c r="H105" s="235">
        <f t="shared" ca="1" si="12"/>
        <v>1.5464186640000002</v>
      </c>
      <c r="I105" s="236">
        <f t="shared" ca="1" si="13"/>
        <v>1.890067256</v>
      </c>
      <c r="J105" s="237">
        <f t="shared" ca="1" si="10"/>
        <v>0</v>
      </c>
      <c r="K105" s="235">
        <f t="shared" ca="1" si="10"/>
        <v>0</v>
      </c>
      <c r="L105" s="235">
        <f t="shared" ca="1" si="10"/>
        <v>0</v>
      </c>
      <c r="M105" s="235">
        <f t="shared" ca="1" si="9"/>
        <v>35.969522290150032</v>
      </c>
      <c r="N105" s="235">
        <f t="shared" ca="1" si="9"/>
        <v>35.969522290150032</v>
      </c>
      <c r="O105" s="235">
        <f t="shared" ca="1" si="9"/>
        <v>100.20112333299764</v>
      </c>
      <c r="P105" s="235">
        <f t="shared" ca="1" si="9"/>
        <v>160.14587213851544</v>
      </c>
      <c r="Q105" s="238">
        <f ca="1">J105*VLOOKUP('Tipo de Pilha_AP42'!$E$1,'Área - us ur_AP42'!$A$4:$H$7,2,FALSE)/1000</f>
        <v>0</v>
      </c>
      <c r="R105" s="239">
        <f ca="1">K105*VLOOKUP('Tipo de Pilha_AP42'!$E$1,'Área - us ur_AP42'!$A$4:$H$7,3,FALSE)/1000</f>
        <v>0</v>
      </c>
      <c r="S105" s="239">
        <f ca="1">L105*VLOOKUP('Tipo de Pilha_AP42'!$E$1,'Área - us ur_AP42'!$A$4:$H$7,4,FALSE)/1000</f>
        <v>0</v>
      </c>
      <c r="T105" s="239">
        <f ca="1">M105*VLOOKUP('Tipo de Pilha_AP42'!$E$1,'Área - us ur_AP42'!$A$4:$H$7,5,FALSE)/1000</f>
        <v>1.7265370699272014E-2</v>
      </c>
      <c r="U105" s="239">
        <f ca="1">N105*VLOOKUP('Tipo de Pilha_AP42'!$E$1,'Área - us ur_AP42'!$A$4:$H$7,6,FALSE)/1000</f>
        <v>0</v>
      </c>
      <c r="V105" s="239">
        <f ca="1">O105*VLOOKUP('Tipo de Pilha_AP42'!$E$1,'Área - us ur_AP42'!$A$4:$H$7,7,FALSE)/1000</f>
        <v>1.2024134799959717E-2</v>
      </c>
      <c r="W105" s="240">
        <f ca="1">P105*VLOOKUP('Tipo de Pilha_AP42'!$E$1,'Área - us ur_AP42'!$A$4:$H$7,8,FALSE)/1000</f>
        <v>0</v>
      </c>
      <c r="X105" s="241">
        <f t="shared" ca="1" si="14"/>
        <v>2.9289505499231733E-2</v>
      </c>
    </row>
    <row r="106" spans="1:24" ht="15" customHeight="1" x14ac:dyDescent="0.2">
      <c r="A106" s="90">
        <f>'Série Vento-3 dias'!J106</f>
        <v>42316</v>
      </c>
      <c r="B106" s="55">
        <f ca="1">'Série Vento-3 dias'!K106</f>
        <v>17.182429599999999</v>
      </c>
      <c r="C106" s="235">
        <f t="shared" ca="1" si="8"/>
        <v>0.34364859200000003</v>
      </c>
      <c r="D106" s="235">
        <f t="shared" ca="1" si="8"/>
        <v>0.34364859200000003</v>
      </c>
      <c r="E106" s="235">
        <f t="shared" ca="1" si="8"/>
        <v>0.34364859200000003</v>
      </c>
      <c r="F106" s="235">
        <f t="shared" ca="1" si="11"/>
        <v>1.0309457759999998</v>
      </c>
      <c r="G106" s="235">
        <f t="shared" ca="1" si="11"/>
        <v>1.0309457759999998</v>
      </c>
      <c r="H106" s="235">
        <f t="shared" ca="1" si="12"/>
        <v>1.5464186640000002</v>
      </c>
      <c r="I106" s="236">
        <f t="shared" ca="1" si="13"/>
        <v>1.890067256</v>
      </c>
      <c r="J106" s="237">
        <f t="shared" ca="1" si="10"/>
        <v>0</v>
      </c>
      <c r="K106" s="235">
        <f t="shared" ca="1" si="10"/>
        <v>0</v>
      </c>
      <c r="L106" s="235">
        <f t="shared" ca="1" si="10"/>
        <v>0</v>
      </c>
      <c r="M106" s="235">
        <f t="shared" ca="1" si="9"/>
        <v>35.969522290150032</v>
      </c>
      <c r="N106" s="235">
        <f t="shared" ca="1" si="9"/>
        <v>35.969522290150032</v>
      </c>
      <c r="O106" s="235">
        <f t="shared" ca="1" si="9"/>
        <v>100.20112333299764</v>
      </c>
      <c r="P106" s="235">
        <f t="shared" ca="1" si="9"/>
        <v>160.14587213851544</v>
      </c>
      <c r="Q106" s="238">
        <f ca="1">J106*VLOOKUP('Tipo de Pilha_AP42'!$E$1,'Área - us ur_AP42'!$A$4:$H$7,2,FALSE)/1000</f>
        <v>0</v>
      </c>
      <c r="R106" s="239">
        <f ca="1">K106*VLOOKUP('Tipo de Pilha_AP42'!$E$1,'Área - us ur_AP42'!$A$4:$H$7,3,FALSE)/1000</f>
        <v>0</v>
      </c>
      <c r="S106" s="239">
        <f ca="1">L106*VLOOKUP('Tipo de Pilha_AP42'!$E$1,'Área - us ur_AP42'!$A$4:$H$7,4,FALSE)/1000</f>
        <v>0</v>
      </c>
      <c r="T106" s="239">
        <f ca="1">M106*VLOOKUP('Tipo de Pilha_AP42'!$E$1,'Área - us ur_AP42'!$A$4:$H$7,5,FALSE)/1000</f>
        <v>1.7265370699272014E-2</v>
      </c>
      <c r="U106" s="239">
        <f ca="1">N106*VLOOKUP('Tipo de Pilha_AP42'!$E$1,'Área - us ur_AP42'!$A$4:$H$7,6,FALSE)/1000</f>
        <v>0</v>
      </c>
      <c r="V106" s="239">
        <f ca="1">O106*VLOOKUP('Tipo de Pilha_AP42'!$E$1,'Área - us ur_AP42'!$A$4:$H$7,7,FALSE)/1000</f>
        <v>1.2024134799959717E-2</v>
      </c>
      <c r="W106" s="240">
        <f ca="1">P106*VLOOKUP('Tipo de Pilha_AP42'!$E$1,'Área - us ur_AP42'!$A$4:$H$7,8,FALSE)/1000</f>
        <v>0</v>
      </c>
      <c r="X106" s="241">
        <f t="shared" ca="1" si="14"/>
        <v>2.9289505499231733E-2</v>
      </c>
    </row>
    <row r="107" spans="1:24" ht="15" customHeight="1" x14ac:dyDescent="0.2">
      <c r="A107" s="90">
        <f>'Série Vento-3 dias'!J107</f>
        <v>42319</v>
      </c>
      <c r="B107" s="55">
        <f ca="1">'Série Vento-3 dias'!K107</f>
        <v>16.32330812</v>
      </c>
      <c r="C107" s="235">
        <f t="shared" ca="1" si="8"/>
        <v>0.32646616240000009</v>
      </c>
      <c r="D107" s="235">
        <f t="shared" ca="1" si="8"/>
        <v>0.32646616240000009</v>
      </c>
      <c r="E107" s="235">
        <f t="shared" ca="1" si="8"/>
        <v>0.32646616240000009</v>
      </c>
      <c r="F107" s="235">
        <f t="shared" ca="1" si="11"/>
        <v>0.9793984872</v>
      </c>
      <c r="G107" s="235">
        <f t="shared" ca="1" si="11"/>
        <v>0.9793984872</v>
      </c>
      <c r="H107" s="235">
        <f t="shared" ca="1" si="12"/>
        <v>1.4690977308000002</v>
      </c>
      <c r="I107" s="236">
        <f t="shared" ca="1" si="13"/>
        <v>1.7955638932000002</v>
      </c>
      <c r="J107" s="237">
        <f t="shared" ca="1" si="10"/>
        <v>0</v>
      </c>
      <c r="K107" s="235">
        <f t="shared" ca="1" si="10"/>
        <v>0</v>
      </c>
      <c r="L107" s="235">
        <f t="shared" ca="1" si="10"/>
        <v>0</v>
      </c>
      <c r="M107" s="235">
        <f t="shared" ca="1" si="9"/>
        <v>31.241606648783609</v>
      </c>
      <c r="N107" s="235">
        <f t="shared" ca="1" si="9"/>
        <v>31.241606648783609</v>
      </c>
      <c r="O107" s="235">
        <f t="shared" ca="1" si="9"/>
        <v>88.601440730915172</v>
      </c>
      <c r="P107" s="235">
        <f t="shared" ca="1" si="9"/>
        <v>142.29545262186943</v>
      </c>
      <c r="Q107" s="238">
        <f ca="1">J107*VLOOKUP('Tipo de Pilha_AP42'!$E$1,'Área - us ur_AP42'!$A$4:$H$7,2,FALSE)/1000</f>
        <v>0</v>
      </c>
      <c r="R107" s="239">
        <f ca="1">K107*VLOOKUP('Tipo de Pilha_AP42'!$E$1,'Área - us ur_AP42'!$A$4:$H$7,3,FALSE)/1000</f>
        <v>0</v>
      </c>
      <c r="S107" s="239">
        <f ca="1">L107*VLOOKUP('Tipo de Pilha_AP42'!$E$1,'Área - us ur_AP42'!$A$4:$H$7,4,FALSE)/1000</f>
        <v>0</v>
      </c>
      <c r="T107" s="239">
        <f ca="1">M107*VLOOKUP('Tipo de Pilha_AP42'!$E$1,'Área - us ur_AP42'!$A$4:$H$7,5,FALSE)/1000</f>
        <v>1.4995971191416132E-2</v>
      </c>
      <c r="U107" s="239">
        <f ca="1">N107*VLOOKUP('Tipo de Pilha_AP42'!$E$1,'Área - us ur_AP42'!$A$4:$H$7,6,FALSE)/1000</f>
        <v>0</v>
      </c>
      <c r="V107" s="239">
        <f ca="1">O107*VLOOKUP('Tipo de Pilha_AP42'!$E$1,'Área - us ur_AP42'!$A$4:$H$7,7,FALSE)/1000</f>
        <v>1.0632172887709821E-2</v>
      </c>
      <c r="W107" s="240">
        <f ca="1">P107*VLOOKUP('Tipo de Pilha_AP42'!$E$1,'Área - us ur_AP42'!$A$4:$H$7,8,FALSE)/1000</f>
        <v>0</v>
      </c>
      <c r="X107" s="241">
        <f t="shared" ca="1" si="14"/>
        <v>2.5628144079125954E-2</v>
      </c>
    </row>
    <row r="108" spans="1:24" ht="15" customHeight="1" x14ac:dyDescent="0.2">
      <c r="A108" s="90">
        <f>'Série Vento-3 dias'!J108</f>
        <v>42322</v>
      </c>
      <c r="B108" s="55">
        <f ca="1">'Série Vento-3 dias'!K108</f>
        <v>14.605065159999999</v>
      </c>
      <c r="C108" s="235">
        <f t="shared" ca="1" si="8"/>
        <v>0.29210130320000005</v>
      </c>
      <c r="D108" s="235">
        <f t="shared" ca="1" si="8"/>
        <v>0.29210130320000005</v>
      </c>
      <c r="E108" s="235">
        <f t="shared" ca="1" si="8"/>
        <v>0.29210130320000005</v>
      </c>
      <c r="F108" s="235">
        <f t="shared" ca="1" si="11"/>
        <v>0.87630390959999993</v>
      </c>
      <c r="G108" s="235">
        <f t="shared" ca="1" si="11"/>
        <v>0.87630390959999993</v>
      </c>
      <c r="H108" s="235">
        <f t="shared" ca="1" si="12"/>
        <v>1.3144558644</v>
      </c>
      <c r="I108" s="236">
        <f t="shared" ca="1" si="13"/>
        <v>1.6065571676000001</v>
      </c>
      <c r="J108" s="237">
        <f t="shared" ca="1" si="10"/>
        <v>0</v>
      </c>
      <c r="K108" s="235">
        <f t="shared" ca="1" si="10"/>
        <v>0</v>
      </c>
      <c r="L108" s="235">
        <f t="shared" ca="1" si="10"/>
        <v>0</v>
      </c>
      <c r="M108" s="235">
        <f t="shared" ca="1" si="9"/>
        <v>22.710454164006201</v>
      </c>
      <c r="N108" s="235">
        <f t="shared" ca="1" si="9"/>
        <v>22.710454164006201</v>
      </c>
      <c r="O108" s="235">
        <f t="shared" ca="1" si="9"/>
        <v>67.482602822149971</v>
      </c>
      <c r="P108" s="235">
        <f t="shared" ca="1" si="9"/>
        <v>109.70256177059423</v>
      </c>
      <c r="Q108" s="238">
        <f ca="1">J108*VLOOKUP('Tipo de Pilha_AP42'!$E$1,'Área - us ur_AP42'!$A$4:$H$7,2,FALSE)/1000</f>
        <v>0</v>
      </c>
      <c r="R108" s="239">
        <f ca="1">K108*VLOOKUP('Tipo de Pilha_AP42'!$E$1,'Área - us ur_AP42'!$A$4:$H$7,3,FALSE)/1000</f>
        <v>0</v>
      </c>
      <c r="S108" s="239">
        <f ca="1">L108*VLOOKUP('Tipo de Pilha_AP42'!$E$1,'Área - us ur_AP42'!$A$4:$H$7,4,FALSE)/1000</f>
        <v>0</v>
      </c>
      <c r="T108" s="239">
        <f ca="1">M108*VLOOKUP('Tipo de Pilha_AP42'!$E$1,'Área - us ur_AP42'!$A$4:$H$7,5,FALSE)/1000</f>
        <v>1.0901017998722977E-2</v>
      </c>
      <c r="U108" s="239">
        <f ca="1">N108*VLOOKUP('Tipo de Pilha_AP42'!$E$1,'Área - us ur_AP42'!$A$4:$H$7,6,FALSE)/1000</f>
        <v>0</v>
      </c>
      <c r="V108" s="239">
        <f ca="1">O108*VLOOKUP('Tipo de Pilha_AP42'!$E$1,'Área - us ur_AP42'!$A$4:$H$7,7,FALSE)/1000</f>
        <v>8.0979123386579963E-3</v>
      </c>
      <c r="W108" s="240">
        <f ca="1">P108*VLOOKUP('Tipo de Pilha_AP42'!$E$1,'Área - us ur_AP42'!$A$4:$H$7,8,FALSE)/1000</f>
        <v>0</v>
      </c>
      <c r="X108" s="241">
        <f t="shared" ca="1" si="14"/>
        <v>1.8998930337380975E-2</v>
      </c>
    </row>
    <row r="109" spans="1:24" ht="15" customHeight="1" x14ac:dyDescent="0.2">
      <c r="A109" s="90">
        <f>'Série Vento-3 dias'!J109</f>
        <v>42325</v>
      </c>
      <c r="B109" s="55">
        <f ca="1">'Série Vento-3 dias'!K109</f>
        <v>12.886822199999999</v>
      </c>
      <c r="C109" s="235">
        <f t="shared" ca="1" si="8"/>
        <v>0.25773644400000001</v>
      </c>
      <c r="D109" s="235">
        <f t="shared" ca="1" si="8"/>
        <v>0.25773644400000001</v>
      </c>
      <c r="E109" s="235">
        <f t="shared" ca="1" si="8"/>
        <v>0.25773644400000001</v>
      </c>
      <c r="F109" s="235">
        <f t="shared" ca="1" si="11"/>
        <v>0.77320933199999997</v>
      </c>
      <c r="G109" s="235">
        <f t="shared" ca="1" si="11"/>
        <v>0.77320933199999997</v>
      </c>
      <c r="H109" s="235">
        <f t="shared" ca="1" si="12"/>
        <v>1.159813998</v>
      </c>
      <c r="I109" s="236">
        <f t="shared" ca="1" si="13"/>
        <v>1.417550442</v>
      </c>
      <c r="J109" s="237">
        <f t="shared" ca="1" si="10"/>
        <v>0</v>
      </c>
      <c r="K109" s="235">
        <f t="shared" ca="1" si="10"/>
        <v>0</v>
      </c>
      <c r="L109" s="235">
        <f t="shared" ca="1" si="10"/>
        <v>0</v>
      </c>
      <c r="M109" s="235">
        <f t="shared" ca="1" si="9"/>
        <v>15.412206743169399</v>
      </c>
      <c r="N109" s="235">
        <f t="shared" ca="1" si="9"/>
        <v>15.412206743169399</v>
      </c>
      <c r="O109" s="235">
        <f t="shared" ca="1" si="9"/>
        <v>49.137801307251152</v>
      </c>
      <c r="P109" s="235">
        <f t="shared" ca="1" si="9"/>
        <v>81.253601828674945</v>
      </c>
      <c r="Q109" s="238">
        <f ca="1">J109*VLOOKUP('Tipo de Pilha_AP42'!$E$1,'Área - us ur_AP42'!$A$4:$H$7,2,FALSE)/1000</f>
        <v>0</v>
      </c>
      <c r="R109" s="239">
        <f ca="1">K109*VLOOKUP('Tipo de Pilha_AP42'!$E$1,'Área - us ur_AP42'!$A$4:$H$7,3,FALSE)/1000</f>
        <v>0</v>
      </c>
      <c r="S109" s="239">
        <f ca="1">L109*VLOOKUP('Tipo de Pilha_AP42'!$E$1,'Área - us ur_AP42'!$A$4:$H$7,4,FALSE)/1000</f>
        <v>0</v>
      </c>
      <c r="T109" s="239">
        <f ca="1">M109*VLOOKUP('Tipo de Pilha_AP42'!$E$1,'Área - us ur_AP42'!$A$4:$H$7,5,FALSE)/1000</f>
        <v>7.3978592367213115E-3</v>
      </c>
      <c r="U109" s="239">
        <f ca="1">N109*VLOOKUP('Tipo de Pilha_AP42'!$E$1,'Área - us ur_AP42'!$A$4:$H$7,6,FALSE)/1000</f>
        <v>0</v>
      </c>
      <c r="V109" s="239">
        <f ca="1">O109*VLOOKUP('Tipo de Pilha_AP42'!$E$1,'Área - us ur_AP42'!$A$4:$H$7,7,FALSE)/1000</f>
        <v>5.8965361568701384E-3</v>
      </c>
      <c r="W109" s="240">
        <f ca="1">P109*VLOOKUP('Tipo de Pilha_AP42'!$E$1,'Área - us ur_AP42'!$A$4:$H$7,8,FALSE)/1000</f>
        <v>0</v>
      </c>
      <c r="X109" s="241">
        <f t="shared" ca="1" si="14"/>
        <v>1.329439539359145E-2</v>
      </c>
    </row>
    <row r="110" spans="1:24" ht="15" customHeight="1" x14ac:dyDescent="0.2">
      <c r="A110" s="90">
        <f>'Série Vento-3 dias'!J110</f>
        <v>42328</v>
      </c>
      <c r="B110" s="55">
        <f ca="1">'Série Vento-3 dias'!K110</f>
        <v>15.464186639999999</v>
      </c>
      <c r="C110" s="235">
        <f t="shared" ca="1" si="8"/>
        <v>0.30928373280000004</v>
      </c>
      <c r="D110" s="235">
        <f t="shared" ca="1" si="8"/>
        <v>0.30928373280000004</v>
      </c>
      <c r="E110" s="235">
        <f t="shared" ca="1" si="8"/>
        <v>0.30928373280000004</v>
      </c>
      <c r="F110" s="235">
        <f t="shared" ca="1" si="11"/>
        <v>0.92785119839999997</v>
      </c>
      <c r="G110" s="235">
        <f t="shared" ca="1" si="11"/>
        <v>0.92785119839999997</v>
      </c>
      <c r="H110" s="235">
        <f t="shared" ca="1" si="12"/>
        <v>1.3917767976000002</v>
      </c>
      <c r="I110" s="236">
        <f t="shared" ca="1" si="13"/>
        <v>1.7010605304000002</v>
      </c>
      <c r="J110" s="237">
        <f t="shared" ca="1" si="10"/>
        <v>0</v>
      </c>
      <c r="K110" s="235">
        <f t="shared" ca="1" si="10"/>
        <v>0</v>
      </c>
      <c r="L110" s="235">
        <f t="shared" ca="1" si="10"/>
        <v>0</v>
      </c>
      <c r="M110" s="235">
        <f t="shared" ca="1" si="9"/>
        <v>26.821917273402335</v>
      </c>
      <c r="N110" s="235">
        <f t="shared" ca="1" si="9"/>
        <v>26.821917273402335</v>
      </c>
      <c r="O110" s="235">
        <f t="shared" ca="1" si="9"/>
        <v>77.695267227299297</v>
      </c>
      <c r="P110" s="235">
        <f t="shared" ca="1" si="9"/>
        <v>125.48101583256233</v>
      </c>
      <c r="Q110" s="238">
        <f ca="1">J110*VLOOKUP('Tipo de Pilha_AP42'!$E$1,'Área - us ur_AP42'!$A$4:$H$7,2,FALSE)/1000</f>
        <v>0</v>
      </c>
      <c r="R110" s="239">
        <f ca="1">K110*VLOOKUP('Tipo de Pilha_AP42'!$E$1,'Área - us ur_AP42'!$A$4:$H$7,3,FALSE)/1000</f>
        <v>0</v>
      </c>
      <c r="S110" s="239">
        <f ca="1">L110*VLOOKUP('Tipo de Pilha_AP42'!$E$1,'Área - us ur_AP42'!$A$4:$H$7,4,FALSE)/1000</f>
        <v>0</v>
      </c>
      <c r="T110" s="239">
        <f ca="1">M110*VLOOKUP('Tipo de Pilha_AP42'!$E$1,'Área - us ur_AP42'!$A$4:$H$7,5,FALSE)/1000</f>
        <v>1.287452029123312E-2</v>
      </c>
      <c r="U110" s="239">
        <f ca="1">N110*VLOOKUP('Tipo de Pilha_AP42'!$E$1,'Área - us ur_AP42'!$A$4:$H$7,6,FALSE)/1000</f>
        <v>0</v>
      </c>
      <c r="V110" s="239">
        <f ca="1">O110*VLOOKUP('Tipo de Pilha_AP42'!$E$1,'Área - us ur_AP42'!$A$4:$H$7,7,FALSE)/1000</f>
        <v>9.3234320672759153E-3</v>
      </c>
      <c r="W110" s="240">
        <f ca="1">P110*VLOOKUP('Tipo de Pilha_AP42'!$E$1,'Área - us ur_AP42'!$A$4:$H$7,8,FALSE)/1000</f>
        <v>0</v>
      </c>
      <c r="X110" s="241">
        <f t="shared" ca="1" si="14"/>
        <v>2.2197952358509035E-2</v>
      </c>
    </row>
    <row r="111" spans="1:24" ht="15" customHeight="1" x14ac:dyDescent="0.2">
      <c r="A111" s="90">
        <f>'Série Vento-3 dias'!J111</f>
        <v>42331</v>
      </c>
      <c r="B111" s="55">
        <f ca="1">'Série Vento-3 dias'!K111</f>
        <v>19.759794039999999</v>
      </c>
      <c r="C111" s="235">
        <f t="shared" ref="C111:E123" ca="1" si="15">0.1*0.2*$B111</f>
        <v>0.39519588080000007</v>
      </c>
      <c r="D111" s="235">
        <f t="shared" ca="1" si="15"/>
        <v>0.39519588080000007</v>
      </c>
      <c r="E111" s="235">
        <f t="shared" ca="1" si="15"/>
        <v>0.39519588080000007</v>
      </c>
      <c r="F111" s="235">
        <f t="shared" ca="1" si="11"/>
        <v>1.1855876423999998</v>
      </c>
      <c r="G111" s="235">
        <f t="shared" ca="1" si="11"/>
        <v>1.1855876423999998</v>
      </c>
      <c r="H111" s="235">
        <f t="shared" ca="1" si="12"/>
        <v>1.7783814636000002</v>
      </c>
      <c r="I111" s="236">
        <f t="shared" ca="1" si="13"/>
        <v>2.1735773444000004</v>
      </c>
      <c r="J111" s="237">
        <f t="shared" ca="1" si="10"/>
        <v>0</v>
      </c>
      <c r="K111" s="235">
        <f t="shared" ca="1" si="10"/>
        <v>0</v>
      </c>
      <c r="L111" s="235">
        <f t="shared" ca="1" si="10"/>
        <v>0</v>
      </c>
      <c r="M111" s="235">
        <f t="shared" ca="1" si="9"/>
        <v>52.002626810160223</v>
      </c>
      <c r="N111" s="235">
        <f t="shared" ca="1" si="9"/>
        <v>52.002626810160223</v>
      </c>
      <c r="O111" s="235">
        <f t="shared" ca="1" si="9"/>
        <v>139.16122573004458</v>
      </c>
      <c r="P111" s="235">
        <f t="shared" ca="1" si="9"/>
        <v>219.91302705248756</v>
      </c>
      <c r="Q111" s="238">
        <f ca="1">J111*VLOOKUP('Tipo de Pilha_AP42'!$E$1,'Área - us ur_AP42'!$A$4:$H$7,2,FALSE)/1000</f>
        <v>0</v>
      </c>
      <c r="R111" s="239">
        <f ca="1">K111*VLOOKUP('Tipo de Pilha_AP42'!$E$1,'Área - us ur_AP42'!$A$4:$H$7,3,FALSE)/1000</f>
        <v>0</v>
      </c>
      <c r="S111" s="239">
        <f ca="1">L111*VLOOKUP('Tipo de Pilha_AP42'!$E$1,'Área - us ur_AP42'!$A$4:$H$7,4,FALSE)/1000</f>
        <v>0</v>
      </c>
      <c r="T111" s="239">
        <f ca="1">M111*VLOOKUP('Tipo de Pilha_AP42'!$E$1,'Área - us ur_AP42'!$A$4:$H$7,5,FALSE)/1000</f>
        <v>2.4961260868876907E-2</v>
      </c>
      <c r="U111" s="239">
        <f ca="1">N111*VLOOKUP('Tipo de Pilha_AP42'!$E$1,'Área - us ur_AP42'!$A$4:$H$7,6,FALSE)/1000</f>
        <v>0</v>
      </c>
      <c r="V111" s="239">
        <f ca="1">O111*VLOOKUP('Tipo de Pilha_AP42'!$E$1,'Área - us ur_AP42'!$A$4:$H$7,7,FALSE)/1000</f>
        <v>1.669934708760535E-2</v>
      </c>
      <c r="W111" s="240">
        <f ca="1">P111*VLOOKUP('Tipo de Pilha_AP42'!$E$1,'Área - us ur_AP42'!$A$4:$H$7,8,FALSE)/1000</f>
        <v>0</v>
      </c>
      <c r="X111" s="241">
        <f t="shared" ca="1" si="14"/>
        <v>4.1660607956482257E-2</v>
      </c>
    </row>
    <row r="112" spans="1:24" ht="15" customHeight="1" x14ac:dyDescent="0.2">
      <c r="A112" s="90">
        <f>'Série Vento-3 dias'!J112</f>
        <v>42334</v>
      </c>
      <c r="B112" s="55">
        <f ca="1">'Série Vento-3 dias'!K112</f>
        <v>12.886822199999999</v>
      </c>
      <c r="C112" s="235">
        <f t="shared" ca="1" si="15"/>
        <v>0.25773644400000001</v>
      </c>
      <c r="D112" s="235">
        <f t="shared" ca="1" si="15"/>
        <v>0.25773644400000001</v>
      </c>
      <c r="E112" s="235">
        <f t="shared" ca="1" si="15"/>
        <v>0.25773644400000001</v>
      </c>
      <c r="F112" s="235">
        <f t="shared" ca="1" si="11"/>
        <v>0.77320933199999997</v>
      </c>
      <c r="G112" s="235">
        <f t="shared" ca="1" si="11"/>
        <v>0.77320933199999997</v>
      </c>
      <c r="H112" s="235">
        <f t="shared" ca="1" si="12"/>
        <v>1.159813998</v>
      </c>
      <c r="I112" s="236">
        <f t="shared" ca="1" si="13"/>
        <v>1.417550442</v>
      </c>
      <c r="J112" s="237">
        <f t="shared" ca="1" si="10"/>
        <v>0</v>
      </c>
      <c r="K112" s="235">
        <f t="shared" ca="1" si="10"/>
        <v>0</v>
      </c>
      <c r="L112" s="235">
        <f t="shared" ca="1" si="10"/>
        <v>0</v>
      </c>
      <c r="M112" s="235">
        <f t="shared" ca="1" si="9"/>
        <v>15.412206743169399</v>
      </c>
      <c r="N112" s="235">
        <f t="shared" ca="1" si="9"/>
        <v>15.412206743169399</v>
      </c>
      <c r="O112" s="235">
        <f t="shared" ca="1" si="9"/>
        <v>49.137801307251152</v>
      </c>
      <c r="P112" s="235">
        <f t="shared" ca="1" si="9"/>
        <v>81.253601828674945</v>
      </c>
      <c r="Q112" s="238">
        <f ca="1">J112*VLOOKUP('Tipo de Pilha_AP42'!$E$1,'Área - us ur_AP42'!$A$4:$H$7,2,FALSE)/1000</f>
        <v>0</v>
      </c>
      <c r="R112" s="239">
        <f ca="1">K112*VLOOKUP('Tipo de Pilha_AP42'!$E$1,'Área - us ur_AP42'!$A$4:$H$7,3,FALSE)/1000</f>
        <v>0</v>
      </c>
      <c r="S112" s="239">
        <f ca="1">L112*VLOOKUP('Tipo de Pilha_AP42'!$E$1,'Área - us ur_AP42'!$A$4:$H$7,4,FALSE)/1000</f>
        <v>0</v>
      </c>
      <c r="T112" s="239">
        <f ca="1">M112*VLOOKUP('Tipo de Pilha_AP42'!$E$1,'Área - us ur_AP42'!$A$4:$H$7,5,FALSE)/1000</f>
        <v>7.3978592367213115E-3</v>
      </c>
      <c r="U112" s="239">
        <f ca="1">N112*VLOOKUP('Tipo de Pilha_AP42'!$E$1,'Área - us ur_AP42'!$A$4:$H$7,6,FALSE)/1000</f>
        <v>0</v>
      </c>
      <c r="V112" s="239">
        <f ca="1">O112*VLOOKUP('Tipo de Pilha_AP42'!$E$1,'Área - us ur_AP42'!$A$4:$H$7,7,FALSE)/1000</f>
        <v>5.8965361568701384E-3</v>
      </c>
      <c r="W112" s="240">
        <f ca="1">P112*VLOOKUP('Tipo de Pilha_AP42'!$E$1,'Área - us ur_AP42'!$A$4:$H$7,8,FALSE)/1000</f>
        <v>0</v>
      </c>
      <c r="X112" s="241">
        <f t="shared" ca="1" si="14"/>
        <v>1.329439539359145E-2</v>
      </c>
    </row>
    <row r="113" spans="1:24" ht="15" customHeight="1" x14ac:dyDescent="0.2">
      <c r="A113" s="90">
        <f>'Série Vento-3 dias'!J113</f>
        <v>42337</v>
      </c>
      <c r="B113" s="55">
        <f ca="1">'Série Vento-3 dias'!K113</f>
        <v>17.182429599999999</v>
      </c>
      <c r="C113" s="235">
        <f t="shared" ca="1" si="15"/>
        <v>0.34364859200000003</v>
      </c>
      <c r="D113" s="235">
        <f t="shared" ca="1" si="15"/>
        <v>0.34364859200000003</v>
      </c>
      <c r="E113" s="235">
        <f t="shared" ca="1" si="15"/>
        <v>0.34364859200000003</v>
      </c>
      <c r="F113" s="235">
        <f t="shared" ca="1" si="11"/>
        <v>1.0309457759999998</v>
      </c>
      <c r="G113" s="235">
        <f t="shared" ca="1" si="11"/>
        <v>1.0309457759999998</v>
      </c>
      <c r="H113" s="235">
        <f t="shared" ca="1" si="12"/>
        <v>1.5464186640000002</v>
      </c>
      <c r="I113" s="236">
        <f t="shared" ca="1" si="13"/>
        <v>1.890067256</v>
      </c>
      <c r="J113" s="237">
        <f t="shared" ca="1" si="10"/>
        <v>0</v>
      </c>
      <c r="K113" s="235">
        <f t="shared" ca="1" si="10"/>
        <v>0</v>
      </c>
      <c r="L113" s="235">
        <f t="shared" ca="1" si="10"/>
        <v>0</v>
      </c>
      <c r="M113" s="235">
        <f t="shared" ca="1" si="9"/>
        <v>35.969522290150032</v>
      </c>
      <c r="N113" s="235">
        <f t="shared" ca="1" si="9"/>
        <v>35.969522290150032</v>
      </c>
      <c r="O113" s="235">
        <f t="shared" ca="1" si="9"/>
        <v>100.20112333299764</v>
      </c>
      <c r="P113" s="235">
        <f t="shared" ca="1" si="9"/>
        <v>160.14587213851544</v>
      </c>
      <c r="Q113" s="238">
        <f ca="1">J113*VLOOKUP('Tipo de Pilha_AP42'!$E$1,'Área - us ur_AP42'!$A$4:$H$7,2,FALSE)/1000</f>
        <v>0</v>
      </c>
      <c r="R113" s="239">
        <f ca="1">K113*VLOOKUP('Tipo de Pilha_AP42'!$E$1,'Área - us ur_AP42'!$A$4:$H$7,3,FALSE)/1000</f>
        <v>0</v>
      </c>
      <c r="S113" s="239">
        <f ca="1">L113*VLOOKUP('Tipo de Pilha_AP42'!$E$1,'Área - us ur_AP42'!$A$4:$H$7,4,FALSE)/1000</f>
        <v>0</v>
      </c>
      <c r="T113" s="239">
        <f ca="1">M113*VLOOKUP('Tipo de Pilha_AP42'!$E$1,'Área - us ur_AP42'!$A$4:$H$7,5,FALSE)/1000</f>
        <v>1.7265370699272014E-2</v>
      </c>
      <c r="U113" s="239">
        <f ca="1">N113*VLOOKUP('Tipo de Pilha_AP42'!$E$1,'Área - us ur_AP42'!$A$4:$H$7,6,FALSE)/1000</f>
        <v>0</v>
      </c>
      <c r="V113" s="239">
        <f ca="1">O113*VLOOKUP('Tipo de Pilha_AP42'!$E$1,'Área - us ur_AP42'!$A$4:$H$7,7,FALSE)/1000</f>
        <v>1.2024134799959717E-2</v>
      </c>
      <c r="W113" s="240">
        <f ca="1">P113*VLOOKUP('Tipo de Pilha_AP42'!$E$1,'Área - us ur_AP42'!$A$4:$H$7,8,FALSE)/1000</f>
        <v>0</v>
      </c>
      <c r="X113" s="241">
        <f t="shared" ca="1" si="14"/>
        <v>2.9289505499231733E-2</v>
      </c>
    </row>
    <row r="114" spans="1:24" ht="15" customHeight="1" x14ac:dyDescent="0.2">
      <c r="A114" s="90">
        <f>'Série Vento-3 dias'!J114</f>
        <v>42340</v>
      </c>
      <c r="B114" s="55">
        <f ca="1">'Série Vento-3 dias'!K114</f>
        <v>15.464186639999999</v>
      </c>
      <c r="C114" s="235">
        <f t="shared" ca="1" si="15"/>
        <v>0.30928373280000004</v>
      </c>
      <c r="D114" s="235">
        <f t="shared" ca="1" si="15"/>
        <v>0.30928373280000004</v>
      </c>
      <c r="E114" s="235">
        <f t="shared" ca="1" si="15"/>
        <v>0.30928373280000004</v>
      </c>
      <c r="F114" s="235">
        <f t="shared" ca="1" si="11"/>
        <v>0.92785119839999997</v>
      </c>
      <c r="G114" s="235">
        <f t="shared" ca="1" si="11"/>
        <v>0.92785119839999997</v>
      </c>
      <c r="H114" s="235">
        <f t="shared" ca="1" si="12"/>
        <v>1.3917767976000002</v>
      </c>
      <c r="I114" s="236">
        <f t="shared" ca="1" si="13"/>
        <v>1.7010605304000002</v>
      </c>
      <c r="J114" s="237">
        <f t="shared" ca="1" si="10"/>
        <v>0</v>
      </c>
      <c r="K114" s="235">
        <f t="shared" ca="1" si="10"/>
        <v>0</v>
      </c>
      <c r="L114" s="235">
        <f t="shared" ca="1" si="10"/>
        <v>0</v>
      </c>
      <c r="M114" s="235">
        <f t="shared" ca="1" si="9"/>
        <v>26.821917273402335</v>
      </c>
      <c r="N114" s="235">
        <f t="shared" ca="1" si="9"/>
        <v>26.821917273402335</v>
      </c>
      <c r="O114" s="235">
        <f t="shared" ca="1" si="9"/>
        <v>77.695267227299297</v>
      </c>
      <c r="P114" s="235">
        <f t="shared" ca="1" si="9"/>
        <v>125.48101583256233</v>
      </c>
      <c r="Q114" s="238">
        <f ca="1">J114*VLOOKUP('Tipo de Pilha_AP42'!$E$1,'Área - us ur_AP42'!$A$4:$H$7,2,FALSE)/1000</f>
        <v>0</v>
      </c>
      <c r="R114" s="239">
        <f ca="1">K114*VLOOKUP('Tipo de Pilha_AP42'!$E$1,'Área - us ur_AP42'!$A$4:$H$7,3,FALSE)/1000</f>
        <v>0</v>
      </c>
      <c r="S114" s="239">
        <f ca="1">L114*VLOOKUP('Tipo de Pilha_AP42'!$E$1,'Área - us ur_AP42'!$A$4:$H$7,4,FALSE)/1000</f>
        <v>0</v>
      </c>
      <c r="T114" s="239">
        <f ca="1">M114*VLOOKUP('Tipo de Pilha_AP42'!$E$1,'Área - us ur_AP42'!$A$4:$H$7,5,FALSE)/1000</f>
        <v>1.287452029123312E-2</v>
      </c>
      <c r="U114" s="239">
        <f ca="1">N114*VLOOKUP('Tipo de Pilha_AP42'!$E$1,'Área - us ur_AP42'!$A$4:$H$7,6,FALSE)/1000</f>
        <v>0</v>
      </c>
      <c r="V114" s="239">
        <f ca="1">O114*VLOOKUP('Tipo de Pilha_AP42'!$E$1,'Área - us ur_AP42'!$A$4:$H$7,7,FALSE)/1000</f>
        <v>9.3234320672759153E-3</v>
      </c>
      <c r="W114" s="240">
        <f ca="1">P114*VLOOKUP('Tipo de Pilha_AP42'!$E$1,'Área - us ur_AP42'!$A$4:$H$7,8,FALSE)/1000</f>
        <v>0</v>
      </c>
      <c r="X114" s="241">
        <f t="shared" ca="1" si="14"/>
        <v>2.2197952358509035E-2</v>
      </c>
    </row>
    <row r="115" spans="1:24" ht="15" customHeight="1" x14ac:dyDescent="0.2">
      <c r="A115" s="90">
        <f>'Série Vento-3 dias'!J115</f>
        <v>42343</v>
      </c>
      <c r="B115" s="55">
        <f ca="1">'Série Vento-3 dias'!K115</f>
        <v>17.182429599999999</v>
      </c>
      <c r="C115" s="235">
        <f t="shared" ca="1" si="15"/>
        <v>0.34364859200000003</v>
      </c>
      <c r="D115" s="235">
        <f t="shared" ca="1" si="15"/>
        <v>0.34364859200000003</v>
      </c>
      <c r="E115" s="235">
        <f t="shared" ca="1" si="15"/>
        <v>0.34364859200000003</v>
      </c>
      <c r="F115" s="235">
        <f t="shared" ca="1" si="11"/>
        <v>1.0309457759999998</v>
      </c>
      <c r="G115" s="235">
        <f t="shared" ca="1" si="11"/>
        <v>1.0309457759999998</v>
      </c>
      <c r="H115" s="235">
        <f t="shared" ca="1" si="12"/>
        <v>1.5464186640000002</v>
      </c>
      <c r="I115" s="236">
        <f t="shared" ca="1" si="13"/>
        <v>1.890067256</v>
      </c>
      <c r="J115" s="237">
        <f t="shared" ca="1" si="10"/>
        <v>0</v>
      </c>
      <c r="K115" s="235">
        <f t="shared" ca="1" si="10"/>
        <v>0</v>
      </c>
      <c r="L115" s="235">
        <f t="shared" ca="1" si="10"/>
        <v>0</v>
      </c>
      <c r="M115" s="235">
        <f t="shared" ca="1" si="9"/>
        <v>35.969522290150032</v>
      </c>
      <c r="N115" s="235">
        <f t="shared" ca="1" si="9"/>
        <v>35.969522290150032</v>
      </c>
      <c r="O115" s="235">
        <f t="shared" ca="1" si="9"/>
        <v>100.20112333299764</v>
      </c>
      <c r="P115" s="235">
        <f t="shared" ca="1" si="9"/>
        <v>160.14587213851544</v>
      </c>
      <c r="Q115" s="238">
        <f ca="1">J115*VLOOKUP('Tipo de Pilha_AP42'!$E$1,'Área - us ur_AP42'!$A$4:$H$7,2,FALSE)/1000</f>
        <v>0</v>
      </c>
      <c r="R115" s="239">
        <f ca="1">K115*VLOOKUP('Tipo de Pilha_AP42'!$E$1,'Área - us ur_AP42'!$A$4:$H$7,3,FALSE)/1000</f>
        <v>0</v>
      </c>
      <c r="S115" s="239">
        <f ca="1">L115*VLOOKUP('Tipo de Pilha_AP42'!$E$1,'Área - us ur_AP42'!$A$4:$H$7,4,FALSE)/1000</f>
        <v>0</v>
      </c>
      <c r="T115" s="239">
        <f ca="1">M115*VLOOKUP('Tipo de Pilha_AP42'!$E$1,'Área - us ur_AP42'!$A$4:$H$7,5,FALSE)/1000</f>
        <v>1.7265370699272014E-2</v>
      </c>
      <c r="U115" s="239">
        <f ca="1">N115*VLOOKUP('Tipo de Pilha_AP42'!$E$1,'Área - us ur_AP42'!$A$4:$H$7,6,FALSE)/1000</f>
        <v>0</v>
      </c>
      <c r="V115" s="239">
        <f ca="1">O115*VLOOKUP('Tipo de Pilha_AP42'!$E$1,'Área - us ur_AP42'!$A$4:$H$7,7,FALSE)/1000</f>
        <v>1.2024134799959717E-2</v>
      </c>
      <c r="W115" s="240">
        <f ca="1">P115*VLOOKUP('Tipo de Pilha_AP42'!$E$1,'Área - us ur_AP42'!$A$4:$H$7,8,FALSE)/1000</f>
        <v>0</v>
      </c>
      <c r="X115" s="241">
        <f t="shared" ca="1" si="14"/>
        <v>2.9289505499231733E-2</v>
      </c>
    </row>
    <row r="116" spans="1:24" ht="15" customHeight="1" x14ac:dyDescent="0.2">
      <c r="A116" s="90">
        <f>'Série Vento-3 dias'!J116</f>
        <v>42346</v>
      </c>
      <c r="B116" s="55">
        <f ca="1">'Série Vento-3 dias'!K116</f>
        <v>17.182429599999999</v>
      </c>
      <c r="C116" s="235">
        <f t="shared" ca="1" si="15"/>
        <v>0.34364859200000003</v>
      </c>
      <c r="D116" s="235">
        <f t="shared" ca="1" si="15"/>
        <v>0.34364859200000003</v>
      </c>
      <c r="E116" s="235">
        <f t="shared" ca="1" si="15"/>
        <v>0.34364859200000003</v>
      </c>
      <c r="F116" s="235">
        <f t="shared" ca="1" si="11"/>
        <v>1.0309457759999998</v>
      </c>
      <c r="G116" s="235">
        <f t="shared" ca="1" si="11"/>
        <v>1.0309457759999998</v>
      </c>
      <c r="H116" s="235">
        <f t="shared" ca="1" si="12"/>
        <v>1.5464186640000002</v>
      </c>
      <c r="I116" s="236">
        <f t="shared" ca="1" si="13"/>
        <v>1.890067256</v>
      </c>
      <c r="J116" s="237">
        <f t="shared" ca="1" si="10"/>
        <v>0</v>
      </c>
      <c r="K116" s="235">
        <f t="shared" ca="1" si="10"/>
        <v>0</v>
      </c>
      <c r="L116" s="235">
        <f t="shared" ca="1" si="10"/>
        <v>0</v>
      </c>
      <c r="M116" s="235">
        <f t="shared" ca="1" si="9"/>
        <v>35.969522290150032</v>
      </c>
      <c r="N116" s="235">
        <f t="shared" ca="1" si="9"/>
        <v>35.969522290150032</v>
      </c>
      <c r="O116" s="235">
        <f t="shared" ca="1" si="9"/>
        <v>100.20112333299764</v>
      </c>
      <c r="P116" s="235">
        <f t="shared" ref="P116:P123" ca="1" si="16">IF(I116&gt;$AB$1,58*(I116-$AB$1)^2+25*(I116-$AB$1),0)</f>
        <v>160.14587213851544</v>
      </c>
      <c r="Q116" s="238">
        <f ca="1">J116*VLOOKUP('Tipo de Pilha_AP42'!$E$1,'Área - us ur_AP42'!$A$4:$H$7,2,FALSE)/1000</f>
        <v>0</v>
      </c>
      <c r="R116" s="239">
        <f ca="1">K116*VLOOKUP('Tipo de Pilha_AP42'!$E$1,'Área - us ur_AP42'!$A$4:$H$7,3,FALSE)/1000</f>
        <v>0</v>
      </c>
      <c r="S116" s="239">
        <f ca="1">L116*VLOOKUP('Tipo de Pilha_AP42'!$E$1,'Área - us ur_AP42'!$A$4:$H$7,4,FALSE)/1000</f>
        <v>0</v>
      </c>
      <c r="T116" s="239">
        <f ca="1">M116*VLOOKUP('Tipo de Pilha_AP42'!$E$1,'Área - us ur_AP42'!$A$4:$H$7,5,FALSE)/1000</f>
        <v>1.7265370699272014E-2</v>
      </c>
      <c r="U116" s="239">
        <f ca="1">N116*VLOOKUP('Tipo de Pilha_AP42'!$E$1,'Área - us ur_AP42'!$A$4:$H$7,6,FALSE)/1000</f>
        <v>0</v>
      </c>
      <c r="V116" s="239">
        <f ca="1">O116*VLOOKUP('Tipo de Pilha_AP42'!$E$1,'Área - us ur_AP42'!$A$4:$H$7,7,FALSE)/1000</f>
        <v>1.2024134799959717E-2</v>
      </c>
      <c r="W116" s="240">
        <f ca="1">P116*VLOOKUP('Tipo de Pilha_AP42'!$E$1,'Área - us ur_AP42'!$A$4:$H$7,8,FALSE)/1000</f>
        <v>0</v>
      </c>
      <c r="X116" s="241">
        <f t="shared" ca="1" si="14"/>
        <v>2.9289505499231733E-2</v>
      </c>
    </row>
    <row r="117" spans="1:24" ht="15" customHeight="1" x14ac:dyDescent="0.2">
      <c r="A117" s="90">
        <f>'Série Vento-3 dias'!J117</f>
        <v>42349</v>
      </c>
      <c r="B117" s="55">
        <f ca="1">'Série Vento-3 dias'!K117</f>
        <v>16.32330812</v>
      </c>
      <c r="C117" s="235">
        <f t="shared" ca="1" si="15"/>
        <v>0.32646616240000009</v>
      </c>
      <c r="D117" s="235">
        <f t="shared" ca="1" si="15"/>
        <v>0.32646616240000009</v>
      </c>
      <c r="E117" s="235">
        <f t="shared" ca="1" si="15"/>
        <v>0.32646616240000009</v>
      </c>
      <c r="F117" s="235">
        <f t="shared" ca="1" si="11"/>
        <v>0.9793984872</v>
      </c>
      <c r="G117" s="235">
        <f t="shared" ca="1" si="11"/>
        <v>0.9793984872</v>
      </c>
      <c r="H117" s="235">
        <f t="shared" ca="1" si="12"/>
        <v>1.4690977308000002</v>
      </c>
      <c r="I117" s="236">
        <f t="shared" ca="1" si="13"/>
        <v>1.7955638932000002</v>
      </c>
      <c r="J117" s="237">
        <f t="shared" ca="1" si="10"/>
        <v>0</v>
      </c>
      <c r="K117" s="235">
        <f t="shared" ca="1" si="10"/>
        <v>0</v>
      </c>
      <c r="L117" s="235">
        <f t="shared" ca="1" si="10"/>
        <v>0</v>
      </c>
      <c r="M117" s="235">
        <f t="shared" ca="1" si="10"/>
        <v>31.241606648783609</v>
      </c>
      <c r="N117" s="235">
        <f t="shared" ca="1" si="10"/>
        <v>31.241606648783609</v>
      </c>
      <c r="O117" s="235">
        <f t="shared" ca="1" si="10"/>
        <v>88.601440730915172</v>
      </c>
      <c r="P117" s="235">
        <f t="shared" ca="1" si="16"/>
        <v>142.29545262186943</v>
      </c>
      <c r="Q117" s="238">
        <f ca="1">J117*VLOOKUP('Tipo de Pilha_AP42'!$E$1,'Área - us ur_AP42'!$A$4:$H$7,2,FALSE)/1000</f>
        <v>0</v>
      </c>
      <c r="R117" s="239">
        <f ca="1">K117*VLOOKUP('Tipo de Pilha_AP42'!$E$1,'Área - us ur_AP42'!$A$4:$H$7,3,FALSE)/1000</f>
        <v>0</v>
      </c>
      <c r="S117" s="239">
        <f ca="1">L117*VLOOKUP('Tipo de Pilha_AP42'!$E$1,'Área - us ur_AP42'!$A$4:$H$7,4,FALSE)/1000</f>
        <v>0</v>
      </c>
      <c r="T117" s="239">
        <f ca="1">M117*VLOOKUP('Tipo de Pilha_AP42'!$E$1,'Área - us ur_AP42'!$A$4:$H$7,5,FALSE)/1000</f>
        <v>1.4995971191416132E-2</v>
      </c>
      <c r="U117" s="239">
        <f ca="1">N117*VLOOKUP('Tipo de Pilha_AP42'!$E$1,'Área - us ur_AP42'!$A$4:$H$7,6,FALSE)/1000</f>
        <v>0</v>
      </c>
      <c r="V117" s="239">
        <f ca="1">O117*VLOOKUP('Tipo de Pilha_AP42'!$E$1,'Área - us ur_AP42'!$A$4:$H$7,7,FALSE)/1000</f>
        <v>1.0632172887709821E-2</v>
      </c>
      <c r="W117" s="240">
        <f ca="1">P117*VLOOKUP('Tipo de Pilha_AP42'!$E$1,'Área - us ur_AP42'!$A$4:$H$7,8,FALSE)/1000</f>
        <v>0</v>
      </c>
      <c r="X117" s="241">
        <f t="shared" ca="1" si="14"/>
        <v>2.5628144079125954E-2</v>
      </c>
    </row>
    <row r="118" spans="1:24" ht="15" customHeight="1" x14ac:dyDescent="0.2">
      <c r="A118" s="90">
        <f>'Série Vento-3 dias'!J118</f>
        <v>42352</v>
      </c>
      <c r="B118" s="55">
        <f ca="1">'Série Vento-3 dias'!K118</f>
        <v>17.182429599999999</v>
      </c>
      <c r="C118" s="235">
        <f t="shared" ca="1" si="15"/>
        <v>0.34364859200000003</v>
      </c>
      <c r="D118" s="235">
        <f t="shared" ca="1" si="15"/>
        <v>0.34364859200000003</v>
      </c>
      <c r="E118" s="235">
        <f t="shared" ca="1" si="15"/>
        <v>0.34364859200000003</v>
      </c>
      <c r="F118" s="235">
        <f t="shared" ca="1" si="11"/>
        <v>1.0309457759999998</v>
      </c>
      <c r="G118" s="235">
        <f t="shared" ca="1" si="11"/>
        <v>1.0309457759999998</v>
      </c>
      <c r="H118" s="235">
        <f t="shared" ca="1" si="12"/>
        <v>1.5464186640000002</v>
      </c>
      <c r="I118" s="236">
        <f t="shared" ca="1" si="13"/>
        <v>1.890067256</v>
      </c>
      <c r="J118" s="237">
        <f t="shared" ref="J118:O123" ca="1" si="17">IF(C118&gt;$AB$1,58*(C118-$AB$1)^2+25*(C118-$AB$1),0)</f>
        <v>0</v>
      </c>
      <c r="K118" s="235">
        <f t="shared" ca="1" si="17"/>
        <v>0</v>
      </c>
      <c r="L118" s="235">
        <f t="shared" ca="1" si="17"/>
        <v>0</v>
      </c>
      <c r="M118" s="235">
        <f t="shared" ca="1" si="17"/>
        <v>35.969522290150032</v>
      </c>
      <c r="N118" s="235">
        <f t="shared" ca="1" si="17"/>
        <v>35.969522290150032</v>
      </c>
      <c r="O118" s="235">
        <f t="shared" ca="1" si="17"/>
        <v>100.20112333299764</v>
      </c>
      <c r="P118" s="235">
        <f t="shared" ca="1" si="16"/>
        <v>160.14587213851544</v>
      </c>
      <c r="Q118" s="238">
        <f ca="1">J118*VLOOKUP('Tipo de Pilha_AP42'!$E$1,'Área - us ur_AP42'!$A$4:$H$7,2,FALSE)/1000</f>
        <v>0</v>
      </c>
      <c r="R118" s="239">
        <f ca="1">K118*VLOOKUP('Tipo de Pilha_AP42'!$E$1,'Área - us ur_AP42'!$A$4:$H$7,3,FALSE)/1000</f>
        <v>0</v>
      </c>
      <c r="S118" s="239">
        <f ca="1">L118*VLOOKUP('Tipo de Pilha_AP42'!$E$1,'Área - us ur_AP42'!$A$4:$H$7,4,FALSE)/1000</f>
        <v>0</v>
      </c>
      <c r="T118" s="239">
        <f ca="1">M118*VLOOKUP('Tipo de Pilha_AP42'!$E$1,'Área - us ur_AP42'!$A$4:$H$7,5,FALSE)/1000</f>
        <v>1.7265370699272014E-2</v>
      </c>
      <c r="U118" s="239">
        <f ca="1">N118*VLOOKUP('Tipo de Pilha_AP42'!$E$1,'Área - us ur_AP42'!$A$4:$H$7,6,FALSE)/1000</f>
        <v>0</v>
      </c>
      <c r="V118" s="239">
        <f ca="1">O118*VLOOKUP('Tipo de Pilha_AP42'!$E$1,'Área - us ur_AP42'!$A$4:$H$7,7,FALSE)/1000</f>
        <v>1.2024134799959717E-2</v>
      </c>
      <c r="W118" s="240">
        <f ca="1">P118*VLOOKUP('Tipo de Pilha_AP42'!$E$1,'Área - us ur_AP42'!$A$4:$H$7,8,FALSE)/1000</f>
        <v>0</v>
      </c>
      <c r="X118" s="241">
        <f t="shared" ca="1" si="14"/>
        <v>2.9289505499231733E-2</v>
      </c>
    </row>
    <row r="119" spans="1:24" ht="15" customHeight="1" x14ac:dyDescent="0.2">
      <c r="A119" s="90">
        <f>'Série Vento-3 dias'!J119</f>
        <v>42355</v>
      </c>
      <c r="B119" s="55">
        <f ca="1">'Série Vento-3 dias'!K119</f>
        <v>17.182429599999999</v>
      </c>
      <c r="C119" s="235">
        <f t="shared" ca="1" si="15"/>
        <v>0.34364859200000003</v>
      </c>
      <c r="D119" s="235">
        <f t="shared" ca="1" si="15"/>
        <v>0.34364859200000003</v>
      </c>
      <c r="E119" s="235">
        <f t="shared" ca="1" si="15"/>
        <v>0.34364859200000003</v>
      </c>
      <c r="F119" s="235">
        <f t="shared" ca="1" si="11"/>
        <v>1.0309457759999998</v>
      </c>
      <c r="G119" s="235">
        <f t="shared" ca="1" si="11"/>
        <v>1.0309457759999998</v>
      </c>
      <c r="H119" s="235">
        <f t="shared" ca="1" si="12"/>
        <v>1.5464186640000002</v>
      </c>
      <c r="I119" s="236">
        <f t="shared" ca="1" si="13"/>
        <v>1.890067256</v>
      </c>
      <c r="J119" s="237">
        <f t="shared" ca="1" si="17"/>
        <v>0</v>
      </c>
      <c r="K119" s="235">
        <f t="shared" ca="1" si="17"/>
        <v>0</v>
      </c>
      <c r="L119" s="235">
        <f t="shared" ca="1" si="17"/>
        <v>0</v>
      </c>
      <c r="M119" s="235">
        <f t="shared" ca="1" si="17"/>
        <v>35.969522290150032</v>
      </c>
      <c r="N119" s="235">
        <f t="shared" ca="1" si="17"/>
        <v>35.969522290150032</v>
      </c>
      <c r="O119" s="235">
        <f t="shared" ca="1" si="17"/>
        <v>100.20112333299764</v>
      </c>
      <c r="P119" s="235">
        <f t="shared" ca="1" si="16"/>
        <v>160.14587213851544</v>
      </c>
      <c r="Q119" s="238">
        <f ca="1">J119*VLOOKUP('Tipo de Pilha_AP42'!$E$1,'Área - us ur_AP42'!$A$4:$H$7,2,FALSE)/1000</f>
        <v>0</v>
      </c>
      <c r="R119" s="239">
        <f ca="1">K119*VLOOKUP('Tipo de Pilha_AP42'!$E$1,'Área - us ur_AP42'!$A$4:$H$7,3,FALSE)/1000</f>
        <v>0</v>
      </c>
      <c r="S119" s="239">
        <f ca="1">L119*VLOOKUP('Tipo de Pilha_AP42'!$E$1,'Área - us ur_AP42'!$A$4:$H$7,4,FALSE)/1000</f>
        <v>0</v>
      </c>
      <c r="T119" s="239">
        <f ca="1">M119*VLOOKUP('Tipo de Pilha_AP42'!$E$1,'Área - us ur_AP42'!$A$4:$H$7,5,FALSE)/1000</f>
        <v>1.7265370699272014E-2</v>
      </c>
      <c r="U119" s="239">
        <f ca="1">N119*VLOOKUP('Tipo de Pilha_AP42'!$E$1,'Área - us ur_AP42'!$A$4:$H$7,6,FALSE)/1000</f>
        <v>0</v>
      </c>
      <c r="V119" s="239">
        <f ca="1">O119*VLOOKUP('Tipo de Pilha_AP42'!$E$1,'Área - us ur_AP42'!$A$4:$H$7,7,FALSE)/1000</f>
        <v>1.2024134799959717E-2</v>
      </c>
      <c r="W119" s="240">
        <f ca="1">P119*VLOOKUP('Tipo de Pilha_AP42'!$E$1,'Área - us ur_AP42'!$A$4:$H$7,8,FALSE)/1000</f>
        <v>0</v>
      </c>
      <c r="X119" s="241">
        <f t="shared" ca="1" si="14"/>
        <v>2.9289505499231733E-2</v>
      </c>
    </row>
    <row r="120" spans="1:24" ht="15" customHeight="1" x14ac:dyDescent="0.2">
      <c r="A120" s="90">
        <f>'Série Vento-3 dias'!J120</f>
        <v>42358</v>
      </c>
      <c r="B120" s="55">
        <f ca="1">'Série Vento-3 dias'!K120</f>
        <v>18.90067256</v>
      </c>
      <c r="C120" s="235">
        <f t="shared" ca="1" si="15"/>
        <v>0.37801345120000007</v>
      </c>
      <c r="D120" s="235">
        <f t="shared" ca="1" si="15"/>
        <v>0.37801345120000007</v>
      </c>
      <c r="E120" s="235">
        <f t="shared" ca="1" si="15"/>
        <v>0.37801345120000007</v>
      </c>
      <c r="F120" s="235">
        <f t="shared" ca="1" si="11"/>
        <v>1.1340403535999999</v>
      </c>
      <c r="G120" s="235">
        <f t="shared" ca="1" si="11"/>
        <v>1.1340403535999999</v>
      </c>
      <c r="H120" s="235">
        <f t="shared" ca="1" si="12"/>
        <v>1.7010605304000002</v>
      </c>
      <c r="I120" s="236">
        <f t="shared" ca="1" si="13"/>
        <v>2.0790739816000001</v>
      </c>
      <c r="J120" s="237">
        <f t="shared" ca="1" si="17"/>
        <v>0</v>
      </c>
      <c r="K120" s="235">
        <f t="shared" ca="1" si="17"/>
        <v>0</v>
      </c>
      <c r="L120" s="235">
        <f t="shared" ca="1" si="17"/>
        <v>0</v>
      </c>
      <c r="M120" s="235">
        <f t="shared" ca="1" si="17"/>
        <v>46.350032370838349</v>
      </c>
      <c r="N120" s="235">
        <f t="shared" ca="1" si="17"/>
        <v>46.350032370838349</v>
      </c>
      <c r="O120" s="235">
        <f t="shared" ca="1" si="17"/>
        <v>125.48101583256233</v>
      </c>
      <c r="P120" s="235">
        <f t="shared" ca="1" si="16"/>
        <v>198.95465935382452</v>
      </c>
      <c r="Q120" s="238">
        <f ca="1">J120*VLOOKUP('Tipo de Pilha_AP42'!$E$1,'Área - us ur_AP42'!$A$4:$H$7,2,FALSE)/1000</f>
        <v>0</v>
      </c>
      <c r="R120" s="239">
        <f ca="1">K120*VLOOKUP('Tipo de Pilha_AP42'!$E$1,'Área - us ur_AP42'!$A$4:$H$7,3,FALSE)/1000</f>
        <v>0</v>
      </c>
      <c r="S120" s="239">
        <f ca="1">L120*VLOOKUP('Tipo de Pilha_AP42'!$E$1,'Área - us ur_AP42'!$A$4:$H$7,4,FALSE)/1000</f>
        <v>0</v>
      </c>
      <c r="T120" s="239">
        <f ca="1">M120*VLOOKUP('Tipo de Pilha_AP42'!$E$1,'Área - us ur_AP42'!$A$4:$H$7,5,FALSE)/1000</f>
        <v>2.2248015538002406E-2</v>
      </c>
      <c r="U120" s="239">
        <f ca="1">N120*VLOOKUP('Tipo de Pilha_AP42'!$E$1,'Área - us ur_AP42'!$A$4:$H$7,6,FALSE)/1000</f>
        <v>0</v>
      </c>
      <c r="V120" s="239">
        <f ca="1">O120*VLOOKUP('Tipo de Pilha_AP42'!$E$1,'Área - us ur_AP42'!$A$4:$H$7,7,FALSE)/1000</f>
        <v>1.505772189990748E-2</v>
      </c>
      <c r="W120" s="240">
        <f ca="1">P120*VLOOKUP('Tipo de Pilha_AP42'!$E$1,'Área - us ur_AP42'!$A$4:$H$7,8,FALSE)/1000</f>
        <v>0</v>
      </c>
      <c r="X120" s="241">
        <f t="shared" ca="1" si="14"/>
        <v>3.7305737437909887E-2</v>
      </c>
    </row>
    <row r="121" spans="1:24" ht="15" customHeight="1" x14ac:dyDescent="0.2">
      <c r="A121" s="90">
        <f>'Série Vento-3 dias'!J121</f>
        <v>42361</v>
      </c>
      <c r="B121" s="55">
        <f ca="1">'Série Vento-3 dias'!K121</f>
        <v>16.32330812</v>
      </c>
      <c r="C121" s="235">
        <f t="shared" ca="1" si="15"/>
        <v>0.32646616240000009</v>
      </c>
      <c r="D121" s="235">
        <f t="shared" ca="1" si="15"/>
        <v>0.32646616240000009</v>
      </c>
      <c r="E121" s="235">
        <f t="shared" ca="1" si="15"/>
        <v>0.32646616240000009</v>
      </c>
      <c r="F121" s="235">
        <f t="shared" ca="1" si="11"/>
        <v>0.9793984872</v>
      </c>
      <c r="G121" s="235">
        <f t="shared" ca="1" si="11"/>
        <v>0.9793984872</v>
      </c>
      <c r="H121" s="235">
        <f t="shared" ca="1" si="12"/>
        <v>1.4690977308000002</v>
      </c>
      <c r="I121" s="236">
        <f t="shared" ca="1" si="13"/>
        <v>1.7955638932000002</v>
      </c>
      <c r="J121" s="237">
        <f t="shared" ca="1" si="17"/>
        <v>0</v>
      </c>
      <c r="K121" s="235">
        <f t="shared" ca="1" si="17"/>
        <v>0</v>
      </c>
      <c r="L121" s="235">
        <f t="shared" ca="1" si="17"/>
        <v>0</v>
      </c>
      <c r="M121" s="235">
        <f t="shared" ca="1" si="17"/>
        <v>31.241606648783609</v>
      </c>
      <c r="N121" s="235">
        <f t="shared" ca="1" si="17"/>
        <v>31.241606648783609</v>
      </c>
      <c r="O121" s="235">
        <f t="shared" ca="1" si="17"/>
        <v>88.601440730915172</v>
      </c>
      <c r="P121" s="235">
        <f t="shared" ca="1" si="16"/>
        <v>142.29545262186943</v>
      </c>
      <c r="Q121" s="238">
        <f ca="1">J121*VLOOKUP('Tipo de Pilha_AP42'!$E$1,'Área - us ur_AP42'!$A$4:$H$7,2,FALSE)/1000</f>
        <v>0</v>
      </c>
      <c r="R121" s="239">
        <f ca="1">K121*VLOOKUP('Tipo de Pilha_AP42'!$E$1,'Área - us ur_AP42'!$A$4:$H$7,3,FALSE)/1000</f>
        <v>0</v>
      </c>
      <c r="S121" s="239">
        <f ca="1">L121*VLOOKUP('Tipo de Pilha_AP42'!$E$1,'Área - us ur_AP42'!$A$4:$H$7,4,FALSE)/1000</f>
        <v>0</v>
      </c>
      <c r="T121" s="239">
        <f ca="1">M121*VLOOKUP('Tipo de Pilha_AP42'!$E$1,'Área - us ur_AP42'!$A$4:$H$7,5,FALSE)/1000</f>
        <v>1.4995971191416132E-2</v>
      </c>
      <c r="U121" s="239">
        <f ca="1">N121*VLOOKUP('Tipo de Pilha_AP42'!$E$1,'Área - us ur_AP42'!$A$4:$H$7,6,FALSE)/1000</f>
        <v>0</v>
      </c>
      <c r="V121" s="239">
        <f ca="1">O121*VLOOKUP('Tipo de Pilha_AP42'!$E$1,'Área - us ur_AP42'!$A$4:$H$7,7,FALSE)/1000</f>
        <v>1.0632172887709821E-2</v>
      </c>
      <c r="W121" s="240">
        <f ca="1">P121*VLOOKUP('Tipo de Pilha_AP42'!$E$1,'Área - us ur_AP42'!$A$4:$H$7,8,FALSE)/1000</f>
        <v>0</v>
      </c>
      <c r="X121" s="241">
        <f t="shared" ca="1" si="14"/>
        <v>2.5628144079125954E-2</v>
      </c>
    </row>
    <row r="122" spans="1:24" ht="15" customHeight="1" x14ac:dyDescent="0.2">
      <c r="A122" s="90">
        <f>'Série Vento-3 dias'!J122</f>
        <v>42364</v>
      </c>
      <c r="B122" s="55">
        <f ca="1">'Série Vento-3 dias'!K122</f>
        <v>18.90067256</v>
      </c>
      <c r="C122" s="235">
        <f t="shared" ca="1" si="15"/>
        <v>0.37801345120000007</v>
      </c>
      <c r="D122" s="235">
        <f t="shared" ca="1" si="15"/>
        <v>0.37801345120000007</v>
      </c>
      <c r="E122" s="235">
        <f t="shared" ca="1" si="15"/>
        <v>0.37801345120000007</v>
      </c>
      <c r="F122" s="235">
        <f t="shared" ca="1" si="11"/>
        <v>1.1340403535999999</v>
      </c>
      <c r="G122" s="235">
        <f t="shared" ca="1" si="11"/>
        <v>1.1340403535999999</v>
      </c>
      <c r="H122" s="235">
        <f t="shared" ca="1" si="12"/>
        <v>1.7010605304000002</v>
      </c>
      <c r="I122" s="236">
        <f t="shared" ca="1" si="13"/>
        <v>2.0790739816000001</v>
      </c>
      <c r="J122" s="237">
        <f t="shared" ca="1" si="17"/>
        <v>0</v>
      </c>
      <c r="K122" s="235">
        <f t="shared" ca="1" si="17"/>
        <v>0</v>
      </c>
      <c r="L122" s="235">
        <f t="shared" ca="1" si="17"/>
        <v>0</v>
      </c>
      <c r="M122" s="235">
        <f t="shared" ca="1" si="17"/>
        <v>46.350032370838349</v>
      </c>
      <c r="N122" s="235">
        <f t="shared" ca="1" si="17"/>
        <v>46.350032370838349</v>
      </c>
      <c r="O122" s="235">
        <f t="shared" ca="1" si="17"/>
        <v>125.48101583256233</v>
      </c>
      <c r="P122" s="235">
        <f t="shared" ca="1" si="16"/>
        <v>198.95465935382452</v>
      </c>
      <c r="Q122" s="238">
        <f ca="1">J122*VLOOKUP('Tipo de Pilha_AP42'!$E$1,'Área - us ur_AP42'!$A$4:$H$7,2,FALSE)/1000</f>
        <v>0</v>
      </c>
      <c r="R122" s="239">
        <f ca="1">K122*VLOOKUP('Tipo de Pilha_AP42'!$E$1,'Área - us ur_AP42'!$A$4:$H$7,3,FALSE)/1000</f>
        <v>0</v>
      </c>
      <c r="S122" s="239">
        <f ca="1">L122*VLOOKUP('Tipo de Pilha_AP42'!$E$1,'Área - us ur_AP42'!$A$4:$H$7,4,FALSE)/1000</f>
        <v>0</v>
      </c>
      <c r="T122" s="239">
        <f ca="1">M122*VLOOKUP('Tipo de Pilha_AP42'!$E$1,'Área - us ur_AP42'!$A$4:$H$7,5,FALSE)/1000</f>
        <v>2.2248015538002406E-2</v>
      </c>
      <c r="U122" s="239">
        <f ca="1">N122*VLOOKUP('Tipo de Pilha_AP42'!$E$1,'Área - us ur_AP42'!$A$4:$H$7,6,FALSE)/1000</f>
        <v>0</v>
      </c>
      <c r="V122" s="239">
        <f ca="1">O122*VLOOKUP('Tipo de Pilha_AP42'!$E$1,'Área - us ur_AP42'!$A$4:$H$7,7,FALSE)/1000</f>
        <v>1.505772189990748E-2</v>
      </c>
      <c r="W122" s="240">
        <f ca="1">P122*VLOOKUP('Tipo de Pilha_AP42'!$E$1,'Área - us ur_AP42'!$A$4:$H$7,8,FALSE)/1000</f>
        <v>0</v>
      </c>
      <c r="X122" s="241">
        <f t="shared" ca="1" si="14"/>
        <v>3.7305737437909887E-2</v>
      </c>
    </row>
    <row r="123" spans="1:24" ht="15" customHeight="1" thickBot="1" x14ac:dyDescent="0.25">
      <c r="A123" s="91">
        <f>'Série Vento-3 dias'!J123</f>
        <v>42367</v>
      </c>
      <c r="B123" s="56">
        <f ca="1">'Série Vento-3 dias'!K123</f>
        <v>18.041551079999998</v>
      </c>
      <c r="C123" s="244">
        <f t="shared" ca="1" si="15"/>
        <v>0.36083102160000002</v>
      </c>
      <c r="D123" s="244">
        <f t="shared" ca="1" si="15"/>
        <v>0.36083102160000002</v>
      </c>
      <c r="E123" s="244">
        <f t="shared" ca="1" si="15"/>
        <v>0.36083102160000002</v>
      </c>
      <c r="F123" s="244">
        <f t="shared" ca="1" si="11"/>
        <v>1.0824930647999997</v>
      </c>
      <c r="G123" s="244">
        <f t="shared" ca="1" si="11"/>
        <v>1.0824930647999997</v>
      </c>
      <c r="H123" s="244">
        <f t="shared" ca="1" si="12"/>
        <v>1.6237395971999999</v>
      </c>
      <c r="I123" s="245">
        <f t="shared" ca="1" si="13"/>
        <v>1.9845706188000001</v>
      </c>
      <c r="J123" s="243">
        <f t="shared" ca="1" si="17"/>
        <v>0</v>
      </c>
      <c r="K123" s="244">
        <f t="shared" ca="1" si="17"/>
        <v>0</v>
      </c>
      <c r="L123" s="244">
        <f t="shared" ca="1" si="17"/>
        <v>0</v>
      </c>
      <c r="M123" s="244">
        <f t="shared" ca="1" si="17"/>
        <v>41.005664197501602</v>
      </c>
      <c r="N123" s="244">
        <f t="shared" ca="1" si="17"/>
        <v>41.005664197501602</v>
      </c>
      <c r="O123" s="244">
        <f t="shared" ca="1" si="17"/>
        <v>112.49431503354667</v>
      </c>
      <c r="P123" s="244">
        <f t="shared" ca="1" si="16"/>
        <v>179.03227438250047</v>
      </c>
      <c r="Q123" s="246">
        <f ca="1">J123*VLOOKUP('Tipo de Pilha_AP42'!$E$1,'Área - us ur_AP42'!$A$4:$H$7,2,FALSE)/1000</f>
        <v>0</v>
      </c>
      <c r="R123" s="247">
        <f ca="1">K123*VLOOKUP('Tipo de Pilha_AP42'!$E$1,'Área - us ur_AP42'!$A$4:$H$7,3,FALSE)/1000</f>
        <v>0</v>
      </c>
      <c r="S123" s="247">
        <f ca="1">L123*VLOOKUP('Tipo de Pilha_AP42'!$E$1,'Área - us ur_AP42'!$A$4:$H$7,4,FALSE)/1000</f>
        <v>0</v>
      </c>
      <c r="T123" s="247">
        <f ca="1">M123*VLOOKUP('Tipo de Pilha_AP42'!$E$1,'Área - us ur_AP42'!$A$4:$H$7,5,FALSE)/1000</f>
        <v>1.9682718814800767E-2</v>
      </c>
      <c r="U123" s="247">
        <f ca="1">N123*VLOOKUP('Tipo de Pilha_AP42'!$E$1,'Área - us ur_AP42'!$A$4:$H$7,6,FALSE)/1000</f>
        <v>0</v>
      </c>
      <c r="V123" s="247">
        <f ca="1">O123*VLOOKUP('Tipo de Pilha_AP42'!$E$1,'Área - us ur_AP42'!$A$4:$H$7,7,FALSE)/1000</f>
        <v>1.34993178040256E-2</v>
      </c>
      <c r="W123" s="248">
        <f ca="1">P123*VLOOKUP('Tipo de Pilha_AP42'!$E$1,'Área - us ur_AP42'!$A$4:$H$7,8,FALSE)/1000</f>
        <v>0</v>
      </c>
      <c r="X123" s="249">
        <f t="shared" ca="1" si="14"/>
        <v>3.3182036618826363E-2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75"/>
  <sheetViews>
    <sheetView topLeftCell="AM1" workbookViewId="0">
      <selection activeCell="BI7" sqref="BI7:BI8"/>
    </sheetView>
  </sheetViews>
  <sheetFormatPr defaultColWidth="9.33203125" defaultRowHeight="15" customHeight="1" x14ac:dyDescent="0.2"/>
  <cols>
    <col min="1" max="1" width="17.5" style="21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8.33203125" style="3" bestFit="1" customWidth="1"/>
    <col min="62" max="16384" width="9.33203125" style="3"/>
  </cols>
  <sheetData>
    <row r="1" spans="1:64" ht="15" customHeight="1" thickBot="1" x14ac:dyDescent="0.25">
      <c r="A1" s="356" t="s">
        <v>7</v>
      </c>
      <c r="B1" s="357"/>
      <c r="C1" s="358" t="s">
        <v>3</v>
      </c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60"/>
      <c r="T1" s="358" t="s">
        <v>1</v>
      </c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60"/>
      <c r="AK1" s="359" t="s">
        <v>55</v>
      </c>
      <c r="AL1" s="359"/>
      <c r="AM1" s="359"/>
      <c r="AN1" s="359"/>
      <c r="AO1" s="359"/>
      <c r="AP1" s="359"/>
      <c r="AQ1" s="359"/>
      <c r="AR1" s="359"/>
      <c r="AS1" s="359"/>
      <c r="AT1" s="359"/>
      <c r="AU1" s="359"/>
      <c r="AV1" s="359"/>
      <c r="AW1" s="359"/>
      <c r="AX1" s="359"/>
      <c r="AY1" s="359"/>
      <c r="AZ1" s="359"/>
      <c r="BA1" s="359"/>
      <c r="BB1" s="164"/>
      <c r="BE1" s="5" t="s">
        <v>163</v>
      </c>
      <c r="BF1" s="162">
        <f>Material!E8</f>
        <v>0.43</v>
      </c>
      <c r="BH1" s="81" t="s">
        <v>22</v>
      </c>
      <c r="BI1" s="20" t="s">
        <v>178</v>
      </c>
    </row>
    <row r="2" spans="1:64" s="41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66">
        <v>0.05</v>
      </c>
      <c r="AL2" s="64">
        <v>0.15</v>
      </c>
      <c r="AM2" s="64">
        <v>0.25</v>
      </c>
      <c r="AN2" s="64">
        <v>0.35</v>
      </c>
      <c r="AO2" s="64">
        <v>0.45</v>
      </c>
      <c r="AP2" s="64">
        <v>0.55000000000000004</v>
      </c>
      <c r="AQ2" s="64">
        <v>0.65</v>
      </c>
      <c r="AR2" s="64">
        <v>0.75</v>
      </c>
      <c r="AS2" s="64">
        <v>0.85</v>
      </c>
      <c r="AT2" s="64">
        <v>0.95</v>
      </c>
      <c r="AU2" s="64">
        <v>1.05</v>
      </c>
      <c r="AV2" s="64">
        <v>1.1499999999999999</v>
      </c>
      <c r="AW2" s="64">
        <v>1.25</v>
      </c>
      <c r="AX2" s="64">
        <v>1.35</v>
      </c>
      <c r="AY2" s="64">
        <v>1.45</v>
      </c>
      <c r="AZ2" s="64">
        <v>1.55</v>
      </c>
      <c r="BA2" s="65">
        <v>1.65</v>
      </c>
      <c r="BB2" s="58" t="s">
        <v>46</v>
      </c>
      <c r="BE2" s="3"/>
      <c r="BF2" s="3"/>
      <c r="BG2" s="3"/>
      <c r="BH2" s="3"/>
      <c r="BI2" s="3"/>
    </row>
    <row r="3" spans="1:64" ht="15" customHeight="1" x14ac:dyDescent="0.2">
      <c r="A3" s="93">
        <f>'Série Vento-5 dias'!J3</f>
        <v>42009</v>
      </c>
      <c r="B3" s="54">
        <f ca="1">'Série Vento-5 dias'!K3</f>
        <v>16.32330812</v>
      </c>
      <c r="C3" s="45">
        <f ca="1">0.1*0.05*$B3</f>
        <v>8.1616540600000023E-2</v>
      </c>
      <c r="D3" s="46">
        <f ca="1">0.1*0.15*$B3</f>
        <v>0.2448496218</v>
      </c>
      <c r="E3" s="46">
        <f ca="1">0.1*0.25*$B3</f>
        <v>0.40808270300000005</v>
      </c>
      <c r="F3" s="46">
        <f ca="1">0.1*0.35*$B3</f>
        <v>0.57131578419999995</v>
      </c>
      <c r="G3" s="46">
        <f ca="1">0.1*0.45*$B3</f>
        <v>0.73454886540000008</v>
      </c>
      <c r="H3" s="46">
        <f ca="1">0.1*0.55*$B3</f>
        <v>0.8977819466000001</v>
      </c>
      <c r="I3" s="46">
        <f ca="1">0.1*0.65*$B3</f>
        <v>1.0610150278000001</v>
      </c>
      <c r="J3" s="46">
        <f ca="1">0.1*0.75*$B3</f>
        <v>1.2242481090000001</v>
      </c>
      <c r="K3" s="46">
        <f ca="1">0.1*0.85*$B3</f>
        <v>1.3874811902000002</v>
      </c>
      <c r="L3" s="46">
        <f ca="1">0.1*0.95*$B3</f>
        <v>1.5507142714</v>
      </c>
      <c r="M3" s="46">
        <f ca="1">0.1*1.05*$B3</f>
        <v>1.7139473526000002</v>
      </c>
      <c r="N3" s="46">
        <f ca="1">0.1*1.15*$B3</f>
        <v>1.8771804337999998</v>
      </c>
      <c r="O3" s="46">
        <f ca="1">0.1*1.25*$B3</f>
        <v>2.040413515</v>
      </c>
      <c r="P3" s="46">
        <f ca="1">0.1*1.35*$B3</f>
        <v>2.2036465962</v>
      </c>
      <c r="Q3" s="46">
        <f ca="1">0.1*1.45*$B3</f>
        <v>2.3668796774</v>
      </c>
      <c r="R3" s="46">
        <f ca="1">0.1*1.55*$B3</f>
        <v>2.5301127586000005</v>
      </c>
      <c r="S3" s="47">
        <f ca="1">0.1*1.65*$B3</f>
        <v>2.6933458398000001</v>
      </c>
      <c r="T3" s="45">
        <f ca="1">IF(C3&gt;$BF$1,58*(C3-$BF$1)^2+25*(C3-$BF$1),0)</f>
        <v>0</v>
      </c>
      <c r="U3" s="46">
        <f t="shared" ref="U3:AJ18" ca="1" si="0">IF(D3&gt;$BF$1,58*(D3-$BF$1)^2+25*(D3-$BF$1),0)</f>
        <v>0</v>
      </c>
      <c r="V3" s="46">
        <f t="shared" ca="1" si="0"/>
        <v>0</v>
      </c>
      <c r="W3" s="46">
        <f t="shared" ca="1" si="0"/>
        <v>4.6911633551155347</v>
      </c>
      <c r="X3" s="46">
        <f t="shared" ca="1" si="0"/>
        <v>12.993222297152791</v>
      </c>
      <c r="Y3" s="46">
        <f t="shared" ca="1" si="0"/>
        <v>24.386105739763352</v>
      </c>
      <c r="Z3" s="46">
        <f t="shared" ca="1" si="0"/>
        <v>38.869813682947239</v>
      </c>
      <c r="AA3" s="46">
        <f t="shared" ca="1" si="0"/>
        <v>56.444346126704431</v>
      </c>
      <c r="AB3" s="46">
        <f t="shared" ca="1" si="0"/>
        <v>77.109703071034929</v>
      </c>
      <c r="AC3" s="46">
        <f t="shared" ca="1" si="0"/>
        <v>100.86588451593872</v>
      </c>
      <c r="AD3" s="46">
        <f t="shared" ca="1" si="0"/>
        <v>127.71289046141587</v>
      </c>
      <c r="AE3" s="46">
        <f ca="1">IF(N3&gt;$BF$1,58*(N3-$BF$1)^2+25*(N3-$BF$1),0)</f>
        <v>157.65072090746622</v>
      </c>
      <c r="AF3" s="46">
        <f t="shared" ca="1" si="0"/>
        <v>190.67937585409001</v>
      </c>
      <c r="AG3" s="46">
        <f t="shared" ca="1" si="0"/>
        <v>226.79885530128706</v>
      </c>
      <c r="AH3" s="46">
        <f t="shared" ca="1" si="0"/>
        <v>266.00915924905746</v>
      </c>
      <c r="AI3" s="46">
        <f t="shared" ca="1" si="0"/>
        <v>308.31028769740118</v>
      </c>
      <c r="AJ3" s="46">
        <f t="shared" ca="1" si="0"/>
        <v>353.70224064631805</v>
      </c>
      <c r="AK3" s="72">
        <f ca="1">T3*VLOOKUP('Tipo de Pilha_Furieri2014'!$E$1,'Área - us ur_Furieri2014'!$A$4:$R$6,2,FALSE)/1000</f>
        <v>0</v>
      </c>
      <c r="AL3" s="73">
        <f ca="1">U3*VLOOKUP('Tipo de Pilha_Furieri2014'!$E$1,'Área - us ur_Furieri2014'!$A$4:$R$6,3,FALSE)/1000</f>
        <v>0</v>
      </c>
      <c r="AM3" s="73">
        <f ca="1">V3*VLOOKUP('Tipo de Pilha_Furieri2014'!$E$1,'Área - us ur_Furieri2014'!$A$4:$R$6,4,FALSE)/1000</f>
        <v>0</v>
      </c>
      <c r="AN3" s="73">
        <f ca="1">W3*VLOOKUP('Tipo de Pilha_Furieri2014'!$E$1,'Área - us ur_Furieri2014'!$A$4:$R$6,5,FALSE)/1000</f>
        <v>4.5504284544620682E-4</v>
      </c>
      <c r="AO3" s="73">
        <f ca="1">X3*VLOOKUP('Tipo de Pilha_Furieri2014'!$E$1,'Área - us ur_Furieri2014'!$A$4:$R$6,6,FALSE)/1000</f>
        <v>2.0659223452472938E-3</v>
      </c>
      <c r="AP3" s="73">
        <f ca="1">Y3*VLOOKUP('Tipo de Pilha_Furieri2014'!$E$1,'Área - us ur_Furieri2014'!$A$4:$R$6,7,FALSE)/1000</f>
        <v>4.9503794651719604E-3</v>
      </c>
      <c r="AQ3" s="73">
        <f ca="1">Z3*VLOOKUP('Tipo de Pilha_Furieri2014'!$E$1,'Área - us ur_Furieri2014'!$A$4:$R$6,8,FALSE)/1000</f>
        <v>5.9470814934909268E-3</v>
      </c>
      <c r="AR3" s="73">
        <f ca="1">AA3*VLOOKUP('Tipo de Pilha_Furieri2014'!$E$1,'Área - us ur_Furieri2014'!$A$4:$R$6,9,FALSE)/1000</f>
        <v>6.1524337278107827E-3</v>
      </c>
      <c r="AS3" s="73">
        <f ca="1">AB3*VLOOKUP('Tipo de Pilha_Furieri2014'!$E$1,'Área - us ur_Furieri2014'!$A$4:$R$6,10,FALSE)/1000</f>
        <v>4.163923965835886E-3</v>
      </c>
      <c r="AT3" s="73">
        <f ca="1">AC3*VLOOKUP('Tipo de Pilha_Furieri2014'!$E$1,'Área - us ur_Furieri2014'!$A$4:$R$6,11,FALSE)/1000</f>
        <v>3.5303059580578553E-3</v>
      </c>
      <c r="AU3" s="73">
        <f ca="1">AD3*VLOOKUP('Tipo de Pilha_Furieri2014'!$E$1,'Área - us ur_Furieri2014'!$A$4:$R$6,12,FALSE)/1000</f>
        <v>3.0651093710739809E-3</v>
      </c>
      <c r="AV3" s="73">
        <f ca="1">AE3*VLOOKUP('Tipo de Pilha_Furieri2014'!$E$1,'Área - us ur_Furieri2014'!$A$4:$R$6,13,FALSE)/1000</f>
        <v>9.4590432544479743E-4</v>
      </c>
      <c r="AW3" s="73">
        <f ca="1">AF3*VLOOKUP('Tipo de Pilha_Furieri2014'!$E$1,'Área - us ur_Furieri2014'!$A$4:$R$6,14,FALSE)/1000</f>
        <v>5.7203812756226997E-4</v>
      </c>
      <c r="AX3" s="73">
        <f ca="1">AG3*VLOOKUP('Tipo de Pilha_Furieri2014'!$E$1,'Área - us ur_Furieri2014'!$A$4:$R$6,15,FALSE)/1000</f>
        <v>2.2679885530128708E-4</v>
      </c>
      <c r="AY3" s="73">
        <f ca="1">AH3*VLOOKUP('Tipo de Pilha_Furieri2014'!$E$1,'Área - us ur_Furieri2014'!$A$4:$R$6,16,FALSE)/1000</f>
        <v>0</v>
      </c>
      <c r="AZ3" s="73">
        <f ca="1">AI3*VLOOKUP('Tipo de Pilha_Furieri2014'!$E$1,'Área - us ur_Furieri2014'!$A$4:$R$6,17,FALSE)/1000</f>
        <v>0</v>
      </c>
      <c r="BA3" s="74">
        <f ca="1">AJ3*VLOOKUP('Tipo de Pilha_Furieri2014'!$E$1,'Área - us ur_Furieri2014'!$A$4:$R$6,18,FALSE)/1000</f>
        <v>0</v>
      </c>
      <c r="BB3" s="69">
        <f ca="1">SUM(AK3:BA3)</f>
        <v>3.2074940480443251E-2</v>
      </c>
    </row>
    <row r="4" spans="1:64" ht="15" customHeight="1" x14ac:dyDescent="0.2">
      <c r="A4" s="94">
        <f>'Série Vento-5 dias'!J4</f>
        <v>42014</v>
      </c>
      <c r="B4" s="55">
        <f ca="1">'Série Vento-5 dias'!K4</f>
        <v>17.182429599999999</v>
      </c>
      <c r="C4" s="48">
        <f t="shared" ref="C4:C67" ca="1" si="1">0.1*0.05*$B4</f>
        <v>8.5912148000000008E-2</v>
      </c>
      <c r="D4" s="49">
        <f t="shared" ref="D4:D67" ca="1" si="2">0.1*0.15*$B4</f>
        <v>0.25773644399999995</v>
      </c>
      <c r="E4" s="49">
        <f t="shared" ref="E4:E67" ca="1" si="3">0.1*0.25*$B4</f>
        <v>0.42956074</v>
      </c>
      <c r="F4" s="49">
        <f t="shared" ref="F4:F67" ca="1" si="4">0.1*0.35*$B4</f>
        <v>0.60138503599999993</v>
      </c>
      <c r="G4" s="49">
        <f t="shared" ref="G4:G67" ca="1" si="5">0.1*0.45*$B4</f>
        <v>0.77320933200000008</v>
      </c>
      <c r="H4" s="49">
        <f t="shared" ref="H4:H67" ca="1" si="6">0.1*0.55*$B4</f>
        <v>0.94503362800000001</v>
      </c>
      <c r="I4" s="49">
        <f t="shared" ref="I4:I67" ca="1" si="7">0.1*0.65*$B4</f>
        <v>1.1168579240000001</v>
      </c>
      <c r="J4" s="49">
        <f t="shared" ref="J4:J67" ca="1" si="8">0.1*0.75*$B4</f>
        <v>1.2886822200000001</v>
      </c>
      <c r="K4" s="49">
        <f t="shared" ref="K4:K67" ca="1" si="9">0.1*0.85*$B4</f>
        <v>1.4605065159999999</v>
      </c>
      <c r="L4" s="49">
        <f t="shared" ref="L4:L67" ca="1" si="10">0.1*0.95*$B4</f>
        <v>1.632330812</v>
      </c>
      <c r="M4" s="49">
        <f t="shared" ref="M4:M67" ca="1" si="11">0.1*1.05*$B4</f>
        <v>1.804155108</v>
      </c>
      <c r="N4" s="49">
        <f t="shared" ref="N4:N67" ca="1" si="12">0.1*1.15*$B4</f>
        <v>1.9759794039999998</v>
      </c>
      <c r="O4" s="49">
        <f t="shared" ref="O4:O67" ca="1" si="13">0.1*1.25*$B4</f>
        <v>2.1478036999999999</v>
      </c>
      <c r="P4" s="49">
        <f t="shared" ref="P4:P67" ca="1" si="14">0.1*1.35*$B4</f>
        <v>2.3196279959999999</v>
      </c>
      <c r="Q4" s="49">
        <f t="shared" ref="Q4:Q67" ca="1" si="15">0.1*1.45*$B4</f>
        <v>2.4914522919999995</v>
      </c>
      <c r="R4" s="49">
        <f t="shared" ref="R4:R67" ca="1" si="16">0.1*1.55*$B4</f>
        <v>2.6632765880000004</v>
      </c>
      <c r="S4" s="50">
        <f t="shared" ref="S4:S67" ca="1" si="17">0.1*1.65*$B4</f>
        <v>2.835100884</v>
      </c>
      <c r="T4" s="48">
        <f t="shared" ref="T4:AI19" ca="1" si="18">IF(C4&gt;$BF$1,58*(C4-$BF$1)^2+25*(C4-$BF$1),0)</f>
        <v>0</v>
      </c>
      <c r="U4" s="49">
        <f t="shared" ca="1" si="18"/>
        <v>0</v>
      </c>
      <c r="V4" s="49">
        <f t="shared" ca="1" si="18"/>
        <v>0</v>
      </c>
      <c r="W4" s="49">
        <f t="shared" ca="1" si="18"/>
        <v>5.9882500727538321</v>
      </c>
      <c r="X4" s="49">
        <f t="shared" ca="1" si="18"/>
        <v>15.412206743169406</v>
      </c>
      <c r="Y4" s="49">
        <f t="shared" ca="1" si="18"/>
        <v>28.260899702308862</v>
      </c>
      <c r="Z4" s="49">
        <f t="shared" ca="1" si="18"/>
        <v>44.534328950172224</v>
      </c>
      <c r="AA4" s="49">
        <f t="shared" ca="1" si="18"/>
        <v>64.232494486759464</v>
      </c>
      <c r="AB4" s="49">
        <f t="shared" ca="1" si="18"/>
        <v>87.355396312070582</v>
      </c>
      <c r="AC4" s="49">
        <f t="shared" ca="1" si="18"/>
        <v>113.90303442610561</v>
      </c>
      <c r="AD4" s="49">
        <f t="shared" ca="1" si="18"/>
        <v>143.87540882886452</v>
      </c>
      <c r="AE4" s="49">
        <f t="shared" ca="1" si="18"/>
        <v>177.27251952034732</v>
      </c>
      <c r="AF4" s="49">
        <f t="shared" ca="1" si="18"/>
        <v>214.09436650055397</v>
      </c>
      <c r="AG4" s="49">
        <f t="shared" ca="1" si="18"/>
        <v>254.34094976948461</v>
      </c>
      <c r="AH4" s="49">
        <f t="shared" ca="1" si="18"/>
        <v>298.01226932713894</v>
      </c>
      <c r="AI4" s="49">
        <f t="shared" ca="1" si="18"/>
        <v>345.10832517351753</v>
      </c>
      <c r="AJ4" s="49">
        <f t="shared" ca="1" si="0"/>
        <v>395.6291173086197</v>
      </c>
      <c r="AK4" s="75">
        <f ca="1">T4*VLOOKUP('Tipo de Pilha_Furieri2014'!$E$1,'Área - us ur_Furieri2014'!$A$4:$R$6,2,FALSE)/1000</f>
        <v>0</v>
      </c>
      <c r="AL4" s="76">
        <f ca="1">U4*VLOOKUP('Tipo de Pilha_Furieri2014'!$E$1,'Área - us ur_Furieri2014'!$A$4:$R$6,3,FALSE)/1000</f>
        <v>0</v>
      </c>
      <c r="AM4" s="76">
        <f ca="1">V4*VLOOKUP('Tipo de Pilha_Furieri2014'!$E$1,'Área - us ur_Furieri2014'!$A$4:$R$6,4,FALSE)/1000</f>
        <v>0</v>
      </c>
      <c r="AN4" s="76">
        <f ca="1">W4*VLOOKUP('Tipo de Pilha_Furieri2014'!$E$1,'Área - us ur_Furieri2014'!$A$4:$R$6,5,FALSE)/1000</f>
        <v>5.8086025705712167E-4</v>
      </c>
      <c r="AO4" s="76">
        <f ca="1">X4*VLOOKUP('Tipo de Pilha_Furieri2014'!$E$1,'Área - us ur_Furieri2014'!$A$4:$R$6,6,FALSE)/1000</f>
        <v>2.4505408721639354E-3</v>
      </c>
      <c r="AP4" s="76">
        <f ca="1">Y4*VLOOKUP('Tipo de Pilha_Furieri2014'!$E$1,'Área - us ur_Furieri2014'!$A$4:$R$6,7,FALSE)/1000</f>
        <v>5.7369626395686992E-3</v>
      </c>
      <c r="AQ4" s="76">
        <f ca="1">Z4*VLOOKUP('Tipo de Pilha_Furieri2014'!$E$1,'Área - us ur_Furieri2014'!$A$4:$R$6,8,FALSE)/1000</f>
        <v>6.8137523293763502E-3</v>
      </c>
      <c r="AR4" s="76">
        <f ca="1">AA4*VLOOKUP('Tipo de Pilha_Furieri2014'!$E$1,'Área - us ur_Furieri2014'!$A$4:$R$6,9,FALSE)/1000</f>
        <v>7.0013418990567816E-3</v>
      </c>
      <c r="AS4" s="76">
        <f ca="1">AB4*VLOOKUP('Tipo de Pilha_Furieri2014'!$E$1,'Área - us ur_Furieri2014'!$A$4:$R$6,10,FALSE)/1000</f>
        <v>4.7171914008518117E-3</v>
      </c>
      <c r="AT4" s="76">
        <f ca="1">AC4*VLOOKUP('Tipo de Pilha_Furieri2014'!$E$1,'Área - us ur_Furieri2014'!$A$4:$R$6,11,FALSE)/1000</f>
        <v>3.9866062049136964E-3</v>
      </c>
      <c r="AU4" s="76">
        <f ca="1">AD4*VLOOKUP('Tipo de Pilha_Furieri2014'!$E$1,'Área - us ur_Furieri2014'!$A$4:$R$6,12,FALSE)/1000</f>
        <v>3.4530098118927487E-3</v>
      </c>
      <c r="AV4" s="76">
        <f ca="1">AE4*VLOOKUP('Tipo de Pilha_Furieri2014'!$E$1,'Área - us ur_Furieri2014'!$A$4:$R$6,13,FALSE)/1000</f>
        <v>1.063635117122084E-3</v>
      </c>
      <c r="AW4" s="76">
        <f ca="1">AF4*VLOOKUP('Tipo de Pilha_Furieri2014'!$E$1,'Área - us ur_Furieri2014'!$A$4:$R$6,14,FALSE)/1000</f>
        <v>6.422830995016619E-4</v>
      </c>
      <c r="AX4" s="76">
        <f ca="1">AG4*VLOOKUP('Tipo de Pilha_Furieri2014'!$E$1,'Área - us ur_Furieri2014'!$A$4:$R$6,15,FALSE)/1000</f>
        <v>2.5434094976948461E-4</v>
      </c>
      <c r="AY4" s="76">
        <f ca="1">AH4*VLOOKUP('Tipo de Pilha_Furieri2014'!$E$1,'Área - us ur_Furieri2014'!$A$4:$R$6,16,FALSE)/1000</f>
        <v>0</v>
      </c>
      <c r="AZ4" s="76">
        <f ca="1">AI4*VLOOKUP('Tipo de Pilha_Furieri2014'!$E$1,'Área - us ur_Furieri2014'!$A$4:$R$6,17,FALSE)/1000</f>
        <v>0</v>
      </c>
      <c r="BA4" s="77">
        <f ca="1">AJ4*VLOOKUP('Tipo de Pilha_Furieri2014'!$E$1,'Área - us ur_Furieri2014'!$A$4:$R$6,18,FALSE)/1000</f>
        <v>0</v>
      </c>
      <c r="BB4" s="70">
        <f t="shared" ref="BB4:BB67" ca="1" si="19">SUM(AK4:BA4)</f>
        <v>3.6700524581274374E-2</v>
      </c>
      <c r="BL4" s="41"/>
    </row>
    <row r="5" spans="1:64" ht="15" customHeight="1" x14ac:dyDescent="0.2">
      <c r="A5" s="94">
        <f>'Série Vento-5 dias'!J5</f>
        <v>42019</v>
      </c>
      <c r="B5" s="55">
        <f ca="1">'Série Vento-5 dias'!K5</f>
        <v>19.759794039999999</v>
      </c>
      <c r="C5" s="48">
        <f t="shared" ca="1" si="1"/>
        <v>9.8798970200000016E-2</v>
      </c>
      <c r="D5" s="49">
        <f t="shared" ca="1" si="2"/>
        <v>0.29639691059999995</v>
      </c>
      <c r="E5" s="49">
        <f t="shared" ca="1" si="3"/>
        <v>0.49399485100000001</v>
      </c>
      <c r="F5" s="49">
        <f t="shared" ca="1" si="4"/>
        <v>0.69159279139999985</v>
      </c>
      <c r="G5" s="49">
        <f t="shared" ca="1" si="5"/>
        <v>0.88919073180000008</v>
      </c>
      <c r="H5" s="49">
        <f t="shared" ca="1" si="6"/>
        <v>1.0867886722000002</v>
      </c>
      <c r="I5" s="49">
        <f t="shared" ca="1" si="7"/>
        <v>1.2843866126000001</v>
      </c>
      <c r="J5" s="49">
        <f t="shared" ca="1" si="8"/>
        <v>1.4819845530000002</v>
      </c>
      <c r="K5" s="49">
        <f t="shared" ca="1" si="9"/>
        <v>1.6795824934000001</v>
      </c>
      <c r="L5" s="49">
        <f t="shared" ca="1" si="10"/>
        <v>1.8771804338</v>
      </c>
      <c r="M5" s="49">
        <f t="shared" ca="1" si="11"/>
        <v>2.0747783742000001</v>
      </c>
      <c r="N5" s="49">
        <f t="shared" ca="1" si="12"/>
        <v>2.2723763145999998</v>
      </c>
      <c r="O5" s="49">
        <f t="shared" ca="1" si="13"/>
        <v>2.4699742549999999</v>
      </c>
      <c r="P5" s="49">
        <f t="shared" ca="1" si="14"/>
        <v>2.6675721954</v>
      </c>
      <c r="Q5" s="49">
        <f t="shared" ca="1" si="15"/>
        <v>2.8651701357999997</v>
      </c>
      <c r="R5" s="49">
        <f t="shared" ca="1" si="16"/>
        <v>3.0627680762000002</v>
      </c>
      <c r="S5" s="50">
        <f t="shared" ca="1" si="17"/>
        <v>3.2603660165999999</v>
      </c>
      <c r="T5" s="48">
        <f t="shared" ca="1" si="18"/>
        <v>0</v>
      </c>
      <c r="U5" s="49">
        <f t="shared" ca="1" si="18"/>
        <v>0</v>
      </c>
      <c r="V5" s="49">
        <f t="shared" ca="1" si="18"/>
        <v>1.8374010503617082</v>
      </c>
      <c r="W5" s="49">
        <f t="shared" ca="1" si="18"/>
        <v>10.50880551872174</v>
      </c>
      <c r="X5" s="49">
        <f t="shared" ca="1" si="18"/>
        <v>23.709423728919141</v>
      </c>
      <c r="Y5" s="49">
        <f t="shared" ca="1" si="18"/>
        <v>41.439255680953892</v>
      </c>
      <c r="Z5" s="49">
        <f t="shared" ca="1" si="18"/>
        <v>63.698301374825959</v>
      </c>
      <c r="AA5" s="49">
        <f t="shared" ca="1" si="18"/>
        <v>90.486560810535408</v>
      </c>
      <c r="AB5" s="49">
        <f t="shared" ca="1" si="18"/>
        <v>121.80403398808217</v>
      </c>
      <c r="AC5" s="49">
        <f t="shared" ca="1" si="18"/>
        <v>157.65072090746628</v>
      </c>
      <c r="AD5" s="49">
        <f t="shared" ca="1" si="18"/>
        <v>198.02662156868777</v>
      </c>
      <c r="AE5" s="49">
        <f t="shared" ca="1" si="18"/>
        <v>242.93173597174649</v>
      </c>
      <c r="AF5" s="49">
        <f t="shared" ca="1" si="18"/>
        <v>292.36606411664263</v>
      </c>
      <c r="AG5" s="49">
        <f t="shared" ca="1" si="18"/>
        <v>346.32960600337617</v>
      </c>
      <c r="AH5" s="49">
        <f t="shared" ca="1" si="18"/>
        <v>404.82236163194693</v>
      </c>
      <c r="AI5" s="49">
        <f t="shared" ca="1" si="18"/>
        <v>467.84433100235526</v>
      </c>
      <c r="AJ5" s="49">
        <f t="shared" ca="1" si="0"/>
        <v>535.3955141146007</v>
      </c>
      <c r="AK5" s="75">
        <f ca="1">T5*VLOOKUP('Tipo de Pilha_Furieri2014'!$E$1,'Área - us ur_Furieri2014'!$A$4:$R$6,2,FALSE)/1000</f>
        <v>0</v>
      </c>
      <c r="AL5" s="76">
        <f ca="1">U5*VLOOKUP('Tipo de Pilha_Furieri2014'!$E$1,'Área - us ur_Furieri2014'!$A$4:$R$6,3,FALSE)/1000</f>
        <v>0</v>
      </c>
      <c r="AM5" s="76">
        <f ca="1">V5*VLOOKUP('Tipo de Pilha_Furieri2014'!$E$1,'Área - us ur_Furieri2014'!$A$4:$R$6,4,FALSE)/1000</f>
        <v>1.3413027667640471E-4</v>
      </c>
      <c r="AN5" s="76">
        <f ca="1">W5*VLOOKUP('Tipo de Pilha_Furieri2014'!$E$1,'Área - us ur_Furieri2014'!$A$4:$R$6,5,FALSE)/1000</f>
        <v>1.0193541353160087E-3</v>
      </c>
      <c r="AO5" s="76">
        <f ca="1">X5*VLOOKUP('Tipo de Pilha_Furieri2014'!$E$1,'Área - us ur_Furieri2014'!$A$4:$R$6,6,FALSE)/1000</f>
        <v>3.7697983728981438E-3</v>
      </c>
      <c r="AP5" s="76">
        <f ca="1">Y5*VLOOKUP('Tipo de Pilha_Furieri2014'!$E$1,'Área - us ur_Furieri2014'!$A$4:$R$6,7,FALSE)/1000</f>
        <v>8.41216890323364E-3</v>
      </c>
      <c r="AQ5" s="76">
        <f ca="1">Z5*VLOOKUP('Tipo de Pilha_Furieri2014'!$E$1,'Área - us ur_Furieri2014'!$A$4:$R$6,8,FALSE)/1000</f>
        <v>9.7458401103483715E-3</v>
      </c>
      <c r="AR5" s="76">
        <f ca="1">AA5*VLOOKUP('Tipo de Pilha_Furieri2014'!$E$1,'Área - us ur_Furieri2014'!$A$4:$R$6,9,FALSE)/1000</f>
        <v>9.8630351283483589E-3</v>
      </c>
      <c r="AS5" s="76">
        <f ca="1">AB5*VLOOKUP('Tipo de Pilha_Furieri2014'!$E$1,'Área - us ur_Furieri2014'!$A$4:$R$6,10,FALSE)/1000</f>
        <v>6.577417835356438E-3</v>
      </c>
      <c r="AT5" s="76">
        <f ca="1">AC5*VLOOKUP('Tipo de Pilha_Furieri2014'!$E$1,'Área - us ur_Furieri2014'!$A$4:$R$6,11,FALSE)/1000</f>
        <v>5.517775231761321E-3</v>
      </c>
      <c r="AU5" s="76">
        <f ca="1">AD5*VLOOKUP('Tipo de Pilha_Furieri2014'!$E$1,'Área - us ur_Furieri2014'!$A$4:$R$6,12,FALSE)/1000</f>
        <v>4.7526389176485067E-3</v>
      </c>
      <c r="AV5" s="76">
        <f ca="1">AE5*VLOOKUP('Tipo de Pilha_Furieri2014'!$E$1,'Área - us ur_Furieri2014'!$A$4:$R$6,13,FALSE)/1000</f>
        <v>1.4575904158304789E-3</v>
      </c>
      <c r="AW5" s="76">
        <f ca="1">AF5*VLOOKUP('Tipo de Pilha_Furieri2014'!$E$1,'Área - us ur_Furieri2014'!$A$4:$R$6,14,FALSE)/1000</f>
        <v>8.7709819234992796E-4</v>
      </c>
      <c r="AX5" s="76">
        <f ca="1">AG5*VLOOKUP('Tipo de Pilha_Furieri2014'!$E$1,'Área - us ur_Furieri2014'!$A$4:$R$6,15,FALSE)/1000</f>
        <v>3.4632960600337621E-4</v>
      </c>
      <c r="AY5" s="76">
        <f ca="1">AH5*VLOOKUP('Tipo de Pilha_Furieri2014'!$E$1,'Área - us ur_Furieri2014'!$A$4:$R$6,16,FALSE)/1000</f>
        <v>0</v>
      </c>
      <c r="AZ5" s="76">
        <f ca="1">AI5*VLOOKUP('Tipo de Pilha_Furieri2014'!$E$1,'Área - us ur_Furieri2014'!$A$4:$R$6,17,FALSE)/1000</f>
        <v>0</v>
      </c>
      <c r="BA5" s="77">
        <f ca="1">AJ5*VLOOKUP('Tipo de Pilha_Furieri2014'!$E$1,'Área - us ur_Furieri2014'!$A$4:$R$6,18,FALSE)/1000</f>
        <v>0</v>
      </c>
      <c r="BB5" s="70">
        <f t="shared" ca="1" si="19"/>
        <v>5.247317712577098E-2</v>
      </c>
      <c r="BD5" s="41" t="s">
        <v>60</v>
      </c>
      <c r="BE5" s="41" t="s">
        <v>61</v>
      </c>
      <c r="BF5" s="41" t="s">
        <v>62</v>
      </c>
      <c r="BL5" s="41"/>
    </row>
    <row r="6" spans="1:64" ht="15" customHeight="1" x14ac:dyDescent="0.2">
      <c r="A6" s="94">
        <f>'Série Vento-5 dias'!J6</f>
        <v>42024</v>
      </c>
      <c r="B6" s="55">
        <f ca="1">'Série Vento-5 dias'!K6</f>
        <v>18.90067256</v>
      </c>
      <c r="C6" s="48">
        <f t="shared" ca="1" si="1"/>
        <v>9.4503362800000018E-2</v>
      </c>
      <c r="D6" s="49">
        <f t="shared" ca="1" si="2"/>
        <v>0.28351008839999997</v>
      </c>
      <c r="E6" s="49">
        <f t="shared" ca="1" si="3"/>
        <v>0.47251681400000001</v>
      </c>
      <c r="F6" s="49">
        <f t="shared" ca="1" si="4"/>
        <v>0.66152353959999999</v>
      </c>
      <c r="G6" s="49">
        <f t="shared" ca="1" si="5"/>
        <v>0.85053026520000008</v>
      </c>
      <c r="H6" s="49">
        <f t="shared" ca="1" si="6"/>
        <v>1.0395369908000001</v>
      </c>
      <c r="I6" s="49">
        <f t="shared" ca="1" si="7"/>
        <v>1.2285437164000002</v>
      </c>
      <c r="J6" s="49">
        <f t="shared" ca="1" si="8"/>
        <v>1.4175504420000002</v>
      </c>
      <c r="K6" s="49">
        <f t="shared" ca="1" si="9"/>
        <v>1.6065571676000001</v>
      </c>
      <c r="L6" s="49">
        <f t="shared" ca="1" si="10"/>
        <v>1.7955638932</v>
      </c>
      <c r="M6" s="49">
        <f t="shared" ca="1" si="11"/>
        <v>1.9845706188000003</v>
      </c>
      <c r="N6" s="49">
        <f t="shared" ca="1" si="12"/>
        <v>2.1735773443999999</v>
      </c>
      <c r="O6" s="49">
        <f t="shared" ca="1" si="13"/>
        <v>2.36258407</v>
      </c>
      <c r="P6" s="49">
        <f t="shared" ca="1" si="14"/>
        <v>2.5515907956000001</v>
      </c>
      <c r="Q6" s="49">
        <f t="shared" ca="1" si="15"/>
        <v>2.7405975211999998</v>
      </c>
      <c r="R6" s="49">
        <f t="shared" ca="1" si="16"/>
        <v>2.9296042468000008</v>
      </c>
      <c r="S6" s="50">
        <f t="shared" ca="1" si="17"/>
        <v>3.1186109724000004</v>
      </c>
      <c r="T6" s="48">
        <f t="shared" ca="1" si="18"/>
        <v>0</v>
      </c>
      <c r="U6" s="49">
        <f t="shared" ca="1" si="18"/>
        <v>0</v>
      </c>
      <c r="V6" s="49">
        <f t="shared" ca="1" si="18"/>
        <v>1.1677657594172151</v>
      </c>
      <c r="W6" s="49">
        <f t="shared" ca="1" si="18"/>
        <v>8.8970711545569401</v>
      </c>
      <c r="X6" s="49">
        <f t="shared" ca="1" si="18"/>
        <v>20.770307459052582</v>
      </c>
      <c r="Y6" s="49">
        <f t="shared" ca="1" si="18"/>
        <v>36.787474672904132</v>
      </c>
      <c r="Z6" s="49">
        <f t="shared" ca="1" si="18"/>
        <v>56.948572796111605</v>
      </c>
      <c r="AA6" s="49">
        <f t="shared" ca="1" si="18"/>
        <v>81.253601828674974</v>
      </c>
      <c r="AB6" s="49">
        <f t="shared" ca="1" si="18"/>
        <v>109.70256177059423</v>
      </c>
      <c r="AC6" s="49">
        <f t="shared" ca="1" si="18"/>
        <v>142.2954526218694</v>
      </c>
      <c r="AD6" s="49">
        <f t="shared" ca="1" si="18"/>
        <v>179.03227438250053</v>
      </c>
      <c r="AE6" s="49">
        <f t="shared" ca="1" si="18"/>
        <v>219.91302705248745</v>
      </c>
      <c r="AF6" s="49">
        <f t="shared" ca="1" si="18"/>
        <v>264.93771063183038</v>
      </c>
      <c r="AG6" s="49">
        <f t="shared" ca="1" si="18"/>
        <v>314.10632512052916</v>
      </c>
      <c r="AH6" s="49">
        <f t="shared" ca="1" si="18"/>
        <v>367.41887051858379</v>
      </c>
      <c r="AI6" s="49">
        <f t="shared" ca="1" si="18"/>
        <v>424.87534682599471</v>
      </c>
      <c r="AJ6" s="49">
        <f t="shared" ca="1" si="0"/>
        <v>486.4757540427612</v>
      </c>
      <c r="AK6" s="75">
        <f ca="1">T6*VLOOKUP('Tipo de Pilha_Furieri2014'!$E$1,'Área - us ur_Furieri2014'!$A$4:$R$6,2,FALSE)/1000</f>
        <v>0</v>
      </c>
      <c r="AL6" s="76">
        <f ca="1">U6*VLOOKUP('Tipo de Pilha_Furieri2014'!$E$1,'Área - us ur_Furieri2014'!$A$4:$R$6,3,FALSE)/1000</f>
        <v>0</v>
      </c>
      <c r="AM6" s="76">
        <f ca="1">V6*VLOOKUP('Tipo de Pilha_Furieri2014'!$E$1,'Área - us ur_Furieri2014'!$A$4:$R$6,4,FALSE)/1000</f>
        <v>8.5246900437456697E-5</v>
      </c>
      <c r="AN6" s="76">
        <f ca="1">W6*VLOOKUP('Tipo de Pilha_Furieri2014'!$E$1,'Área - us ur_Furieri2014'!$A$4:$R$6,5,FALSE)/1000</f>
        <v>8.6301590199202303E-4</v>
      </c>
      <c r="AO6" s="76">
        <f ca="1">X6*VLOOKUP('Tipo de Pilha_Furieri2014'!$E$1,'Área - us ur_Furieri2014'!$A$4:$R$6,6,FALSE)/1000</f>
        <v>3.3024788859893602E-3</v>
      </c>
      <c r="AP6" s="76">
        <f ca="1">Y6*VLOOKUP('Tipo de Pilha_Furieri2014'!$E$1,'Área - us ur_Furieri2014'!$A$4:$R$6,7,FALSE)/1000</f>
        <v>7.4678573585995386E-3</v>
      </c>
      <c r="AQ6" s="76">
        <f ca="1">Z6*VLOOKUP('Tipo de Pilha_Furieri2014'!$E$1,'Área - us ur_Furieri2014'!$A$4:$R$6,8,FALSE)/1000</f>
        <v>8.7131316378050751E-3</v>
      </c>
      <c r="AR6" s="76">
        <f ca="1">AA6*VLOOKUP('Tipo de Pilha_Furieri2014'!$E$1,'Área - us ur_Furieri2014'!$A$4:$R$6,9,FALSE)/1000</f>
        <v>8.8566425993255714E-3</v>
      </c>
      <c r="AS6" s="76">
        <f ca="1">AB6*VLOOKUP('Tipo de Pilha_Furieri2014'!$E$1,'Área - us ur_Furieri2014'!$A$4:$R$6,10,FALSE)/1000</f>
        <v>5.9239383356120886E-3</v>
      </c>
      <c r="AT6" s="76">
        <f ca="1">AC6*VLOOKUP('Tipo de Pilha_Furieri2014'!$E$1,'Área - us ur_Furieri2014'!$A$4:$R$6,11,FALSE)/1000</f>
        <v>4.9803408417654297E-3</v>
      </c>
      <c r="AU6" s="76">
        <f ca="1">AD6*VLOOKUP('Tipo de Pilha_Furieri2014'!$E$1,'Área - us ur_Furieri2014'!$A$4:$R$6,12,FALSE)/1000</f>
        <v>4.2967745851800127E-3</v>
      </c>
      <c r="AV6" s="76">
        <f ca="1">AE6*VLOOKUP('Tipo de Pilha_Furieri2014'!$E$1,'Área - us ur_Furieri2014'!$A$4:$R$6,13,FALSE)/1000</f>
        <v>1.3194781623149248E-3</v>
      </c>
      <c r="AW6" s="76">
        <f ca="1">AF6*VLOOKUP('Tipo de Pilha_Furieri2014'!$E$1,'Área - us ur_Furieri2014'!$A$4:$R$6,14,FALSE)/1000</f>
        <v>7.9481313189549117E-4</v>
      </c>
      <c r="AX6" s="76">
        <f ca="1">AG6*VLOOKUP('Tipo de Pilha_Furieri2014'!$E$1,'Área - us ur_Furieri2014'!$A$4:$R$6,15,FALSE)/1000</f>
        <v>3.1410632512052916E-4</v>
      </c>
      <c r="AY6" s="76">
        <f ca="1">AH6*VLOOKUP('Tipo de Pilha_Furieri2014'!$E$1,'Área - us ur_Furieri2014'!$A$4:$R$6,16,FALSE)/1000</f>
        <v>0</v>
      </c>
      <c r="AZ6" s="76">
        <f ca="1">AI6*VLOOKUP('Tipo de Pilha_Furieri2014'!$E$1,'Área - us ur_Furieri2014'!$A$4:$R$6,17,FALSE)/1000</f>
        <v>0</v>
      </c>
      <c r="BA6" s="77">
        <f ca="1">AJ6*VLOOKUP('Tipo de Pilha_Furieri2014'!$E$1,'Área - us ur_Furieri2014'!$A$4:$R$6,18,FALSE)/1000</f>
        <v>0</v>
      </c>
      <c r="BB6" s="70">
        <f t="shared" ca="1" si="19"/>
        <v>4.69178246660375E-2</v>
      </c>
      <c r="BD6" s="61" t="s">
        <v>47</v>
      </c>
      <c r="BE6" s="61" t="s">
        <v>47</v>
      </c>
      <c r="BF6" s="61" t="s">
        <v>47</v>
      </c>
      <c r="BL6" s="41"/>
    </row>
    <row r="7" spans="1:64" ht="15" customHeight="1" x14ac:dyDescent="0.2">
      <c r="A7" s="94">
        <f>'Série Vento-5 dias'!J7</f>
        <v>42029</v>
      </c>
      <c r="B7" s="55">
        <f ca="1">'Série Vento-5 dias'!K7</f>
        <v>17.182429599999999</v>
      </c>
      <c r="C7" s="48">
        <f t="shared" ca="1" si="1"/>
        <v>8.5912148000000008E-2</v>
      </c>
      <c r="D7" s="49">
        <f t="shared" ca="1" si="2"/>
        <v>0.25773644399999995</v>
      </c>
      <c r="E7" s="49">
        <f t="shared" ca="1" si="3"/>
        <v>0.42956074</v>
      </c>
      <c r="F7" s="49">
        <f t="shared" ca="1" si="4"/>
        <v>0.60138503599999993</v>
      </c>
      <c r="G7" s="49">
        <f t="shared" ca="1" si="5"/>
        <v>0.77320933200000008</v>
      </c>
      <c r="H7" s="49">
        <f t="shared" ca="1" si="6"/>
        <v>0.94503362800000001</v>
      </c>
      <c r="I7" s="49">
        <f t="shared" ca="1" si="7"/>
        <v>1.1168579240000001</v>
      </c>
      <c r="J7" s="49">
        <f t="shared" ca="1" si="8"/>
        <v>1.2886822200000001</v>
      </c>
      <c r="K7" s="49">
        <f t="shared" ca="1" si="9"/>
        <v>1.4605065159999999</v>
      </c>
      <c r="L7" s="49">
        <f t="shared" ca="1" si="10"/>
        <v>1.632330812</v>
      </c>
      <c r="M7" s="49">
        <f t="shared" ca="1" si="11"/>
        <v>1.804155108</v>
      </c>
      <c r="N7" s="49">
        <f t="shared" ca="1" si="12"/>
        <v>1.9759794039999998</v>
      </c>
      <c r="O7" s="49">
        <f t="shared" ca="1" si="13"/>
        <v>2.1478036999999999</v>
      </c>
      <c r="P7" s="49">
        <f t="shared" ca="1" si="14"/>
        <v>2.3196279959999999</v>
      </c>
      <c r="Q7" s="49">
        <f t="shared" ca="1" si="15"/>
        <v>2.4914522919999995</v>
      </c>
      <c r="R7" s="49">
        <f t="shared" ca="1" si="16"/>
        <v>2.6632765880000004</v>
      </c>
      <c r="S7" s="50">
        <f t="shared" ca="1" si="17"/>
        <v>2.835100884</v>
      </c>
      <c r="T7" s="48">
        <f t="shared" ca="1" si="18"/>
        <v>0</v>
      </c>
      <c r="U7" s="49">
        <f t="shared" ca="1" si="18"/>
        <v>0</v>
      </c>
      <c r="V7" s="49">
        <f t="shared" ca="1" si="18"/>
        <v>0</v>
      </c>
      <c r="W7" s="49">
        <f t="shared" ca="1" si="18"/>
        <v>5.9882500727538321</v>
      </c>
      <c r="X7" s="49">
        <f t="shared" ca="1" si="18"/>
        <v>15.412206743169406</v>
      </c>
      <c r="Y7" s="49">
        <f t="shared" ca="1" si="18"/>
        <v>28.260899702308862</v>
      </c>
      <c r="Z7" s="49">
        <f t="shared" ca="1" si="18"/>
        <v>44.534328950172224</v>
      </c>
      <c r="AA7" s="49">
        <f t="shared" ca="1" si="18"/>
        <v>64.232494486759464</v>
      </c>
      <c r="AB7" s="49">
        <f t="shared" ca="1" si="18"/>
        <v>87.355396312070582</v>
      </c>
      <c r="AC7" s="49">
        <f t="shared" ca="1" si="18"/>
        <v>113.90303442610561</v>
      </c>
      <c r="AD7" s="49">
        <f t="shared" ca="1" si="18"/>
        <v>143.87540882886452</v>
      </c>
      <c r="AE7" s="49">
        <f t="shared" ca="1" si="18"/>
        <v>177.27251952034732</v>
      </c>
      <c r="AF7" s="49">
        <f t="shared" ca="1" si="18"/>
        <v>214.09436650055397</v>
      </c>
      <c r="AG7" s="49">
        <f t="shared" ca="1" si="18"/>
        <v>254.34094976948461</v>
      </c>
      <c r="AH7" s="49">
        <f t="shared" ca="1" si="18"/>
        <v>298.01226932713894</v>
      </c>
      <c r="AI7" s="49">
        <f t="shared" ca="1" si="18"/>
        <v>345.10832517351753</v>
      </c>
      <c r="AJ7" s="49">
        <f t="shared" ca="1" si="0"/>
        <v>395.6291173086197</v>
      </c>
      <c r="AK7" s="75">
        <f ca="1">T7*VLOOKUP('Tipo de Pilha_Furieri2014'!$E$1,'Área - us ur_Furieri2014'!$A$4:$R$6,2,FALSE)/1000</f>
        <v>0</v>
      </c>
      <c r="AL7" s="76">
        <f ca="1">U7*VLOOKUP('Tipo de Pilha_Furieri2014'!$E$1,'Área - us ur_Furieri2014'!$A$4:$R$6,3,FALSE)/1000</f>
        <v>0</v>
      </c>
      <c r="AM7" s="76">
        <f ca="1">V7*VLOOKUP('Tipo de Pilha_Furieri2014'!$E$1,'Área - us ur_Furieri2014'!$A$4:$R$6,4,FALSE)/1000</f>
        <v>0</v>
      </c>
      <c r="AN7" s="76">
        <f ca="1">W7*VLOOKUP('Tipo de Pilha_Furieri2014'!$E$1,'Área - us ur_Furieri2014'!$A$4:$R$6,5,FALSE)/1000</f>
        <v>5.8086025705712167E-4</v>
      </c>
      <c r="AO7" s="76">
        <f ca="1">X7*VLOOKUP('Tipo de Pilha_Furieri2014'!$E$1,'Área - us ur_Furieri2014'!$A$4:$R$6,6,FALSE)/1000</f>
        <v>2.4505408721639354E-3</v>
      </c>
      <c r="AP7" s="76">
        <f ca="1">Y7*VLOOKUP('Tipo de Pilha_Furieri2014'!$E$1,'Área - us ur_Furieri2014'!$A$4:$R$6,7,FALSE)/1000</f>
        <v>5.7369626395686992E-3</v>
      </c>
      <c r="AQ7" s="76">
        <f ca="1">Z7*VLOOKUP('Tipo de Pilha_Furieri2014'!$E$1,'Área - us ur_Furieri2014'!$A$4:$R$6,8,FALSE)/1000</f>
        <v>6.8137523293763502E-3</v>
      </c>
      <c r="AR7" s="76">
        <f ca="1">AA7*VLOOKUP('Tipo de Pilha_Furieri2014'!$E$1,'Área - us ur_Furieri2014'!$A$4:$R$6,9,FALSE)/1000</f>
        <v>7.0013418990567816E-3</v>
      </c>
      <c r="AS7" s="76">
        <f ca="1">AB7*VLOOKUP('Tipo de Pilha_Furieri2014'!$E$1,'Área - us ur_Furieri2014'!$A$4:$R$6,10,FALSE)/1000</f>
        <v>4.7171914008518117E-3</v>
      </c>
      <c r="AT7" s="76">
        <f ca="1">AC7*VLOOKUP('Tipo de Pilha_Furieri2014'!$E$1,'Área - us ur_Furieri2014'!$A$4:$R$6,11,FALSE)/1000</f>
        <v>3.9866062049136964E-3</v>
      </c>
      <c r="AU7" s="76">
        <f ca="1">AD7*VLOOKUP('Tipo de Pilha_Furieri2014'!$E$1,'Área - us ur_Furieri2014'!$A$4:$R$6,12,FALSE)/1000</f>
        <v>3.4530098118927487E-3</v>
      </c>
      <c r="AV7" s="76">
        <f ca="1">AE7*VLOOKUP('Tipo de Pilha_Furieri2014'!$E$1,'Área - us ur_Furieri2014'!$A$4:$R$6,13,FALSE)/1000</f>
        <v>1.063635117122084E-3</v>
      </c>
      <c r="AW7" s="76">
        <f ca="1">AF7*VLOOKUP('Tipo de Pilha_Furieri2014'!$E$1,'Área - us ur_Furieri2014'!$A$4:$R$6,14,FALSE)/1000</f>
        <v>6.422830995016619E-4</v>
      </c>
      <c r="AX7" s="76">
        <f ca="1">AG7*VLOOKUP('Tipo de Pilha_Furieri2014'!$E$1,'Área - us ur_Furieri2014'!$A$4:$R$6,15,FALSE)/1000</f>
        <v>2.5434094976948461E-4</v>
      </c>
      <c r="AY7" s="76">
        <f ca="1">AH7*VLOOKUP('Tipo de Pilha_Furieri2014'!$E$1,'Área - us ur_Furieri2014'!$A$4:$R$6,16,FALSE)/1000</f>
        <v>0</v>
      </c>
      <c r="AZ7" s="76">
        <f ca="1">AI7*VLOOKUP('Tipo de Pilha_Furieri2014'!$E$1,'Área - us ur_Furieri2014'!$A$4:$R$6,17,FALSE)/1000</f>
        <v>0</v>
      </c>
      <c r="BA7" s="77">
        <f ca="1">AJ7*VLOOKUP('Tipo de Pilha_Furieri2014'!$E$1,'Área - us ur_Furieri2014'!$A$4:$R$6,18,FALSE)/1000</f>
        <v>0</v>
      </c>
      <c r="BB7" s="70">
        <f t="shared" ca="1" si="19"/>
        <v>3.6700524581274374E-2</v>
      </c>
      <c r="BD7" s="67">
        <f ca="1">AVERAGE(BB3:BB75)</f>
        <v>3.095278841329244E-2</v>
      </c>
      <c r="BE7" s="67">
        <f ca="1">SUM(BB3:BB75)</f>
        <v>2.2595535541703482</v>
      </c>
      <c r="BF7" s="67">
        <f ca="1">AVERAGEIF(BB3:BB75,"&gt;0")</f>
        <v>3.095278841329244E-2</v>
      </c>
      <c r="BL7" s="41"/>
    </row>
    <row r="8" spans="1:64" ht="15" customHeight="1" x14ac:dyDescent="0.2">
      <c r="A8" s="94">
        <f>'Série Vento-5 dias'!J8</f>
        <v>42034</v>
      </c>
      <c r="B8" s="55">
        <f ca="1">'Série Vento-5 dias'!K8</f>
        <v>17.182429599999999</v>
      </c>
      <c r="C8" s="48">
        <f t="shared" ca="1" si="1"/>
        <v>8.5912148000000008E-2</v>
      </c>
      <c r="D8" s="49">
        <f t="shared" ca="1" si="2"/>
        <v>0.25773644399999995</v>
      </c>
      <c r="E8" s="49">
        <f t="shared" ca="1" si="3"/>
        <v>0.42956074</v>
      </c>
      <c r="F8" s="49">
        <f t="shared" ca="1" si="4"/>
        <v>0.60138503599999993</v>
      </c>
      <c r="G8" s="49">
        <f t="shared" ca="1" si="5"/>
        <v>0.77320933200000008</v>
      </c>
      <c r="H8" s="49">
        <f t="shared" ca="1" si="6"/>
        <v>0.94503362800000001</v>
      </c>
      <c r="I8" s="49">
        <f t="shared" ca="1" si="7"/>
        <v>1.1168579240000001</v>
      </c>
      <c r="J8" s="49">
        <f t="shared" ca="1" si="8"/>
        <v>1.2886822200000001</v>
      </c>
      <c r="K8" s="49">
        <f t="shared" ca="1" si="9"/>
        <v>1.4605065159999999</v>
      </c>
      <c r="L8" s="49">
        <f t="shared" ca="1" si="10"/>
        <v>1.632330812</v>
      </c>
      <c r="M8" s="49">
        <f t="shared" ca="1" si="11"/>
        <v>1.804155108</v>
      </c>
      <c r="N8" s="49">
        <f t="shared" ca="1" si="12"/>
        <v>1.9759794039999998</v>
      </c>
      <c r="O8" s="49">
        <f t="shared" ca="1" si="13"/>
        <v>2.1478036999999999</v>
      </c>
      <c r="P8" s="49">
        <f t="shared" ca="1" si="14"/>
        <v>2.3196279959999999</v>
      </c>
      <c r="Q8" s="49">
        <f t="shared" ca="1" si="15"/>
        <v>2.4914522919999995</v>
      </c>
      <c r="R8" s="49">
        <f t="shared" ca="1" si="16"/>
        <v>2.6632765880000004</v>
      </c>
      <c r="S8" s="50">
        <f t="shared" ca="1" si="17"/>
        <v>2.835100884</v>
      </c>
      <c r="T8" s="48">
        <f t="shared" ca="1" si="18"/>
        <v>0</v>
      </c>
      <c r="U8" s="49">
        <f t="shared" ca="1" si="18"/>
        <v>0</v>
      </c>
      <c r="V8" s="49">
        <f t="shared" ca="1" si="18"/>
        <v>0</v>
      </c>
      <c r="W8" s="49">
        <f t="shared" ca="1" si="18"/>
        <v>5.9882500727538321</v>
      </c>
      <c r="X8" s="49">
        <f t="shared" ca="1" si="18"/>
        <v>15.412206743169406</v>
      </c>
      <c r="Y8" s="49">
        <f t="shared" ca="1" si="18"/>
        <v>28.260899702308862</v>
      </c>
      <c r="Z8" s="49">
        <f t="shared" ca="1" si="18"/>
        <v>44.534328950172224</v>
      </c>
      <c r="AA8" s="49">
        <f t="shared" ca="1" si="18"/>
        <v>64.232494486759464</v>
      </c>
      <c r="AB8" s="49">
        <f t="shared" ca="1" si="18"/>
        <v>87.355396312070582</v>
      </c>
      <c r="AC8" s="49">
        <f t="shared" ca="1" si="18"/>
        <v>113.90303442610561</v>
      </c>
      <c r="AD8" s="49">
        <f t="shared" ca="1" si="18"/>
        <v>143.87540882886452</v>
      </c>
      <c r="AE8" s="49">
        <f t="shared" ca="1" si="18"/>
        <v>177.27251952034732</v>
      </c>
      <c r="AF8" s="49">
        <f t="shared" ca="1" si="18"/>
        <v>214.09436650055397</v>
      </c>
      <c r="AG8" s="49">
        <f t="shared" ca="1" si="18"/>
        <v>254.34094976948461</v>
      </c>
      <c r="AH8" s="49">
        <f t="shared" ca="1" si="18"/>
        <v>298.01226932713894</v>
      </c>
      <c r="AI8" s="49">
        <f t="shared" ca="1" si="18"/>
        <v>345.10832517351753</v>
      </c>
      <c r="AJ8" s="49">
        <f t="shared" ca="1" si="0"/>
        <v>395.6291173086197</v>
      </c>
      <c r="AK8" s="75">
        <f ca="1">T8*VLOOKUP('Tipo de Pilha_Furieri2014'!$E$1,'Área - us ur_Furieri2014'!$A$4:$R$6,2,FALSE)/1000</f>
        <v>0</v>
      </c>
      <c r="AL8" s="76">
        <f ca="1">U8*VLOOKUP('Tipo de Pilha_Furieri2014'!$E$1,'Área - us ur_Furieri2014'!$A$4:$R$6,3,FALSE)/1000</f>
        <v>0</v>
      </c>
      <c r="AM8" s="76">
        <f ca="1">V8*VLOOKUP('Tipo de Pilha_Furieri2014'!$E$1,'Área - us ur_Furieri2014'!$A$4:$R$6,4,FALSE)/1000</f>
        <v>0</v>
      </c>
      <c r="AN8" s="76">
        <f ca="1">W8*VLOOKUP('Tipo de Pilha_Furieri2014'!$E$1,'Área - us ur_Furieri2014'!$A$4:$R$6,5,FALSE)/1000</f>
        <v>5.8086025705712167E-4</v>
      </c>
      <c r="AO8" s="76">
        <f ca="1">X8*VLOOKUP('Tipo de Pilha_Furieri2014'!$E$1,'Área - us ur_Furieri2014'!$A$4:$R$6,6,FALSE)/1000</f>
        <v>2.4505408721639354E-3</v>
      </c>
      <c r="AP8" s="76">
        <f ca="1">Y8*VLOOKUP('Tipo de Pilha_Furieri2014'!$E$1,'Área - us ur_Furieri2014'!$A$4:$R$6,7,FALSE)/1000</f>
        <v>5.7369626395686992E-3</v>
      </c>
      <c r="AQ8" s="76">
        <f ca="1">Z8*VLOOKUP('Tipo de Pilha_Furieri2014'!$E$1,'Área - us ur_Furieri2014'!$A$4:$R$6,8,FALSE)/1000</f>
        <v>6.8137523293763502E-3</v>
      </c>
      <c r="AR8" s="76">
        <f ca="1">AA8*VLOOKUP('Tipo de Pilha_Furieri2014'!$E$1,'Área - us ur_Furieri2014'!$A$4:$R$6,9,FALSE)/1000</f>
        <v>7.0013418990567816E-3</v>
      </c>
      <c r="AS8" s="76">
        <f ca="1">AB8*VLOOKUP('Tipo de Pilha_Furieri2014'!$E$1,'Área - us ur_Furieri2014'!$A$4:$R$6,10,FALSE)/1000</f>
        <v>4.7171914008518117E-3</v>
      </c>
      <c r="AT8" s="76">
        <f ca="1">AC8*VLOOKUP('Tipo de Pilha_Furieri2014'!$E$1,'Área - us ur_Furieri2014'!$A$4:$R$6,11,FALSE)/1000</f>
        <v>3.9866062049136964E-3</v>
      </c>
      <c r="AU8" s="76">
        <f ca="1">AD8*VLOOKUP('Tipo de Pilha_Furieri2014'!$E$1,'Área - us ur_Furieri2014'!$A$4:$R$6,12,FALSE)/1000</f>
        <v>3.4530098118927487E-3</v>
      </c>
      <c r="AV8" s="76">
        <f ca="1">AE8*VLOOKUP('Tipo de Pilha_Furieri2014'!$E$1,'Área - us ur_Furieri2014'!$A$4:$R$6,13,FALSE)/1000</f>
        <v>1.063635117122084E-3</v>
      </c>
      <c r="AW8" s="76">
        <f ca="1">AF8*VLOOKUP('Tipo de Pilha_Furieri2014'!$E$1,'Área - us ur_Furieri2014'!$A$4:$R$6,14,FALSE)/1000</f>
        <v>6.422830995016619E-4</v>
      </c>
      <c r="AX8" s="76">
        <f ca="1">AG8*VLOOKUP('Tipo de Pilha_Furieri2014'!$E$1,'Área - us ur_Furieri2014'!$A$4:$R$6,15,FALSE)/1000</f>
        <v>2.5434094976948461E-4</v>
      </c>
      <c r="AY8" s="76">
        <f ca="1">AH8*VLOOKUP('Tipo de Pilha_Furieri2014'!$E$1,'Área - us ur_Furieri2014'!$A$4:$R$6,16,FALSE)/1000</f>
        <v>0</v>
      </c>
      <c r="AZ8" s="76">
        <f ca="1">AI8*VLOOKUP('Tipo de Pilha_Furieri2014'!$E$1,'Área - us ur_Furieri2014'!$A$4:$R$6,17,FALSE)/1000</f>
        <v>0</v>
      </c>
      <c r="BA8" s="77">
        <f ca="1">AJ8*VLOOKUP('Tipo de Pilha_Furieri2014'!$E$1,'Área - us ur_Furieri2014'!$A$4:$R$6,18,FALSE)/1000</f>
        <v>0</v>
      </c>
      <c r="BB8" s="70">
        <f t="shared" ca="1" si="19"/>
        <v>3.6700524581274374E-2</v>
      </c>
      <c r="BD8" s="68"/>
      <c r="BE8" s="60"/>
      <c r="BL8" s="41"/>
    </row>
    <row r="9" spans="1:64" ht="15" customHeight="1" x14ac:dyDescent="0.2">
      <c r="A9" s="94">
        <f>'Série Vento-5 dias'!J9</f>
        <v>42039</v>
      </c>
      <c r="B9" s="55">
        <f ca="1">'Série Vento-5 dias'!K9</f>
        <v>19.759794039999999</v>
      </c>
      <c r="C9" s="48">
        <f t="shared" ca="1" si="1"/>
        <v>9.8798970200000016E-2</v>
      </c>
      <c r="D9" s="49">
        <f t="shared" ca="1" si="2"/>
        <v>0.29639691059999995</v>
      </c>
      <c r="E9" s="49">
        <f t="shared" ca="1" si="3"/>
        <v>0.49399485100000001</v>
      </c>
      <c r="F9" s="49">
        <f t="shared" ca="1" si="4"/>
        <v>0.69159279139999985</v>
      </c>
      <c r="G9" s="49">
        <f t="shared" ca="1" si="5"/>
        <v>0.88919073180000008</v>
      </c>
      <c r="H9" s="49">
        <f t="shared" ca="1" si="6"/>
        <v>1.0867886722000002</v>
      </c>
      <c r="I9" s="49">
        <f t="shared" ca="1" si="7"/>
        <v>1.2843866126000001</v>
      </c>
      <c r="J9" s="49">
        <f t="shared" ca="1" si="8"/>
        <v>1.4819845530000002</v>
      </c>
      <c r="K9" s="49">
        <f t="shared" ca="1" si="9"/>
        <v>1.6795824934000001</v>
      </c>
      <c r="L9" s="49">
        <f t="shared" ca="1" si="10"/>
        <v>1.8771804338</v>
      </c>
      <c r="M9" s="49">
        <f t="shared" ca="1" si="11"/>
        <v>2.0747783742000001</v>
      </c>
      <c r="N9" s="49">
        <f t="shared" ca="1" si="12"/>
        <v>2.2723763145999998</v>
      </c>
      <c r="O9" s="49">
        <f t="shared" ca="1" si="13"/>
        <v>2.4699742549999999</v>
      </c>
      <c r="P9" s="49">
        <f t="shared" ca="1" si="14"/>
        <v>2.6675721954</v>
      </c>
      <c r="Q9" s="49">
        <f t="shared" ca="1" si="15"/>
        <v>2.8651701357999997</v>
      </c>
      <c r="R9" s="49">
        <f t="shared" ca="1" si="16"/>
        <v>3.0627680762000002</v>
      </c>
      <c r="S9" s="50">
        <f t="shared" ca="1" si="17"/>
        <v>3.2603660165999999</v>
      </c>
      <c r="T9" s="48">
        <f t="shared" ca="1" si="18"/>
        <v>0</v>
      </c>
      <c r="U9" s="49">
        <f t="shared" ca="1" si="18"/>
        <v>0</v>
      </c>
      <c r="V9" s="49">
        <f t="shared" ca="1" si="18"/>
        <v>1.8374010503617082</v>
      </c>
      <c r="W9" s="49">
        <f t="shared" ca="1" si="18"/>
        <v>10.50880551872174</v>
      </c>
      <c r="X9" s="49">
        <f t="shared" ca="1" si="18"/>
        <v>23.709423728919141</v>
      </c>
      <c r="Y9" s="49">
        <f t="shared" ca="1" si="18"/>
        <v>41.439255680953892</v>
      </c>
      <c r="Z9" s="49">
        <f t="shared" ca="1" si="18"/>
        <v>63.698301374825959</v>
      </c>
      <c r="AA9" s="49">
        <f t="shared" ca="1" si="18"/>
        <v>90.486560810535408</v>
      </c>
      <c r="AB9" s="49">
        <f t="shared" ca="1" si="18"/>
        <v>121.80403398808217</v>
      </c>
      <c r="AC9" s="49">
        <f t="shared" ca="1" si="18"/>
        <v>157.65072090746628</v>
      </c>
      <c r="AD9" s="49">
        <f t="shared" ca="1" si="18"/>
        <v>198.02662156868777</v>
      </c>
      <c r="AE9" s="49">
        <f t="shared" ca="1" si="18"/>
        <v>242.93173597174649</v>
      </c>
      <c r="AF9" s="49">
        <f t="shared" ca="1" si="18"/>
        <v>292.36606411664263</v>
      </c>
      <c r="AG9" s="49">
        <f t="shared" ca="1" si="18"/>
        <v>346.32960600337617</v>
      </c>
      <c r="AH9" s="49">
        <f t="shared" ca="1" si="18"/>
        <v>404.82236163194693</v>
      </c>
      <c r="AI9" s="49">
        <f t="shared" ca="1" si="18"/>
        <v>467.84433100235526</v>
      </c>
      <c r="AJ9" s="49">
        <f t="shared" ca="1" si="0"/>
        <v>535.3955141146007</v>
      </c>
      <c r="AK9" s="75">
        <f ca="1">T9*VLOOKUP('Tipo de Pilha_Furieri2014'!$E$1,'Área - us ur_Furieri2014'!$A$4:$R$6,2,FALSE)/1000</f>
        <v>0</v>
      </c>
      <c r="AL9" s="76">
        <f ca="1">U9*VLOOKUP('Tipo de Pilha_Furieri2014'!$E$1,'Área - us ur_Furieri2014'!$A$4:$R$6,3,FALSE)/1000</f>
        <v>0</v>
      </c>
      <c r="AM9" s="76">
        <f ca="1">V9*VLOOKUP('Tipo de Pilha_Furieri2014'!$E$1,'Área - us ur_Furieri2014'!$A$4:$R$6,4,FALSE)/1000</f>
        <v>1.3413027667640471E-4</v>
      </c>
      <c r="AN9" s="76">
        <f ca="1">W9*VLOOKUP('Tipo de Pilha_Furieri2014'!$E$1,'Área - us ur_Furieri2014'!$A$4:$R$6,5,FALSE)/1000</f>
        <v>1.0193541353160087E-3</v>
      </c>
      <c r="AO9" s="76">
        <f ca="1">X9*VLOOKUP('Tipo de Pilha_Furieri2014'!$E$1,'Área - us ur_Furieri2014'!$A$4:$R$6,6,FALSE)/1000</f>
        <v>3.7697983728981438E-3</v>
      </c>
      <c r="AP9" s="76">
        <f ca="1">Y9*VLOOKUP('Tipo de Pilha_Furieri2014'!$E$1,'Área - us ur_Furieri2014'!$A$4:$R$6,7,FALSE)/1000</f>
        <v>8.41216890323364E-3</v>
      </c>
      <c r="AQ9" s="76">
        <f ca="1">Z9*VLOOKUP('Tipo de Pilha_Furieri2014'!$E$1,'Área - us ur_Furieri2014'!$A$4:$R$6,8,FALSE)/1000</f>
        <v>9.7458401103483715E-3</v>
      </c>
      <c r="AR9" s="76">
        <f ca="1">AA9*VLOOKUP('Tipo de Pilha_Furieri2014'!$E$1,'Área - us ur_Furieri2014'!$A$4:$R$6,9,FALSE)/1000</f>
        <v>9.8630351283483589E-3</v>
      </c>
      <c r="AS9" s="76">
        <f ca="1">AB9*VLOOKUP('Tipo de Pilha_Furieri2014'!$E$1,'Área - us ur_Furieri2014'!$A$4:$R$6,10,FALSE)/1000</f>
        <v>6.577417835356438E-3</v>
      </c>
      <c r="AT9" s="76">
        <f ca="1">AC9*VLOOKUP('Tipo de Pilha_Furieri2014'!$E$1,'Área - us ur_Furieri2014'!$A$4:$R$6,11,FALSE)/1000</f>
        <v>5.517775231761321E-3</v>
      </c>
      <c r="AU9" s="76">
        <f ca="1">AD9*VLOOKUP('Tipo de Pilha_Furieri2014'!$E$1,'Área - us ur_Furieri2014'!$A$4:$R$6,12,FALSE)/1000</f>
        <v>4.7526389176485067E-3</v>
      </c>
      <c r="AV9" s="76">
        <f ca="1">AE9*VLOOKUP('Tipo de Pilha_Furieri2014'!$E$1,'Área - us ur_Furieri2014'!$A$4:$R$6,13,FALSE)/1000</f>
        <v>1.4575904158304789E-3</v>
      </c>
      <c r="AW9" s="76">
        <f ca="1">AF9*VLOOKUP('Tipo de Pilha_Furieri2014'!$E$1,'Área - us ur_Furieri2014'!$A$4:$R$6,14,FALSE)/1000</f>
        <v>8.7709819234992796E-4</v>
      </c>
      <c r="AX9" s="76">
        <f ca="1">AG9*VLOOKUP('Tipo de Pilha_Furieri2014'!$E$1,'Área - us ur_Furieri2014'!$A$4:$R$6,15,FALSE)/1000</f>
        <v>3.4632960600337621E-4</v>
      </c>
      <c r="AY9" s="76">
        <f ca="1">AH9*VLOOKUP('Tipo de Pilha_Furieri2014'!$E$1,'Área - us ur_Furieri2014'!$A$4:$R$6,16,FALSE)/1000</f>
        <v>0</v>
      </c>
      <c r="AZ9" s="76">
        <f ca="1">AI9*VLOOKUP('Tipo de Pilha_Furieri2014'!$E$1,'Área - us ur_Furieri2014'!$A$4:$R$6,17,FALSE)/1000</f>
        <v>0</v>
      </c>
      <c r="BA9" s="77">
        <f ca="1">AJ9*VLOOKUP('Tipo de Pilha_Furieri2014'!$E$1,'Área - us ur_Furieri2014'!$A$4:$R$6,18,FALSE)/1000</f>
        <v>0</v>
      </c>
      <c r="BB9" s="70">
        <f t="shared" ca="1" si="19"/>
        <v>5.247317712577098E-2</v>
      </c>
      <c r="BD9" s="59"/>
      <c r="BE9" s="60"/>
      <c r="BH9" s="9"/>
      <c r="BL9" s="41"/>
    </row>
    <row r="10" spans="1:64" ht="15" customHeight="1" x14ac:dyDescent="0.2">
      <c r="A10" s="94">
        <f>'Série Vento-5 dias'!J10</f>
        <v>42044</v>
      </c>
      <c r="B10" s="55">
        <f ca="1">'Série Vento-5 dias'!K10</f>
        <v>14.605065159999999</v>
      </c>
      <c r="C10" s="48">
        <f t="shared" ca="1" si="1"/>
        <v>7.3025325800000013E-2</v>
      </c>
      <c r="D10" s="49">
        <f t="shared" ca="1" si="2"/>
        <v>0.21907597739999998</v>
      </c>
      <c r="E10" s="49">
        <f t="shared" ca="1" si="3"/>
        <v>0.36512662899999998</v>
      </c>
      <c r="F10" s="49">
        <f t="shared" ca="1" si="4"/>
        <v>0.51117728059999989</v>
      </c>
      <c r="G10" s="49">
        <f t="shared" ca="1" si="5"/>
        <v>0.65722793219999998</v>
      </c>
      <c r="H10" s="49">
        <f t="shared" ca="1" si="6"/>
        <v>0.80327858380000006</v>
      </c>
      <c r="I10" s="49">
        <f t="shared" ca="1" si="7"/>
        <v>0.94932923539999992</v>
      </c>
      <c r="J10" s="49">
        <f t="shared" ca="1" si="8"/>
        <v>1.095379887</v>
      </c>
      <c r="K10" s="49">
        <f t="shared" ca="1" si="9"/>
        <v>1.2414305386</v>
      </c>
      <c r="L10" s="49">
        <f t="shared" ca="1" si="10"/>
        <v>1.3874811901999999</v>
      </c>
      <c r="M10" s="49">
        <f t="shared" ca="1" si="11"/>
        <v>1.5335318417999999</v>
      </c>
      <c r="N10" s="49">
        <f t="shared" ca="1" si="12"/>
        <v>1.6795824933999997</v>
      </c>
      <c r="O10" s="49">
        <f t="shared" ca="1" si="13"/>
        <v>1.8256331449999998</v>
      </c>
      <c r="P10" s="49">
        <f t="shared" ca="1" si="14"/>
        <v>1.9716837966</v>
      </c>
      <c r="Q10" s="49">
        <f t="shared" ca="1" si="15"/>
        <v>2.1177344481999998</v>
      </c>
      <c r="R10" s="49">
        <f t="shared" ca="1" si="16"/>
        <v>2.2637850998000002</v>
      </c>
      <c r="S10" s="50">
        <f t="shared" ca="1" si="17"/>
        <v>2.4098357513999997</v>
      </c>
      <c r="T10" s="48">
        <f t="shared" ca="1" si="18"/>
        <v>0</v>
      </c>
      <c r="U10" s="49">
        <f t="shared" ca="1" si="18"/>
        <v>0</v>
      </c>
      <c r="V10" s="49">
        <f t="shared" ca="1" si="18"/>
        <v>0</v>
      </c>
      <c r="W10" s="49">
        <f t="shared" ca="1" si="18"/>
        <v>2.4116375663654424</v>
      </c>
      <c r="X10" s="49">
        <f t="shared" ca="1" si="18"/>
        <v>8.6753852289694926</v>
      </c>
      <c r="Y10" s="49">
        <f t="shared" ca="1" si="18"/>
        <v>17.413504860176555</v>
      </c>
      <c r="Z10" s="49">
        <f t="shared" ca="1" si="18"/>
        <v>28.625996459986609</v>
      </c>
      <c r="AA10" s="49">
        <f t="shared" ca="1" si="18"/>
        <v>42.312860028399705</v>
      </c>
      <c r="AB10" s="49">
        <f t="shared" ca="1" si="18"/>
        <v>58.474095565415801</v>
      </c>
      <c r="AC10" s="49">
        <f t="shared" ca="1" si="18"/>
        <v>77.1097030710349</v>
      </c>
      <c r="AD10" s="49">
        <f t="shared" ca="1" si="18"/>
        <v>98.219682545257001</v>
      </c>
      <c r="AE10" s="49">
        <f t="shared" ca="1" si="18"/>
        <v>121.80403398808208</v>
      </c>
      <c r="AF10" s="49">
        <f t="shared" ca="1" si="18"/>
        <v>147.86275739951026</v>
      </c>
      <c r="AG10" s="49">
        <f t="shared" ca="1" si="18"/>
        <v>176.39585277954146</v>
      </c>
      <c r="AH10" s="49">
        <f t="shared" ca="1" si="18"/>
        <v>207.40332012817555</v>
      </c>
      <c r="AI10" s="49">
        <f t="shared" ca="1" si="18"/>
        <v>240.88515944541282</v>
      </c>
      <c r="AJ10" s="49">
        <f t="shared" ca="1" si="0"/>
        <v>276.84137073125294</v>
      </c>
      <c r="AK10" s="75">
        <f ca="1">T10*VLOOKUP('Tipo de Pilha_Furieri2014'!$E$1,'Área - us ur_Furieri2014'!$A$4:$R$6,2,FALSE)/1000</f>
        <v>0</v>
      </c>
      <c r="AL10" s="76">
        <f ca="1">U10*VLOOKUP('Tipo de Pilha_Furieri2014'!$E$1,'Área - us ur_Furieri2014'!$A$4:$R$6,3,FALSE)/1000</f>
        <v>0</v>
      </c>
      <c r="AM10" s="76">
        <f ca="1">V10*VLOOKUP('Tipo de Pilha_Furieri2014'!$E$1,'Área - us ur_Furieri2014'!$A$4:$R$6,4,FALSE)/1000</f>
        <v>0</v>
      </c>
      <c r="AN10" s="76">
        <f ca="1">W10*VLOOKUP('Tipo de Pilha_Furieri2014'!$E$1,'Área - us ur_Furieri2014'!$A$4:$R$6,5,FALSE)/1000</f>
        <v>2.3392884393744789E-4</v>
      </c>
      <c r="AO10" s="76">
        <f ca="1">X10*VLOOKUP('Tipo de Pilha_Furieri2014'!$E$1,'Área - us ur_Furieri2014'!$A$4:$R$6,6,FALSE)/1000</f>
        <v>1.3793862514061494E-3</v>
      </c>
      <c r="AP10" s="76">
        <f ca="1">Y10*VLOOKUP('Tipo de Pilha_Furieri2014'!$E$1,'Área - us ur_Furieri2014'!$A$4:$R$6,7,FALSE)/1000</f>
        <v>3.5349414866158407E-3</v>
      </c>
      <c r="AQ10" s="76">
        <f ca="1">Z10*VLOOKUP('Tipo de Pilha_Furieri2014'!$E$1,'Área - us ur_Furieri2014'!$A$4:$R$6,8,FALSE)/1000</f>
        <v>4.3797774583779515E-3</v>
      </c>
      <c r="AR10" s="76">
        <f ca="1">AA10*VLOOKUP('Tipo de Pilha_Furieri2014'!$E$1,'Área - us ur_Furieri2014'!$A$4:$R$6,9,FALSE)/1000</f>
        <v>4.6121017430955681E-3</v>
      </c>
      <c r="AS10" s="76">
        <f ca="1">AB10*VLOOKUP('Tipo de Pilha_Furieri2014'!$E$1,'Área - us ur_Furieri2014'!$A$4:$R$6,10,FALSE)/1000</f>
        <v>3.1576011605324535E-3</v>
      </c>
      <c r="AT10" s="76">
        <f ca="1">AC10*VLOOKUP('Tipo de Pilha_Furieri2014'!$E$1,'Área - us ur_Furieri2014'!$A$4:$R$6,11,FALSE)/1000</f>
        <v>2.6988396074862217E-3</v>
      </c>
      <c r="AU10" s="76">
        <f ca="1">AD10*VLOOKUP('Tipo de Pilha_Furieri2014'!$E$1,'Área - us ur_Furieri2014'!$A$4:$R$6,12,FALSE)/1000</f>
        <v>2.3572723810861679E-3</v>
      </c>
      <c r="AV10" s="76">
        <f ca="1">AE10*VLOOKUP('Tipo de Pilha_Furieri2014'!$E$1,'Área - us ur_Furieri2014'!$A$4:$R$6,13,FALSE)/1000</f>
        <v>7.3082420392849251E-4</v>
      </c>
      <c r="AW10" s="76">
        <f ca="1">AF10*VLOOKUP('Tipo de Pilha_Furieri2014'!$E$1,'Área - us ur_Furieri2014'!$A$4:$R$6,14,FALSE)/1000</f>
        <v>4.4358827219853083E-4</v>
      </c>
      <c r="AX10" s="76">
        <f ca="1">AG10*VLOOKUP('Tipo de Pilha_Furieri2014'!$E$1,'Área - us ur_Furieri2014'!$A$4:$R$6,15,FALSE)/1000</f>
        <v>1.7639585277954146E-4</v>
      </c>
      <c r="AY10" s="76">
        <f ca="1">AH10*VLOOKUP('Tipo de Pilha_Furieri2014'!$E$1,'Área - us ur_Furieri2014'!$A$4:$R$6,16,FALSE)/1000</f>
        <v>0</v>
      </c>
      <c r="AZ10" s="76">
        <f ca="1">AI10*VLOOKUP('Tipo de Pilha_Furieri2014'!$E$1,'Área - us ur_Furieri2014'!$A$4:$R$6,17,FALSE)/1000</f>
        <v>0</v>
      </c>
      <c r="BA10" s="77">
        <f ca="1">AJ10*VLOOKUP('Tipo de Pilha_Furieri2014'!$E$1,'Área - us ur_Furieri2014'!$A$4:$R$6,18,FALSE)/1000</f>
        <v>0</v>
      </c>
      <c r="BB10" s="70">
        <f t="shared" ca="1" si="19"/>
        <v>2.3704657261444363E-2</v>
      </c>
      <c r="BD10" s="59"/>
      <c r="BE10" s="60"/>
      <c r="BL10" s="41"/>
    </row>
    <row r="11" spans="1:64" ht="15" customHeight="1" x14ac:dyDescent="0.2">
      <c r="A11" s="94">
        <f>'Série Vento-5 dias'!J11</f>
        <v>42049</v>
      </c>
      <c r="B11" s="55">
        <f ca="1">'Série Vento-5 dias'!K11</f>
        <v>17.182429599999999</v>
      </c>
      <c r="C11" s="48">
        <f t="shared" ca="1" si="1"/>
        <v>8.5912148000000008E-2</v>
      </c>
      <c r="D11" s="49">
        <f t="shared" ca="1" si="2"/>
        <v>0.25773644399999995</v>
      </c>
      <c r="E11" s="49">
        <f t="shared" ca="1" si="3"/>
        <v>0.42956074</v>
      </c>
      <c r="F11" s="49">
        <f t="shared" ca="1" si="4"/>
        <v>0.60138503599999993</v>
      </c>
      <c r="G11" s="49">
        <f t="shared" ca="1" si="5"/>
        <v>0.77320933200000008</v>
      </c>
      <c r="H11" s="49">
        <f t="shared" ca="1" si="6"/>
        <v>0.94503362800000001</v>
      </c>
      <c r="I11" s="49">
        <f t="shared" ca="1" si="7"/>
        <v>1.1168579240000001</v>
      </c>
      <c r="J11" s="49">
        <f t="shared" ca="1" si="8"/>
        <v>1.2886822200000001</v>
      </c>
      <c r="K11" s="49">
        <f t="shared" ca="1" si="9"/>
        <v>1.4605065159999999</v>
      </c>
      <c r="L11" s="49">
        <f t="shared" ca="1" si="10"/>
        <v>1.632330812</v>
      </c>
      <c r="M11" s="49">
        <f t="shared" ca="1" si="11"/>
        <v>1.804155108</v>
      </c>
      <c r="N11" s="49">
        <f t="shared" ca="1" si="12"/>
        <v>1.9759794039999998</v>
      </c>
      <c r="O11" s="49">
        <f t="shared" ca="1" si="13"/>
        <v>2.1478036999999999</v>
      </c>
      <c r="P11" s="49">
        <f t="shared" ca="1" si="14"/>
        <v>2.3196279959999999</v>
      </c>
      <c r="Q11" s="49">
        <f t="shared" ca="1" si="15"/>
        <v>2.4914522919999995</v>
      </c>
      <c r="R11" s="49">
        <f t="shared" ca="1" si="16"/>
        <v>2.6632765880000004</v>
      </c>
      <c r="S11" s="50">
        <f t="shared" ca="1" si="17"/>
        <v>2.835100884</v>
      </c>
      <c r="T11" s="48">
        <f t="shared" ca="1" si="18"/>
        <v>0</v>
      </c>
      <c r="U11" s="49">
        <f t="shared" ca="1" si="18"/>
        <v>0</v>
      </c>
      <c r="V11" s="49">
        <f t="shared" ca="1" si="18"/>
        <v>0</v>
      </c>
      <c r="W11" s="49">
        <f t="shared" ca="1" si="18"/>
        <v>5.9882500727538321</v>
      </c>
      <c r="X11" s="49">
        <f t="shared" ca="1" si="18"/>
        <v>15.412206743169406</v>
      </c>
      <c r="Y11" s="49">
        <f t="shared" ca="1" si="18"/>
        <v>28.260899702308862</v>
      </c>
      <c r="Z11" s="49">
        <f t="shared" ca="1" si="18"/>
        <v>44.534328950172224</v>
      </c>
      <c r="AA11" s="49">
        <f t="shared" ca="1" si="18"/>
        <v>64.232494486759464</v>
      </c>
      <c r="AB11" s="49">
        <f t="shared" ca="1" si="18"/>
        <v>87.355396312070582</v>
      </c>
      <c r="AC11" s="49">
        <f t="shared" ca="1" si="18"/>
        <v>113.90303442610561</v>
      </c>
      <c r="AD11" s="49">
        <f t="shared" ca="1" si="18"/>
        <v>143.87540882886452</v>
      </c>
      <c r="AE11" s="49">
        <f t="shared" ca="1" si="18"/>
        <v>177.27251952034732</v>
      </c>
      <c r="AF11" s="49">
        <f t="shared" ca="1" si="18"/>
        <v>214.09436650055397</v>
      </c>
      <c r="AG11" s="49">
        <f t="shared" ca="1" si="18"/>
        <v>254.34094976948461</v>
      </c>
      <c r="AH11" s="49">
        <f t="shared" ca="1" si="18"/>
        <v>298.01226932713894</v>
      </c>
      <c r="AI11" s="49">
        <f t="shared" ca="1" si="18"/>
        <v>345.10832517351753</v>
      </c>
      <c r="AJ11" s="49">
        <f t="shared" ca="1" si="0"/>
        <v>395.6291173086197</v>
      </c>
      <c r="AK11" s="75">
        <f ca="1">T11*VLOOKUP('Tipo de Pilha_Furieri2014'!$E$1,'Área - us ur_Furieri2014'!$A$4:$R$6,2,FALSE)/1000</f>
        <v>0</v>
      </c>
      <c r="AL11" s="76">
        <f ca="1">U11*VLOOKUP('Tipo de Pilha_Furieri2014'!$E$1,'Área - us ur_Furieri2014'!$A$4:$R$6,3,FALSE)/1000</f>
        <v>0</v>
      </c>
      <c r="AM11" s="76">
        <f ca="1">V11*VLOOKUP('Tipo de Pilha_Furieri2014'!$E$1,'Área - us ur_Furieri2014'!$A$4:$R$6,4,FALSE)/1000</f>
        <v>0</v>
      </c>
      <c r="AN11" s="76">
        <f ca="1">W11*VLOOKUP('Tipo de Pilha_Furieri2014'!$E$1,'Área - us ur_Furieri2014'!$A$4:$R$6,5,FALSE)/1000</f>
        <v>5.8086025705712167E-4</v>
      </c>
      <c r="AO11" s="76">
        <f ca="1">X11*VLOOKUP('Tipo de Pilha_Furieri2014'!$E$1,'Área - us ur_Furieri2014'!$A$4:$R$6,6,FALSE)/1000</f>
        <v>2.4505408721639354E-3</v>
      </c>
      <c r="AP11" s="76">
        <f ca="1">Y11*VLOOKUP('Tipo de Pilha_Furieri2014'!$E$1,'Área - us ur_Furieri2014'!$A$4:$R$6,7,FALSE)/1000</f>
        <v>5.7369626395686992E-3</v>
      </c>
      <c r="AQ11" s="76">
        <f ca="1">Z11*VLOOKUP('Tipo de Pilha_Furieri2014'!$E$1,'Área - us ur_Furieri2014'!$A$4:$R$6,8,FALSE)/1000</f>
        <v>6.8137523293763502E-3</v>
      </c>
      <c r="AR11" s="76">
        <f ca="1">AA11*VLOOKUP('Tipo de Pilha_Furieri2014'!$E$1,'Área - us ur_Furieri2014'!$A$4:$R$6,9,FALSE)/1000</f>
        <v>7.0013418990567816E-3</v>
      </c>
      <c r="AS11" s="76">
        <f ca="1">AB11*VLOOKUP('Tipo de Pilha_Furieri2014'!$E$1,'Área - us ur_Furieri2014'!$A$4:$R$6,10,FALSE)/1000</f>
        <v>4.7171914008518117E-3</v>
      </c>
      <c r="AT11" s="76">
        <f ca="1">AC11*VLOOKUP('Tipo de Pilha_Furieri2014'!$E$1,'Área - us ur_Furieri2014'!$A$4:$R$6,11,FALSE)/1000</f>
        <v>3.9866062049136964E-3</v>
      </c>
      <c r="AU11" s="76">
        <f ca="1">AD11*VLOOKUP('Tipo de Pilha_Furieri2014'!$E$1,'Área - us ur_Furieri2014'!$A$4:$R$6,12,FALSE)/1000</f>
        <v>3.4530098118927487E-3</v>
      </c>
      <c r="AV11" s="76">
        <f ca="1">AE11*VLOOKUP('Tipo de Pilha_Furieri2014'!$E$1,'Área - us ur_Furieri2014'!$A$4:$R$6,13,FALSE)/1000</f>
        <v>1.063635117122084E-3</v>
      </c>
      <c r="AW11" s="76">
        <f ca="1">AF11*VLOOKUP('Tipo de Pilha_Furieri2014'!$E$1,'Área - us ur_Furieri2014'!$A$4:$R$6,14,FALSE)/1000</f>
        <v>6.422830995016619E-4</v>
      </c>
      <c r="AX11" s="76">
        <f ca="1">AG11*VLOOKUP('Tipo de Pilha_Furieri2014'!$E$1,'Área - us ur_Furieri2014'!$A$4:$R$6,15,FALSE)/1000</f>
        <v>2.5434094976948461E-4</v>
      </c>
      <c r="AY11" s="76">
        <f ca="1">AH11*VLOOKUP('Tipo de Pilha_Furieri2014'!$E$1,'Área - us ur_Furieri2014'!$A$4:$R$6,16,FALSE)/1000</f>
        <v>0</v>
      </c>
      <c r="AZ11" s="76">
        <f ca="1">AI11*VLOOKUP('Tipo de Pilha_Furieri2014'!$E$1,'Área - us ur_Furieri2014'!$A$4:$R$6,17,FALSE)/1000</f>
        <v>0</v>
      </c>
      <c r="BA11" s="77">
        <f ca="1">AJ11*VLOOKUP('Tipo de Pilha_Furieri2014'!$E$1,'Área - us ur_Furieri2014'!$A$4:$R$6,18,FALSE)/1000</f>
        <v>0</v>
      </c>
      <c r="BB11" s="70">
        <f t="shared" ca="1" si="19"/>
        <v>3.6700524581274374E-2</v>
      </c>
      <c r="BD11" s="59"/>
      <c r="BE11" s="60"/>
      <c r="BL11" s="41"/>
    </row>
    <row r="12" spans="1:64" ht="15" customHeight="1" x14ac:dyDescent="0.2">
      <c r="A12" s="94">
        <f>'Série Vento-5 dias'!J12</f>
        <v>42054</v>
      </c>
      <c r="B12" s="55">
        <f ca="1">'Série Vento-5 dias'!K12</f>
        <v>18.041551079999998</v>
      </c>
      <c r="C12" s="48">
        <f t="shared" ca="1" si="1"/>
        <v>9.0207755400000006E-2</v>
      </c>
      <c r="D12" s="49">
        <f t="shared" ca="1" si="2"/>
        <v>0.27062326619999993</v>
      </c>
      <c r="E12" s="49">
        <f t="shared" ca="1" si="3"/>
        <v>0.45103877699999995</v>
      </c>
      <c r="F12" s="49">
        <f t="shared" ca="1" si="4"/>
        <v>0.6314542877999999</v>
      </c>
      <c r="G12" s="49">
        <f t="shared" ca="1" si="5"/>
        <v>0.81186979859999997</v>
      </c>
      <c r="H12" s="49">
        <f t="shared" ca="1" si="6"/>
        <v>0.99228530940000004</v>
      </c>
      <c r="I12" s="49">
        <f t="shared" ca="1" si="7"/>
        <v>1.1727008202</v>
      </c>
      <c r="J12" s="49">
        <f t="shared" ca="1" si="8"/>
        <v>1.3531163310000001</v>
      </c>
      <c r="K12" s="49">
        <f t="shared" ca="1" si="9"/>
        <v>1.5335318417999999</v>
      </c>
      <c r="L12" s="49">
        <f t="shared" ca="1" si="10"/>
        <v>1.7139473525999998</v>
      </c>
      <c r="M12" s="49">
        <f t="shared" ca="1" si="11"/>
        <v>1.8943628634</v>
      </c>
      <c r="N12" s="49">
        <f t="shared" ca="1" si="12"/>
        <v>2.0747783741999997</v>
      </c>
      <c r="O12" s="49">
        <f t="shared" ca="1" si="13"/>
        <v>2.2551938849999997</v>
      </c>
      <c r="P12" s="49">
        <f t="shared" ca="1" si="14"/>
        <v>2.4356093957999998</v>
      </c>
      <c r="Q12" s="49">
        <f t="shared" ca="1" si="15"/>
        <v>2.6160249065999994</v>
      </c>
      <c r="R12" s="49">
        <f t="shared" ca="1" si="16"/>
        <v>2.7964404173999999</v>
      </c>
      <c r="S12" s="50">
        <f t="shared" ca="1" si="17"/>
        <v>2.9768559282</v>
      </c>
      <c r="T12" s="48">
        <f t="shared" ca="1" si="18"/>
        <v>0</v>
      </c>
      <c r="U12" s="49">
        <f t="shared" ca="1" si="18"/>
        <v>0</v>
      </c>
      <c r="V12" s="49">
        <f t="shared" ca="1" si="18"/>
        <v>0.55164197298403106</v>
      </c>
      <c r="W12" s="49">
        <f t="shared" ca="1" si="18"/>
        <v>7.3902193392342994</v>
      </c>
      <c r="X12" s="49">
        <f t="shared" ca="1" si="18"/>
        <v>18.004568463802663</v>
      </c>
      <c r="Y12" s="49">
        <f t="shared" ca="1" si="18"/>
        <v>32.39468934668912</v>
      </c>
      <c r="Z12" s="49">
        <f t="shared" ca="1" si="18"/>
        <v>50.560581987893663</v>
      </c>
      <c r="AA12" s="49">
        <f t="shared" ca="1" si="18"/>
        <v>72.502246387416307</v>
      </c>
      <c r="AB12" s="49">
        <f t="shared" ca="1" si="18"/>
        <v>98.219682545257001</v>
      </c>
      <c r="AC12" s="49">
        <f t="shared" ca="1" si="18"/>
        <v>127.71289046141578</v>
      </c>
      <c r="AD12" s="49">
        <f t="shared" ca="1" si="18"/>
        <v>160.98187013589276</v>
      </c>
      <c r="AE12" s="49">
        <f t="shared" ca="1" si="18"/>
        <v>198.02662156868766</v>
      </c>
      <c r="AF12" s="49">
        <f t="shared" ca="1" si="18"/>
        <v>238.84714475980076</v>
      </c>
      <c r="AG12" s="49">
        <f t="shared" ca="1" si="18"/>
        <v>283.44343970923188</v>
      </c>
      <c r="AH12" s="49">
        <f t="shared" ca="1" si="18"/>
        <v>331.81550641698101</v>
      </c>
      <c r="AI12" s="49">
        <f t="shared" ca="1" si="18"/>
        <v>383.96334488304853</v>
      </c>
      <c r="AJ12" s="49">
        <f t="shared" ca="1" si="0"/>
        <v>439.88695510743401</v>
      </c>
      <c r="AK12" s="75">
        <f ca="1">T12*VLOOKUP('Tipo de Pilha_Furieri2014'!$E$1,'Área - us ur_Furieri2014'!$A$4:$R$6,2,FALSE)/1000</f>
        <v>0</v>
      </c>
      <c r="AL12" s="76">
        <f ca="1">U12*VLOOKUP('Tipo de Pilha_Furieri2014'!$E$1,'Área - us ur_Furieri2014'!$A$4:$R$6,3,FALSE)/1000</f>
        <v>0</v>
      </c>
      <c r="AM12" s="76">
        <f ca="1">V12*VLOOKUP('Tipo de Pilha_Furieri2014'!$E$1,'Área - us ur_Furieri2014'!$A$4:$R$6,4,FALSE)/1000</f>
        <v>4.0269864027834262E-5</v>
      </c>
      <c r="AN12" s="76">
        <f ca="1">W12*VLOOKUP('Tipo de Pilha_Furieri2014'!$E$1,'Área - us ur_Furieri2014'!$A$4:$R$6,5,FALSE)/1000</f>
        <v>7.1685127590572699E-4</v>
      </c>
      <c r="AO12" s="76">
        <f ca="1">X12*VLOOKUP('Tipo de Pilha_Furieri2014'!$E$1,'Área - us ur_Furieri2014'!$A$4:$R$6,6,FALSE)/1000</f>
        <v>2.8627263857446232E-3</v>
      </c>
      <c r="AP12" s="76">
        <f ca="1">Y12*VLOOKUP('Tipo de Pilha_Furieri2014'!$E$1,'Área - us ur_Furieri2014'!$A$4:$R$6,7,FALSE)/1000</f>
        <v>6.5761219373778913E-3</v>
      </c>
      <c r="AQ12" s="76">
        <f ca="1">Z12*VLOOKUP('Tipo de Pilha_Furieri2014'!$E$1,'Área - us ur_Furieri2014'!$A$4:$R$6,8,FALSE)/1000</f>
        <v>7.7357690441477306E-3</v>
      </c>
      <c r="AR12" s="76">
        <f ca="1">AA12*VLOOKUP('Tipo de Pilha_Furieri2014'!$E$1,'Área - us ur_Furieri2014'!$A$4:$R$6,9,FALSE)/1000</f>
        <v>7.9027448562283779E-3</v>
      </c>
      <c r="AS12" s="76">
        <f ca="1">AB12*VLOOKUP('Tipo de Pilha_Furieri2014'!$E$1,'Área - us ur_Furieri2014'!$A$4:$R$6,10,FALSE)/1000</f>
        <v>5.3038628574438793E-3</v>
      </c>
      <c r="AT12" s="76">
        <f ca="1">AC12*VLOOKUP('Tipo de Pilha_Furieri2014'!$E$1,'Área - us ur_Furieri2014'!$A$4:$R$6,11,FALSE)/1000</f>
        <v>4.4699511661495531E-3</v>
      </c>
      <c r="AU12" s="76">
        <f ca="1">AD12*VLOOKUP('Tipo de Pilha_Furieri2014'!$E$1,'Área - us ur_Furieri2014'!$A$4:$R$6,12,FALSE)/1000</f>
        <v>3.8635648832614266E-3</v>
      </c>
      <c r="AV12" s="76">
        <f ca="1">AE12*VLOOKUP('Tipo de Pilha_Furieri2014'!$E$1,'Área - us ur_Furieri2014'!$A$4:$R$6,13,FALSE)/1000</f>
        <v>1.188159729412126E-3</v>
      </c>
      <c r="AW12" s="76">
        <f ca="1">AF12*VLOOKUP('Tipo de Pilha_Furieri2014'!$E$1,'Área - us ur_Furieri2014'!$A$4:$R$6,14,FALSE)/1000</f>
        <v>7.1654143427940227E-4</v>
      </c>
      <c r="AX12" s="76">
        <f ca="1">AG12*VLOOKUP('Tipo de Pilha_Furieri2014'!$E$1,'Área - us ur_Furieri2014'!$A$4:$R$6,15,FALSE)/1000</f>
        <v>2.8344343970923189E-4</v>
      </c>
      <c r="AY12" s="76">
        <f ca="1">AH12*VLOOKUP('Tipo de Pilha_Furieri2014'!$E$1,'Área - us ur_Furieri2014'!$A$4:$R$6,16,FALSE)/1000</f>
        <v>0</v>
      </c>
      <c r="AZ12" s="76">
        <f ca="1">AI12*VLOOKUP('Tipo de Pilha_Furieri2014'!$E$1,'Área - us ur_Furieri2014'!$A$4:$R$6,17,FALSE)/1000</f>
        <v>0</v>
      </c>
      <c r="BA12" s="77">
        <f ca="1">AJ12*VLOOKUP('Tipo de Pilha_Furieri2014'!$E$1,'Área - us ur_Furieri2014'!$A$4:$R$6,18,FALSE)/1000</f>
        <v>0</v>
      </c>
      <c r="BB12" s="70">
        <f t="shared" ca="1" si="19"/>
        <v>4.1660006873687809E-2</v>
      </c>
      <c r="BD12" s="59"/>
      <c r="BE12" s="60"/>
      <c r="BL12" s="41"/>
    </row>
    <row r="13" spans="1:64" ht="15" customHeight="1" x14ac:dyDescent="0.2">
      <c r="A13" s="94">
        <f>'Série Vento-5 dias'!J13</f>
        <v>42059</v>
      </c>
      <c r="B13" s="55">
        <f ca="1">'Série Vento-5 dias'!K13</f>
        <v>14.605065159999999</v>
      </c>
      <c r="C13" s="48">
        <f t="shared" ca="1" si="1"/>
        <v>7.3025325800000013E-2</v>
      </c>
      <c r="D13" s="49">
        <f t="shared" ca="1" si="2"/>
        <v>0.21907597739999998</v>
      </c>
      <c r="E13" s="49">
        <f t="shared" ca="1" si="3"/>
        <v>0.36512662899999998</v>
      </c>
      <c r="F13" s="49">
        <f t="shared" ca="1" si="4"/>
        <v>0.51117728059999989</v>
      </c>
      <c r="G13" s="49">
        <f t="shared" ca="1" si="5"/>
        <v>0.65722793219999998</v>
      </c>
      <c r="H13" s="49">
        <f t="shared" ca="1" si="6"/>
        <v>0.80327858380000006</v>
      </c>
      <c r="I13" s="49">
        <f t="shared" ca="1" si="7"/>
        <v>0.94932923539999992</v>
      </c>
      <c r="J13" s="49">
        <f t="shared" ca="1" si="8"/>
        <v>1.095379887</v>
      </c>
      <c r="K13" s="49">
        <f t="shared" ca="1" si="9"/>
        <v>1.2414305386</v>
      </c>
      <c r="L13" s="49">
        <f t="shared" ca="1" si="10"/>
        <v>1.3874811901999999</v>
      </c>
      <c r="M13" s="49">
        <f t="shared" ca="1" si="11"/>
        <v>1.5335318417999999</v>
      </c>
      <c r="N13" s="49">
        <f t="shared" ca="1" si="12"/>
        <v>1.6795824933999997</v>
      </c>
      <c r="O13" s="49">
        <f t="shared" ca="1" si="13"/>
        <v>1.8256331449999998</v>
      </c>
      <c r="P13" s="49">
        <f t="shared" ca="1" si="14"/>
        <v>1.9716837966</v>
      </c>
      <c r="Q13" s="49">
        <f t="shared" ca="1" si="15"/>
        <v>2.1177344481999998</v>
      </c>
      <c r="R13" s="49">
        <f t="shared" ca="1" si="16"/>
        <v>2.2637850998000002</v>
      </c>
      <c r="S13" s="50">
        <f t="shared" ca="1" si="17"/>
        <v>2.4098357513999997</v>
      </c>
      <c r="T13" s="48">
        <f t="shared" ca="1" si="18"/>
        <v>0</v>
      </c>
      <c r="U13" s="49">
        <f t="shared" ca="1" si="18"/>
        <v>0</v>
      </c>
      <c r="V13" s="49">
        <f t="shared" ca="1" si="18"/>
        <v>0</v>
      </c>
      <c r="W13" s="49">
        <f t="shared" ca="1" si="18"/>
        <v>2.4116375663654424</v>
      </c>
      <c r="X13" s="49">
        <f t="shared" ca="1" si="18"/>
        <v>8.6753852289694926</v>
      </c>
      <c r="Y13" s="49">
        <f t="shared" ca="1" si="18"/>
        <v>17.413504860176555</v>
      </c>
      <c r="Z13" s="49">
        <f t="shared" ca="1" si="18"/>
        <v>28.625996459986609</v>
      </c>
      <c r="AA13" s="49">
        <f t="shared" ca="1" si="18"/>
        <v>42.312860028399705</v>
      </c>
      <c r="AB13" s="49">
        <f t="shared" ca="1" si="18"/>
        <v>58.474095565415801</v>
      </c>
      <c r="AC13" s="49">
        <f t="shared" ca="1" si="18"/>
        <v>77.1097030710349</v>
      </c>
      <c r="AD13" s="49">
        <f t="shared" ca="1" si="18"/>
        <v>98.219682545257001</v>
      </c>
      <c r="AE13" s="49">
        <f t="shared" ca="1" si="18"/>
        <v>121.80403398808208</v>
      </c>
      <c r="AF13" s="49">
        <f t="shared" ca="1" si="18"/>
        <v>147.86275739951026</v>
      </c>
      <c r="AG13" s="49">
        <f t="shared" ca="1" si="18"/>
        <v>176.39585277954146</v>
      </c>
      <c r="AH13" s="49">
        <f t="shared" ca="1" si="18"/>
        <v>207.40332012817555</v>
      </c>
      <c r="AI13" s="49">
        <f t="shared" ca="1" si="18"/>
        <v>240.88515944541282</v>
      </c>
      <c r="AJ13" s="49">
        <f t="shared" ca="1" si="0"/>
        <v>276.84137073125294</v>
      </c>
      <c r="AK13" s="75">
        <f ca="1">T13*VLOOKUP('Tipo de Pilha_Furieri2014'!$E$1,'Área - us ur_Furieri2014'!$A$4:$R$6,2,FALSE)/1000</f>
        <v>0</v>
      </c>
      <c r="AL13" s="76">
        <f ca="1">U13*VLOOKUP('Tipo de Pilha_Furieri2014'!$E$1,'Área - us ur_Furieri2014'!$A$4:$R$6,3,FALSE)/1000</f>
        <v>0</v>
      </c>
      <c r="AM13" s="76">
        <f ca="1">V13*VLOOKUP('Tipo de Pilha_Furieri2014'!$E$1,'Área - us ur_Furieri2014'!$A$4:$R$6,4,FALSE)/1000</f>
        <v>0</v>
      </c>
      <c r="AN13" s="76">
        <f ca="1">W13*VLOOKUP('Tipo de Pilha_Furieri2014'!$E$1,'Área - us ur_Furieri2014'!$A$4:$R$6,5,FALSE)/1000</f>
        <v>2.3392884393744789E-4</v>
      </c>
      <c r="AO13" s="76">
        <f ca="1">X13*VLOOKUP('Tipo de Pilha_Furieri2014'!$E$1,'Área - us ur_Furieri2014'!$A$4:$R$6,6,FALSE)/1000</f>
        <v>1.3793862514061494E-3</v>
      </c>
      <c r="AP13" s="76">
        <f ca="1">Y13*VLOOKUP('Tipo de Pilha_Furieri2014'!$E$1,'Área - us ur_Furieri2014'!$A$4:$R$6,7,FALSE)/1000</f>
        <v>3.5349414866158407E-3</v>
      </c>
      <c r="AQ13" s="76">
        <f ca="1">Z13*VLOOKUP('Tipo de Pilha_Furieri2014'!$E$1,'Área - us ur_Furieri2014'!$A$4:$R$6,8,FALSE)/1000</f>
        <v>4.3797774583779515E-3</v>
      </c>
      <c r="AR13" s="76">
        <f ca="1">AA13*VLOOKUP('Tipo de Pilha_Furieri2014'!$E$1,'Área - us ur_Furieri2014'!$A$4:$R$6,9,FALSE)/1000</f>
        <v>4.6121017430955681E-3</v>
      </c>
      <c r="AS13" s="76">
        <f ca="1">AB13*VLOOKUP('Tipo de Pilha_Furieri2014'!$E$1,'Área - us ur_Furieri2014'!$A$4:$R$6,10,FALSE)/1000</f>
        <v>3.1576011605324535E-3</v>
      </c>
      <c r="AT13" s="76">
        <f ca="1">AC13*VLOOKUP('Tipo de Pilha_Furieri2014'!$E$1,'Área - us ur_Furieri2014'!$A$4:$R$6,11,FALSE)/1000</f>
        <v>2.6988396074862217E-3</v>
      </c>
      <c r="AU13" s="76">
        <f ca="1">AD13*VLOOKUP('Tipo de Pilha_Furieri2014'!$E$1,'Área - us ur_Furieri2014'!$A$4:$R$6,12,FALSE)/1000</f>
        <v>2.3572723810861679E-3</v>
      </c>
      <c r="AV13" s="76">
        <f ca="1">AE13*VLOOKUP('Tipo de Pilha_Furieri2014'!$E$1,'Área - us ur_Furieri2014'!$A$4:$R$6,13,FALSE)/1000</f>
        <v>7.3082420392849251E-4</v>
      </c>
      <c r="AW13" s="76">
        <f ca="1">AF13*VLOOKUP('Tipo de Pilha_Furieri2014'!$E$1,'Área - us ur_Furieri2014'!$A$4:$R$6,14,FALSE)/1000</f>
        <v>4.4358827219853083E-4</v>
      </c>
      <c r="AX13" s="76">
        <f ca="1">AG13*VLOOKUP('Tipo de Pilha_Furieri2014'!$E$1,'Área - us ur_Furieri2014'!$A$4:$R$6,15,FALSE)/1000</f>
        <v>1.7639585277954146E-4</v>
      </c>
      <c r="AY13" s="76">
        <f ca="1">AH13*VLOOKUP('Tipo de Pilha_Furieri2014'!$E$1,'Área - us ur_Furieri2014'!$A$4:$R$6,16,FALSE)/1000</f>
        <v>0</v>
      </c>
      <c r="AZ13" s="76">
        <f ca="1">AI13*VLOOKUP('Tipo de Pilha_Furieri2014'!$E$1,'Área - us ur_Furieri2014'!$A$4:$R$6,17,FALSE)/1000</f>
        <v>0</v>
      </c>
      <c r="BA13" s="77">
        <f ca="1">AJ13*VLOOKUP('Tipo de Pilha_Furieri2014'!$E$1,'Área - us ur_Furieri2014'!$A$4:$R$6,18,FALSE)/1000</f>
        <v>0</v>
      </c>
      <c r="BB13" s="70">
        <f t="shared" ca="1" si="19"/>
        <v>2.3704657261444363E-2</v>
      </c>
      <c r="BD13" s="59"/>
      <c r="BE13" s="60"/>
      <c r="BL13" s="41"/>
    </row>
    <row r="14" spans="1:64" ht="15" customHeight="1" x14ac:dyDescent="0.2">
      <c r="A14" s="94">
        <f>'Série Vento-5 dias'!J14</f>
        <v>42064</v>
      </c>
      <c r="B14" s="55">
        <f ca="1">'Série Vento-5 dias'!K14</f>
        <v>14.605065159999999</v>
      </c>
      <c r="C14" s="48">
        <f t="shared" ca="1" si="1"/>
        <v>7.3025325800000013E-2</v>
      </c>
      <c r="D14" s="49">
        <f t="shared" ca="1" si="2"/>
        <v>0.21907597739999998</v>
      </c>
      <c r="E14" s="49">
        <f t="shared" ca="1" si="3"/>
        <v>0.36512662899999998</v>
      </c>
      <c r="F14" s="49">
        <f t="shared" ca="1" si="4"/>
        <v>0.51117728059999989</v>
      </c>
      <c r="G14" s="49">
        <f t="shared" ca="1" si="5"/>
        <v>0.65722793219999998</v>
      </c>
      <c r="H14" s="49">
        <f t="shared" ca="1" si="6"/>
        <v>0.80327858380000006</v>
      </c>
      <c r="I14" s="49">
        <f t="shared" ca="1" si="7"/>
        <v>0.94932923539999992</v>
      </c>
      <c r="J14" s="49">
        <f t="shared" ca="1" si="8"/>
        <v>1.095379887</v>
      </c>
      <c r="K14" s="49">
        <f t="shared" ca="1" si="9"/>
        <v>1.2414305386</v>
      </c>
      <c r="L14" s="49">
        <f t="shared" ca="1" si="10"/>
        <v>1.3874811901999999</v>
      </c>
      <c r="M14" s="49">
        <f t="shared" ca="1" si="11"/>
        <v>1.5335318417999999</v>
      </c>
      <c r="N14" s="49">
        <f t="shared" ca="1" si="12"/>
        <v>1.6795824933999997</v>
      </c>
      <c r="O14" s="49">
        <f t="shared" ca="1" si="13"/>
        <v>1.8256331449999998</v>
      </c>
      <c r="P14" s="49">
        <f t="shared" ca="1" si="14"/>
        <v>1.9716837966</v>
      </c>
      <c r="Q14" s="49">
        <f t="shared" ca="1" si="15"/>
        <v>2.1177344481999998</v>
      </c>
      <c r="R14" s="49">
        <f t="shared" ca="1" si="16"/>
        <v>2.2637850998000002</v>
      </c>
      <c r="S14" s="50">
        <f t="shared" ca="1" si="17"/>
        <v>2.4098357513999997</v>
      </c>
      <c r="T14" s="48">
        <f t="shared" ca="1" si="18"/>
        <v>0</v>
      </c>
      <c r="U14" s="49">
        <f t="shared" ca="1" si="18"/>
        <v>0</v>
      </c>
      <c r="V14" s="49">
        <f t="shared" ca="1" si="18"/>
        <v>0</v>
      </c>
      <c r="W14" s="49">
        <f t="shared" ca="1" si="18"/>
        <v>2.4116375663654424</v>
      </c>
      <c r="X14" s="49">
        <f t="shared" ca="1" si="18"/>
        <v>8.6753852289694926</v>
      </c>
      <c r="Y14" s="49">
        <f t="shared" ca="1" si="18"/>
        <v>17.413504860176555</v>
      </c>
      <c r="Z14" s="49">
        <f t="shared" ca="1" si="18"/>
        <v>28.625996459986609</v>
      </c>
      <c r="AA14" s="49">
        <f t="shared" ca="1" si="18"/>
        <v>42.312860028399705</v>
      </c>
      <c r="AB14" s="49">
        <f t="shared" ca="1" si="18"/>
        <v>58.474095565415801</v>
      </c>
      <c r="AC14" s="49">
        <f t="shared" ca="1" si="18"/>
        <v>77.1097030710349</v>
      </c>
      <c r="AD14" s="49">
        <f t="shared" ca="1" si="18"/>
        <v>98.219682545257001</v>
      </c>
      <c r="AE14" s="49">
        <f t="shared" ca="1" si="18"/>
        <v>121.80403398808208</v>
      </c>
      <c r="AF14" s="49">
        <f t="shared" ca="1" si="18"/>
        <v>147.86275739951026</v>
      </c>
      <c r="AG14" s="49">
        <f t="shared" ca="1" si="18"/>
        <v>176.39585277954146</v>
      </c>
      <c r="AH14" s="49">
        <f t="shared" ca="1" si="18"/>
        <v>207.40332012817555</v>
      </c>
      <c r="AI14" s="49">
        <f t="shared" ca="1" si="18"/>
        <v>240.88515944541282</v>
      </c>
      <c r="AJ14" s="49">
        <f t="shared" ca="1" si="0"/>
        <v>276.84137073125294</v>
      </c>
      <c r="AK14" s="75">
        <f ca="1">T14*VLOOKUP('Tipo de Pilha_Furieri2014'!$E$1,'Área - us ur_Furieri2014'!$A$4:$R$6,2,FALSE)/1000</f>
        <v>0</v>
      </c>
      <c r="AL14" s="76">
        <f ca="1">U14*VLOOKUP('Tipo de Pilha_Furieri2014'!$E$1,'Área - us ur_Furieri2014'!$A$4:$R$6,3,FALSE)/1000</f>
        <v>0</v>
      </c>
      <c r="AM14" s="76">
        <f ca="1">V14*VLOOKUP('Tipo de Pilha_Furieri2014'!$E$1,'Área - us ur_Furieri2014'!$A$4:$R$6,4,FALSE)/1000</f>
        <v>0</v>
      </c>
      <c r="AN14" s="76">
        <f ca="1">W14*VLOOKUP('Tipo de Pilha_Furieri2014'!$E$1,'Área - us ur_Furieri2014'!$A$4:$R$6,5,FALSE)/1000</f>
        <v>2.3392884393744789E-4</v>
      </c>
      <c r="AO14" s="76">
        <f ca="1">X14*VLOOKUP('Tipo de Pilha_Furieri2014'!$E$1,'Área - us ur_Furieri2014'!$A$4:$R$6,6,FALSE)/1000</f>
        <v>1.3793862514061494E-3</v>
      </c>
      <c r="AP14" s="76">
        <f ca="1">Y14*VLOOKUP('Tipo de Pilha_Furieri2014'!$E$1,'Área - us ur_Furieri2014'!$A$4:$R$6,7,FALSE)/1000</f>
        <v>3.5349414866158407E-3</v>
      </c>
      <c r="AQ14" s="76">
        <f ca="1">Z14*VLOOKUP('Tipo de Pilha_Furieri2014'!$E$1,'Área - us ur_Furieri2014'!$A$4:$R$6,8,FALSE)/1000</f>
        <v>4.3797774583779515E-3</v>
      </c>
      <c r="AR14" s="76">
        <f ca="1">AA14*VLOOKUP('Tipo de Pilha_Furieri2014'!$E$1,'Área - us ur_Furieri2014'!$A$4:$R$6,9,FALSE)/1000</f>
        <v>4.6121017430955681E-3</v>
      </c>
      <c r="AS14" s="76">
        <f ca="1">AB14*VLOOKUP('Tipo de Pilha_Furieri2014'!$E$1,'Área - us ur_Furieri2014'!$A$4:$R$6,10,FALSE)/1000</f>
        <v>3.1576011605324535E-3</v>
      </c>
      <c r="AT14" s="76">
        <f ca="1">AC14*VLOOKUP('Tipo de Pilha_Furieri2014'!$E$1,'Área - us ur_Furieri2014'!$A$4:$R$6,11,FALSE)/1000</f>
        <v>2.6988396074862217E-3</v>
      </c>
      <c r="AU14" s="76">
        <f ca="1">AD14*VLOOKUP('Tipo de Pilha_Furieri2014'!$E$1,'Área - us ur_Furieri2014'!$A$4:$R$6,12,FALSE)/1000</f>
        <v>2.3572723810861679E-3</v>
      </c>
      <c r="AV14" s="76">
        <f ca="1">AE14*VLOOKUP('Tipo de Pilha_Furieri2014'!$E$1,'Área - us ur_Furieri2014'!$A$4:$R$6,13,FALSE)/1000</f>
        <v>7.3082420392849251E-4</v>
      </c>
      <c r="AW14" s="76">
        <f ca="1">AF14*VLOOKUP('Tipo de Pilha_Furieri2014'!$E$1,'Área - us ur_Furieri2014'!$A$4:$R$6,14,FALSE)/1000</f>
        <v>4.4358827219853083E-4</v>
      </c>
      <c r="AX14" s="76">
        <f ca="1">AG14*VLOOKUP('Tipo de Pilha_Furieri2014'!$E$1,'Área - us ur_Furieri2014'!$A$4:$R$6,15,FALSE)/1000</f>
        <v>1.7639585277954146E-4</v>
      </c>
      <c r="AY14" s="76">
        <f ca="1">AH14*VLOOKUP('Tipo de Pilha_Furieri2014'!$E$1,'Área - us ur_Furieri2014'!$A$4:$R$6,16,FALSE)/1000</f>
        <v>0</v>
      </c>
      <c r="AZ14" s="76">
        <f ca="1">AI14*VLOOKUP('Tipo de Pilha_Furieri2014'!$E$1,'Área - us ur_Furieri2014'!$A$4:$R$6,17,FALSE)/1000</f>
        <v>0</v>
      </c>
      <c r="BA14" s="77">
        <f ca="1">AJ14*VLOOKUP('Tipo de Pilha_Furieri2014'!$E$1,'Área - us ur_Furieri2014'!$A$4:$R$6,18,FALSE)/1000</f>
        <v>0</v>
      </c>
      <c r="BB14" s="70">
        <f t="shared" ca="1" si="19"/>
        <v>2.3704657261444363E-2</v>
      </c>
      <c r="BD14" s="59"/>
      <c r="BE14" s="60"/>
      <c r="BL14" s="41"/>
    </row>
    <row r="15" spans="1:64" ht="15" customHeight="1" x14ac:dyDescent="0.2">
      <c r="A15" s="94">
        <f>'Série Vento-5 dias'!J15</f>
        <v>42069</v>
      </c>
      <c r="B15" s="55">
        <f ca="1">'Série Vento-5 dias'!K15</f>
        <v>15.464186639999999</v>
      </c>
      <c r="C15" s="48">
        <f t="shared" ca="1" si="1"/>
        <v>7.7320933200000011E-2</v>
      </c>
      <c r="D15" s="49">
        <f t="shared" ca="1" si="2"/>
        <v>0.23196279959999999</v>
      </c>
      <c r="E15" s="49">
        <f t="shared" ca="1" si="3"/>
        <v>0.38660466599999999</v>
      </c>
      <c r="F15" s="49">
        <f t="shared" ca="1" si="4"/>
        <v>0.54124653239999987</v>
      </c>
      <c r="G15" s="49">
        <f t="shared" ca="1" si="5"/>
        <v>0.69588839880000009</v>
      </c>
      <c r="H15" s="49">
        <f t="shared" ca="1" si="6"/>
        <v>0.85053026520000008</v>
      </c>
      <c r="I15" s="49">
        <f t="shared" ca="1" si="7"/>
        <v>1.0051721316</v>
      </c>
      <c r="J15" s="49">
        <f t="shared" ca="1" si="8"/>
        <v>1.1598139980000002</v>
      </c>
      <c r="K15" s="49">
        <f t="shared" ca="1" si="9"/>
        <v>1.3144558644</v>
      </c>
      <c r="L15" s="49">
        <f t="shared" ca="1" si="10"/>
        <v>1.4690977307999999</v>
      </c>
      <c r="M15" s="49">
        <f t="shared" ca="1" si="11"/>
        <v>1.6237395972000002</v>
      </c>
      <c r="N15" s="49">
        <f t="shared" ca="1" si="12"/>
        <v>1.7783814635999997</v>
      </c>
      <c r="O15" s="49">
        <f t="shared" ca="1" si="13"/>
        <v>1.9330233299999999</v>
      </c>
      <c r="P15" s="49">
        <f t="shared" ca="1" si="14"/>
        <v>2.0876651964000001</v>
      </c>
      <c r="Q15" s="49">
        <f t="shared" ca="1" si="15"/>
        <v>2.2423070627999997</v>
      </c>
      <c r="R15" s="49">
        <f t="shared" ca="1" si="16"/>
        <v>2.3969489292000001</v>
      </c>
      <c r="S15" s="50">
        <f t="shared" ca="1" si="17"/>
        <v>2.5515907956000001</v>
      </c>
      <c r="T15" s="48">
        <f t="shared" ca="1" si="18"/>
        <v>0</v>
      </c>
      <c r="U15" s="49">
        <f t="shared" ca="1" si="18"/>
        <v>0</v>
      </c>
      <c r="V15" s="49">
        <f t="shared" ca="1" si="18"/>
        <v>0</v>
      </c>
      <c r="W15" s="49">
        <f t="shared" ca="1" si="18"/>
        <v>3.4989591863194018</v>
      </c>
      <c r="X15" s="49">
        <f t="shared" ca="1" si="18"/>
        <v>10.747615125752819</v>
      </c>
      <c r="Y15" s="49">
        <f t="shared" ca="1" si="18"/>
        <v>20.770307459052582</v>
      </c>
      <c r="Z15" s="49">
        <f t="shared" ca="1" si="18"/>
        <v>33.567036186218694</v>
      </c>
      <c r="AA15" s="49">
        <f t="shared" ca="1" si="18"/>
        <v>49.137801307251181</v>
      </c>
      <c r="AB15" s="49">
        <f t="shared" ca="1" si="18"/>
        <v>67.482602822149971</v>
      </c>
      <c r="AC15" s="49">
        <f t="shared" ca="1" si="18"/>
        <v>88.60144073091513</v>
      </c>
      <c r="AD15" s="49">
        <f t="shared" ca="1" si="18"/>
        <v>112.4943150335467</v>
      </c>
      <c r="AE15" s="49">
        <f t="shared" ca="1" si="18"/>
        <v>139.16122573004449</v>
      </c>
      <c r="AF15" s="49">
        <f t="shared" ca="1" si="18"/>
        <v>168.60217282040875</v>
      </c>
      <c r="AG15" s="49">
        <f t="shared" ca="1" si="18"/>
        <v>200.81715630463935</v>
      </c>
      <c r="AH15" s="49">
        <f t="shared" ca="1" si="18"/>
        <v>235.80617618273621</v>
      </c>
      <c r="AI15" s="49">
        <f t="shared" ca="1" si="18"/>
        <v>273.56923245469955</v>
      </c>
      <c r="AJ15" s="49">
        <f t="shared" ca="1" si="0"/>
        <v>314.10632512052916</v>
      </c>
      <c r="AK15" s="75">
        <f ca="1">T15*VLOOKUP('Tipo de Pilha_Furieri2014'!$E$1,'Área - us ur_Furieri2014'!$A$4:$R$6,2,FALSE)/1000</f>
        <v>0</v>
      </c>
      <c r="AL15" s="76">
        <f ca="1">U15*VLOOKUP('Tipo de Pilha_Furieri2014'!$E$1,'Área - us ur_Furieri2014'!$A$4:$R$6,3,FALSE)/1000</f>
        <v>0</v>
      </c>
      <c r="AM15" s="76">
        <f ca="1">V15*VLOOKUP('Tipo de Pilha_Furieri2014'!$E$1,'Área - us ur_Furieri2014'!$A$4:$R$6,4,FALSE)/1000</f>
        <v>0</v>
      </c>
      <c r="AN15" s="76">
        <f ca="1">W15*VLOOKUP('Tipo de Pilha_Furieri2014'!$E$1,'Área - us ur_Furieri2014'!$A$4:$R$6,5,FALSE)/1000</f>
        <v>3.3939904107298198E-4</v>
      </c>
      <c r="AO15" s="76">
        <f ca="1">X15*VLOOKUP('Tipo de Pilha_Furieri2014'!$E$1,'Área - us ur_Furieri2014'!$A$4:$R$6,6,FALSE)/1000</f>
        <v>1.7088708049946984E-3</v>
      </c>
      <c r="AP15" s="76">
        <f ca="1">Y15*VLOOKUP('Tipo de Pilha_Furieri2014'!$E$1,'Área - us ur_Furieri2014'!$A$4:$R$6,7,FALSE)/1000</f>
        <v>4.2163724141876741E-3</v>
      </c>
      <c r="AQ15" s="76">
        <f ca="1">Z15*VLOOKUP('Tipo de Pilha_Furieri2014'!$E$1,'Área - us ur_Furieri2014'!$A$4:$R$6,8,FALSE)/1000</f>
        <v>5.1357565364914598E-3</v>
      </c>
      <c r="AR15" s="76">
        <f ca="1">AA15*VLOOKUP('Tipo de Pilha_Furieri2014'!$E$1,'Área - us ur_Furieri2014'!$A$4:$R$6,9,FALSE)/1000</f>
        <v>5.3560203424903785E-3</v>
      </c>
      <c r="AS15" s="76">
        <f ca="1">AB15*VLOOKUP('Tipo de Pilha_Furieri2014'!$E$1,'Área - us ur_Furieri2014'!$A$4:$R$6,10,FALSE)/1000</f>
        <v>3.6440605523960987E-3</v>
      </c>
      <c r="AT15" s="76">
        <f ca="1">AC15*VLOOKUP('Tipo de Pilha_Furieri2014'!$E$1,'Área - us ur_Furieri2014'!$A$4:$R$6,11,FALSE)/1000</f>
        <v>3.1010504255820298E-3</v>
      </c>
      <c r="AU15" s="76">
        <f ca="1">AD15*VLOOKUP('Tipo de Pilha_Furieri2014'!$E$1,'Área - us ur_Furieri2014'!$A$4:$R$6,12,FALSE)/1000</f>
        <v>2.6998635608051205E-3</v>
      </c>
      <c r="AV15" s="76">
        <f ca="1">AE15*VLOOKUP('Tipo de Pilha_Furieri2014'!$E$1,'Área - us ur_Furieri2014'!$A$4:$R$6,13,FALSE)/1000</f>
        <v>8.3496735438026693E-4</v>
      </c>
      <c r="AW15" s="76">
        <f ca="1">AF15*VLOOKUP('Tipo de Pilha_Furieri2014'!$E$1,'Área - us ur_Furieri2014'!$A$4:$R$6,14,FALSE)/1000</f>
        <v>5.0580651846122624E-4</v>
      </c>
      <c r="AX15" s="76">
        <f ca="1">AG15*VLOOKUP('Tipo de Pilha_Furieri2014'!$E$1,'Área - us ur_Furieri2014'!$A$4:$R$6,15,FALSE)/1000</f>
        <v>2.0081715630463937E-4</v>
      </c>
      <c r="AY15" s="76">
        <f ca="1">AH15*VLOOKUP('Tipo de Pilha_Furieri2014'!$E$1,'Área - us ur_Furieri2014'!$A$4:$R$6,16,FALSE)/1000</f>
        <v>0</v>
      </c>
      <c r="AZ15" s="76">
        <f ca="1">AI15*VLOOKUP('Tipo de Pilha_Furieri2014'!$E$1,'Área - us ur_Furieri2014'!$A$4:$R$6,17,FALSE)/1000</f>
        <v>0</v>
      </c>
      <c r="BA15" s="77">
        <f ca="1">AJ15*VLOOKUP('Tipo de Pilha_Furieri2014'!$E$1,'Área - us ur_Furieri2014'!$A$4:$R$6,18,FALSE)/1000</f>
        <v>0</v>
      </c>
      <c r="BB15" s="70">
        <f t="shared" ca="1" si="19"/>
        <v>2.7742984707166574E-2</v>
      </c>
      <c r="BL15" s="41"/>
    </row>
    <row r="16" spans="1:64" ht="15" customHeight="1" x14ac:dyDescent="0.2">
      <c r="A16" s="94">
        <f>'Série Vento-5 dias'!J16</f>
        <v>42074</v>
      </c>
      <c r="B16" s="55">
        <f ca="1">'Série Vento-5 dias'!K16</f>
        <v>16.32330812</v>
      </c>
      <c r="C16" s="48">
        <f t="shared" ca="1" si="1"/>
        <v>8.1616540600000023E-2</v>
      </c>
      <c r="D16" s="49">
        <f t="shared" ca="1" si="2"/>
        <v>0.2448496218</v>
      </c>
      <c r="E16" s="49">
        <f t="shared" ca="1" si="3"/>
        <v>0.40808270300000005</v>
      </c>
      <c r="F16" s="49">
        <f t="shared" ca="1" si="4"/>
        <v>0.57131578419999995</v>
      </c>
      <c r="G16" s="49">
        <f t="shared" ca="1" si="5"/>
        <v>0.73454886540000008</v>
      </c>
      <c r="H16" s="49">
        <f t="shared" ca="1" si="6"/>
        <v>0.8977819466000001</v>
      </c>
      <c r="I16" s="49">
        <f t="shared" ca="1" si="7"/>
        <v>1.0610150278000001</v>
      </c>
      <c r="J16" s="49">
        <f t="shared" ca="1" si="8"/>
        <v>1.2242481090000001</v>
      </c>
      <c r="K16" s="49">
        <f t="shared" ca="1" si="9"/>
        <v>1.3874811902000002</v>
      </c>
      <c r="L16" s="49">
        <f t="shared" ca="1" si="10"/>
        <v>1.5507142714</v>
      </c>
      <c r="M16" s="49">
        <f t="shared" ca="1" si="11"/>
        <v>1.7139473526000002</v>
      </c>
      <c r="N16" s="49">
        <f t="shared" ca="1" si="12"/>
        <v>1.8771804337999998</v>
      </c>
      <c r="O16" s="49">
        <f t="shared" ca="1" si="13"/>
        <v>2.040413515</v>
      </c>
      <c r="P16" s="49">
        <f t="shared" ca="1" si="14"/>
        <v>2.2036465962</v>
      </c>
      <c r="Q16" s="49">
        <f t="shared" ca="1" si="15"/>
        <v>2.3668796774</v>
      </c>
      <c r="R16" s="49">
        <f t="shared" ca="1" si="16"/>
        <v>2.5301127586000005</v>
      </c>
      <c r="S16" s="50">
        <f t="shared" ca="1" si="17"/>
        <v>2.6933458398000001</v>
      </c>
      <c r="T16" s="48">
        <f t="shared" ca="1" si="18"/>
        <v>0</v>
      </c>
      <c r="U16" s="49">
        <f t="shared" ca="1" si="18"/>
        <v>0</v>
      </c>
      <c r="V16" s="49">
        <f t="shared" ca="1" si="18"/>
        <v>0</v>
      </c>
      <c r="W16" s="49">
        <f t="shared" ca="1" si="18"/>
        <v>4.6911633551155347</v>
      </c>
      <c r="X16" s="49">
        <f t="shared" ca="1" si="18"/>
        <v>12.993222297152791</v>
      </c>
      <c r="Y16" s="49">
        <f t="shared" ca="1" si="18"/>
        <v>24.386105739763352</v>
      </c>
      <c r="Z16" s="49">
        <f t="shared" ca="1" si="18"/>
        <v>38.869813682947239</v>
      </c>
      <c r="AA16" s="49">
        <f t="shared" ca="1" si="18"/>
        <v>56.444346126704431</v>
      </c>
      <c r="AB16" s="49">
        <f t="shared" ca="1" si="18"/>
        <v>77.109703071034929</v>
      </c>
      <c r="AC16" s="49">
        <f t="shared" ca="1" si="18"/>
        <v>100.86588451593872</v>
      </c>
      <c r="AD16" s="49">
        <f t="shared" ca="1" si="18"/>
        <v>127.71289046141587</v>
      </c>
      <c r="AE16" s="49">
        <f t="shared" ca="1" si="18"/>
        <v>157.65072090746622</v>
      </c>
      <c r="AF16" s="49">
        <f t="shared" ca="1" si="18"/>
        <v>190.67937585409001</v>
      </c>
      <c r="AG16" s="49">
        <f t="shared" ca="1" si="18"/>
        <v>226.79885530128706</v>
      </c>
      <c r="AH16" s="49">
        <f t="shared" ca="1" si="18"/>
        <v>266.00915924905746</v>
      </c>
      <c r="AI16" s="49">
        <f t="shared" ca="1" si="18"/>
        <v>308.31028769740118</v>
      </c>
      <c r="AJ16" s="49">
        <f t="shared" ca="1" si="0"/>
        <v>353.70224064631805</v>
      </c>
      <c r="AK16" s="75">
        <f ca="1">T16*VLOOKUP('Tipo de Pilha_Furieri2014'!$E$1,'Área - us ur_Furieri2014'!$A$4:$R$6,2,FALSE)/1000</f>
        <v>0</v>
      </c>
      <c r="AL16" s="76">
        <f ca="1">U16*VLOOKUP('Tipo de Pilha_Furieri2014'!$E$1,'Área - us ur_Furieri2014'!$A$4:$R$6,3,FALSE)/1000</f>
        <v>0</v>
      </c>
      <c r="AM16" s="76">
        <f ca="1">V16*VLOOKUP('Tipo de Pilha_Furieri2014'!$E$1,'Área - us ur_Furieri2014'!$A$4:$R$6,4,FALSE)/1000</f>
        <v>0</v>
      </c>
      <c r="AN16" s="76">
        <f ca="1">W16*VLOOKUP('Tipo de Pilha_Furieri2014'!$E$1,'Área - us ur_Furieri2014'!$A$4:$R$6,5,FALSE)/1000</f>
        <v>4.5504284544620682E-4</v>
      </c>
      <c r="AO16" s="76">
        <f ca="1">X16*VLOOKUP('Tipo de Pilha_Furieri2014'!$E$1,'Área - us ur_Furieri2014'!$A$4:$R$6,6,FALSE)/1000</f>
        <v>2.0659223452472938E-3</v>
      </c>
      <c r="AP16" s="76">
        <f ca="1">Y16*VLOOKUP('Tipo de Pilha_Furieri2014'!$E$1,'Área - us ur_Furieri2014'!$A$4:$R$6,7,FALSE)/1000</f>
        <v>4.9503794651719604E-3</v>
      </c>
      <c r="AQ16" s="76">
        <f ca="1">Z16*VLOOKUP('Tipo de Pilha_Furieri2014'!$E$1,'Área - us ur_Furieri2014'!$A$4:$R$6,8,FALSE)/1000</f>
        <v>5.9470814934909268E-3</v>
      </c>
      <c r="AR16" s="76">
        <f ca="1">AA16*VLOOKUP('Tipo de Pilha_Furieri2014'!$E$1,'Área - us ur_Furieri2014'!$A$4:$R$6,9,FALSE)/1000</f>
        <v>6.1524337278107827E-3</v>
      </c>
      <c r="AS16" s="76">
        <f ca="1">AB16*VLOOKUP('Tipo de Pilha_Furieri2014'!$E$1,'Área - us ur_Furieri2014'!$A$4:$R$6,10,FALSE)/1000</f>
        <v>4.163923965835886E-3</v>
      </c>
      <c r="AT16" s="76">
        <f ca="1">AC16*VLOOKUP('Tipo de Pilha_Furieri2014'!$E$1,'Área - us ur_Furieri2014'!$A$4:$R$6,11,FALSE)/1000</f>
        <v>3.5303059580578553E-3</v>
      </c>
      <c r="AU16" s="76">
        <f ca="1">AD16*VLOOKUP('Tipo de Pilha_Furieri2014'!$E$1,'Área - us ur_Furieri2014'!$A$4:$R$6,12,FALSE)/1000</f>
        <v>3.0651093710739809E-3</v>
      </c>
      <c r="AV16" s="76">
        <f ca="1">AE16*VLOOKUP('Tipo de Pilha_Furieri2014'!$E$1,'Área - us ur_Furieri2014'!$A$4:$R$6,13,FALSE)/1000</f>
        <v>9.4590432544479743E-4</v>
      </c>
      <c r="AW16" s="76">
        <f ca="1">AF16*VLOOKUP('Tipo de Pilha_Furieri2014'!$E$1,'Área - us ur_Furieri2014'!$A$4:$R$6,14,FALSE)/1000</f>
        <v>5.7203812756226997E-4</v>
      </c>
      <c r="AX16" s="76">
        <f ca="1">AG16*VLOOKUP('Tipo de Pilha_Furieri2014'!$E$1,'Área - us ur_Furieri2014'!$A$4:$R$6,15,FALSE)/1000</f>
        <v>2.2679885530128708E-4</v>
      </c>
      <c r="AY16" s="76">
        <f ca="1">AH16*VLOOKUP('Tipo de Pilha_Furieri2014'!$E$1,'Área - us ur_Furieri2014'!$A$4:$R$6,16,FALSE)/1000</f>
        <v>0</v>
      </c>
      <c r="AZ16" s="76">
        <f ca="1">AI16*VLOOKUP('Tipo de Pilha_Furieri2014'!$E$1,'Área - us ur_Furieri2014'!$A$4:$R$6,17,FALSE)/1000</f>
        <v>0</v>
      </c>
      <c r="BA16" s="77">
        <f ca="1">AJ16*VLOOKUP('Tipo de Pilha_Furieri2014'!$E$1,'Área - us ur_Furieri2014'!$A$4:$R$6,18,FALSE)/1000</f>
        <v>0</v>
      </c>
      <c r="BB16" s="70">
        <f t="shared" ca="1" si="19"/>
        <v>3.2074940480443251E-2</v>
      </c>
      <c r="BL16" s="41"/>
    </row>
    <row r="17" spans="1:64" ht="15" customHeight="1" x14ac:dyDescent="0.2">
      <c r="A17" s="94">
        <f>'Série Vento-5 dias'!J17</f>
        <v>42079</v>
      </c>
      <c r="B17" s="55">
        <f ca="1">'Série Vento-5 dias'!K17</f>
        <v>14.605065159999999</v>
      </c>
      <c r="C17" s="48">
        <f t="shared" ca="1" si="1"/>
        <v>7.3025325800000013E-2</v>
      </c>
      <c r="D17" s="49">
        <f t="shared" ca="1" si="2"/>
        <v>0.21907597739999998</v>
      </c>
      <c r="E17" s="49">
        <f t="shared" ca="1" si="3"/>
        <v>0.36512662899999998</v>
      </c>
      <c r="F17" s="49">
        <f t="shared" ca="1" si="4"/>
        <v>0.51117728059999989</v>
      </c>
      <c r="G17" s="49">
        <f t="shared" ca="1" si="5"/>
        <v>0.65722793219999998</v>
      </c>
      <c r="H17" s="49">
        <f t="shared" ca="1" si="6"/>
        <v>0.80327858380000006</v>
      </c>
      <c r="I17" s="49">
        <f t="shared" ca="1" si="7"/>
        <v>0.94932923539999992</v>
      </c>
      <c r="J17" s="49">
        <f t="shared" ca="1" si="8"/>
        <v>1.095379887</v>
      </c>
      <c r="K17" s="49">
        <f t="shared" ca="1" si="9"/>
        <v>1.2414305386</v>
      </c>
      <c r="L17" s="49">
        <f t="shared" ca="1" si="10"/>
        <v>1.3874811901999999</v>
      </c>
      <c r="M17" s="49">
        <f t="shared" ca="1" si="11"/>
        <v>1.5335318417999999</v>
      </c>
      <c r="N17" s="49">
        <f t="shared" ca="1" si="12"/>
        <v>1.6795824933999997</v>
      </c>
      <c r="O17" s="49">
        <f t="shared" ca="1" si="13"/>
        <v>1.8256331449999998</v>
      </c>
      <c r="P17" s="49">
        <f t="shared" ca="1" si="14"/>
        <v>1.9716837966</v>
      </c>
      <c r="Q17" s="49">
        <f t="shared" ca="1" si="15"/>
        <v>2.1177344481999998</v>
      </c>
      <c r="R17" s="49">
        <f t="shared" ca="1" si="16"/>
        <v>2.2637850998000002</v>
      </c>
      <c r="S17" s="50">
        <f t="shared" ca="1" si="17"/>
        <v>2.4098357513999997</v>
      </c>
      <c r="T17" s="48">
        <f t="shared" ca="1" si="18"/>
        <v>0</v>
      </c>
      <c r="U17" s="49">
        <f t="shared" ca="1" si="18"/>
        <v>0</v>
      </c>
      <c r="V17" s="49">
        <f t="shared" ca="1" si="18"/>
        <v>0</v>
      </c>
      <c r="W17" s="49">
        <f t="shared" ca="1" si="18"/>
        <v>2.4116375663654424</v>
      </c>
      <c r="X17" s="49">
        <f t="shared" ca="1" si="18"/>
        <v>8.6753852289694926</v>
      </c>
      <c r="Y17" s="49">
        <f t="shared" ca="1" si="18"/>
        <v>17.413504860176555</v>
      </c>
      <c r="Z17" s="49">
        <f t="shared" ca="1" si="18"/>
        <v>28.625996459986609</v>
      </c>
      <c r="AA17" s="49">
        <f t="shared" ca="1" si="18"/>
        <v>42.312860028399705</v>
      </c>
      <c r="AB17" s="49">
        <f t="shared" ca="1" si="18"/>
        <v>58.474095565415801</v>
      </c>
      <c r="AC17" s="49">
        <f t="shared" ca="1" si="18"/>
        <v>77.1097030710349</v>
      </c>
      <c r="AD17" s="49">
        <f t="shared" ca="1" si="18"/>
        <v>98.219682545257001</v>
      </c>
      <c r="AE17" s="49">
        <f t="shared" ca="1" si="18"/>
        <v>121.80403398808208</v>
      </c>
      <c r="AF17" s="49">
        <f t="shared" ca="1" si="18"/>
        <v>147.86275739951026</v>
      </c>
      <c r="AG17" s="49">
        <f t="shared" ca="1" si="18"/>
        <v>176.39585277954146</v>
      </c>
      <c r="AH17" s="49">
        <f t="shared" ca="1" si="18"/>
        <v>207.40332012817555</v>
      </c>
      <c r="AI17" s="49">
        <f t="shared" ca="1" si="18"/>
        <v>240.88515944541282</v>
      </c>
      <c r="AJ17" s="49">
        <f t="shared" ca="1" si="0"/>
        <v>276.84137073125294</v>
      </c>
      <c r="AK17" s="75">
        <f ca="1">T17*VLOOKUP('Tipo de Pilha_Furieri2014'!$E$1,'Área - us ur_Furieri2014'!$A$4:$R$6,2,FALSE)/1000</f>
        <v>0</v>
      </c>
      <c r="AL17" s="76">
        <f ca="1">U17*VLOOKUP('Tipo de Pilha_Furieri2014'!$E$1,'Área - us ur_Furieri2014'!$A$4:$R$6,3,FALSE)/1000</f>
        <v>0</v>
      </c>
      <c r="AM17" s="76">
        <f ca="1">V17*VLOOKUP('Tipo de Pilha_Furieri2014'!$E$1,'Área - us ur_Furieri2014'!$A$4:$R$6,4,FALSE)/1000</f>
        <v>0</v>
      </c>
      <c r="AN17" s="76">
        <f ca="1">W17*VLOOKUP('Tipo de Pilha_Furieri2014'!$E$1,'Área - us ur_Furieri2014'!$A$4:$R$6,5,FALSE)/1000</f>
        <v>2.3392884393744789E-4</v>
      </c>
      <c r="AO17" s="76">
        <f ca="1">X17*VLOOKUP('Tipo de Pilha_Furieri2014'!$E$1,'Área - us ur_Furieri2014'!$A$4:$R$6,6,FALSE)/1000</f>
        <v>1.3793862514061494E-3</v>
      </c>
      <c r="AP17" s="76">
        <f ca="1">Y17*VLOOKUP('Tipo de Pilha_Furieri2014'!$E$1,'Área - us ur_Furieri2014'!$A$4:$R$6,7,FALSE)/1000</f>
        <v>3.5349414866158407E-3</v>
      </c>
      <c r="AQ17" s="76">
        <f ca="1">Z17*VLOOKUP('Tipo de Pilha_Furieri2014'!$E$1,'Área - us ur_Furieri2014'!$A$4:$R$6,8,FALSE)/1000</f>
        <v>4.3797774583779515E-3</v>
      </c>
      <c r="AR17" s="76">
        <f ca="1">AA17*VLOOKUP('Tipo de Pilha_Furieri2014'!$E$1,'Área - us ur_Furieri2014'!$A$4:$R$6,9,FALSE)/1000</f>
        <v>4.6121017430955681E-3</v>
      </c>
      <c r="AS17" s="76">
        <f ca="1">AB17*VLOOKUP('Tipo de Pilha_Furieri2014'!$E$1,'Área - us ur_Furieri2014'!$A$4:$R$6,10,FALSE)/1000</f>
        <v>3.1576011605324535E-3</v>
      </c>
      <c r="AT17" s="76">
        <f ca="1">AC17*VLOOKUP('Tipo de Pilha_Furieri2014'!$E$1,'Área - us ur_Furieri2014'!$A$4:$R$6,11,FALSE)/1000</f>
        <v>2.6988396074862217E-3</v>
      </c>
      <c r="AU17" s="76">
        <f ca="1">AD17*VLOOKUP('Tipo de Pilha_Furieri2014'!$E$1,'Área - us ur_Furieri2014'!$A$4:$R$6,12,FALSE)/1000</f>
        <v>2.3572723810861679E-3</v>
      </c>
      <c r="AV17" s="76">
        <f ca="1">AE17*VLOOKUP('Tipo de Pilha_Furieri2014'!$E$1,'Área - us ur_Furieri2014'!$A$4:$R$6,13,FALSE)/1000</f>
        <v>7.3082420392849251E-4</v>
      </c>
      <c r="AW17" s="76">
        <f ca="1">AF17*VLOOKUP('Tipo de Pilha_Furieri2014'!$E$1,'Área - us ur_Furieri2014'!$A$4:$R$6,14,FALSE)/1000</f>
        <v>4.4358827219853083E-4</v>
      </c>
      <c r="AX17" s="76">
        <f ca="1">AG17*VLOOKUP('Tipo de Pilha_Furieri2014'!$E$1,'Área - us ur_Furieri2014'!$A$4:$R$6,15,FALSE)/1000</f>
        <v>1.7639585277954146E-4</v>
      </c>
      <c r="AY17" s="76">
        <f ca="1">AH17*VLOOKUP('Tipo de Pilha_Furieri2014'!$E$1,'Área - us ur_Furieri2014'!$A$4:$R$6,16,FALSE)/1000</f>
        <v>0</v>
      </c>
      <c r="AZ17" s="76">
        <f ca="1">AI17*VLOOKUP('Tipo de Pilha_Furieri2014'!$E$1,'Área - us ur_Furieri2014'!$A$4:$R$6,17,FALSE)/1000</f>
        <v>0</v>
      </c>
      <c r="BA17" s="77">
        <f ca="1">AJ17*VLOOKUP('Tipo de Pilha_Furieri2014'!$E$1,'Área - us ur_Furieri2014'!$A$4:$R$6,18,FALSE)/1000</f>
        <v>0</v>
      </c>
      <c r="BB17" s="70">
        <f t="shared" ca="1" si="19"/>
        <v>2.3704657261444363E-2</v>
      </c>
      <c r="BD17" s="3" t="s">
        <v>54</v>
      </c>
      <c r="BL17" s="41"/>
    </row>
    <row r="18" spans="1:64" ht="15" customHeight="1" x14ac:dyDescent="0.2">
      <c r="A18" s="94">
        <f>'Série Vento-5 dias'!J18</f>
        <v>42084</v>
      </c>
      <c r="B18" s="55">
        <f ca="1">'Série Vento-5 dias'!K18</f>
        <v>13.74594368</v>
      </c>
      <c r="C18" s="48">
        <f t="shared" ca="1" si="1"/>
        <v>6.8729718400000014E-2</v>
      </c>
      <c r="D18" s="49">
        <f t="shared" ca="1" si="2"/>
        <v>0.2061891552</v>
      </c>
      <c r="E18" s="49">
        <f t="shared" ca="1" si="3"/>
        <v>0.34364859200000003</v>
      </c>
      <c r="F18" s="49">
        <f t="shared" ca="1" si="4"/>
        <v>0.48110802879999992</v>
      </c>
      <c r="G18" s="49">
        <f t="shared" ca="1" si="5"/>
        <v>0.61856746560000009</v>
      </c>
      <c r="H18" s="49">
        <f t="shared" ca="1" si="6"/>
        <v>0.75602690240000014</v>
      </c>
      <c r="I18" s="49">
        <f t="shared" ca="1" si="7"/>
        <v>0.89348633919999998</v>
      </c>
      <c r="J18" s="49">
        <f t="shared" ca="1" si="8"/>
        <v>1.030945776</v>
      </c>
      <c r="K18" s="49">
        <f t="shared" ca="1" si="9"/>
        <v>1.1684052128</v>
      </c>
      <c r="L18" s="49">
        <f t="shared" ca="1" si="10"/>
        <v>1.3058646495999999</v>
      </c>
      <c r="M18" s="49">
        <f t="shared" ca="1" si="11"/>
        <v>1.4433240864000001</v>
      </c>
      <c r="N18" s="49">
        <f t="shared" ca="1" si="12"/>
        <v>1.5807835231999998</v>
      </c>
      <c r="O18" s="49">
        <f t="shared" ca="1" si="13"/>
        <v>1.71824296</v>
      </c>
      <c r="P18" s="49">
        <f t="shared" ca="1" si="14"/>
        <v>1.8557023968000002</v>
      </c>
      <c r="Q18" s="49">
        <f t="shared" ca="1" si="15"/>
        <v>1.9931618335999999</v>
      </c>
      <c r="R18" s="49">
        <f t="shared" ca="1" si="16"/>
        <v>2.1306212704000003</v>
      </c>
      <c r="S18" s="50">
        <f t="shared" ca="1" si="17"/>
        <v>2.2680807072000002</v>
      </c>
      <c r="T18" s="48">
        <f t="shared" ca="1" si="18"/>
        <v>0</v>
      </c>
      <c r="U18" s="49">
        <f t="shared" ca="1" si="18"/>
        <v>0</v>
      </c>
      <c r="V18" s="49">
        <f t="shared" ca="1" si="18"/>
        <v>0</v>
      </c>
      <c r="W18" s="49">
        <f t="shared" ca="1" si="18"/>
        <v>1.4291984952536523</v>
      </c>
      <c r="X18" s="49">
        <f t="shared" ca="1" si="18"/>
        <v>6.7765326068028209</v>
      </c>
      <c r="Y18" s="49">
        <f t="shared" ca="1" si="18"/>
        <v>14.315697943135278</v>
      </c>
      <c r="Z18" s="49">
        <f t="shared" ca="1" si="18"/>
        <v>24.046694504251011</v>
      </c>
      <c r="AA18" s="49">
        <f t="shared" ca="1" si="18"/>
        <v>35.969522290150053</v>
      </c>
      <c r="AB18" s="49">
        <f t="shared" ca="1" si="18"/>
        <v>50.08418130083237</v>
      </c>
      <c r="AC18" s="49">
        <f t="shared" ca="1" si="18"/>
        <v>66.390671536297987</v>
      </c>
      <c r="AD18" s="49">
        <f t="shared" ca="1" si="18"/>
        <v>84.888992996546904</v>
      </c>
      <c r="AE18" s="49">
        <f t="shared" ca="1" si="18"/>
        <v>105.57914568157906</v>
      </c>
      <c r="AF18" s="49">
        <f t="shared" ca="1" si="18"/>
        <v>128.46112959139458</v>
      </c>
      <c r="AG18" s="49">
        <f t="shared" ca="1" si="18"/>
        <v>153.53494472599337</v>
      </c>
      <c r="AH18" s="49">
        <f t="shared" ca="1" si="18"/>
        <v>180.8005910853754</v>
      </c>
      <c r="AI18" s="49">
        <f t="shared" ca="1" si="18"/>
        <v>210.25806866954085</v>
      </c>
      <c r="AJ18" s="49">
        <f t="shared" ca="1" si="0"/>
        <v>241.90737747848948</v>
      </c>
      <c r="AK18" s="75">
        <f ca="1">T18*VLOOKUP('Tipo de Pilha_Furieri2014'!$E$1,'Área - us ur_Furieri2014'!$A$4:$R$6,2,FALSE)/1000</f>
        <v>0</v>
      </c>
      <c r="AL18" s="76">
        <f ca="1">U18*VLOOKUP('Tipo de Pilha_Furieri2014'!$E$1,'Área - us ur_Furieri2014'!$A$4:$R$6,3,FALSE)/1000</f>
        <v>0</v>
      </c>
      <c r="AM18" s="76">
        <f ca="1">V18*VLOOKUP('Tipo de Pilha_Furieri2014'!$E$1,'Área - us ur_Furieri2014'!$A$4:$R$6,4,FALSE)/1000</f>
        <v>0</v>
      </c>
      <c r="AN18" s="76">
        <f ca="1">W18*VLOOKUP('Tipo de Pilha_Furieri2014'!$E$1,'Área - us ur_Furieri2014'!$A$4:$R$6,5,FALSE)/1000</f>
        <v>1.3863225403960424E-4</v>
      </c>
      <c r="AO18" s="76">
        <f ca="1">X18*VLOOKUP('Tipo de Pilha_Furieri2014'!$E$1,'Área - us ur_Furieri2014'!$A$4:$R$6,6,FALSE)/1000</f>
        <v>1.0774686844816485E-3</v>
      </c>
      <c r="AP18" s="76">
        <f ca="1">Y18*VLOOKUP('Tipo de Pilha_Furieri2014'!$E$1,'Área - us ur_Furieri2014'!$A$4:$R$6,7,FALSE)/1000</f>
        <v>2.9060866824564616E-3</v>
      </c>
      <c r="AQ18" s="76">
        <f ca="1">Z18*VLOOKUP('Tipo de Pilha_Furieri2014'!$E$1,'Área - us ur_Furieri2014'!$A$4:$R$6,8,FALSE)/1000</f>
        <v>3.6791442591504048E-3</v>
      </c>
      <c r="AR18" s="76">
        <f ca="1">AA18*VLOOKUP('Tipo de Pilha_Furieri2014'!$E$1,'Área - us ur_Furieri2014'!$A$4:$R$6,9,FALSE)/1000</f>
        <v>3.9206779296263559E-3</v>
      </c>
      <c r="AS18" s="76">
        <f ca="1">AB18*VLOOKUP('Tipo de Pilha_Furieri2014'!$E$1,'Área - us ur_Furieri2014'!$A$4:$R$6,10,FALSE)/1000</f>
        <v>2.7045457902449481E-3</v>
      </c>
      <c r="AT18" s="76">
        <f ca="1">AC18*VLOOKUP('Tipo de Pilha_Furieri2014'!$E$1,'Área - us ur_Furieri2014'!$A$4:$R$6,11,FALSE)/1000</f>
        <v>2.3236735037704295E-3</v>
      </c>
      <c r="AU18" s="76">
        <f ca="1">AD18*VLOOKUP('Tipo de Pilha_Furieri2014'!$E$1,'Área - us ur_Furieri2014'!$A$4:$R$6,12,FALSE)/1000</f>
        <v>2.0373358319171254E-3</v>
      </c>
      <c r="AV18" s="76">
        <f ca="1">AE18*VLOOKUP('Tipo de Pilha_Furieri2014'!$E$1,'Área - us ur_Furieri2014'!$A$4:$R$6,13,FALSE)/1000</f>
        <v>6.3347487408947449E-4</v>
      </c>
      <c r="AW18" s="76">
        <f ca="1">AF18*VLOOKUP('Tipo de Pilha_Furieri2014'!$E$1,'Área - us ur_Furieri2014'!$A$4:$R$6,14,FALSE)/1000</f>
        <v>3.8538338877418379E-4</v>
      </c>
      <c r="AX18" s="76">
        <f ca="1">AG18*VLOOKUP('Tipo de Pilha_Furieri2014'!$E$1,'Área - us ur_Furieri2014'!$A$4:$R$6,15,FALSE)/1000</f>
        <v>1.5353494472599338E-4</v>
      </c>
      <c r="AY18" s="76">
        <f ca="1">AH18*VLOOKUP('Tipo de Pilha_Furieri2014'!$E$1,'Área - us ur_Furieri2014'!$A$4:$R$6,16,FALSE)/1000</f>
        <v>0</v>
      </c>
      <c r="AZ18" s="76">
        <f ca="1">AI18*VLOOKUP('Tipo de Pilha_Furieri2014'!$E$1,'Área - us ur_Furieri2014'!$A$4:$R$6,17,FALSE)/1000</f>
        <v>0</v>
      </c>
      <c r="BA18" s="77">
        <f ca="1">AJ18*VLOOKUP('Tipo de Pilha_Furieri2014'!$E$1,'Área - us ur_Furieri2014'!$A$4:$R$6,18,FALSE)/1000</f>
        <v>0</v>
      </c>
      <c r="BB18" s="70">
        <f t="shared" ca="1" si="19"/>
        <v>1.9959958143276627E-2</v>
      </c>
      <c r="BL18" s="41"/>
    </row>
    <row r="19" spans="1:64" ht="15" customHeight="1" x14ac:dyDescent="0.2">
      <c r="A19" s="94">
        <f>'Série Vento-5 dias'!J19</f>
        <v>42089</v>
      </c>
      <c r="B19" s="55">
        <f ca="1">'Série Vento-5 dias'!K19</f>
        <v>14.605065159999999</v>
      </c>
      <c r="C19" s="48">
        <f t="shared" ca="1" si="1"/>
        <v>7.3025325800000013E-2</v>
      </c>
      <c r="D19" s="49">
        <f t="shared" ca="1" si="2"/>
        <v>0.21907597739999998</v>
      </c>
      <c r="E19" s="49">
        <f t="shared" ca="1" si="3"/>
        <v>0.36512662899999998</v>
      </c>
      <c r="F19" s="49">
        <f t="shared" ca="1" si="4"/>
        <v>0.51117728059999989</v>
      </c>
      <c r="G19" s="49">
        <f t="shared" ca="1" si="5"/>
        <v>0.65722793219999998</v>
      </c>
      <c r="H19" s="49">
        <f t="shared" ca="1" si="6"/>
        <v>0.80327858380000006</v>
      </c>
      <c r="I19" s="49">
        <f t="shared" ca="1" si="7"/>
        <v>0.94932923539999992</v>
      </c>
      <c r="J19" s="49">
        <f t="shared" ca="1" si="8"/>
        <v>1.095379887</v>
      </c>
      <c r="K19" s="49">
        <f t="shared" ca="1" si="9"/>
        <v>1.2414305386</v>
      </c>
      <c r="L19" s="49">
        <f t="shared" ca="1" si="10"/>
        <v>1.3874811901999999</v>
      </c>
      <c r="M19" s="49">
        <f t="shared" ca="1" si="11"/>
        <v>1.5335318417999999</v>
      </c>
      <c r="N19" s="49">
        <f t="shared" ca="1" si="12"/>
        <v>1.6795824933999997</v>
      </c>
      <c r="O19" s="49">
        <f t="shared" ca="1" si="13"/>
        <v>1.8256331449999998</v>
      </c>
      <c r="P19" s="49">
        <f t="shared" ca="1" si="14"/>
        <v>1.9716837966</v>
      </c>
      <c r="Q19" s="49">
        <f t="shared" ca="1" si="15"/>
        <v>2.1177344481999998</v>
      </c>
      <c r="R19" s="49">
        <f t="shared" ca="1" si="16"/>
        <v>2.2637850998000002</v>
      </c>
      <c r="S19" s="50">
        <f t="shared" ca="1" si="17"/>
        <v>2.4098357513999997</v>
      </c>
      <c r="T19" s="48">
        <f t="shared" ca="1" si="18"/>
        <v>0</v>
      </c>
      <c r="U19" s="49">
        <f t="shared" ca="1" si="18"/>
        <v>0</v>
      </c>
      <c r="V19" s="49">
        <f t="shared" ca="1" si="18"/>
        <v>0</v>
      </c>
      <c r="W19" s="49">
        <f t="shared" ca="1" si="18"/>
        <v>2.4116375663654424</v>
      </c>
      <c r="X19" s="49">
        <f t="shared" ca="1" si="18"/>
        <v>8.6753852289694926</v>
      </c>
      <c r="Y19" s="49">
        <f t="shared" ca="1" si="18"/>
        <v>17.413504860176555</v>
      </c>
      <c r="Z19" s="49">
        <f t="shared" ca="1" si="18"/>
        <v>28.625996459986609</v>
      </c>
      <c r="AA19" s="49">
        <f t="shared" ca="1" si="18"/>
        <v>42.312860028399705</v>
      </c>
      <c r="AB19" s="49">
        <f t="shared" ca="1" si="18"/>
        <v>58.474095565415801</v>
      </c>
      <c r="AC19" s="49">
        <f t="shared" ca="1" si="18"/>
        <v>77.1097030710349</v>
      </c>
      <c r="AD19" s="49">
        <f t="shared" ca="1" si="18"/>
        <v>98.219682545257001</v>
      </c>
      <c r="AE19" s="49">
        <f t="shared" ca="1" si="18"/>
        <v>121.80403398808208</v>
      </c>
      <c r="AF19" s="49">
        <f t="shared" ca="1" si="18"/>
        <v>147.86275739951026</v>
      </c>
      <c r="AG19" s="49">
        <f t="shared" ca="1" si="18"/>
        <v>176.39585277954146</v>
      </c>
      <c r="AH19" s="49">
        <f t="shared" ca="1" si="18"/>
        <v>207.40332012817555</v>
      </c>
      <c r="AI19" s="49">
        <f t="shared" ref="AI19:AJ34" ca="1" si="20">IF(R19&gt;$BF$1,58*(R19-$BF$1)^2+25*(R19-$BF$1),0)</f>
        <v>240.88515944541282</v>
      </c>
      <c r="AJ19" s="49">
        <f t="shared" ca="1" si="20"/>
        <v>276.84137073125294</v>
      </c>
      <c r="AK19" s="75">
        <f ca="1">T19*VLOOKUP('Tipo de Pilha_Furieri2014'!$E$1,'Área - us ur_Furieri2014'!$A$4:$R$6,2,FALSE)/1000</f>
        <v>0</v>
      </c>
      <c r="AL19" s="76">
        <f ca="1">U19*VLOOKUP('Tipo de Pilha_Furieri2014'!$E$1,'Área - us ur_Furieri2014'!$A$4:$R$6,3,FALSE)/1000</f>
        <v>0</v>
      </c>
      <c r="AM19" s="76">
        <f ca="1">V19*VLOOKUP('Tipo de Pilha_Furieri2014'!$E$1,'Área - us ur_Furieri2014'!$A$4:$R$6,4,FALSE)/1000</f>
        <v>0</v>
      </c>
      <c r="AN19" s="76">
        <f ca="1">W19*VLOOKUP('Tipo de Pilha_Furieri2014'!$E$1,'Área - us ur_Furieri2014'!$A$4:$R$6,5,FALSE)/1000</f>
        <v>2.3392884393744789E-4</v>
      </c>
      <c r="AO19" s="76">
        <f ca="1">X19*VLOOKUP('Tipo de Pilha_Furieri2014'!$E$1,'Área - us ur_Furieri2014'!$A$4:$R$6,6,FALSE)/1000</f>
        <v>1.3793862514061494E-3</v>
      </c>
      <c r="AP19" s="76">
        <f ca="1">Y19*VLOOKUP('Tipo de Pilha_Furieri2014'!$E$1,'Área - us ur_Furieri2014'!$A$4:$R$6,7,FALSE)/1000</f>
        <v>3.5349414866158407E-3</v>
      </c>
      <c r="AQ19" s="76">
        <f ca="1">Z19*VLOOKUP('Tipo de Pilha_Furieri2014'!$E$1,'Área - us ur_Furieri2014'!$A$4:$R$6,8,FALSE)/1000</f>
        <v>4.3797774583779515E-3</v>
      </c>
      <c r="AR19" s="76">
        <f ca="1">AA19*VLOOKUP('Tipo de Pilha_Furieri2014'!$E$1,'Área - us ur_Furieri2014'!$A$4:$R$6,9,FALSE)/1000</f>
        <v>4.6121017430955681E-3</v>
      </c>
      <c r="AS19" s="76">
        <f ca="1">AB19*VLOOKUP('Tipo de Pilha_Furieri2014'!$E$1,'Área - us ur_Furieri2014'!$A$4:$R$6,10,FALSE)/1000</f>
        <v>3.1576011605324535E-3</v>
      </c>
      <c r="AT19" s="76">
        <f ca="1">AC19*VLOOKUP('Tipo de Pilha_Furieri2014'!$E$1,'Área - us ur_Furieri2014'!$A$4:$R$6,11,FALSE)/1000</f>
        <v>2.6988396074862217E-3</v>
      </c>
      <c r="AU19" s="76">
        <f ca="1">AD19*VLOOKUP('Tipo de Pilha_Furieri2014'!$E$1,'Área - us ur_Furieri2014'!$A$4:$R$6,12,FALSE)/1000</f>
        <v>2.3572723810861679E-3</v>
      </c>
      <c r="AV19" s="76">
        <f ca="1">AE19*VLOOKUP('Tipo de Pilha_Furieri2014'!$E$1,'Área - us ur_Furieri2014'!$A$4:$R$6,13,FALSE)/1000</f>
        <v>7.3082420392849251E-4</v>
      </c>
      <c r="AW19" s="76">
        <f ca="1">AF19*VLOOKUP('Tipo de Pilha_Furieri2014'!$E$1,'Área - us ur_Furieri2014'!$A$4:$R$6,14,FALSE)/1000</f>
        <v>4.4358827219853083E-4</v>
      </c>
      <c r="AX19" s="76">
        <f ca="1">AG19*VLOOKUP('Tipo de Pilha_Furieri2014'!$E$1,'Área - us ur_Furieri2014'!$A$4:$R$6,15,FALSE)/1000</f>
        <v>1.7639585277954146E-4</v>
      </c>
      <c r="AY19" s="76">
        <f ca="1">AH19*VLOOKUP('Tipo de Pilha_Furieri2014'!$E$1,'Área - us ur_Furieri2014'!$A$4:$R$6,16,FALSE)/1000</f>
        <v>0</v>
      </c>
      <c r="AZ19" s="76">
        <f ca="1">AI19*VLOOKUP('Tipo de Pilha_Furieri2014'!$E$1,'Área - us ur_Furieri2014'!$A$4:$R$6,17,FALSE)/1000</f>
        <v>0</v>
      </c>
      <c r="BA19" s="77">
        <f ca="1">AJ19*VLOOKUP('Tipo de Pilha_Furieri2014'!$E$1,'Área - us ur_Furieri2014'!$A$4:$R$6,18,FALSE)/1000</f>
        <v>0</v>
      </c>
      <c r="BB19" s="70">
        <f t="shared" ca="1" si="19"/>
        <v>2.3704657261444363E-2</v>
      </c>
      <c r="BL19" s="41"/>
    </row>
    <row r="20" spans="1:64" ht="15" customHeight="1" x14ac:dyDescent="0.2">
      <c r="A20" s="94">
        <f>'Série Vento-5 dias'!J20</f>
        <v>42094</v>
      </c>
      <c r="B20" s="55">
        <f ca="1">'Série Vento-5 dias'!K20</f>
        <v>14.605065159999999</v>
      </c>
      <c r="C20" s="48">
        <f t="shared" ca="1" si="1"/>
        <v>7.3025325800000013E-2</v>
      </c>
      <c r="D20" s="49">
        <f t="shared" ca="1" si="2"/>
        <v>0.21907597739999998</v>
      </c>
      <c r="E20" s="49">
        <f t="shared" ca="1" si="3"/>
        <v>0.36512662899999998</v>
      </c>
      <c r="F20" s="49">
        <f t="shared" ca="1" si="4"/>
        <v>0.51117728059999989</v>
      </c>
      <c r="G20" s="49">
        <f t="shared" ca="1" si="5"/>
        <v>0.65722793219999998</v>
      </c>
      <c r="H20" s="49">
        <f t="shared" ca="1" si="6"/>
        <v>0.80327858380000006</v>
      </c>
      <c r="I20" s="49">
        <f t="shared" ca="1" si="7"/>
        <v>0.94932923539999992</v>
      </c>
      <c r="J20" s="49">
        <f t="shared" ca="1" si="8"/>
        <v>1.095379887</v>
      </c>
      <c r="K20" s="49">
        <f t="shared" ca="1" si="9"/>
        <v>1.2414305386</v>
      </c>
      <c r="L20" s="49">
        <f t="shared" ca="1" si="10"/>
        <v>1.3874811901999999</v>
      </c>
      <c r="M20" s="49">
        <f t="shared" ca="1" si="11"/>
        <v>1.5335318417999999</v>
      </c>
      <c r="N20" s="49">
        <f t="shared" ca="1" si="12"/>
        <v>1.6795824933999997</v>
      </c>
      <c r="O20" s="49">
        <f t="shared" ca="1" si="13"/>
        <v>1.8256331449999998</v>
      </c>
      <c r="P20" s="49">
        <f t="shared" ca="1" si="14"/>
        <v>1.9716837966</v>
      </c>
      <c r="Q20" s="49">
        <f t="shared" ca="1" si="15"/>
        <v>2.1177344481999998</v>
      </c>
      <c r="R20" s="49">
        <f t="shared" ca="1" si="16"/>
        <v>2.2637850998000002</v>
      </c>
      <c r="S20" s="50">
        <f t="shared" ca="1" si="17"/>
        <v>2.4098357513999997</v>
      </c>
      <c r="T20" s="48">
        <f t="shared" ref="T20:AI35" ca="1" si="21">IF(C20&gt;$BF$1,58*(C20-$BF$1)^2+25*(C20-$BF$1),0)</f>
        <v>0</v>
      </c>
      <c r="U20" s="49">
        <f t="shared" ca="1" si="21"/>
        <v>0</v>
      </c>
      <c r="V20" s="49">
        <f t="shared" ca="1" si="21"/>
        <v>0</v>
      </c>
      <c r="W20" s="49">
        <f t="shared" ca="1" si="21"/>
        <v>2.4116375663654424</v>
      </c>
      <c r="X20" s="49">
        <f t="shared" ca="1" si="21"/>
        <v>8.6753852289694926</v>
      </c>
      <c r="Y20" s="49">
        <f t="shared" ca="1" si="21"/>
        <v>17.413504860176555</v>
      </c>
      <c r="Z20" s="49">
        <f t="shared" ca="1" si="21"/>
        <v>28.625996459986609</v>
      </c>
      <c r="AA20" s="49">
        <f t="shared" ca="1" si="21"/>
        <v>42.312860028399705</v>
      </c>
      <c r="AB20" s="49">
        <f t="shared" ca="1" si="21"/>
        <v>58.474095565415801</v>
      </c>
      <c r="AC20" s="49">
        <f t="shared" ca="1" si="21"/>
        <v>77.1097030710349</v>
      </c>
      <c r="AD20" s="49">
        <f t="shared" ca="1" si="21"/>
        <v>98.219682545257001</v>
      </c>
      <c r="AE20" s="49">
        <f t="shared" ca="1" si="21"/>
        <v>121.80403398808208</v>
      </c>
      <c r="AF20" s="49">
        <f t="shared" ca="1" si="21"/>
        <v>147.86275739951026</v>
      </c>
      <c r="AG20" s="49">
        <f t="shared" ca="1" si="21"/>
        <v>176.39585277954146</v>
      </c>
      <c r="AH20" s="49">
        <f t="shared" ca="1" si="21"/>
        <v>207.40332012817555</v>
      </c>
      <c r="AI20" s="49">
        <f t="shared" ca="1" si="21"/>
        <v>240.88515944541282</v>
      </c>
      <c r="AJ20" s="49">
        <f t="shared" ca="1" si="20"/>
        <v>276.84137073125294</v>
      </c>
      <c r="AK20" s="75">
        <f ca="1">T20*VLOOKUP('Tipo de Pilha_Furieri2014'!$E$1,'Área - us ur_Furieri2014'!$A$4:$R$6,2,FALSE)/1000</f>
        <v>0</v>
      </c>
      <c r="AL20" s="76">
        <f ca="1">U20*VLOOKUP('Tipo de Pilha_Furieri2014'!$E$1,'Área - us ur_Furieri2014'!$A$4:$R$6,3,FALSE)/1000</f>
        <v>0</v>
      </c>
      <c r="AM20" s="76">
        <f ca="1">V20*VLOOKUP('Tipo de Pilha_Furieri2014'!$E$1,'Área - us ur_Furieri2014'!$A$4:$R$6,4,FALSE)/1000</f>
        <v>0</v>
      </c>
      <c r="AN20" s="76">
        <f ca="1">W20*VLOOKUP('Tipo de Pilha_Furieri2014'!$E$1,'Área - us ur_Furieri2014'!$A$4:$R$6,5,FALSE)/1000</f>
        <v>2.3392884393744789E-4</v>
      </c>
      <c r="AO20" s="76">
        <f ca="1">X20*VLOOKUP('Tipo de Pilha_Furieri2014'!$E$1,'Área - us ur_Furieri2014'!$A$4:$R$6,6,FALSE)/1000</f>
        <v>1.3793862514061494E-3</v>
      </c>
      <c r="AP20" s="76">
        <f ca="1">Y20*VLOOKUP('Tipo de Pilha_Furieri2014'!$E$1,'Área - us ur_Furieri2014'!$A$4:$R$6,7,FALSE)/1000</f>
        <v>3.5349414866158407E-3</v>
      </c>
      <c r="AQ20" s="76">
        <f ca="1">Z20*VLOOKUP('Tipo de Pilha_Furieri2014'!$E$1,'Área - us ur_Furieri2014'!$A$4:$R$6,8,FALSE)/1000</f>
        <v>4.3797774583779515E-3</v>
      </c>
      <c r="AR20" s="76">
        <f ca="1">AA20*VLOOKUP('Tipo de Pilha_Furieri2014'!$E$1,'Área - us ur_Furieri2014'!$A$4:$R$6,9,FALSE)/1000</f>
        <v>4.6121017430955681E-3</v>
      </c>
      <c r="AS20" s="76">
        <f ca="1">AB20*VLOOKUP('Tipo de Pilha_Furieri2014'!$E$1,'Área - us ur_Furieri2014'!$A$4:$R$6,10,FALSE)/1000</f>
        <v>3.1576011605324535E-3</v>
      </c>
      <c r="AT20" s="76">
        <f ca="1">AC20*VLOOKUP('Tipo de Pilha_Furieri2014'!$E$1,'Área - us ur_Furieri2014'!$A$4:$R$6,11,FALSE)/1000</f>
        <v>2.6988396074862217E-3</v>
      </c>
      <c r="AU20" s="76">
        <f ca="1">AD20*VLOOKUP('Tipo de Pilha_Furieri2014'!$E$1,'Área - us ur_Furieri2014'!$A$4:$R$6,12,FALSE)/1000</f>
        <v>2.3572723810861679E-3</v>
      </c>
      <c r="AV20" s="76">
        <f ca="1">AE20*VLOOKUP('Tipo de Pilha_Furieri2014'!$E$1,'Área - us ur_Furieri2014'!$A$4:$R$6,13,FALSE)/1000</f>
        <v>7.3082420392849251E-4</v>
      </c>
      <c r="AW20" s="76">
        <f ca="1">AF20*VLOOKUP('Tipo de Pilha_Furieri2014'!$E$1,'Área - us ur_Furieri2014'!$A$4:$R$6,14,FALSE)/1000</f>
        <v>4.4358827219853083E-4</v>
      </c>
      <c r="AX20" s="76">
        <f ca="1">AG20*VLOOKUP('Tipo de Pilha_Furieri2014'!$E$1,'Área - us ur_Furieri2014'!$A$4:$R$6,15,FALSE)/1000</f>
        <v>1.7639585277954146E-4</v>
      </c>
      <c r="AY20" s="76">
        <f ca="1">AH20*VLOOKUP('Tipo de Pilha_Furieri2014'!$E$1,'Área - us ur_Furieri2014'!$A$4:$R$6,16,FALSE)/1000</f>
        <v>0</v>
      </c>
      <c r="AZ20" s="76">
        <f ca="1">AI20*VLOOKUP('Tipo de Pilha_Furieri2014'!$E$1,'Área - us ur_Furieri2014'!$A$4:$R$6,17,FALSE)/1000</f>
        <v>0</v>
      </c>
      <c r="BA20" s="77">
        <f ca="1">AJ20*VLOOKUP('Tipo de Pilha_Furieri2014'!$E$1,'Área - us ur_Furieri2014'!$A$4:$R$6,18,FALSE)/1000</f>
        <v>0</v>
      </c>
      <c r="BB20" s="70">
        <f t="shared" ca="1" si="19"/>
        <v>2.3704657261444363E-2</v>
      </c>
      <c r="BL20" s="41"/>
    </row>
    <row r="21" spans="1:64" ht="15" customHeight="1" x14ac:dyDescent="0.2">
      <c r="A21" s="94">
        <f>'Série Vento-5 dias'!J21</f>
        <v>42099</v>
      </c>
      <c r="B21" s="55">
        <f ca="1">'Série Vento-5 dias'!K21</f>
        <v>12.886822199999999</v>
      </c>
      <c r="C21" s="48">
        <f t="shared" ca="1" si="1"/>
        <v>6.4434111000000002E-2</v>
      </c>
      <c r="D21" s="49">
        <f t="shared" ca="1" si="2"/>
        <v>0.19330233299999999</v>
      </c>
      <c r="E21" s="49">
        <f t="shared" ca="1" si="3"/>
        <v>0.32217055500000003</v>
      </c>
      <c r="F21" s="49">
        <f t="shared" ca="1" si="4"/>
        <v>0.45103877699999995</v>
      </c>
      <c r="G21" s="49">
        <f t="shared" ca="1" si="5"/>
        <v>0.57990699899999998</v>
      </c>
      <c r="H21" s="49">
        <f t="shared" ca="1" si="6"/>
        <v>0.70877522100000001</v>
      </c>
      <c r="I21" s="49">
        <f t="shared" ca="1" si="7"/>
        <v>0.83764344299999993</v>
      </c>
      <c r="J21" s="49">
        <f t="shared" ca="1" si="8"/>
        <v>0.96651166500000008</v>
      </c>
      <c r="K21" s="49">
        <f t="shared" ca="1" si="9"/>
        <v>1.095379887</v>
      </c>
      <c r="L21" s="49">
        <f t="shared" ca="1" si="10"/>
        <v>1.2242481089999999</v>
      </c>
      <c r="M21" s="49">
        <f t="shared" ca="1" si="11"/>
        <v>1.3531163310000001</v>
      </c>
      <c r="N21" s="49">
        <f t="shared" ca="1" si="12"/>
        <v>1.4819845529999998</v>
      </c>
      <c r="O21" s="49">
        <f t="shared" ca="1" si="13"/>
        <v>1.6108527749999999</v>
      </c>
      <c r="P21" s="49">
        <f t="shared" ca="1" si="14"/>
        <v>1.739720997</v>
      </c>
      <c r="Q21" s="49">
        <f t="shared" ca="1" si="15"/>
        <v>1.8685892189999997</v>
      </c>
      <c r="R21" s="49">
        <f t="shared" ca="1" si="16"/>
        <v>1.9974574410000003</v>
      </c>
      <c r="S21" s="50">
        <f t="shared" ca="1" si="17"/>
        <v>2.1263256629999998</v>
      </c>
      <c r="T21" s="48">
        <f t="shared" ca="1" si="21"/>
        <v>0</v>
      </c>
      <c r="U21" s="49">
        <f t="shared" ca="1" si="21"/>
        <v>0</v>
      </c>
      <c r="V21" s="49">
        <f t="shared" ca="1" si="21"/>
        <v>0</v>
      </c>
      <c r="W21" s="49">
        <f t="shared" ca="1" si="21"/>
        <v>0.55164197298403106</v>
      </c>
      <c r="X21" s="49">
        <f t="shared" ca="1" si="21"/>
        <v>5.0510572592527874</v>
      </c>
      <c r="Y21" s="49">
        <f t="shared" ca="1" si="21"/>
        <v>11.476886707928735</v>
      </c>
      <c r="Z21" s="49">
        <f t="shared" ca="1" si="21"/>
        <v>19.82913031901186</v>
      </c>
      <c r="AA21" s="49">
        <f t="shared" ca="1" si="21"/>
        <v>30.107788092502204</v>
      </c>
      <c r="AB21" s="49">
        <f t="shared" ca="1" si="21"/>
        <v>42.312860028399705</v>
      </c>
      <c r="AC21" s="49">
        <f t="shared" ca="1" si="21"/>
        <v>56.444346126704389</v>
      </c>
      <c r="AD21" s="49">
        <f t="shared" ca="1" si="21"/>
        <v>72.502246387416307</v>
      </c>
      <c r="AE21" s="49">
        <f t="shared" ca="1" si="21"/>
        <v>90.486560810535352</v>
      </c>
      <c r="AF21" s="49">
        <f t="shared" ca="1" si="21"/>
        <v>110.39728939606164</v>
      </c>
      <c r="AG21" s="49">
        <f t="shared" ca="1" si="21"/>
        <v>132.23443214399509</v>
      </c>
      <c r="AH21" s="49">
        <f t="shared" ca="1" si="21"/>
        <v>155.9979890543357</v>
      </c>
      <c r="AI21" s="49">
        <f t="shared" ca="1" si="21"/>
        <v>181.68796012708367</v>
      </c>
      <c r="AJ21" s="49">
        <f t="shared" ca="1" si="20"/>
        <v>209.30434536223856</v>
      </c>
      <c r="AK21" s="75">
        <f ca="1">T21*VLOOKUP('Tipo de Pilha_Furieri2014'!$E$1,'Área - us ur_Furieri2014'!$A$4:$R$6,2,FALSE)/1000</f>
        <v>0</v>
      </c>
      <c r="AL21" s="76">
        <f ca="1">U21*VLOOKUP('Tipo de Pilha_Furieri2014'!$E$1,'Área - us ur_Furieri2014'!$A$4:$R$6,3,FALSE)/1000</f>
        <v>0</v>
      </c>
      <c r="AM21" s="76">
        <f ca="1">V21*VLOOKUP('Tipo de Pilha_Furieri2014'!$E$1,'Área - us ur_Furieri2014'!$A$4:$R$6,4,FALSE)/1000</f>
        <v>0</v>
      </c>
      <c r="AN21" s="76">
        <f ca="1">W21*VLOOKUP('Tipo de Pilha_Furieri2014'!$E$1,'Área - us ur_Furieri2014'!$A$4:$R$6,5,FALSE)/1000</f>
        <v>5.3509271379451008E-5</v>
      </c>
      <c r="AO21" s="76">
        <f ca="1">X21*VLOOKUP('Tipo de Pilha_Furieri2014'!$E$1,'Área - us ur_Furieri2014'!$A$4:$R$6,6,FALSE)/1000</f>
        <v>8.0311810422119322E-4</v>
      </c>
      <c r="AP21" s="76">
        <f ca="1">Y21*VLOOKUP('Tipo de Pilha_Furieri2014'!$E$1,'Área - us ur_Furieri2014'!$A$4:$R$6,7,FALSE)/1000</f>
        <v>2.3298080017095332E-3</v>
      </c>
      <c r="AQ21" s="76">
        <f ca="1">Z21*VLOOKUP('Tipo de Pilha_Furieri2014'!$E$1,'Área - us ur_Furieri2014'!$A$4:$R$6,8,FALSE)/1000</f>
        <v>3.0338569388088142E-3</v>
      </c>
      <c r="AR21" s="76">
        <f ca="1">AA21*VLOOKUP('Tipo de Pilha_Furieri2014'!$E$1,'Área - us ur_Furieri2014'!$A$4:$R$6,9,FALSE)/1000</f>
        <v>3.2817489020827402E-3</v>
      </c>
      <c r="AS21" s="76">
        <f ca="1">AB21*VLOOKUP('Tipo de Pilha_Furieri2014'!$E$1,'Área - us ur_Furieri2014'!$A$4:$R$6,10,FALSE)/1000</f>
        <v>2.2848944415335844E-3</v>
      </c>
      <c r="AT21" s="76">
        <f ca="1">AC21*VLOOKUP('Tipo de Pilha_Furieri2014'!$E$1,'Área - us ur_Furieri2014'!$A$4:$R$6,11,FALSE)/1000</f>
        <v>1.9755521144346538E-3</v>
      </c>
      <c r="AU21" s="76">
        <f ca="1">AD21*VLOOKUP('Tipo de Pilha_Furieri2014'!$E$1,'Área - us ur_Furieri2014'!$A$4:$R$6,12,FALSE)/1000</f>
        <v>1.7400539132979914E-3</v>
      </c>
      <c r="AV21" s="76">
        <f ca="1">AE21*VLOOKUP('Tipo de Pilha_Furieri2014'!$E$1,'Área - us ur_Furieri2014'!$A$4:$R$6,13,FALSE)/1000</f>
        <v>5.4291936486321212E-4</v>
      </c>
      <c r="AW21" s="76">
        <f ca="1">AF21*VLOOKUP('Tipo de Pilha_Furieri2014'!$E$1,'Área - us ur_Furieri2014'!$A$4:$R$6,14,FALSE)/1000</f>
        <v>3.3119186818818491E-4</v>
      </c>
      <c r="AX21" s="76">
        <f ca="1">AG21*VLOOKUP('Tipo de Pilha_Furieri2014'!$E$1,'Área - us ur_Furieri2014'!$A$4:$R$6,15,FALSE)/1000</f>
        <v>1.322344321439951E-4</v>
      </c>
      <c r="AY21" s="76">
        <f ca="1">AH21*VLOOKUP('Tipo de Pilha_Furieri2014'!$E$1,'Área - us ur_Furieri2014'!$A$4:$R$6,16,FALSE)/1000</f>
        <v>0</v>
      </c>
      <c r="AZ21" s="76">
        <f ca="1">AI21*VLOOKUP('Tipo de Pilha_Furieri2014'!$E$1,'Área - us ur_Furieri2014'!$A$4:$R$6,17,FALSE)/1000</f>
        <v>0</v>
      </c>
      <c r="BA21" s="77">
        <f ca="1">AJ21*VLOOKUP('Tipo de Pilha_Furieri2014'!$E$1,'Área - us ur_Furieri2014'!$A$4:$R$6,18,FALSE)/1000</f>
        <v>0</v>
      </c>
      <c r="BB21" s="70">
        <f t="shared" ca="1" si="19"/>
        <v>1.6508887352663357E-2</v>
      </c>
      <c r="BL21" s="41"/>
    </row>
    <row r="22" spans="1:64" ht="15" customHeight="1" x14ac:dyDescent="0.2">
      <c r="A22" s="94">
        <f>'Série Vento-5 dias'!J22</f>
        <v>42104</v>
      </c>
      <c r="B22" s="55">
        <f ca="1">'Série Vento-5 dias'!K22</f>
        <v>19.759794039999999</v>
      </c>
      <c r="C22" s="48">
        <f t="shared" ca="1" si="1"/>
        <v>9.8798970200000016E-2</v>
      </c>
      <c r="D22" s="49">
        <f t="shared" ca="1" si="2"/>
        <v>0.29639691059999995</v>
      </c>
      <c r="E22" s="49">
        <f t="shared" ca="1" si="3"/>
        <v>0.49399485100000001</v>
      </c>
      <c r="F22" s="49">
        <f t="shared" ca="1" si="4"/>
        <v>0.69159279139999985</v>
      </c>
      <c r="G22" s="49">
        <f t="shared" ca="1" si="5"/>
        <v>0.88919073180000008</v>
      </c>
      <c r="H22" s="49">
        <f t="shared" ca="1" si="6"/>
        <v>1.0867886722000002</v>
      </c>
      <c r="I22" s="49">
        <f t="shared" ca="1" si="7"/>
        <v>1.2843866126000001</v>
      </c>
      <c r="J22" s="49">
        <f t="shared" ca="1" si="8"/>
        <v>1.4819845530000002</v>
      </c>
      <c r="K22" s="49">
        <f t="shared" ca="1" si="9"/>
        <v>1.6795824934000001</v>
      </c>
      <c r="L22" s="49">
        <f t="shared" ca="1" si="10"/>
        <v>1.8771804338</v>
      </c>
      <c r="M22" s="49">
        <f t="shared" ca="1" si="11"/>
        <v>2.0747783742000001</v>
      </c>
      <c r="N22" s="49">
        <f t="shared" ca="1" si="12"/>
        <v>2.2723763145999998</v>
      </c>
      <c r="O22" s="49">
        <f t="shared" ca="1" si="13"/>
        <v>2.4699742549999999</v>
      </c>
      <c r="P22" s="49">
        <f t="shared" ca="1" si="14"/>
        <v>2.6675721954</v>
      </c>
      <c r="Q22" s="49">
        <f t="shared" ca="1" si="15"/>
        <v>2.8651701357999997</v>
      </c>
      <c r="R22" s="49">
        <f t="shared" ca="1" si="16"/>
        <v>3.0627680762000002</v>
      </c>
      <c r="S22" s="50">
        <f t="shared" ca="1" si="17"/>
        <v>3.2603660165999999</v>
      </c>
      <c r="T22" s="48">
        <f t="shared" ca="1" si="21"/>
        <v>0</v>
      </c>
      <c r="U22" s="49">
        <f t="shared" ca="1" si="21"/>
        <v>0</v>
      </c>
      <c r="V22" s="49">
        <f t="shared" ca="1" si="21"/>
        <v>1.8374010503617082</v>
      </c>
      <c r="W22" s="49">
        <f t="shared" ca="1" si="21"/>
        <v>10.50880551872174</v>
      </c>
      <c r="X22" s="49">
        <f t="shared" ca="1" si="21"/>
        <v>23.709423728919141</v>
      </c>
      <c r="Y22" s="49">
        <f t="shared" ca="1" si="21"/>
        <v>41.439255680953892</v>
      </c>
      <c r="Z22" s="49">
        <f t="shared" ca="1" si="21"/>
        <v>63.698301374825959</v>
      </c>
      <c r="AA22" s="49">
        <f t="shared" ca="1" si="21"/>
        <v>90.486560810535408</v>
      </c>
      <c r="AB22" s="49">
        <f t="shared" ca="1" si="21"/>
        <v>121.80403398808217</v>
      </c>
      <c r="AC22" s="49">
        <f t="shared" ca="1" si="21"/>
        <v>157.65072090746628</v>
      </c>
      <c r="AD22" s="49">
        <f t="shared" ca="1" si="21"/>
        <v>198.02662156868777</v>
      </c>
      <c r="AE22" s="49">
        <f t="shared" ca="1" si="21"/>
        <v>242.93173597174649</v>
      </c>
      <c r="AF22" s="49">
        <f t="shared" ca="1" si="21"/>
        <v>292.36606411664263</v>
      </c>
      <c r="AG22" s="49">
        <f t="shared" ca="1" si="21"/>
        <v>346.32960600337617</v>
      </c>
      <c r="AH22" s="49">
        <f t="shared" ca="1" si="21"/>
        <v>404.82236163194693</v>
      </c>
      <c r="AI22" s="49">
        <f t="shared" ca="1" si="21"/>
        <v>467.84433100235526</v>
      </c>
      <c r="AJ22" s="49">
        <f t="shared" ca="1" si="20"/>
        <v>535.3955141146007</v>
      </c>
      <c r="AK22" s="75">
        <f ca="1">T22*VLOOKUP('Tipo de Pilha_Furieri2014'!$E$1,'Área - us ur_Furieri2014'!$A$4:$R$6,2,FALSE)/1000</f>
        <v>0</v>
      </c>
      <c r="AL22" s="76">
        <f ca="1">U22*VLOOKUP('Tipo de Pilha_Furieri2014'!$E$1,'Área - us ur_Furieri2014'!$A$4:$R$6,3,FALSE)/1000</f>
        <v>0</v>
      </c>
      <c r="AM22" s="76">
        <f ca="1">V22*VLOOKUP('Tipo de Pilha_Furieri2014'!$E$1,'Área - us ur_Furieri2014'!$A$4:$R$6,4,FALSE)/1000</f>
        <v>1.3413027667640471E-4</v>
      </c>
      <c r="AN22" s="76">
        <f ca="1">W22*VLOOKUP('Tipo de Pilha_Furieri2014'!$E$1,'Área - us ur_Furieri2014'!$A$4:$R$6,5,FALSE)/1000</f>
        <v>1.0193541353160087E-3</v>
      </c>
      <c r="AO22" s="76">
        <f ca="1">X22*VLOOKUP('Tipo de Pilha_Furieri2014'!$E$1,'Área - us ur_Furieri2014'!$A$4:$R$6,6,FALSE)/1000</f>
        <v>3.7697983728981438E-3</v>
      </c>
      <c r="AP22" s="76">
        <f ca="1">Y22*VLOOKUP('Tipo de Pilha_Furieri2014'!$E$1,'Área - us ur_Furieri2014'!$A$4:$R$6,7,FALSE)/1000</f>
        <v>8.41216890323364E-3</v>
      </c>
      <c r="AQ22" s="76">
        <f ca="1">Z22*VLOOKUP('Tipo de Pilha_Furieri2014'!$E$1,'Área - us ur_Furieri2014'!$A$4:$R$6,8,FALSE)/1000</f>
        <v>9.7458401103483715E-3</v>
      </c>
      <c r="AR22" s="76">
        <f ca="1">AA22*VLOOKUP('Tipo de Pilha_Furieri2014'!$E$1,'Área - us ur_Furieri2014'!$A$4:$R$6,9,FALSE)/1000</f>
        <v>9.8630351283483589E-3</v>
      </c>
      <c r="AS22" s="76">
        <f ca="1">AB22*VLOOKUP('Tipo de Pilha_Furieri2014'!$E$1,'Área - us ur_Furieri2014'!$A$4:$R$6,10,FALSE)/1000</f>
        <v>6.577417835356438E-3</v>
      </c>
      <c r="AT22" s="76">
        <f ca="1">AC22*VLOOKUP('Tipo de Pilha_Furieri2014'!$E$1,'Área - us ur_Furieri2014'!$A$4:$R$6,11,FALSE)/1000</f>
        <v>5.517775231761321E-3</v>
      </c>
      <c r="AU22" s="76">
        <f ca="1">AD22*VLOOKUP('Tipo de Pilha_Furieri2014'!$E$1,'Área - us ur_Furieri2014'!$A$4:$R$6,12,FALSE)/1000</f>
        <v>4.7526389176485067E-3</v>
      </c>
      <c r="AV22" s="76">
        <f ca="1">AE22*VLOOKUP('Tipo de Pilha_Furieri2014'!$E$1,'Área - us ur_Furieri2014'!$A$4:$R$6,13,FALSE)/1000</f>
        <v>1.4575904158304789E-3</v>
      </c>
      <c r="AW22" s="76">
        <f ca="1">AF22*VLOOKUP('Tipo de Pilha_Furieri2014'!$E$1,'Área - us ur_Furieri2014'!$A$4:$R$6,14,FALSE)/1000</f>
        <v>8.7709819234992796E-4</v>
      </c>
      <c r="AX22" s="76">
        <f ca="1">AG22*VLOOKUP('Tipo de Pilha_Furieri2014'!$E$1,'Área - us ur_Furieri2014'!$A$4:$R$6,15,FALSE)/1000</f>
        <v>3.4632960600337621E-4</v>
      </c>
      <c r="AY22" s="76">
        <f ca="1">AH22*VLOOKUP('Tipo de Pilha_Furieri2014'!$E$1,'Área - us ur_Furieri2014'!$A$4:$R$6,16,FALSE)/1000</f>
        <v>0</v>
      </c>
      <c r="AZ22" s="76">
        <f ca="1">AI22*VLOOKUP('Tipo de Pilha_Furieri2014'!$E$1,'Área - us ur_Furieri2014'!$A$4:$R$6,17,FALSE)/1000</f>
        <v>0</v>
      </c>
      <c r="BA22" s="77">
        <f ca="1">AJ22*VLOOKUP('Tipo de Pilha_Furieri2014'!$E$1,'Área - us ur_Furieri2014'!$A$4:$R$6,18,FALSE)/1000</f>
        <v>0</v>
      </c>
      <c r="BB22" s="70">
        <f t="shared" ca="1" si="19"/>
        <v>5.247317712577098E-2</v>
      </c>
      <c r="BL22" s="41"/>
    </row>
    <row r="23" spans="1:64" ht="15" customHeight="1" x14ac:dyDescent="0.2">
      <c r="A23" s="94">
        <f>'Série Vento-5 dias'!J23</f>
        <v>42109</v>
      </c>
      <c r="B23" s="55">
        <f ca="1">'Série Vento-5 dias'!K23</f>
        <v>12.886822199999999</v>
      </c>
      <c r="C23" s="48">
        <f t="shared" ca="1" si="1"/>
        <v>6.4434111000000002E-2</v>
      </c>
      <c r="D23" s="49">
        <f t="shared" ca="1" si="2"/>
        <v>0.19330233299999999</v>
      </c>
      <c r="E23" s="49">
        <f t="shared" ca="1" si="3"/>
        <v>0.32217055500000003</v>
      </c>
      <c r="F23" s="49">
        <f t="shared" ca="1" si="4"/>
        <v>0.45103877699999995</v>
      </c>
      <c r="G23" s="49">
        <f t="shared" ca="1" si="5"/>
        <v>0.57990699899999998</v>
      </c>
      <c r="H23" s="49">
        <f t="shared" ca="1" si="6"/>
        <v>0.70877522100000001</v>
      </c>
      <c r="I23" s="49">
        <f t="shared" ca="1" si="7"/>
        <v>0.83764344299999993</v>
      </c>
      <c r="J23" s="49">
        <f t="shared" ca="1" si="8"/>
        <v>0.96651166500000008</v>
      </c>
      <c r="K23" s="49">
        <f t="shared" ca="1" si="9"/>
        <v>1.095379887</v>
      </c>
      <c r="L23" s="49">
        <f t="shared" ca="1" si="10"/>
        <v>1.2242481089999999</v>
      </c>
      <c r="M23" s="49">
        <f t="shared" ca="1" si="11"/>
        <v>1.3531163310000001</v>
      </c>
      <c r="N23" s="49">
        <f t="shared" ca="1" si="12"/>
        <v>1.4819845529999998</v>
      </c>
      <c r="O23" s="49">
        <f t="shared" ca="1" si="13"/>
        <v>1.6108527749999999</v>
      </c>
      <c r="P23" s="49">
        <f t="shared" ca="1" si="14"/>
        <v>1.739720997</v>
      </c>
      <c r="Q23" s="49">
        <f t="shared" ca="1" si="15"/>
        <v>1.8685892189999997</v>
      </c>
      <c r="R23" s="49">
        <f t="shared" ca="1" si="16"/>
        <v>1.9974574410000003</v>
      </c>
      <c r="S23" s="50">
        <f t="shared" ca="1" si="17"/>
        <v>2.1263256629999998</v>
      </c>
      <c r="T23" s="48">
        <f t="shared" ca="1" si="21"/>
        <v>0</v>
      </c>
      <c r="U23" s="49">
        <f t="shared" ca="1" si="21"/>
        <v>0</v>
      </c>
      <c r="V23" s="49">
        <f t="shared" ca="1" si="21"/>
        <v>0</v>
      </c>
      <c r="W23" s="49">
        <f t="shared" ca="1" si="21"/>
        <v>0.55164197298403106</v>
      </c>
      <c r="X23" s="49">
        <f t="shared" ca="1" si="21"/>
        <v>5.0510572592527874</v>
      </c>
      <c r="Y23" s="49">
        <f t="shared" ca="1" si="21"/>
        <v>11.476886707928735</v>
      </c>
      <c r="Z23" s="49">
        <f t="shared" ca="1" si="21"/>
        <v>19.82913031901186</v>
      </c>
      <c r="AA23" s="49">
        <f t="shared" ca="1" si="21"/>
        <v>30.107788092502204</v>
      </c>
      <c r="AB23" s="49">
        <f t="shared" ca="1" si="21"/>
        <v>42.312860028399705</v>
      </c>
      <c r="AC23" s="49">
        <f t="shared" ca="1" si="21"/>
        <v>56.444346126704389</v>
      </c>
      <c r="AD23" s="49">
        <f t="shared" ca="1" si="21"/>
        <v>72.502246387416307</v>
      </c>
      <c r="AE23" s="49">
        <f t="shared" ca="1" si="21"/>
        <v>90.486560810535352</v>
      </c>
      <c r="AF23" s="49">
        <f t="shared" ca="1" si="21"/>
        <v>110.39728939606164</v>
      </c>
      <c r="AG23" s="49">
        <f t="shared" ca="1" si="21"/>
        <v>132.23443214399509</v>
      </c>
      <c r="AH23" s="49">
        <f t="shared" ca="1" si="21"/>
        <v>155.9979890543357</v>
      </c>
      <c r="AI23" s="49">
        <f t="shared" ca="1" si="21"/>
        <v>181.68796012708367</v>
      </c>
      <c r="AJ23" s="49">
        <f t="shared" ca="1" si="20"/>
        <v>209.30434536223856</v>
      </c>
      <c r="AK23" s="75">
        <f ca="1">T23*VLOOKUP('Tipo de Pilha_Furieri2014'!$E$1,'Área - us ur_Furieri2014'!$A$4:$R$6,2,FALSE)/1000</f>
        <v>0</v>
      </c>
      <c r="AL23" s="76">
        <f ca="1">U23*VLOOKUP('Tipo de Pilha_Furieri2014'!$E$1,'Área - us ur_Furieri2014'!$A$4:$R$6,3,FALSE)/1000</f>
        <v>0</v>
      </c>
      <c r="AM23" s="76">
        <f ca="1">V23*VLOOKUP('Tipo de Pilha_Furieri2014'!$E$1,'Área - us ur_Furieri2014'!$A$4:$R$6,4,FALSE)/1000</f>
        <v>0</v>
      </c>
      <c r="AN23" s="76">
        <f ca="1">W23*VLOOKUP('Tipo de Pilha_Furieri2014'!$E$1,'Área - us ur_Furieri2014'!$A$4:$R$6,5,FALSE)/1000</f>
        <v>5.3509271379451008E-5</v>
      </c>
      <c r="AO23" s="76">
        <f ca="1">X23*VLOOKUP('Tipo de Pilha_Furieri2014'!$E$1,'Área - us ur_Furieri2014'!$A$4:$R$6,6,FALSE)/1000</f>
        <v>8.0311810422119322E-4</v>
      </c>
      <c r="AP23" s="76">
        <f ca="1">Y23*VLOOKUP('Tipo de Pilha_Furieri2014'!$E$1,'Área - us ur_Furieri2014'!$A$4:$R$6,7,FALSE)/1000</f>
        <v>2.3298080017095332E-3</v>
      </c>
      <c r="AQ23" s="76">
        <f ca="1">Z23*VLOOKUP('Tipo de Pilha_Furieri2014'!$E$1,'Área - us ur_Furieri2014'!$A$4:$R$6,8,FALSE)/1000</f>
        <v>3.0338569388088142E-3</v>
      </c>
      <c r="AR23" s="76">
        <f ca="1">AA23*VLOOKUP('Tipo de Pilha_Furieri2014'!$E$1,'Área - us ur_Furieri2014'!$A$4:$R$6,9,FALSE)/1000</f>
        <v>3.2817489020827402E-3</v>
      </c>
      <c r="AS23" s="76">
        <f ca="1">AB23*VLOOKUP('Tipo de Pilha_Furieri2014'!$E$1,'Área - us ur_Furieri2014'!$A$4:$R$6,10,FALSE)/1000</f>
        <v>2.2848944415335844E-3</v>
      </c>
      <c r="AT23" s="76">
        <f ca="1">AC23*VLOOKUP('Tipo de Pilha_Furieri2014'!$E$1,'Área - us ur_Furieri2014'!$A$4:$R$6,11,FALSE)/1000</f>
        <v>1.9755521144346538E-3</v>
      </c>
      <c r="AU23" s="76">
        <f ca="1">AD23*VLOOKUP('Tipo de Pilha_Furieri2014'!$E$1,'Área - us ur_Furieri2014'!$A$4:$R$6,12,FALSE)/1000</f>
        <v>1.7400539132979914E-3</v>
      </c>
      <c r="AV23" s="76">
        <f ca="1">AE23*VLOOKUP('Tipo de Pilha_Furieri2014'!$E$1,'Área - us ur_Furieri2014'!$A$4:$R$6,13,FALSE)/1000</f>
        <v>5.4291936486321212E-4</v>
      </c>
      <c r="AW23" s="76">
        <f ca="1">AF23*VLOOKUP('Tipo de Pilha_Furieri2014'!$E$1,'Área - us ur_Furieri2014'!$A$4:$R$6,14,FALSE)/1000</f>
        <v>3.3119186818818491E-4</v>
      </c>
      <c r="AX23" s="76">
        <f ca="1">AG23*VLOOKUP('Tipo de Pilha_Furieri2014'!$E$1,'Área - us ur_Furieri2014'!$A$4:$R$6,15,FALSE)/1000</f>
        <v>1.322344321439951E-4</v>
      </c>
      <c r="AY23" s="76">
        <f ca="1">AH23*VLOOKUP('Tipo de Pilha_Furieri2014'!$E$1,'Área - us ur_Furieri2014'!$A$4:$R$6,16,FALSE)/1000</f>
        <v>0</v>
      </c>
      <c r="AZ23" s="76">
        <f ca="1">AI23*VLOOKUP('Tipo de Pilha_Furieri2014'!$E$1,'Área - us ur_Furieri2014'!$A$4:$R$6,17,FALSE)/1000</f>
        <v>0</v>
      </c>
      <c r="BA23" s="77">
        <f ca="1">AJ23*VLOOKUP('Tipo de Pilha_Furieri2014'!$E$1,'Área - us ur_Furieri2014'!$A$4:$R$6,18,FALSE)/1000</f>
        <v>0</v>
      </c>
      <c r="BB23" s="70">
        <f t="shared" ca="1" si="19"/>
        <v>1.6508887352663357E-2</v>
      </c>
      <c r="BL23" s="41"/>
    </row>
    <row r="24" spans="1:64" ht="15" customHeight="1" x14ac:dyDescent="0.2">
      <c r="A24" s="94">
        <f>'Série Vento-5 dias'!J24</f>
        <v>42114</v>
      </c>
      <c r="B24" s="55">
        <f ca="1">'Série Vento-5 dias'!K24</f>
        <v>12.886822199999999</v>
      </c>
      <c r="C24" s="48">
        <f t="shared" ca="1" si="1"/>
        <v>6.4434111000000002E-2</v>
      </c>
      <c r="D24" s="49">
        <f t="shared" ca="1" si="2"/>
        <v>0.19330233299999999</v>
      </c>
      <c r="E24" s="49">
        <f t="shared" ca="1" si="3"/>
        <v>0.32217055500000003</v>
      </c>
      <c r="F24" s="49">
        <f t="shared" ca="1" si="4"/>
        <v>0.45103877699999995</v>
      </c>
      <c r="G24" s="49">
        <f t="shared" ca="1" si="5"/>
        <v>0.57990699899999998</v>
      </c>
      <c r="H24" s="49">
        <f t="shared" ca="1" si="6"/>
        <v>0.70877522100000001</v>
      </c>
      <c r="I24" s="49">
        <f t="shared" ca="1" si="7"/>
        <v>0.83764344299999993</v>
      </c>
      <c r="J24" s="49">
        <f t="shared" ca="1" si="8"/>
        <v>0.96651166500000008</v>
      </c>
      <c r="K24" s="49">
        <f t="shared" ca="1" si="9"/>
        <v>1.095379887</v>
      </c>
      <c r="L24" s="49">
        <f t="shared" ca="1" si="10"/>
        <v>1.2242481089999999</v>
      </c>
      <c r="M24" s="49">
        <f t="shared" ca="1" si="11"/>
        <v>1.3531163310000001</v>
      </c>
      <c r="N24" s="49">
        <f t="shared" ca="1" si="12"/>
        <v>1.4819845529999998</v>
      </c>
      <c r="O24" s="49">
        <f t="shared" ca="1" si="13"/>
        <v>1.6108527749999999</v>
      </c>
      <c r="P24" s="49">
        <f t="shared" ca="1" si="14"/>
        <v>1.739720997</v>
      </c>
      <c r="Q24" s="49">
        <f t="shared" ca="1" si="15"/>
        <v>1.8685892189999997</v>
      </c>
      <c r="R24" s="49">
        <f t="shared" ca="1" si="16"/>
        <v>1.9974574410000003</v>
      </c>
      <c r="S24" s="50">
        <f t="shared" ca="1" si="17"/>
        <v>2.1263256629999998</v>
      </c>
      <c r="T24" s="48">
        <f t="shared" ca="1" si="21"/>
        <v>0</v>
      </c>
      <c r="U24" s="49">
        <f t="shared" ca="1" si="21"/>
        <v>0</v>
      </c>
      <c r="V24" s="49">
        <f t="shared" ca="1" si="21"/>
        <v>0</v>
      </c>
      <c r="W24" s="49">
        <f t="shared" ca="1" si="21"/>
        <v>0.55164197298403106</v>
      </c>
      <c r="X24" s="49">
        <f t="shared" ca="1" si="21"/>
        <v>5.0510572592527874</v>
      </c>
      <c r="Y24" s="49">
        <f t="shared" ca="1" si="21"/>
        <v>11.476886707928735</v>
      </c>
      <c r="Z24" s="49">
        <f t="shared" ca="1" si="21"/>
        <v>19.82913031901186</v>
      </c>
      <c r="AA24" s="49">
        <f t="shared" ca="1" si="21"/>
        <v>30.107788092502204</v>
      </c>
      <c r="AB24" s="49">
        <f t="shared" ca="1" si="21"/>
        <v>42.312860028399705</v>
      </c>
      <c r="AC24" s="49">
        <f t="shared" ca="1" si="21"/>
        <v>56.444346126704389</v>
      </c>
      <c r="AD24" s="49">
        <f t="shared" ca="1" si="21"/>
        <v>72.502246387416307</v>
      </c>
      <c r="AE24" s="49">
        <f t="shared" ca="1" si="21"/>
        <v>90.486560810535352</v>
      </c>
      <c r="AF24" s="49">
        <f t="shared" ca="1" si="21"/>
        <v>110.39728939606164</v>
      </c>
      <c r="AG24" s="49">
        <f t="shared" ca="1" si="21"/>
        <v>132.23443214399509</v>
      </c>
      <c r="AH24" s="49">
        <f t="shared" ca="1" si="21"/>
        <v>155.9979890543357</v>
      </c>
      <c r="AI24" s="49">
        <f t="shared" ca="1" si="21"/>
        <v>181.68796012708367</v>
      </c>
      <c r="AJ24" s="49">
        <f t="shared" ca="1" si="20"/>
        <v>209.30434536223856</v>
      </c>
      <c r="AK24" s="75">
        <f ca="1">T24*VLOOKUP('Tipo de Pilha_Furieri2014'!$E$1,'Área - us ur_Furieri2014'!$A$4:$R$6,2,FALSE)/1000</f>
        <v>0</v>
      </c>
      <c r="AL24" s="76">
        <f ca="1">U24*VLOOKUP('Tipo de Pilha_Furieri2014'!$E$1,'Área - us ur_Furieri2014'!$A$4:$R$6,3,FALSE)/1000</f>
        <v>0</v>
      </c>
      <c r="AM24" s="76">
        <f ca="1">V24*VLOOKUP('Tipo de Pilha_Furieri2014'!$E$1,'Área - us ur_Furieri2014'!$A$4:$R$6,4,FALSE)/1000</f>
        <v>0</v>
      </c>
      <c r="AN24" s="76">
        <f ca="1">W24*VLOOKUP('Tipo de Pilha_Furieri2014'!$E$1,'Área - us ur_Furieri2014'!$A$4:$R$6,5,FALSE)/1000</f>
        <v>5.3509271379451008E-5</v>
      </c>
      <c r="AO24" s="76">
        <f ca="1">X24*VLOOKUP('Tipo de Pilha_Furieri2014'!$E$1,'Área - us ur_Furieri2014'!$A$4:$R$6,6,FALSE)/1000</f>
        <v>8.0311810422119322E-4</v>
      </c>
      <c r="AP24" s="76">
        <f ca="1">Y24*VLOOKUP('Tipo de Pilha_Furieri2014'!$E$1,'Área - us ur_Furieri2014'!$A$4:$R$6,7,FALSE)/1000</f>
        <v>2.3298080017095332E-3</v>
      </c>
      <c r="AQ24" s="76">
        <f ca="1">Z24*VLOOKUP('Tipo de Pilha_Furieri2014'!$E$1,'Área - us ur_Furieri2014'!$A$4:$R$6,8,FALSE)/1000</f>
        <v>3.0338569388088142E-3</v>
      </c>
      <c r="AR24" s="76">
        <f ca="1">AA24*VLOOKUP('Tipo de Pilha_Furieri2014'!$E$1,'Área - us ur_Furieri2014'!$A$4:$R$6,9,FALSE)/1000</f>
        <v>3.2817489020827402E-3</v>
      </c>
      <c r="AS24" s="76">
        <f ca="1">AB24*VLOOKUP('Tipo de Pilha_Furieri2014'!$E$1,'Área - us ur_Furieri2014'!$A$4:$R$6,10,FALSE)/1000</f>
        <v>2.2848944415335844E-3</v>
      </c>
      <c r="AT24" s="76">
        <f ca="1">AC24*VLOOKUP('Tipo de Pilha_Furieri2014'!$E$1,'Área - us ur_Furieri2014'!$A$4:$R$6,11,FALSE)/1000</f>
        <v>1.9755521144346538E-3</v>
      </c>
      <c r="AU24" s="76">
        <f ca="1">AD24*VLOOKUP('Tipo de Pilha_Furieri2014'!$E$1,'Área - us ur_Furieri2014'!$A$4:$R$6,12,FALSE)/1000</f>
        <v>1.7400539132979914E-3</v>
      </c>
      <c r="AV24" s="76">
        <f ca="1">AE24*VLOOKUP('Tipo de Pilha_Furieri2014'!$E$1,'Área - us ur_Furieri2014'!$A$4:$R$6,13,FALSE)/1000</f>
        <v>5.4291936486321212E-4</v>
      </c>
      <c r="AW24" s="76">
        <f ca="1">AF24*VLOOKUP('Tipo de Pilha_Furieri2014'!$E$1,'Área - us ur_Furieri2014'!$A$4:$R$6,14,FALSE)/1000</f>
        <v>3.3119186818818491E-4</v>
      </c>
      <c r="AX24" s="76">
        <f ca="1">AG24*VLOOKUP('Tipo de Pilha_Furieri2014'!$E$1,'Área - us ur_Furieri2014'!$A$4:$R$6,15,FALSE)/1000</f>
        <v>1.322344321439951E-4</v>
      </c>
      <c r="AY24" s="76">
        <f ca="1">AH24*VLOOKUP('Tipo de Pilha_Furieri2014'!$E$1,'Área - us ur_Furieri2014'!$A$4:$R$6,16,FALSE)/1000</f>
        <v>0</v>
      </c>
      <c r="AZ24" s="76">
        <f ca="1">AI24*VLOOKUP('Tipo de Pilha_Furieri2014'!$E$1,'Área - us ur_Furieri2014'!$A$4:$R$6,17,FALSE)/1000</f>
        <v>0</v>
      </c>
      <c r="BA24" s="77">
        <f ca="1">AJ24*VLOOKUP('Tipo de Pilha_Furieri2014'!$E$1,'Área - us ur_Furieri2014'!$A$4:$R$6,18,FALSE)/1000</f>
        <v>0</v>
      </c>
      <c r="BB24" s="70">
        <f t="shared" ca="1" si="19"/>
        <v>1.6508887352663357E-2</v>
      </c>
      <c r="BL24" s="41"/>
    </row>
    <row r="25" spans="1:64" ht="15" customHeight="1" x14ac:dyDescent="0.2">
      <c r="A25" s="94">
        <f>'Série Vento-5 dias'!J25</f>
        <v>42119</v>
      </c>
      <c r="B25" s="55">
        <f ca="1">'Série Vento-5 dias'!K25</f>
        <v>25.773644399999998</v>
      </c>
      <c r="C25" s="48">
        <f t="shared" ca="1" si="1"/>
        <v>0.128868222</v>
      </c>
      <c r="D25" s="49">
        <f t="shared" ca="1" si="2"/>
        <v>0.38660466599999999</v>
      </c>
      <c r="E25" s="49">
        <f t="shared" ca="1" si="3"/>
        <v>0.64434111000000005</v>
      </c>
      <c r="F25" s="49">
        <f t="shared" ca="1" si="4"/>
        <v>0.90207755399999989</v>
      </c>
      <c r="G25" s="49">
        <f t="shared" ca="1" si="5"/>
        <v>1.159813998</v>
      </c>
      <c r="H25" s="49">
        <f t="shared" ca="1" si="6"/>
        <v>1.417550442</v>
      </c>
      <c r="I25" s="49">
        <f t="shared" ca="1" si="7"/>
        <v>1.6752868859999999</v>
      </c>
      <c r="J25" s="49">
        <f t="shared" ca="1" si="8"/>
        <v>1.9330233300000002</v>
      </c>
      <c r="K25" s="49">
        <f t="shared" ca="1" si="9"/>
        <v>2.190759774</v>
      </c>
      <c r="L25" s="49">
        <f t="shared" ca="1" si="10"/>
        <v>2.4484962179999998</v>
      </c>
      <c r="M25" s="49">
        <f t="shared" ca="1" si="11"/>
        <v>2.7062326620000001</v>
      </c>
      <c r="N25" s="49">
        <f t="shared" ca="1" si="12"/>
        <v>2.9639691059999995</v>
      </c>
      <c r="O25" s="49">
        <f t="shared" ca="1" si="13"/>
        <v>3.2217055499999998</v>
      </c>
      <c r="P25" s="49">
        <f t="shared" ca="1" si="14"/>
        <v>3.4794419940000001</v>
      </c>
      <c r="Q25" s="49">
        <f t="shared" ca="1" si="15"/>
        <v>3.7371784379999995</v>
      </c>
      <c r="R25" s="49">
        <f t="shared" ca="1" si="16"/>
        <v>3.9949148820000007</v>
      </c>
      <c r="S25" s="50">
        <f t="shared" ca="1" si="17"/>
        <v>4.2526513259999996</v>
      </c>
      <c r="T25" s="48">
        <f t="shared" ca="1" si="21"/>
        <v>0</v>
      </c>
      <c r="U25" s="49">
        <f t="shared" ca="1" si="21"/>
        <v>0</v>
      </c>
      <c r="V25" s="49">
        <f t="shared" ca="1" si="21"/>
        <v>8.0231702132898643</v>
      </c>
      <c r="W25" s="49">
        <f t="shared" ca="1" si="21"/>
        <v>24.727657435456123</v>
      </c>
      <c r="X25" s="49">
        <f t="shared" ca="1" si="21"/>
        <v>49.137801307251152</v>
      </c>
      <c r="Y25" s="49">
        <f t="shared" ca="1" si="21"/>
        <v>81.253601828674945</v>
      </c>
      <c r="Z25" s="49">
        <f t="shared" ca="1" si="21"/>
        <v>121.07505899972745</v>
      </c>
      <c r="AA25" s="49">
        <f t="shared" ca="1" si="21"/>
        <v>168.60217282040878</v>
      </c>
      <c r="AB25" s="49">
        <f t="shared" ca="1" si="21"/>
        <v>223.8349432907188</v>
      </c>
      <c r="AC25" s="49">
        <f t="shared" ca="1" si="21"/>
        <v>286.77337041065755</v>
      </c>
      <c r="AD25" s="49">
        <f t="shared" ca="1" si="21"/>
        <v>357.41745418022515</v>
      </c>
      <c r="AE25" s="49">
        <f t="shared" ca="1" si="21"/>
        <v>435.76719459942126</v>
      </c>
      <c r="AF25" s="49">
        <f t="shared" ca="1" si="21"/>
        <v>521.82259166824645</v>
      </c>
      <c r="AG25" s="49">
        <f t="shared" ca="1" si="21"/>
        <v>615.58364538670037</v>
      </c>
      <c r="AH25" s="49">
        <f t="shared" ca="1" si="21"/>
        <v>717.05035575478269</v>
      </c>
      <c r="AI25" s="49">
        <f t="shared" ca="1" si="21"/>
        <v>826.22272277249454</v>
      </c>
      <c r="AJ25" s="49">
        <f t="shared" ca="1" si="20"/>
        <v>943.1007464398341</v>
      </c>
      <c r="AK25" s="75">
        <f ca="1">T25*VLOOKUP('Tipo de Pilha_Furieri2014'!$E$1,'Área - us ur_Furieri2014'!$A$4:$R$6,2,FALSE)/1000</f>
        <v>0</v>
      </c>
      <c r="AL25" s="76">
        <f ca="1">U25*VLOOKUP('Tipo de Pilha_Furieri2014'!$E$1,'Área - us ur_Furieri2014'!$A$4:$R$6,3,FALSE)/1000</f>
        <v>0</v>
      </c>
      <c r="AM25" s="76">
        <f ca="1">V25*VLOOKUP('Tipo de Pilha_Furieri2014'!$E$1,'Área - us ur_Furieri2014'!$A$4:$R$6,4,FALSE)/1000</f>
        <v>5.8569142557016011E-4</v>
      </c>
      <c r="AN25" s="76">
        <f ca="1">W25*VLOOKUP('Tipo de Pilha_Furieri2014'!$E$1,'Área - us ur_Furieri2014'!$A$4:$R$6,5,FALSE)/1000</f>
        <v>2.3985827712392437E-3</v>
      </c>
      <c r="AO25" s="76">
        <f ca="1">X25*VLOOKUP('Tipo de Pilha_Furieri2014'!$E$1,'Área - us ur_Furieri2014'!$A$4:$R$6,6,FALSE)/1000</f>
        <v>7.812910407852933E-3</v>
      </c>
      <c r="AP25" s="76">
        <f ca="1">Y25*VLOOKUP('Tipo de Pilha_Furieri2014'!$E$1,'Área - us ur_Furieri2014'!$A$4:$R$6,7,FALSE)/1000</f>
        <v>1.6494481171221015E-2</v>
      </c>
      <c r="AQ25" s="76">
        <f ca="1">Z25*VLOOKUP('Tipo de Pilha_Furieri2014'!$E$1,'Área - us ur_Furieri2014'!$A$4:$R$6,8,FALSE)/1000</f>
        <v>1.8524484026958297E-2</v>
      </c>
      <c r="AR25" s="76">
        <f ca="1">AA25*VLOOKUP('Tipo de Pilha_Furieri2014'!$E$1,'Área - us ur_Furieri2014'!$A$4:$R$6,9,FALSE)/1000</f>
        <v>1.8377636837424556E-2</v>
      </c>
      <c r="AS25" s="76">
        <f ca="1">AB25*VLOOKUP('Tipo de Pilha_Furieri2014'!$E$1,'Área - us ur_Furieri2014'!$A$4:$R$6,10,FALSE)/1000</f>
        <v>1.2087086937698817E-2</v>
      </c>
      <c r="AT25" s="76">
        <f ca="1">AC25*VLOOKUP('Tipo de Pilha_Furieri2014'!$E$1,'Área - us ur_Furieri2014'!$A$4:$R$6,11,FALSE)/1000</f>
        <v>1.0037067964373016E-2</v>
      </c>
      <c r="AU25" s="76">
        <f ca="1">AD25*VLOOKUP('Tipo de Pilha_Furieri2014'!$E$1,'Área - us ur_Furieri2014'!$A$4:$R$6,12,FALSE)/1000</f>
        <v>8.5780189003254043E-3</v>
      </c>
      <c r="AV25" s="76">
        <f ca="1">AE25*VLOOKUP('Tipo de Pilha_Furieri2014'!$E$1,'Área - us ur_Furieri2014'!$A$4:$R$6,13,FALSE)/1000</f>
        <v>2.6146031675965274E-3</v>
      </c>
      <c r="AW25" s="76">
        <f ca="1">AF25*VLOOKUP('Tipo de Pilha_Furieri2014'!$E$1,'Área - us ur_Furieri2014'!$A$4:$R$6,14,FALSE)/1000</f>
        <v>1.5654677750047395E-3</v>
      </c>
      <c r="AX25" s="76">
        <f ca="1">AG25*VLOOKUP('Tipo de Pilha_Furieri2014'!$E$1,'Área - us ur_Furieri2014'!$A$4:$R$6,15,FALSE)/1000</f>
        <v>6.1558364538670041E-4</v>
      </c>
      <c r="AY25" s="76">
        <f ca="1">AH25*VLOOKUP('Tipo de Pilha_Furieri2014'!$E$1,'Área - us ur_Furieri2014'!$A$4:$R$6,16,FALSE)/1000</f>
        <v>0</v>
      </c>
      <c r="AZ25" s="76">
        <f ca="1">AI25*VLOOKUP('Tipo de Pilha_Furieri2014'!$E$1,'Área - us ur_Furieri2014'!$A$4:$R$6,17,FALSE)/1000</f>
        <v>0</v>
      </c>
      <c r="BA25" s="77">
        <f ca="1">AJ25*VLOOKUP('Tipo de Pilha_Furieri2014'!$E$1,'Área - us ur_Furieri2014'!$A$4:$R$6,18,FALSE)/1000</f>
        <v>0</v>
      </c>
      <c r="BB25" s="70">
        <f t="shared" ca="1" si="19"/>
        <v>9.9691615030651423E-2</v>
      </c>
      <c r="BG25" s="2"/>
      <c r="BL25" s="41"/>
    </row>
    <row r="26" spans="1:64" ht="15" customHeight="1" x14ac:dyDescent="0.2">
      <c r="A26" s="94">
        <f>'Série Vento-5 dias'!J26</f>
        <v>42124</v>
      </c>
      <c r="B26" s="55">
        <f ca="1">'Série Vento-5 dias'!K26</f>
        <v>15.464186639999999</v>
      </c>
      <c r="C26" s="48">
        <f t="shared" ca="1" si="1"/>
        <v>7.7320933200000011E-2</v>
      </c>
      <c r="D26" s="49">
        <f t="shared" ca="1" si="2"/>
        <v>0.23196279959999999</v>
      </c>
      <c r="E26" s="49">
        <f t="shared" ca="1" si="3"/>
        <v>0.38660466599999999</v>
      </c>
      <c r="F26" s="49">
        <f t="shared" ca="1" si="4"/>
        <v>0.54124653239999987</v>
      </c>
      <c r="G26" s="49">
        <f t="shared" ca="1" si="5"/>
        <v>0.69588839880000009</v>
      </c>
      <c r="H26" s="49">
        <f t="shared" ca="1" si="6"/>
        <v>0.85053026520000008</v>
      </c>
      <c r="I26" s="49">
        <f t="shared" ca="1" si="7"/>
        <v>1.0051721316</v>
      </c>
      <c r="J26" s="49">
        <f t="shared" ca="1" si="8"/>
        <v>1.1598139980000002</v>
      </c>
      <c r="K26" s="49">
        <f t="shared" ca="1" si="9"/>
        <v>1.3144558644</v>
      </c>
      <c r="L26" s="49">
        <f t="shared" ca="1" si="10"/>
        <v>1.4690977307999999</v>
      </c>
      <c r="M26" s="49">
        <f t="shared" ca="1" si="11"/>
        <v>1.6237395972000002</v>
      </c>
      <c r="N26" s="49">
        <f t="shared" ca="1" si="12"/>
        <v>1.7783814635999997</v>
      </c>
      <c r="O26" s="49">
        <f t="shared" ca="1" si="13"/>
        <v>1.9330233299999999</v>
      </c>
      <c r="P26" s="49">
        <f t="shared" ca="1" si="14"/>
        <v>2.0876651964000001</v>
      </c>
      <c r="Q26" s="49">
        <f t="shared" ca="1" si="15"/>
        <v>2.2423070627999997</v>
      </c>
      <c r="R26" s="49">
        <f t="shared" ca="1" si="16"/>
        <v>2.3969489292000001</v>
      </c>
      <c r="S26" s="50">
        <f t="shared" ca="1" si="17"/>
        <v>2.5515907956000001</v>
      </c>
      <c r="T26" s="48">
        <f t="shared" ca="1" si="21"/>
        <v>0</v>
      </c>
      <c r="U26" s="49">
        <f t="shared" ca="1" si="21"/>
        <v>0</v>
      </c>
      <c r="V26" s="49">
        <f t="shared" ca="1" si="21"/>
        <v>0</v>
      </c>
      <c r="W26" s="49">
        <f t="shared" ca="1" si="21"/>
        <v>3.4989591863194018</v>
      </c>
      <c r="X26" s="49">
        <f t="shared" ca="1" si="21"/>
        <v>10.747615125752819</v>
      </c>
      <c r="Y26" s="49">
        <f t="shared" ca="1" si="21"/>
        <v>20.770307459052582</v>
      </c>
      <c r="Z26" s="49">
        <f t="shared" ca="1" si="21"/>
        <v>33.567036186218694</v>
      </c>
      <c r="AA26" s="49">
        <f t="shared" ca="1" si="21"/>
        <v>49.137801307251181</v>
      </c>
      <c r="AB26" s="49">
        <f t="shared" ca="1" si="21"/>
        <v>67.482602822149971</v>
      </c>
      <c r="AC26" s="49">
        <f t="shared" ca="1" si="21"/>
        <v>88.60144073091513</v>
      </c>
      <c r="AD26" s="49">
        <f t="shared" ca="1" si="21"/>
        <v>112.4943150335467</v>
      </c>
      <c r="AE26" s="49">
        <f t="shared" ca="1" si="21"/>
        <v>139.16122573004449</v>
      </c>
      <c r="AF26" s="49">
        <f t="shared" ca="1" si="21"/>
        <v>168.60217282040875</v>
      </c>
      <c r="AG26" s="49">
        <f t="shared" ca="1" si="21"/>
        <v>200.81715630463935</v>
      </c>
      <c r="AH26" s="49">
        <f t="shared" ca="1" si="21"/>
        <v>235.80617618273621</v>
      </c>
      <c r="AI26" s="49">
        <f t="shared" ca="1" si="21"/>
        <v>273.56923245469955</v>
      </c>
      <c r="AJ26" s="49">
        <f t="shared" ca="1" si="20"/>
        <v>314.10632512052916</v>
      </c>
      <c r="AK26" s="75">
        <f ca="1">T26*VLOOKUP('Tipo de Pilha_Furieri2014'!$E$1,'Área - us ur_Furieri2014'!$A$4:$R$6,2,FALSE)/1000</f>
        <v>0</v>
      </c>
      <c r="AL26" s="76">
        <f ca="1">U26*VLOOKUP('Tipo de Pilha_Furieri2014'!$E$1,'Área - us ur_Furieri2014'!$A$4:$R$6,3,FALSE)/1000</f>
        <v>0</v>
      </c>
      <c r="AM26" s="76">
        <f ca="1">V26*VLOOKUP('Tipo de Pilha_Furieri2014'!$E$1,'Área - us ur_Furieri2014'!$A$4:$R$6,4,FALSE)/1000</f>
        <v>0</v>
      </c>
      <c r="AN26" s="76">
        <f ca="1">W26*VLOOKUP('Tipo de Pilha_Furieri2014'!$E$1,'Área - us ur_Furieri2014'!$A$4:$R$6,5,FALSE)/1000</f>
        <v>3.3939904107298198E-4</v>
      </c>
      <c r="AO26" s="76">
        <f ca="1">X26*VLOOKUP('Tipo de Pilha_Furieri2014'!$E$1,'Área - us ur_Furieri2014'!$A$4:$R$6,6,FALSE)/1000</f>
        <v>1.7088708049946984E-3</v>
      </c>
      <c r="AP26" s="76">
        <f ca="1">Y26*VLOOKUP('Tipo de Pilha_Furieri2014'!$E$1,'Área - us ur_Furieri2014'!$A$4:$R$6,7,FALSE)/1000</f>
        <v>4.2163724141876741E-3</v>
      </c>
      <c r="AQ26" s="76">
        <f ca="1">Z26*VLOOKUP('Tipo de Pilha_Furieri2014'!$E$1,'Área - us ur_Furieri2014'!$A$4:$R$6,8,FALSE)/1000</f>
        <v>5.1357565364914598E-3</v>
      </c>
      <c r="AR26" s="76">
        <f ca="1">AA26*VLOOKUP('Tipo de Pilha_Furieri2014'!$E$1,'Área - us ur_Furieri2014'!$A$4:$R$6,9,FALSE)/1000</f>
        <v>5.3560203424903785E-3</v>
      </c>
      <c r="AS26" s="76">
        <f ca="1">AB26*VLOOKUP('Tipo de Pilha_Furieri2014'!$E$1,'Área - us ur_Furieri2014'!$A$4:$R$6,10,FALSE)/1000</f>
        <v>3.6440605523960987E-3</v>
      </c>
      <c r="AT26" s="76">
        <f ca="1">AC26*VLOOKUP('Tipo de Pilha_Furieri2014'!$E$1,'Área - us ur_Furieri2014'!$A$4:$R$6,11,FALSE)/1000</f>
        <v>3.1010504255820298E-3</v>
      </c>
      <c r="AU26" s="76">
        <f ca="1">AD26*VLOOKUP('Tipo de Pilha_Furieri2014'!$E$1,'Área - us ur_Furieri2014'!$A$4:$R$6,12,FALSE)/1000</f>
        <v>2.6998635608051205E-3</v>
      </c>
      <c r="AV26" s="76">
        <f ca="1">AE26*VLOOKUP('Tipo de Pilha_Furieri2014'!$E$1,'Área - us ur_Furieri2014'!$A$4:$R$6,13,FALSE)/1000</f>
        <v>8.3496735438026693E-4</v>
      </c>
      <c r="AW26" s="76">
        <f ca="1">AF26*VLOOKUP('Tipo de Pilha_Furieri2014'!$E$1,'Área - us ur_Furieri2014'!$A$4:$R$6,14,FALSE)/1000</f>
        <v>5.0580651846122624E-4</v>
      </c>
      <c r="AX26" s="76">
        <f ca="1">AG26*VLOOKUP('Tipo de Pilha_Furieri2014'!$E$1,'Área - us ur_Furieri2014'!$A$4:$R$6,15,FALSE)/1000</f>
        <v>2.0081715630463937E-4</v>
      </c>
      <c r="AY26" s="76">
        <f ca="1">AH26*VLOOKUP('Tipo de Pilha_Furieri2014'!$E$1,'Área - us ur_Furieri2014'!$A$4:$R$6,16,FALSE)/1000</f>
        <v>0</v>
      </c>
      <c r="AZ26" s="76">
        <f ca="1">AI26*VLOOKUP('Tipo de Pilha_Furieri2014'!$E$1,'Área - us ur_Furieri2014'!$A$4:$R$6,17,FALSE)/1000</f>
        <v>0</v>
      </c>
      <c r="BA26" s="77">
        <f ca="1">AJ26*VLOOKUP('Tipo de Pilha_Furieri2014'!$E$1,'Área - us ur_Furieri2014'!$A$4:$R$6,18,FALSE)/1000</f>
        <v>0</v>
      </c>
      <c r="BB26" s="70">
        <f t="shared" ca="1" si="19"/>
        <v>2.7742984707166574E-2</v>
      </c>
      <c r="BL26" s="41"/>
    </row>
    <row r="27" spans="1:64" ht="15" customHeight="1" x14ac:dyDescent="0.2">
      <c r="A27" s="94">
        <f>'Série Vento-5 dias'!J27</f>
        <v>42129</v>
      </c>
      <c r="B27" s="55">
        <f ca="1">'Série Vento-5 dias'!K27</f>
        <v>14.605065159999999</v>
      </c>
      <c r="C27" s="48">
        <f t="shared" ca="1" si="1"/>
        <v>7.3025325800000013E-2</v>
      </c>
      <c r="D27" s="49">
        <f t="shared" ca="1" si="2"/>
        <v>0.21907597739999998</v>
      </c>
      <c r="E27" s="49">
        <f t="shared" ca="1" si="3"/>
        <v>0.36512662899999998</v>
      </c>
      <c r="F27" s="49">
        <f t="shared" ca="1" si="4"/>
        <v>0.51117728059999989</v>
      </c>
      <c r="G27" s="49">
        <f t="shared" ca="1" si="5"/>
        <v>0.65722793219999998</v>
      </c>
      <c r="H27" s="49">
        <f t="shared" ca="1" si="6"/>
        <v>0.80327858380000006</v>
      </c>
      <c r="I27" s="49">
        <f t="shared" ca="1" si="7"/>
        <v>0.94932923539999992</v>
      </c>
      <c r="J27" s="49">
        <f t="shared" ca="1" si="8"/>
        <v>1.095379887</v>
      </c>
      <c r="K27" s="49">
        <f t="shared" ca="1" si="9"/>
        <v>1.2414305386</v>
      </c>
      <c r="L27" s="49">
        <f t="shared" ca="1" si="10"/>
        <v>1.3874811901999999</v>
      </c>
      <c r="M27" s="49">
        <f t="shared" ca="1" si="11"/>
        <v>1.5335318417999999</v>
      </c>
      <c r="N27" s="49">
        <f t="shared" ca="1" si="12"/>
        <v>1.6795824933999997</v>
      </c>
      <c r="O27" s="49">
        <f t="shared" ca="1" si="13"/>
        <v>1.8256331449999998</v>
      </c>
      <c r="P27" s="49">
        <f t="shared" ca="1" si="14"/>
        <v>1.9716837966</v>
      </c>
      <c r="Q27" s="49">
        <f t="shared" ca="1" si="15"/>
        <v>2.1177344481999998</v>
      </c>
      <c r="R27" s="49">
        <f t="shared" ca="1" si="16"/>
        <v>2.2637850998000002</v>
      </c>
      <c r="S27" s="50">
        <f t="shared" ca="1" si="17"/>
        <v>2.4098357513999997</v>
      </c>
      <c r="T27" s="48">
        <f t="shared" ca="1" si="21"/>
        <v>0</v>
      </c>
      <c r="U27" s="49">
        <f t="shared" ca="1" si="21"/>
        <v>0</v>
      </c>
      <c r="V27" s="49">
        <f t="shared" ca="1" si="21"/>
        <v>0</v>
      </c>
      <c r="W27" s="49">
        <f t="shared" ca="1" si="21"/>
        <v>2.4116375663654424</v>
      </c>
      <c r="X27" s="49">
        <f t="shared" ca="1" si="21"/>
        <v>8.6753852289694926</v>
      </c>
      <c r="Y27" s="49">
        <f t="shared" ca="1" si="21"/>
        <v>17.413504860176555</v>
      </c>
      <c r="Z27" s="49">
        <f t="shared" ca="1" si="21"/>
        <v>28.625996459986609</v>
      </c>
      <c r="AA27" s="49">
        <f t="shared" ca="1" si="21"/>
        <v>42.312860028399705</v>
      </c>
      <c r="AB27" s="49">
        <f t="shared" ca="1" si="21"/>
        <v>58.474095565415801</v>
      </c>
      <c r="AC27" s="49">
        <f t="shared" ca="1" si="21"/>
        <v>77.1097030710349</v>
      </c>
      <c r="AD27" s="49">
        <f t="shared" ca="1" si="21"/>
        <v>98.219682545257001</v>
      </c>
      <c r="AE27" s="49">
        <f t="shared" ca="1" si="21"/>
        <v>121.80403398808208</v>
      </c>
      <c r="AF27" s="49">
        <f t="shared" ca="1" si="21"/>
        <v>147.86275739951026</v>
      </c>
      <c r="AG27" s="49">
        <f t="shared" ca="1" si="21"/>
        <v>176.39585277954146</v>
      </c>
      <c r="AH27" s="49">
        <f t="shared" ca="1" si="21"/>
        <v>207.40332012817555</v>
      </c>
      <c r="AI27" s="49">
        <f t="shared" ca="1" si="21"/>
        <v>240.88515944541282</v>
      </c>
      <c r="AJ27" s="49">
        <f t="shared" ca="1" si="20"/>
        <v>276.84137073125294</v>
      </c>
      <c r="AK27" s="75">
        <f ca="1">T27*VLOOKUP('Tipo de Pilha_Furieri2014'!$E$1,'Área - us ur_Furieri2014'!$A$4:$R$6,2,FALSE)/1000</f>
        <v>0</v>
      </c>
      <c r="AL27" s="76">
        <f ca="1">U27*VLOOKUP('Tipo de Pilha_Furieri2014'!$E$1,'Área - us ur_Furieri2014'!$A$4:$R$6,3,FALSE)/1000</f>
        <v>0</v>
      </c>
      <c r="AM27" s="76">
        <f ca="1">V27*VLOOKUP('Tipo de Pilha_Furieri2014'!$E$1,'Área - us ur_Furieri2014'!$A$4:$R$6,4,FALSE)/1000</f>
        <v>0</v>
      </c>
      <c r="AN27" s="76">
        <f ca="1">W27*VLOOKUP('Tipo de Pilha_Furieri2014'!$E$1,'Área - us ur_Furieri2014'!$A$4:$R$6,5,FALSE)/1000</f>
        <v>2.3392884393744789E-4</v>
      </c>
      <c r="AO27" s="76">
        <f ca="1">X27*VLOOKUP('Tipo de Pilha_Furieri2014'!$E$1,'Área - us ur_Furieri2014'!$A$4:$R$6,6,FALSE)/1000</f>
        <v>1.3793862514061494E-3</v>
      </c>
      <c r="AP27" s="76">
        <f ca="1">Y27*VLOOKUP('Tipo de Pilha_Furieri2014'!$E$1,'Área - us ur_Furieri2014'!$A$4:$R$6,7,FALSE)/1000</f>
        <v>3.5349414866158407E-3</v>
      </c>
      <c r="AQ27" s="76">
        <f ca="1">Z27*VLOOKUP('Tipo de Pilha_Furieri2014'!$E$1,'Área - us ur_Furieri2014'!$A$4:$R$6,8,FALSE)/1000</f>
        <v>4.3797774583779515E-3</v>
      </c>
      <c r="AR27" s="76">
        <f ca="1">AA27*VLOOKUP('Tipo de Pilha_Furieri2014'!$E$1,'Área - us ur_Furieri2014'!$A$4:$R$6,9,FALSE)/1000</f>
        <v>4.6121017430955681E-3</v>
      </c>
      <c r="AS27" s="76">
        <f ca="1">AB27*VLOOKUP('Tipo de Pilha_Furieri2014'!$E$1,'Área - us ur_Furieri2014'!$A$4:$R$6,10,FALSE)/1000</f>
        <v>3.1576011605324535E-3</v>
      </c>
      <c r="AT27" s="76">
        <f ca="1">AC27*VLOOKUP('Tipo de Pilha_Furieri2014'!$E$1,'Área - us ur_Furieri2014'!$A$4:$R$6,11,FALSE)/1000</f>
        <v>2.6988396074862217E-3</v>
      </c>
      <c r="AU27" s="76">
        <f ca="1">AD27*VLOOKUP('Tipo de Pilha_Furieri2014'!$E$1,'Área - us ur_Furieri2014'!$A$4:$R$6,12,FALSE)/1000</f>
        <v>2.3572723810861679E-3</v>
      </c>
      <c r="AV27" s="76">
        <f ca="1">AE27*VLOOKUP('Tipo de Pilha_Furieri2014'!$E$1,'Área - us ur_Furieri2014'!$A$4:$R$6,13,FALSE)/1000</f>
        <v>7.3082420392849251E-4</v>
      </c>
      <c r="AW27" s="76">
        <f ca="1">AF27*VLOOKUP('Tipo de Pilha_Furieri2014'!$E$1,'Área - us ur_Furieri2014'!$A$4:$R$6,14,FALSE)/1000</f>
        <v>4.4358827219853083E-4</v>
      </c>
      <c r="AX27" s="76">
        <f ca="1">AG27*VLOOKUP('Tipo de Pilha_Furieri2014'!$E$1,'Área - us ur_Furieri2014'!$A$4:$R$6,15,FALSE)/1000</f>
        <v>1.7639585277954146E-4</v>
      </c>
      <c r="AY27" s="76">
        <f ca="1">AH27*VLOOKUP('Tipo de Pilha_Furieri2014'!$E$1,'Área - us ur_Furieri2014'!$A$4:$R$6,16,FALSE)/1000</f>
        <v>0</v>
      </c>
      <c r="AZ27" s="76">
        <f ca="1">AI27*VLOOKUP('Tipo de Pilha_Furieri2014'!$E$1,'Área - us ur_Furieri2014'!$A$4:$R$6,17,FALSE)/1000</f>
        <v>0</v>
      </c>
      <c r="BA27" s="77">
        <f ca="1">AJ27*VLOOKUP('Tipo de Pilha_Furieri2014'!$E$1,'Área - us ur_Furieri2014'!$A$4:$R$6,18,FALSE)/1000</f>
        <v>0</v>
      </c>
      <c r="BB27" s="70">
        <f t="shared" ca="1" si="19"/>
        <v>2.3704657261444363E-2</v>
      </c>
      <c r="BD27" s="41" t="s">
        <v>48</v>
      </c>
      <c r="BE27" s="3" t="s">
        <v>4</v>
      </c>
      <c r="BL27" s="41"/>
    </row>
    <row r="28" spans="1:64" ht="15" customHeight="1" x14ac:dyDescent="0.2">
      <c r="A28" s="94">
        <f>'Série Vento-5 dias'!J28</f>
        <v>42134</v>
      </c>
      <c r="B28" s="55">
        <f ca="1">'Série Vento-5 dias'!K28</f>
        <v>14.605065159999999</v>
      </c>
      <c r="C28" s="48">
        <f t="shared" ca="1" si="1"/>
        <v>7.3025325800000013E-2</v>
      </c>
      <c r="D28" s="49">
        <f t="shared" ca="1" si="2"/>
        <v>0.21907597739999998</v>
      </c>
      <c r="E28" s="49">
        <f t="shared" ca="1" si="3"/>
        <v>0.36512662899999998</v>
      </c>
      <c r="F28" s="49">
        <f t="shared" ca="1" si="4"/>
        <v>0.51117728059999989</v>
      </c>
      <c r="G28" s="49">
        <f t="shared" ca="1" si="5"/>
        <v>0.65722793219999998</v>
      </c>
      <c r="H28" s="49">
        <f t="shared" ca="1" si="6"/>
        <v>0.80327858380000006</v>
      </c>
      <c r="I28" s="49">
        <f t="shared" ca="1" si="7"/>
        <v>0.94932923539999992</v>
      </c>
      <c r="J28" s="49">
        <f t="shared" ca="1" si="8"/>
        <v>1.095379887</v>
      </c>
      <c r="K28" s="49">
        <f t="shared" ca="1" si="9"/>
        <v>1.2414305386</v>
      </c>
      <c r="L28" s="49">
        <f t="shared" ca="1" si="10"/>
        <v>1.3874811901999999</v>
      </c>
      <c r="M28" s="49">
        <f t="shared" ca="1" si="11"/>
        <v>1.5335318417999999</v>
      </c>
      <c r="N28" s="49">
        <f t="shared" ca="1" si="12"/>
        <v>1.6795824933999997</v>
      </c>
      <c r="O28" s="49">
        <f t="shared" ca="1" si="13"/>
        <v>1.8256331449999998</v>
      </c>
      <c r="P28" s="49">
        <f t="shared" ca="1" si="14"/>
        <v>1.9716837966</v>
      </c>
      <c r="Q28" s="49">
        <f t="shared" ca="1" si="15"/>
        <v>2.1177344481999998</v>
      </c>
      <c r="R28" s="49">
        <f t="shared" ca="1" si="16"/>
        <v>2.2637850998000002</v>
      </c>
      <c r="S28" s="50">
        <f t="shared" ca="1" si="17"/>
        <v>2.4098357513999997</v>
      </c>
      <c r="T28" s="48">
        <f t="shared" ca="1" si="21"/>
        <v>0</v>
      </c>
      <c r="U28" s="49">
        <f t="shared" ca="1" si="21"/>
        <v>0</v>
      </c>
      <c r="V28" s="49">
        <f t="shared" ca="1" si="21"/>
        <v>0</v>
      </c>
      <c r="W28" s="49">
        <f t="shared" ca="1" si="21"/>
        <v>2.4116375663654424</v>
      </c>
      <c r="X28" s="49">
        <f t="shared" ca="1" si="21"/>
        <v>8.6753852289694926</v>
      </c>
      <c r="Y28" s="49">
        <f t="shared" ca="1" si="21"/>
        <v>17.413504860176555</v>
      </c>
      <c r="Z28" s="49">
        <f t="shared" ca="1" si="21"/>
        <v>28.625996459986609</v>
      </c>
      <c r="AA28" s="49">
        <f t="shared" ca="1" si="21"/>
        <v>42.312860028399705</v>
      </c>
      <c r="AB28" s="49">
        <f t="shared" ca="1" si="21"/>
        <v>58.474095565415801</v>
      </c>
      <c r="AC28" s="49">
        <f t="shared" ca="1" si="21"/>
        <v>77.1097030710349</v>
      </c>
      <c r="AD28" s="49">
        <f t="shared" ca="1" si="21"/>
        <v>98.219682545257001</v>
      </c>
      <c r="AE28" s="49">
        <f t="shared" ca="1" si="21"/>
        <v>121.80403398808208</v>
      </c>
      <c r="AF28" s="49">
        <f t="shared" ca="1" si="21"/>
        <v>147.86275739951026</v>
      </c>
      <c r="AG28" s="49">
        <f t="shared" ca="1" si="21"/>
        <v>176.39585277954146</v>
      </c>
      <c r="AH28" s="49">
        <f t="shared" ca="1" si="21"/>
        <v>207.40332012817555</v>
      </c>
      <c r="AI28" s="49">
        <f t="shared" ca="1" si="21"/>
        <v>240.88515944541282</v>
      </c>
      <c r="AJ28" s="49">
        <f t="shared" ca="1" si="20"/>
        <v>276.84137073125294</v>
      </c>
      <c r="AK28" s="75">
        <f ca="1">T28*VLOOKUP('Tipo de Pilha_Furieri2014'!$E$1,'Área - us ur_Furieri2014'!$A$4:$R$6,2,FALSE)/1000</f>
        <v>0</v>
      </c>
      <c r="AL28" s="76">
        <f ca="1">U28*VLOOKUP('Tipo de Pilha_Furieri2014'!$E$1,'Área - us ur_Furieri2014'!$A$4:$R$6,3,FALSE)/1000</f>
        <v>0</v>
      </c>
      <c r="AM28" s="76">
        <f ca="1">V28*VLOOKUP('Tipo de Pilha_Furieri2014'!$E$1,'Área - us ur_Furieri2014'!$A$4:$R$6,4,FALSE)/1000</f>
        <v>0</v>
      </c>
      <c r="AN28" s="76">
        <f ca="1">W28*VLOOKUP('Tipo de Pilha_Furieri2014'!$E$1,'Área - us ur_Furieri2014'!$A$4:$R$6,5,FALSE)/1000</f>
        <v>2.3392884393744789E-4</v>
      </c>
      <c r="AO28" s="76">
        <f ca="1">X28*VLOOKUP('Tipo de Pilha_Furieri2014'!$E$1,'Área - us ur_Furieri2014'!$A$4:$R$6,6,FALSE)/1000</f>
        <v>1.3793862514061494E-3</v>
      </c>
      <c r="AP28" s="76">
        <f ca="1">Y28*VLOOKUP('Tipo de Pilha_Furieri2014'!$E$1,'Área - us ur_Furieri2014'!$A$4:$R$6,7,FALSE)/1000</f>
        <v>3.5349414866158407E-3</v>
      </c>
      <c r="AQ28" s="76">
        <f ca="1">Z28*VLOOKUP('Tipo de Pilha_Furieri2014'!$E$1,'Área - us ur_Furieri2014'!$A$4:$R$6,8,FALSE)/1000</f>
        <v>4.3797774583779515E-3</v>
      </c>
      <c r="AR28" s="76">
        <f ca="1">AA28*VLOOKUP('Tipo de Pilha_Furieri2014'!$E$1,'Área - us ur_Furieri2014'!$A$4:$R$6,9,FALSE)/1000</f>
        <v>4.6121017430955681E-3</v>
      </c>
      <c r="AS28" s="76">
        <f ca="1">AB28*VLOOKUP('Tipo de Pilha_Furieri2014'!$E$1,'Área - us ur_Furieri2014'!$A$4:$R$6,10,FALSE)/1000</f>
        <v>3.1576011605324535E-3</v>
      </c>
      <c r="AT28" s="76">
        <f ca="1">AC28*VLOOKUP('Tipo de Pilha_Furieri2014'!$E$1,'Área - us ur_Furieri2014'!$A$4:$R$6,11,FALSE)/1000</f>
        <v>2.6988396074862217E-3</v>
      </c>
      <c r="AU28" s="76">
        <f ca="1">AD28*VLOOKUP('Tipo de Pilha_Furieri2014'!$E$1,'Área - us ur_Furieri2014'!$A$4:$R$6,12,FALSE)/1000</f>
        <v>2.3572723810861679E-3</v>
      </c>
      <c r="AV28" s="76">
        <f ca="1">AE28*VLOOKUP('Tipo de Pilha_Furieri2014'!$E$1,'Área - us ur_Furieri2014'!$A$4:$R$6,13,FALSE)/1000</f>
        <v>7.3082420392849251E-4</v>
      </c>
      <c r="AW28" s="76">
        <f ca="1">AF28*VLOOKUP('Tipo de Pilha_Furieri2014'!$E$1,'Área - us ur_Furieri2014'!$A$4:$R$6,14,FALSE)/1000</f>
        <v>4.4358827219853083E-4</v>
      </c>
      <c r="AX28" s="76">
        <f ca="1">AG28*VLOOKUP('Tipo de Pilha_Furieri2014'!$E$1,'Área - us ur_Furieri2014'!$A$4:$R$6,15,FALSE)/1000</f>
        <v>1.7639585277954146E-4</v>
      </c>
      <c r="AY28" s="76">
        <f ca="1">AH28*VLOOKUP('Tipo de Pilha_Furieri2014'!$E$1,'Área - us ur_Furieri2014'!$A$4:$R$6,16,FALSE)/1000</f>
        <v>0</v>
      </c>
      <c r="AZ28" s="76">
        <f ca="1">AI28*VLOOKUP('Tipo de Pilha_Furieri2014'!$E$1,'Área - us ur_Furieri2014'!$A$4:$R$6,17,FALSE)/1000</f>
        <v>0</v>
      </c>
      <c r="BA28" s="77">
        <f ca="1">AJ28*VLOOKUP('Tipo de Pilha_Furieri2014'!$E$1,'Área - us ur_Furieri2014'!$A$4:$R$6,18,FALSE)/1000</f>
        <v>0</v>
      </c>
      <c r="BB28" s="70">
        <f t="shared" ca="1" si="19"/>
        <v>2.3704657261444363E-2</v>
      </c>
      <c r="BD28" s="41" t="s">
        <v>49</v>
      </c>
      <c r="BE28" s="3" t="s">
        <v>5</v>
      </c>
      <c r="BL28" s="41"/>
    </row>
    <row r="29" spans="1:64" ht="15" customHeight="1" x14ac:dyDescent="0.2">
      <c r="A29" s="94">
        <f>'Série Vento-5 dias'!J29</f>
        <v>42139</v>
      </c>
      <c r="B29" s="55">
        <f ca="1">'Série Vento-5 dias'!K29</f>
        <v>15.464186639999999</v>
      </c>
      <c r="C29" s="48">
        <f t="shared" ca="1" si="1"/>
        <v>7.7320933200000011E-2</v>
      </c>
      <c r="D29" s="49">
        <f t="shared" ca="1" si="2"/>
        <v>0.23196279959999999</v>
      </c>
      <c r="E29" s="49">
        <f t="shared" ca="1" si="3"/>
        <v>0.38660466599999999</v>
      </c>
      <c r="F29" s="49">
        <f t="shared" ca="1" si="4"/>
        <v>0.54124653239999987</v>
      </c>
      <c r="G29" s="49">
        <f t="shared" ca="1" si="5"/>
        <v>0.69588839880000009</v>
      </c>
      <c r="H29" s="49">
        <f t="shared" ca="1" si="6"/>
        <v>0.85053026520000008</v>
      </c>
      <c r="I29" s="49">
        <f t="shared" ca="1" si="7"/>
        <v>1.0051721316</v>
      </c>
      <c r="J29" s="49">
        <f t="shared" ca="1" si="8"/>
        <v>1.1598139980000002</v>
      </c>
      <c r="K29" s="49">
        <f t="shared" ca="1" si="9"/>
        <v>1.3144558644</v>
      </c>
      <c r="L29" s="49">
        <f t="shared" ca="1" si="10"/>
        <v>1.4690977307999999</v>
      </c>
      <c r="M29" s="49">
        <f t="shared" ca="1" si="11"/>
        <v>1.6237395972000002</v>
      </c>
      <c r="N29" s="49">
        <f t="shared" ca="1" si="12"/>
        <v>1.7783814635999997</v>
      </c>
      <c r="O29" s="49">
        <f t="shared" ca="1" si="13"/>
        <v>1.9330233299999999</v>
      </c>
      <c r="P29" s="49">
        <f t="shared" ca="1" si="14"/>
        <v>2.0876651964000001</v>
      </c>
      <c r="Q29" s="49">
        <f t="shared" ca="1" si="15"/>
        <v>2.2423070627999997</v>
      </c>
      <c r="R29" s="49">
        <f t="shared" ca="1" si="16"/>
        <v>2.3969489292000001</v>
      </c>
      <c r="S29" s="50">
        <f t="shared" ca="1" si="17"/>
        <v>2.5515907956000001</v>
      </c>
      <c r="T29" s="48">
        <f t="shared" ca="1" si="21"/>
        <v>0</v>
      </c>
      <c r="U29" s="49">
        <f t="shared" ca="1" si="21"/>
        <v>0</v>
      </c>
      <c r="V29" s="49">
        <f t="shared" ca="1" si="21"/>
        <v>0</v>
      </c>
      <c r="W29" s="49">
        <f t="shared" ca="1" si="21"/>
        <v>3.4989591863194018</v>
      </c>
      <c r="X29" s="49">
        <f t="shared" ca="1" si="21"/>
        <v>10.747615125752819</v>
      </c>
      <c r="Y29" s="49">
        <f t="shared" ca="1" si="21"/>
        <v>20.770307459052582</v>
      </c>
      <c r="Z29" s="49">
        <f t="shared" ca="1" si="21"/>
        <v>33.567036186218694</v>
      </c>
      <c r="AA29" s="49">
        <f t="shared" ca="1" si="21"/>
        <v>49.137801307251181</v>
      </c>
      <c r="AB29" s="49">
        <f t="shared" ca="1" si="21"/>
        <v>67.482602822149971</v>
      </c>
      <c r="AC29" s="49">
        <f t="shared" ca="1" si="21"/>
        <v>88.60144073091513</v>
      </c>
      <c r="AD29" s="49">
        <f t="shared" ca="1" si="21"/>
        <v>112.4943150335467</v>
      </c>
      <c r="AE29" s="49">
        <f t="shared" ca="1" si="21"/>
        <v>139.16122573004449</v>
      </c>
      <c r="AF29" s="49">
        <f t="shared" ca="1" si="21"/>
        <v>168.60217282040875</v>
      </c>
      <c r="AG29" s="49">
        <f t="shared" ca="1" si="21"/>
        <v>200.81715630463935</v>
      </c>
      <c r="AH29" s="49">
        <f t="shared" ca="1" si="21"/>
        <v>235.80617618273621</v>
      </c>
      <c r="AI29" s="49">
        <f t="shared" ca="1" si="21"/>
        <v>273.56923245469955</v>
      </c>
      <c r="AJ29" s="49">
        <f t="shared" ca="1" si="20"/>
        <v>314.10632512052916</v>
      </c>
      <c r="AK29" s="75">
        <f ca="1">T29*VLOOKUP('Tipo de Pilha_Furieri2014'!$E$1,'Área - us ur_Furieri2014'!$A$4:$R$6,2,FALSE)/1000</f>
        <v>0</v>
      </c>
      <c r="AL29" s="76">
        <f ca="1">U29*VLOOKUP('Tipo de Pilha_Furieri2014'!$E$1,'Área - us ur_Furieri2014'!$A$4:$R$6,3,FALSE)/1000</f>
        <v>0</v>
      </c>
      <c r="AM29" s="76">
        <f ca="1">V29*VLOOKUP('Tipo de Pilha_Furieri2014'!$E$1,'Área - us ur_Furieri2014'!$A$4:$R$6,4,FALSE)/1000</f>
        <v>0</v>
      </c>
      <c r="AN29" s="76">
        <f ca="1">W29*VLOOKUP('Tipo de Pilha_Furieri2014'!$E$1,'Área - us ur_Furieri2014'!$A$4:$R$6,5,FALSE)/1000</f>
        <v>3.3939904107298198E-4</v>
      </c>
      <c r="AO29" s="76">
        <f ca="1">X29*VLOOKUP('Tipo de Pilha_Furieri2014'!$E$1,'Área - us ur_Furieri2014'!$A$4:$R$6,6,FALSE)/1000</f>
        <v>1.7088708049946984E-3</v>
      </c>
      <c r="AP29" s="76">
        <f ca="1">Y29*VLOOKUP('Tipo de Pilha_Furieri2014'!$E$1,'Área - us ur_Furieri2014'!$A$4:$R$6,7,FALSE)/1000</f>
        <v>4.2163724141876741E-3</v>
      </c>
      <c r="AQ29" s="76">
        <f ca="1">Z29*VLOOKUP('Tipo de Pilha_Furieri2014'!$E$1,'Área - us ur_Furieri2014'!$A$4:$R$6,8,FALSE)/1000</f>
        <v>5.1357565364914598E-3</v>
      </c>
      <c r="AR29" s="76">
        <f ca="1">AA29*VLOOKUP('Tipo de Pilha_Furieri2014'!$E$1,'Área - us ur_Furieri2014'!$A$4:$R$6,9,FALSE)/1000</f>
        <v>5.3560203424903785E-3</v>
      </c>
      <c r="AS29" s="76">
        <f ca="1">AB29*VLOOKUP('Tipo de Pilha_Furieri2014'!$E$1,'Área - us ur_Furieri2014'!$A$4:$R$6,10,FALSE)/1000</f>
        <v>3.6440605523960987E-3</v>
      </c>
      <c r="AT29" s="76">
        <f ca="1">AC29*VLOOKUP('Tipo de Pilha_Furieri2014'!$E$1,'Área - us ur_Furieri2014'!$A$4:$R$6,11,FALSE)/1000</f>
        <v>3.1010504255820298E-3</v>
      </c>
      <c r="AU29" s="76">
        <f ca="1">AD29*VLOOKUP('Tipo de Pilha_Furieri2014'!$E$1,'Área - us ur_Furieri2014'!$A$4:$R$6,12,FALSE)/1000</f>
        <v>2.6998635608051205E-3</v>
      </c>
      <c r="AV29" s="76">
        <f ca="1">AE29*VLOOKUP('Tipo de Pilha_Furieri2014'!$E$1,'Área - us ur_Furieri2014'!$A$4:$R$6,13,FALSE)/1000</f>
        <v>8.3496735438026693E-4</v>
      </c>
      <c r="AW29" s="76">
        <f ca="1">AF29*VLOOKUP('Tipo de Pilha_Furieri2014'!$E$1,'Área - us ur_Furieri2014'!$A$4:$R$6,14,FALSE)/1000</f>
        <v>5.0580651846122624E-4</v>
      </c>
      <c r="AX29" s="76">
        <f ca="1">AG29*VLOOKUP('Tipo de Pilha_Furieri2014'!$E$1,'Área - us ur_Furieri2014'!$A$4:$R$6,15,FALSE)/1000</f>
        <v>2.0081715630463937E-4</v>
      </c>
      <c r="AY29" s="76">
        <f ca="1">AH29*VLOOKUP('Tipo de Pilha_Furieri2014'!$E$1,'Área - us ur_Furieri2014'!$A$4:$R$6,16,FALSE)/1000</f>
        <v>0</v>
      </c>
      <c r="AZ29" s="76">
        <f ca="1">AI29*VLOOKUP('Tipo de Pilha_Furieri2014'!$E$1,'Área - us ur_Furieri2014'!$A$4:$R$6,17,FALSE)/1000</f>
        <v>0</v>
      </c>
      <c r="BA29" s="77">
        <f ca="1">AJ29*VLOOKUP('Tipo de Pilha_Furieri2014'!$E$1,'Área - us ur_Furieri2014'!$A$4:$R$6,18,FALSE)/1000</f>
        <v>0</v>
      </c>
      <c r="BB29" s="70">
        <f t="shared" ca="1" si="19"/>
        <v>2.7742984707166574E-2</v>
      </c>
      <c r="BD29" s="1" t="s">
        <v>2</v>
      </c>
      <c r="BE29" s="3" t="s">
        <v>26</v>
      </c>
      <c r="BL29" s="41"/>
    </row>
    <row r="30" spans="1:64" ht="15" customHeight="1" x14ac:dyDescent="0.2">
      <c r="A30" s="94">
        <f>'Série Vento-5 dias'!J30</f>
        <v>42144</v>
      </c>
      <c r="B30" s="55">
        <f ca="1">'Série Vento-5 dias'!K30</f>
        <v>12.027700719999999</v>
      </c>
      <c r="C30" s="48">
        <f t="shared" ca="1" si="1"/>
        <v>6.0138503600000004E-2</v>
      </c>
      <c r="D30" s="49">
        <f t="shared" ca="1" si="2"/>
        <v>0.18041551079999998</v>
      </c>
      <c r="E30" s="49">
        <f t="shared" ca="1" si="3"/>
        <v>0.30069251799999996</v>
      </c>
      <c r="F30" s="49">
        <f t="shared" ca="1" si="4"/>
        <v>0.42096952519999992</v>
      </c>
      <c r="G30" s="49">
        <f t="shared" ca="1" si="5"/>
        <v>0.54124653239999998</v>
      </c>
      <c r="H30" s="49">
        <f t="shared" ca="1" si="6"/>
        <v>0.66152353959999999</v>
      </c>
      <c r="I30" s="49">
        <f t="shared" ca="1" si="7"/>
        <v>0.78180054679999988</v>
      </c>
      <c r="J30" s="49">
        <f t="shared" ca="1" si="8"/>
        <v>0.902077554</v>
      </c>
      <c r="K30" s="49">
        <f t="shared" ca="1" si="9"/>
        <v>1.0223545612</v>
      </c>
      <c r="L30" s="49">
        <f t="shared" ca="1" si="10"/>
        <v>1.1426315683999999</v>
      </c>
      <c r="M30" s="49">
        <f t="shared" ca="1" si="11"/>
        <v>1.2629085756</v>
      </c>
      <c r="N30" s="49">
        <f t="shared" ca="1" si="12"/>
        <v>1.3831855827999997</v>
      </c>
      <c r="O30" s="49">
        <f t="shared" ca="1" si="13"/>
        <v>1.5034625899999998</v>
      </c>
      <c r="P30" s="49">
        <f t="shared" ca="1" si="14"/>
        <v>1.6237395971999999</v>
      </c>
      <c r="Q30" s="49">
        <f t="shared" ca="1" si="15"/>
        <v>1.7440166043999996</v>
      </c>
      <c r="R30" s="49">
        <f t="shared" ca="1" si="16"/>
        <v>1.8642936116000002</v>
      </c>
      <c r="S30" s="50">
        <f t="shared" ca="1" si="17"/>
        <v>1.9845706187999999</v>
      </c>
      <c r="T30" s="48">
        <f t="shared" ca="1" si="21"/>
        <v>0</v>
      </c>
      <c r="U30" s="49">
        <f t="shared" ca="1" si="21"/>
        <v>0</v>
      </c>
      <c r="V30" s="49">
        <f t="shared" ca="1" si="21"/>
        <v>0</v>
      </c>
      <c r="W30" s="49">
        <f t="shared" ca="1" si="21"/>
        <v>0</v>
      </c>
      <c r="X30" s="49">
        <f t="shared" ca="1" si="21"/>
        <v>3.4989591863194063</v>
      </c>
      <c r="Y30" s="49">
        <f t="shared" ca="1" si="21"/>
        <v>8.8970711545569401</v>
      </c>
      <c r="Z30" s="49">
        <f t="shared" ca="1" si="21"/>
        <v>15.973303904269175</v>
      </c>
      <c r="AA30" s="49">
        <f t="shared" ca="1" si="21"/>
        <v>24.72765743545613</v>
      </c>
      <c r="AB30" s="49">
        <f t="shared" ca="1" si="21"/>
        <v>35.160131748117792</v>
      </c>
      <c r="AC30" s="49">
        <f t="shared" ca="1" si="21"/>
        <v>47.270726842254135</v>
      </c>
      <c r="AD30" s="49">
        <f t="shared" ca="1" si="21"/>
        <v>61.059442717865224</v>
      </c>
      <c r="AE30" s="49">
        <f t="shared" ca="1" si="21"/>
        <v>76.52627937495096</v>
      </c>
      <c r="AF30" s="49">
        <f t="shared" ca="1" si="21"/>
        <v>93.671236813511456</v>
      </c>
      <c r="AG30" s="49">
        <f t="shared" ca="1" si="21"/>
        <v>112.49431503354667</v>
      </c>
      <c r="AH30" s="49">
        <f t="shared" ca="1" si="21"/>
        <v>132.99551403505649</v>
      </c>
      <c r="AI30" s="49">
        <f t="shared" ca="1" si="21"/>
        <v>155.17483381804121</v>
      </c>
      <c r="AJ30" s="49">
        <f t="shared" ca="1" si="20"/>
        <v>179.03227438250045</v>
      </c>
      <c r="AK30" s="75">
        <f ca="1">T30*VLOOKUP('Tipo de Pilha_Furieri2014'!$E$1,'Área - us ur_Furieri2014'!$A$4:$R$6,2,FALSE)/1000</f>
        <v>0</v>
      </c>
      <c r="AL30" s="76">
        <f ca="1">U30*VLOOKUP('Tipo de Pilha_Furieri2014'!$E$1,'Área - us ur_Furieri2014'!$A$4:$R$6,3,FALSE)/1000</f>
        <v>0</v>
      </c>
      <c r="AM30" s="76">
        <f ca="1">V30*VLOOKUP('Tipo de Pilha_Furieri2014'!$E$1,'Área - us ur_Furieri2014'!$A$4:$R$6,4,FALSE)/1000</f>
        <v>0</v>
      </c>
      <c r="AN30" s="76">
        <f ca="1">W30*VLOOKUP('Tipo de Pilha_Furieri2014'!$E$1,'Área - us ur_Furieri2014'!$A$4:$R$6,5,FALSE)/1000</f>
        <v>0</v>
      </c>
      <c r="AO30" s="76">
        <f ca="1">X30*VLOOKUP('Tipo de Pilha_Furieri2014'!$E$1,'Área - us ur_Furieri2014'!$A$4:$R$6,6,FALSE)/1000</f>
        <v>5.5633451062478553E-4</v>
      </c>
      <c r="AP30" s="76">
        <f ca="1">Y30*VLOOKUP('Tipo de Pilha_Furieri2014'!$E$1,'Área - us ur_Furieri2014'!$A$4:$R$6,7,FALSE)/1000</f>
        <v>1.806105444375059E-3</v>
      </c>
      <c r="AQ30" s="76">
        <f ca="1">Z30*VLOOKUP('Tipo de Pilha_Furieri2014'!$E$1,'Área - us ur_Furieri2014'!$A$4:$R$6,8,FALSE)/1000</f>
        <v>2.4439154973531834E-3</v>
      </c>
      <c r="AR30" s="76">
        <f ca="1">AA30*VLOOKUP('Tipo de Pilha_Furieri2014'!$E$1,'Área - us ur_Furieri2014'!$A$4:$R$6,9,FALSE)/1000</f>
        <v>2.6953146604647184E-3</v>
      </c>
      <c r="AS30" s="76">
        <f ca="1">AB30*VLOOKUP('Tipo de Pilha_Furieri2014'!$E$1,'Área - us ur_Furieri2014'!$A$4:$R$6,10,FALSE)/1000</f>
        <v>1.8986471143983611E-3</v>
      </c>
      <c r="AT30" s="76">
        <f ca="1">AC30*VLOOKUP('Tipo de Pilha_Furieri2014'!$E$1,'Área - us ur_Furieri2014'!$A$4:$R$6,11,FALSE)/1000</f>
        <v>1.654475439478895E-3</v>
      </c>
      <c r="AU30" s="76">
        <f ca="1">AD30*VLOOKUP('Tipo de Pilha_Furieri2014'!$E$1,'Área - us ur_Furieri2014'!$A$4:$R$6,12,FALSE)/1000</f>
        <v>1.4654266252287654E-3</v>
      </c>
      <c r="AV30" s="76">
        <f ca="1">AE30*VLOOKUP('Tipo de Pilha_Furieri2014'!$E$1,'Área - us ur_Furieri2014'!$A$4:$R$6,13,FALSE)/1000</f>
        <v>4.5915767624970578E-4</v>
      </c>
      <c r="AW30" s="76">
        <f ca="1">AF30*VLOOKUP('Tipo de Pilha_Furieri2014'!$E$1,'Área - us ur_Furieri2014'!$A$4:$R$6,14,FALSE)/1000</f>
        <v>2.8101371044053435E-4</v>
      </c>
      <c r="AX30" s="76">
        <f ca="1">AG30*VLOOKUP('Tipo de Pilha_Furieri2014'!$E$1,'Área - us ur_Furieri2014'!$A$4:$R$6,15,FALSE)/1000</f>
        <v>1.1249431503354668E-4</v>
      </c>
      <c r="AY30" s="76">
        <f ca="1">AH30*VLOOKUP('Tipo de Pilha_Furieri2014'!$E$1,'Área - us ur_Furieri2014'!$A$4:$R$6,16,FALSE)/1000</f>
        <v>0</v>
      </c>
      <c r="AZ30" s="76">
        <f ca="1">AI30*VLOOKUP('Tipo de Pilha_Furieri2014'!$E$1,'Área - us ur_Furieri2014'!$A$4:$R$6,17,FALSE)/1000</f>
        <v>0</v>
      </c>
      <c r="BA30" s="77">
        <f ca="1">AJ30*VLOOKUP('Tipo de Pilha_Furieri2014'!$E$1,'Área - us ur_Furieri2014'!$A$4:$R$6,18,FALSE)/1000</f>
        <v>0</v>
      </c>
      <c r="BB30" s="70">
        <f t="shared" ca="1" si="19"/>
        <v>1.3372884993647555E-2</v>
      </c>
      <c r="BD30" s="41" t="s">
        <v>50</v>
      </c>
      <c r="BE30" s="3" t="s">
        <v>51</v>
      </c>
    </row>
    <row r="31" spans="1:64" ht="15" customHeight="1" x14ac:dyDescent="0.2">
      <c r="A31" s="94">
        <f>'Série Vento-5 dias'!J31</f>
        <v>42149</v>
      </c>
      <c r="B31" s="55">
        <f ca="1">'Série Vento-5 dias'!K31</f>
        <v>11.16857924</v>
      </c>
      <c r="C31" s="48">
        <f t="shared" ca="1" si="1"/>
        <v>5.5842896200000013E-2</v>
      </c>
      <c r="D31" s="49">
        <f t="shared" ca="1" si="2"/>
        <v>0.16752868859999998</v>
      </c>
      <c r="E31" s="49">
        <f t="shared" ca="1" si="3"/>
        <v>0.27921448100000001</v>
      </c>
      <c r="F31" s="49">
        <f t="shared" ca="1" si="4"/>
        <v>0.39090027339999994</v>
      </c>
      <c r="G31" s="49">
        <f t="shared" ca="1" si="5"/>
        <v>0.50258606580000009</v>
      </c>
      <c r="H31" s="49">
        <f t="shared" ca="1" si="6"/>
        <v>0.61427185820000008</v>
      </c>
      <c r="I31" s="49">
        <f t="shared" ca="1" si="7"/>
        <v>0.72595765060000006</v>
      </c>
      <c r="J31" s="49">
        <f t="shared" ca="1" si="8"/>
        <v>0.83764344300000015</v>
      </c>
      <c r="K31" s="49">
        <f t="shared" ca="1" si="9"/>
        <v>0.94932923540000003</v>
      </c>
      <c r="L31" s="49">
        <f t="shared" ca="1" si="10"/>
        <v>1.0610150277999999</v>
      </c>
      <c r="M31" s="49">
        <f t="shared" ca="1" si="11"/>
        <v>1.1727008202</v>
      </c>
      <c r="N31" s="49">
        <f t="shared" ca="1" si="12"/>
        <v>1.2843866125999999</v>
      </c>
      <c r="O31" s="49">
        <f t="shared" ca="1" si="13"/>
        <v>1.396072405</v>
      </c>
      <c r="P31" s="49">
        <f t="shared" ca="1" si="14"/>
        <v>1.5077581974000001</v>
      </c>
      <c r="Q31" s="49">
        <f t="shared" ca="1" si="15"/>
        <v>1.6194439897999999</v>
      </c>
      <c r="R31" s="49">
        <f t="shared" ca="1" si="16"/>
        <v>1.7311297822000002</v>
      </c>
      <c r="S31" s="50">
        <f t="shared" ca="1" si="17"/>
        <v>1.8428155746000001</v>
      </c>
      <c r="T31" s="48">
        <f t="shared" ca="1" si="21"/>
        <v>0</v>
      </c>
      <c r="U31" s="49">
        <f t="shared" ca="1" si="21"/>
        <v>0</v>
      </c>
      <c r="V31" s="49">
        <f t="shared" ca="1" si="21"/>
        <v>0</v>
      </c>
      <c r="W31" s="49">
        <f t="shared" ca="1" si="21"/>
        <v>0</v>
      </c>
      <c r="X31" s="49">
        <f t="shared" ca="1" si="21"/>
        <v>2.1202383880026754</v>
      </c>
      <c r="Y31" s="49">
        <f t="shared" ca="1" si="21"/>
        <v>6.5762512830198965</v>
      </c>
      <c r="Z31" s="49">
        <f t="shared" ca="1" si="21"/>
        <v>12.479215260022961</v>
      </c>
      <c r="AA31" s="49">
        <f t="shared" ca="1" si="21"/>
        <v>19.829130319011878</v>
      </c>
      <c r="AB31" s="49">
        <f t="shared" ca="1" si="21"/>
        <v>28.625996459986627</v>
      </c>
      <c r="AC31" s="49">
        <f t="shared" ca="1" si="21"/>
        <v>38.869813682947211</v>
      </c>
      <c r="AD31" s="49">
        <f t="shared" ca="1" si="21"/>
        <v>50.560581987893663</v>
      </c>
      <c r="AE31" s="49">
        <f t="shared" ca="1" si="21"/>
        <v>63.698301374825931</v>
      </c>
      <c r="AF31" s="49">
        <f t="shared" ca="1" si="21"/>
        <v>78.282971843744079</v>
      </c>
      <c r="AG31" s="49">
        <f t="shared" ca="1" si="21"/>
        <v>94.314593394648071</v>
      </c>
      <c r="AH31" s="49">
        <f t="shared" ca="1" si="21"/>
        <v>111.79316602753786</v>
      </c>
      <c r="AI31" s="49">
        <f t="shared" ca="1" si="21"/>
        <v>130.71868974241357</v>
      </c>
      <c r="AJ31" s="49">
        <f t="shared" ca="1" si="20"/>
        <v>151.09116453927507</v>
      </c>
      <c r="AK31" s="75">
        <f ca="1">T31*VLOOKUP('Tipo de Pilha_Furieri2014'!$E$1,'Área - us ur_Furieri2014'!$A$4:$R$6,2,FALSE)/1000</f>
        <v>0</v>
      </c>
      <c r="AL31" s="76">
        <f ca="1">U31*VLOOKUP('Tipo de Pilha_Furieri2014'!$E$1,'Área - us ur_Furieri2014'!$A$4:$R$6,3,FALSE)/1000</f>
        <v>0</v>
      </c>
      <c r="AM31" s="76">
        <f ca="1">V31*VLOOKUP('Tipo de Pilha_Furieri2014'!$E$1,'Área - us ur_Furieri2014'!$A$4:$R$6,4,FALSE)/1000</f>
        <v>0</v>
      </c>
      <c r="AN31" s="76">
        <f ca="1">W31*VLOOKUP('Tipo de Pilha_Furieri2014'!$E$1,'Área - us ur_Furieri2014'!$A$4:$R$6,5,FALSE)/1000</f>
        <v>0</v>
      </c>
      <c r="AO31" s="76">
        <f ca="1">X31*VLOOKUP('Tipo de Pilha_Furieri2014'!$E$1,'Área - us ur_Furieri2014'!$A$4:$R$6,6,FALSE)/1000</f>
        <v>3.3711790369242537E-4</v>
      </c>
      <c r="AP31" s="76">
        <f ca="1">Y31*VLOOKUP('Tipo de Pilha_Furieri2014'!$E$1,'Área - us ur_Furieri2014'!$A$4:$R$6,7,FALSE)/1000</f>
        <v>1.3349790104530391E-3</v>
      </c>
      <c r="AQ31" s="76">
        <f ca="1">Z31*VLOOKUP('Tipo de Pilha_Furieri2014'!$E$1,'Área - us ur_Furieri2014'!$A$4:$R$6,8,FALSE)/1000</f>
        <v>1.909319934783513E-3</v>
      </c>
      <c r="AR31" s="76">
        <f ca="1">AA31*VLOOKUP('Tipo de Pilha_Furieri2014'!$E$1,'Área - us ur_Furieri2014'!$A$4:$R$6,9,FALSE)/1000</f>
        <v>2.1613752047722947E-3</v>
      </c>
      <c r="AS31" s="76">
        <f ca="1">AB31*VLOOKUP('Tipo de Pilha_Furieri2014'!$E$1,'Área - us ur_Furieri2014'!$A$4:$R$6,10,FALSE)/1000</f>
        <v>1.545803808839278E-3</v>
      </c>
      <c r="AT31" s="76">
        <f ca="1">AC31*VLOOKUP('Tipo de Pilha_Furieri2014'!$E$1,'Área - us ur_Furieri2014'!$A$4:$R$6,11,FALSE)/1000</f>
        <v>1.3604434789031526E-3</v>
      </c>
      <c r="AU31" s="76">
        <f ca="1">AD31*VLOOKUP('Tipo de Pilha_Furieri2014'!$E$1,'Área - us ur_Furieri2014'!$A$4:$R$6,12,FALSE)/1000</f>
        <v>1.2134539677094479E-3</v>
      </c>
      <c r="AV31" s="76">
        <f ca="1">AE31*VLOOKUP('Tipo de Pilha_Furieri2014'!$E$1,'Área - us ur_Furieri2014'!$A$4:$R$6,13,FALSE)/1000</f>
        <v>3.8218980824895562E-4</v>
      </c>
      <c r="AW31" s="76">
        <f ca="1">AF31*VLOOKUP('Tipo de Pilha_Furieri2014'!$E$1,'Área - us ur_Furieri2014'!$A$4:$R$6,14,FALSE)/1000</f>
        <v>2.3484891553123225E-4</v>
      </c>
      <c r="AX31" s="76">
        <f ca="1">AG31*VLOOKUP('Tipo de Pilha_Furieri2014'!$E$1,'Área - us ur_Furieri2014'!$A$4:$R$6,15,FALSE)/1000</f>
        <v>9.4314593394648067E-5</v>
      </c>
      <c r="AY31" s="76">
        <f ca="1">AH31*VLOOKUP('Tipo de Pilha_Furieri2014'!$E$1,'Área - us ur_Furieri2014'!$A$4:$R$6,16,FALSE)/1000</f>
        <v>0</v>
      </c>
      <c r="AZ31" s="76">
        <f ca="1">AI31*VLOOKUP('Tipo de Pilha_Furieri2014'!$E$1,'Área - us ur_Furieri2014'!$A$4:$R$6,17,FALSE)/1000</f>
        <v>0</v>
      </c>
      <c r="BA31" s="77">
        <f ca="1">AJ31*VLOOKUP('Tipo de Pilha_Furieri2014'!$E$1,'Área - us ur_Furieri2014'!$A$4:$R$6,18,FALSE)/1000</f>
        <v>0</v>
      </c>
      <c r="BB31" s="70">
        <f t="shared" ca="1" si="19"/>
        <v>1.0573846626327986E-2</v>
      </c>
      <c r="BD31" s="41" t="s">
        <v>6</v>
      </c>
      <c r="BE31" s="3" t="s">
        <v>45</v>
      </c>
    </row>
    <row r="32" spans="1:64" ht="15" customHeight="1" x14ac:dyDescent="0.2">
      <c r="A32" s="94">
        <f>'Série Vento-5 dias'!J32</f>
        <v>42154</v>
      </c>
      <c r="B32" s="55">
        <f ca="1">'Série Vento-5 dias'!K32</f>
        <v>17.182429599999999</v>
      </c>
      <c r="C32" s="48">
        <f t="shared" ca="1" si="1"/>
        <v>8.5912148000000008E-2</v>
      </c>
      <c r="D32" s="49">
        <f t="shared" ca="1" si="2"/>
        <v>0.25773644399999995</v>
      </c>
      <c r="E32" s="49">
        <f t="shared" ca="1" si="3"/>
        <v>0.42956074</v>
      </c>
      <c r="F32" s="49">
        <f t="shared" ca="1" si="4"/>
        <v>0.60138503599999993</v>
      </c>
      <c r="G32" s="49">
        <f t="shared" ca="1" si="5"/>
        <v>0.77320933200000008</v>
      </c>
      <c r="H32" s="49">
        <f t="shared" ca="1" si="6"/>
        <v>0.94503362800000001</v>
      </c>
      <c r="I32" s="49">
        <f t="shared" ca="1" si="7"/>
        <v>1.1168579240000001</v>
      </c>
      <c r="J32" s="49">
        <f t="shared" ca="1" si="8"/>
        <v>1.2886822200000001</v>
      </c>
      <c r="K32" s="49">
        <f t="shared" ca="1" si="9"/>
        <v>1.4605065159999999</v>
      </c>
      <c r="L32" s="49">
        <f t="shared" ca="1" si="10"/>
        <v>1.632330812</v>
      </c>
      <c r="M32" s="49">
        <f t="shared" ca="1" si="11"/>
        <v>1.804155108</v>
      </c>
      <c r="N32" s="49">
        <f t="shared" ca="1" si="12"/>
        <v>1.9759794039999998</v>
      </c>
      <c r="O32" s="49">
        <f t="shared" ca="1" si="13"/>
        <v>2.1478036999999999</v>
      </c>
      <c r="P32" s="49">
        <f t="shared" ca="1" si="14"/>
        <v>2.3196279959999999</v>
      </c>
      <c r="Q32" s="49">
        <f t="shared" ca="1" si="15"/>
        <v>2.4914522919999995</v>
      </c>
      <c r="R32" s="49">
        <f t="shared" ca="1" si="16"/>
        <v>2.6632765880000004</v>
      </c>
      <c r="S32" s="50">
        <f t="shared" ca="1" si="17"/>
        <v>2.835100884</v>
      </c>
      <c r="T32" s="48">
        <f t="shared" ca="1" si="21"/>
        <v>0</v>
      </c>
      <c r="U32" s="49">
        <f t="shared" ca="1" si="21"/>
        <v>0</v>
      </c>
      <c r="V32" s="49">
        <f t="shared" ca="1" si="21"/>
        <v>0</v>
      </c>
      <c r="W32" s="49">
        <f t="shared" ca="1" si="21"/>
        <v>5.9882500727538321</v>
      </c>
      <c r="X32" s="49">
        <f t="shared" ca="1" si="21"/>
        <v>15.412206743169406</v>
      </c>
      <c r="Y32" s="49">
        <f t="shared" ca="1" si="21"/>
        <v>28.260899702308862</v>
      </c>
      <c r="Z32" s="49">
        <f t="shared" ca="1" si="21"/>
        <v>44.534328950172224</v>
      </c>
      <c r="AA32" s="49">
        <f t="shared" ca="1" si="21"/>
        <v>64.232494486759464</v>
      </c>
      <c r="AB32" s="49">
        <f t="shared" ca="1" si="21"/>
        <v>87.355396312070582</v>
      </c>
      <c r="AC32" s="49">
        <f t="shared" ca="1" si="21"/>
        <v>113.90303442610561</v>
      </c>
      <c r="AD32" s="49">
        <f t="shared" ca="1" si="21"/>
        <v>143.87540882886452</v>
      </c>
      <c r="AE32" s="49">
        <f t="shared" ca="1" si="21"/>
        <v>177.27251952034732</v>
      </c>
      <c r="AF32" s="49">
        <f t="shared" ca="1" si="21"/>
        <v>214.09436650055397</v>
      </c>
      <c r="AG32" s="49">
        <f t="shared" ca="1" si="21"/>
        <v>254.34094976948461</v>
      </c>
      <c r="AH32" s="49">
        <f t="shared" ca="1" si="21"/>
        <v>298.01226932713894</v>
      </c>
      <c r="AI32" s="49">
        <f t="shared" ca="1" si="21"/>
        <v>345.10832517351753</v>
      </c>
      <c r="AJ32" s="49">
        <f t="shared" ca="1" si="20"/>
        <v>395.6291173086197</v>
      </c>
      <c r="AK32" s="75">
        <f ca="1">T32*VLOOKUP('Tipo de Pilha_Furieri2014'!$E$1,'Área - us ur_Furieri2014'!$A$4:$R$6,2,FALSE)/1000</f>
        <v>0</v>
      </c>
      <c r="AL32" s="76">
        <f ca="1">U32*VLOOKUP('Tipo de Pilha_Furieri2014'!$E$1,'Área - us ur_Furieri2014'!$A$4:$R$6,3,FALSE)/1000</f>
        <v>0</v>
      </c>
      <c r="AM32" s="76">
        <f ca="1">V32*VLOOKUP('Tipo de Pilha_Furieri2014'!$E$1,'Área - us ur_Furieri2014'!$A$4:$R$6,4,FALSE)/1000</f>
        <v>0</v>
      </c>
      <c r="AN32" s="76">
        <f ca="1">W32*VLOOKUP('Tipo de Pilha_Furieri2014'!$E$1,'Área - us ur_Furieri2014'!$A$4:$R$6,5,FALSE)/1000</f>
        <v>5.8086025705712167E-4</v>
      </c>
      <c r="AO32" s="76">
        <f ca="1">X32*VLOOKUP('Tipo de Pilha_Furieri2014'!$E$1,'Área - us ur_Furieri2014'!$A$4:$R$6,6,FALSE)/1000</f>
        <v>2.4505408721639354E-3</v>
      </c>
      <c r="AP32" s="76">
        <f ca="1">Y32*VLOOKUP('Tipo de Pilha_Furieri2014'!$E$1,'Área - us ur_Furieri2014'!$A$4:$R$6,7,FALSE)/1000</f>
        <v>5.7369626395686992E-3</v>
      </c>
      <c r="AQ32" s="76">
        <f ca="1">Z32*VLOOKUP('Tipo de Pilha_Furieri2014'!$E$1,'Área - us ur_Furieri2014'!$A$4:$R$6,8,FALSE)/1000</f>
        <v>6.8137523293763502E-3</v>
      </c>
      <c r="AR32" s="76">
        <f ca="1">AA32*VLOOKUP('Tipo de Pilha_Furieri2014'!$E$1,'Área - us ur_Furieri2014'!$A$4:$R$6,9,FALSE)/1000</f>
        <v>7.0013418990567816E-3</v>
      </c>
      <c r="AS32" s="76">
        <f ca="1">AB32*VLOOKUP('Tipo de Pilha_Furieri2014'!$E$1,'Área - us ur_Furieri2014'!$A$4:$R$6,10,FALSE)/1000</f>
        <v>4.7171914008518117E-3</v>
      </c>
      <c r="AT32" s="76">
        <f ca="1">AC32*VLOOKUP('Tipo de Pilha_Furieri2014'!$E$1,'Área - us ur_Furieri2014'!$A$4:$R$6,11,FALSE)/1000</f>
        <v>3.9866062049136964E-3</v>
      </c>
      <c r="AU32" s="76">
        <f ca="1">AD32*VLOOKUP('Tipo de Pilha_Furieri2014'!$E$1,'Área - us ur_Furieri2014'!$A$4:$R$6,12,FALSE)/1000</f>
        <v>3.4530098118927487E-3</v>
      </c>
      <c r="AV32" s="76">
        <f ca="1">AE32*VLOOKUP('Tipo de Pilha_Furieri2014'!$E$1,'Área - us ur_Furieri2014'!$A$4:$R$6,13,FALSE)/1000</f>
        <v>1.063635117122084E-3</v>
      </c>
      <c r="AW32" s="76">
        <f ca="1">AF32*VLOOKUP('Tipo de Pilha_Furieri2014'!$E$1,'Área - us ur_Furieri2014'!$A$4:$R$6,14,FALSE)/1000</f>
        <v>6.422830995016619E-4</v>
      </c>
      <c r="AX32" s="76">
        <f ca="1">AG32*VLOOKUP('Tipo de Pilha_Furieri2014'!$E$1,'Área - us ur_Furieri2014'!$A$4:$R$6,15,FALSE)/1000</f>
        <v>2.5434094976948461E-4</v>
      </c>
      <c r="AY32" s="76">
        <f ca="1">AH32*VLOOKUP('Tipo de Pilha_Furieri2014'!$E$1,'Área - us ur_Furieri2014'!$A$4:$R$6,16,FALSE)/1000</f>
        <v>0</v>
      </c>
      <c r="AZ32" s="76">
        <f ca="1">AI32*VLOOKUP('Tipo de Pilha_Furieri2014'!$E$1,'Área - us ur_Furieri2014'!$A$4:$R$6,17,FALSE)/1000</f>
        <v>0</v>
      </c>
      <c r="BA32" s="77">
        <f ca="1">AJ32*VLOOKUP('Tipo de Pilha_Furieri2014'!$E$1,'Área - us ur_Furieri2014'!$A$4:$R$6,18,FALSE)/1000</f>
        <v>0</v>
      </c>
      <c r="BB32" s="70">
        <f t="shared" ca="1" si="19"/>
        <v>3.6700524581274374E-2</v>
      </c>
      <c r="BD32" s="41" t="s">
        <v>52</v>
      </c>
      <c r="BE32" s="3" t="s">
        <v>53</v>
      </c>
    </row>
    <row r="33" spans="1:54" ht="15" customHeight="1" x14ac:dyDescent="0.2">
      <c r="A33" s="94">
        <f>'Série Vento-5 dias'!J33</f>
        <v>42159</v>
      </c>
      <c r="B33" s="55">
        <f ca="1">'Série Vento-5 dias'!K33</f>
        <v>12.027700719999999</v>
      </c>
      <c r="C33" s="48">
        <f t="shared" ca="1" si="1"/>
        <v>6.0138503600000004E-2</v>
      </c>
      <c r="D33" s="49">
        <f t="shared" ca="1" si="2"/>
        <v>0.18041551079999998</v>
      </c>
      <c r="E33" s="49">
        <f t="shared" ca="1" si="3"/>
        <v>0.30069251799999996</v>
      </c>
      <c r="F33" s="49">
        <f t="shared" ca="1" si="4"/>
        <v>0.42096952519999992</v>
      </c>
      <c r="G33" s="49">
        <f t="shared" ca="1" si="5"/>
        <v>0.54124653239999998</v>
      </c>
      <c r="H33" s="49">
        <f t="shared" ca="1" si="6"/>
        <v>0.66152353959999999</v>
      </c>
      <c r="I33" s="49">
        <f t="shared" ca="1" si="7"/>
        <v>0.78180054679999988</v>
      </c>
      <c r="J33" s="49">
        <f t="shared" ca="1" si="8"/>
        <v>0.902077554</v>
      </c>
      <c r="K33" s="49">
        <f t="shared" ca="1" si="9"/>
        <v>1.0223545612</v>
      </c>
      <c r="L33" s="49">
        <f t="shared" ca="1" si="10"/>
        <v>1.1426315683999999</v>
      </c>
      <c r="M33" s="49">
        <f t="shared" ca="1" si="11"/>
        <v>1.2629085756</v>
      </c>
      <c r="N33" s="49">
        <f t="shared" ca="1" si="12"/>
        <v>1.3831855827999997</v>
      </c>
      <c r="O33" s="49">
        <f t="shared" ca="1" si="13"/>
        <v>1.5034625899999998</v>
      </c>
      <c r="P33" s="49">
        <f t="shared" ca="1" si="14"/>
        <v>1.6237395971999999</v>
      </c>
      <c r="Q33" s="49">
        <f t="shared" ca="1" si="15"/>
        <v>1.7440166043999996</v>
      </c>
      <c r="R33" s="49">
        <f t="shared" ca="1" si="16"/>
        <v>1.8642936116000002</v>
      </c>
      <c r="S33" s="50">
        <f t="shared" ca="1" si="17"/>
        <v>1.9845706187999999</v>
      </c>
      <c r="T33" s="48">
        <f t="shared" ca="1" si="21"/>
        <v>0</v>
      </c>
      <c r="U33" s="49">
        <f t="shared" ca="1" si="21"/>
        <v>0</v>
      </c>
      <c r="V33" s="49">
        <f t="shared" ca="1" si="21"/>
        <v>0</v>
      </c>
      <c r="W33" s="49">
        <f t="shared" ca="1" si="21"/>
        <v>0</v>
      </c>
      <c r="X33" s="49">
        <f t="shared" ca="1" si="21"/>
        <v>3.4989591863194063</v>
      </c>
      <c r="Y33" s="49">
        <f t="shared" ca="1" si="21"/>
        <v>8.8970711545569401</v>
      </c>
      <c r="Z33" s="49">
        <f t="shared" ca="1" si="21"/>
        <v>15.973303904269175</v>
      </c>
      <c r="AA33" s="49">
        <f t="shared" ca="1" si="21"/>
        <v>24.72765743545613</v>
      </c>
      <c r="AB33" s="49">
        <f t="shared" ca="1" si="21"/>
        <v>35.160131748117792</v>
      </c>
      <c r="AC33" s="49">
        <f t="shared" ca="1" si="21"/>
        <v>47.270726842254135</v>
      </c>
      <c r="AD33" s="49">
        <f t="shared" ca="1" si="21"/>
        <v>61.059442717865224</v>
      </c>
      <c r="AE33" s="49">
        <f t="shared" ca="1" si="21"/>
        <v>76.52627937495096</v>
      </c>
      <c r="AF33" s="49">
        <f t="shared" ca="1" si="21"/>
        <v>93.671236813511456</v>
      </c>
      <c r="AG33" s="49">
        <f t="shared" ca="1" si="21"/>
        <v>112.49431503354667</v>
      </c>
      <c r="AH33" s="49">
        <f t="shared" ca="1" si="21"/>
        <v>132.99551403505649</v>
      </c>
      <c r="AI33" s="49">
        <f t="shared" ca="1" si="21"/>
        <v>155.17483381804121</v>
      </c>
      <c r="AJ33" s="49">
        <f t="shared" ca="1" si="20"/>
        <v>179.03227438250045</v>
      </c>
      <c r="AK33" s="75">
        <f ca="1">T33*VLOOKUP('Tipo de Pilha_Furieri2014'!$E$1,'Área - us ur_Furieri2014'!$A$4:$R$6,2,FALSE)/1000</f>
        <v>0</v>
      </c>
      <c r="AL33" s="76">
        <f ca="1">U33*VLOOKUP('Tipo de Pilha_Furieri2014'!$E$1,'Área - us ur_Furieri2014'!$A$4:$R$6,3,FALSE)/1000</f>
        <v>0</v>
      </c>
      <c r="AM33" s="76">
        <f ca="1">V33*VLOOKUP('Tipo de Pilha_Furieri2014'!$E$1,'Área - us ur_Furieri2014'!$A$4:$R$6,4,FALSE)/1000</f>
        <v>0</v>
      </c>
      <c r="AN33" s="76">
        <f ca="1">W33*VLOOKUP('Tipo de Pilha_Furieri2014'!$E$1,'Área - us ur_Furieri2014'!$A$4:$R$6,5,FALSE)/1000</f>
        <v>0</v>
      </c>
      <c r="AO33" s="76">
        <f ca="1">X33*VLOOKUP('Tipo de Pilha_Furieri2014'!$E$1,'Área - us ur_Furieri2014'!$A$4:$R$6,6,FALSE)/1000</f>
        <v>5.5633451062478553E-4</v>
      </c>
      <c r="AP33" s="76">
        <f ca="1">Y33*VLOOKUP('Tipo de Pilha_Furieri2014'!$E$1,'Área - us ur_Furieri2014'!$A$4:$R$6,7,FALSE)/1000</f>
        <v>1.806105444375059E-3</v>
      </c>
      <c r="AQ33" s="76">
        <f ca="1">Z33*VLOOKUP('Tipo de Pilha_Furieri2014'!$E$1,'Área - us ur_Furieri2014'!$A$4:$R$6,8,FALSE)/1000</f>
        <v>2.4439154973531834E-3</v>
      </c>
      <c r="AR33" s="76">
        <f ca="1">AA33*VLOOKUP('Tipo de Pilha_Furieri2014'!$E$1,'Área - us ur_Furieri2014'!$A$4:$R$6,9,FALSE)/1000</f>
        <v>2.6953146604647184E-3</v>
      </c>
      <c r="AS33" s="76">
        <f ca="1">AB33*VLOOKUP('Tipo de Pilha_Furieri2014'!$E$1,'Área - us ur_Furieri2014'!$A$4:$R$6,10,FALSE)/1000</f>
        <v>1.8986471143983611E-3</v>
      </c>
      <c r="AT33" s="76">
        <f ca="1">AC33*VLOOKUP('Tipo de Pilha_Furieri2014'!$E$1,'Área - us ur_Furieri2014'!$A$4:$R$6,11,FALSE)/1000</f>
        <v>1.654475439478895E-3</v>
      </c>
      <c r="AU33" s="76">
        <f ca="1">AD33*VLOOKUP('Tipo de Pilha_Furieri2014'!$E$1,'Área - us ur_Furieri2014'!$A$4:$R$6,12,FALSE)/1000</f>
        <v>1.4654266252287654E-3</v>
      </c>
      <c r="AV33" s="76">
        <f ca="1">AE33*VLOOKUP('Tipo de Pilha_Furieri2014'!$E$1,'Área - us ur_Furieri2014'!$A$4:$R$6,13,FALSE)/1000</f>
        <v>4.5915767624970578E-4</v>
      </c>
      <c r="AW33" s="76">
        <f ca="1">AF33*VLOOKUP('Tipo de Pilha_Furieri2014'!$E$1,'Área - us ur_Furieri2014'!$A$4:$R$6,14,FALSE)/1000</f>
        <v>2.8101371044053435E-4</v>
      </c>
      <c r="AX33" s="76">
        <f ca="1">AG33*VLOOKUP('Tipo de Pilha_Furieri2014'!$E$1,'Área - us ur_Furieri2014'!$A$4:$R$6,15,FALSE)/1000</f>
        <v>1.1249431503354668E-4</v>
      </c>
      <c r="AY33" s="76">
        <f ca="1">AH33*VLOOKUP('Tipo de Pilha_Furieri2014'!$E$1,'Área - us ur_Furieri2014'!$A$4:$R$6,16,FALSE)/1000</f>
        <v>0</v>
      </c>
      <c r="AZ33" s="76">
        <f ca="1">AI33*VLOOKUP('Tipo de Pilha_Furieri2014'!$E$1,'Área - us ur_Furieri2014'!$A$4:$R$6,17,FALSE)/1000</f>
        <v>0</v>
      </c>
      <c r="BA33" s="77">
        <f ca="1">AJ33*VLOOKUP('Tipo de Pilha_Furieri2014'!$E$1,'Área - us ur_Furieri2014'!$A$4:$R$6,18,FALSE)/1000</f>
        <v>0</v>
      </c>
      <c r="BB33" s="70">
        <f t="shared" ca="1" si="19"/>
        <v>1.3372884993647555E-2</v>
      </c>
    </row>
    <row r="34" spans="1:54" ht="15" customHeight="1" x14ac:dyDescent="0.2">
      <c r="A34" s="94">
        <f>'Série Vento-5 dias'!J34</f>
        <v>42164</v>
      </c>
      <c r="B34" s="55">
        <f ca="1">'Série Vento-5 dias'!K34</f>
        <v>10.309457759999999</v>
      </c>
      <c r="C34" s="48">
        <f t="shared" ca="1" si="1"/>
        <v>5.1547288800000007E-2</v>
      </c>
      <c r="D34" s="49">
        <f t="shared" ca="1" si="2"/>
        <v>0.15464186639999997</v>
      </c>
      <c r="E34" s="49">
        <f t="shared" ca="1" si="3"/>
        <v>0.25773644400000001</v>
      </c>
      <c r="F34" s="49">
        <f t="shared" ca="1" si="4"/>
        <v>0.36083102159999991</v>
      </c>
      <c r="G34" s="49">
        <f t="shared" ca="1" si="5"/>
        <v>0.46392559919999998</v>
      </c>
      <c r="H34" s="49">
        <f t="shared" ca="1" si="6"/>
        <v>0.56702017680000005</v>
      </c>
      <c r="I34" s="49">
        <f t="shared" ca="1" si="7"/>
        <v>0.67011475440000001</v>
      </c>
      <c r="J34" s="49">
        <f t="shared" ca="1" si="8"/>
        <v>0.77320933200000008</v>
      </c>
      <c r="K34" s="49">
        <f t="shared" ca="1" si="9"/>
        <v>0.87630390959999993</v>
      </c>
      <c r="L34" s="49">
        <f t="shared" ca="1" si="10"/>
        <v>0.97939848719999989</v>
      </c>
      <c r="M34" s="49">
        <f t="shared" ca="1" si="11"/>
        <v>1.0824930648</v>
      </c>
      <c r="N34" s="49">
        <f t="shared" ca="1" si="12"/>
        <v>1.1855876423999998</v>
      </c>
      <c r="O34" s="49">
        <f t="shared" ca="1" si="13"/>
        <v>1.2886822199999999</v>
      </c>
      <c r="P34" s="49">
        <f t="shared" ca="1" si="14"/>
        <v>1.3917767975999999</v>
      </c>
      <c r="Q34" s="49">
        <f t="shared" ca="1" si="15"/>
        <v>1.4948713751999998</v>
      </c>
      <c r="R34" s="49">
        <f t="shared" ca="1" si="16"/>
        <v>1.5979659528000001</v>
      </c>
      <c r="S34" s="50">
        <f t="shared" ca="1" si="17"/>
        <v>1.7010605303999999</v>
      </c>
      <c r="T34" s="48">
        <f t="shared" ca="1" si="21"/>
        <v>0</v>
      </c>
      <c r="U34" s="49">
        <f t="shared" ca="1" si="21"/>
        <v>0</v>
      </c>
      <c r="V34" s="49">
        <f t="shared" ca="1" si="21"/>
        <v>0</v>
      </c>
      <c r="W34" s="49">
        <f t="shared" ca="1" si="21"/>
        <v>0</v>
      </c>
      <c r="X34" s="49">
        <f t="shared" ca="1" si="21"/>
        <v>0.91489486430258415</v>
      </c>
      <c r="Y34" s="49">
        <f t="shared" ca="1" si="21"/>
        <v>4.5144270933175914</v>
      </c>
      <c r="Z34" s="49">
        <f t="shared" ca="1" si="21"/>
        <v>9.3468643862731948</v>
      </c>
      <c r="AA34" s="49">
        <f t="shared" ca="1" si="21"/>
        <v>15.412206743169406</v>
      </c>
      <c r="AB34" s="49">
        <f t="shared" ca="1" si="21"/>
        <v>22.710454164006201</v>
      </c>
      <c r="AC34" s="49">
        <f t="shared" ca="1" si="21"/>
        <v>31.241606648783609</v>
      </c>
      <c r="AD34" s="49">
        <f t="shared" ca="1" si="21"/>
        <v>41.00566419750163</v>
      </c>
      <c r="AE34" s="49">
        <f t="shared" ca="1" si="21"/>
        <v>52.002626810160223</v>
      </c>
      <c r="AF34" s="49">
        <f t="shared" ca="1" si="21"/>
        <v>64.232494486759435</v>
      </c>
      <c r="AG34" s="49">
        <f t="shared" ca="1" si="21"/>
        <v>77.695267227299254</v>
      </c>
      <c r="AH34" s="49">
        <f t="shared" ca="1" si="21"/>
        <v>92.390945031779637</v>
      </c>
      <c r="AI34" s="49">
        <f t="shared" ca="1" si="21"/>
        <v>108.31952790020071</v>
      </c>
      <c r="AJ34" s="49">
        <f t="shared" ca="1" si="20"/>
        <v>125.48101583256231</v>
      </c>
      <c r="AK34" s="75">
        <f ca="1">T34*VLOOKUP('Tipo de Pilha_Furieri2014'!$E$1,'Área - us ur_Furieri2014'!$A$4:$R$6,2,FALSE)/1000</f>
        <v>0</v>
      </c>
      <c r="AL34" s="76">
        <f ca="1">U34*VLOOKUP('Tipo de Pilha_Furieri2014'!$E$1,'Área - us ur_Furieri2014'!$A$4:$R$6,3,FALSE)/1000</f>
        <v>0</v>
      </c>
      <c r="AM34" s="76">
        <f ca="1">V34*VLOOKUP('Tipo de Pilha_Furieri2014'!$E$1,'Área - us ur_Furieri2014'!$A$4:$R$6,4,FALSE)/1000</f>
        <v>0</v>
      </c>
      <c r="AN34" s="76">
        <f ca="1">W34*VLOOKUP('Tipo de Pilha_Furieri2014'!$E$1,'Área - us ur_Furieri2014'!$A$4:$R$6,5,FALSE)/1000</f>
        <v>0</v>
      </c>
      <c r="AO34" s="76">
        <f ca="1">X34*VLOOKUP('Tipo de Pilha_Furieri2014'!$E$1,'Área - us ur_Furieri2014'!$A$4:$R$6,6,FALSE)/1000</f>
        <v>1.4546828342411089E-4</v>
      </c>
      <c r="AP34" s="76">
        <f ca="1">Y34*VLOOKUP('Tipo de Pilha_Furieri2014'!$E$1,'Área - us ur_Furieri2014'!$A$4:$R$6,7,FALSE)/1000</f>
        <v>9.1642869994347108E-4</v>
      </c>
      <c r="AQ34" s="76">
        <f ca="1">Z34*VLOOKUP('Tipo de Pilha_Furieri2014'!$E$1,'Área - us ur_Furieri2014'!$A$4:$R$6,8,FALSE)/1000</f>
        <v>1.4300702510997986E-3</v>
      </c>
      <c r="AR34" s="76">
        <f ca="1">AA34*VLOOKUP('Tipo de Pilha_Furieri2014'!$E$1,'Área - us ur_Furieri2014'!$A$4:$R$6,9,FALSE)/1000</f>
        <v>1.6799305350054651E-3</v>
      </c>
      <c r="AS34" s="76">
        <f ca="1">AB34*VLOOKUP('Tipo de Pilha_Furieri2014'!$E$1,'Área - us ur_Furieri2014'!$A$4:$R$6,10,FALSE)/1000</f>
        <v>1.226364524856335E-3</v>
      </c>
      <c r="AT34" s="76">
        <f ca="1">AC34*VLOOKUP('Tipo de Pilha_Furieri2014'!$E$1,'Área - us ur_Furieri2014'!$A$4:$R$6,11,FALSE)/1000</f>
        <v>1.0934562327074265E-3</v>
      </c>
      <c r="AU34" s="76">
        <f ca="1">AD34*VLOOKUP('Tipo de Pilha_Furieri2014'!$E$1,'Área - us ur_Furieri2014'!$A$4:$R$6,12,FALSE)/1000</f>
        <v>9.8413594074003917E-4</v>
      </c>
      <c r="AV34" s="76">
        <f ca="1">AE34*VLOOKUP('Tipo de Pilha_Furieri2014'!$E$1,'Área - us ur_Furieri2014'!$A$4:$R$6,13,FALSE)/1000</f>
        <v>3.1201576086096133E-4</v>
      </c>
      <c r="AW34" s="76">
        <f ca="1">AF34*VLOOKUP('Tipo de Pilha_Furieri2014'!$E$1,'Área - us ur_Furieri2014'!$A$4:$R$6,14,FALSE)/1000</f>
        <v>1.9269748346027832E-4</v>
      </c>
      <c r="AX34" s="76">
        <f ca="1">AG34*VLOOKUP('Tipo de Pilha_Furieri2014'!$E$1,'Área - us ur_Furieri2014'!$A$4:$R$6,15,FALSE)/1000</f>
        <v>7.7695267227299256E-5</v>
      </c>
      <c r="AY34" s="76">
        <f ca="1">AH34*VLOOKUP('Tipo de Pilha_Furieri2014'!$E$1,'Área - us ur_Furieri2014'!$A$4:$R$6,16,FALSE)/1000</f>
        <v>0</v>
      </c>
      <c r="AZ34" s="76">
        <f ca="1">AI34*VLOOKUP('Tipo de Pilha_Furieri2014'!$E$1,'Área - us ur_Furieri2014'!$A$4:$R$6,17,FALSE)/1000</f>
        <v>0</v>
      </c>
      <c r="BA34" s="77">
        <f ca="1">AJ34*VLOOKUP('Tipo de Pilha_Furieri2014'!$E$1,'Área - us ur_Furieri2014'!$A$4:$R$6,18,FALSE)/1000</f>
        <v>0</v>
      </c>
      <c r="BB34" s="70">
        <f t="shared" ca="1" si="19"/>
        <v>8.0582629793251852E-3</v>
      </c>
    </row>
    <row r="35" spans="1:54" ht="15" customHeight="1" x14ac:dyDescent="0.2">
      <c r="A35" s="94">
        <f>'Série Vento-5 dias'!J35</f>
        <v>42169</v>
      </c>
      <c r="B35" s="55">
        <f ca="1">'Série Vento-5 dias'!K35</f>
        <v>12.027700719999999</v>
      </c>
      <c r="C35" s="48">
        <f t="shared" ca="1" si="1"/>
        <v>6.0138503600000004E-2</v>
      </c>
      <c r="D35" s="49">
        <f t="shared" ca="1" si="2"/>
        <v>0.18041551079999998</v>
      </c>
      <c r="E35" s="49">
        <f t="shared" ca="1" si="3"/>
        <v>0.30069251799999996</v>
      </c>
      <c r="F35" s="49">
        <f t="shared" ca="1" si="4"/>
        <v>0.42096952519999992</v>
      </c>
      <c r="G35" s="49">
        <f t="shared" ca="1" si="5"/>
        <v>0.54124653239999998</v>
      </c>
      <c r="H35" s="49">
        <f t="shared" ca="1" si="6"/>
        <v>0.66152353959999999</v>
      </c>
      <c r="I35" s="49">
        <f t="shared" ca="1" si="7"/>
        <v>0.78180054679999988</v>
      </c>
      <c r="J35" s="49">
        <f t="shared" ca="1" si="8"/>
        <v>0.902077554</v>
      </c>
      <c r="K35" s="49">
        <f t="shared" ca="1" si="9"/>
        <v>1.0223545612</v>
      </c>
      <c r="L35" s="49">
        <f t="shared" ca="1" si="10"/>
        <v>1.1426315683999999</v>
      </c>
      <c r="M35" s="49">
        <f t="shared" ca="1" si="11"/>
        <v>1.2629085756</v>
      </c>
      <c r="N35" s="49">
        <f t="shared" ca="1" si="12"/>
        <v>1.3831855827999997</v>
      </c>
      <c r="O35" s="49">
        <f t="shared" ca="1" si="13"/>
        <v>1.5034625899999998</v>
      </c>
      <c r="P35" s="49">
        <f t="shared" ca="1" si="14"/>
        <v>1.6237395971999999</v>
      </c>
      <c r="Q35" s="49">
        <f t="shared" ca="1" si="15"/>
        <v>1.7440166043999996</v>
      </c>
      <c r="R35" s="49">
        <f t="shared" ca="1" si="16"/>
        <v>1.8642936116000002</v>
      </c>
      <c r="S35" s="50">
        <f t="shared" ca="1" si="17"/>
        <v>1.9845706187999999</v>
      </c>
      <c r="T35" s="48">
        <f t="shared" ca="1" si="21"/>
        <v>0</v>
      </c>
      <c r="U35" s="49">
        <f t="shared" ca="1" si="21"/>
        <v>0</v>
      </c>
      <c r="V35" s="49">
        <f t="shared" ca="1" si="21"/>
        <v>0</v>
      </c>
      <c r="W35" s="49">
        <f t="shared" ca="1" si="21"/>
        <v>0</v>
      </c>
      <c r="X35" s="49">
        <f t="shared" ca="1" si="21"/>
        <v>3.4989591863194063</v>
      </c>
      <c r="Y35" s="49">
        <f t="shared" ca="1" si="21"/>
        <v>8.8970711545569401</v>
      </c>
      <c r="Z35" s="49">
        <f t="shared" ca="1" si="21"/>
        <v>15.973303904269175</v>
      </c>
      <c r="AA35" s="49">
        <f t="shared" ca="1" si="21"/>
        <v>24.72765743545613</v>
      </c>
      <c r="AB35" s="49">
        <f t="shared" ca="1" si="21"/>
        <v>35.160131748117792</v>
      </c>
      <c r="AC35" s="49">
        <f t="shared" ca="1" si="21"/>
        <v>47.270726842254135</v>
      </c>
      <c r="AD35" s="49">
        <f t="shared" ca="1" si="21"/>
        <v>61.059442717865224</v>
      </c>
      <c r="AE35" s="49">
        <f t="shared" ca="1" si="21"/>
        <v>76.52627937495096</v>
      </c>
      <c r="AF35" s="49">
        <f t="shared" ca="1" si="21"/>
        <v>93.671236813511456</v>
      </c>
      <c r="AG35" s="49">
        <f t="shared" ca="1" si="21"/>
        <v>112.49431503354667</v>
      </c>
      <c r="AH35" s="49">
        <f t="shared" ca="1" si="21"/>
        <v>132.99551403505649</v>
      </c>
      <c r="AI35" s="49">
        <f t="shared" ref="AI35:AJ50" ca="1" si="22">IF(R35&gt;$BF$1,58*(R35-$BF$1)^2+25*(R35-$BF$1),0)</f>
        <v>155.17483381804121</v>
      </c>
      <c r="AJ35" s="49">
        <f t="shared" ca="1" si="22"/>
        <v>179.03227438250045</v>
      </c>
      <c r="AK35" s="75">
        <f ca="1">T35*VLOOKUP('Tipo de Pilha_Furieri2014'!$E$1,'Área - us ur_Furieri2014'!$A$4:$R$6,2,FALSE)/1000</f>
        <v>0</v>
      </c>
      <c r="AL35" s="76">
        <f ca="1">U35*VLOOKUP('Tipo de Pilha_Furieri2014'!$E$1,'Área - us ur_Furieri2014'!$A$4:$R$6,3,FALSE)/1000</f>
        <v>0</v>
      </c>
      <c r="AM35" s="76">
        <f ca="1">V35*VLOOKUP('Tipo de Pilha_Furieri2014'!$E$1,'Área - us ur_Furieri2014'!$A$4:$R$6,4,FALSE)/1000</f>
        <v>0</v>
      </c>
      <c r="AN35" s="76">
        <f ca="1">W35*VLOOKUP('Tipo de Pilha_Furieri2014'!$E$1,'Área - us ur_Furieri2014'!$A$4:$R$6,5,FALSE)/1000</f>
        <v>0</v>
      </c>
      <c r="AO35" s="76">
        <f ca="1">X35*VLOOKUP('Tipo de Pilha_Furieri2014'!$E$1,'Área - us ur_Furieri2014'!$A$4:$R$6,6,FALSE)/1000</f>
        <v>5.5633451062478553E-4</v>
      </c>
      <c r="AP35" s="76">
        <f ca="1">Y35*VLOOKUP('Tipo de Pilha_Furieri2014'!$E$1,'Área - us ur_Furieri2014'!$A$4:$R$6,7,FALSE)/1000</f>
        <v>1.806105444375059E-3</v>
      </c>
      <c r="AQ35" s="76">
        <f ca="1">Z35*VLOOKUP('Tipo de Pilha_Furieri2014'!$E$1,'Área - us ur_Furieri2014'!$A$4:$R$6,8,FALSE)/1000</f>
        <v>2.4439154973531834E-3</v>
      </c>
      <c r="AR35" s="76">
        <f ca="1">AA35*VLOOKUP('Tipo de Pilha_Furieri2014'!$E$1,'Área - us ur_Furieri2014'!$A$4:$R$6,9,FALSE)/1000</f>
        <v>2.6953146604647184E-3</v>
      </c>
      <c r="AS35" s="76">
        <f ca="1">AB35*VLOOKUP('Tipo de Pilha_Furieri2014'!$E$1,'Área - us ur_Furieri2014'!$A$4:$R$6,10,FALSE)/1000</f>
        <v>1.8986471143983611E-3</v>
      </c>
      <c r="AT35" s="76">
        <f ca="1">AC35*VLOOKUP('Tipo de Pilha_Furieri2014'!$E$1,'Área - us ur_Furieri2014'!$A$4:$R$6,11,FALSE)/1000</f>
        <v>1.654475439478895E-3</v>
      </c>
      <c r="AU35" s="76">
        <f ca="1">AD35*VLOOKUP('Tipo de Pilha_Furieri2014'!$E$1,'Área - us ur_Furieri2014'!$A$4:$R$6,12,FALSE)/1000</f>
        <v>1.4654266252287654E-3</v>
      </c>
      <c r="AV35" s="76">
        <f ca="1">AE35*VLOOKUP('Tipo de Pilha_Furieri2014'!$E$1,'Área - us ur_Furieri2014'!$A$4:$R$6,13,FALSE)/1000</f>
        <v>4.5915767624970578E-4</v>
      </c>
      <c r="AW35" s="76">
        <f ca="1">AF35*VLOOKUP('Tipo de Pilha_Furieri2014'!$E$1,'Área - us ur_Furieri2014'!$A$4:$R$6,14,FALSE)/1000</f>
        <v>2.8101371044053435E-4</v>
      </c>
      <c r="AX35" s="76">
        <f ca="1">AG35*VLOOKUP('Tipo de Pilha_Furieri2014'!$E$1,'Área - us ur_Furieri2014'!$A$4:$R$6,15,FALSE)/1000</f>
        <v>1.1249431503354668E-4</v>
      </c>
      <c r="AY35" s="76">
        <f ca="1">AH35*VLOOKUP('Tipo de Pilha_Furieri2014'!$E$1,'Área - us ur_Furieri2014'!$A$4:$R$6,16,FALSE)/1000</f>
        <v>0</v>
      </c>
      <c r="AZ35" s="76">
        <f ca="1">AI35*VLOOKUP('Tipo de Pilha_Furieri2014'!$E$1,'Área - us ur_Furieri2014'!$A$4:$R$6,17,FALSE)/1000</f>
        <v>0</v>
      </c>
      <c r="BA35" s="77">
        <f ca="1">AJ35*VLOOKUP('Tipo de Pilha_Furieri2014'!$E$1,'Área - us ur_Furieri2014'!$A$4:$R$6,18,FALSE)/1000</f>
        <v>0</v>
      </c>
      <c r="BB35" s="70">
        <f t="shared" ca="1" si="19"/>
        <v>1.3372884993647555E-2</v>
      </c>
    </row>
    <row r="36" spans="1:54" ht="15" customHeight="1" x14ac:dyDescent="0.2">
      <c r="A36" s="94">
        <f>'Série Vento-5 dias'!J36</f>
        <v>42174</v>
      </c>
      <c r="B36" s="55">
        <f ca="1">'Série Vento-5 dias'!K36</f>
        <v>17.182429599999999</v>
      </c>
      <c r="C36" s="48">
        <f t="shared" ca="1" si="1"/>
        <v>8.5912148000000008E-2</v>
      </c>
      <c r="D36" s="49">
        <f t="shared" ca="1" si="2"/>
        <v>0.25773644399999995</v>
      </c>
      <c r="E36" s="49">
        <f t="shared" ca="1" si="3"/>
        <v>0.42956074</v>
      </c>
      <c r="F36" s="49">
        <f t="shared" ca="1" si="4"/>
        <v>0.60138503599999993</v>
      </c>
      <c r="G36" s="49">
        <f t="shared" ca="1" si="5"/>
        <v>0.77320933200000008</v>
      </c>
      <c r="H36" s="49">
        <f t="shared" ca="1" si="6"/>
        <v>0.94503362800000001</v>
      </c>
      <c r="I36" s="49">
        <f t="shared" ca="1" si="7"/>
        <v>1.1168579240000001</v>
      </c>
      <c r="J36" s="49">
        <f t="shared" ca="1" si="8"/>
        <v>1.2886822200000001</v>
      </c>
      <c r="K36" s="49">
        <f t="shared" ca="1" si="9"/>
        <v>1.4605065159999999</v>
      </c>
      <c r="L36" s="49">
        <f t="shared" ca="1" si="10"/>
        <v>1.632330812</v>
      </c>
      <c r="M36" s="49">
        <f t="shared" ca="1" si="11"/>
        <v>1.804155108</v>
      </c>
      <c r="N36" s="49">
        <f t="shared" ca="1" si="12"/>
        <v>1.9759794039999998</v>
      </c>
      <c r="O36" s="49">
        <f t="shared" ca="1" si="13"/>
        <v>2.1478036999999999</v>
      </c>
      <c r="P36" s="49">
        <f t="shared" ca="1" si="14"/>
        <v>2.3196279959999999</v>
      </c>
      <c r="Q36" s="49">
        <f t="shared" ca="1" si="15"/>
        <v>2.4914522919999995</v>
      </c>
      <c r="R36" s="49">
        <f t="shared" ca="1" si="16"/>
        <v>2.6632765880000004</v>
      </c>
      <c r="S36" s="50">
        <f t="shared" ca="1" si="17"/>
        <v>2.835100884</v>
      </c>
      <c r="T36" s="48">
        <f t="shared" ref="T36:AI51" ca="1" si="23">IF(C36&gt;$BF$1,58*(C36-$BF$1)^2+25*(C36-$BF$1),0)</f>
        <v>0</v>
      </c>
      <c r="U36" s="49">
        <f t="shared" ca="1" si="23"/>
        <v>0</v>
      </c>
      <c r="V36" s="49">
        <f t="shared" ca="1" si="23"/>
        <v>0</v>
      </c>
      <c r="W36" s="49">
        <f t="shared" ca="1" si="23"/>
        <v>5.9882500727538321</v>
      </c>
      <c r="X36" s="49">
        <f t="shared" ca="1" si="23"/>
        <v>15.412206743169406</v>
      </c>
      <c r="Y36" s="49">
        <f t="shared" ca="1" si="23"/>
        <v>28.260899702308862</v>
      </c>
      <c r="Z36" s="49">
        <f t="shared" ca="1" si="23"/>
        <v>44.534328950172224</v>
      </c>
      <c r="AA36" s="49">
        <f t="shared" ca="1" si="23"/>
        <v>64.232494486759464</v>
      </c>
      <c r="AB36" s="49">
        <f t="shared" ca="1" si="23"/>
        <v>87.355396312070582</v>
      </c>
      <c r="AC36" s="49">
        <f t="shared" ca="1" si="23"/>
        <v>113.90303442610561</v>
      </c>
      <c r="AD36" s="49">
        <f t="shared" ca="1" si="23"/>
        <v>143.87540882886452</v>
      </c>
      <c r="AE36" s="49">
        <f t="shared" ca="1" si="23"/>
        <v>177.27251952034732</v>
      </c>
      <c r="AF36" s="49">
        <f t="shared" ca="1" si="23"/>
        <v>214.09436650055397</v>
      </c>
      <c r="AG36" s="49">
        <f t="shared" ca="1" si="23"/>
        <v>254.34094976948461</v>
      </c>
      <c r="AH36" s="49">
        <f t="shared" ca="1" si="23"/>
        <v>298.01226932713894</v>
      </c>
      <c r="AI36" s="49">
        <f t="shared" ca="1" si="22"/>
        <v>345.10832517351753</v>
      </c>
      <c r="AJ36" s="49">
        <f t="shared" ca="1" si="22"/>
        <v>395.6291173086197</v>
      </c>
      <c r="AK36" s="75">
        <f ca="1">T36*VLOOKUP('Tipo de Pilha_Furieri2014'!$E$1,'Área - us ur_Furieri2014'!$A$4:$R$6,2,FALSE)/1000</f>
        <v>0</v>
      </c>
      <c r="AL36" s="76">
        <f ca="1">U36*VLOOKUP('Tipo de Pilha_Furieri2014'!$E$1,'Área - us ur_Furieri2014'!$A$4:$R$6,3,FALSE)/1000</f>
        <v>0</v>
      </c>
      <c r="AM36" s="76">
        <f ca="1">V36*VLOOKUP('Tipo de Pilha_Furieri2014'!$E$1,'Área - us ur_Furieri2014'!$A$4:$R$6,4,FALSE)/1000</f>
        <v>0</v>
      </c>
      <c r="AN36" s="76">
        <f ca="1">W36*VLOOKUP('Tipo de Pilha_Furieri2014'!$E$1,'Área - us ur_Furieri2014'!$A$4:$R$6,5,FALSE)/1000</f>
        <v>5.8086025705712167E-4</v>
      </c>
      <c r="AO36" s="76">
        <f ca="1">X36*VLOOKUP('Tipo de Pilha_Furieri2014'!$E$1,'Área - us ur_Furieri2014'!$A$4:$R$6,6,FALSE)/1000</f>
        <v>2.4505408721639354E-3</v>
      </c>
      <c r="AP36" s="76">
        <f ca="1">Y36*VLOOKUP('Tipo de Pilha_Furieri2014'!$E$1,'Área - us ur_Furieri2014'!$A$4:$R$6,7,FALSE)/1000</f>
        <v>5.7369626395686992E-3</v>
      </c>
      <c r="AQ36" s="76">
        <f ca="1">Z36*VLOOKUP('Tipo de Pilha_Furieri2014'!$E$1,'Área - us ur_Furieri2014'!$A$4:$R$6,8,FALSE)/1000</f>
        <v>6.8137523293763502E-3</v>
      </c>
      <c r="AR36" s="76">
        <f ca="1">AA36*VLOOKUP('Tipo de Pilha_Furieri2014'!$E$1,'Área - us ur_Furieri2014'!$A$4:$R$6,9,FALSE)/1000</f>
        <v>7.0013418990567816E-3</v>
      </c>
      <c r="AS36" s="76">
        <f ca="1">AB36*VLOOKUP('Tipo de Pilha_Furieri2014'!$E$1,'Área - us ur_Furieri2014'!$A$4:$R$6,10,FALSE)/1000</f>
        <v>4.7171914008518117E-3</v>
      </c>
      <c r="AT36" s="76">
        <f ca="1">AC36*VLOOKUP('Tipo de Pilha_Furieri2014'!$E$1,'Área - us ur_Furieri2014'!$A$4:$R$6,11,FALSE)/1000</f>
        <v>3.9866062049136964E-3</v>
      </c>
      <c r="AU36" s="76">
        <f ca="1">AD36*VLOOKUP('Tipo de Pilha_Furieri2014'!$E$1,'Área - us ur_Furieri2014'!$A$4:$R$6,12,FALSE)/1000</f>
        <v>3.4530098118927487E-3</v>
      </c>
      <c r="AV36" s="76">
        <f ca="1">AE36*VLOOKUP('Tipo de Pilha_Furieri2014'!$E$1,'Área - us ur_Furieri2014'!$A$4:$R$6,13,FALSE)/1000</f>
        <v>1.063635117122084E-3</v>
      </c>
      <c r="AW36" s="76">
        <f ca="1">AF36*VLOOKUP('Tipo de Pilha_Furieri2014'!$E$1,'Área - us ur_Furieri2014'!$A$4:$R$6,14,FALSE)/1000</f>
        <v>6.422830995016619E-4</v>
      </c>
      <c r="AX36" s="76">
        <f ca="1">AG36*VLOOKUP('Tipo de Pilha_Furieri2014'!$E$1,'Área - us ur_Furieri2014'!$A$4:$R$6,15,FALSE)/1000</f>
        <v>2.5434094976948461E-4</v>
      </c>
      <c r="AY36" s="76">
        <f ca="1">AH36*VLOOKUP('Tipo de Pilha_Furieri2014'!$E$1,'Área - us ur_Furieri2014'!$A$4:$R$6,16,FALSE)/1000</f>
        <v>0</v>
      </c>
      <c r="AZ36" s="76">
        <f ca="1">AI36*VLOOKUP('Tipo de Pilha_Furieri2014'!$E$1,'Área - us ur_Furieri2014'!$A$4:$R$6,17,FALSE)/1000</f>
        <v>0</v>
      </c>
      <c r="BA36" s="77">
        <f ca="1">AJ36*VLOOKUP('Tipo de Pilha_Furieri2014'!$E$1,'Área - us ur_Furieri2014'!$A$4:$R$6,18,FALSE)/1000</f>
        <v>0</v>
      </c>
      <c r="BB36" s="70">
        <f t="shared" ca="1" si="19"/>
        <v>3.6700524581274374E-2</v>
      </c>
    </row>
    <row r="37" spans="1:54" ht="15" customHeight="1" x14ac:dyDescent="0.2">
      <c r="A37" s="94">
        <f>'Série Vento-5 dias'!J37</f>
        <v>42179</v>
      </c>
      <c r="B37" s="55">
        <f ca="1">'Série Vento-5 dias'!K37</f>
        <v>16.32330812</v>
      </c>
      <c r="C37" s="48">
        <f t="shared" ca="1" si="1"/>
        <v>8.1616540600000023E-2</v>
      </c>
      <c r="D37" s="49">
        <f t="shared" ca="1" si="2"/>
        <v>0.2448496218</v>
      </c>
      <c r="E37" s="49">
        <f t="shared" ca="1" si="3"/>
        <v>0.40808270300000005</v>
      </c>
      <c r="F37" s="49">
        <f t="shared" ca="1" si="4"/>
        <v>0.57131578419999995</v>
      </c>
      <c r="G37" s="49">
        <f t="shared" ca="1" si="5"/>
        <v>0.73454886540000008</v>
      </c>
      <c r="H37" s="49">
        <f t="shared" ca="1" si="6"/>
        <v>0.8977819466000001</v>
      </c>
      <c r="I37" s="49">
        <f t="shared" ca="1" si="7"/>
        <v>1.0610150278000001</v>
      </c>
      <c r="J37" s="49">
        <f t="shared" ca="1" si="8"/>
        <v>1.2242481090000001</v>
      </c>
      <c r="K37" s="49">
        <f t="shared" ca="1" si="9"/>
        <v>1.3874811902000002</v>
      </c>
      <c r="L37" s="49">
        <f t="shared" ca="1" si="10"/>
        <v>1.5507142714</v>
      </c>
      <c r="M37" s="49">
        <f t="shared" ca="1" si="11"/>
        <v>1.7139473526000002</v>
      </c>
      <c r="N37" s="49">
        <f t="shared" ca="1" si="12"/>
        <v>1.8771804337999998</v>
      </c>
      <c r="O37" s="49">
        <f t="shared" ca="1" si="13"/>
        <v>2.040413515</v>
      </c>
      <c r="P37" s="49">
        <f t="shared" ca="1" si="14"/>
        <v>2.2036465962</v>
      </c>
      <c r="Q37" s="49">
        <f t="shared" ca="1" si="15"/>
        <v>2.3668796774</v>
      </c>
      <c r="R37" s="49">
        <f t="shared" ca="1" si="16"/>
        <v>2.5301127586000005</v>
      </c>
      <c r="S37" s="50">
        <f t="shared" ca="1" si="17"/>
        <v>2.6933458398000001</v>
      </c>
      <c r="T37" s="48">
        <f t="shared" ca="1" si="23"/>
        <v>0</v>
      </c>
      <c r="U37" s="49">
        <f t="shared" ca="1" si="23"/>
        <v>0</v>
      </c>
      <c r="V37" s="49">
        <f t="shared" ca="1" si="23"/>
        <v>0</v>
      </c>
      <c r="W37" s="49">
        <f t="shared" ca="1" si="23"/>
        <v>4.6911633551155347</v>
      </c>
      <c r="X37" s="49">
        <f t="shared" ca="1" si="23"/>
        <v>12.993222297152791</v>
      </c>
      <c r="Y37" s="49">
        <f t="shared" ca="1" si="23"/>
        <v>24.386105739763352</v>
      </c>
      <c r="Z37" s="49">
        <f t="shared" ca="1" si="23"/>
        <v>38.869813682947239</v>
      </c>
      <c r="AA37" s="49">
        <f t="shared" ca="1" si="23"/>
        <v>56.444346126704431</v>
      </c>
      <c r="AB37" s="49">
        <f t="shared" ca="1" si="23"/>
        <v>77.109703071034929</v>
      </c>
      <c r="AC37" s="49">
        <f t="shared" ca="1" si="23"/>
        <v>100.86588451593872</v>
      </c>
      <c r="AD37" s="49">
        <f t="shared" ca="1" si="23"/>
        <v>127.71289046141587</v>
      </c>
      <c r="AE37" s="49">
        <f t="shared" ca="1" si="23"/>
        <v>157.65072090746622</v>
      </c>
      <c r="AF37" s="49">
        <f t="shared" ca="1" si="23"/>
        <v>190.67937585409001</v>
      </c>
      <c r="AG37" s="49">
        <f t="shared" ca="1" si="23"/>
        <v>226.79885530128706</v>
      </c>
      <c r="AH37" s="49">
        <f t="shared" ca="1" si="23"/>
        <v>266.00915924905746</v>
      </c>
      <c r="AI37" s="49">
        <f t="shared" ca="1" si="22"/>
        <v>308.31028769740118</v>
      </c>
      <c r="AJ37" s="49">
        <f t="shared" ca="1" si="22"/>
        <v>353.70224064631805</v>
      </c>
      <c r="AK37" s="75">
        <f ca="1">T37*VLOOKUP('Tipo de Pilha_Furieri2014'!$E$1,'Área - us ur_Furieri2014'!$A$4:$R$6,2,FALSE)/1000</f>
        <v>0</v>
      </c>
      <c r="AL37" s="76">
        <f ca="1">U37*VLOOKUP('Tipo de Pilha_Furieri2014'!$E$1,'Área - us ur_Furieri2014'!$A$4:$R$6,3,FALSE)/1000</f>
        <v>0</v>
      </c>
      <c r="AM37" s="76">
        <f ca="1">V37*VLOOKUP('Tipo de Pilha_Furieri2014'!$E$1,'Área - us ur_Furieri2014'!$A$4:$R$6,4,FALSE)/1000</f>
        <v>0</v>
      </c>
      <c r="AN37" s="76">
        <f ca="1">W37*VLOOKUP('Tipo de Pilha_Furieri2014'!$E$1,'Área - us ur_Furieri2014'!$A$4:$R$6,5,FALSE)/1000</f>
        <v>4.5504284544620682E-4</v>
      </c>
      <c r="AO37" s="76">
        <f ca="1">X37*VLOOKUP('Tipo de Pilha_Furieri2014'!$E$1,'Área - us ur_Furieri2014'!$A$4:$R$6,6,FALSE)/1000</f>
        <v>2.0659223452472938E-3</v>
      </c>
      <c r="AP37" s="76">
        <f ca="1">Y37*VLOOKUP('Tipo de Pilha_Furieri2014'!$E$1,'Área - us ur_Furieri2014'!$A$4:$R$6,7,FALSE)/1000</f>
        <v>4.9503794651719604E-3</v>
      </c>
      <c r="AQ37" s="76">
        <f ca="1">Z37*VLOOKUP('Tipo de Pilha_Furieri2014'!$E$1,'Área - us ur_Furieri2014'!$A$4:$R$6,8,FALSE)/1000</f>
        <v>5.9470814934909268E-3</v>
      </c>
      <c r="AR37" s="76">
        <f ca="1">AA37*VLOOKUP('Tipo de Pilha_Furieri2014'!$E$1,'Área - us ur_Furieri2014'!$A$4:$R$6,9,FALSE)/1000</f>
        <v>6.1524337278107827E-3</v>
      </c>
      <c r="AS37" s="76">
        <f ca="1">AB37*VLOOKUP('Tipo de Pilha_Furieri2014'!$E$1,'Área - us ur_Furieri2014'!$A$4:$R$6,10,FALSE)/1000</f>
        <v>4.163923965835886E-3</v>
      </c>
      <c r="AT37" s="76">
        <f ca="1">AC37*VLOOKUP('Tipo de Pilha_Furieri2014'!$E$1,'Área - us ur_Furieri2014'!$A$4:$R$6,11,FALSE)/1000</f>
        <v>3.5303059580578553E-3</v>
      </c>
      <c r="AU37" s="76">
        <f ca="1">AD37*VLOOKUP('Tipo de Pilha_Furieri2014'!$E$1,'Área - us ur_Furieri2014'!$A$4:$R$6,12,FALSE)/1000</f>
        <v>3.0651093710739809E-3</v>
      </c>
      <c r="AV37" s="76">
        <f ca="1">AE37*VLOOKUP('Tipo de Pilha_Furieri2014'!$E$1,'Área - us ur_Furieri2014'!$A$4:$R$6,13,FALSE)/1000</f>
        <v>9.4590432544479743E-4</v>
      </c>
      <c r="AW37" s="76">
        <f ca="1">AF37*VLOOKUP('Tipo de Pilha_Furieri2014'!$E$1,'Área - us ur_Furieri2014'!$A$4:$R$6,14,FALSE)/1000</f>
        <v>5.7203812756226997E-4</v>
      </c>
      <c r="AX37" s="76">
        <f ca="1">AG37*VLOOKUP('Tipo de Pilha_Furieri2014'!$E$1,'Área - us ur_Furieri2014'!$A$4:$R$6,15,FALSE)/1000</f>
        <v>2.2679885530128708E-4</v>
      </c>
      <c r="AY37" s="76">
        <f ca="1">AH37*VLOOKUP('Tipo de Pilha_Furieri2014'!$E$1,'Área - us ur_Furieri2014'!$A$4:$R$6,16,FALSE)/1000</f>
        <v>0</v>
      </c>
      <c r="AZ37" s="76">
        <f ca="1">AI37*VLOOKUP('Tipo de Pilha_Furieri2014'!$E$1,'Área - us ur_Furieri2014'!$A$4:$R$6,17,FALSE)/1000</f>
        <v>0</v>
      </c>
      <c r="BA37" s="77">
        <f ca="1">AJ37*VLOOKUP('Tipo de Pilha_Furieri2014'!$E$1,'Área - us ur_Furieri2014'!$A$4:$R$6,18,FALSE)/1000</f>
        <v>0</v>
      </c>
      <c r="BB37" s="70">
        <f t="shared" ca="1" si="19"/>
        <v>3.2074940480443251E-2</v>
      </c>
    </row>
    <row r="38" spans="1:54" ht="15" customHeight="1" x14ac:dyDescent="0.2">
      <c r="A38" s="94">
        <f>'Série Vento-5 dias'!J38</f>
        <v>42184</v>
      </c>
      <c r="B38" s="55">
        <f ca="1">'Série Vento-5 dias'!K38</f>
        <v>13.74594368</v>
      </c>
      <c r="C38" s="48">
        <f t="shared" ca="1" si="1"/>
        <v>6.8729718400000014E-2</v>
      </c>
      <c r="D38" s="49">
        <f t="shared" ca="1" si="2"/>
        <v>0.2061891552</v>
      </c>
      <c r="E38" s="49">
        <f t="shared" ca="1" si="3"/>
        <v>0.34364859200000003</v>
      </c>
      <c r="F38" s="49">
        <f t="shared" ca="1" si="4"/>
        <v>0.48110802879999992</v>
      </c>
      <c r="G38" s="49">
        <f t="shared" ca="1" si="5"/>
        <v>0.61856746560000009</v>
      </c>
      <c r="H38" s="49">
        <f t="shared" ca="1" si="6"/>
        <v>0.75602690240000014</v>
      </c>
      <c r="I38" s="49">
        <f t="shared" ca="1" si="7"/>
        <v>0.89348633919999998</v>
      </c>
      <c r="J38" s="49">
        <f t="shared" ca="1" si="8"/>
        <v>1.030945776</v>
      </c>
      <c r="K38" s="49">
        <f t="shared" ca="1" si="9"/>
        <v>1.1684052128</v>
      </c>
      <c r="L38" s="49">
        <f t="shared" ca="1" si="10"/>
        <v>1.3058646495999999</v>
      </c>
      <c r="M38" s="49">
        <f t="shared" ca="1" si="11"/>
        <v>1.4433240864000001</v>
      </c>
      <c r="N38" s="49">
        <f t="shared" ca="1" si="12"/>
        <v>1.5807835231999998</v>
      </c>
      <c r="O38" s="49">
        <f t="shared" ca="1" si="13"/>
        <v>1.71824296</v>
      </c>
      <c r="P38" s="49">
        <f t="shared" ca="1" si="14"/>
        <v>1.8557023968000002</v>
      </c>
      <c r="Q38" s="49">
        <f t="shared" ca="1" si="15"/>
        <v>1.9931618335999999</v>
      </c>
      <c r="R38" s="49">
        <f t="shared" ca="1" si="16"/>
        <v>2.1306212704000003</v>
      </c>
      <c r="S38" s="50">
        <f t="shared" ca="1" si="17"/>
        <v>2.2680807072000002</v>
      </c>
      <c r="T38" s="48">
        <f t="shared" ca="1" si="23"/>
        <v>0</v>
      </c>
      <c r="U38" s="49">
        <f t="shared" ca="1" si="23"/>
        <v>0</v>
      </c>
      <c r="V38" s="49">
        <f t="shared" ca="1" si="23"/>
        <v>0</v>
      </c>
      <c r="W38" s="49">
        <f t="shared" ca="1" si="23"/>
        <v>1.4291984952536523</v>
      </c>
      <c r="X38" s="49">
        <f t="shared" ca="1" si="23"/>
        <v>6.7765326068028209</v>
      </c>
      <c r="Y38" s="49">
        <f t="shared" ca="1" si="23"/>
        <v>14.315697943135278</v>
      </c>
      <c r="Z38" s="49">
        <f t="shared" ca="1" si="23"/>
        <v>24.046694504251011</v>
      </c>
      <c r="AA38" s="49">
        <f t="shared" ca="1" si="23"/>
        <v>35.969522290150053</v>
      </c>
      <c r="AB38" s="49">
        <f t="shared" ca="1" si="23"/>
        <v>50.08418130083237</v>
      </c>
      <c r="AC38" s="49">
        <f t="shared" ca="1" si="23"/>
        <v>66.390671536297987</v>
      </c>
      <c r="AD38" s="49">
        <f t="shared" ca="1" si="23"/>
        <v>84.888992996546904</v>
      </c>
      <c r="AE38" s="49">
        <f t="shared" ca="1" si="23"/>
        <v>105.57914568157906</v>
      </c>
      <c r="AF38" s="49">
        <f t="shared" ca="1" si="23"/>
        <v>128.46112959139458</v>
      </c>
      <c r="AG38" s="49">
        <f t="shared" ca="1" si="23"/>
        <v>153.53494472599337</v>
      </c>
      <c r="AH38" s="49">
        <f t="shared" ca="1" si="23"/>
        <v>180.8005910853754</v>
      </c>
      <c r="AI38" s="49">
        <f t="shared" ca="1" si="22"/>
        <v>210.25806866954085</v>
      </c>
      <c r="AJ38" s="49">
        <f t="shared" ca="1" si="22"/>
        <v>241.90737747848948</v>
      </c>
      <c r="AK38" s="75">
        <f ca="1">T38*VLOOKUP('Tipo de Pilha_Furieri2014'!$E$1,'Área - us ur_Furieri2014'!$A$4:$R$6,2,FALSE)/1000</f>
        <v>0</v>
      </c>
      <c r="AL38" s="76">
        <f ca="1">U38*VLOOKUP('Tipo de Pilha_Furieri2014'!$E$1,'Área - us ur_Furieri2014'!$A$4:$R$6,3,FALSE)/1000</f>
        <v>0</v>
      </c>
      <c r="AM38" s="76">
        <f ca="1">V38*VLOOKUP('Tipo de Pilha_Furieri2014'!$E$1,'Área - us ur_Furieri2014'!$A$4:$R$6,4,FALSE)/1000</f>
        <v>0</v>
      </c>
      <c r="AN38" s="76">
        <f ca="1">W38*VLOOKUP('Tipo de Pilha_Furieri2014'!$E$1,'Área - us ur_Furieri2014'!$A$4:$R$6,5,FALSE)/1000</f>
        <v>1.3863225403960424E-4</v>
      </c>
      <c r="AO38" s="76">
        <f ca="1">X38*VLOOKUP('Tipo de Pilha_Furieri2014'!$E$1,'Área - us ur_Furieri2014'!$A$4:$R$6,6,FALSE)/1000</f>
        <v>1.0774686844816485E-3</v>
      </c>
      <c r="AP38" s="76">
        <f ca="1">Y38*VLOOKUP('Tipo de Pilha_Furieri2014'!$E$1,'Área - us ur_Furieri2014'!$A$4:$R$6,7,FALSE)/1000</f>
        <v>2.9060866824564616E-3</v>
      </c>
      <c r="AQ38" s="76">
        <f ca="1">Z38*VLOOKUP('Tipo de Pilha_Furieri2014'!$E$1,'Área - us ur_Furieri2014'!$A$4:$R$6,8,FALSE)/1000</f>
        <v>3.6791442591504048E-3</v>
      </c>
      <c r="AR38" s="76">
        <f ca="1">AA38*VLOOKUP('Tipo de Pilha_Furieri2014'!$E$1,'Área - us ur_Furieri2014'!$A$4:$R$6,9,FALSE)/1000</f>
        <v>3.9206779296263559E-3</v>
      </c>
      <c r="AS38" s="76">
        <f ca="1">AB38*VLOOKUP('Tipo de Pilha_Furieri2014'!$E$1,'Área - us ur_Furieri2014'!$A$4:$R$6,10,FALSE)/1000</f>
        <v>2.7045457902449481E-3</v>
      </c>
      <c r="AT38" s="76">
        <f ca="1">AC38*VLOOKUP('Tipo de Pilha_Furieri2014'!$E$1,'Área - us ur_Furieri2014'!$A$4:$R$6,11,FALSE)/1000</f>
        <v>2.3236735037704295E-3</v>
      </c>
      <c r="AU38" s="76">
        <f ca="1">AD38*VLOOKUP('Tipo de Pilha_Furieri2014'!$E$1,'Área - us ur_Furieri2014'!$A$4:$R$6,12,FALSE)/1000</f>
        <v>2.0373358319171254E-3</v>
      </c>
      <c r="AV38" s="76">
        <f ca="1">AE38*VLOOKUP('Tipo de Pilha_Furieri2014'!$E$1,'Área - us ur_Furieri2014'!$A$4:$R$6,13,FALSE)/1000</f>
        <v>6.3347487408947449E-4</v>
      </c>
      <c r="AW38" s="76">
        <f ca="1">AF38*VLOOKUP('Tipo de Pilha_Furieri2014'!$E$1,'Área - us ur_Furieri2014'!$A$4:$R$6,14,FALSE)/1000</f>
        <v>3.8538338877418379E-4</v>
      </c>
      <c r="AX38" s="76">
        <f ca="1">AG38*VLOOKUP('Tipo de Pilha_Furieri2014'!$E$1,'Área - us ur_Furieri2014'!$A$4:$R$6,15,FALSE)/1000</f>
        <v>1.5353494472599338E-4</v>
      </c>
      <c r="AY38" s="76">
        <f ca="1">AH38*VLOOKUP('Tipo de Pilha_Furieri2014'!$E$1,'Área - us ur_Furieri2014'!$A$4:$R$6,16,FALSE)/1000</f>
        <v>0</v>
      </c>
      <c r="AZ38" s="76">
        <f ca="1">AI38*VLOOKUP('Tipo de Pilha_Furieri2014'!$E$1,'Área - us ur_Furieri2014'!$A$4:$R$6,17,FALSE)/1000</f>
        <v>0</v>
      </c>
      <c r="BA38" s="77">
        <f ca="1">AJ38*VLOOKUP('Tipo de Pilha_Furieri2014'!$E$1,'Área - us ur_Furieri2014'!$A$4:$R$6,18,FALSE)/1000</f>
        <v>0</v>
      </c>
      <c r="BB38" s="70">
        <f t="shared" ca="1" si="19"/>
        <v>1.9959958143276627E-2</v>
      </c>
    </row>
    <row r="39" spans="1:54" ht="15" customHeight="1" x14ac:dyDescent="0.2">
      <c r="A39" s="94">
        <f>'Série Vento-5 dias'!J39</f>
        <v>42189</v>
      </c>
      <c r="B39" s="55">
        <f ca="1">'Série Vento-5 dias'!K39</f>
        <v>11.16857924</v>
      </c>
      <c r="C39" s="48">
        <f t="shared" ca="1" si="1"/>
        <v>5.5842896200000013E-2</v>
      </c>
      <c r="D39" s="49">
        <f t="shared" ca="1" si="2"/>
        <v>0.16752868859999998</v>
      </c>
      <c r="E39" s="49">
        <f t="shared" ca="1" si="3"/>
        <v>0.27921448100000001</v>
      </c>
      <c r="F39" s="49">
        <f t="shared" ca="1" si="4"/>
        <v>0.39090027339999994</v>
      </c>
      <c r="G39" s="49">
        <f t="shared" ca="1" si="5"/>
        <v>0.50258606580000009</v>
      </c>
      <c r="H39" s="49">
        <f t="shared" ca="1" si="6"/>
        <v>0.61427185820000008</v>
      </c>
      <c r="I39" s="49">
        <f t="shared" ca="1" si="7"/>
        <v>0.72595765060000006</v>
      </c>
      <c r="J39" s="49">
        <f t="shared" ca="1" si="8"/>
        <v>0.83764344300000015</v>
      </c>
      <c r="K39" s="49">
        <f t="shared" ca="1" si="9"/>
        <v>0.94932923540000003</v>
      </c>
      <c r="L39" s="49">
        <f t="shared" ca="1" si="10"/>
        <v>1.0610150277999999</v>
      </c>
      <c r="M39" s="49">
        <f t="shared" ca="1" si="11"/>
        <v>1.1727008202</v>
      </c>
      <c r="N39" s="49">
        <f t="shared" ca="1" si="12"/>
        <v>1.2843866125999999</v>
      </c>
      <c r="O39" s="49">
        <f t="shared" ca="1" si="13"/>
        <v>1.396072405</v>
      </c>
      <c r="P39" s="49">
        <f t="shared" ca="1" si="14"/>
        <v>1.5077581974000001</v>
      </c>
      <c r="Q39" s="49">
        <f t="shared" ca="1" si="15"/>
        <v>1.6194439897999999</v>
      </c>
      <c r="R39" s="49">
        <f t="shared" ca="1" si="16"/>
        <v>1.7311297822000002</v>
      </c>
      <c r="S39" s="50">
        <f t="shared" ca="1" si="17"/>
        <v>1.8428155746000001</v>
      </c>
      <c r="T39" s="48">
        <f t="shared" ca="1" si="23"/>
        <v>0</v>
      </c>
      <c r="U39" s="49">
        <f t="shared" ca="1" si="23"/>
        <v>0</v>
      </c>
      <c r="V39" s="49">
        <f t="shared" ca="1" si="23"/>
        <v>0</v>
      </c>
      <c r="W39" s="49">
        <f t="shared" ca="1" si="23"/>
        <v>0</v>
      </c>
      <c r="X39" s="49">
        <f t="shared" ca="1" si="23"/>
        <v>2.1202383880026754</v>
      </c>
      <c r="Y39" s="49">
        <f t="shared" ca="1" si="23"/>
        <v>6.5762512830198965</v>
      </c>
      <c r="Z39" s="49">
        <f t="shared" ca="1" si="23"/>
        <v>12.479215260022961</v>
      </c>
      <c r="AA39" s="49">
        <f t="shared" ca="1" si="23"/>
        <v>19.829130319011878</v>
      </c>
      <c r="AB39" s="49">
        <f t="shared" ca="1" si="23"/>
        <v>28.625996459986627</v>
      </c>
      <c r="AC39" s="49">
        <f t="shared" ca="1" si="23"/>
        <v>38.869813682947211</v>
      </c>
      <c r="AD39" s="49">
        <f t="shared" ca="1" si="23"/>
        <v>50.560581987893663</v>
      </c>
      <c r="AE39" s="49">
        <f t="shared" ca="1" si="23"/>
        <v>63.698301374825931</v>
      </c>
      <c r="AF39" s="49">
        <f t="shared" ca="1" si="23"/>
        <v>78.282971843744079</v>
      </c>
      <c r="AG39" s="49">
        <f t="shared" ca="1" si="23"/>
        <v>94.314593394648071</v>
      </c>
      <c r="AH39" s="49">
        <f t="shared" ca="1" si="23"/>
        <v>111.79316602753786</v>
      </c>
      <c r="AI39" s="49">
        <f t="shared" ca="1" si="22"/>
        <v>130.71868974241357</v>
      </c>
      <c r="AJ39" s="49">
        <f t="shared" ca="1" si="22"/>
        <v>151.09116453927507</v>
      </c>
      <c r="AK39" s="75">
        <f ca="1">T39*VLOOKUP('Tipo de Pilha_Furieri2014'!$E$1,'Área - us ur_Furieri2014'!$A$4:$R$6,2,FALSE)/1000</f>
        <v>0</v>
      </c>
      <c r="AL39" s="76">
        <f ca="1">U39*VLOOKUP('Tipo de Pilha_Furieri2014'!$E$1,'Área - us ur_Furieri2014'!$A$4:$R$6,3,FALSE)/1000</f>
        <v>0</v>
      </c>
      <c r="AM39" s="76">
        <f ca="1">V39*VLOOKUP('Tipo de Pilha_Furieri2014'!$E$1,'Área - us ur_Furieri2014'!$A$4:$R$6,4,FALSE)/1000</f>
        <v>0</v>
      </c>
      <c r="AN39" s="76">
        <f ca="1">W39*VLOOKUP('Tipo de Pilha_Furieri2014'!$E$1,'Área - us ur_Furieri2014'!$A$4:$R$6,5,FALSE)/1000</f>
        <v>0</v>
      </c>
      <c r="AO39" s="76">
        <f ca="1">X39*VLOOKUP('Tipo de Pilha_Furieri2014'!$E$1,'Área - us ur_Furieri2014'!$A$4:$R$6,6,FALSE)/1000</f>
        <v>3.3711790369242537E-4</v>
      </c>
      <c r="AP39" s="76">
        <f ca="1">Y39*VLOOKUP('Tipo de Pilha_Furieri2014'!$E$1,'Área - us ur_Furieri2014'!$A$4:$R$6,7,FALSE)/1000</f>
        <v>1.3349790104530391E-3</v>
      </c>
      <c r="AQ39" s="76">
        <f ca="1">Z39*VLOOKUP('Tipo de Pilha_Furieri2014'!$E$1,'Área - us ur_Furieri2014'!$A$4:$R$6,8,FALSE)/1000</f>
        <v>1.909319934783513E-3</v>
      </c>
      <c r="AR39" s="76">
        <f ca="1">AA39*VLOOKUP('Tipo de Pilha_Furieri2014'!$E$1,'Área - us ur_Furieri2014'!$A$4:$R$6,9,FALSE)/1000</f>
        <v>2.1613752047722947E-3</v>
      </c>
      <c r="AS39" s="76">
        <f ca="1">AB39*VLOOKUP('Tipo de Pilha_Furieri2014'!$E$1,'Área - us ur_Furieri2014'!$A$4:$R$6,10,FALSE)/1000</f>
        <v>1.545803808839278E-3</v>
      </c>
      <c r="AT39" s="76">
        <f ca="1">AC39*VLOOKUP('Tipo de Pilha_Furieri2014'!$E$1,'Área - us ur_Furieri2014'!$A$4:$R$6,11,FALSE)/1000</f>
        <v>1.3604434789031526E-3</v>
      </c>
      <c r="AU39" s="76">
        <f ca="1">AD39*VLOOKUP('Tipo de Pilha_Furieri2014'!$E$1,'Área - us ur_Furieri2014'!$A$4:$R$6,12,FALSE)/1000</f>
        <v>1.2134539677094479E-3</v>
      </c>
      <c r="AV39" s="76">
        <f ca="1">AE39*VLOOKUP('Tipo de Pilha_Furieri2014'!$E$1,'Área - us ur_Furieri2014'!$A$4:$R$6,13,FALSE)/1000</f>
        <v>3.8218980824895562E-4</v>
      </c>
      <c r="AW39" s="76">
        <f ca="1">AF39*VLOOKUP('Tipo de Pilha_Furieri2014'!$E$1,'Área - us ur_Furieri2014'!$A$4:$R$6,14,FALSE)/1000</f>
        <v>2.3484891553123225E-4</v>
      </c>
      <c r="AX39" s="76">
        <f ca="1">AG39*VLOOKUP('Tipo de Pilha_Furieri2014'!$E$1,'Área - us ur_Furieri2014'!$A$4:$R$6,15,FALSE)/1000</f>
        <v>9.4314593394648067E-5</v>
      </c>
      <c r="AY39" s="76">
        <f ca="1">AH39*VLOOKUP('Tipo de Pilha_Furieri2014'!$E$1,'Área - us ur_Furieri2014'!$A$4:$R$6,16,FALSE)/1000</f>
        <v>0</v>
      </c>
      <c r="AZ39" s="76">
        <f ca="1">AI39*VLOOKUP('Tipo de Pilha_Furieri2014'!$E$1,'Área - us ur_Furieri2014'!$A$4:$R$6,17,FALSE)/1000</f>
        <v>0</v>
      </c>
      <c r="BA39" s="77">
        <f ca="1">AJ39*VLOOKUP('Tipo de Pilha_Furieri2014'!$E$1,'Área - us ur_Furieri2014'!$A$4:$R$6,18,FALSE)/1000</f>
        <v>0</v>
      </c>
      <c r="BB39" s="70">
        <f t="shared" ca="1" si="19"/>
        <v>1.0573846626327986E-2</v>
      </c>
    </row>
    <row r="40" spans="1:54" ht="15" customHeight="1" x14ac:dyDescent="0.2">
      <c r="A40" s="94">
        <f>'Série Vento-5 dias'!J40</f>
        <v>42194</v>
      </c>
      <c r="B40" s="55">
        <f ca="1">'Série Vento-5 dias'!K40</f>
        <v>15.464186639999999</v>
      </c>
      <c r="C40" s="48">
        <f t="shared" ca="1" si="1"/>
        <v>7.7320933200000011E-2</v>
      </c>
      <c r="D40" s="49">
        <f t="shared" ca="1" si="2"/>
        <v>0.23196279959999999</v>
      </c>
      <c r="E40" s="49">
        <f t="shared" ca="1" si="3"/>
        <v>0.38660466599999999</v>
      </c>
      <c r="F40" s="49">
        <f t="shared" ca="1" si="4"/>
        <v>0.54124653239999987</v>
      </c>
      <c r="G40" s="49">
        <f t="shared" ca="1" si="5"/>
        <v>0.69588839880000009</v>
      </c>
      <c r="H40" s="49">
        <f t="shared" ca="1" si="6"/>
        <v>0.85053026520000008</v>
      </c>
      <c r="I40" s="49">
        <f t="shared" ca="1" si="7"/>
        <v>1.0051721316</v>
      </c>
      <c r="J40" s="49">
        <f t="shared" ca="1" si="8"/>
        <v>1.1598139980000002</v>
      </c>
      <c r="K40" s="49">
        <f t="shared" ca="1" si="9"/>
        <v>1.3144558644</v>
      </c>
      <c r="L40" s="49">
        <f t="shared" ca="1" si="10"/>
        <v>1.4690977307999999</v>
      </c>
      <c r="M40" s="49">
        <f t="shared" ca="1" si="11"/>
        <v>1.6237395972000002</v>
      </c>
      <c r="N40" s="49">
        <f t="shared" ca="1" si="12"/>
        <v>1.7783814635999997</v>
      </c>
      <c r="O40" s="49">
        <f t="shared" ca="1" si="13"/>
        <v>1.9330233299999999</v>
      </c>
      <c r="P40" s="49">
        <f t="shared" ca="1" si="14"/>
        <v>2.0876651964000001</v>
      </c>
      <c r="Q40" s="49">
        <f t="shared" ca="1" si="15"/>
        <v>2.2423070627999997</v>
      </c>
      <c r="R40" s="49">
        <f t="shared" ca="1" si="16"/>
        <v>2.3969489292000001</v>
      </c>
      <c r="S40" s="50">
        <f t="shared" ca="1" si="17"/>
        <v>2.5515907956000001</v>
      </c>
      <c r="T40" s="48">
        <f t="shared" ca="1" si="23"/>
        <v>0</v>
      </c>
      <c r="U40" s="49">
        <f t="shared" ca="1" si="23"/>
        <v>0</v>
      </c>
      <c r="V40" s="49">
        <f t="shared" ca="1" si="23"/>
        <v>0</v>
      </c>
      <c r="W40" s="49">
        <f t="shared" ca="1" si="23"/>
        <v>3.4989591863194018</v>
      </c>
      <c r="X40" s="49">
        <f t="shared" ca="1" si="23"/>
        <v>10.747615125752819</v>
      </c>
      <c r="Y40" s="49">
        <f t="shared" ca="1" si="23"/>
        <v>20.770307459052582</v>
      </c>
      <c r="Z40" s="49">
        <f t="shared" ca="1" si="23"/>
        <v>33.567036186218694</v>
      </c>
      <c r="AA40" s="49">
        <f t="shared" ca="1" si="23"/>
        <v>49.137801307251181</v>
      </c>
      <c r="AB40" s="49">
        <f t="shared" ca="1" si="23"/>
        <v>67.482602822149971</v>
      </c>
      <c r="AC40" s="49">
        <f t="shared" ca="1" si="23"/>
        <v>88.60144073091513</v>
      </c>
      <c r="AD40" s="49">
        <f t="shared" ca="1" si="23"/>
        <v>112.4943150335467</v>
      </c>
      <c r="AE40" s="49">
        <f t="shared" ca="1" si="23"/>
        <v>139.16122573004449</v>
      </c>
      <c r="AF40" s="49">
        <f t="shared" ca="1" si="23"/>
        <v>168.60217282040875</v>
      </c>
      <c r="AG40" s="49">
        <f t="shared" ca="1" si="23"/>
        <v>200.81715630463935</v>
      </c>
      <c r="AH40" s="49">
        <f t="shared" ca="1" si="23"/>
        <v>235.80617618273621</v>
      </c>
      <c r="AI40" s="49">
        <f t="shared" ca="1" si="22"/>
        <v>273.56923245469955</v>
      </c>
      <c r="AJ40" s="49">
        <f t="shared" ca="1" si="22"/>
        <v>314.10632512052916</v>
      </c>
      <c r="AK40" s="75">
        <f ca="1">T40*VLOOKUP('Tipo de Pilha_Furieri2014'!$E$1,'Área - us ur_Furieri2014'!$A$4:$R$6,2,FALSE)/1000</f>
        <v>0</v>
      </c>
      <c r="AL40" s="76">
        <f ca="1">U40*VLOOKUP('Tipo de Pilha_Furieri2014'!$E$1,'Área - us ur_Furieri2014'!$A$4:$R$6,3,FALSE)/1000</f>
        <v>0</v>
      </c>
      <c r="AM40" s="76">
        <f ca="1">V40*VLOOKUP('Tipo de Pilha_Furieri2014'!$E$1,'Área - us ur_Furieri2014'!$A$4:$R$6,4,FALSE)/1000</f>
        <v>0</v>
      </c>
      <c r="AN40" s="76">
        <f ca="1">W40*VLOOKUP('Tipo de Pilha_Furieri2014'!$E$1,'Área - us ur_Furieri2014'!$A$4:$R$6,5,FALSE)/1000</f>
        <v>3.3939904107298198E-4</v>
      </c>
      <c r="AO40" s="76">
        <f ca="1">X40*VLOOKUP('Tipo de Pilha_Furieri2014'!$E$1,'Área - us ur_Furieri2014'!$A$4:$R$6,6,FALSE)/1000</f>
        <v>1.7088708049946984E-3</v>
      </c>
      <c r="AP40" s="76">
        <f ca="1">Y40*VLOOKUP('Tipo de Pilha_Furieri2014'!$E$1,'Área - us ur_Furieri2014'!$A$4:$R$6,7,FALSE)/1000</f>
        <v>4.2163724141876741E-3</v>
      </c>
      <c r="AQ40" s="76">
        <f ca="1">Z40*VLOOKUP('Tipo de Pilha_Furieri2014'!$E$1,'Área - us ur_Furieri2014'!$A$4:$R$6,8,FALSE)/1000</f>
        <v>5.1357565364914598E-3</v>
      </c>
      <c r="AR40" s="76">
        <f ca="1">AA40*VLOOKUP('Tipo de Pilha_Furieri2014'!$E$1,'Área - us ur_Furieri2014'!$A$4:$R$6,9,FALSE)/1000</f>
        <v>5.3560203424903785E-3</v>
      </c>
      <c r="AS40" s="76">
        <f ca="1">AB40*VLOOKUP('Tipo de Pilha_Furieri2014'!$E$1,'Área - us ur_Furieri2014'!$A$4:$R$6,10,FALSE)/1000</f>
        <v>3.6440605523960987E-3</v>
      </c>
      <c r="AT40" s="76">
        <f ca="1">AC40*VLOOKUP('Tipo de Pilha_Furieri2014'!$E$1,'Área - us ur_Furieri2014'!$A$4:$R$6,11,FALSE)/1000</f>
        <v>3.1010504255820298E-3</v>
      </c>
      <c r="AU40" s="76">
        <f ca="1">AD40*VLOOKUP('Tipo de Pilha_Furieri2014'!$E$1,'Área - us ur_Furieri2014'!$A$4:$R$6,12,FALSE)/1000</f>
        <v>2.6998635608051205E-3</v>
      </c>
      <c r="AV40" s="76">
        <f ca="1">AE40*VLOOKUP('Tipo de Pilha_Furieri2014'!$E$1,'Área - us ur_Furieri2014'!$A$4:$R$6,13,FALSE)/1000</f>
        <v>8.3496735438026693E-4</v>
      </c>
      <c r="AW40" s="76">
        <f ca="1">AF40*VLOOKUP('Tipo de Pilha_Furieri2014'!$E$1,'Área - us ur_Furieri2014'!$A$4:$R$6,14,FALSE)/1000</f>
        <v>5.0580651846122624E-4</v>
      </c>
      <c r="AX40" s="76">
        <f ca="1">AG40*VLOOKUP('Tipo de Pilha_Furieri2014'!$E$1,'Área - us ur_Furieri2014'!$A$4:$R$6,15,FALSE)/1000</f>
        <v>2.0081715630463937E-4</v>
      </c>
      <c r="AY40" s="76">
        <f ca="1">AH40*VLOOKUP('Tipo de Pilha_Furieri2014'!$E$1,'Área - us ur_Furieri2014'!$A$4:$R$6,16,FALSE)/1000</f>
        <v>0</v>
      </c>
      <c r="AZ40" s="76">
        <f ca="1">AI40*VLOOKUP('Tipo de Pilha_Furieri2014'!$E$1,'Área - us ur_Furieri2014'!$A$4:$R$6,17,FALSE)/1000</f>
        <v>0</v>
      </c>
      <c r="BA40" s="77">
        <f ca="1">AJ40*VLOOKUP('Tipo de Pilha_Furieri2014'!$E$1,'Área - us ur_Furieri2014'!$A$4:$R$6,18,FALSE)/1000</f>
        <v>0</v>
      </c>
      <c r="BB40" s="70">
        <f t="shared" ca="1" si="19"/>
        <v>2.7742984707166574E-2</v>
      </c>
    </row>
    <row r="41" spans="1:54" ht="15" customHeight="1" x14ac:dyDescent="0.2">
      <c r="A41" s="94">
        <f>'Série Vento-5 dias'!J41</f>
        <v>42199</v>
      </c>
      <c r="B41" s="55">
        <f ca="1">'Série Vento-5 dias'!K41</f>
        <v>12.027700719999999</v>
      </c>
      <c r="C41" s="48">
        <f t="shared" ca="1" si="1"/>
        <v>6.0138503600000004E-2</v>
      </c>
      <c r="D41" s="49">
        <f t="shared" ca="1" si="2"/>
        <v>0.18041551079999998</v>
      </c>
      <c r="E41" s="49">
        <f t="shared" ca="1" si="3"/>
        <v>0.30069251799999996</v>
      </c>
      <c r="F41" s="49">
        <f t="shared" ca="1" si="4"/>
        <v>0.42096952519999992</v>
      </c>
      <c r="G41" s="49">
        <f t="shared" ca="1" si="5"/>
        <v>0.54124653239999998</v>
      </c>
      <c r="H41" s="49">
        <f t="shared" ca="1" si="6"/>
        <v>0.66152353959999999</v>
      </c>
      <c r="I41" s="49">
        <f t="shared" ca="1" si="7"/>
        <v>0.78180054679999988</v>
      </c>
      <c r="J41" s="49">
        <f t="shared" ca="1" si="8"/>
        <v>0.902077554</v>
      </c>
      <c r="K41" s="49">
        <f t="shared" ca="1" si="9"/>
        <v>1.0223545612</v>
      </c>
      <c r="L41" s="49">
        <f t="shared" ca="1" si="10"/>
        <v>1.1426315683999999</v>
      </c>
      <c r="M41" s="49">
        <f t="shared" ca="1" si="11"/>
        <v>1.2629085756</v>
      </c>
      <c r="N41" s="49">
        <f t="shared" ca="1" si="12"/>
        <v>1.3831855827999997</v>
      </c>
      <c r="O41" s="49">
        <f t="shared" ca="1" si="13"/>
        <v>1.5034625899999998</v>
      </c>
      <c r="P41" s="49">
        <f t="shared" ca="1" si="14"/>
        <v>1.6237395971999999</v>
      </c>
      <c r="Q41" s="49">
        <f t="shared" ca="1" si="15"/>
        <v>1.7440166043999996</v>
      </c>
      <c r="R41" s="49">
        <f t="shared" ca="1" si="16"/>
        <v>1.8642936116000002</v>
      </c>
      <c r="S41" s="50">
        <f t="shared" ca="1" si="17"/>
        <v>1.9845706187999999</v>
      </c>
      <c r="T41" s="48">
        <f t="shared" ca="1" si="23"/>
        <v>0</v>
      </c>
      <c r="U41" s="49">
        <f t="shared" ca="1" si="23"/>
        <v>0</v>
      </c>
      <c r="V41" s="49">
        <f t="shared" ca="1" si="23"/>
        <v>0</v>
      </c>
      <c r="W41" s="49">
        <f t="shared" ca="1" si="23"/>
        <v>0</v>
      </c>
      <c r="X41" s="49">
        <f t="shared" ca="1" si="23"/>
        <v>3.4989591863194063</v>
      </c>
      <c r="Y41" s="49">
        <f t="shared" ca="1" si="23"/>
        <v>8.8970711545569401</v>
      </c>
      <c r="Z41" s="49">
        <f t="shared" ca="1" si="23"/>
        <v>15.973303904269175</v>
      </c>
      <c r="AA41" s="49">
        <f t="shared" ca="1" si="23"/>
        <v>24.72765743545613</v>
      </c>
      <c r="AB41" s="49">
        <f t="shared" ca="1" si="23"/>
        <v>35.160131748117792</v>
      </c>
      <c r="AC41" s="49">
        <f t="shared" ca="1" si="23"/>
        <v>47.270726842254135</v>
      </c>
      <c r="AD41" s="49">
        <f t="shared" ca="1" si="23"/>
        <v>61.059442717865224</v>
      </c>
      <c r="AE41" s="49">
        <f t="shared" ca="1" si="23"/>
        <v>76.52627937495096</v>
      </c>
      <c r="AF41" s="49">
        <f t="shared" ca="1" si="23"/>
        <v>93.671236813511456</v>
      </c>
      <c r="AG41" s="49">
        <f t="shared" ca="1" si="23"/>
        <v>112.49431503354667</v>
      </c>
      <c r="AH41" s="49">
        <f t="shared" ca="1" si="23"/>
        <v>132.99551403505649</v>
      </c>
      <c r="AI41" s="49">
        <f t="shared" ca="1" si="22"/>
        <v>155.17483381804121</v>
      </c>
      <c r="AJ41" s="49">
        <f t="shared" ca="1" si="22"/>
        <v>179.03227438250045</v>
      </c>
      <c r="AK41" s="75">
        <f ca="1">T41*VLOOKUP('Tipo de Pilha_Furieri2014'!$E$1,'Área - us ur_Furieri2014'!$A$4:$R$6,2,FALSE)/1000</f>
        <v>0</v>
      </c>
      <c r="AL41" s="76">
        <f ca="1">U41*VLOOKUP('Tipo de Pilha_Furieri2014'!$E$1,'Área - us ur_Furieri2014'!$A$4:$R$6,3,FALSE)/1000</f>
        <v>0</v>
      </c>
      <c r="AM41" s="76">
        <f ca="1">V41*VLOOKUP('Tipo de Pilha_Furieri2014'!$E$1,'Área - us ur_Furieri2014'!$A$4:$R$6,4,FALSE)/1000</f>
        <v>0</v>
      </c>
      <c r="AN41" s="76">
        <f ca="1">W41*VLOOKUP('Tipo de Pilha_Furieri2014'!$E$1,'Área - us ur_Furieri2014'!$A$4:$R$6,5,FALSE)/1000</f>
        <v>0</v>
      </c>
      <c r="AO41" s="76">
        <f ca="1">X41*VLOOKUP('Tipo de Pilha_Furieri2014'!$E$1,'Área - us ur_Furieri2014'!$A$4:$R$6,6,FALSE)/1000</f>
        <v>5.5633451062478553E-4</v>
      </c>
      <c r="AP41" s="76">
        <f ca="1">Y41*VLOOKUP('Tipo de Pilha_Furieri2014'!$E$1,'Área - us ur_Furieri2014'!$A$4:$R$6,7,FALSE)/1000</f>
        <v>1.806105444375059E-3</v>
      </c>
      <c r="AQ41" s="76">
        <f ca="1">Z41*VLOOKUP('Tipo de Pilha_Furieri2014'!$E$1,'Área - us ur_Furieri2014'!$A$4:$R$6,8,FALSE)/1000</f>
        <v>2.4439154973531834E-3</v>
      </c>
      <c r="AR41" s="76">
        <f ca="1">AA41*VLOOKUP('Tipo de Pilha_Furieri2014'!$E$1,'Área - us ur_Furieri2014'!$A$4:$R$6,9,FALSE)/1000</f>
        <v>2.6953146604647184E-3</v>
      </c>
      <c r="AS41" s="76">
        <f ca="1">AB41*VLOOKUP('Tipo de Pilha_Furieri2014'!$E$1,'Área - us ur_Furieri2014'!$A$4:$R$6,10,FALSE)/1000</f>
        <v>1.8986471143983611E-3</v>
      </c>
      <c r="AT41" s="76">
        <f ca="1">AC41*VLOOKUP('Tipo de Pilha_Furieri2014'!$E$1,'Área - us ur_Furieri2014'!$A$4:$R$6,11,FALSE)/1000</f>
        <v>1.654475439478895E-3</v>
      </c>
      <c r="AU41" s="76">
        <f ca="1">AD41*VLOOKUP('Tipo de Pilha_Furieri2014'!$E$1,'Área - us ur_Furieri2014'!$A$4:$R$6,12,FALSE)/1000</f>
        <v>1.4654266252287654E-3</v>
      </c>
      <c r="AV41" s="76">
        <f ca="1">AE41*VLOOKUP('Tipo de Pilha_Furieri2014'!$E$1,'Área - us ur_Furieri2014'!$A$4:$R$6,13,FALSE)/1000</f>
        <v>4.5915767624970578E-4</v>
      </c>
      <c r="AW41" s="76">
        <f ca="1">AF41*VLOOKUP('Tipo de Pilha_Furieri2014'!$E$1,'Área - us ur_Furieri2014'!$A$4:$R$6,14,FALSE)/1000</f>
        <v>2.8101371044053435E-4</v>
      </c>
      <c r="AX41" s="76">
        <f ca="1">AG41*VLOOKUP('Tipo de Pilha_Furieri2014'!$E$1,'Área - us ur_Furieri2014'!$A$4:$R$6,15,FALSE)/1000</f>
        <v>1.1249431503354668E-4</v>
      </c>
      <c r="AY41" s="76">
        <f ca="1">AH41*VLOOKUP('Tipo de Pilha_Furieri2014'!$E$1,'Área - us ur_Furieri2014'!$A$4:$R$6,16,FALSE)/1000</f>
        <v>0</v>
      </c>
      <c r="AZ41" s="76">
        <f ca="1">AI41*VLOOKUP('Tipo de Pilha_Furieri2014'!$E$1,'Área - us ur_Furieri2014'!$A$4:$R$6,17,FALSE)/1000</f>
        <v>0</v>
      </c>
      <c r="BA41" s="77">
        <f ca="1">AJ41*VLOOKUP('Tipo de Pilha_Furieri2014'!$E$1,'Área - us ur_Furieri2014'!$A$4:$R$6,18,FALSE)/1000</f>
        <v>0</v>
      </c>
      <c r="BB41" s="70">
        <f t="shared" ca="1" si="19"/>
        <v>1.3372884993647555E-2</v>
      </c>
    </row>
    <row r="42" spans="1:54" ht="15" customHeight="1" x14ac:dyDescent="0.2">
      <c r="A42" s="94">
        <f>'Série Vento-5 dias'!J42</f>
        <v>42204</v>
      </c>
      <c r="B42" s="55">
        <f ca="1">'Série Vento-5 dias'!K42</f>
        <v>12.027700719999999</v>
      </c>
      <c r="C42" s="48">
        <f t="shared" ca="1" si="1"/>
        <v>6.0138503600000004E-2</v>
      </c>
      <c r="D42" s="49">
        <f t="shared" ca="1" si="2"/>
        <v>0.18041551079999998</v>
      </c>
      <c r="E42" s="49">
        <f t="shared" ca="1" si="3"/>
        <v>0.30069251799999996</v>
      </c>
      <c r="F42" s="49">
        <f t="shared" ca="1" si="4"/>
        <v>0.42096952519999992</v>
      </c>
      <c r="G42" s="49">
        <f t="shared" ca="1" si="5"/>
        <v>0.54124653239999998</v>
      </c>
      <c r="H42" s="49">
        <f t="shared" ca="1" si="6"/>
        <v>0.66152353959999999</v>
      </c>
      <c r="I42" s="49">
        <f t="shared" ca="1" si="7"/>
        <v>0.78180054679999988</v>
      </c>
      <c r="J42" s="49">
        <f t="shared" ca="1" si="8"/>
        <v>0.902077554</v>
      </c>
      <c r="K42" s="49">
        <f t="shared" ca="1" si="9"/>
        <v>1.0223545612</v>
      </c>
      <c r="L42" s="49">
        <f t="shared" ca="1" si="10"/>
        <v>1.1426315683999999</v>
      </c>
      <c r="M42" s="49">
        <f t="shared" ca="1" si="11"/>
        <v>1.2629085756</v>
      </c>
      <c r="N42" s="49">
        <f t="shared" ca="1" si="12"/>
        <v>1.3831855827999997</v>
      </c>
      <c r="O42" s="49">
        <f t="shared" ca="1" si="13"/>
        <v>1.5034625899999998</v>
      </c>
      <c r="P42" s="49">
        <f t="shared" ca="1" si="14"/>
        <v>1.6237395971999999</v>
      </c>
      <c r="Q42" s="49">
        <f t="shared" ca="1" si="15"/>
        <v>1.7440166043999996</v>
      </c>
      <c r="R42" s="49">
        <f t="shared" ca="1" si="16"/>
        <v>1.8642936116000002</v>
      </c>
      <c r="S42" s="50">
        <f t="shared" ca="1" si="17"/>
        <v>1.9845706187999999</v>
      </c>
      <c r="T42" s="48">
        <f t="shared" ca="1" si="23"/>
        <v>0</v>
      </c>
      <c r="U42" s="49">
        <f t="shared" ca="1" si="23"/>
        <v>0</v>
      </c>
      <c r="V42" s="49">
        <f t="shared" ca="1" si="23"/>
        <v>0</v>
      </c>
      <c r="W42" s="49">
        <f t="shared" ca="1" si="23"/>
        <v>0</v>
      </c>
      <c r="X42" s="49">
        <f t="shared" ca="1" si="23"/>
        <v>3.4989591863194063</v>
      </c>
      <c r="Y42" s="49">
        <f t="shared" ca="1" si="23"/>
        <v>8.8970711545569401</v>
      </c>
      <c r="Z42" s="49">
        <f t="shared" ca="1" si="23"/>
        <v>15.973303904269175</v>
      </c>
      <c r="AA42" s="49">
        <f t="shared" ca="1" si="23"/>
        <v>24.72765743545613</v>
      </c>
      <c r="AB42" s="49">
        <f t="shared" ca="1" si="23"/>
        <v>35.160131748117792</v>
      </c>
      <c r="AC42" s="49">
        <f t="shared" ca="1" si="23"/>
        <v>47.270726842254135</v>
      </c>
      <c r="AD42" s="49">
        <f t="shared" ca="1" si="23"/>
        <v>61.059442717865224</v>
      </c>
      <c r="AE42" s="49">
        <f t="shared" ca="1" si="23"/>
        <v>76.52627937495096</v>
      </c>
      <c r="AF42" s="49">
        <f t="shared" ca="1" si="23"/>
        <v>93.671236813511456</v>
      </c>
      <c r="AG42" s="49">
        <f t="shared" ca="1" si="23"/>
        <v>112.49431503354667</v>
      </c>
      <c r="AH42" s="49">
        <f t="shared" ca="1" si="23"/>
        <v>132.99551403505649</v>
      </c>
      <c r="AI42" s="49">
        <f t="shared" ca="1" si="22"/>
        <v>155.17483381804121</v>
      </c>
      <c r="AJ42" s="49">
        <f t="shared" ca="1" si="22"/>
        <v>179.03227438250045</v>
      </c>
      <c r="AK42" s="75">
        <f ca="1">T42*VLOOKUP('Tipo de Pilha_Furieri2014'!$E$1,'Área - us ur_Furieri2014'!$A$4:$R$6,2,FALSE)/1000</f>
        <v>0</v>
      </c>
      <c r="AL42" s="76">
        <f ca="1">U42*VLOOKUP('Tipo de Pilha_Furieri2014'!$E$1,'Área - us ur_Furieri2014'!$A$4:$R$6,3,FALSE)/1000</f>
        <v>0</v>
      </c>
      <c r="AM42" s="76">
        <f ca="1">V42*VLOOKUP('Tipo de Pilha_Furieri2014'!$E$1,'Área - us ur_Furieri2014'!$A$4:$R$6,4,FALSE)/1000</f>
        <v>0</v>
      </c>
      <c r="AN42" s="76">
        <f ca="1">W42*VLOOKUP('Tipo de Pilha_Furieri2014'!$E$1,'Área - us ur_Furieri2014'!$A$4:$R$6,5,FALSE)/1000</f>
        <v>0</v>
      </c>
      <c r="AO42" s="76">
        <f ca="1">X42*VLOOKUP('Tipo de Pilha_Furieri2014'!$E$1,'Área - us ur_Furieri2014'!$A$4:$R$6,6,FALSE)/1000</f>
        <v>5.5633451062478553E-4</v>
      </c>
      <c r="AP42" s="76">
        <f ca="1">Y42*VLOOKUP('Tipo de Pilha_Furieri2014'!$E$1,'Área - us ur_Furieri2014'!$A$4:$R$6,7,FALSE)/1000</f>
        <v>1.806105444375059E-3</v>
      </c>
      <c r="AQ42" s="76">
        <f ca="1">Z42*VLOOKUP('Tipo de Pilha_Furieri2014'!$E$1,'Área - us ur_Furieri2014'!$A$4:$R$6,8,FALSE)/1000</f>
        <v>2.4439154973531834E-3</v>
      </c>
      <c r="AR42" s="76">
        <f ca="1">AA42*VLOOKUP('Tipo de Pilha_Furieri2014'!$E$1,'Área - us ur_Furieri2014'!$A$4:$R$6,9,FALSE)/1000</f>
        <v>2.6953146604647184E-3</v>
      </c>
      <c r="AS42" s="76">
        <f ca="1">AB42*VLOOKUP('Tipo de Pilha_Furieri2014'!$E$1,'Área - us ur_Furieri2014'!$A$4:$R$6,10,FALSE)/1000</f>
        <v>1.8986471143983611E-3</v>
      </c>
      <c r="AT42" s="76">
        <f ca="1">AC42*VLOOKUP('Tipo de Pilha_Furieri2014'!$E$1,'Área - us ur_Furieri2014'!$A$4:$R$6,11,FALSE)/1000</f>
        <v>1.654475439478895E-3</v>
      </c>
      <c r="AU42" s="76">
        <f ca="1">AD42*VLOOKUP('Tipo de Pilha_Furieri2014'!$E$1,'Área - us ur_Furieri2014'!$A$4:$R$6,12,FALSE)/1000</f>
        <v>1.4654266252287654E-3</v>
      </c>
      <c r="AV42" s="76">
        <f ca="1">AE42*VLOOKUP('Tipo de Pilha_Furieri2014'!$E$1,'Área - us ur_Furieri2014'!$A$4:$R$6,13,FALSE)/1000</f>
        <v>4.5915767624970578E-4</v>
      </c>
      <c r="AW42" s="76">
        <f ca="1">AF42*VLOOKUP('Tipo de Pilha_Furieri2014'!$E$1,'Área - us ur_Furieri2014'!$A$4:$R$6,14,FALSE)/1000</f>
        <v>2.8101371044053435E-4</v>
      </c>
      <c r="AX42" s="76">
        <f ca="1">AG42*VLOOKUP('Tipo de Pilha_Furieri2014'!$E$1,'Área - us ur_Furieri2014'!$A$4:$R$6,15,FALSE)/1000</f>
        <v>1.1249431503354668E-4</v>
      </c>
      <c r="AY42" s="76">
        <f ca="1">AH42*VLOOKUP('Tipo de Pilha_Furieri2014'!$E$1,'Área - us ur_Furieri2014'!$A$4:$R$6,16,FALSE)/1000</f>
        <v>0</v>
      </c>
      <c r="AZ42" s="76">
        <f ca="1">AI42*VLOOKUP('Tipo de Pilha_Furieri2014'!$E$1,'Área - us ur_Furieri2014'!$A$4:$R$6,17,FALSE)/1000</f>
        <v>0</v>
      </c>
      <c r="BA42" s="77">
        <f ca="1">AJ42*VLOOKUP('Tipo de Pilha_Furieri2014'!$E$1,'Área - us ur_Furieri2014'!$A$4:$R$6,18,FALSE)/1000</f>
        <v>0</v>
      </c>
      <c r="BB42" s="70">
        <f t="shared" ca="1" si="19"/>
        <v>1.3372884993647555E-2</v>
      </c>
    </row>
    <row r="43" spans="1:54" ht="15" customHeight="1" x14ac:dyDescent="0.2">
      <c r="A43" s="94">
        <f>'Série Vento-5 dias'!J43</f>
        <v>42209</v>
      </c>
      <c r="B43" s="55">
        <f ca="1">'Série Vento-5 dias'!K43</f>
        <v>14.605065159999999</v>
      </c>
      <c r="C43" s="48">
        <f t="shared" ca="1" si="1"/>
        <v>7.3025325800000013E-2</v>
      </c>
      <c r="D43" s="49">
        <f t="shared" ca="1" si="2"/>
        <v>0.21907597739999998</v>
      </c>
      <c r="E43" s="49">
        <f t="shared" ca="1" si="3"/>
        <v>0.36512662899999998</v>
      </c>
      <c r="F43" s="49">
        <f t="shared" ca="1" si="4"/>
        <v>0.51117728059999989</v>
      </c>
      <c r="G43" s="49">
        <f t="shared" ca="1" si="5"/>
        <v>0.65722793219999998</v>
      </c>
      <c r="H43" s="49">
        <f t="shared" ca="1" si="6"/>
        <v>0.80327858380000006</v>
      </c>
      <c r="I43" s="49">
        <f t="shared" ca="1" si="7"/>
        <v>0.94932923539999992</v>
      </c>
      <c r="J43" s="49">
        <f t="shared" ca="1" si="8"/>
        <v>1.095379887</v>
      </c>
      <c r="K43" s="49">
        <f t="shared" ca="1" si="9"/>
        <v>1.2414305386</v>
      </c>
      <c r="L43" s="49">
        <f t="shared" ca="1" si="10"/>
        <v>1.3874811901999999</v>
      </c>
      <c r="M43" s="49">
        <f t="shared" ca="1" si="11"/>
        <v>1.5335318417999999</v>
      </c>
      <c r="N43" s="49">
        <f t="shared" ca="1" si="12"/>
        <v>1.6795824933999997</v>
      </c>
      <c r="O43" s="49">
        <f t="shared" ca="1" si="13"/>
        <v>1.8256331449999998</v>
      </c>
      <c r="P43" s="49">
        <f t="shared" ca="1" si="14"/>
        <v>1.9716837966</v>
      </c>
      <c r="Q43" s="49">
        <f t="shared" ca="1" si="15"/>
        <v>2.1177344481999998</v>
      </c>
      <c r="R43" s="49">
        <f t="shared" ca="1" si="16"/>
        <v>2.2637850998000002</v>
      </c>
      <c r="S43" s="50">
        <f t="shared" ca="1" si="17"/>
        <v>2.4098357513999997</v>
      </c>
      <c r="T43" s="48">
        <f t="shared" ca="1" si="23"/>
        <v>0</v>
      </c>
      <c r="U43" s="49">
        <f t="shared" ca="1" si="23"/>
        <v>0</v>
      </c>
      <c r="V43" s="49">
        <f t="shared" ca="1" si="23"/>
        <v>0</v>
      </c>
      <c r="W43" s="49">
        <f t="shared" ca="1" si="23"/>
        <v>2.4116375663654424</v>
      </c>
      <c r="X43" s="49">
        <f t="shared" ca="1" si="23"/>
        <v>8.6753852289694926</v>
      </c>
      <c r="Y43" s="49">
        <f t="shared" ca="1" si="23"/>
        <v>17.413504860176555</v>
      </c>
      <c r="Z43" s="49">
        <f t="shared" ca="1" si="23"/>
        <v>28.625996459986609</v>
      </c>
      <c r="AA43" s="49">
        <f t="shared" ca="1" si="23"/>
        <v>42.312860028399705</v>
      </c>
      <c r="AB43" s="49">
        <f t="shared" ca="1" si="23"/>
        <v>58.474095565415801</v>
      </c>
      <c r="AC43" s="49">
        <f t="shared" ca="1" si="23"/>
        <v>77.1097030710349</v>
      </c>
      <c r="AD43" s="49">
        <f t="shared" ca="1" si="23"/>
        <v>98.219682545257001</v>
      </c>
      <c r="AE43" s="49">
        <f t="shared" ca="1" si="23"/>
        <v>121.80403398808208</v>
      </c>
      <c r="AF43" s="49">
        <f t="shared" ca="1" si="23"/>
        <v>147.86275739951026</v>
      </c>
      <c r="AG43" s="49">
        <f t="shared" ca="1" si="23"/>
        <v>176.39585277954146</v>
      </c>
      <c r="AH43" s="49">
        <f t="shared" ca="1" si="23"/>
        <v>207.40332012817555</v>
      </c>
      <c r="AI43" s="49">
        <f t="shared" ca="1" si="22"/>
        <v>240.88515944541282</v>
      </c>
      <c r="AJ43" s="49">
        <f t="shared" ca="1" si="22"/>
        <v>276.84137073125294</v>
      </c>
      <c r="AK43" s="75">
        <f ca="1">T43*VLOOKUP('Tipo de Pilha_Furieri2014'!$E$1,'Área - us ur_Furieri2014'!$A$4:$R$6,2,FALSE)/1000</f>
        <v>0</v>
      </c>
      <c r="AL43" s="76">
        <f ca="1">U43*VLOOKUP('Tipo de Pilha_Furieri2014'!$E$1,'Área - us ur_Furieri2014'!$A$4:$R$6,3,FALSE)/1000</f>
        <v>0</v>
      </c>
      <c r="AM43" s="76">
        <f ca="1">V43*VLOOKUP('Tipo de Pilha_Furieri2014'!$E$1,'Área - us ur_Furieri2014'!$A$4:$R$6,4,FALSE)/1000</f>
        <v>0</v>
      </c>
      <c r="AN43" s="76">
        <f ca="1">W43*VLOOKUP('Tipo de Pilha_Furieri2014'!$E$1,'Área - us ur_Furieri2014'!$A$4:$R$6,5,FALSE)/1000</f>
        <v>2.3392884393744789E-4</v>
      </c>
      <c r="AO43" s="76">
        <f ca="1">X43*VLOOKUP('Tipo de Pilha_Furieri2014'!$E$1,'Área - us ur_Furieri2014'!$A$4:$R$6,6,FALSE)/1000</f>
        <v>1.3793862514061494E-3</v>
      </c>
      <c r="AP43" s="76">
        <f ca="1">Y43*VLOOKUP('Tipo de Pilha_Furieri2014'!$E$1,'Área - us ur_Furieri2014'!$A$4:$R$6,7,FALSE)/1000</f>
        <v>3.5349414866158407E-3</v>
      </c>
      <c r="AQ43" s="76">
        <f ca="1">Z43*VLOOKUP('Tipo de Pilha_Furieri2014'!$E$1,'Área - us ur_Furieri2014'!$A$4:$R$6,8,FALSE)/1000</f>
        <v>4.3797774583779515E-3</v>
      </c>
      <c r="AR43" s="76">
        <f ca="1">AA43*VLOOKUP('Tipo de Pilha_Furieri2014'!$E$1,'Área - us ur_Furieri2014'!$A$4:$R$6,9,FALSE)/1000</f>
        <v>4.6121017430955681E-3</v>
      </c>
      <c r="AS43" s="76">
        <f ca="1">AB43*VLOOKUP('Tipo de Pilha_Furieri2014'!$E$1,'Área - us ur_Furieri2014'!$A$4:$R$6,10,FALSE)/1000</f>
        <v>3.1576011605324535E-3</v>
      </c>
      <c r="AT43" s="76">
        <f ca="1">AC43*VLOOKUP('Tipo de Pilha_Furieri2014'!$E$1,'Área - us ur_Furieri2014'!$A$4:$R$6,11,FALSE)/1000</f>
        <v>2.6988396074862217E-3</v>
      </c>
      <c r="AU43" s="76">
        <f ca="1">AD43*VLOOKUP('Tipo de Pilha_Furieri2014'!$E$1,'Área - us ur_Furieri2014'!$A$4:$R$6,12,FALSE)/1000</f>
        <v>2.3572723810861679E-3</v>
      </c>
      <c r="AV43" s="76">
        <f ca="1">AE43*VLOOKUP('Tipo de Pilha_Furieri2014'!$E$1,'Área - us ur_Furieri2014'!$A$4:$R$6,13,FALSE)/1000</f>
        <v>7.3082420392849251E-4</v>
      </c>
      <c r="AW43" s="76">
        <f ca="1">AF43*VLOOKUP('Tipo de Pilha_Furieri2014'!$E$1,'Área - us ur_Furieri2014'!$A$4:$R$6,14,FALSE)/1000</f>
        <v>4.4358827219853083E-4</v>
      </c>
      <c r="AX43" s="76">
        <f ca="1">AG43*VLOOKUP('Tipo de Pilha_Furieri2014'!$E$1,'Área - us ur_Furieri2014'!$A$4:$R$6,15,FALSE)/1000</f>
        <v>1.7639585277954146E-4</v>
      </c>
      <c r="AY43" s="76">
        <f ca="1">AH43*VLOOKUP('Tipo de Pilha_Furieri2014'!$E$1,'Área - us ur_Furieri2014'!$A$4:$R$6,16,FALSE)/1000</f>
        <v>0</v>
      </c>
      <c r="AZ43" s="76">
        <f ca="1">AI43*VLOOKUP('Tipo de Pilha_Furieri2014'!$E$1,'Área - us ur_Furieri2014'!$A$4:$R$6,17,FALSE)/1000</f>
        <v>0</v>
      </c>
      <c r="BA43" s="77">
        <f ca="1">AJ43*VLOOKUP('Tipo de Pilha_Furieri2014'!$E$1,'Área - us ur_Furieri2014'!$A$4:$R$6,18,FALSE)/1000</f>
        <v>0</v>
      </c>
      <c r="BB43" s="70">
        <f t="shared" ca="1" si="19"/>
        <v>2.3704657261444363E-2</v>
      </c>
    </row>
    <row r="44" spans="1:54" ht="15" customHeight="1" x14ac:dyDescent="0.2">
      <c r="A44" s="94">
        <f>'Série Vento-5 dias'!J44</f>
        <v>42214</v>
      </c>
      <c r="B44" s="55">
        <f ca="1">'Série Vento-5 dias'!K44</f>
        <v>13.74594368</v>
      </c>
      <c r="C44" s="48">
        <f t="shared" ca="1" si="1"/>
        <v>6.8729718400000014E-2</v>
      </c>
      <c r="D44" s="49">
        <f t="shared" ca="1" si="2"/>
        <v>0.2061891552</v>
      </c>
      <c r="E44" s="49">
        <f t="shared" ca="1" si="3"/>
        <v>0.34364859200000003</v>
      </c>
      <c r="F44" s="49">
        <f t="shared" ca="1" si="4"/>
        <v>0.48110802879999992</v>
      </c>
      <c r="G44" s="49">
        <f t="shared" ca="1" si="5"/>
        <v>0.61856746560000009</v>
      </c>
      <c r="H44" s="49">
        <f t="shared" ca="1" si="6"/>
        <v>0.75602690240000014</v>
      </c>
      <c r="I44" s="49">
        <f t="shared" ca="1" si="7"/>
        <v>0.89348633919999998</v>
      </c>
      <c r="J44" s="49">
        <f t="shared" ca="1" si="8"/>
        <v>1.030945776</v>
      </c>
      <c r="K44" s="49">
        <f t="shared" ca="1" si="9"/>
        <v>1.1684052128</v>
      </c>
      <c r="L44" s="49">
        <f t="shared" ca="1" si="10"/>
        <v>1.3058646495999999</v>
      </c>
      <c r="M44" s="49">
        <f t="shared" ca="1" si="11"/>
        <v>1.4433240864000001</v>
      </c>
      <c r="N44" s="49">
        <f t="shared" ca="1" si="12"/>
        <v>1.5807835231999998</v>
      </c>
      <c r="O44" s="49">
        <f t="shared" ca="1" si="13"/>
        <v>1.71824296</v>
      </c>
      <c r="P44" s="49">
        <f t="shared" ca="1" si="14"/>
        <v>1.8557023968000002</v>
      </c>
      <c r="Q44" s="49">
        <f t="shared" ca="1" si="15"/>
        <v>1.9931618335999999</v>
      </c>
      <c r="R44" s="49">
        <f t="shared" ca="1" si="16"/>
        <v>2.1306212704000003</v>
      </c>
      <c r="S44" s="50">
        <f t="shared" ca="1" si="17"/>
        <v>2.2680807072000002</v>
      </c>
      <c r="T44" s="48">
        <f t="shared" ca="1" si="23"/>
        <v>0</v>
      </c>
      <c r="U44" s="49">
        <f t="shared" ca="1" si="23"/>
        <v>0</v>
      </c>
      <c r="V44" s="49">
        <f t="shared" ca="1" si="23"/>
        <v>0</v>
      </c>
      <c r="W44" s="49">
        <f t="shared" ca="1" si="23"/>
        <v>1.4291984952536523</v>
      </c>
      <c r="X44" s="49">
        <f t="shared" ca="1" si="23"/>
        <v>6.7765326068028209</v>
      </c>
      <c r="Y44" s="49">
        <f t="shared" ca="1" si="23"/>
        <v>14.315697943135278</v>
      </c>
      <c r="Z44" s="49">
        <f t="shared" ca="1" si="23"/>
        <v>24.046694504251011</v>
      </c>
      <c r="AA44" s="49">
        <f t="shared" ca="1" si="23"/>
        <v>35.969522290150053</v>
      </c>
      <c r="AB44" s="49">
        <f t="shared" ca="1" si="23"/>
        <v>50.08418130083237</v>
      </c>
      <c r="AC44" s="49">
        <f t="shared" ca="1" si="23"/>
        <v>66.390671536297987</v>
      </c>
      <c r="AD44" s="49">
        <f t="shared" ca="1" si="23"/>
        <v>84.888992996546904</v>
      </c>
      <c r="AE44" s="49">
        <f t="shared" ca="1" si="23"/>
        <v>105.57914568157906</v>
      </c>
      <c r="AF44" s="49">
        <f t="shared" ca="1" si="23"/>
        <v>128.46112959139458</v>
      </c>
      <c r="AG44" s="49">
        <f t="shared" ca="1" si="23"/>
        <v>153.53494472599337</v>
      </c>
      <c r="AH44" s="49">
        <f t="shared" ca="1" si="23"/>
        <v>180.8005910853754</v>
      </c>
      <c r="AI44" s="49">
        <f t="shared" ca="1" si="22"/>
        <v>210.25806866954085</v>
      </c>
      <c r="AJ44" s="49">
        <f t="shared" ca="1" si="22"/>
        <v>241.90737747848948</v>
      </c>
      <c r="AK44" s="75">
        <f ca="1">T44*VLOOKUP('Tipo de Pilha_Furieri2014'!$E$1,'Área - us ur_Furieri2014'!$A$4:$R$6,2,FALSE)/1000</f>
        <v>0</v>
      </c>
      <c r="AL44" s="76">
        <f ca="1">U44*VLOOKUP('Tipo de Pilha_Furieri2014'!$E$1,'Área - us ur_Furieri2014'!$A$4:$R$6,3,FALSE)/1000</f>
        <v>0</v>
      </c>
      <c r="AM44" s="76">
        <f ca="1">V44*VLOOKUP('Tipo de Pilha_Furieri2014'!$E$1,'Área - us ur_Furieri2014'!$A$4:$R$6,4,FALSE)/1000</f>
        <v>0</v>
      </c>
      <c r="AN44" s="76">
        <f ca="1">W44*VLOOKUP('Tipo de Pilha_Furieri2014'!$E$1,'Área - us ur_Furieri2014'!$A$4:$R$6,5,FALSE)/1000</f>
        <v>1.3863225403960424E-4</v>
      </c>
      <c r="AO44" s="76">
        <f ca="1">X44*VLOOKUP('Tipo de Pilha_Furieri2014'!$E$1,'Área - us ur_Furieri2014'!$A$4:$R$6,6,FALSE)/1000</f>
        <v>1.0774686844816485E-3</v>
      </c>
      <c r="AP44" s="76">
        <f ca="1">Y44*VLOOKUP('Tipo de Pilha_Furieri2014'!$E$1,'Área - us ur_Furieri2014'!$A$4:$R$6,7,FALSE)/1000</f>
        <v>2.9060866824564616E-3</v>
      </c>
      <c r="AQ44" s="76">
        <f ca="1">Z44*VLOOKUP('Tipo de Pilha_Furieri2014'!$E$1,'Área - us ur_Furieri2014'!$A$4:$R$6,8,FALSE)/1000</f>
        <v>3.6791442591504048E-3</v>
      </c>
      <c r="AR44" s="76">
        <f ca="1">AA44*VLOOKUP('Tipo de Pilha_Furieri2014'!$E$1,'Área - us ur_Furieri2014'!$A$4:$R$6,9,FALSE)/1000</f>
        <v>3.9206779296263559E-3</v>
      </c>
      <c r="AS44" s="76">
        <f ca="1">AB44*VLOOKUP('Tipo de Pilha_Furieri2014'!$E$1,'Área - us ur_Furieri2014'!$A$4:$R$6,10,FALSE)/1000</f>
        <v>2.7045457902449481E-3</v>
      </c>
      <c r="AT44" s="76">
        <f ca="1">AC44*VLOOKUP('Tipo de Pilha_Furieri2014'!$E$1,'Área - us ur_Furieri2014'!$A$4:$R$6,11,FALSE)/1000</f>
        <v>2.3236735037704295E-3</v>
      </c>
      <c r="AU44" s="76">
        <f ca="1">AD44*VLOOKUP('Tipo de Pilha_Furieri2014'!$E$1,'Área - us ur_Furieri2014'!$A$4:$R$6,12,FALSE)/1000</f>
        <v>2.0373358319171254E-3</v>
      </c>
      <c r="AV44" s="76">
        <f ca="1">AE44*VLOOKUP('Tipo de Pilha_Furieri2014'!$E$1,'Área - us ur_Furieri2014'!$A$4:$R$6,13,FALSE)/1000</f>
        <v>6.3347487408947449E-4</v>
      </c>
      <c r="AW44" s="76">
        <f ca="1">AF44*VLOOKUP('Tipo de Pilha_Furieri2014'!$E$1,'Área - us ur_Furieri2014'!$A$4:$R$6,14,FALSE)/1000</f>
        <v>3.8538338877418379E-4</v>
      </c>
      <c r="AX44" s="76">
        <f ca="1">AG44*VLOOKUP('Tipo de Pilha_Furieri2014'!$E$1,'Área - us ur_Furieri2014'!$A$4:$R$6,15,FALSE)/1000</f>
        <v>1.5353494472599338E-4</v>
      </c>
      <c r="AY44" s="76">
        <f ca="1">AH44*VLOOKUP('Tipo de Pilha_Furieri2014'!$E$1,'Área - us ur_Furieri2014'!$A$4:$R$6,16,FALSE)/1000</f>
        <v>0</v>
      </c>
      <c r="AZ44" s="76">
        <f ca="1">AI44*VLOOKUP('Tipo de Pilha_Furieri2014'!$E$1,'Área - us ur_Furieri2014'!$A$4:$R$6,17,FALSE)/1000</f>
        <v>0</v>
      </c>
      <c r="BA44" s="77">
        <f ca="1">AJ44*VLOOKUP('Tipo de Pilha_Furieri2014'!$E$1,'Área - us ur_Furieri2014'!$A$4:$R$6,18,FALSE)/1000</f>
        <v>0</v>
      </c>
      <c r="BB44" s="70">
        <f t="shared" ca="1" si="19"/>
        <v>1.9959958143276627E-2</v>
      </c>
    </row>
    <row r="45" spans="1:54" ht="15" customHeight="1" x14ac:dyDescent="0.2">
      <c r="A45" s="94">
        <f>'Série Vento-5 dias'!J45</f>
        <v>42219</v>
      </c>
      <c r="B45" s="55">
        <f ca="1">'Série Vento-5 dias'!K45</f>
        <v>12.886822199999999</v>
      </c>
      <c r="C45" s="48">
        <f t="shared" ca="1" si="1"/>
        <v>6.4434111000000002E-2</v>
      </c>
      <c r="D45" s="49">
        <f t="shared" ca="1" si="2"/>
        <v>0.19330233299999999</v>
      </c>
      <c r="E45" s="49">
        <f t="shared" ca="1" si="3"/>
        <v>0.32217055500000003</v>
      </c>
      <c r="F45" s="49">
        <f t="shared" ca="1" si="4"/>
        <v>0.45103877699999995</v>
      </c>
      <c r="G45" s="49">
        <f t="shared" ca="1" si="5"/>
        <v>0.57990699899999998</v>
      </c>
      <c r="H45" s="49">
        <f t="shared" ca="1" si="6"/>
        <v>0.70877522100000001</v>
      </c>
      <c r="I45" s="49">
        <f t="shared" ca="1" si="7"/>
        <v>0.83764344299999993</v>
      </c>
      <c r="J45" s="49">
        <f t="shared" ca="1" si="8"/>
        <v>0.96651166500000008</v>
      </c>
      <c r="K45" s="49">
        <f t="shared" ca="1" si="9"/>
        <v>1.095379887</v>
      </c>
      <c r="L45" s="49">
        <f t="shared" ca="1" si="10"/>
        <v>1.2242481089999999</v>
      </c>
      <c r="M45" s="49">
        <f t="shared" ca="1" si="11"/>
        <v>1.3531163310000001</v>
      </c>
      <c r="N45" s="49">
        <f t="shared" ca="1" si="12"/>
        <v>1.4819845529999998</v>
      </c>
      <c r="O45" s="49">
        <f t="shared" ca="1" si="13"/>
        <v>1.6108527749999999</v>
      </c>
      <c r="P45" s="49">
        <f t="shared" ca="1" si="14"/>
        <v>1.739720997</v>
      </c>
      <c r="Q45" s="49">
        <f t="shared" ca="1" si="15"/>
        <v>1.8685892189999997</v>
      </c>
      <c r="R45" s="49">
        <f t="shared" ca="1" si="16"/>
        <v>1.9974574410000003</v>
      </c>
      <c r="S45" s="50">
        <f t="shared" ca="1" si="17"/>
        <v>2.1263256629999998</v>
      </c>
      <c r="T45" s="48">
        <f t="shared" ca="1" si="23"/>
        <v>0</v>
      </c>
      <c r="U45" s="49">
        <f t="shared" ca="1" si="23"/>
        <v>0</v>
      </c>
      <c r="V45" s="49">
        <f t="shared" ca="1" si="23"/>
        <v>0</v>
      </c>
      <c r="W45" s="49">
        <f t="shared" ca="1" si="23"/>
        <v>0.55164197298403106</v>
      </c>
      <c r="X45" s="49">
        <f t="shared" ca="1" si="23"/>
        <v>5.0510572592527874</v>
      </c>
      <c r="Y45" s="49">
        <f t="shared" ca="1" si="23"/>
        <v>11.476886707928735</v>
      </c>
      <c r="Z45" s="49">
        <f t="shared" ca="1" si="23"/>
        <v>19.82913031901186</v>
      </c>
      <c r="AA45" s="49">
        <f t="shared" ca="1" si="23"/>
        <v>30.107788092502204</v>
      </c>
      <c r="AB45" s="49">
        <f t="shared" ca="1" si="23"/>
        <v>42.312860028399705</v>
      </c>
      <c r="AC45" s="49">
        <f t="shared" ca="1" si="23"/>
        <v>56.444346126704389</v>
      </c>
      <c r="AD45" s="49">
        <f t="shared" ca="1" si="23"/>
        <v>72.502246387416307</v>
      </c>
      <c r="AE45" s="49">
        <f t="shared" ca="1" si="23"/>
        <v>90.486560810535352</v>
      </c>
      <c r="AF45" s="49">
        <f t="shared" ca="1" si="23"/>
        <v>110.39728939606164</v>
      </c>
      <c r="AG45" s="49">
        <f t="shared" ca="1" si="23"/>
        <v>132.23443214399509</v>
      </c>
      <c r="AH45" s="49">
        <f t="shared" ca="1" si="23"/>
        <v>155.9979890543357</v>
      </c>
      <c r="AI45" s="49">
        <f t="shared" ca="1" si="22"/>
        <v>181.68796012708367</v>
      </c>
      <c r="AJ45" s="49">
        <f t="shared" ca="1" si="22"/>
        <v>209.30434536223856</v>
      </c>
      <c r="AK45" s="75">
        <f ca="1">T45*VLOOKUP('Tipo de Pilha_Furieri2014'!$E$1,'Área - us ur_Furieri2014'!$A$4:$R$6,2,FALSE)/1000</f>
        <v>0</v>
      </c>
      <c r="AL45" s="76">
        <f ca="1">U45*VLOOKUP('Tipo de Pilha_Furieri2014'!$E$1,'Área - us ur_Furieri2014'!$A$4:$R$6,3,FALSE)/1000</f>
        <v>0</v>
      </c>
      <c r="AM45" s="76">
        <f ca="1">V45*VLOOKUP('Tipo de Pilha_Furieri2014'!$E$1,'Área - us ur_Furieri2014'!$A$4:$R$6,4,FALSE)/1000</f>
        <v>0</v>
      </c>
      <c r="AN45" s="76">
        <f ca="1">W45*VLOOKUP('Tipo de Pilha_Furieri2014'!$E$1,'Área - us ur_Furieri2014'!$A$4:$R$6,5,FALSE)/1000</f>
        <v>5.3509271379451008E-5</v>
      </c>
      <c r="AO45" s="76">
        <f ca="1">X45*VLOOKUP('Tipo de Pilha_Furieri2014'!$E$1,'Área - us ur_Furieri2014'!$A$4:$R$6,6,FALSE)/1000</f>
        <v>8.0311810422119322E-4</v>
      </c>
      <c r="AP45" s="76">
        <f ca="1">Y45*VLOOKUP('Tipo de Pilha_Furieri2014'!$E$1,'Área - us ur_Furieri2014'!$A$4:$R$6,7,FALSE)/1000</f>
        <v>2.3298080017095332E-3</v>
      </c>
      <c r="AQ45" s="76">
        <f ca="1">Z45*VLOOKUP('Tipo de Pilha_Furieri2014'!$E$1,'Área - us ur_Furieri2014'!$A$4:$R$6,8,FALSE)/1000</f>
        <v>3.0338569388088142E-3</v>
      </c>
      <c r="AR45" s="76">
        <f ca="1">AA45*VLOOKUP('Tipo de Pilha_Furieri2014'!$E$1,'Área - us ur_Furieri2014'!$A$4:$R$6,9,FALSE)/1000</f>
        <v>3.2817489020827402E-3</v>
      </c>
      <c r="AS45" s="76">
        <f ca="1">AB45*VLOOKUP('Tipo de Pilha_Furieri2014'!$E$1,'Área - us ur_Furieri2014'!$A$4:$R$6,10,FALSE)/1000</f>
        <v>2.2848944415335844E-3</v>
      </c>
      <c r="AT45" s="76">
        <f ca="1">AC45*VLOOKUP('Tipo de Pilha_Furieri2014'!$E$1,'Área - us ur_Furieri2014'!$A$4:$R$6,11,FALSE)/1000</f>
        <v>1.9755521144346538E-3</v>
      </c>
      <c r="AU45" s="76">
        <f ca="1">AD45*VLOOKUP('Tipo de Pilha_Furieri2014'!$E$1,'Área - us ur_Furieri2014'!$A$4:$R$6,12,FALSE)/1000</f>
        <v>1.7400539132979914E-3</v>
      </c>
      <c r="AV45" s="76">
        <f ca="1">AE45*VLOOKUP('Tipo de Pilha_Furieri2014'!$E$1,'Área - us ur_Furieri2014'!$A$4:$R$6,13,FALSE)/1000</f>
        <v>5.4291936486321212E-4</v>
      </c>
      <c r="AW45" s="76">
        <f ca="1">AF45*VLOOKUP('Tipo de Pilha_Furieri2014'!$E$1,'Área - us ur_Furieri2014'!$A$4:$R$6,14,FALSE)/1000</f>
        <v>3.3119186818818491E-4</v>
      </c>
      <c r="AX45" s="76">
        <f ca="1">AG45*VLOOKUP('Tipo de Pilha_Furieri2014'!$E$1,'Área - us ur_Furieri2014'!$A$4:$R$6,15,FALSE)/1000</f>
        <v>1.322344321439951E-4</v>
      </c>
      <c r="AY45" s="76">
        <f ca="1">AH45*VLOOKUP('Tipo de Pilha_Furieri2014'!$E$1,'Área - us ur_Furieri2014'!$A$4:$R$6,16,FALSE)/1000</f>
        <v>0</v>
      </c>
      <c r="AZ45" s="76">
        <f ca="1">AI45*VLOOKUP('Tipo de Pilha_Furieri2014'!$E$1,'Área - us ur_Furieri2014'!$A$4:$R$6,17,FALSE)/1000</f>
        <v>0</v>
      </c>
      <c r="BA45" s="77">
        <f ca="1">AJ45*VLOOKUP('Tipo de Pilha_Furieri2014'!$E$1,'Área - us ur_Furieri2014'!$A$4:$R$6,18,FALSE)/1000</f>
        <v>0</v>
      </c>
      <c r="BB45" s="70">
        <f t="shared" ca="1" si="19"/>
        <v>1.6508887352663357E-2</v>
      </c>
    </row>
    <row r="46" spans="1:54" ht="15" customHeight="1" x14ac:dyDescent="0.2">
      <c r="A46" s="94">
        <f>'Série Vento-5 dias'!J46</f>
        <v>42224</v>
      </c>
      <c r="B46" s="55">
        <f ca="1">'Série Vento-5 dias'!K46</f>
        <v>14.605065159999999</v>
      </c>
      <c r="C46" s="48">
        <f t="shared" ca="1" si="1"/>
        <v>7.3025325800000013E-2</v>
      </c>
      <c r="D46" s="49">
        <f t="shared" ca="1" si="2"/>
        <v>0.21907597739999998</v>
      </c>
      <c r="E46" s="49">
        <f t="shared" ca="1" si="3"/>
        <v>0.36512662899999998</v>
      </c>
      <c r="F46" s="49">
        <f t="shared" ca="1" si="4"/>
        <v>0.51117728059999989</v>
      </c>
      <c r="G46" s="49">
        <f t="shared" ca="1" si="5"/>
        <v>0.65722793219999998</v>
      </c>
      <c r="H46" s="49">
        <f t="shared" ca="1" si="6"/>
        <v>0.80327858380000006</v>
      </c>
      <c r="I46" s="49">
        <f t="shared" ca="1" si="7"/>
        <v>0.94932923539999992</v>
      </c>
      <c r="J46" s="49">
        <f t="shared" ca="1" si="8"/>
        <v>1.095379887</v>
      </c>
      <c r="K46" s="49">
        <f t="shared" ca="1" si="9"/>
        <v>1.2414305386</v>
      </c>
      <c r="L46" s="49">
        <f t="shared" ca="1" si="10"/>
        <v>1.3874811901999999</v>
      </c>
      <c r="M46" s="49">
        <f t="shared" ca="1" si="11"/>
        <v>1.5335318417999999</v>
      </c>
      <c r="N46" s="49">
        <f t="shared" ca="1" si="12"/>
        <v>1.6795824933999997</v>
      </c>
      <c r="O46" s="49">
        <f t="shared" ca="1" si="13"/>
        <v>1.8256331449999998</v>
      </c>
      <c r="P46" s="49">
        <f t="shared" ca="1" si="14"/>
        <v>1.9716837966</v>
      </c>
      <c r="Q46" s="49">
        <f t="shared" ca="1" si="15"/>
        <v>2.1177344481999998</v>
      </c>
      <c r="R46" s="49">
        <f t="shared" ca="1" si="16"/>
        <v>2.2637850998000002</v>
      </c>
      <c r="S46" s="50">
        <f t="shared" ca="1" si="17"/>
        <v>2.4098357513999997</v>
      </c>
      <c r="T46" s="48">
        <f t="shared" ca="1" si="23"/>
        <v>0</v>
      </c>
      <c r="U46" s="49">
        <f t="shared" ca="1" si="23"/>
        <v>0</v>
      </c>
      <c r="V46" s="49">
        <f t="shared" ca="1" si="23"/>
        <v>0</v>
      </c>
      <c r="W46" s="49">
        <f t="shared" ca="1" si="23"/>
        <v>2.4116375663654424</v>
      </c>
      <c r="X46" s="49">
        <f t="shared" ca="1" si="23"/>
        <v>8.6753852289694926</v>
      </c>
      <c r="Y46" s="49">
        <f t="shared" ca="1" si="23"/>
        <v>17.413504860176555</v>
      </c>
      <c r="Z46" s="49">
        <f t="shared" ca="1" si="23"/>
        <v>28.625996459986609</v>
      </c>
      <c r="AA46" s="49">
        <f t="shared" ca="1" si="23"/>
        <v>42.312860028399705</v>
      </c>
      <c r="AB46" s="49">
        <f t="shared" ca="1" si="23"/>
        <v>58.474095565415801</v>
      </c>
      <c r="AC46" s="49">
        <f t="shared" ca="1" si="23"/>
        <v>77.1097030710349</v>
      </c>
      <c r="AD46" s="49">
        <f t="shared" ca="1" si="23"/>
        <v>98.219682545257001</v>
      </c>
      <c r="AE46" s="49">
        <f t="shared" ca="1" si="23"/>
        <v>121.80403398808208</v>
      </c>
      <c r="AF46" s="49">
        <f t="shared" ca="1" si="23"/>
        <v>147.86275739951026</v>
      </c>
      <c r="AG46" s="49">
        <f t="shared" ca="1" si="23"/>
        <v>176.39585277954146</v>
      </c>
      <c r="AH46" s="49">
        <f t="shared" ca="1" si="23"/>
        <v>207.40332012817555</v>
      </c>
      <c r="AI46" s="49">
        <f t="shared" ca="1" si="22"/>
        <v>240.88515944541282</v>
      </c>
      <c r="AJ46" s="49">
        <f t="shared" ca="1" si="22"/>
        <v>276.84137073125294</v>
      </c>
      <c r="AK46" s="75">
        <f ca="1">T46*VLOOKUP('Tipo de Pilha_Furieri2014'!$E$1,'Área - us ur_Furieri2014'!$A$4:$R$6,2,FALSE)/1000</f>
        <v>0</v>
      </c>
      <c r="AL46" s="76">
        <f ca="1">U46*VLOOKUP('Tipo de Pilha_Furieri2014'!$E$1,'Área - us ur_Furieri2014'!$A$4:$R$6,3,FALSE)/1000</f>
        <v>0</v>
      </c>
      <c r="AM46" s="76">
        <f ca="1">V46*VLOOKUP('Tipo de Pilha_Furieri2014'!$E$1,'Área - us ur_Furieri2014'!$A$4:$R$6,4,FALSE)/1000</f>
        <v>0</v>
      </c>
      <c r="AN46" s="76">
        <f ca="1">W46*VLOOKUP('Tipo de Pilha_Furieri2014'!$E$1,'Área - us ur_Furieri2014'!$A$4:$R$6,5,FALSE)/1000</f>
        <v>2.3392884393744789E-4</v>
      </c>
      <c r="AO46" s="76">
        <f ca="1">X46*VLOOKUP('Tipo de Pilha_Furieri2014'!$E$1,'Área - us ur_Furieri2014'!$A$4:$R$6,6,FALSE)/1000</f>
        <v>1.3793862514061494E-3</v>
      </c>
      <c r="AP46" s="76">
        <f ca="1">Y46*VLOOKUP('Tipo de Pilha_Furieri2014'!$E$1,'Área - us ur_Furieri2014'!$A$4:$R$6,7,FALSE)/1000</f>
        <v>3.5349414866158407E-3</v>
      </c>
      <c r="AQ46" s="76">
        <f ca="1">Z46*VLOOKUP('Tipo de Pilha_Furieri2014'!$E$1,'Área - us ur_Furieri2014'!$A$4:$R$6,8,FALSE)/1000</f>
        <v>4.3797774583779515E-3</v>
      </c>
      <c r="AR46" s="76">
        <f ca="1">AA46*VLOOKUP('Tipo de Pilha_Furieri2014'!$E$1,'Área - us ur_Furieri2014'!$A$4:$R$6,9,FALSE)/1000</f>
        <v>4.6121017430955681E-3</v>
      </c>
      <c r="AS46" s="76">
        <f ca="1">AB46*VLOOKUP('Tipo de Pilha_Furieri2014'!$E$1,'Área - us ur_Furieri2014'!$A$4:$R$6,10,FALSE)/1000</f>
        <v>3.1576011605324535E-3</v>
      </c>
      <c r="AT46" s="76">
        <f ca="1">AC46*VLOOKUP('Tipo de Pilha_Furieri2014'!$E$1,'Área - us ur_Furieri2014'!$A$4:$R$6,11,FALSE)/1000</f>
        <v>2.6988396074862217E-3</v>
      </c>
      <c r="AU46" s="76">
        <f ca="1">AD46*VLOOKUP('Tipo de Pilha_Furieri2014'!$E$1,'Área - us ur_Furieri2014'!$A$4:$R$6,12,FALSE)/1000</f>
        <v>2.3572723810861679E-3</v>
      </c>
      <c r="AV46" s="76">
        <f ca="1">AE46*VLOOKUP('Tipo de Pilha_Furieri2014'!$E$1,'Área - us ur_Furieri2014'!$A$4:$R$6,13,FALSE)/1000</f>
        <v>7.3082420392849251E-4</v>
      </c>
      <c r="AW46" s="76">
        <f ca="1">AF46*VLOOKUP('Tipo de Pilha_Furieri2014'!$E$1,'Área - us ur_Furieri2014'!$A$4:$R$6,14,FALSE)/1000</f>
        <v>4.4358827219853083E-4</v>
      </c>
      <c r="AX46" s="76">
        <f ca="1">AG46*VLOOKUP('Tipo de Pilha_Furieri2014'!$E$1,'Área - us ur_Furieri2014'!$A$4:$R$6,15,FALSE)/1000</f>
        <v>1.7639585277954146E-4</v>
      </c>
      <c r="AY46" s="76">
        <f ca="1">AH46*VLOOKUP('Tipo de Pilha_Furieri2014'!$E$1,'Área - us ur_Furieri2014'!$A$4:$R$6,16,FALSE)/1000</f>
        <v>0</v>
      </c>
      <c r="AZ46" s="76">
        <f ca="1">AI46*VLOOKUP('Tipo de Pilha_Furieri2014'!$E$1,'Área - us ur_Furieri2014'!$A$4:$R$6,17,FALSE)/1000</f>
        <v>0</v>
      </c>
      <c r="BA46" s="77">
        <f ca="1">AJ46*VLOOKUP('Tipo de Pilha_Furieri2014'!$E$1,'Área - us ur_Furieri2014'!$A$4:$R$6,18,FALSE)/1000</f>
        <v>0</v>
      </c>
      <c r="BB46" s="70">
        <f t="shared" ca="1" si="19"/>
        <v>2.3704657261444363E-2</v>
      </c>
    </row>
    <row r="47" spans="1:54" ht="15" customHeight="1" x14ac:dyDescent="0.2">
      <c r="A47" s="94">
        <f>'Série Vento-5 dias'!J47</f>
        <v>42229</v>
      </c>
      <c r="B47" s="55">
        <f ca="1">'Série Vento-5 dias'!K47</f>
        <v>10.309457759999999</v>
      </c>
      <c r="C47" s="48">
        <f t="shared" ca="1" si="1"/>
        <v>5.1547288800000007E-2</v>
      </c>
      <c r="D47" s="49">
        <f t="shared" ca="1" si="2"/>
        <v>0.15464186639999997</v>
      </c>
      <c r="E47" s="49">
        <f t="shared" ca="1" si="3"/>
        <v>0.25773644400000001</v>
      </c>
      <c r="F47" s="49">
        <f t="shared" ca="1" si="4"/>
        <v>0.36083102159999991</v>
      </c>
      <c r="G47" s="49">
        <f t="shared" ca="1" si="5"/>
        <v>0.46392559919999998</v>
      </c>
      <c r="H47" s="49">
        <f t="shared" ca="1" si="6"/>
        <v>0.56702017680000005</v>
      </c>
      <c r="I47" s="49">
        <f t="shared" ca="1" si="7"/>
        <v>0.67011475440000001</v>
      </c>
      <c r="J47" s="49">
        <f t="shared" ca="1" si="8"/>
        <v>0.77320933200000008</v>
      </c>
      <c r="K47" s="49">
        <f t="shared" ca="1" si="9"/>
        <v>0.87630390959999993</v>
      </c>
      <c r="L47" s="49">
        <f t="shared" ca="1" si="10"/>
        <v>0.97939848719999989</v>
      </c>
      <c r="M47" s="49">
        <f t="shared" ca="1" si="11"/>
        <v>1.0824930648</v>
      </c>
      <c r="N47" s="49">
        <f t="shared" ca="1" si="12"/>
        <v>1.1855876423999998</v>
      </c>
      <c r="O47" s="49">
        <f t="shared" ca="1" si="13"/>
        <v>1.2886822199999999</v>
      </c>
      <c r="P47" s="49">
        <f t="shared" ca="1" si="14"/>
        <v>1.3917767975999999</v>
      </c>
      <c r="Q47" s="49">
        <f t="shared" ca="1" si="15"/>
        <v>1.4948713751999998</v>
      </c>
      <c r="R47" s="49">
        <f t="shared" ca="1" si="16"/>
        <v>1.5979659528000001</v>
      </c>
      <c r="S47" s="50">
        <f t="shared" ca="1" si="17"/>
        <v>1.7010605303999999</v>
      </c>
      <c r="T47" s="48">
        <f t="shared" ca="1" si="23"/>
        <v>0</v>
      </c>
      <c r="U47" s="49">
        <f t="shared" ca="1" si="23"/>
        <v>0</v>
      </c>
      <c r="V47" s="49">
        <f t="shared" ca="1" si="23"/>
        <v>0</v>
      </c>
      <c r="W47" s="49">
        <f t="shared" ca="1" si="23"/>
        <v>0</v>
      </c>
      <c r="X47" s="49">
        <f t="shared" ca="1" si="23"/>
        <v>0.91489486430258415</v>
      </c>
      <c r="Y47" s="49">
        <f t="shared" ca="1" si="23"/>
        <v>4.5144270933175914</v>
      </c>
      <c r="Z47" s="49">
        <f t="shared" ca="1" si="23"/>
        <v>9.3468643862731948</v>
      </c>
      <c r="AA47" s="49">
        <f t="shared" ca="1" si="23"/>
        <v>15.412206743169406</v>
      </c>
      <c r="AB47" s="49">
        <f t="shared" ca="1" si="23"/>
        <v>22.710454164006201</v>
      </c>
      <c r="AC47" s="49">
        <f t="shared" ca="1" si="23"/>
        <v>31.241606648783609</v>
      </c>
      <c r="AD47" s="49">
        <f t="shared" ca="1" si="23"/>
        <v>41.00566419750163</v>
      </c>
      <c r="AE47" s="49">
        <f t="shared" ca="1" si="23"/>
        <v>52.002626810160223</v>
      </c>
      <c r="AF47" s="49">
        <f t="shared" ca="1" si="23"/>
        <v>64.232494486759435</v>
      </c>
      <c r="AG47" s="49">
        <f t="shared" ca="1" si="23"/>
        <v>77.695267227299254</v>
      </c>
      <c r="AH47" s="49">
        <f t="shared" ca="1" si="23"/>
        <v>92.390945031779637</v>
      </c>
      <c r="AI47" s="49">
        <f t="shared" ca="1" si="22"/>
        <v>108.31952790020071</v>
      </c>
      <c r="AJ47" s="49">
        <f t="shared" ca="1" si="22"/>
        <v>125.48101583256231</v>
      </c>
      <c r="AK47" s="75">
        <f ca="1">T47*VLOOKUP('Tipo de Pilha_Furieri2014'!$E$1,'Área - us ur_Furieri2014'!$A$4:$R$6,2,FALSE)/1000</f>
        <v>0</v>
      </c>
      <c r="AL47" s="76">
        <f ca="1">U47*VLOOKUP('Tipo de Pilha_Furieri2014'!$E$1,'Área - us ur_Furieri2014'!$A$4:$R$6,3,FALSE)/1000</f>
        <v>0</v>
      </c>
      <c r="AM47" s="76">
        <f ca="1">V47*VLOOKUP('Tipo de Pilha_Furieri2014'!$E$1,'Área - us ur_Furieri2014'!$A$4:$R$6,4,FALSE)/1000</f>
        <v>0</v>
      </c>
      <c r="AN47" s="76">
        <f ca="1">W47*VLOOKUP('Tipo de Pilha_Furieri2014'!$E$1,'Área - us ur_Furieri2014'!$A$4:$R$6,5,FALSE)/1000</f>
        <v>0</v>
      </c>
      <c r="AO47" s="76">
        <f ca="1">X47*VLOOKUP('Tipo de Pilha_Furieri2014'!$E$1,'Área - us ur_Furieri2014'!$A$4:$R$6,6,FALSE)/1000</f>
        <v>1.4546828342411089E-4</v>
      </c>
      <c r="AP47" s="76">
        <f ca="1">Y47*VLOOKUP('Tipo de Pilha_Furieri2014'!$E$1,'Área - us ur_Furieri2014'!$A$4:$R$6,7,FALSE)/1000</f>
        <v>9.1642869994347108E-4</v>
      </c>
      <c r="AQ47" s="76">
        <f ca="1">Z47*VLOOKUP('Tipo de Pilha_Furieri2014'!$E$1,'Área - us ur_Furieri2014'!$A$4:$R$6,8,FALSE)/1000</f>
        <v>1.4300702510997986E-3</v>
      </c>
      <c r="AR47" s="76">
        <f ca="1">AA47*VLOOKUP('Tipo de Pilha_Furieri2014'!$E$1,'Área - us ur_Furieri2014'!$A$4:$R$6,9,FALSE)/1000</f>
        <v>1.6799305350054651E-3</v>
      </c>
      <c r="AS47" s="76">
        <f ca="1">AB47*VLOOKUP('Tipo de Pilha_Furieri2014'!$E$1,'Área - us ur_Furieri2014'!$A$4:$R$6,10,FALSE)/1000</f>
        <v>1.226364524856335E-3</v>
      </c>
      <c r="AT47" s="76">
        <f ca="1">AC47*VLOOKUP('Tipo de Pilha_Furieri2014'!$E$1,'Área - us ur_Furieri2014'!$A$4:$R$6,11,FALSE)/1000</f>
        <v>1.0934562327074265E-3</v>
      </c>
      <c r="AU47" s="76">
        <f ca="1">AD47*VLOOKUP('Tipo de Pilha_Furieri2014'!$E$1,'Área - us ur_Furieri2014'!$A$4:$R$6,12,FALSE)/1000</f>
        <v>9.8413594074003917E-4</v>
      </c>
      <c r="AV47" s="76">
        <f ca="1">AE47*VLOOKUP('Tipo de Pilha_Furieri2014'!$E$1,'Área - us ur_Furieri2014'!$A$4:$R$6,13,FALSE)/1000</f>
        <v>3.1201576086096133E-4</v>
      </c>
      <c r="AW47" s="76">
        <f ca="1">AF47*VLOOKUP('Tipo de Pilha_Furieri2014'!$E$1,'Área - us ur_Furieri2014'!$A$4:$R$6,14,FALSE)/1000</f>
        <v>1.9269748346027832E-4</v>
      </c>
      <c r="AX47" s="76">
        <f ca="1">AG47*VLOOKUP('Tipo de Pilha_Furieri2014'!$E$1,'Área - us ur_Furieri2014'!$A$4:$R$6,15,FALSE)/1000</f>
        <v>7.7695267227299256E-5</v>
      </c>
      <c r="AY47" s="76">
        <f ca="1">AH47*VLOOKUP('Tipo de Pilha_Furieri2014'!$E$1,'Área - us ur_Furieri2014'!$A$4:$R$6,16,FALSE)/1000</f>
        <v>0</v>
      </c>
      <c r="AZ47" s="76">
        <f ca="1">AI47*VLOOKUP('Tipo de Pilha_Furieri2014'!$E$1,'Área - us ur_Furieri2014'!$A$4:$R$6,17,FALSE)/1000</f>
        <v>0</v>
      </c>
      <c r="BA47" s="77">
        <f ca="1">AJ47*VLOOKUP('Tipo de Pilha_Furieri2014'!$E$1,'Área - us ur_Furieri2014'!$A$4:$R$6,18,FALSE)/1000</f>
        <v>0</v>
      </c>
      <c r="BB47" s="70">
        <f t="shared" ca="1" si="19"/>
        <v>8.0582629793251852E-3</v>
      </c>
    </row>
    <row r="48" spans="1:54" ht="15" customHeight="1" x14ac:dyDescent="0.2">
      <c r="A48" s="94">
        <f>'Série Vento-5 dias'!J48</f>
        <v>42234</v>
      </c>
      <c r="B48" s="55">
        <f ca="1">'Série Vento-5 dias'!K48</f>
        <v>11.16857924</v>
      </c>
      <c r="C48" s="48">
        <f t="shared" ca="1" si="1"/>
        <v>5.5842896200000013E-2</v>
      </c>
      <c r="D48" s="49">
        <f t="shared" ca="1" si="2"/>
        <v>0.16752868859999998</v>
      </c>
      <c r="E48" s="49">
        <f t="shared" ca="1" si="3"/>
        <v>0.27921448100000001</v>
      </c>
      <c r="F48" s="49">
        <f t="shared" ca="1" si="4"/>
        <v>0.39090027339999994</v>
      </c>
      <c r="G48" s="49">
        <f t="shared" ca="1" si="5"/>
        <v>0.50258606580000009</v>
      </c>
      <c r="H48" s="49">
        <f t="shared" ca="1" si="6"/>
        <v>0.61427185820000008</v>
      </c>
      <c r="I48" s="49">
        <f t="shared" ca="1" si="7"/>
        <v>0.72595765060000006</v>
      </c>
      <c r="J48" s="49">
        <f t="shared" ca="1" si="8"/>
        <v>0.83764344300000015</v>
      </c>
      <c r="K48" s="49">
        <f t="shared" ca="1" si="9"/>
        <v>0.94932923540000003</v>
      </c>
      <c r="L48" s="49">
        <f t="shared" ca="1" si="10"/>
        <v>1.0610150277999999</v>
      </c>
      <c r="M48" s="49">
        <f t="shared" ca="1" si="11"/>
        <v>1.1727008202</v>
      </c>
      <c r="N48" s="49">
        <f t="shared" ca="1" si="12"/>
        <v>1.2843866125999999</v>
      </c>
      <c r="O48" s="49">
        <f t="shared" ca="1" si="13"/>
        <v>1.396072405</v>
      </c>
      <c r="P48" s="49">
        <f t="shared" ca="1" si="14"/>
        <v>1.5077581974000001</v>
      </c>
      <c r="Q48" s="49">
        <f t="shared" ca="1" si="15"/>
        <v>1.6194439897999999</v>
      </c>
      <c r="R48" s="49">
        <f t="shared" ca="1" si="16"/>
        <v>1.7311297822000002</v>
      </c>
      <c r="S48" s="50">
        <f t="shared" ca="1" si="17"/>
        <v>1.8428155746000001</v>
      </c>
      <c r="T48" s="48">
        <f t="shared" ca="1" si="23"/>
        <v>0</v>
      </c>
      <c r="U48" s="49">
        <f t="shared" ca="1" si="23"/>
        <v>0</v>
      </c>
      <c r="V48" s="49">
        <f t="shared" ca="1" si="23"/>
        <v>0</v>
      </c>
      <c r="W48" s="49">
        <f t="shared" ca="1" si="23"/>
        <v>0</v>
      </c>
      <c r="X48" s="49">
        <f t="shared" ca="1" si="23"/>
        <v>2.1202383880026754</v>
      </c>
      <c r="Y48" s="49">
        <f t="shared" ca="1" si="23"/>
        <v>6.5762512830198965</v>
      </c>
      <c r="Z48" s="49">
        <f t="shared" ca="1" si="23"/>
        <v>12.479215260022961</v>
      </c>
      <c r="AA48" s="49">
        <f t="shared" ca="1" si="23"/>
        <v>19.829130319011878</v>
      </c>
      <c r="AB48" s="49">
        <f t="shared" ca="1" si="23"/>
        <v>28.625996459986627</v>
      </c>
      <c r="AC48" s="49">
        <f t="shared" ca="1" si="23"/>
        <v>38.869813682947211</v>
      </c>
      <c r="AD48" s="49">
        <f t="shared" ca="1" si="23"/>
        <v>50.560581987893663</v>
      </c>
      <c r="AE48" s="49">
        <f t="shared" ca="1" si="23"/>
        <v>63.698301374825931</v>
      </c>
      <c r="AF48" s="49">
        <f t="shared" ca="1" si="23"/>
        <v>78.282971843744079</v>
      </c>
      <c r="AG48" s="49">
        <f t="shared" ca="1" si="23"/>
        <v>94.314593394648071</v>
      </c>
      <c r="AH48" s="49">
        <f t="shared" ca="1" si="23"/>
        <v>111.79316602753786</v>
      </c>
      <c r="AI48" s="49">
        <f t="shared" ca="1" si="22"/>
        <v>130.71868974241357</v>
      </c>
      <c r="AJ48" s="49">
        <f t="shared" ca="1" si="22"/>
        <v>151.09116453927507</v>
      </c>
      <c r="AK48" s="75">
        <f ca="1">T48*VLOOKUP('Tipo de Pilha_Furieri2014'!$E$1,'Área - us ur_Furieri2014'!$A$4:$R$6,2,FALSE)/1000</f>
        <v>0</v>
      </c>
      <c r="AL48" s="76">
        <f ca="1">U48*VLOOKUP('Tipo de Pilha_Furieri2014'!$E$1,'Área - us ur_Furieri2014'!$A$4:$R$6,3,FALSE)/1000</f>
        <v>0</v>
      </c>
      <c r="AM48" s="76">
        <f ca="1">V48*VLOOKUP('Tipo de Pilha_Furieri2014'!$E$1,'Área - us ur_Furieri2014'!$A$4:$R$6,4,FALSE)/1000</f>
        <v>0</v>
      </c>
      <c r="AN48" s="76">
        <f ca="1">W48*VLOOKUP('Tipo de Pilha_Furieri2014'!$E$1,'Área - us ur_Furieri2014'!$A$4:$R$6,5,FALSE)/1000</f>
        <v>0</v>
      </c>
      <c r="AO48" s="76">
        <f ca="1">X48*VLOOKUP('Tipo de Pilha_Furieri2014'!$E$1,'Área - us ur_Furieri2014'!$A$4:$R$6,6,FALSE)/1000</f>
        <v>3.3711790369242537E-4</v>
      </c>
      <c r="AP48" s="76">
        <f ca="1">Y48*VLOOKUP('Tipo de Pilha_Furieri2014'!$E$1,'Área - us ur_Furieri2014'!$A$4:$R$6,7,FALSE)/1000</f>
        <v>1.3349790104530391E-3</v>
      </c>
      <c r="AQ48" s="76">
        <f ca="1">Z48*VLOOKUP('Tipo de Pilha_Furieri2014'!$E$1,'Área - us ur_Furieri2014'!$A$4:$R$6,8,FALSE)/1000</f>
        <v>1.909319934783513E-3</v>
      </c>
      <c r="AR48" s="76">
        <f ca="1">AA48*VLOOKUP('Tipo de Pilha_Furieri2014'!$E$1,'Área - us ur_Furieri2014'!$A$4:$R$6,9,FALSE)/1000</f>
        <v>2.1613752047722947E-3</v>
      </c>
      <c r="AS48" s="76">
        <f ca="1">AB48*VLOOKUP('Tipo de Pilha_Furieri2014'!$E$1,'Área - us ur_Furieri2014'!$A$4:$R$6,10,FALSE)/1000</f>
        <v>1.545803808839278E-3</v>
      </c>
      <c r="AT48" s="76">
        <f ca="1">AC48*VLOOKUP('Tipo de Pilha_Furieri2014'!$E$1,'Área - us ur_Furieri2014'!$A$4:$R$6,11,FALSE)/1000</f>
        <v>1.3604434789031526E-3</v>
      </c>
      <c r="AU48" s="76">
        <f ca="1">AD48*VLOOKUP('Tipo de Pilha_Furieri2014'!$E$1,'Área - us ur_Furieri2014'!$A$4:$R$6,12,FALSE)/1000</f>
        <v>1.2134539677094479E-3</v>
      </c>
      <c r="AV48" s="76">
        <f ca="1">AE48*VLOOKUP('Tipo de Pilha_Furieri2014'!$E$1,'Área - us ur_Furieri2014'!$A$4:$R$6,13,FALSE)/1000</f>
        <v>3.8218980824895562E-4</v>
      </c>
      <c r="AW48" s="76">
        <f ca="1">AF48*VLOOKUP('Tipo de Pilha_Furieri2014'!$E$1,'Área - us ur_Furieri2014'!$A$4:$R$6,14,FALSE)/1000</f>
        <v>2.3484891553123225E-4</v>
      </c>
      <c r="AX48" s="76">
        <f ca="1">AG48*VLOOKUP('Tipo de Pilha_Furieri2014'!$E$1,'Área - us ur_Furieri2014'!$A$4:$R$6,15,FALSE)/1000</f>
        <v>9.4314593394648067E-5</v>
      </c>
      <c r="AY48" s="76">
        <f ca="1">AH48*VLOOKUP('Tipo de Pilha_Furieri2014'!$E$1,'Área - us ur_Furieri2014'!$A$4:$R$6,16,FALSE)/1000</f>
        <v>0</v>
      </c>
      <c r="AZ48" s="76">
        <f ca="1">AI48*VLOOKUP('Tipo de Pilha_Furieri2014'!$E$1,'Área - us ur_Furieri2014'!$A$4:$R$6,17,FALSE)/1000</f>
        <v>0</v>
      </c>
      <c r="BA48" s="77">
        <f ca="1">AJ48*VLOOKUP('Tipo de Pilha_Furieri2014'!$E$1,'Área - us ur_Furieri2014'!$A$4:$R$6,18,FALSE)/1000</f>
        <v>0</v>
      </c>
      <c r="BB48" s="70">
        <f t="shared" ca="1" si="19"/>
        <v>1.0573846626327986E-2</v>
      </c>
    </row>
    <row r="49" spans="1:54" ht="15" customHeight="1" x14ac:dyDescent="0.2">
      <c r="A49" s="94">
        <f>'Série Vento-5 dias'!J49</f>
        <v>42239</v>
      </c>
      <c r="B49" s="55">
        <f ca="1">'Série Vento-5 dias'!K49</f>
        <v>13.74594368</v>
      </c>
      <c r="C49" s="48">
        <f t="shared" ca="1" si="1"/>
        <v>6.8729718400000014E-2</v>
      </c>
      <c r="D49" s="49">
        <f t="shared" ca="1" si="2"/>
        <v>0.2061891552</v>
      </c>
      <c r="E49" s="49">
        <f t="shared" ca="1" si="3"/>
        <v>0.34364859200000003</v>
      </c>
      <c r="F49" s="49">
        <f t="shared" ca="1" si="4"/>
        <v>0.48110802879999992</v>
      </c>
      <c r="G49" s="49">
        <f t="shared" ca="1" si="5"/>
        <v>0.61856746560000009</v>
      </c>
      <c r="H49" s="49">
        <f t="shared" ca="1" si="6"/>
        <v>0.75602690240000014</v>
      </c>
      <c r="I49" s="49">
        <f t="shared" ca="1" si="7"/>
        <v>0.89348633919999998</v>
      </c>
      <c r="J49" s="49">
        <f t="shared" ca="1" si="8"/>
        <v>1.030945776</v>
      </c>
      <c r="K49" s="49">
        <f t="shared" ca="1" si="9"/>
        <v>1.1684052128</v>
      </c>
      <c r="L49" s="49">
        <f t="shared" ca="1" si="10"/>
        <v>1.3058646495999999</v>
      </c>
      <c r="M49" s="49">
        <f t="shared" ca="1" si="11"/>
        <v>1.4433240864000001</v>
      </c>
      <c r="N49" s="49">
        <f t="shared" ca="1" si="12"/>
        <v>1.5807835231999998</v>
      </c>
      <c r="O49" s="49">
        <f t="shared" ca="1" si="13"/>
        <v>1.71824296</v>
      </c>
      <c r="P49" s="49">
        <f t="shared" ca="1" si="14"/>
        <v>1.8557023968000002</v>
      </c>
      <c r="Q49" s="49">
        <f t="shared" ca="1" si="15"/>
        <v>1.9931618335999999</v>
      </c>
      <c r="R49" s="49">
        <f t="shared" ca="1" si="16"/>
        <v>2.1306212704000003</v>
      </c>
      <c r="S49" s="50">
        <f t="shared" ca="1" si="17"/>
        <v>2.2680807072000002</v>
      </c>
      <c r="T49" s="48">
        <f t="shared" ca="1" si="23"/>
        <v>0</v>
      </c>
      <c r="U49" s="49">
        <f t="shared" ca="1" si="23"/>
        <v>0</v>
      </c>
      <c r="V49" s="49">
        <f t="shared" ca="1" si="23"/>
        <v>0</v>
      </c>
      <c r="W49" s="49">
        <f t="shared" ca="1" si="23"/>
        <v>1.4291984952536523</v>
      </c>
      <c r="X49" s="49">
        <f t="shared" ca="1" si="23"/>
        <v>6.7765326068028209</v>
      </c>
      <c r="Y49" s="49">
        <f t="shared" ca="1" si="23"/>
        <v>14.315697943135278</v>
      </c>
      <c r="Z49" s="49">
        <f t="shared" ca="1" si="23"/>
        <v>24.046694504251011</v>
      </c>
      <c r="AA49" s="49">
        <f t="shared" ca="1" si="23"/>
        <v>35.969522290150053</v>
      </c>
      <c r="AB49" s="49">
        <f t="shared" ca="1" si="23"/>
        <v>50.08418130083237</v>
      </c>
      <c r="AC49" s="49">
        <f t="shared" ca="1" si="23"/>
        <v>66.390671536297987</v>
      </c>
      <c r="AD49" s="49">
        <f t="shared" ca="1" si="23"/>
        <v>84.888992996546904</v>
      </c>
      <c r="AE49" s="49">
        <f t="shared" ca="1" si="23"/>
        <v>105.57914568157906</v>
      </c>
      <c r="AF49" s="49">
        <f t="shared" ca="1" si="23"/>
        <v>128.46112959139458</v>
      </c>
      <c r="AG49" s="49">
        <f t="shared" ca="1" si="23"/>
        <v>153.53494472599337</v>
      </c>
      <c r="AH49" s="49">
        <f t="shared" ca="1" si="23"/>
        <v>180.8005910853754</v>
      </c>
      <c r="AI49" s="49">
        <f t="shared" ca="1" si="22"/>
        <v>210.25806866954085</v>
      </c>
      <c r="AJ49" s="49">
        <f t="shared" ca="1" si="22"/>
        <v>241.90737747848948</v>
      </c>
      <c r="AK49" s="75">
        <f ca="1">T49*VLOOKUP('Tipo de Pilha_Furieri2014'!$E$1,'Área - us ur_Furieri2014'!$A$4:$R$6,2,FALSE)/1000</f>
        <v>0</v>
      </c>
      <c r="AL49" s="76">
        <f ca="1">U49*VLOOKUP('Tipo de Pilha_Furieri2014'!$E$1,'Área - us ur_Furieri2014'!$A$4:$R$6,3,FALSE)/1000</f>
        <v>0</v>
      </c>
      <c r="AM49" s="76">
        <f ca="1">V49*VLOOKUP('Tipo de Pilha_Furieri2014'!$E$1,'Área - us ur_Furieri2014'!$A$4:$R$6,4,FALSE)/1000</f>
        <v>0</v>
      </c>
      <c r="AN49" s="76">
        <f ca="1">W49*VLOOKUP('Tipo de Pilha_Furieri2014'!$E$1,'Área - us ur_Furieri2014'!$A$4:$R$6,5,FALSE)/1000</f>
        <v>1.3863225403960424E-4</v>
      </c>
      <c r="AO49" s="76">
        <f ca="1">X49*VLOOKUP('Tipo de Pilha_Furieri2014'!$E$1,'Área - us ur_Furieri2014'!$A$4:$R$6,6,FALSE)/1000</f>
        <v>1.0774686844816485E-3</v>
      </c>
      <c r="AP49" s="76">
        <f ca="1">Y49*VLOOKUP('Tipo de Pilha_Furieri2014'!$E$1,'Área - us ur_Furieri2014'!$A$4:$R$6,7,FALSE)/1000</f>
        <v>2.9060866824564616E-3</v>
      </c>
      <c r="AQ49" s="76">
        <f ca="1">Z49*VLOOKUP('Tipo de Pilha_Furieri2014'!$E$1,'Área - us ur_Furieri2014'!$A$4:$R$6,8,FALSE)/1000</f>
        <v>3.6791442591504048E-3</v>
      </c>
      <c r="AR49" s="76">
        <f ca="1">AA49*VLOOKUP('Tipo de Pilha_Furieri2014'!$E$1,'Área - us ur_Furieri2014'!$A$4:$R$6,9,FALSE)/1000</f>
        <v>3.9206779296263559E-3</v>
      </c>
      <c r="AS49" s="76">
        <f ca="1">AB49*VLOOKUP('Tipo de Pilha_Furieri2014'!$E$1,'Área - us ur_Furieri2014'!$A$4:$R$6,10,FALSE)/1000</f>
        <v>2.7045457902449481E-3</v>
      </c>
      <c r="AT49" s="76">
        <f ca="1">AC49*VLOOKUP('Tipo de Pilha_Furieri2014'!$E$1,'Área - us ur_Furieri2014'!$A$4:$R$6,11,FALSE)/1000</f>
        <v>2.3236735037704295E-3</v>
      </c>
      <c r="AU49" s="76">
        <f ca="1">AD49*VLOOKUP('Tipo de Pilha_Furieri2014'!$E$1,'Área - us ur_Furieri2014'!$A$4:$R$6,12,FALSE)/1000</f>
        <v>2.0373358319171254E-3</v>
      </c>
      <c r="AV49" s="76">
        <f ca="1">AE49*VLOOKUP('Tipo de Pilha_Furieri2014'!$E$1,'Área - us ur_Furieri2014'!$A$4:$R$6,13,FALSE)/1000</f>
        <v>6.3347487408947449E-4</v>
      </c>
      <c r="AW49" s="76">
        <f ca="1">AF49*VLOOKUP('Tipo de Pilha_Furieri2014'!$E$1,'Área - us ur_Furieri2014'!$A$4:$R$6,14,FALSE)/1000</f>
        <v>3.8538338877418379E-4</v>
      </c>
      <c r="AX49" s="76">
        <f ca="1">AG49*VLOOKUP('Tipo de Pilha_Furieri2014'!$E$1,'Área - us ur_Furieri2014'!$A$4:$R$6,15,FALSE)/1000</f>
        <v>1.5353494472599338E-4</v>
      </c>
      <c r="AY49" s="76">
        <f ca="1">AH49*VLOOKUP('Tipo de Pilha_Furieri2014'!$E$1,'Área - us ur_Furieri2014'!$A$4:$R$6,16,FALSE)/1000</f>
        <v>0</v>
      </c>
      <c r="AZ49" s="76">
        <f ca="1">AI49*VLOOKUP('Tipo de Pilha_Furieri2014'!$E$1,'Área - us ur_Furieri2014'!$A$4:$R$6,17,FALSE)/1000</f>
        <v>0</v>
      </c>
      <c r="BA49" s="77">
        <f ca="1">AJ49*VLOOKUP('Tipo de Pilha_Furieri2014'!$E$1,'Área - us ur_Furieri2014'!$A$4:$R$6,18,FALSE)/1000</f>
        <v>0</v>
      </c>
      <c r="BB49" s="70">
        <f t="shared" ca="1" si="19"/>
        <v>1.9959958143276627E-2</v>
      </c>
    </row>
    <row r="50" spans="1:54" ht="15" customHeight="1" x14ac:dyDescent="0.2">
      <c r="A50" s="94">
        <f>'Série Vento-5 dias'!J50</f>
        <v>42244</v>
      </c>
      <c r="B50" s="55">
        <f ca="1">'Série Vento-5 dias'!K50</f>
        <v>13.74594368</v>
      </c>
      <c r="C50" s="48">
        <f t="shared" ca="1" si="1"/>
        <v>6.8729718400000014E-2</v>
      </c>
      <c r="D50" s="49">
        <f t="shared" ca="1" si="2"/>
        <v>0.2061891552</v>
      </c>
      <c r="E50" s="49">
        <f t="shared" ca="1" si="3"/>
        <v>0.34364859200000003</v>
      </c>
      <c r="F50" s="49">
        <f t="shared" ca="1" si="4"/>
        <v>0.48110802879999992</v>
      </c>
      <c r="G50" s="49">
        <f t="shared" ca="1" si="5"/>
        <v>0.61856746560000009</v>
      </c>
      <c r="H50" s="49">
        <f t="shared" ca="1" si="6"/>
        <v>0.75602690240000014</v>
      </c>
      <c r="I50" s="49">
        <f t="shared" ca="1" si="7"/>
        <v>0.89348633919999998</v>
      </c>
      <c r="J50" s="49">
        <f t="shared" ca="1" si="8"/>
        <v>1.030945776</v>
      </c>
      <c r="K50" s="49">
        <f t="shared" ca="1" si="9"/>
        <v>1.1684052128</v>
      </c>
      <c r="L50" s="49">
        <f t="shared" ca="1" si="10"/>
        <v>1.3058646495999999</v>
      </c>
      <c r="M50" s="49">
        <f t="shared" ca="1" si="11"/>
        <v>1.4433240864000001</v>
      </c>
      <c r="N50" s="49">
        <f t="shared" ca="1" si="12"/>
        <v>1.5807835231999998</v>
      </c>
      <c r="O50" s="49">
        <f t="shared" ca="1" si="13"/>
        <v>1.71824296</v>
      </c>
      <c r="P50" s="49">
        <f t="shared" ca="1" si="14"/>
        <v>1.8557023968000002</v>
      </c>
      <c r="Q50" s="49">
        <f t="shared" ca="1" si="15"/>
        <v>1.9931618335999999</v>
      </c>
      <c r="R50" s="49">
        <f t="shared" ca="1" si="16"/>
        <v>2.1306212704000003</v>
      </c>
      <c r="S50" s="50">
        <f t="shared" ca="1" si="17"/>
        <v>2.2680807072000002</v>
      </c>
      <c r="T50" s="48">
        <f t="shared" ca="1" si="23"/>
        <v>0</v>
      </c>
      <c r="U50" s="49">
        <f t="shared" ca="1" si="23"/>
        <v>0</v>
      </c>
      <c r="V50" s="49">
        <f t="shared" ca="1" si="23"/>
        <v>0</v>
      </c>
      <c r="W50" s="49">
        <f t="shared" ca="1" si="23"/>
        <v>1.4291984952536523</v>
      </c>
      <c r="X50" s="49">
        <f t="shared" ca="1" si="23"/>
        <v>6.7765326068028209</v>
      </c>
      <c r="Y50" s="49">
        <f t="shared" ca="1" si="23"/>
        <v>14.315697943135278</v>
      </c>
      <c r="Z50" s="49">
        <f t="shared" ca="1" si="23"/>
        <v>24.046694504251011</v>
      </c>
      <c r="AA50" s="49">
        <f t="shared" ca="1" si="23"/>
        <v>35.969522290150053</v>
      </c>
      <c r="AB50" s="49">
        <f t="shared" ca="1" si="23"/>
        <v>50.08418130083237</v>
      </c>
      <c r="AC50" s="49">
        <f t="shared" ca="1" si="23"/>
        <v>66.390671536297987</v>
      </c>
      <c r="AD50" s="49">
        <f t="shared" ca="1" si="23"/>
        <v>84.888992996546904</v>
      </c>
      <c r="AE50" s="49">
        <f t="shared" ca="1" si="23"/>
        <v>105.57914568157906</v>
      </c>
      <c r="AF50" s="49">
        <f t="shared" ca="1" si="23"/>
        <v>128.46112959139458</v>
      </c>
      <c r="AG50" s="49">
        <f t="shared" ca="1" si="23"/>
        <v>153.53494472599337</v>
      </c>
      <c r="AH50" s="49">
        <f t="shared" ca="1" si="23"/>
        <v>180.8005910853754</v>
      </c>
      <c r="AI50" s="49">
        <f t="shared" ca="1" si="22"/>
        <v>210.25806866954085</v>
      </c>
      <c r="AJ50" s="49">
        <f t="shared" ca="1" si="22"/>
        <v>241.90737747848948</v>
      </c>
      <c r="AK50" s="75">
        <f ca="1">T50*VLOOKUP('Tipo de Pilha_Furieri2014'!$E$1,'Área - us ur_Furieri2014'!$A$4:$R$6,2,FALSE)/1000</f>
        <v>0</v>
      </c>
      <c r="AL50" s="76">
        <f ca="1">U50*VLOOKUP('Tipo de Pilha_Furieri2014'!$E$1,'Área - us ur_Furieri2014'!$A$4:$R$6,3,FALSE)/1000</f>
        <v>0</v>
      </c>
      <c r="AM50" s="76">
        <f ca="1">V50*VLOOKUP('Tipo de Pilha_Furieri2014'!$E$1,'Área - us ur_Furieri2014'!$A$4:$R$6,4,FALSE)/1000</f>
        <v>0</v>
      </c>
      <c r="AN50" s="76">
        <f ca="1">W50*VLOOKUP('Tipo de Pilha_Furieri2014'!$E$1,'Área - us ur_Furieri2014'!$A$4:$R$6,5,FALSE)/1000</f>
        <v>1.3863225403960424E-4</v>
      </c>
      <c r="AO50" s="76">
        <f ca="1">X50*VLOOKUP('Tipo de Pilha_Furieri2014'!$E$1,'Área - us ur_Furieri2014'!$A$4:$R$6,6,FALSE)/1000</f>
        <v>1.0774686844816485E-3</v>
      </c>
      <c r="AP50" s="76">
        <f ca="1">Y50*VLOOKUP('Tipo de Pilha_Furieri2014'!$E$1,'Área - us ur_Furieri2014'!$A$4:$R$6,7,FALSE)/1000</f>
        <v>2.9060866824564616E-3</v>
      </c>
      <c r="AQ50" s="76">
        <f ca="1">Z50*VLOOKUP('Tipo de Pilha_Furieri2014'!$E$1,'Área - us ur_Furieri2014'!$A$4:$R$6,8,FALSE)/1000</f>
        <v>3.6791442591504048E-3</v>
      </c>
      <c r="AR50" s="76">
        <f ca="1">AA50*VLOOKUP('Tipo de Pilha_Furieri2014'!$E$1,'Área - us ur_Furieri2014'!$A$4:$R$6,9,FALSE)/1000</f>
        <v>3.9206779296263559E-3</v>
      </c>
      <c r="AS50" s="76">
        <f ca="1">AB50*VLOOKUP('Tipo de Pilha_Furieri2014'!$E$1,'Área - us ur_Furieri2014'!$A$4:$R$6,10,FALSE)/1000</f>
        <v>2.7045457902449481E-3</v>
      </c>
      <c r="AT50" s="76">
        <f ca="1">AC50*VLOOKUP('Tipo de Pilha_Furieri2014'!$E$1,'Área - us ur_Furieri2014'!$A$4:$R$6,11,FALSE)/1000</f>
        <v>2.3236735037704295E-3</v>
      </c>
      <c r="AU50" s="76">
        <f ca="1">AD50*VLOOKUP('Tipo de Pilha_Furieri2014'!$E$1,'Área - us ur_Furieri2014'!$A$4:$R$6,12,FALSE)/1000</f>
        <v>2.0373358319171254E-3</v>
      </c>
      <c r="AV50" s="76">
        <f ca="1">AE50*VLOOKUP('Tipo de Pilha_Furieri2014'!$E$1,'Área - us ur_Furieri2014'!$A$4:$R$6,13,FALSE)/1000</f>
        <v>6.3347487408947449E-4</v>
      </c>
      <c r="AW50" s="76">
        <f ca="1">AF50*VLOOKUP('Tipo de Pilha_Furieri2014'!$E$1,'Área - us ur_Furieri2014'!$A$4:$R$6,14,FALSE)/1000</f>
        <v>3.8538338877418379E-4</v>
      </c>
      <c r="AX50" s="76">
        <f ca="1">AG50*VLOOKUP('Tipo de Pilha_Furieri2014'!$E$1,'Área - us ur_Furieri2014'!$A$4:$R$6,15,FALSE)/1000</f>
        <v>1.5353494472599338E-4</v>
      </c>
      <c r="AY50" s="76">
        <f ca="1">AH50*VLOOKUP('Tipo de Pilha_Furieri2014'!$E$1,'Área - us ur_Furieri2014'!$A$4:$R$6,16,FALSE)/1000</f>
        <v>0</v>
      </c>
      <c r="AZ50" s="76">
        <f ca="1">AI50*VLOOKUP('Tipo de Pilha_Furieri2014'!$E$1,'Área - us ur_Furieri2014'!$A$4:$R$6,17,FALSE)/1000</f>
        <v>0</v>
      </c>
      <c r="BA50" s="77">
        <f ca="1">AJ50*VLOOKUP('Tipo de Pilha_Furieri2014'!$E$1,'Área - us ur_Furieri2014'!$A$4:$R$6,18,FALSE)/1000</f>
        <v>0</v>
      </c>
      <c r="BB50" s="70">
        <f t="shared" ca="1" si="19"/>
        <v>1.9959958143276627E-2</v>
      </c>
    </row>
    <row r="51" spans="1:54" ht="15" customHeight="1" x14ac:dyDescent="0.2">
      <c r="A51" s="94">
        <f>'Série Vento-5 dias'!J51</f>
        <v>42249</v>
      </c>
      <c r="B51" s="55">
        <f ca="1">'Série Vento-5 dias'!K51</f>
        <v>17.182429599999999</v>
      </c>
      <c r="C51" s="48">
        <f t="shared" ca="1" si="1"/>
        <v>8.5912148000000008E-2</v>
      </c>
      <c r="D51" s="49">
        <f t="shared" ca="1" si="2"/>
        <v>0.25773644399999995</v>
      </c>
      <c r="E51" s="49">
        <f t="shared" ca="1" si="3"/>
        <v>0.42956074</v>
      </c>
      <c r="F51" s="49">
        <f t="shared" ca="1" si="4"/>
        <v>0.60138503599999993</v>
      </c>
      <c r="G51" s="49">
        <f t="shared" ca="1" si="5"/>
        <v>0.77320933200000008</v>
      </c>
      <c r="H51" s="49">
        <f t="shared" ca="1" si="6"/>
        <v>0.94503362800000001</v>
      </c>
      <c r="I51" s="49">
        <f t="shared" ca="1" si="7"/>
        <v>1.1168579240000001</v>
      </c>
      <c r="J51" s="49">
        <f t="shared" ca="1" si="8"/>
        <v>1.2886822200000001</v>
      </c>
      <c r="K51" s="49">
        <f t="shared" ca="1" si="9"/>
        <v>1.4605065159999999</v>
      </c>
      <c r="L51" s="49">
        <f t="shared" ca="1" si="10"/>
        <v>1.632330812</v>
      </c>
      <c r="M51" s="49">
        <f t="shared" ca="1" si="11"/>
        <v>1.804155108</v>
      </c>
      <c r="N51" s="49">
        <f t="shared" ca="1" si="12"/>
        <v>1.9759794039999998</v>
      </c>
      <c r="O51" s="49">
        <f t="shared" ca="1" si="13"/>
        <v>2.1478036999999999</v>
      </c>
      <c r="P51" s="49">
        <f t="shared" ca="1" si="14"/>
        <v>2.3196279959999999</v>
      </c>
      <c r="Q51" s="49">
        <f t="shared" ca="1" si="15"/>
        <v>2.4914522919999995</v>
      </c>
      <c r="R51" s="49">
        <f t="shared" ca="1" si="16"/>
        <v>2.6632765880000004</v>
      </c>
      <c r="S51" s="50">
        <f t="shared" ca="1" si="17"/>
        <v>2.835100884</v>
      </c>
      <c r="T51" s="48">
        <f t="shared" ca="1" si="23"/>
        <v>0</v>
      </c>
      <c r="U51" s="49">
        <f t="shared" ca="1" si="23"/>
        <v>0</v>
      </c>
      <c r="V51" s="49">
        <f t="shared" ca="1" si="23"/>
        <v>0</v>
      </c>
      <c r="W51" s="49">
        <f t="shared" ca="1" si="23"/>
        <v>5.9882500727538321</v>
      </c>
      <c r="X51" s="49">
        <f t="shared" ca="1" si="23"/>
        <v>15.412206743169406</v>
      </c>
      <c r="Y51" s="49">
        <f t="shared" ca="1" si="23"/>
        <v>28.260899702308862</v>
      </c>
      <c r="Z51" s="49">
        <f t="shared" ca="1" si="23"/>
        <v>44.534328950172224</v>
      </c>
      <c r="AA51" s="49">
        <f t="shared" ca="1" si="23"/>
        <v>64.232494486759464</v>
      </c>
      <c r="AB51" s="49">
        <f t="shared" ca="1" si="23"/>
        <v>87.355396312070582</v>
      </c>
      <c r="AC51" s="49">
        <f t="shared" ca="1" si="23"/>
        <v>113.90303442610561</v>
      </c>
      <c r="AD51" s="49">
        <f t="shared" ca="1" si="23"/>
        <v>143.87540882886452</v>
      </c>
      <c r="AE51" s="49">
        <f t="shared" ca="1" si="23"/>
        <v>177.27251952034732</v>
      </c>
      <c r="AF51" s="49">
        <f t="shared" ca="1" si="23"/>
        <v>214.09436650055397</v>
      </c>
      <c r="AG51" s="49">
        <f t="shared" ca="1" si="23"/>
        <v>254.34094976948461</v>
      </c>
      <c r="AH51" s="49">
        <f t="shared" ca="1" si="23"/>
        <v>298.01226932713894</v>
      </c>
      <c r="AI51" s="49">
        <f t="shared" ca="1" si="23"/>
        <v>345.10832517351753</v>
      </c>
      <c r="AJ51" s="49">
        <f t="shared" ref="AJ51:AJ75" ca="1" si="24">IF(S51&gt;$BF$1,58*(S51-$BF$1)^2+25*(S51-$BF$1),0)</f>
        <v>395.6291173086197</v>
      </c>
      <c r="AK51" s="75">
        <f ca="1">T51*VLOOKUP('Tipo de Pilha_Furieri2014'!$E$1,'Área - us ur_Furieri2014'!$A$4:$R$6,2,FALSE)/1000</f>
        <v>0</v>
      </c>
      <c r="AL51" s="76">
        <f ca="1">U51*VLOOKUP('Tipo de Pilha_Furieri2014'!$E$1,'Área - us ur_Furieri2014'!$A$4:$R$6,3,FALSE)/1000</f>
        <v>0</v>
      </c>
      <c r="AM51" s="76">
        <f ca="1">V51*VLOOKUP('Tipo de Pilha_Furieri2014'!$E$1,'Área - us ur_Furieri2014'!$A$4:$R$6,4,FALSE)/1000</f>
        <v>0</v>
      </c>
      <c r="AN51" s="76">
        <f ca="1">W51*VLOOKUP('Tipo de Pilha_Furieri2014'!$E$1,'Área - us ur_Furieri2014'!$A$4:$R$6,5,FALSE)/1000</f>
        <v>5.8086025705712167E-4</v>
      </c>
      <c r="AO51" s="76">
        <f ca="1">X51*VLOOKUP('Tipo de Pilha_Furieri2014'!$E$1,'Área - us ur_Furieri2014'!$A$4:$R$6,6,FALSE)/1000</f>
        <v>2.4505408721639354E-3</v>
      </c>
      <c r="AP51" s="76">
        <f ca="1">Y51*VLOOKUP('Tipo de Pilha_Furieri2014'!$E$1,'Área - us ur_Furieri2014'!$A$4:$R$6,7,FALSE)/1000</f>
        <v>5.7369626395686992E-3</v>
      </c>
      <c r="AQ51" s="76">
        <f ca="1">Z51*VLOOKUP('Tipo de Pilha_Furieri2014'!$E$1,'Área - us ur_Furieri2014'!$A$4:$R$6,8,FALSE)/1000</f>
        <v>6.8137523293763502E-3</v>
      </c>
      <c r="AR51" s="76">
        <f ca="1">AA51*VLOOKUP('Tipo de Pilha_Furieri2014'!$E$1,'Área - us ur_Furieri2014'!$A$4:$R$6,9,FALSE)/1000</f>
        <v>7.0013418990567816E-3</v>
      </c>
      <c r="AS51" s="76">
        <f ca="1">AB51*VLOOKUP('Tipo de Pilha_Furieri2014'!$E$1,'Área - us ur_Furieri2014'!$A$4:$R$6,10,FALSE)/1000</f>
        <v>4.7171914008518117E-3</v>
      </c>
      <c r="AT51" s="76">
        <f ca="1">AC51*VLOOKUP('Tipo de Pilha_Furieri2014'!$E$1,'Área - us ur_Furieri2014'!$A$4:$R$6,11,FALSE)/1000</f>
        <v>3.9866062049136964E-3</v>
      </c>
      <c r="AU51" s="76">
        <f ca="1">AD51*VLOOKUP('Tipo de Pilha_Furieri2014'!$E$1,'Área - us ur_Furieri2014'!$A$4:$R$6,12,FALSE)/1000</f>
        <v>3.4530098118927487E-3</v>
      </c>
      <c r="AV51" s="76">
        <f ca="1">AE51*VLOOKUP('Tipo de Pilha_Furieri2014'!$E$1,'Área - us ur_Furieri2014'!$A$4:$R$6,13,FALSE)/1000</f>
        <v>1.063635117122084E-3</v>
      </c>
      <c r="AW51" s="76">
        <f ca="1">AF51*VLOOKUP('Tipo de Pilha_Furieri2014'!$E$1,'Área - us ur_Furieri2014'!$A$4:$R$6,14,FALSE)/1000</f>
        <v>6.422830995016619E-4</v>
      </c>
      <c r="AX51" s="76">
        <f ca="1">AG51*VLOOKUP('Tipo de Pilha_Furieri2014'!$E$1,'Área - us ur_Furieri2014'!$A$4:$R$6,15,FALSE)/1000</f>
        <v>2.5434094976948461E-4</v>
      </c>
      <c r="AY51" s="76">
        <f ca="1">AH51*VLOOKUP('Tipo de Pilha_Furieri2014'!$E$1,'Área - us ur_Furieri2014'!$A$4:$R$6,16,FALSE)/1000</f>
        <v>0</v>
      </c>
      <c r="AZ51" s="76">
        <f ca="1">AI51*VLOOKUP('Tipo de Pilha_Furieri2014'!$E$1,'Área - us ur_Furieri2014'!$A$4:$R$6,17,FALSE)/1000</f>
        <v>0</v>
      </c>
      <c r="BA51" s="77">
        <f ca="1">AJ51*VLOOKUP('Tipo de Pilha_Furieri2014'!$E$1,'Área - us ur_Furieri2014'!$A$4:$R$6,18,FALSE)/1000</f>
        <v>0</v>
      </c>
      <c r="BB51" s="70">
        <f t="shared" ca="1" si="19"/>
        <v>3.6700524581274374E-2</v>
      </c>
    </row>
    <row r="52" spans="1:54" ht="15" customHeight="1" x14ac:dyDescent="0.2">
      <c r="A52" s="94">
        <f>'Série Vento-5 dias'!J52</f>
        <v>42254</v>
      </c>
      <c r="B52" s="55">
        <f ca="1">'Série Vento-5 dias'!K52</f>
        <v>18.041551079999998</v>
      </c>
      <c r="C52" s="48">
        <f t="shared" ca="1" si="1"/>
        <v>9.0207755400000006E-2</v>
      </c>
      <c r="D52" s="49">
        <f t="shared" ca="1" si="2"/>
        <v>0.27062326619999993</v>
      </c>
      <c r="E52" s="49">
        <f t="shared" ca="1" si="3"/>
        <v>0.45103877699999995</v>
      </c>
      <c r="F52" s="49">
        <f t="shared" ca="1" si="4"/>
        <v>0.6314542877999999</v>
      </c>
      <c r="G52" s="49">
        <f t="shared" ca="1" si="5"/>
        <v>0.81186979859999997</v>
      </c>
      <c r="H52" s="49">
        <f t="shared" ca="1" si="6"/>
        <v>0.99228530940000004</v>
      </c>
      <c r="I52" s="49">
        <f t="shared" ca="1" si="7"/>
        <v>1.1727008202</v>
      </c>
      <c r="J52" s="49">
        <f t="shared" ca="1" si="8"/>
        <v>1.3531163310000001</v>
      </c>
      <c r="K52" s="49">
        <f t="shared" ca="1" si="9"/>
        <v>1.5335318417999999</v>
      </c>
      <c r="L52" s="49">
        <f t="shared" ca="1" si="10"/>
        <v>1.7139473525999998</v>
      </c>
      <c r="M52" s="49">
        <f t="shared" ca="1" si="11"/>
        <v>1.8943628634</v>
      </c>
      <c r="N52" s="49">
        <f t="shared" ca="1" si="12"/>
        <v>2.0747783741999997</v>
      </c>
      <c r="O52" s="49">
        <f t="shared" ca="1" si="13"/>
        <v>2.2551938849999997</v>
      </c>
      <c r="P52" s="49">
        <f t="shared" ca="1" si="14"/>
        <v>2.4356093957999998</v>
      </c>
      <c r="Q52" s="49">
        <f t="shared" ca="1" si="15"/>
        <v>2.6160249065999994</v>
      </c>
      <c r="R52" s="49">
        <f t="shared" ca="1" si="16"/>
        <v>2.7964404173999999</v>
      </c>
      <c r="S52" s="50">
        <f t="shared" ca="1" si="17"/>
        <v>2.9768559282</v>
      </c>
      <c r="T52" s="48">
        <f t="shared" ref="T52:AI67" ca="1" si="25">IF(C52&gt;$BF$1,58*(C52-$BF$1)^2+25*(C52-$BF$1),0)</f>
        <v>0</v>
      </c>
      <c r="U52" s="49">
        <f t="shared" ca="1" si="25"/>
        <v>0</v>
      </c>
      <c r="V52" s="49">
        <f t="shared" ca="1" si="25"/>
        <v>0.55164197298403106</v>
      </c>
      <c r="W52" s="49">
        <f t="shared" ca="1" si="25"/>
        <v>7.3902193392342994</v>
      </c>
      <c r="X52" s="49">
        <f t="shared" ca="1" si="25"/>
        <v>18.004568463802663</v>
      </c>
      <c r="Y52" s="49">
        <f t="shared" ca="1" si="25"/>
        <v>32.39468934668912</v>
      </c>
      <c r="Z52" s="49">
        <f t="shared" ca="1" si="25"/>
        <v>50.560581987893663</v>
      </c>
      <c r="AA52" s="49">
        <f t="shared" ca="1" si="25"/>
        <v>72.502246387416307</v>
      </c>
      <c r="AB52" s="49">
        <f t="shared" ca="1" si="25"/>
        <v>98.219682545257001</v>
      </c>
      <c r="AC52" s="49">
        <f t="shared" ca="1" si="25"/>
        <v>127.71289046141578</v>
      </c>
      <c r="AD52" s="49">
        <f t="shared" ca="1" si="25"/>
        <v>160.98187013589276</v>
      </c>
      <c r="AE52" s="49">
        <f t="shared" ca="1" si="25"/>
        <v>198.02662156868766</v>
      </c>
      <c r="AF52" s="49">
        <f t="shared" ca="1" si="25"/>
        <v>238.84714475980076</v>
      </c>
      <c r="AG52" s="49">
        <f t="shared" ca="1" si="25"/>
        <v>283.44343970923188</v>
      </c>
      <c r="AH52" s="49">
        <f t="shared" ca="1" si="25"/>
        <v>331.81550641698101</v>
      </c>
      <c r="AI52" s="49">
        <f t="shared" ca="1" si="25"/>
        <v>383.96334488304853</v>
      </c>
      <c r="AJ52" s="49">
        <f t="shared" ca="1" si="24"/>
        <v>439.88695510743401</v>
      </c>
      <c r="AK52" s="75">
        <f ca="1">T52*VLOOKUP('Tipo de Pilha_Furieri2014'!$E$1,'Área - us ur_Furieri2014'!$A$4:$R$6,2,FALSE)/1000</f>
        <v>0</v>
      </c>
      <c r="AL52" s="76">
        <f ca="1">U52*VLOOKUP('Tipo de Pilha_Furieri2014'!$E$1,'Área - us ur_Furieri2014'!$A$4:$R$6,3,FALSE)/1000</f>
        <v>0</v>
      </c>
      <c r="AM52" s="76">
        <f ca="1">V52*VLOOKUP('Tipo de Pilha_Furieri2014'!$E$1,'Área - us ur_Furieri2014'!$A$4:$R$6,4,FALSE)/1000</f>
        <v>4.0269864027834262E-5</v>
      </c>
      <c r="AN52" s="76">
        <f ca="1">W52*VLOOKUP('Tipo de Pilha_Furieri2014'!$E$1,'Área - us ur_Furieri2014'!$A$4:$R$6,5,FALSE)/1000</f>
        <v>7.1685127590572699E-4</v>
      </c>
      <c r="AO52" s="76">
        <f ca="1">X52*VLOOKUP('Tipo de Pilha_Furieri2014'!$E$1,'Área - us ur_Furieri2014'!$A$4:$R$6,6,FALSE)/1000</f>
        <v>2.8627263857446232E-3</v>
      </c>
      <c r="AP52" s="76">
        <f ca="1">Y52*VLOOKUP('Tipo de Pilha_Furieri2014'!$E$1,'Área - us ur_Furieri2014'!$A$4:$R$6,7,FALSE)/1000</f>
        <v>6.5761219373778913E-3</v>
      </c>
      <c r="AQ52" s="76">
        <f ca="1">Z52*VLOOKUP('Tipo de Pilha_Furieri2014'!$E$1,'Área - us ur_Furieri2014'!$A$4:$R$6,8,FALSE)/1000</f>
        <v>7.7357690441477306E-3</v>
      </c>
      <c r="AR52" s="76">
        <f ca="1">AA52*VLOOKUP('Tipo de Pilha_Furieri2014'!$E$1,'Área - us ur_Furieri2014'!$A$4:$R$6,9,FALSE)/1000</f>
        <v>7.9027448562283779E-3</v>
      </c>
      <c r="AS52" s="76">
        <f ca="1">AB52*VLOOKUP('Tipo de Pilha_Furieri2014'!$E$1,'Área - us ur_Furieri2014'!$A$4:$R$6,10,FALSE)/1000</f>
        <v>5.3038628574438793E-3</v>
      </c>
      <c r="AT52" s="76">
        <f ca="1">AC52*VLOOKUP('Tipo de Pilha_Furieri2014'!$E$1,'Área - us ur_Furieri2014'!$A$4:$R$6,11,FALSE)/1000</f>
        <v>4.4699511661495531E-3</v>
      </c>
      <c r="AU52" s="76">
        <f ca="1">AD52*VLOOKUP('Tipo de Pilha_Furieri2014'!$E$1,'Área - us ur_Furieri2014'!$A$4:$R$6,12,FALSE)/1000</f>
        <v>3.8635648832614266E-3</v>
      </c>
      <c r="AV52" s="76">
        <f ca="1">AE52*VLOOKUP('Tipo de Pilha_Furieri2014'!$E$1,'Área - us ur_Furieri2014'!$A$4:$R$6,13,FALSE)/1000</f>
        <v>1.188159729412126E-3</v>
      </c>
      <c r="AW52" s="76">
        <f ca="1">AF52*VLOOKUP('Tipo de Pilha_Furieri2014'!$E$1,'Área - us ur_Furieri2014'!$A$4:$R$6,14,FALSE)/1000</f>
        <v>7.1654143427940227E-4</v>
      </c>
      <c r="AX52" s="76">
        <f ca="1">AG52*VLOOKUP('Tipo de Pilha_Furieri2014'!$E$1,'Área - us ur_Furieri2014'!$A$4:$R$6,15,FALSE)/1000</f>
        <v>2.8344343970923189E-4</v>
      </c>
      <c r="AY52" s="76">
        <f ca="1">AH52*VLOOKUP('Tipo de Pilha_Furieri2014'!$E$1,'Área - us ur_Furieri2014'!$A$4:$R$6,16,FALSE)/1000</f>
        <v>0</v>
      </c>
      <c r="AZ52" s="76">
        <f ca="1">AI52*VLOOKUP('Tipo de Pilha_Furieri2014'!$E$1,'Área - us ur_Furieri2014'!$A$4:$R$6,17,FALSE)/1000</f>
        <v>0</v>
      </c>
      <c r="BA52" s="77">
        <f ca="1">AJ52*VLOOKUP('Tipo de Pilha_Furieri2014'!$E$1,'Área - us ur_Furieri2014'!$A$4:$R$6,18,FALSE)/1000</f>
        <v>0</v>
      </c>
      <c r="BB52" s="70">
        <f t="shared" ca="1" si="19"/>
        <v>4.1660006873687809E-2</v>
      </c>
    </row>
    <row r="53" spans="1:54" ht="15" customHeight="1" x14ac:dyDescent="0.2">
      <c r="A53" s="94">
        <f>'Série Vento-5 dias'!J53</f>
        <v>42259</v>
      </c>
      <c r="B53" s="55">
        <f ca="1">'Série Vento-5 dias'!K53</f>
        <v>15.464186639999999</v>
      </c>
      <c r="C53" s="48">
        <f t="shared" ca="1" si="1"/>
        <v>7.7320933200000011E-2</v>
      </c>
      <c r="D53" s="49">
        <f t="shared" ca="1" si="2"/>
        <v>0.23196279959999999</v>
      </c>
      <c r="E53" s="49">
        <f t="shared" ca="1" si="3"/>
        <v>0.38660466599999999</v>
      </c>
      <c r="F53" s="49">
        <f t="shared" ca="1" si="4"/>
        <v>0.54124653239999987</v>
      </c>
      <c r="G53" s="49">
        <f t="shared" ca="1" si="5"/>
        <v>0.69588839880000009</v>
      </c>
      <c r="H53" s="49">
        <f t="shared" ca="1" si="6"/>
        <v>0.85053026520000008</v>
      </c>
      <c r="I53" s="49">
        <f t="shared" ca="1" si="7"/>
        <v>1.0051721316</v>
      </c>
      <c r="J53" s="49">
        <f t="shared" ca="1" si="8"/>
        <v>1.1598139980000002</v>
      </c>
      <c r="K53" s="49">
        <f t="shared" ca="1" si="9"/>
        <v>1.3144558644</v>
      </c>
      <c r="L53" s="49">
        <f t="shared" ca="1" si="10"/>
        <v>1.4690977307999999</v>
      </c>
      <c r="M53" s="49">
        <f t="shared" ca="1" si="11"/>
        <v>1.6237395972000002</v>
      </c>
      <c r="N53" s="49">
        <f t="shared" ca="1" si="12"/>
        <v>1.7783814635999997</v>
      </c>
      <c r="O53" s="49">
        <f t="shared" ca="1" si="13"/>
        <v>1.9330233299999999</v>
      </c>
      <c r="P53" s="49">
        <f t="shared" ca="1" si="14"/>
        <v>2.0876651964000001</v>
      </c>
      <c r="Q53" s="49">
        <f t="shared" ca="1" si="15"/>
        <v>2.2423070627999997</v>
      </c>
      <c r="R53" s="49">
        <f t="shared" ca="1" si="16"/>
        <v>2.3969489292000001</v>
      </c>
      <c r="S53" s="50">
        <f t="shared" ca="1" si="17"/>
        <v>2.5515907956000001</v>
      </c>
      <c r="T53" s="48">
        <f t="shared" ca="1" si="25"/>
        <v>0</v>
      </c>
      <c r="U53" s="49">
        <f t="shared" ca="1" si="25"/>
        <v>0</v>
      </c>
      <c r="V53" s="49">
        <f t="shared" ca="1" si="25"/>
        <v>0</v>
      </c>
      <c r="W53" s="49">
        <f t="shared" ca="1" si="25"/>
        <v>3.4989591863194018</v>
      </c>
      <c r="X53" s="49">
        <f t="shared" ca="1" si="25"/>
        <v>10.747615125752819</v>
      </c>
      <c r="Y53" s="49">
        <f t="shared" ca="1" si="25"/>
        <v>20.770307459052582</v>
      </c>
      <c r="Z53" s="49">
        <f t="shared" ca="1" si="25"/>
        <v>33.567036186218694</v>
      </c>
      <c r="AA53" s="49">
        <f t="shared" ca="1" si="25"/>
        <v>49.137801307251181</v>
      </c>
      <c r="AB53" s="49">
        <f t="shared" ca="1" si="25"/>
        <v>67.482602822149971</v>
      </c>
      <c r="AC53" s="49">
        <f t="shared" ca="1" si="25"/>
        <v>88.60144073091513</v>
      </c>
      <c r="AD53" s="49">
        <f t="shared" ca="1" si="25"/>
        <v>112.4943150335467</v>
      </c>
      <c r="AE53" s="49">
        <f t="shared" ca="1" si="25"/>
        <v>139.16122573004449</v>
      </c>
      <c r="AF53" s="49">
        <f t="shared" ca="1" si="25"/>
        <v>168.60217282040875</v>
      </c>
      <c r="AG53" s="49">
        <f t="shared" ca="1" si="25"/>
        <v>200.81715630463935</v>
      </c>
      <c r="AH53" s="49">
        <f t="shared" ca="1" si="25"/>
        <v>235.80617618273621</v>
      </c>
      <c r="AI53" s="49">
        <f t="shared" ca="1" si="25"/>
        <v>273.56923245469955</v>
      </c>
      <c r="AJ53" s="49">
        <f t="shared" ca="1" si="24"/>
        <v>314.10632512052916</v>
      </c>
      <c r="AK53" s="75">
        <f ca="1">T53*VLOOKUP('Tipo de Pilha_Furieri2014'!$E$1,'Área - us ur_Furieri2014'!$A$4:$R$6,2,FALSE)/1000</f>
        <v>0</v>
      </c>
      <c r="AL53" s="76">
        <f ca="1">U53*VLOOKUP('Tipo de Pilha_Furieri2014'!$E$1,'Área - us ur_Furieri2014'!$A$4:$R$6,3,FALSE)/1000</f>
        <v>0</v>
      </c>
      <c r="AM53" s="76">
        <f ca="1">V53*VLOOKUP('Tipo de Pilha_Furieri2014'!$E$1,'Área - us ur_Furieri2014'!$A$4:$R$6,4,FALSE)/1000</f>
        <v>0</v>
      </c>
      <c r="AN53" s="76">
        <f ca="1">W53*VLOOKUP('Tipo de Pilha_Furieri2014'!$E$1,'Área - us ur_Furieri2014'!$A$4:$R$6,5,FALSE)/1000</f>
        <v>3.3939904107298198E-4</v>
      </c>
      <c r="AO53" s="76">
        <f ca="1">X53*VLOOKUP('Tipo de Pilha_Furieri2014'!$E$1,'Área - us ur_Furieri2014'!$A$4:$R$6,6,FALSE)/1000</f>
        <v>1.7088708049946984E-3</v>
      </c>
      <c r="AP53" s="76">
        <f ca="1">Y53*VLOOKUP('Tipo de Pilha_Furieri2014'!$E$1,'Área - us ur_Furieri2014'!$A$4:$R$6,7,FALSE)/1000</f>
        <v>4.2163724141876741E-3</v>
      </c>
      <c r="AQ53" s="76">
        <f ca="1">Z53*VLOOKUP('Tipo de Pilha_Furieri2014'!$E$1,'Área - us ur_Furieri2014'!$A$4:$R$6,8,FALSE)/1000</f>
        <v>5.1357565364914598E-3</v>
      </c>
      <c r="AR53" s="76">
        <f ca="1">AA53*VLOOKUP('Tipo de Pilha_Furieri2014'!$E$1,'Área - us ur_Furieri2014'!$A$4:$R$6,9,FALSE)/1000</f>
        <v>5.3560203424903785E-3</v>
      </c>
      <c r="AS53" s="76">
        <f ca="1">AB53*VLOOKUP('Tipo de Pilha_Furieri2014'!$E$1,'Área - us ur_Furieri2014'!$A$4:$R$6,10,FALSE)/1000</f>
        <v>3.6440605523960987E-3</v>
      </c>
      <c r="AT53" s="76">
        <f ca="1">AC53*VLOOKUP('Tipo de Pilha_Furieri2014'!$E$1,'Área - us ur_Furieri2014'!$A$4:$R$6,11,FALSE)/1000</f>
        <v>3.1010504255820298E-3</v>
      </c>
      <c r="AU53" s="76">
        <f ca="1">AD53*VLOOKUP('Tipo de Pilha_Furieri2014'!$E$1,'Área - us ur_Furieri2014'!$A$4:$R$6,12,FALSE)/1000</f>
        <v>2.6998635608051205E-3</v>
      </c>
      <c r="AV53" s="76">
        <f ca="1">AE53*VLOOKUP('Tipo de Pilha_Furieri2014'!$E$1,'Área - us ur_Furieri2014'!$A$4:$R$6,13,FALSE)/1000</f>
        <v>8.3496735438026693E-4</v>
      </c>
      <c r="AW53" s="76">
        <f ca="1">AF53*VLOOKUP('Tipo de Pilha_Furieri2014'!$E$1,'Área - us ur_Furieri2014'!$A$4:$R$6,14,FALSE)/1000</f>
        <v>5.0580651846122624E-4</v>
      </c>
      <c r="AX53" s="76">
        <f ca="1">AG53*VLOOKUP('Tipo de Pilha_Furieri2014'!$E$1,'Área - us ur_Furieri2014'!$A$4:$R$6,15,FALSE)/1000</f>
        <v>2.0081715630463937E-4</v>
      </c>
      <c r="AY53" s="76">
        <f ca="1">AH53*VLOOKUP('Tipo de Pilha_Furieri2014'!$E$1,'Área - us ur_Furieri2014'!$A$4:$R$6,16,FALSE)/1000</f>
        <v>0</v>
      </c>
      <c r="AZ53" s="76">
        <f ca="1">AI53*VLOOKUP('Tipo de Pilha_Furieri2014'!$E$1,'Área - us ur_Furieri2014'!$A$4:$R$6,17,FALSE)/1000</f>
        <v>0</v>
      </c>
      <c r="BA53" s="77">
        <f ca="1">AJ53*VLOOKUP('Tipo de Pilha_Furieri2014'!$E$1,'Área - us ur_Furieri2014'!$A$4:$R$6,18,FALSE)/1000</f>
        <v>0</v>
      </c>
      <c r="BB53" s="70">
        <f t="shared" ca="1" si="19"/>
        <v>2.7742984707166574E-2</v>
      </c>
    </row>
    <row r="54" spans="1:54" ht="15" customHeight="1" x14ac:dyDescent="0.2">
      <c r="A54" s="94">
        <f>'Série Vento-5 dias'!J54</f>
        <v>42264</v>
      </c>
      <c r="B54" s="55">
        <f ca="1">'Série Vento-5 dias'!K54</f>
        <v>17.182429599999999</v>
      </c>
      <c r="C54" s="48">
        <f t="shared" ca="1" si="1"/>
        <v>8.5912148000000008E-2</v>
      </c>
      <c r="D54" s="49">
        <f t="shared" ca="1" si="2"/>
        <v>0.25773644399999995</v>
      </c>
      <c r="E54" s="49">
        <f t="shared" ca="1" si="3"/>
        <v>0.42956074</v>
      </c>
      <c r="F54" s="49">
        <f t="shared" ca="1" si="4"/>
        <v>0.60138503599999993</v>
      </c>
      <c r="G54" s="49">
        <f t="shared" ca="1" si="5"/>
        <v>0.77320933200000008</v>
      </c>
      <c r="H54" s="49">
        <f t="shared" ca="1" si="6"/>
        <v>0.94503362800000001</v>
      </c>
      <c r="I54" s="49">
        <f t="shared" ca="1" si="7"/>
        <v>1.1168579240000001</v>
      </c>
      <c r="J54" s="49">
        <f t="shared" ca="1" si="8"/>
        <v>1.2886822200000001</v>
      </c>
      <c r="K54" s="49">
        <f t="shared" ca="1" si="9"/>
        <v>1.4605065159999999</v>
      </c>
      <c r="L54" s="49">
        <f t="shared" ca="1" si="10"/>
        <v>1.632330812</v>
      </c>
      <c r="M54" s="49">
        <f t="shared" ca="1" si="11"/>
        <v>1.804155108</v>
      </c>
      <c r="N54" s="49">
        <f t="shared" ca="1" si="12"/>
        <v>1.9759794039999998</v>
      </c>
      <c r="O54" s="49">
        <f t="shared" ca="1" si="13"/>
        <v>2.1478036999999999</v>
      </c>
      <c r="P54" s="49">
        <f t="shared" ca="1" si="14"/>
        <v>2.3196279959999999</v>
      </c>
      <c r="Q54" s="49">
        <f t="shared" ca="1" si="15"/>
        <v>2.4914522919999995</v>
      </c>
      <c r="R54" s="49">
        <f t="shared" ca="1" si="16"/>
        <v>2.6632765880000004</v>
      </c>
      <c r="S54" s="50">
        <f t="shared" ca="1" si="17"/>
        <v>2.835100884</v>
      </c>
      <c r="T54" s="48">
        <f t="shared" ca="1" si="25"/>
        <v>0</v>
      </c>
      <c r="U54" s="49">
        <f t="shared" ca="1" si="25"/>
        <v>0</v>
      </c>
      <c r="V54" s="49">
        <f t="shared" ca="1" si="25"/>
        <v>0</v>
      </c>
      <c r="W54" s="49">
        <f t="shared" ca="1" si="25"/>
        <v>5.9882500727538321</v>
      </c>
      <c r="X54" s="49">
        <f t="shared" ca="1" si="25"/>
        <v>15.412206743169406</v>
      </c>
      <c r="Y54" s="49">
        <f t="shared" ca="1" si="25"/>
        <v>28.260899702308862</v>
      </c>
      <c r="Z54" s="49">
        <f t="shared" ca="1" si="25"/>
        <v>44.534328950172224</v>
      </c>
      <c r="AA54" s="49">
        <f t="shared" ca="1" si="25"/>
        <v>64.232494486759464</v>
      </c>
      <c r="AB54" s="49">
        <f t="shared" ca="1" si="25"/>
        <v>87.355396312070582</v>
      </c>
      <c r="AC54" s="49">
        <f t="shared" ca="1" si="25"/>
        <v>113.90303442610561</v>
      </c>
      <c r="AD54" s="49">
        <f t="shared" ca="1" si="25"/>
        <v>143.87540882886452</v>
      </c>
      <c r="AE54" s="49">
        <f t="shared" ca="1" si="25"/>
        <v>177.27251952034732</v>
      </c>
      <c r="AF54" s="49">
        <f t="shared" ca="1" si="25"/>
        <v>214.09436650055397</v>
      </c>
      <c r="AG54" s="49">
        <f t="shared" ca="1" si="25"/>
        <v>254.34094976948461</v>
      </c>
      <c r="AH54" s="49">
        <f t="shared" ca="1" si="25"/>
        <v>298.01226932713894</v>
      </c>
      <c r="AI54" s="49">
        <f t="shared" ca="1" si="25"/>
        <v>345.10832517351753</v>
      </c>
      <c r="AJ54" s="49">
        <f t="shared" ca="1" si="24"/>
        <v>395.6291173086197</v>
      </c>
      <c r="AK54" s="75">
        <f ca="1">T54*VLOOKUP('Tipo de Pilha_Furieri2014'!$E$1,'Área - us ur_Furieri2014'!$A$4:$R$6,2,FALSE)/1000</f>
        <v>0</v>
      </c>
      <c r="AL54" s="76">
        <f ca="1">U54*VLOOKUP('Tipo de Pilha_Furieri2014'!$E$1,'Área - us ur_Furieri2014'!$A$4:$R$6,3,FALSE)/1000</f>
        <v>0</v>
      </c>
      <c r="AM54" s="76">
        <f ca="1">V54*VLOOKUP('Tipo de Pilha_Furieri2014'!$E$1,'Área - us ur_Furieri2014'!$A$4:$R$6,4,FALSE)/1000</f>
        <v>0</v>
      </c>
      <c r="AN54" s="76">
        <f ca="1">W54*VLOOKUP('Tipo de Pilha_Furieri2014'!$E$1,'Área - us ur_Furieri2014'!$A$4:$R$6,5,FALSE)/1000</f>
        <v>5.8086025705712167E-4</v>
      </c>
      <c r="AO54" s="76">
        <f ca="1">X54*VLOOKUP('Tipo de Pilha_Furieri2014'!$E$1,'Área - us ur_Furieri2014'!$A$4:$R$6,6,FALSE)/1000</f>
        <v>2.4505408721639354E-3</v>
      </c>
      <c r="AP54" s="76">
        <f ca="1">Y54*VLOOKUP('Tipo de Pilha_Furieri2014'!$E$1,'Área - us ur_Furieri2014'!$A$4:$R$6,7,FALSE)/1000</f>
        <v>5.7369626395686992E-3</v>
      </c>
      <c r="AQ54" s="76">
        <f ca="1">Z54*VLOOKUP('Tipo de Pilha_Furieri2014'!$E$1,'Área - us ur_Furieri2014'!$A$4:$R$6,8,FALSE)/1000</f>
        <v>6.8137523293763502E-3</v>
      </c>
      <c r="AR54" s="76">
        <f ca="1">AA54*VLOOKUP('Tipo de Pilha_Furieri2014'!$E$1,'Área - us ur_Furieri2014'!$A$4:$R$6,9,FALSE)/1000</f>
        <v>7.0013418990567816E-3</v>
      </c>
      <c r="AS54" s="76">
        <f ca="1">AB54*VLOOKUP('Tipo de Pilha_Furieri2014'!$E$1,'Área - us ur_Furieri2014'!$A$4:$R$6,10,FALSE)/1000</f>
        <v>4.7171914008518117E-3</v>
      </c>
      <c r="AT54" s="76">
        <f ca="1">AC54*VLOOKUP('Tipo de Pilha_Furieri2014'!$E$1,'Área - us ur_Furieri2014'!$A$4:$R$6,11,FALSE)/1000</f>
        <v>3.9866062049136964E-3</v>
      </c>
      <c r="AU54" s="76">
        <f ca="1">AD54*VLOOKUP('Tipo de Pilha_Furieri2014'!$E$1,'Área - us ur_Furieri2014'!$A$4:$R$6,12,FALSE)/1000</f>
        <v>3.4530098118927487E-3</v>
      </c>
      <c r="AV54" s="76">
        <f ca="1">AE54*VLOOKUP('Tipo de Pilha_Furieri2014'!$E$1,'Área - us ur_Furieri2014'!$A$4:$R$6,13,FALSE)/1000</f>
        <v>1.063635117122084E-3</v>
      </c>
      <c r="AW54" s="76">
        <f ca="1">AF54*VLOOKUP('Tipo de Pilha_Furieri2014'!$E$1,'Área - us ur_Furieri2014'!$A$4:$R$6,14,FALSE)/1000</f>
        <v>6.422830995016619E-4</v>
      </c>
      <c r="AX54" s="76">
        <f ca="1">AG54*VLOOKUP('Tipo de Pilha_Furieri2014'!$E$1,'Área - us ur_Furieri2014'!$A$4:$R$6,15,FALSE)/1000</f>
        <v>2.5434094976948461E-4</v>
      </c>
      <c r="AY54" s="76">
        <f ca="1">AH54*VLOOKUP('Tipo de Pilha_Furieri2014'!$E$1,'Área - us ur_Furieri2014'!$A$4:$R$6,16,FALSE)/1000</f>
        <v>0</v>
      </c>
      <c r="AZ54" s="76">
        <f ca="1">AI54*VLOOKUP('Tipo de Pilha_Furieri2014'!$E$1,'Área - us ur_Furieri2014'!$A$4:$R$6,17,FALSE)/1000</f>
        <v>0</v>
      </c>
      <c r="BA54" s="77">
        <f ca="1">AJ54*VLOOKUP('Tipo de Pilha_Furieri2014'!$E$1,'Área - us ur_Furieri2014'!$A$4:$R$6,18,FALSE)/1000</f>
        <v>0</v>
      </c>
      <c r="BB54" s="70">
        <f t="shared" ca="1" si="19"/>
        <v>3.6700524581274374E-2</v>
      </c>
    </row>
    <row r="55" spans="1:54" ht="15" customHeight="1" x14ac:dyDescent="0.2">
      <c r="A55" s="94">
        <f>'Série Vento-5 dias'!J55</f>
        <v>42269</v>
      </c>
      <c r="B55" s="55">
        <f ca="1">'Série Vento-5 dias'!K55</f>
        <v>18.041551079999998</v>
      </c>
      <c r="C55" s="48">
        <f t="shared" ca="1" si="1"/>
        <v>9.0207755400000006E-2</v>
      </c>
      <c r="D55" s="49">
        <f t="shared" ca="1" si="2"/>
        <v>0.27062326619999993</v>
      </c>
      <c r="E55" s="49">
        <f t="shared" ca="1" si="3"/>
        <v>0.45103877699999995</v>
      </c>
      <c r="F55" s="49">
        <f t="shared" ca="1" si="4"/>
        <v>0.6314542877999999</v>
      </c>
      <c r="G55" s="49">
        <f t="shared" ca="1" si="5"/>
        <v>0.81186979859999997</v>
      </c>
      <c r="H55" s="49">
        <f t="shared" ca="1" si="6"/>
        <v>0.99228530940000004</v>
      </c>
      <c r="I55" s="49">
        <f t="shared" ca="1" si="7"/>
        <v>1.1727008202</v>
      </c>
      <c r="J55" s="49">
        <f t="shared" ca="1" si="8"/>
        <v>1.3531163310000001</v>
      </c>
      <c r="K55" s="49">
        <f t="shared" ca="1" si="9"/>
        <v>1.5335318417999999</v>
      </c>
      <c r="L55" s="49">
        <f t="shared" ca="1" si="10"/>
        <v>1.7139473525999998</v>
      </c>
      <c r="M55" s="49">
        <f t="shared" ca="1" si="11"/>
        <v>1.8943628634</v>
      </c>
      <c r="N55" s="49">
        <f t="shared" ca="1" si="12"/>
        <v>2.0747783741999997</v>
      </c>
      <c r="O55" s="49">
        <f t="shared" ca="1" si="13"/>
        <v>2.2551938849999997</v>
      </c>
      <c r="P55" s="49">
        <f t="shared" ca="1" si="14"/>
        <v>2.4356093957999998</v>
      </c>
      <c r="Q55" s="49">
        <f t="shared" ca="1" si="15"/>
        <v>2.6160249065999994</v>
      </c>
      <c r="R55" s="49">
        <f t="shared" ca="1" si="16"/>
        <v>2.7964404173999999</v>
      </c>
      <c r="S55" s="50">
        <f t="shared" ca="1" si="17"/>
        <v>2.9768559282</v>
      </c>
      <c r="T55" s="48">
        <f t="shared" ca="1" si="25"/>
        <v>0</v>
      </c>
      <c r="U55" s="49">
        <f t="shared" ca="1" si="25"/>
        <v>0</v>
      </c>
      <c r="V55" s="49">
        <f t="shared" ca="1" si="25"/>
        <v>0.55164197298403106</v>
      </c>
      <c r="W55" s="49">
        <f t="shared" ca="1" si="25"/>
        <v>7.3902193392342994</v>
      </c>
      <c r="X55" s="49">
        <f t="shared" ca="1" si="25"/>
        <v>18.004568463802663</v>
      </c>
      <c r="Y55" s="49">
        <f t="shared" ca="1" si="25"/>
        <v>32.39468934668912</v>
      </c>
      <c r="Z55" s="49">
        <f t="shared" ca="1" si="25"/>
        <v>50.560581987893663</v>
      </c>
      <c r="AA55" s="49">
        <f t="shared" ca="1" si="25"/>
        <v>72.502246387416307</v>
      </c>
      <c r="AB55" s="49">
        <f t="shared" ca="1" si="25"/>
        <v>98.219682545257001</v>
      </c>
      <c r="AC55" s="49">
        <f t="shared" ca="1" si="25"/>
        <v>127.71289046141578</v>
      </c>
      <c r="AD55" s="49">
        <f t="shared" ca="1" si="25"/>
        <v>160.98187013589276</v>
      </c>
      <c r="AE55" s="49">
        <f t="shared" ca="1" si="25"/>
        <v>198.02662156868766</v>
      </c>
      <c r="AF55" s="49">
        <f t="shared" ca="1" si="25"/>
        <v>238.84714475980076</v>
      </c>
      <c r="AG55" s="49">
        <f t="shared" ca="1" si="25"/>
        <v>283.44343970923188</v>
      </c>
      <c r="AH55" s="49">
        <f t="shared" ca="1" si="25"/>
        <v>331.81550641698101</v>
      </c>
      <c r="AI55" s="49">
        <f t="shared" ca="1" si="25"/>
        <v>383.96334488304853</v>
      </c>
      <c r="AJ55" s="49">
        <f t="shared" ca="1" si="24"/>
        <v>439.88695510743401</v>
      </c>
      <c r="AK55" s="75">
        <f ca="1">T55*VLOOKUP('Tipo de Pilha_Furieri2014'!$E$1,'Área - us ur_Furieri2014'!$A$4:$R$6,2,FALSE)/1000</f>
        <v>0</v>
      </c>
      <c r="AL55" s="76">
        <f ca="1">U55*VLOOKUP('Tipo de Pilha_Furieri2014'!$E$1,'Área - us ur_Furieri2014'!$A$4:$R$6,3,FALSE)/1000</f>
        <v>0</v>
      </c>
      <c r="AM55" s="76">
        <f ca="1">V55*VLOOKUP('Tipo de Pilha_Furieri2014'!$E$1,'Área - us ur_Furieri2014'!$A$4:$R$6,4,FALSE)/1000</f>
        <v>4.0269864027834262E-5</v>
      </c>
      <c r="AN55" s="76">
        <f ca="1">W55*VLOOKUP('Tipo de Pilha_Furieri2014'!$E$1,'Área - us ur_Furieri2014'!$A$4:$R$6,5,FALSE)/1000</f>
        <v>7.1685127590572699E-4</v>
      </c>
      <c r="AO55" s="76">
        <f ca="1">X55*VLOOKUP('Tipo de Pilha_Furieri2014'!$E$1,'Área - us ur_Furieri2014'!$A$4:$R$6,6,FALSE)/1000</f>
        <v>2.8627263857446232E-3</v>
      </c>
      <c r="AP55" s="76">
        <f ca="1">Y55*VLOOKUP('Tipo de Pilha_Furieri2014'!$E$1,'Área - us ur_Furieri2014'!$A$4:$R$6,7,FALSE)/1000</f>
        <v>6.5761219373778913E-3</v>
      </c>
      <c r="AQ55" s="76">
        <f ca="1">Z55*VLOOKUP('Tipo de Pilha_Furieri2014'!$E$1,'Área - us ur_Furieri2014'!$A$4:$R$6,8,FALSE)/1000</f>
        <v>7.7357690441477306E-3</v>
      </c>
      <c r="AR55" s="76">
        <f ca="1">AA55*VLOOKUP('Tipo de Pilha_Furieri2014'!$E$1,'Área - us ur_Furieri2014'!$A$4:$R$6,9,FALSE)/1000</f>
        <v>7.9027448562283779E-3</v>
      </c>
      <c r="AS55" s="76">
        <f ca="1">AB55*VLOOKUP('Tipo de Pilha_Furieri2014'!$E$1,'Área - us ur_Furieri2014'!$A$4:$R$6,10,FALSE)/1000</f>
        <v>5.3038628574438793E-3</v>
      </c>
      <c r="AT55" s="76">
        <f ca="1">AC55*VLOOKUP('Tipo de Pilha_Furieri2014'!$E$1,'Área - us ur_Furieri2014'!$A$4:$R$6,11,FALSE)/1000</f>
        <v>4.4699511661495531E-3</v>
      </c>
      <c r="AU55" s="76">
        <f ca="1">AD55*VLOOKUP('Tipo de Pilha_Furieri2014'!$E$1,'Área - us ur_Furieri2014'!$A$4:$R$6,12,FALSE)/1000</f>
        <v>3.8635648832614266E-3</v>
      </c>
      <c r="AV55" s="76">
        <f ca="1">AE55*VLOOKUP('Tipo de Pilha_Furieri2014'!$E$1,'Área - us ur_Furieri2014'!$A$4:$R$6,13,FALSE)/1000</f>
        <v>1.188159729412126E-3</v>
      </c>
      <c r="AW55" s="76">
        <f ca="1">AF55*VLOOKUP('Tipo de Pilha_Furieri2014'!$E$1,'Área - us ur_Furieri2014'!$A$4:$R$6,14,FALSE)/1000</f>
        <v>7.1654143427940227E-4</v>
      </c>
      <c r="AX55" s="76">
        <f ca="1">AG55*VLOOKUP('Tipo de Pilha_Furieri2014'!$E$1,'Área - us ur_Furieri2014'!$A$4:$R$6,15,FALSE)/1000</f>
        <v>2.8344343970923189E-4</v>
      </c>
      <c r="AY55" s="76">
        <f ca="1">AH55*VLOOKUP('Tipo de Pilha_Furieri2014'!$E$1,'Área - us ur_Furieri2014'!$A$4:$R$6,16,FALSE)/1000</f>
        <v>0</v>
      </c>
      <c r="AZ55" s="76">
        <f ca="1">AI55*VLOOKUP('Tipo de Pilha_Furieri2014'!$E$1,'Área - us ur_Furieri2014'!$A$4:$R$6,17,FALSE)/1000</f>
        <v>0</v>
      </c>
      <c r="BA55" s="77">
        <f ca="1">AJ55*VLOOKUP('Tipo de Pilha_Furieri2014'!$E$1,'Área - us ur_Furieri2014'!$A$4:$R$6,18,FALSE)/1000</f>
        <v>0</v>
      </c>
      <c r="BB55" s="70">
        <f t="shared" ca="1" si="19"/>
        <v>4.1660006873687809E-2</v>
      </c>
    </row>
    <row r="56" spans="1:54" ht="15" customHeight="1" x14ac:dyDescent="0.2">
      <c r="A56" s="94">
        <f>'Série Vento-5 dias'!J56</f>
        <v>42274</v>
      </c>
      <c r="B56" s="55">
        <f ca="1">'Série Vento-5 dias'!K56</f>
        <v>18.90067256</v>
      </c>
      <c r="C56" s="48">
        <f t="shared" ca="1" si="1"/>
        <v>9.4503362800000018E-2</v>
      </c>
      <c r="D56" s="49">
        <f t="shared" ca="1" si="2"/>
        <v>0.28351008839999997</v>
      </c>
      <c r="E56" s="49">
        <f t="shared" ca="1" si="3"/>
        <v>0.47251681400000001</v>
      </c>
      <c r="F56" s="49">
        <f t="shared" ca="1" si="4"/>
        <v>0.66152353959999999</v>
      </c>
      <c r="G56" s="49">
        <f t="shared" ca="1" si="5"/>
        <v>0.85053026520000008</v>
      </c>
      <c r="H56" s="49">
        <f t="shared" ca="1" si="6"/>
        <v>1.0395369908000001</v>
      </c>
      <c r="I56" s="49">
        <f t="shared" ca="1" si="7"/>
        <v>1.2285437164000002</v>
      </c>
      <c r="J56" s="49">
        <f t="shared" ca="1" si="8"/>
        <v>1.4175504420000002</v>
      </c>
      <c r="K56" s="49">
        <f t="shared" ca="1" si="9"/>
        <v>1.6065571676000001</v>
      </c>
      <c r="L56" s="49">
        <f t="shared" ca="1" si="10"/>
        <v>1.7955638932</v>
      </c>
      <c r="M56" s="49">
        <f t="shared" ca="1" si="11"/>
        <v>1.9845706188000003</v>
      </c>
      <c r="N56" s="49">
        <f t="shared" ca="1" si="12"/>
        <v>2.1735773443999999</v>
      </c>
      <c r="O56" s="49">
        <f t="shared" ca="1" si="13"/>
        <v>2.36258407</v>
      </c>
      <c r="P56" s="49">
        <f t="shared" ca="1" si="14"/>
        <v>2.5515907956000001</v>
      </c>
      <c r="Q56" s="49">
        <f t="shared" ca="1" si="15"/>
        <v>2.7405975211999998</v>
      </c>
      <c r="R56" s="49">
        <f t="shared" ca="1" si="16"/>
        <v>2.9296042468000008</v>
      </c>
      <c r="S56" s="50">
        <f t="shared" ca="1" si="17"/>
        <v>3.1186109724000004</v>
      </c>
      <c r="T56" s="48">
        <f t="shared" ca="1" si="25"/>
        <v>0</v>
      </c>
      <c r="U56" s="49">
        <f t="shared" ca="1" si="25"/>
        <v>0</v>
      </c>
      <c r="V56" s="49">
        <f t="shared" ca="1" si="25"/>
        <v>1.1677657594172151</v>
      </c>
      <c r="W56" s="49">
        <f t="shared" ca="1" si="25"/>
        <v>8.8970711545569401</v>
      </c>
      <c r="X56" s="49">
        <f t="shared" ca="1" si="25"/>
        <v>20.770307459052582</v>
      </c>
      <c r="Y56" s="49">
        <f t="shared" ca="1" si="25"/>
        <v>36.787474672904132</v>
      </c>
      <c r="Z56" s="49">
        <f t="shared" ca="1" si="25"/>
        <v>56.948572796111605</v>
      </c>
      <c r="AA56" s="49">
        <f t="shared" ca="1" si="25"/>
        <v>81.253601828674974</v>
      </c>
      <c r="AB56" s="49">
        <f t="shared" ca="1" si="25"/>
        <v>109.70256177059423</v>
      </c>
      <c r="AC56" s="49">
        <f t="shared" ca="1" si="25"/>
        <v>142.2954526218694</v>
      </c>
      <c r="AD56" s="49">
        <f t="shared" ca="1" si="25"/>
        <v>179.03227438250053</v>
      </c>
      <c r="AE56" s="49">
        <f t="shared" ca="1" si="25"/>
        <v>219.91302705248745</v>
      </c>
      <c r="AF56" s="49">
        <f t="shared" ca="1" si="25"/>
        <v>264.93771063183038</v>
      </c>
      <c r="AG56" s="49">
        <f t="shared" ca="1" si="25"/>
        <v>314.10632512052916</v>
      </c>
      <c r="AH56" s="49">
        <f t="shared" ca="1" si="25"/>
        <v>367.41887051858379</v>
      </c>
      <c r="AI56" s="49">
        <f t="shared" ca="1" si="25"/>
        <v>424.87534682599471</v>
      </c>
      <c r="AJ56" s="49">
        <f t="shared" ca="1" si="24"/>
        <v>486.4757540427612</v>
      </c>
      <c r="AK56" s="75">
        <f ca="1">T56*VLOOKUP('Tipo de Pilha_Furieri2014'!$E$1,'Área - us ur_Furieri2014'!$A$4:$R$6,2,FALSE)/1000</f>
        <v>0</v>
      </c>
      <c r="AL56" s="76">
        <f ca="1">U56*VLOOKUP('Tipo de Pilha_Furieri2014'!$E$1,'Área - us ur_Furieri2014'!$A$4:$R$6,3,FALSE)/1000</f>
        <v>0</v>
      </c>
      <c r="AM56" s="76">
        <f ca="1">V56*VLOOKUP('Tipo de Pilha_Furieri2014'!$E$1,'Área - us ur_Furieri2014'!$A$4:$R$6,4,FALSE)/1000</f>
        <v>8.5246900437456697E-5</v>
      </c>
      <c r="AN56" s="76">
        <f ca="1">W56*VLOOKUP('Tipo de Pilha_Furieri2014'!$E$1,'Área - us ur_Furieri2014'!$A$4:$R$6,5,FALSE)/1000</f>
        <v>8.6301590199202303E-4</v>
      </c>
      <c r="AO56" s="76">
        <f ca="1">X56*VLOOKUP('Tipo de Pilha_Furieri2014'!$E$1,'Área - us ur_Furieri2014'!$A$4:$R$6,6,FALSE)/1000</f>
        <v>3.3024788859893602E-3</v>
      </c>
      <c r="AP56" s="76">
        <f ca="1">Y56*VLOOKUP('Tipo de Pilha_Furieri2014'!$E$1,'Área - us ur_Furieri2014'!$A$4:$R$6,7,FALSE)/1000</f>
        <v>7.4678573585995386E-3</v>
      </c>
      <c r="AQ56" s="76">
        <f ca="1">Z56*VLOOKUP('Tipo de Pilha_Furieri2014'!$E$1,'Área - us ur_Furieri2014'!$A$4:$R$6,8,FALSE)/1000</f>
        <v>8.7131316378050751E-3</v>
      </c>
      <c r="AR56" s="76">
        <f ca="1">AA56*VLOOKUP('Tipo de Pilha_Furieri2014'!$E$1,'Área - us ur_Furieri2014'!$A$4:$R$6,9,FALSE)/1000</f>
        <v>8.8566425993255714E-3</v>
      </c>
      <c r="AS56" s="76">
        <f ca="1">AB56*VLOOKUP('Tipo de Pilha_Furieri2014'!$E$1,'Área - us ur_Furieri2014'!$A$4:$R$6,10,FALSE)/1000</f>
        <v>5.9239383356120886E-3</v>
      </c>
      <c r="AT56" s="76">
        <f ca="1">AC56*VLOOKUP('Tipo de Pilha_Furieri2014'!$E$1,'Área - us ur_Furieri2014'!$A$4:$R$6,11,FALSE)/1000</f>
        <v>4.9803408417654297E-3</v>
      </c>
      <c r="AU56" s="76">
        <f ca="1">AD56*VLOOKUP('Tipo de Pilha_Furieri2014'!$E$1,'Área - us ur_Furieri2014'!$A$4:$R$6,12,FALSE)/1000</f>
        <v>4.2967745851800127E-3</v>
      </c>
      <c r="AV56" s="76">
        <f ca="1">AE56*VLOOKUP('Tipo de Pilha_Furieri2014'!$E$1,'Área - us ur_Furieri2014'!$A$4:$R$6,13,FALSE)/1000</f>
        <v>1.3194781623149248E-3</v>
      </c>
      <c r="AW56" s="76">
        <f ca="1">AF56*VLOOKUP('Tipo de Pilha_Furieri2014'!$E$1,'Área - us ur_Furieri2014'!$A$4:$R$6,14,FALSE)/1000</f>
        <v>7.9481313189549117E-4</v>
      </c>
      <c r="AX56" s="76">
        <f ca="1">AG56*VLOOKUP('Tipo de Pilha_Furieri2014'!$E$1,'Área - us ur_Furieri2014'!$A$4:$R$6,15,FALSE)/1000</f>
        <v>3.1410632512052916E-4</v>
      </c>
      <c r="AY56" s="76">
        <f ca="1">AH56*VLOOKUP('Tipo de Pilha_Furieri2014'!$E$1,'Área - us ur_Furieri2014'!$A$4:$R$6,16,FALSE)/1000</f>
        <v>0</v>
      </c>
      <c r="AZ56" s="76">
        <f ca="1">AI56*VLOOKUP('Tipo de Pilha_Furieri2014'!$E$1,'Área - us ur_Furieri2014'!$A$4:$R$6,17,FALSE)/1000</f>
        <v>0</v>
      </c>
      <c r="BA56" s="77">
        <f ca="1">AJ56*VLOOKUP('Tipo de Pilha_Furieri2014'!$E$1,'Área - us ur_Furieri2014'!$A$4:$R$6,18,FALSE)/1000</f>
        <v>0</v>
      </c>
      <c r="BB56" s="70">
        <f t="shared" ca="1" si="19"/>
        <v>4.69178246660375E-2</v>
      </c>
    </row>
    <row r="57" spans="1:54" ht="15" customHeight="1" x14ac:dyDescent="0.2">
      <c r="A57" s="94">
        <f>'Série Vento-5 dias'!J57</f>
        <v>42279</v>
      </c>
      <c r="B57" s="55">
        <f ca="1">'Série Vento-5 dias'!K57</f>
        <v>17.182429599999999</v>
      </c>
      <c r="C57" s="48">
        <f t="shared" ca="1" si="1"/>
        <v>8.5912148000000008E-2</v>
      </c>
      <c r="D57" s="49">
        <f t="shared" ca="1" si="2"/>
        <v>0.25773644399999995</v>
      </c>
      <c r="E57" s="49">
        <f t="shared" ca="1" si="3"/>
        <v>0.42956074</v>
      </c>
      <c r="F57" s="49">
        <f t="shared" ca="1" si="4"/>
        <v>0.60138503599999993</v>
      </c>
      <c r="G57" s="49">
        <f t="shared" ca="1" si="5"/>
        <v>0.77320933200000008</v>
      </c>
      <c r="H57" s="49">
        <f t="shared" ca="1" si="6"/>
        <v>0.94503362800000001</v>
      </c>
      <c r="I57" s="49">
        <f t="shared" ca="1" si="7"/>
        <v>1.1168579240000001</v>
      </c>
      <c r="J57" s="49">
        <f t="shared" ca="1" si="8"/>
        <v>1.2886822200000001</v>
      </c>
      <c r="K57" s="49">
        <f t="shared" ca="1" si="9"/>
        <v>1.4605065159999999</v>
      </c>
      <c r="L57" s="49">
        <f t="shared" ca="1" si="10"/>
        <v>1.632330812</v>
      </c>
      <c r="M57" s="49">
        <f t="shared" ca="1" si="11"/>
        <v>1.804155108</v>
      </c>
      <c r="N57" s="49">
        <f t="shared" ca="1" si="12"/>
        <v>1.9759794039999998</v>
      </c>
      <c r="O57" s="49">
        <f t="shared" ca="1" si="13"/>
        <v>2.1478036999999999</v>
      </c>
      <c r="P57" s="49">
        <f t="shared" ca="1" si="14"/>
        <v>2.3196279959999999</v>
      </c>
      <c r="Q57" s="49">
        <f t="shared" ca="1" si="15"/>
        <v>2.4914522919999995</v>
      </c>
      <c r="R57" s="49">
        <f t="shared" ca="1" si="16"/>
        <v>2.6632765880000004</v>
      </c>
      <c r="S57" s="50">
        <f t="shared" ca="1" si="17"/>
        <v>2.835100884</v>
      </c>
      <c r="T57" s="48">
        <f t="shared" ca="1" si="25"/>
        <v>0</v>
      </c>
      <c r="U57" s="49">
        <f t="shared" ca="1" si="25"/>
        <v>0</v>
      </c>
      <c r="V57" s="49">
        <f t="shared" ca="1" si="25"/>
        <v>0</v>
      </c>
      <c r="W57" s="49">
        <f t="shared" ca="1" si="25"/>
        <v>5.9882500727538321</v>
      </c>
      <c r="X57" s="49">
        <f t="shared" ca="1" si="25"/>
        <v>15.412206743169406</v>
      </c>
      <c r="Y57" s="49">
        <f t="shared" ca="1" si="25"/>
        <v>28.260899702308862</v>
      </c>
      <c r="Z57" s="49">
        <f t="shared" ca="1" si="25"/>
        <v>44.534328950172224</v>
      </c>
      <c r="AA57" s="49">
        <f t="shared" ca="1" si="25"/>
        <v>64.232494486759464</v>
      </c>
      <c r="AB57" s="49">
        <f t="shared" ca="1" si="25"/>
        <v>87.355396312070582</v>
      </c>
      <c r="AC57" s="49">
        <f t="shared" ca="1" si="25"/>
        <v>113.90303442610561</v>
      </c>
      <c r="AD57" s="49">
        <f t="shared" ca="1" si="25"/>
        <v>143.87540882886452</v>
      </c>
      <c r="AE57" s="49">
        <f t="shared" ca="1" si="25"/>
        <v>177.27251952034732</v>
      </c>
      <c r="AF57" s="49">
        <f t="shared" ca="1" si="25"/>
        <v>214.09436650055397</v>
      </c>
      <c r="AG57" s="49">
        <f t="shared" ca="1" si="25"/>
        <v>254.34094976948461</v>
      </c>
      <c r="AH57" s="49">
        <f t="shared" ca="1" si="25"/>
        <v>298.01226932713894</v>
      </c>
      <c r="AI57" s="49">
        <f t="shared" ca="1" si="25"/>
        <v>345.10832517351753</v>
      </c>
      <c r="AJ57" s="49">
        <f t="shared" ca="1" si="24"/>
        <v>395.6291173086197</v>
      </c>
      <c r="AK57" s="75">
        <f ca="1">T57*VLOOKUP('Tipo de Pilha_Furieri2014'!$E$1,'Área - us ur_Furieri2014'!$A$4:$R$6,2,FALSE)/1000</f>
        <v>0</v>
      </c>
      <c r="AL57" s="76">
        <f ca="1">U57*VLOOKUP('Tipo de Pilha_Furieri2014'!$E$1,'Área - us ur_Furieri2014'!$A$4:$R$6,3,FALSE)/1000</f>
        <v>0</v>
      </c>
      <c r="AM57" s="76">
        <f ca="1">V57*VLOOKUP('Tipo de Pilha_Furieri2014'!$E$1,'Área - us ur_Furieri2014'!$A$4:$R$6,4,FALSE)/1000</f>
        <v>0</v>
      </c>
      <c r="AN57" s="76">
        <f ca="1">W57*VLOOKUP('Tipo de Pilha_Furieri2014'!$E$1,'Área - us ur_Furieri2014'!$A$4:$R$6,5,FALSE)/1000</f>
        <v>5.8086025705712167E-4</v>
      </c>
      <c r="AO57" s="76">
        <f ca="1">X57*VLOOKUP('Tipo de Pilha_Furieri2014'!$E$1,'Área - us ur_Furieri2014'!$A$4:$R$6,6,FALSE)/1000</f>
        <v>2.4505408721639354E-3</v>
      </c>
      <c r="AP57" s="76">
        <f ca="1">Y57*VLOOKUP('Tipo de Pilha_Furieri2014'!$E$1,'Área - us ur_Furieri2014'!$A$4:$R$6,7,FALSE)/1000</f>
        <v>5.7369626395686992E-3</v>
      </c>
      <c r="AQ57" s="76">
        <f ca="1">Z57*VLOOKUP('Tipo de Pilha_Furieri2014'!$E$1,'Área - us ur_Furieri2014'!$A$4:$R$6,8,FALSE)/1000</f>
        <v>6.8137523293763502E-3</v>
      </c>
      <c r="AR57" s="76">
        <f ca="1">AA57*VLOOKUP('Tipo de Pilha_Furieri2014'!$E$1,'Área - us ur_Furieri2014'!$A$4:$R$6,9,FALSE)/1000</f>
        <v>7.0013418990567816E-3</v>
      </c>
      <c r="AS57" s="76">
        <f ca="1">AB57*VLOOKUP('Tipo de Pilha_Furieri2014'!$E$1,'Área - us ur_Furieri2014'!$A$4:$R$6,10,FALSE)/1000</f>
        <v>4.7171914008518117E-3</v>
      </c>
      <c r="AT57" s="76">
        <f ca="1">AC57*VLOOKUP('Tipo de Pilha_Furieri2014'!$E$1,'Área - us ur_Furieri2014'!$A$4:$R$6,11,FALSE)/1000</f>
        <v>3.9866062049136964E-3</v>
      </c>
      <c r="AU57" s="76">
        <f ca="1">AD57*VLOOKUP('Tipo de Pilha_Furieri2014'!$E$1,'Área - us ur_Furieri2014'!$A$4:$R$6,12,FALSE)/1000</f>
        <v>3.4530098118927487E-3</v>
      </c>
      <c r="AV57" s="76">
        <f ca="1">AE57*VLOOKUP('Tipo de Pilha_Furieri2014'!$E$1,'Área - us ur_Furieri2014'!$A$4:$R$6,13,FALSE)/1000</f>
        <v>1.063635117122084E-3</v>
      </c>
      <c r="AW57" s="76">
        <f ca="1">AF57*VLOOKUP('Tipo de Pilha_Furieri2014'!$E$1,'Área - us ur_Furieri2014'!$A$4:$R$6,14,FALSE)/1000</f>
        <v>6.422830995016619E-4</v>
      </c>
      <c r="AX57" s="76">
        <f ca="1">AG57*VLOOKUP('Tipo de Pilha_Furieri2014'!$E$1,'Área - us ur_Furieri2014'!$A$4:$R$6,15,FALSE)/1000</f>
        <v>2.5434094976948461E-4</v>
      </c>
      <c r="AY57" s="76">
        <f ca="1">AH57*VLOOKUP('Tipo de Pilha_Furieri2014'!$E$1,'Área - us ur_Furieri2014'!$A$4:$R$6,16,FALSE)/1000</f>
        <v>0</v>
      </c>
      <c r="AZ57" s="76">
        <f ca="1">AI57*VLOOKUP('Tipo de Pilha_Furieri2014'!$E$1,'Área - us ur_Furieri2014'!$A$4:$R$6,17,FALSE)/1000</f>
        <v>0</v>
      </c>
      <c r="BA57" s="77">
        <f ca="1">AJ57*VLOOKUP('Tipo de Pilha_Furieri2014'!$E$1,'Área - us ur_Furieri2014'!$A$4:$R$6,18,FALSE)/1000</f>
        <v>0</v>
      </c>
      <c r="BB57" s="70">
        <f t="shared" ca="1" si="19"/>
        <v>3.6700524581274374E-2</v>
      </c>
    </row>
    <row r="58" spans="1:54" ht="15" customHeight="1" x14ac:dyDescent="0.2">
      <c r="A58" s="94">
        <f>'Série Vento-5 dias'!J58</f>
        <v>42284</v>
      </c>
      <c r="B58" s="55">
        <f ca="1">'Série Vento-5 dias'!K58</f>
        <v>17.182429599999999</v>
      </c>
      <c r="C58" s="48">
        <f t="shared" ca="1" si="1"/>
        <v>8.5912148000000008E-2</v>
      </c>
      <c r="D58" s="49">
        <f t="shared" ca="1" si="2"/>
        <v>0.25773644399999995</v>
      </c>
      <c r="E58" s="49">
        <f t="shared" ca="1" si="3"/>
        <v>0.42956074</v>
      </c>
      <c r="F58" s="49">
        <f t="shared" ca="1" si="4"/>
        <v>0.60138503599999993</v>
      </c>
      <c r="G58" s="49">
        <f t="shared" ca="1" si="5"/>
        <v>0.77320933200000008</v>
      </c>
      <c r="H58" s="49">
        <f t="shared" ca="1" si="6"/>
        <v>0.94503362800000001</v>
      </c>
      <c r="I58" s="49">
        <f t="shared" ca="1" si="7"/>
        <v>1.1168579240000001</v>
      </c>
      <c r="J58" s="49">
        <f t="shared" ca="1" si="8"/>
        <v>1.2886822200000001</v>
      </c>
      <c r="K58" s="49">
        <f t="shared" ca="1" si="9"/>
        <v>1.4605065159999999</v>
      </c>
      <c r="L58" s="49">
        <f t="shared" ca="1" si="10"/>
        <v>1.632330812</v>
      </c>
      <c r="M58" s="49">
        <f t="shared" ca="1" si="11"/>
        <v>1.804155108</v>
      </c>
      <c r="N58" s="49">
        <f t="shared" ca="1" si="12"/>
        <v>1.9759794039999998</v>
      </c>
      <c r="O58" s="49">
        <f t="shared" ca="1" si="13"/>
        <v>2.1478036999999999</v>
      </c>
      <c r="P58" s="49">
        <f t="shared" ca="1" si="14"/>
        <v>2.3196279959999999</v>
      </c>
      <c r="Q58" s="49">
        <f t="shared" ca="1" si="15"/>
        <v>2.4914522919999995</v>
      </c>
      <c r="R58" s="49">
        <f t="shared" ca="1" si="16"/>
        <v>2.6632765880000004</v>
      </c>
      <c r="S58" s="50">
        <f t="shared" ca="1" si="17"/>
        <v>2.835100884</v>
      </c>
      <c r="T58" s="48">
        <f t="shared" ca="1" si="25"/>
        <v>0</v>
      </c>
      <c r="U58" s="49">
        <f t="shared" ca="1" si="25"/>
        <v>0</v>
      </c>
      <c r="V58" s="49">
        <f t="shared" ca="1" si="25"/>
        <v>0</v>
      </c>
      <c r="W58" s="49">
        <f t="shared" ca="1" si="25"/>
        <v>5.9882500727538321</v>
      </c>
      <c r="X58" s="49">
        <f t="shared" ca="1" si="25"/>
        <v>15.412206743169406</v>
      </c>
      <c r="Y58" s="49">
        <f t="shared" ca="1" si="25"/>
        <v>28.260899702308862</v>
      </c>
      <c r="Z58" s="49">
        <f t="shared" ca="1" si="25"/>
        <v>44.534328950172224</v>
      </c>
      <c r="AA58" s="49">
        <f t="shared" ca="1" si="25"/>
        <v>64.232494486759464</v>
      </c>
      <c r="AB58" s="49">
        <f t="shared" ca="1" si="25"/>
        <v>87.355396312070582</v>
      </c>
      <c r="AC58" s="49">
        <f t="shared" ca="1" si="25"/>
        <v>113.90303442610561</v>
      </c>
      <c r="AD58" s="49">
        <f t="shared" ca="1" si="25"/>
        <v>143.87540882886452</v>
      </c>
      <c r="AE58" s="49">
        <f t="shared" ca="1" si="25"/>
        <v>177.27251952034732</v>
      </c>
      <c r="AF58" s="49">
        <f t="shared" ca="1" si="25"/>
        <v>214.09436650055397</v>
      </c>
      <c r="AG58" s="49">
        <f t="shared" ca="1" si="25"/>
        <v>254.34094976948461</v>
      </c>
      <c r="AH58" s="49">
        <f t="shared" ca="1" si="25"/>
        <v>298.01226932713894</v>
      </c>
      <c r="AI58" s="49">
        <f t="shared" ca="1" si="25"/>
        <v>345.10832517351753</v>
      </c>
      <c r="AJ58" s="49">
        <f t="shared" ca="1" si="24"/>
        <v>395.6291173086197</v>
      </c>
      <c r="AK58" s="75">
        <f ca="1">T58*VLOOKUP('Tipo de Pilha_Furieri2014'!$E$1,'Área - us ur_Furieri2014'!$A$4:$R$6,2,FALSE)/1000</f>
        <v>0</v>
      </c>
      <c r="AL58" s="76">
        <f ca="1">U58*VLOOKUP('Tipo de Pilha_Furieri2014'!$E$1,'Área - us ur_Furieri2014'!$A$4:$R$6,3,FALSE)/1000</f>
        <v>0</v>
      </c>
      <c r="AM58" s="76">
        <f ca="1">V58*VLOOKUP('Tipo de Pilha_Furieri2014'!$E$1,'Área - us ur_Furieri2014'!$A$4:$R$6,4,FALSE)/1000</f>
        <v>0</v>
      </c>
      <c r="AN58" s="76">
        <f ca="1">W58*VLOOKUP('Tipo de Pilha_Furieri2014'!$E$1,'Área - us ur_Furieri2014'!$A$4:$R$6,5,FALSE)/1000</f>
        <v>5.8086025705712167E-4</v>
      </c>
      <c r="AO58" s="76">
        <f ca="1">X58*VLOOKUP('Tipo de Pilha_Furieri2014'!$E$1,'Área - us ur_Furieri2014'!$A$4:$R$6,6,FALSE)/1000</f>
        <v>2.4505408721639354E-3</v>
      </c>
      <c r="AP58" s="76">
        <f ca="1">Y58*VLOOKUP('Tipo de Pilha_Furieri2014'!$E$1,'Área - us ur_Furieri2014'!$A$4:$R$6,7,FALSE)/1000</f>
        <v>5.7369626395686992E-3</v>
      </c>
      <c r="AQ58" s="76">
        <f ca="1">Z58*VLOOKUP('Tipo de Pilha_Furieri2014'!$E$1,'Área - us ur_Furieri2014'!$A$4:$R$6,8,FALSE)/1000</f>
        <v>6.8137523293763502E-3</v>
      </c>
      <c r="AR58" s="76">
        <f ca="1">AA58*VLOOKUP('Tipo de Pilha_Furieri2014'!$E$1,'Área - us ur_Furieri2014'!$A$4:$R$6,9,FALSE)/1000</f>
        <v>7.0013418990567816E-3</v>
      </c>
      <c r="AS58" s="76">
        <f ca="1">AB58*VLOOKUP('Tipo de Pilha_Furieri2014'!$E$1,'Área - us ur_Furieri2014'!$A$4:$R$6,10,FALSE)/1000</f>
        <v>4.7171914008518117E-3</v>
      </c>
      <c r="AT58" s="76">
        <f ca="1">AC58*VLOOKUP('Tipo de Pilha_Furieri2014'!$E$1,'Área - us ur_Furieri2014'!$A$4:$R$6,11,FALSE)/1000</f>
        <v>3.9866062049136964E-3</v>
      </c>
      <c r="AU58" s="76">
        <f ca="1">AD58*VLOOKUP('Tipo de Pilha_Furieri2014'!$E$1,'Área - us ur_Furieri2014'!$A$4:$R$6,12,FALSE)/1000</f>
        <v>3.4530098118927487E-3</v>
      </c>
      <c r="AV58" s="76">
        <f ca="1">AE58*VLOOKUP('Tipo de Pilha_Furieri2014'!$E$1,'Área - us ur_Furieri2014'!$A$4:$R$6,13,FALSE)/1000</f>
        <v>1.063635117122084E-3</v>
      </c>
      <c r="AW58" s="76">
        <f ca="1">AF58*VLOOKUP('Tipo de Pilha_Furieri2014'!$E$1,'Área - us ur_Furieri2014'!$A$4:$R$6,14,FALSE)/1000</f>
        <v>6.422830995016619E-4</v>
      </c>
      <c r="AX58" s="76">
        <f ca="1">AG58*VLOOKUP('Tipo de Pilha_Furieri2014'!$E$1,'Área - us ur_Furieri2014'!$A$4:$R$6,15,FALSE)/1000</f>
        <v>2.5434094976948461E-4</v>
      </c>
      <c r="AY58" s="76">
        <f ca="1">AH58*VLOOKUP('Tipo de Pilha_Furieri2014'!$E$1,'Área - us ur_Furieri2014'!$A$4:$R$6,16,FALSE)/1000</f>
        <v>0</v>
      </c>
      <c r="AZ58" s="76">
        <f ca="1">AI58*VLOOKUP('Tipo de Pilha_Furieri2014'!$E$1,'Área - us ur_Furieri2014'!$A$4:$R$6,17,FALSE)/1000</f>
        <v>0</v>
      </c>
      <c r="BA58" s="77">
        <f ca="1">AJ58*VLOOKUP('Tipo de Pilha_Furieri2014'!$E$1,'Área - us ur_Furieri2014'!$A$4:$R$6,18,FALSE)/1000</f>
        <v>0</v>
      </c>
      <c r="BB58" s="70">
        <f t="shared" ca="1" si="19"/>
        <v>3.6700524581274374E-2</v>
      </c>
    </row>
    <row r="59" spans="1:54" ht="15" customHeight="1" x14ac:dyDescent="0.2">
      <c r="A59" s="94">
        <f>'Série Vento-5 dias'!J59</f>
        <v>42289</v>
      </c>
      <c r="B59" s="55">
        <f ca="1">'Série Vento-5 dias'!K59</f>
        <v>18.90067256</v>
      </c>
      <c r="C59" s="48">
        <f t="shared" ca="1" si="1"/>
        <v>9.4503362800000018E-2</v>
      </c>
      <c r="D59" s="49">
        <f t="shared" ca="1" si="2"/>
        <v>0.28351008839999997</v>
      </c>
      <c r="E59" s="49">
        <f t="shared" ca="1" si="3"/>
        <v>0.47251681400000001</v>
      </c>
      <c r="F59" s="49">
        <f t="shared" ca="1" si="4"/>
        <v>0.66152353959999999</v>
      </c>
      <c r="G59" s="49">
        <f t="shared" ca="1" si="5"/>
        <v>0.85053026520000008</v>
      </c>
      <c r="H59" s="49">
        <f t="shared" ca="1" si="6"/>
        <v>1.0395369908000001</v>
      </c>
      <c r="I59" s="49">
        <f t="shared" ca="1" si="7"/>
        <v>1.2285437164000002</v>
      </c>
      <c r="J59" s="49">
        <f t="shared" ca="1" si="8"/>
        <v>1.4175504420000002</v>
      </c>
      <c r="K59" s="49">
        <f t="shared" ca="1" si="9"/>
        <v>1.6065571676000001</v>
      </c>
      <c r="L59" s="49">
        <f t="shared" ca="1" si="10"/>
        <v>1.7955638932</v>
      </c>
      <c r="M59" s="49">
        <f t="shared" ca="1" si="11"/>
        <v>1.9845706188000003</v>
      </c>
      <c r="N59" s="49">
        <f t="shared" ca="1" si="12"/>
        <v>2.1735773443999999</v>
      </c>
      <c r="O59" s="49">
        <f t="shared" ca="1" si="13"/>
        <v>2.36258407</v>
      </c>
      <c r="P59" s="49">
        <f t="shared" ca="1" si="14"/>
        <v>2.5515907956000001</v>
      </c>
      <c r="Q59" s="49">
        <f t="shared" ca="1" si="15"/>
        <v>2.7405975211999998</v>
      </c>
      <c r="R59" s="49">
        <f t="shared" ca="1" si="16"/>
        <v>2.9296042468000008</v>
      </c>
      <c r="S59" s="50">
        <f t="shared" ca="1" si="17"/>
        <v>3.1186109724000004</v>
      </c>
      <c r="T59" s="48">
        <f t="shared" ca="1" si="25"/>
        <v>0</v>
      </c>
      <c r="U59" s="49">
        <f t="shared" ca="1" si="25"/>
        <v>0</v>
      </c>
      <c r="V59" s="49">
        <f t="shared" ca="1" si="25"/>
        <v>1.1677657594172151</v>
      </c>
      <c r="W59" s="49">
        <f t="shared" ca="1" si="25"/>
        <v>8.8970711545569401</v>
      </c>
      <c r="X59" s="49">
        <f t="shared" ca="1" si="25"/>
        <v>20.770307459052582</v>
      </c>
      <c r="Y59" s="49">
        <f t="shared" ca="1" si="25"/>
        <v>36.787474672904132</v>
      </c>
      <c r="Z59" s="49">
        <f t="shared" ca="1" si="25"/>
        <v>56.948572796111605</v>
      </c>
      <c r="AA59" s="49">
        <f t="shared" ca="1" si="25"/>
        <v>81.253601828674974</v>
      </c>
      <c r="AB59" s="49">
        <f t="shared" ca="1" si="25"/>
        <v>109.70256177059423</v>
      </c>
      <c r="AC59" s="49">
        <f t="shared" ca="1" si="25"/>
        <v>142.2954526218694</v>
      </c>
      <c r="AD59" s="49">
        <f t="shared" ca="1" si="25"/>
        <v>179.03227438250053</v>
      </c>
      <c r="AE59" s="49">
        <f t="shared" ca="1" si="25"/>
        <v>219.91302705248745</v>
      </c>
      <c r="AF59" s="49">
        <f t="shared" ca="1" si="25"/>
        <v>264.93771063183038</v>
      </c>
      <c r="AG59" s="49">
        <f t="shared" ca="1" si="25"/>
        <v>314.10632512052916</v>
      </c>
      <c r="AH59" s="49">
        <f t="shared" ca="1" si="25"/>
        <v>367.41887051858379</v>
      </c>
      <c r="AI59" s="49">
        <f t="shared" ca="1" si="25"/>
        <v>424.87534682599471</v>
      </c>
      <c r="AJ59" s="49">
        <f t="shared" ca="1" si="24"/>
        <v>486.4757540427612</v>
      </c>
      <c r="AK59" s="75">
        <f ca="1">T59*VLOOKUP('Tipo de Pilha_Furieri2014'!$E$1,'Área - us ur_Furieri2014'!$A$4:$R$6,2,FALSE)/1000</f>
        <v>0</v>
      </c>
      <c r="AL59" s="76">
        <f ca="1">U59*VLOOKUP('Tipo de Pilha_Furieri2014'!$E$1,'Área - us ur_Furieri2014'!$A$4:$R$6,3,FALSE)/1000</f>
        <v>0</v>
      </c>
      <c r="AM59" s="76">
        <f ca="1">V59*VLOOKUP('Tipo de Pilha_Furieri2014'!$E$1,'Área - us ur_Furieri2014'!$A$4:$R$6,4,FALSE)/1000</f>
        <v>8.5246900437456697E-5</v>
      </c>
      <c r="AN59" s="76">
        <f ca="1">W59*VLOOKUP('Tipo de Pilha_Furieri2014'!$E$1,'Área - us ur_Furieri2014'!$A$4:$R$6,5,FALSE)/1000</f>
        <v>8.6301590199202303E-4</v>
      </c>
      <c r="AO59" s="76">
        <f ca="1">X59*VLOOKUP('Tipo de Pilha_Furieri2014'!$E$1,'Área - us ur_Furieri2014'!$A$4:$R$6,6,FALSE)/1000</f>
        <v>3.3024788859893602E-3</v>
      </c>
      <c r="AP59" s="76">
        <f ca="1">Y59*VLOOKUP('Tipo de Pilha_Furieri2014'!$E$1,'Área - us ur_Furieri2014'!$A$4:$R$6,7,FALSE)/1000</f>
        <v>7.4678573585995386E-3</v>
      </c>
      <c r="AQ59" s="76">
        <f ca="1">Z59*VLOOKUP('Tipo de Pilha_Furieri2014'!$E$1,'Área - us ur_Furieri2014'!$A$4:$R$6,8,FALSE)/1000</f>
        <v>8.7131316378050751E-3</v>
      </c>
      <c r="AR59" s="76">
        <f ca="1">AA59*VLOOKUP('Tipo de Pilha_Furieri2014'!$E$1,'Área - us ur_Furieri2014'!$A$4:$R$6,9,FALSE)/1000</f>
        <v>8.8566425993255714E-3</v>
      </c>
      <c r="AS59" s="76">
        <f ca="1">AB59*VLOOKUP('Tipo de Pilha_Furieri2014'!$E$1,'Área - us ur_Furieri2014'!$A$4:$R$6,10,FALSE)/1000</f>
        <v>5.9239383356120886E-3</v>
      </c>
      <c r="AT59" s="76">
        <f ca="1">AC59*VLOOKUP('Tipo de Pilha_Furieri2014'!$E$1,'Área - us ur_Furieri2014'!$A$4:$R$6,11,FALSE)/1000</f>
        <v>4.9803408417654297E-3</v>
      </c>
      <c r="AU59" s="76">
        <f ca="1">AD59*VLOOKUP('Tipo de Pilha_Furieri2014'!$E$1,'Área - us ur_Furieri2014'!$A$4:$R$6,12,FALSE)/1000</f>
        <v>4.2967745851800127E-3</v>
      </c>
      <c r="AV59" s="76">
        <f ca="1">AE59*VLOOKUP('Tipo de Pilha_Furieri2014'!$E$1,'Área - us ur_Furieri2014'!$A$4:$R$6,13,FALSE)/1000</f>
        <v>1.3194781623149248E-3</v>
      </c>
      <c r="AW59" s="76">
        <f ca="1">AF59*VLOOKUP('Tipo de Pilha_Furieri2014'!$E$1,'Área - us ur_Furieri2014'!$A$4:$R$6,14,FALSE)/1000</f>
        <v>7.9481313189549117E-4</v>
      </c>
      <c r="AX59" s="76">
        <f ca="1">AG59*VLOOKUP('Tipo de Pilha_Furieri2014'!$E$1,'Área - us ur_Furieri2014'!$A$4:$R$6,15,FALSE)/1000</f>
        <v>3.1410632512052916E-4</v>
      </c>
      <c r="AY59" s="76">
        <f ca="1">AH59*VLOOKUP('Tipo de Pilha_Furieri2014'!$E$1,'Área - us ur_Furieri2014'!$A$4:$R$6,16,FALSE)/1000</f>
        <v>0</v>
      </c>
      <c r="AZ59" s="76">
        <f ca="1">AI59*VLOOKUP('Tipo de Pilha_Furieri2014'!$E$1,'Área - us ur_Furieri2014'!$A$4:$R$6,17,FALSE)/1000</f>
        <v>0</v>
      </c>
      <c r="BA59" s="77">
        <f ca="1">AJ59*VLOOKUP('Tipo de Pilha_Furieri2014'!$E$1,'Área - us ur_Furieri2014'!$A$4:$R$6,18,FALSE)/1000</f>
        <v>0</v>
      </c>
      <c r="BB59" s="70">
        <f t="shared" ca="1" si="19"/>
        <v>4.69178246660375E-2</v>
      </c>
    </row>
    <row r="60" spans="1:54" ht="15" customHeight="1" x14ac:dyDescent="0.2">
      <c r="A60" s="94">
        <f>'Série Vento-5 dias'!J60</f>
        <v>42294</v>
      </c>
      <c r="B60" s="55">
        <f ca="1">'Série Vento-5 dias'!K60</f>
        <v>19.759794039999999</v>
      </c>
      <c r="C60" s="48">
        <f t="shared" ca="1" si="1"/>
        <v>9.8798970200000016E-2</v>
      </c>
      <c r="D60" s="49">
        <f t="shared" ca="1" si="2"/>
        <v>0.29639691059999995</v>
      </c>
      <c r="E60" s="49">
        <f t="shared" ca="1" si="3"/>
        <v>0.49399485100000001</v>
      </c>
      <c r="F60" s="49">
        <f t="shared" ca="1" si="4"/>
        <v>0.69159279139999985</v>
      </c>
      <c r="G60" s="49">
        <f t="shared" ca="1" si="5"/>
        <v>0.88919073180000008</v>
      </c>
      <c r="H60" s="49">
        <f t="shared" ca="1" si="6"/>
        <v>1.0867886722000002</v>
      </c>
      <c r="I60" s="49">
        <f t="shared" ca="1" si="7"/>
        <v>1.2843866126000001</v>
      </c>
      <c r="J60" s="49">
        <f t="shared" ca="1" si="8"/>
        <v>1.4819845530000002</v>
      </c>
      <c r="K60" s="49">
        <f t="shared" ca="1" si="9"/>
        <v>1.6795824934000001</v>
      </c>
      <c r="L60" s="49">
        <f t="shared" ca="1" si="10"/>
        <v>1.8771804338</v>
      </c>
      <c r="M60" s="49">
        <f t="shared" ca="1" si="11"/>
        <v>2.0747783742000001</v>
      </c>
      <c r="N60" s="49">
        <f t="shared" ca="1" si="12"/>
        <v>2.2723763145999998</v>
      </c>
      <c r="O60" s="49">
        <f t="shared" ca="1" si="13"/>
        <v>2.4699742549999999</v>
      </c>
      <c r="P60" s="49">
        <f t="shared" ca="1" si="14"/>
        <v>2.6675721954</v>
      </c>
      <c r="Q60" s="49">
        <f t="shared" ca="1" si="15"/>
        <v>2.8651701357999997</v>
      </c>
      <c r="R60" s="49">
        <f t="shared" ca="1" si="16"/>
        <v>3.0627680762000002</v>
      </c>
      <c r="S60" s="50">
        <f t="shared" ca="1" si="17"/>
        <v>3.2603660165999999</v>
      </c>
      <c r="T60" s="48">
        <f t="shared" ca="1" si="25"/>
        <v>0</v>
      </c>
      <c r="U60" s="49">
        <f t="shared" ca="1" si="25"/>
        <v>0</v>
      </c>
      <c r="V60" s="49">
        <f t="shared" ca="1" si="25"/>
        <v>1.8374010503617082</v>
      </c>
      <c r="W60" s="49">
        <f t="shared" ca="1" si="25"/>
        <v>10.50880551872174</v>
      </c>
      <c r="X60" s="49">
        <f t="shared" ca="1" si="25"/>
        <v>23.709423728919141</v>
      </c>
      <c r="Y60" s="49">
        <f t="shared" ca="1" si="25"/>
        <v>41.439255680953892</v>
      </c>
      <c r="Z60" s="49">
        <f t="shared" ca="1" si="25"/>
        <v>63.698301374825959</v>
      </c>
      <c r="AA60" s="49">
        <f t="shared" ca="1" si="25"/>
        <v>90.486560810535408</v>
      </c>
      <c r="AB60" s="49">
        <f t="shared" ca="1" si="25"/>
        <v>121.80403398808217</v>
      </c>
      <c r="AC60" s="49">
        <f t="shared" ca="1" si="25"/>
        <v>157.65072090746628</v>
      </c>
      <c r="AD60" s="49">
        <f t="shared" ca="1" si="25"/>
        <v>198.02662156868777</v>
      </c>
      <c r="AE60" s="49">
        <f t="shared" ca="1" si="25"/>
        <v>242.93173597174649</v>
      </c>
      <c r="AF60" s="49">
        <f t="shared" ca="1" si="25"/>
        <v>292.36606411664263</v>
      </c>
      <c r="AG60" s="49">
        <f t="shared" ca="1" si="25"/>
        <v>346.32960600337617</v>
      </c>
      <c r="AH60" s="49">
        <f t="shared" ca="1" si="25"/>
        <v>404.82236163194693</v>
      </c>
      <c r="AI60" s="49">
        <f t="shared" ca="1" si="25"/>
        <v>467.84433100235526</v>
      </c>
      <c r="AJ60" s="49">
        <f t="shared" ca="1" si="24"/>
        <v>535.3955141146007</v>
      </c>
      <c r="AK60" s="75">
        <f ca="1">T60*VLOOKUP('Tipo de Pilha_Furieri2014'!$E$1,'Área - us ur_Furieri2014'!$A$4:$R$6,2,FALSE)/1000</f>
        <v>0</v>
      </c>
      <c r="AL60" s="76">
        <f ca="1">U60*VLOOKUP('Tipo de Pilha_Furieri2014'!$E$1,'Área - us ur_Furieri2014'!$A$4:$R$6,3,FALSE)/1000</f>
        <v>0</v>
      </c>
      <c r="AM60" s="76">
        <f ca="1">V60*VLOOKUP('Tipo de Pilha_Furieri2014'!$E$1,'Área - us ur_Furieri2014'!$A$4:$R$6,4,FALSE)/1000</f>
        <v>1.3413027667640471E-4</v>
      </c>
      <c r="AN60" s="76">
        <f ca="1">W60*VLOOKUP('Tipo de Pilha_Furieri2014'!$E$1,'Área - us ur_Furieri2014'!$A$4:$R$6,5,FALSE)/1000</f>
        <v>1.0193541353160087E-3</v>
      </c>
      <c r="AO60" s="76">
        <f ca="1">X60*VLOOKUP('Tipo de Pilha_Furieri2014'!$E$1,'Área - us ur_Furieri2014'!$A$4:$R$6,6,FALSE)/1000</f>
        <v>3.7697983728981438E-3</v>
      </c>
      <c r="AP60" s="76">
        <f ca="1">Y60*VLOOKUP('Tipo de Pilha_Furieri2014'!$E$1,'Área - us ur_Furieri2014'!$A$4:$R$6,7,FALSE)/1000</f>
        <v>8.41216890323364E-3</v>
      </c>
      <c r="AQ60" s="76">
        <f ca="1">Z60*VLOOKUP('Tipo de Pilha_Furieri2014'!$E$1,'Área - us ur_Furieri2014'!$A$4:$R$6,8,FALSE)/1000</f>
        <v>9.7458401103483715E-3</v>
      </c>
      <c r="AR60" s="76">
        <f ca="1">AA60*VLOOKUP('Tipo de Pilha_Furieri2014'!$E$1,'Área - us ur_Furieri2014'!$A$4:$R$6,9,FALSE)/1000</f>
        <v>9.8630351283483589E-3</v>
      </c>
      <c r="AS60" s="76">
        <f ca="1">AB60*VLOOKUP('Tipo de Pilha_Furieri2014'!$E$1,'Área - us ur_Furieri2014'!$A$4:$R$6,10,FALSE)/1000</f>
        <v>6.577417835356438E-3</v>
      </c>
      <c r="AT60" s="76">
        <f ca="1">AC60*VLOOKUP('Tipo de Pilha_Furieri2014'!$E$1,'Área - us ur_Furieri2014'!$A$4:$R$6,11,FALSE)/1000</f>
        <v>5.517775231761321E-3</v>
      </c>
      <c r="AU60" s="76">
        <f ca="1">AD60*VLOOKUP('Tipo de Pilha_Furieri2014'!$E$1,'Área - us ur_Furieri2014'!$A$4:$R$6,12,FALSE)/1000</f>
        <v>4.7526389176485067E-3</v>
      </c>
      <c r="AV60" s="76">
        <f ca="1">AE60*VLOOKUP('Tipo de Pilha_Furieri2014'!$E$1,'Área - us ur_Furieri2014'!$A$4:$R$6,13,FALSE)/1000</f>
        <v>1.4575904158304789E-3</v>
      </c>
      <c r="AW60" s="76">
        <f ca="1">AF60*VLOOKUP('Tipo de Pilha_Furieri2014'!$E$1,'Área - us ur_Furieri2014'!$A$4:$R$6,14,FALSE)/1000</f>
        <v>8.7709819234992796E-4</v>
      </c>
      <c r="AX60" s="76">
        <f ca="1">AG60*VLOOKUP('Tipo de Pilha_Furieri2014'!$E$1,'Área - us ur_Furieri2014'!$A$4:$R$6,15,FALSE)/1000</f>
        <v>3.4632960600337621E-4</v>
      </c>
      <c r="AY60" s="76">
        <f ca="1">AH60*VLOOKUP('Tipo de Pilha_Furieri2014'!$E$1,'Área - us ur_Furieri2014'!$A$4:$R$6,16,FALSE)/1000</f>
        <v>0</v>
      </c>
      <c r="AZ60" s="76">
        <f ca="1">AI60*VLOOKUP('Tipo de Pilha_Furieri2014'!$E$1,'Área - us ur_Furieri2014'!$A$4:$R$6,17,FALSE)/1000</f>
        <v>0</v>
      </c>
      <c r="BA60" s="77">
        <f ca="1">AJ60*VLOOKUP('Tipo de Pilha_Furieri2014'!$E$1,'Área - us ur_Furieri2014'!$A$4:$R$6,18,FALSE)/1000</f>
        <v>0</v>
      </c>
      <c r="BB60" s="70">
        <f t="shared" ca="1" si="19"/>
        <v>5.247317712577098E-2</v>
      </c>
    </row>
    <row r="61" spans="1:54" ht="15" customHeight="1" x14ac:dyDescent="0.2">
      <c r="A61" s="94">
        <f>'Série Vento-5 dias'!J61</f>
        <v>42299</v>
      </c>
      <c r="B61" s="55">
        <f ca="1">'Série Vento-5 dias'!K61</f>
        <v>17.182429599999999</v>
      </c>
      <c r="C61" s="48">
        <f t="shared" ca="1" si="1"/>
        <v>8.5912148000000008E-2</v>
      </c>
      <c r="D61" s="49">
        <f t="shared" ca="1" si="2"/>
        <v>0.25773644399999995</v>
      </c>
      <c r="E61" s="49">
        <f t="shared" ca="1" si="3"/>
        <v>0.42956074</v>
      </c>
      <c r="F61" s="49">
        <f t="shared" ca="1" si="4"/>
        <v>0.60138503599999993</v>
      </c>
      <c r="G61" s="49">
        <f t="shared" ca="1" si="5"/>
        <v>0.77320933200000008</v>
      </c>
      <c r="H61" s="49">
        <f t="shared" ca="1" si="6"/>
        <v>0.94503362800000001</v>
      </c>
      <c r="I61" s="49">
        <f t="shared" ca="1" si="7"/>
        <v>1.1168579240000001</v>
      </c>
      <c r="J61" s="49">
        <f t="shared" ca="1" si="8"/>
        <v>1.2886822200000001</v>
      </c>
      <c r="K61" s="49">
        <f t="shared" ca="1" si="9"/>
        <v>1.4605065159999999</v>
      </c>
      <c r="L61" s="49">
        <f t="shared" ca="1" si="10"/>
        <v>1.632330812</v>
      </c>
      <c r="M61" s="49">
        <f t="shared" ca="1" si="11"/>
        <v>1.804155108</v>
      </c>
      <c r="N61" s="49">
        <f t="shared" ca="1" si="12"/>
        <v>1.9759794039999998</v>
      </c>
      <c r="O61" s="49">
        <f t="shared" ca="1" si="13"/>
        <v>2.1478036999999999</v>
      </c>
      <c r="P61" s="49">
        <f t="shared" ca="1" si="14"/>
        <v>2.3196279959999999</v>
      </c>
      <c r="Q61" s="49">
        <f t="shared" ca="1" si="15"/>
        <v>2.4914522919999995</v>
      </c>
      <c r="R61" s="49">
        <f t="shared" ca="1" si="16"/>
        <v>2.6632765880000004</v>
      </c>
      <c r="S61" s="50">
        <f t="shared" ca="1" si="17"/>
        <v>2.835100884</v>
      </c>
      <c r="T61" s="48">
        <f t="shared" ca="1" si="25"/>
        <v>0</v>
      </c>
      <c r="U61" s="49">
        <f t="shared" ca="1" si="25"/>
        <v>0</v>
      </c>
      <c r="V61" s="49">
        <f t="shared" ca="1" si="25"/>
        <v>0</v>
      </c>
      <c r="W61" s="49">
        <f t="shared" ca="1" si="25"/>
        <v>5.9882500727538321</v>
      </c>
      <c r="X61" s="49">
        <f t="shared" ca="1" si="25"/>
        <v>15.412206743169406</v>
      </c>
      <c r="Y61" s="49">
        <f t="shared" ca="1" si="25"/>
        <v>28.260899702308862</v>
      </c>
      <c r="Z61" s="49">
        <f t="shared" ca="1" si="25"/>
        <v>44.534328950172224</v>
      </c>
      <c r="AA61" s="49">
        <f t="shared" ca="1" si="25"/>
        <v>64.232494486759464</v>
      </c>
      <c r="AB61" s="49">
        <f t="shared" ca="1" si="25"/>
        <v>87.355396312070582</v>
      </c>
      <c r="AC61" s="49">
        <f t="shared" ca="1" si="25"/>
        <v>113.90303442610561</v>
      </c>
      <c r="AD61" s="49">
        <f t="shared" ca="1" si="25"/>
        <v>143.87540882886452</v>
      </c>
      <c r="AE61" s="49">
        <f t="shared" ca="1" si="25"/>
        <v>177.27251952034732</v>
      </c>
      <c r="AF61" s="49">
        <f t="shared" ca="1" si="25"/>
        <v>214.09436650055397</v>
      </c>
      <c r="AG61" s="49">
        <f t="shared" ca="1" si="25"/>
        <v>254.34094976948461</v>
      </c>
      <c r="AH61" s="49">
        <f t="shared" ca="1" si="25"/>
        <v>298.01226932713894</v>
      </c>
      <c r="AI61" s="49">
        <f t="shared" ca="1" si="25"/>
        <v>345.10832517351753</v>
      </c>
      <c r="AJ61" s="49">
        <f t="shared" ca="1" si="24"/>
        <v>395.6291173086197</v>
      </c>
      <c r="AK61" s="75">
        <f ca="1">T61*VLOOKUP('Tipo de Pilha_Furieri2014'!$E$1,'Área - us ur_Furieri2014'!$A$4:$R$6,2,FALSE)/1000</f>
        <v>0</v>
      </c>
      <c r="AL61" s="76">
        <f ca="1">U61*VLOOKUP('Tipo de Pilha_Furieri2014'!$E$1,'Área - us ur_Furieri2014'!$A$4:$R$6,3,FALSE)/1000</f>
        <v>0</v>
      </c>
      <c r="AM61" s="76">
        <f ca="1">V61*VLOOKUP('Tipo de Pilha_Furieri2014'!$E$1,'Área - us ur_Furieri2014'!$A$4:$R$6,4,FALSE)/1000</f>
        <v>0</v>
      </c>
      <c r="AN61" s="76">
        <f ca="1">W61*VLOOKUP('Tipo de Pilha_Furieri2014'!$E$1,'Área - us ur_Furieri2014'!$A$4:$R$6,5,FALSE)/1000</f>
        <v>5.8086025705712167E-4</v>
      </c>
      <c r="AO61" s="76">
        <f ca="1">X61*VLOOKUP('Tipo de Pilha_Furieri2014'!$E$1,'Área - us ur_Furieri2014'!$A$4:$R$6,6,FALSE)/1000</f>
        <v>2.4505408721639354E-3</v>
      </c>
      <c r="AP61" s="76">
        <f ca="1">Y61*VLOOKUP('Tipo de Pilha_Furieri2014'!$E$1,'Área - us ur_Furieri2014'!$A$4:$R$6,7,FALSE)/1000</f>
        <v>5.7369626395686992E-3</v>
      </c>
      <c r="AQ61" s="76">
        <f ca="1">Z61*VLOOKUP('Tipo de Pilha_Furieri2014'!$E$1,'Área - us ur_Furieri2014'!$A$4:$R$6,8,FALSE)/1000</f>
        <v>6.8137523293763502E-3</v>
      </c>
      <c r="AR61" s="76">
        <f ca="1">AA61*VLOOKUP('Tipo de Pilha_Furieri2014'!$E$1,'Área - us ur_Furieri2014'!$A$4:$R$6,9,FALSE)/1000</f>
        <v>7.0013418990567816E-3</v>
      </c>
      <c r="AS61" s="76">
        <f ca="1">AB61*VLOOKUP('Tipo de Pilha_Furieri2014'!$E$1,'Área - us ur_Furieri2014'!$A$4:$R$6,10,FALSE)/1000</f>
        <v>4.7171914008518117E-3</v>
      </c>
      <c r="AT61" s="76">
        <f ca="1">AC61*VLOOKUP('Tipo de Pilha_Furieri2014'!$E$1,'Área - us ur_Furieri2014'!$A$4:$R$6,11,FALSE)/1000</f>
        <v>3.9866062049136964E-3</v>
      </c>
      <c r="AU61" s="76">
        <f ca="1">AD61*VLOOKUP('Tipo de Pilha_Furieri2014'!$E$1,'Área - us ur_Furieri2014'!$A$4:$R$6,12,FALSE)/1000</f>
        <v>3.4530098118927487E-3</v>
      </c>
      <c r="AV61" s="76">
        <f ca="1">AE61*VLOOKUP('Tipo de Pilha_Furieri2014'!$E$1,'Área - us ur_Furieri2014'!$A$4:$R$6,13,FALSE)/1000</f>
        <v>1.063635117122084E-3</v>
      </c>
      <c r="AW61" s="76">
        <f ca="1">AF61*VLOOKUP('Tipo de Pilha_Furieri2014'!$E$1,'Área - us ur_Furieri2014'!$A$4:$R$6,14,FALSE)/1000</f>
        <v>6.422830995016619E-4</v>
      </c>
      <c r="AX61" s="76">
        <f ca="1">AG61*VLOOKUP('Tipo de Pilha_Furieri2014'!$E$1,'Área - us ur_Furieri2014'!$A$4:$R$6,15,FALSE)/1000</f>
        <v>2.5434094976948461E-4</v>
      </c>
      <c r="AY61" s="76">
        <f ca="1">AH61*VLOOKUP('Tipo de Pilha_Furieri2014'!$E$1,'Área - us ur_Furieri2014'!$A$4:$R$6,16,FALSE)/1000</f>
        <v>0</v>
      </c>
      <c r="AZ61" s="76">
        <f ca="1">AI61*VLOOKUP('Tipo de Pilha_Furieri2014'!$E$1,'Área - us ur_Furieri2014'!$A$4:$R$6,17,FALSE)/1000</f>
        <v>0</v>
      </c>
      <c r="BA61" s="77">
        <f ca="1">AJ61*VLOOKUP('Tipo de Pilha_Furieri2014'!$E$1,'Área - us ur_Furieri2014'!$A$4:$R$6,18,FALSE)/1000</f>
        <v>0</v>
      </c>
      <c r="BB61" s="70">
        <f t="shared" ca="1" si="19"/>
        <v>3.6700524581274374E-2</v>
      </c>
    </row>
    <row r="62" spans="1:54" ht="15" customHeight="1" x14ac:dyDescent="0.2">
      <c r="A62" s="94">
        <f>'Série Vento-5 dias'!J62</f>
        <v>42304</v>
      </c>
      <c r="B62" s="55">
        <f ca="1">'Série Vento-5 dias'!K62</f>
        <v>15.464186639999999</v>
      </c>
      <c r="C62" s="48">
        <f t="shared" ca="1" si="1"/>
        <v>7.7320933200000011E-2</v>
      </c>
      <c r="D62" s="49">
        <f t="shared" ca="1" si="2"/>
        <v>0.23196279959999999</v>
      </c>
      <c r="E62" s="49">
        <f t="shared" ca="1" si="3"/>
        <v>0.38660466599999999</v>
      </c>
      <c r="F62" s="49">
        <f t="shared" ca="1" si="4"/>
        <v>0.54124653239999987</v>
      </c>
      <c r="G62" s="49">
        <f t="shared" ca="1" si="5"/>
        <v>0.69588839880000009</v>
      </c>
      <c r="H62" s="49">
        <f t="shared" ca="1" si="6"/>
        <v>0.85053026520000008</v>
      </c>
      <c r="I62" s="49">
        <f t="shared" ca="1" si="7"/>
        <v>1.0051721316</v>
      </c>
      <c r="J62" s="49">
        <f t="shared" ca="1" si="8"/>
        <v>1.1598139980000002</v>
      </c>
      <c r="K62" s="49">
        <f t="shared" ca="1" si="9"/>
        <v>1.3144558644</v>
      </c>
      <c r="L62" s="49">
        <f t="shared" ca="1" si="10"/>
        <v>1.4690977307999999</v>
      </c>
      <c r="M62" s="49">
        <f t="shared" ca="1" si="11"/>
        <v>1.6237395972000002</v>
      </c>
      <c r="N62" s="49">
        <f t="shared" ca="1" si="12"/>
        <v>1.7783814635999997</v>
      </c>
      <c r="O62" s="49">
        <f t="shared" ca="1" si="13"/>
        <v>1.9330233299999999</v>
      </c>
      <c r="P62" s="49">
        <f t="shared" ca="1" si="14"/>
        <v>2.0876651964000001</v>
      </c>
      <c r="Q62" s="49">
        <f t="shared" ca="1" si="15"/>
        <v>2.2423070627999997</v>
      </c>
      <c r="R62" s="49">
        <f t="shared" ca="1" si="16"/>
        <v>2.3969489292000001</v>
      </c>
      <c r="S62" s="50">
        <f t="shared" ca="1" si="17"/>
        <v>2.5515907956000001</v>
      </c>
      <c r="T62" s="48">
        <f t="shared" ca="1" si="25"/>
        <v>0</v>
      </c>
      <c r="U62" s="49">
        <f t="shared" ca="1" si="25"/>
        <v>0</v>
      </c>
      <c r="V62" s="49">
        <f t="shared" ca="1" si="25"/>
        <v>0</v>
      </c>
      <c r="W62" s="49">
        <f t="shared" ca="1" si="25"/>
        <v>3.4989591863194018</v>
      </c>
      <c r="X62" s="49">
        <f t="shared" ca="1" si="25"/>
        <v>10.747615125752819</v>
      </c>
      <c r="Y62" s="49">
        <f t="shared" ca="1" si="25"/>
        <v>20.770307459052582</v>
      </c>
      <c r="Z62" s="49">
        <f t="shared" ca="1" si="25"/>
        <v>33.567036186218694</v>
      </c>
      <c r="AA62" s="49">
        <f t="shared" ca="1" si="25"/>
        <v>49.137801307251181</v>
      </c>
      <c r="AB62" s="49">
        <f t="shared" ca="1" si="25"/>
        <v>67.482602822149971</v>
      </c>
      <c r="AC62" s="49">
        <f t="shared" ca="1" si="25"/>
        <v>88.60144073091513</v>
      </c>
      <c r="AD62" s="49">
        <f t="shared" ca="1" si="25"/>
        <v>112.4943150335467</v>
      </c>
      <c r="AE62" s="49">
        <f t="shared" ca="1" si="25"/>
        <v>139.16122573004449</v>
      </c>
      <c r="AF62" s="49">
        <f t="shared" ca="1" si="25"/>
        <v>168.60217282040875</v>
      </c>
      <c r="AG62" s="49">
        <f t="shared" ca="1" si="25"/>
        <v>200.81715630463935</v>
      </c>
      <c r="AH62" s="49">
        <f t="shared" ca="1" si="25"/>
        <v>235.80617618273621</v>
      </c>
      <c r="AI62" s="49">
        <f t="shared" ca="1" si="25"/>
        <v>273.56923245469955</v>
      </c>
      <c r="AJ62" s="49">
        <f t="shared" ca="1" si="24"/>
        <v>314.10632512052916</v>
      </c>
      <c r="AK62" s="75">
        <f ca="1">T62*VLOOKUP('Tipo de Pilha_Furieri2014'!$E$1,'Área - us ur_Furieri2014'!$A$4:$R$6,2,FALSE)/1000</f>
        <v>0</v>
      </c>
      <c r="AL62" s="76">
        <f ca="1">U62*VLOOKUP('Tipo de Pilha_Furieri2014'!$E$1,'Área - us ur_Furieri2014'!$A$4:$R$6,3,FALSE)/1000</f>
        <v>0</v>
      </c>
      <c r="AM62" s="76">
        <f ca="1">V62*VLOOKUP('Tipo de Pilha_Furieri2014'!$E$1,'Área - us ur_Furieri2014'!$A$4:$R$6,4,FALSE)/1000</f>
        <v>0</v>
      </c>
      <c r="AN62" s="76">
        <f ca="1">W62*VLOOKUP('Tipo de Pilha_Furieri2014'!$E$1,'Área - us ur_Furieri2014'!$A$4:$R$6,5,FALSE)/1000</f>
        <v>3.3939904107298198E-4</v>
      </c>
      <c r="AO62" s="76">
        <f ca="1">X62*VLOOKUP('Tipo de Pilha_Furieri2014'!$E$1,'Área - us ur_Furieri2014'!$A$4:$R$6,6,FALSE)/1000</f>
        <v>1.7088708049946984E-3</v>
      </c>
      <c r="AP62" s="76">
        <f ca="1">Y62*VLOOKUP('Tipo de Pilha_Furieri2014'!$E$1,'Área - us ur_Furieri2014'!$A$4:$R$6,7,FALSE)/1000</f>
        <v>4.2163724141876741E-3</v>
      </c>
      <c r="AQ62" s="76">
        <f ca="1">Z62*VLOOKUP('Tipo de Pilha_Furieri2014'!$E$1,'Área - us ur_Furieri2014'!$A$4:$R$6,8,FALSE)/1000</f>
        <v>5.1357565364914598E-3</v>
      </c>
      <c r="AR62" s="76">
        <f ca="1">AA62*VLOOKUP('Tipo de Pilha_Furieri2014'!$E$1,'Área - us ur_Furieri2014'!$A$4:$R$6,9,FALSE)/1000</f>
        <v>5.3560203424903785E-3</v>
      </c>
      <c r="AS62" s="76">
        <f ca="1">AB62*VLOOKUP('Tipo de Pilha_Furieri2014'!$E$1,'Área - us ur_Furieri2014'!$A$4:$R$6,10,FALSE)/1000</f>
        <v>3.6440605523960987E-3</v>
      </c>
      <c r="AT62" s="76">
        <f ca="1">AC62*VLOOKUP('Tipo de Pilha_Furieri2014'!$E$1,'Área - us ur_Furieri2014'!$A$4:$R$6,11,FALSE)/1000</f>
        <v>3.1010504255820298E-3</v>
      </c>
      <c r="AU62" s="76">
        <f ca="1">AD62*VLOOKUP('Tipo de Pilha_Furieri2014'!$E$1,'Área - us ur_Furieri2014'!$A$4:$R$6,12,FALSE)/1000</f>
        <v>2.6998635608051205E-3</v>
      </c>
      <c r="AV62" s="76">
        <f ca="1">AE62*VLOOKUP('Tipo de Pilha_Furieri2014'!$E$1,'Área - us ur_Furieri2014'!$A$4:$R$6,13,FALSE)/1000</f>
        <v>8.3496735438026693E-4</v>
      </c>
      <c r="AW62" s="76">
        <f ca="1">AF62*VLOOKUP('Tipo de Pilha_Furieri2014'!$E$1,'Área - us ur_Furieri2014'!$A$4:$R$6,14,FALSE)/1000</f>
        <v>5.0580651846122624E-4</v>
      </c>
      <c r="AX62" s="76">
        <f ca="1">AG62*VLOOKUP('Tipo de Pilha_Furieri2014'!$E$1,'Área - us ur_Furieri2014'!$A$4:$R$6,15,FALSE)/1000</f>
        <v>2.0081715630463937E-4</v>
      </c>
      <c r="AY62" s="76">
        <f ca="1">AH62*VLOOKUP('Tipo de Pilha_Furieri2014'!$E$1,'Área - us ur_Furieri2014'!$A$4:$R$6,16,FALSE)/1000</f>
        <v>0</v>
      </c>
      <c r="AZ62" s="76">
        <f ca="1">AI62*VLOOKUP('Tipo de Pilha_Furieri2014'!$E$1,'Área - us ur_Furieri2014'!$A$4:$R$6,17,FALSE)/1000</f>
        <v>0</v>
      </c>
      <c r="BA62" s="77">
        <f ca="1">AJ62*VLOOKUP('Tipo de Pilha_Furieri2014'!$E$1,'Área - us ur_Furieri2014'!$A$4:$R$6,18,FALSE)/1000</f>
        <v>0</v>
      </c>
      <c r="BB62" s="70">
        <f t="shared" ca="1" si="19"/>
        <v>2.7742984707166574E-2</v>
      </c>
    </row>
    <row r="63" spans="1:54" ht="15" customHeight="1" x14ac:dyDescent="0.2">
      <c r="A63" s="94">
        <f>'Série Vento-5 dias'!J63</f>
        <v>42309</v>
      </c>
      <c r="B63" s="55">
        <f ca="1">'Série Vento-5 dias'!K63</f>
        <v>18.041551079999998</v>
      </c>
      <c r="C63" s="48">
        <f t="shared" ca="1" si="1"/>
        <v>9.0207755400000006E-2</v>
      </c>
      <c r="D63" s="49">
        <f t="shared" ca="1" si="2"/>
        <v>0.27062326619999993</v>
      </c>
      <c r="E63" s="49">
        <f t="shared" ca="1" si="3"/>
        <v>0.45103877699999995</v>
      </c>
      <c r="F63" s="49">
        <f t="shared" ca="1" si="4"/>
        <v>0.6314542877999999</v>
      </c>
      <c r="G63" s="49">
        <f t="shared" ca="1" si="5"/>
        <v>0.81186979859999997</v>
      </c>
      <c r="H63" s="49">
        <f t="shared" ca="1" si="6"/>
        <v>0.99228530940000004</v>
      </c>
      <c r="I63" s="49">
        <f t="shared" ca="1" si="7"/>
        <v>1.1727008202</v>
      </c>
      <c r="J63" s="49">
        <f t="shared" ca="1" si="8"/>
        <v>1.3531163310000001</v>
      </c>
      <c r="K63" s="49">
        <f t="shared" ca="1" si="9"/>
        <v>1.5335318417999999</v>
      </c>
      <c r="L63" s="49">
        <f t="shared" ca="1" si="10"/>
        <v>1.7139473525999998</v>
      </c>
      <c r="M63" s="49">
        <f t="shared" ca="1" si="11"/>
        <v>1.8943628634</v>
      </c>
      <c r="N63" s="49">
        <f t="shared" ca="1" si="12"/>
        <v>2.0747783741999997</v>
      </c>
      <c r="O63" s="49">
        <f t="shared" ca="1" si="13"/>
        <v>2.2551938849999997</v>
      </c>
      <c r="P63" s="49">
        <f t="shared" ca="1" si="14"/>
        <v>2.4356093957999998</v>
      </c>
      <c r="Q63" s="49">
        <f t="shared" ca="1" si="15"/>
        <v>2.6160249065999994</v>
      </c>
      <c r="R63" s="49">
        <f t="shared" ca="1" si="16"/>
        <v>2.7964404173999999</v>
      </c>
      <c r="S63" s="50">
        <f t="shared" ca="1" si="17"/>
        <v>2.9768559282</v>
      </c>
      <c r="T63" s="48">
        <f t="shared" ca="1" si="25"/>
        <v>0</v>
      </c>
      <c r="U63" s="49">
        <f t="shared" ca="1" si="25"/>
        <v>0</v>
      </c>
      <c r="V63" s="49">
        <f t="shared" ca="1" si="25"/>
        <v>0.55164197298403106</v>
      </c>
      <c r="W63" s="49">
        <f t="shared" ca="1" si="25"/>
        <v>7.3902193392342994</v>
      </c>
      <c r="X63" s="49">
        <f t="shared" ca="1" si="25"/>
        <v>18.004568463802663</v>
      </c>
      <c r="Y63" s="49">
        <f t="shared" ca="1" si="25"/>
        <v>32.39468934668912</v>
      </c>
      <c r="Z63" s="49">
        <f t="shared" ca="1" si="25"/>
        <v>50.560581987893663</v>
      </c>
      <c r="AA63" s="49">
        <f t="shared" ca="1" si="25"/>
        <v>72.502246387416307</v>
      </c>
      <c r="AB63" s="49">
        <f t="shared" ca="1" si="25"/>
        <v>98.219682545257001</v>
      </c>
      <c r="AC63" s="49">
        <f t="shared" ca="1" si="25"/>
        <v>127.71289046141578</v>
      </c>
      <c r="AD63" s="49">
        <f t="shared" ca="1" si="25"/>
        <v>160.98187013589276</v>
      </c>
      <c r="AE63" s="49">
        <f t="shared" ca="1" si="25"/>
        <v>198.02662156868766</v>
      </c>
      <c r="AF63" s="49">
        <f t="shared" ca="1" si="25"/>
        <v>238.84714475980076</v>
      </c>
      <c r="AG63" s="49">
        <f t="shared" ca="1" si="25"/>
        <v>283.44343970923188</v>
      </c>
      <c r="AH63" s="49">
        <f t="shared" ca="1" si="25"/>
        <v>331.81550641698101</v>
      </c>
      <c r="AI63" s="49">
        <f t="shared" ca="1" si="25"/>
        <v>383.96334488304853</v>
      </c>
      <c r="AJ63" s="49">
        <f t="shared" ca="1" si="24"/>
        <v>439.88695510743401</v>
      </c>
      <c r="AK63" s="75">
        <f ca="1">T63*VLOOKUP('Tipo de Pilha_Furieri2014'!$E$1,'Área - us ur_Furieri2014'!$A$4:$R$6,2,FALSE)/1000</f>
        <v>0</v>
      </c>
      <c r="AL63" s="76">
        <f ca="1">U63*VLOOKUP('Tipo de Pilha_Furieri2014'!$E$1,'Área - us ur_Furieri2014'!$A$4:$R$6,3,FALSE)/1000</f>
        <v>0</v>
      </c>
      <c r="AM63" s="76">
        <f ca="1">V63*VLOOKUP('Tipo de Pilha_Furieri2014'!$E$1,'Área - us ur_Furieri2014'!$A$4:$R$6,4,FALSE)/1000</f>
        <v>4.0269864027834262E-5</v>
      </c>
      <c r="AN63" s="76">
        <f ca="1">W63*VLOOKUP('Tipo de Pilha_Furieri2014'!$E$1,'Área - us ur_Furieri2014'!$A$4:$R$6,5,FALSE)/1000</f>
        <v>7.1685127590572699E-4</v>
      </c>
      <c r="AO63" s="76">
        <f ca="1">X63*VLOOKUP('Tipo de Pilha_Furieri2014'!$E$1,'Área - us ur_Furieri2014'!$A$4:$R$6,6,FALSE)/1000</f>
        <v>2.8627263857446232E-3</v>
      </c>
      <c r="AP63" s="76">
        <f ca="1">Y63*VLOOKUP('Tipo de Pilha_Furieri2014'!$E$1,'Área - us ur_Furieri2014'!$A$4:$R$6,7,FALSE)/1000</f>
        <v>6.5761219373778913E-3</v>
      </c>
      <c r="AQ63" s="76">
        <f ca="1">Z63*VLOOKUP('Tipo de Pilha_Furieri2014'!$E$1,'Área - us ur_Furieri2014'!$A$4:$R$6,8,FALSE)/1000</f>
        <v>7.7357690441477306E-3</v>
      </c>
      <c r="AR63" s="76">
        <f ca="1">AA63*VLOOKUP('Tipo de Pilha_Furieri2014'!$E$1,'Área - us ur_Furieri2014'!$A$4:$R$6,9,FALSE)/1000</f>
        <v>7.9027448562283779E-3</v>
      </c>
      <c r="AS63" s="76">
        <f ca="1">AB63*VLOOKUP('Tipo de Pilha_Furieri2014'!$E$1,'Área - us ur_Furieri2014'!$A$4:$R$6,10,FALSE)/1000</f>
        <v>5.3038628574438793E-3</v>
      </c>
      <c r="AT63" s="76">
        <f ca="1">AC63*VLOOKUP('Tipo de Pilha_Furieri2014'!$E$1,'Área - us ur_Furieri2014'!$A$4:$R$6,11,FALSE)/1000</f>
        <v>4.4699511661495531E-3</v>
      </c>
      <c r="AU63" s="76">
        <f ca="1">AD63*VLOOKUP('Tipo de Pilha_Furieri2014'!$E$1,'Área - us ur_Furieri2014'!$A$4:$R$6,12,FALSE)/1000</f>
        <v>3.8635648832614266E-3</v>
      </c>
      <c r="AV63" s="76">
        <f ca="1">AE63*VLOOKUP('Tipo de Pilha_Furieri2014'!$E$1,'Área - us ur_Furieri2014'!$A$4:$R$6,13,FALSE)/1000</f>
        <v>1.188159729412126E-3</v>
      </c>
      <c r="AW63" s="76">
        <f ca="1">AF63*VLOOKUP('Tipo de Pilha_Furieri2014'!$E$1,'Área - us ur_Furieri2014'!$A$4:$R$6,14,FALSE)/1000</f>
        <v>7.1654143427940227E-4</v>
      </c>
      <c r="AX63" s="76">
        <f ca="1">AG63*VLOOKUP('Tipo de Pilha_Furieri2014'!$E$1,'Área - us ur_Furieri2014'!$A$4:$R$6,15,FALSE)/1000</f>
        <v>2.8344343970923189E-4</v>
      </c>
      <c r="AY63" s="76">
        <f ca="1">AH63*VLOOKUP('Tipo de Pilha_Furieri2014'!$E$1,'Área - us ur_Furieri2014'!$A$4:$R$6,16,FALSE)/1000</f>
        <v>0</v>
      </c>
      <c r="AZ63" s="76">
        <f ca="1">AI63*VLOOKUP('Tipo de Pilha_Furieri2014'!$E$1,'Área - us ur_Furieri2014'!$A$4:$R$6,17,FALSE)/1000</f>
        <v>0</v>
      </c>
      <c r="BA63" s="77">
        <f ca="1">AJ63*VLOOKUP('Tipo de Pilha_Furieri2014'!$E$1,'Área - us ur_Furieri2014'!$A$4:$R$6,18,FALSE)/1000</f>
        <v>0</v>
      </c>
      <c r="BB63" s="70">
        <f t="shared" ca="1" si="19"/>
        <v>4.1660006873687809E-2</v>
      </c>
    </row>
    <row r="64" spans="1:54" ht="15" customHeight="1" x14ac:dyDescent="0.2">
      <c r="A64" s="94">
        <f>'Série Vento-5 dias'!J64</f>
        <v>42314</v>
      </c>
      <c r="B64" s="55">
        <f ca="1">'Série Vento-5 dias'!K64</f>
        <v>18.90067256</v>
      </c>
      <c r="C64" s="48">
        <f t="shared" ca="1" si="1"/>
        <v>9.4503362800000018E-2</v>
      </c>
      <c r="D64" s="49">
        <f t="shared" ca="1" si="2"/>
        <v>0.28351008839999997</v>
      </c>
      <c r="E64" s="49">
        <f t="shared" ca="1" si="3"/>
        <v>0.47251681400000001</v>
      </c>
      <c r="F64" s="49">
        <f t="shared" ca="1" si="4"/>
        <v>0.66152353959999999</v>
      </c>
      <c r="G64" s="49">
        <f t="shared" ca="1" si="5"/>
        <v>0.85053026520000008</v>
      </c>
      <c r="H64" s="49">
        <f t="shared" ca="1" si="6"/>
        <v>1.0395369908000001</v>
      </c>
      <c r="I64" s="49">
        <f t="shared" ca="1" si="7"/>
        <v>1.2285437164000002</v>
      </c>
      <c r="J64" s="49">
        <f t="shared" ca="1" si="8"/>
        <v>1.4175504420000002</v>
      </c>
      <c r="K64" s="49">
        <f t="shared" ca="1" si="9"/>
        <v>1.6065571676000001</v>
      </c>
      <c r="L64" s="49">
        <f t="shared" ca="1" si="10"/>
        <v>1.7955638932</v>
      </c>
      <c r="M64" s="49">
        <f t="shared" ca="1" si="11"/>
        <v>1.9845706188000003</v>
      </c>
      <c r="N64" s="49">
        <f t="shared" ca="1" si="12"/>
        <v>2.1735773443999999</v>
      </c>
      <c r="O64" s="49">
        <f t="shared" ca="1" si="13"/>
        <v>2.36258407</v>
      </c>
      <c r="P64" s="49">
        <f t="shared" ca="1" si="14"/>
        <v>2.5515907956000001</v>
      </c>
      <c r="Q64" s="49">
        <f t="shared" ca="1" si="15"/>
        <v>2.7405975211999998</v>
      </c>
      <c r="R64" s="49">
        <f t="shared" ca="1" si="16"/>
        <v>2.9296042468000008</v>
      </c>
      <c r="S64" s="50">
        <f t="shared" ca="1" si="17"/>
        <v>3.1186109724000004</v>
      </c>
      <c r="T64" s="48">
        <f t="shared" ca="1" si="25"/>
        <v>0</v>
      </c>
      <c r="U64" s="49">
        <f t="shared" ca="1" si="25"/>
        <v>0</v>
      </c>
      <c r="V64" s="49">
        <f t="shared" ca="1" si="25"/>
        <v>1.1677657594172151</v>
      </c>
      <c r="W64" s="49">
        <f t="shared" ca="1" si="25"/>
        <v>8.8970711545569401</v>
      </c>
      <c r="X64" s="49">
        <f t="shared" ca="1" si="25"/>
        <v>20.770307459052582</v>
      </c>
      <c r="Y64" s="49">
        <f t="shared" ca="1" si="25"/>
        <v>36.787474672904132</v>
      </c>
      <c r="Z64" s="49">
        <f t="shared" ca="1" si="25"/>
        <v>56.948572796111605</v>
      </c>
      <c r="AA64" s="49">
        <f t="shared" ca="1" si="25"/>
        <v>81.253601828674974</v>
      </c>
      <c r="AB64" s="49">
        <f t="shared" ca="1" si="25"/>
        <v>109.70256177059423</v>
      </c>
      <c r="AC64" s="49">
        <f t="shared" ca="1" si="25"/>
        <v>142.2954526218694</v>
      </c>
      <c r="AD64" s="49">
        <f t="shared" ca="1" si="25"/>
        <v>179.03227438250053</v>
      </c>
      <c r="AE64" s="49">
        <f t="shared" ca="1" si="25"/>
        <v>219.91302705248745</v>
      </c>
      <c r="AF64" s="49">
        <f t="shared" ca="1" si="25"/>
        <v>264.93771063183038</v>
      </c>
      <c r="AG64" s="49">
        <f t="shared" ca="1" si="25"/>
        <v>314.10632512052916</v>
      </c>
      <c r="AH64" s="49">
        <f t="shared" ca="1" si="25"/>
        <v>367.41887051858379</v>
      </c>
      <c r="AI64" s="49">
        <f t="shared" ca="1" si="25"/>
        <v>424.87534682599471</v>
      </c>
      <c r="AJ64" s="49">
        <f t="shared" ca="1" si="24"/>
        <v>486.4757540427612</v>
      </c>
      <c r="AK64" s="75">
        <f ca="1">T64*VLOOKUP('Tipo de Pilha_Furieri2014'!$E$1,'Área - us ur_Furieri2014'!$A$4:$R$6,2,FALSE)/1000</f>
        <v>0</v>
      </c>
      <c r="AL64" s="76">
        <f ca="1">U64*VLOOKUP('Tipo de Pilha_Furieri2014'!$E$1,'Área - us ur_Furieri2014'!$A$4:$R$6,3,FALSE)/1000</f>
        <v>0</v>
      </c>
      <c r="AM64" s="76">
        <f ca="1">V64*VLOOKUP('Tipo de Pilha_Furieri2014'!$E$1,'Área - us ur_Furieri2014'!$A$4:$R$6,4,FALSE)/1000</f>
        <v>8.5246900437456697E-5</v>
      </c>
      <c r="AN64" s="76">
        <f ca="1">W64*VLOOKUP('Tipo de Pilha_Furieri2014'!$E$1,'Área - us ur_Furieri2014'!$A$4:$R$6,5,FALSE)/1000</f>
        <v>8.6301590199202303E-4</v>
      </c>
      <c r="AO64" s="76">
        <f ca="1">X64*VLOOKUP('Tipo de Pilha_Furieri2014'!$E$1,'Área - us ur_Furieri2014'!$A$4:$R$6,6,FALSE)/1000</f>
        <v>3.3024788859893602E-3</v>
      </c>
      <c r="AP64" s="76">
        <f ca="1">Y64*VLOOKUP('Tipo de Pilha_Furieri2014'!$E$1,'Área - us ur_Furieri2014'!$A$4:$R$6,7,FALSE)/1000</f>
        <v>7.4678573585995386E-3</v>
      </c>
      <c r="AQ64" s="76">
        <f ca="1">Z64*VLOOKUP('Tipo de Pilha_Furieri2014'!$E$1,'Área - us ur_Furieri2014'!$A$4:$R$6,8,FALSE)/1000</f>
        <v>8.7131316378050751E-3</v>
      </c>
      <c r="AR64" s="76">
        <f ca="1">AA64*VLOOKUP('Tipo de Pilha_Furieri2014'!$E$1,'Área - us ur_Furieri2014'!$A$4:$R$6,9,FALSE)/1000</f>
        <v>8.8566425993255714E-3</v>
      </c>
      <c r="AS64" s="76">
        <f ca="1">AB64*VLOOKUP('Tipo de Pilha_Furieri2014'!$E$1,'Área - us ur_Furieri2014'!$A$4:$R$6,10,FALSE)/1000</f>
        <v>5.9239383356120886E-3</v>
      </c>
      <c r="AT64" s="76">
        <f ca="1">AC64*VLOOKUP('Tipo de Pilha_Furieri2014'!$E$1,'Área - us ur_Furieri2014'!$A$4:$R$6,11,FALSE)/1000</f>
        <v>4.9803408417654297E-3</v>
      </c>
      <c r="AU64" s="76">
        <f ca="1">AD64*VLOOKUP('Tipo de Pilha_Furieri2014'!$E$1,'Área - us ur_Furieri2014'!$A$4:$R$6,12,FALSE)/1000</f>
        <v>4.2967745851800127E-3</v>
      </c>
      <c r="AV64" s="76">
        <f ca="1">AE64*VLOOKUP('Tipo de Pilha_Furieri2014'!$E$1,'Área - us ur_Furieri2014'!$A$4:$R$6,13,FALSE)/1000</f>
        <v>1.3194781623149248E-3</v>
      </c>
      <c r="AW64" s="76">
        <f ca="1">AF64*VLOOKUP('Tipo de Pilha_Furieri2014'!$E$1,'Área - us ur_Furieri2014'!$A$4:$R$6,14,FALSE)/1000</f>
        <v>7.9481313189549117E-4</v>
      </c>
      <c r="AX64" s="76">
        <f ca="1">AG64*VLOOKUP('Tipo de Pilha_Furieri2014'!$E$1,'Área - us ur_Furieri2014'!$A$4:$R$6,15,FALSE)/1000</f>
        <v>3.1410632512052916E-4</v>
      </c>
      <c r="AY64" s="76">
        <f ca="1">AH64*VLOOKUP('Tipo de Pilha_Furieri2014'!$E$1,'Área - us ur_Furieri2014'!$A$4:$R$6,16,FALSE)/1000</f>
        <v>0</v>
      </c>
      <c r="AZ64" s="76">
        <f ca="1">AI64*VLOOKUP('Tipo de Pilha_Furieri2014'!$E$1,'Área - us ur_Furieri2014'!$A$4:$R$6,17,FALSE)/1000</f>
        <v>0</v>
      </c>
      <c r="BA64" s="77">
        <f ca="1">AJ64*VLOOKUP('Tipo de Pilha_Furieri2014'!$E$1,'Área - us ur_Furieri2014'!$A$4:$R$6,18,FALSE)/1000</f>
        <v>0</v>
      </c>
      <c r="BB64" s="70">
        <f t="shared" ca="1" si="19"/>
        <v>4.69178246660375E-2</v>
      </c>
    </row>
    <row r="65" spans="1:54" ht="15" customHeight="1" x14ac:dyDescent="0.2">
      <c r="A65" s="94">
        <f>'Série Vento-5 dias'!J65</f>
        <v>42319</v>
      </c>
      <c r="B65" s="55">
        <f ca="1">'Série Vento-5 dias'!K65</f>
        <v>17.182429599999999</v>
      </c>
      <c r="C65" s="48">
        <f t="shared" ca="1" si="1"/>
        <v>8.5912148000000008E-2</v>
      </c>
      <c r="D65" s="49">
        <f t="shared" ca="1" si="2"/>
        <v>0.25773644399999995</v>
      </c>
      <c r="E65" s="49">
        <f t="shared" ca="1" si="3"/>
        <v>0.42956074</v>
      </c>
      <c r="F65" s="49">
        <f t="shared" ca="1" si="4"/>
        <v>0.60138503599999993</v>
      </c>
      <c r="G65" s="49">
        <f t="shared" ca="1" si="5"/>
        <v>0.77320933200000008</v>
      </c>
      <c r="H65" s="49">
        <f t="shared" ca="1" si="6"/>
        <v>0.94503362800000001</v>
      </c>
      <c r="I65" s="49">
        <f t="shared" ca="1" si="7"/>
        <v>1.1168579240000001</v>
      </c>
      <c r="J65" s="49">
        <f t="shared" ca="1" si="8"/>
        <v>1.2886822200000001</v>
      </c>
      <c r="K65" s="49">
        <f t="shared" ca="1" si="9"/>
        <v>1.4605065159999999</v>
      </c>
      <c r="L65" s="49">
        <f t="shared" ca="1" si="10"/>
        <v>1.632330812</v>
      </c>
      <c r="M65" s="49">
        <f t="shared" ca="1" si="11"/>
        <v>1.804155108</v>
      </c>
      <c r="N65" s="49">
        <f t="shared" ca="1" si="12"/>
        <v>1.9759794039999998</v>
      </c>
      <c r="O65" s="49">
        <f t="shared" ca="1" si="13"/>
        <v>2.1478036999999999</v>
      </c>
      <c r="P65" s="49">
        <f t="shared" ca="1" si="14"/>
        <v>2.3196279959999999</v>
      </c>
      <c r="Q65" s="49">
        <f t="shared" ca="1" si="15"/>
        <v>2.4914522919999995</v>
      </c>
      <c r="R65" s="49">
        <f t="shared" ca="1" si="16"/>
        <v>2.6632765880000004</v>
      </c>
      <c r="S65" s="50">
        <f t="shared" ca="1" si="17"/>
        <v>2.835100884</v>
      </c>
      <c r="T65" s="48">
        <f t="shared" ca="1" si="25"/>
        <v>0</v>
      </c>
      <c r="U65" s="49">
        <f t="shared" ca="1" si="25"/>
        <v>0</v>
      </c>
      <c r="V65" s="49">
        <f t="shared" ca="1" si="25"/>
        <v>0</v>
      </c>
      <c r="W65" s="49">
        <f t="shared" ca="1" si="25"/>
        <v>5.9882500727538321</v>
      </c>
      <c r="X65" s="49">
        <f t="shared" ca="1" si="25"/>
        <v>15.412206743169406</v>
      </c>
      <c r="Y65" s="49">
        <f t="shared" ca="1" si="25"/>
        <v>28.260899702308862</v>
      </c>
      <c r="Z65" s="49">
        <f t="shared" ca="1" si="25"/>
        <v>44.534328950172224</v>
      </c>
      <c r="AA65" s="49">
        <f t="shared" ca="1" si="25"/>
        <v>64.232494486759464</v>
      </c>
      <c r="AB65" s="49">
        <f t="shared" ca="1" si="25"/>
        <v>87.355396312070582</v>
      </c>
      <c r="AC65" s="49">
        <f t="shared" ca="1" si="25"/>
        <v>113.90303442610561</v>
      </c>
      <c r="AD65" s="49">
        <f t="shared" ca="1" si="25"/>
        <v>143.87540882886452</v>
      </c>
      <c r="AE65" s="49">
        <f t="shared" ca="1" si="25"/>
        <v>177.27251952034732</v>
      </c>
      <c r="AF65" s="49">
        <f t="shared" ca="1" si="25"/>
        <v>214.09436650055397</v>
      </c>
      <c r="AG65" s="49">
        <f t="shared" ca="1" si="25"/>
        <v>254.34094976948461</v>
      </c>
      <c r="AH65" s="49">
        <f t="shared" ca="1" si="25"/>
        <v>298.01226932713894</v>
      </c>
      <c r="AI65" s="49">
        <f t="shared" ca="1" si="25"/>
        <v>345.10832517351753</v>
      </c>
      <c r="AJ65" s="49">
        <f t="shared" ca="1" si="24"/>
        <v>395.6291173086197</v>
      </c>
      <c r="AK65" s="75">
        <f ca="1">T65*VLOOKUP('Tipo de Pilha_Furieri2014'!$E$1,'Área - us ur_Furieri2014'!$A$4:$R$6,2,FALSE)/1000</f>
        <v>0</v>
      </c>
      <c r="AL65" s="76">
        <f ca="1">U65*VLOOKUP('Tipo de Pilha_Furieri2014'!$E$1,'Área - us ur_Furieri2014'!$A$4:$R$6,3,FALSE)/1000</f>
        <v>0</v>
      </c>
      <c r="AM65" s="76">
        <f ca="1">V65*VLOOKUP('Tipo de Pilha_Furieri2014'!$E$1,'Área - us ur_Furieri2014'!$A$4:$R$6,4,FALSE)/1000</f>
        <v>0</v>
      </c>
      <c r="AN65" s="76">
        <f ca="1">W65*VLOOKUP('Tipo de Pilha_Furieri2014'!$E$1,'Área - us ur_Furieri2014'!$A$4:$R$6,5,FALSE)/1000</f>
        <v>5.8086025705712167E-4</v>
      </c>
      <c r="AO65" s="76">
        <f ca="1">X65*VLOOKUP('Tipo de Pilha_Furieri2014'!$E$1,'Área - us ur_Furieri2014'!$A$4:$R$6,6,FALSE)/1000</f>
        <v>2.4505408721639354E-3</v>
      </c>
      <c r="AP65" s="76">
        <f ca="1">Y65*VLOOKUP('Tipo de Pilha_Furieri2014'!$E$1,'Área - us ur_Furieri2014'!$A$4:$R$6,7,FALSE)/1000</f>
        <v>5.7369626395686992E-3</v>
      </c>
      <c r="AQ65" s="76">
        <f ca="1">Z65*VLOOKUP('Tipo de Pilha_Furieri2014'!$E$1,'Área - us ur_Furieri2014'!$A$4:$R$6,8,FALSE)/1000</f>
        <v>6.8137523293763502E-3</v>
      </c>
      <c r="AR65" s="76">
        <f ca="1">AA65*VLOOKUP('Tipo de Pilha_Furieri2014'!$E$1,'Área - us ur_Furieri2014'!$A$4:$R$6,9,FALSE)/1000</f>
        <v>7.0013418990567816E-3</v>
      </c>
      <c r="AS65" s="76">
        <f ca="1">AB65*VLOOKUP('Tipo de Pilha_Furieri2014'!$E$1,'Área - us ur_Furieri2014'!$A$4:$R$6,10,FALSE)/1000</f>
        <v>4.7171914008518117E-3</v>
      </c>
      <c r="AT65" s="76">
        <f ca="1">AC65*VLOOKUP('Tipo de Pilha_Furieri2014'!$E$1,'Área - us ur_Furieri2014'!$A$4:$R$6,11,FALSE)/1000</f>
        <v>3.9866062049136964E-3</v>
      </c>
      <c r="AU65" s="76">
        <f ca="1">AD65*VLOOKUP('Tipo de Pilha_Furieri2014'!$E$1,'Área - us ur_Furieri2014'!$A$4:$R$6,12,FALSE)/1000</f>
        <v>3.4530098118927487E-3</v>
      </c>
      <c r="AV65" s="76">
        <f ca="1">AE65*VLOOKUP('Tipo de Pilha_Furieri2014'!$E$1,'Área - us ur_Furieri2014'!$A$4:$R$6,13,FALSE)/1000</f>
        <v>1.063635117122084E-3</v>
      </c>
      <c r="AW65" s="76">
        <f ca="1">AF65*VLOOKUP('Tipo de Pilha_Furieri2014'!$E$1,'Área - us ur_Furieri2014'!$A$4:$R$6,14,FALSE)/1000</f>
        <v>6.422830995016619E-4</v>
      </c>
      <c r="AX65" s="76">
        <f ca="1">AG65*VLOOKUP('Tipo de Pilha_Furieri2014'!$E$1,'Área - us ur_Furieri2014'!$A$4:$R$6,15,FALSE)/1000</f>
        <v>2.5434094976948461E-4</v>
      </c>
      <c r="AY65" s="76">
        <f ca="1">AH65*VLOOKUP('Tipo de Pilha_Furieri2014'!$E$1,'Área - us ur_Furieri2014'!$A$4:$R$6,16,FALSE)/1000</f>
        <v>0</v>
      </c>
      <c r="AZ65" s="76">
        <f ca="1">AI65*VLOOKUP('Tipo de Pilha_Furieri2014'!$E$1,'Área - us ur_Furieri2014'!$A$4:$R$6,17,FALSE)/1000</f>
        <v>0</v>
      </c>
      <c r="BA65" s="77">
        <f ca="1">AJ65*VLOOKUP('Tipo de Pilha_Furieri2014'!$E$1,'Área - us ur_Furieri2014'!$A$4:$R$6,18,FALSE)/1000</f>
        <v>0</v>
      </c>
      <c r="BB65" s="70">
        <f t="shared" ca="1" si="19"/>
        <v>3.6700524581274374E-2</v>
      </c>
    </row>
    <row r="66" spans="1:54" ht="15" customHeight="1" x14ac:dyDescent="0.2">
      <c r="A66" s="94">
        <f>'Série Vento-5 dias'!J66</f>
        <v>42324</v>
      </c>
      <c r="B66" s="55">
        <f ca="1">'Série Vento-5 dias'!K66</f>
        <v>14.605065159999999</v>
      </c>
      <c r="C66" s="48">
        <f t="shared" ca="1" si="1"/>
        <v>7.3025325800000013E-2</v>
      </c>
      <c r="D66" s="49">
        <f t="shared" ca="1" si="2"/>
        <v>0.21907597739999998</v>
      </c>
      <c r="E66" s="49">
        <f t="shared" ca="1" si="3"/>
        <v>0.36512662899999998</v>
      </c>
      <c r="F66" s="49">
        <f t="shared" ca="1" si="4"/>
        <v>0.51117728059999989</v>
      </c>
      <c r="G66" s="49">
        <f t="shared" ca="1" si="5"/>
        <v>0.65722793219999998</v>
      </c>
      <c r="H66" s="49">
        <f t="shared" ca="1" si="6"/>
        <v>0.80327858380000006</v>
      </c>
      <c r="I66" s="49">
        <f t="shared" ca="1" si="7"/>
        <v>0.94932923539999992</v>
      </c>
      <c r="J66" s="49">
        <f t="shared" ca="1" si="8"/>
        <v>1.095379887</v>
      </c>
      <c r="K66" s="49">
        <f t="shared" ca="1" si="9"/>
        <v>1.2414305386</v>
      </c>
      <c r="L66" s="49">
        <f t="shared" ca="1" si="10"/>
        <v>1.3874811901999999</v>
      </c>
      <c r="M66" s="49">
        <f t="shared" ca="1" si="11"/>
        <v>1.5335318417999999</v>
      </c>
      <c r="N66" s="49">
        <f t="shared" ca="1" si="12"/>
        <v>1.6795824933999997</v>
      </c>
      <c r="O66" s="49">
        <f t="shared" ca="1" si="13"/>
        <v>1.8256331449999998</v>
      </c>
      <c r="P66" s="49">
        <f t="shared" ca="1" si="14"/>
        <v>1.9716837966</v>
      </c>
      <c r="Q66" s="49">
        <f t="shared" ca="1" si="15"/>
        <v>2.1177344481999998</v>
      </c>
      <c r="R66" s="49">
        <f t="shared" ca="1" si="16"/>
        <v>2.2637850998000002</v>
      </c>
      <c r="S66" s="50">
        <f t="shared" ca="1" si="17"/>
        <v>2.4098357513999997</v>
      </c>
      <c r="T66" s="48">
        <f t="shared" ca="1" si="25"/>
        <v>0</v>
      </c>
      <c r="U66" s="49">
        <f t="shared" ca="1" si="25"/>
        <v>0</v>
      </c>
      <c r="V66" s="49">
        <f t="shared" ca="1" si="25"/>
        <v>0</v>
      </c>
      <c r="W66" s="49">
        <f t="shared" ca="1" si="25"/>
        <v>2.4116375663654424</v>
      </c>
      <c r="X66" s="49">
        <f t="shared" ca="1" si="25"/>
        <v>8.6753852289694926</v>
      </c>
      <c r="Y66" s="49">
        <f t="shared" ca="1" si="25"/>
        <v>17.413504860176555</v>
      </c>
      <c r="Z66" s="49">
        <f t="shared" ca="1" si="25"/>
        <v>28.625996459986609</v>
      </c>
      <c r="AA66" s="49">
        <f t="shared" ca="1" si="25"/>
        <v>42.312860028399705</v>
      </c>
      <c r="AB66" s="49">
        <f t="shared" ca="1" si="25"/>
        <v>58.474095565415801</v>
      </c>
      <c r="AC66" s="49">
        <f t="shared" ca="1" si="25"/>
        <v>77.1097030710349</v>
      </c>
      <c r="AD66" s="49">
        <f t="shared" ca="1" si="25"/>
        <v>98.219682545257001</v>
      </c>
      <c r="AE66" s="49">
        <f t="shared" ca="1" si="25"/>
        <v>121.80403398808208</v>
      </c>
      <c r="AF66" s="49">
        <f t="shared" ca="1" si="25"/>
        <v>147.86275739951026</v>
      </c>
      <c r="AG66" s="49">
        <f t="shared" ca="1" si="25"/>
        <v>176.39585277954146</v>
      </c>
      <c r="AH66" s="49">
        <f t="shared" ca="1" si="25"/>
        <v>207.40332012817555</v>
      </c>
      <c r="AI66" s="49">
        <f t="shared" ca="1" si="25"/>
        <v>240.88515944541282</v>
      </c>
      <c r="AJ66" s="49">
        <f t="shared" ca="1" si="24"/>
        <v>276.84137073125294</v>
      </c>
      <c r="AK66" s="75">
        <f ca="1">T66*VLOOKUP('Tipo de Pilha_Furieri2014'!$E$1,'Área - us ur_Furieri2014'!$A$4:$R$6,2,FALSE)/1000</f>
        <v>0</v>
      </c>
      <c r="AL66" s="76">
        <f ca="1">U66*VLOOKUP('Tipo de Pilha_Furieri2014'!$E$1,'Área - us ur_Furieri2014'!$A$4:$R$6,3,FALSE)/1000</f>
        <v>0</v>
      </c>
      <c r="AM66" s="76">
        <f ca="1">V66*VLOOKUP('Tipo de Pilha_Furieri2014'!$E$1,'Área - us ur_Furieri2014'!$A$4:$R$6,4,FALSE)/1000</f>
        <v>0</v>
      </c>
      <c r="AN66" s="76">
        <f ca="1">W66*VLOOKUP('Tipo de Pilha_Furieri2014'!$E$1,'Área - us ur_Furieri2014'!$A$4:$R$6,5,FALSE)/1000</f>
        <v>2.3392884393744789E-4</v>
      </c>
      <c r="AO66" s="76">
        <f ca="1">X66*VLOOKUP('Tipo de Pilha_Furieri2014'!$E$1,'Área - us ur_Furieri2014'!$A$4:$R$6,6,FALSE)/1000</f>
        <v>1.3793862514061494E-3</v>
      </c>
      <c r="AP66" s="76">
        <f ca="1">Y66*VLOOKUP('Tipo de Pilha_Furieri2014'!$E$1,'Área - us ur_Furieri2014'!$A$4:$R$6,7,FALSE)/1000</f>
        <v>3.5349414866158407E-3</v>
      </c>
      <c r="AQ66" s="76">
        <f ca="1">Z66*VLOOKUP('Tipo de Pilha_Furieri2014'!$E$1,'Área - us ur_Furieri2014'!$A$4:$R$6,8,FALSE)/1000</f>
        <v>4.3797774583779515E-3</v>
      </c>
      <c r="AR66" s="76">
        <f ca="1">AA66*VLOOKUP('Tipo de Pilha_Furieri2014'!$E$1,'Área - us ur_Furieri2014'!$A$4:$R$6,9,FALSE)/1000</f>
        <v>4.6121017430955681E-3</v>
      </c>
      <c r="AS66" s="76">
        <f ca="1">AB66*VLOOKUP('Tipo de Pilha_Furieri2014'!$E$1,'Área - us ur_Furieri2014'!$A$4:$R$6,10,FALSE)/1000</f>
        <v>3.1576011605324535E-3</v>
      </c>
      <c r="AT66" s="76">
        <f ca="1">AC66*VLOOKUP('Tipo de Pilha_Furieri2014'!$E$1,'Área - us ur_Furieri2014'!$A$4:$R$6,11,FALSE)/1000</f>
        <v>2.6988396074862217E-3</v>
      </c>
      <c r="AU66" s="76">
        <f ca="1">AD66*VLOOKUP('Tipo de Pilha_Furieri2014'!$E$1,'Área - us ur_Furieri2014'!$A$4:$R$6,12,FALSE)/1000</f>
        <v>2.3572723810861679E-3</v>
      </c>
      <c r="AV66" s="76">
        <f ca="1">AE66*VLOOKUP('Tipo de Pilha_Furieri2014'!$E$1,'Área - us ur_Furieri2014'!$A$4:$R$6,13,FALSE)/1000</f>
        <v>7.3082420392849251E-4</v>
      </c>
      <c r="AW66" s="76">
        <f ca="1">AF66*VLOOKUP('Tipo de Pilha_Furieri2014'!$E$1,'Área - us ur_Furieri2014'!$A$4:$R$6,14,FALSE)/1000</f>
        <v>4.4358827219853083E-4</v>
      </c>
      <c r="AX66" s="76">
        <f ca="1">AG66*VLOOKUP('Tipo de Pilha_Furieri2014'!$E$1,'Área - us ur_Furieri2014'!$A$4:$R$6,15,FALSE)/1000</f>
        <v>1.7639585277954146E-4</v>
      </c>
      <c r="AY66" s="76">
        <f ca="1">AH66*VLOOKUP('Tipo de Pilha_Furieri2014'!$E$1,'Área - us ur_Furieri2014'!$A$4:$R$6,16,FALSE)/1000</f>
        <v>0</v>
      </c>
      <c r="AZ66" s="76">
        <f ca="1">AI66*VLOOKUP('Tipo de Pilha_Furieri2014'!$E$1,'Área - us ur_Furieri2014'!$A$4:$R$6,17,FALSE)/1000</f>
        <v>0</v>
      </c>
      <c r="BA66" s="77">
        <f ca="1">AJ66*VLOOKUP('Tipo de Pilha_Furieri2014'!$E$1,'Área - us ur_Furieri2014'!$A$4:$R$6,18,FALSE)/1000</f>
        <v>0</v>
      </c>
      <c r="BB66" s="70">
        <f t="shared" ca="1" si="19"/>
        <v>2.3704657261444363E-2</v>
      </c>
    </row>
    <row r="67" spans="1:54" ht="15" customHeight="1" x14ac:dyDescent="0.2">
      <c r="A67" s="94">
        <f>'Série Vento-5 dias'!J67</f>
        <v>42329</v>
      </c>
      <c r="B67" s="55">
        <f ca="1">'Série Vento-5 dias'!K67</f>
        <v>19.759794039999999</v>
      </c>
      <c r="C67" s="48">
        <f t="shared" ca="1" si="1"/>
        <v>9.8798970200000016E-2</v>
      </c>
      <c r="D67" s="49">
        <f t="shared" ca="1" si="2"/>
        <v>0.29639691059999995</v>
      </c>
      <c r="E67" s="49">
        <f t="shared" ca="1" si="3"/>
        <v>0.49399485100000001</v>
      </c>
      <c r="F67" s="49">
        <f t="shared" ca="1" si="4"/>
        <v>0.69159279139999985</v>
      </c>
      <c r="G67" s="49">
        <f t="shared" ca="1" si="5"/>
        <v>0.88919073180000008</v>
      </c>
      <c r="H67" s="49">
        <f t="shared" ca="1" si="6"/>
        <v>1.0867886722000002</v>
      </c>
      <c r="I67" s="49">
        <f t="shared" ca="1" si="7"/>
        <v>1.2843866126000001</v>
      </c>
      <c r="J67" s="49">
        <f t="shared" ca="1" si="8"/>
        <v>1.4819845530000002</v>
      </c>
      <c r="K67" s="49">
        <f t="shared" ca="1" si="9"/>
        <v>1.6795824934000001</v>
      </c>
      <c r="L67" s="49">
        <f t="shared" ca="1" si="10"/>
        <v>1.8771804338</v>
      </c>
      <c r="M67" s="49">
        <f t="shared" ca="1" si="11"/>
        <v>2.0747783742000001</v>
      </c>
      <c r="N67" s="49">
        <f t="shared" ca="1" si="12"/>
        <v>2.2723763145999998</v>
      </c>
      <c r="O67" s="49">
        <f t="shared" ca="1" si="13"/>
        <v>2.4699742549999999</v>
      </c>
      <c r="P67" s="49">
        <f t="shared" ca="1" si="14"/>
        <v>2.6675721954</v>
      </c>
      <c r="Q67" s="49">
        <f t="shared" ca="1" si="15"/>
        <v>2.8651701357999997</v>
      </c>
      <c r="R67" s="49">
        <f t="shared" ca="1" si="16"/>
        <v>3.0627680762000002</v>
      </c>
      <c r="S67" s="50">
        <f t="shared" ca="1" si="17"/>
        <v>3.2603660165999999</v>
      </c>
      <c r="T67" s="48">
        <f t="shared" ca="1" si="25"/>
        <v>0</v>
      </c>
      <c r="U67" s="49">
        <f t="shared" ca="1" si="25"/>
        <v>0</v>
      </c>
      <c r="V67" s="49">
        <f t="shared" ca="1" si="25"/>
        <v>1.8374010503617082</v>
      </c>
      <c r="W67" s="49">
        <f t="shared" ca="1" si="25"/>
        <v>10.50880551872174</v>
      </c>
      <c r="X67" s="49">
        <f t="shared" ca="1" si="25"/>
        <v>23.709423728919141</v>
      </c>
      <c r="Y67" s="49">
        <f t="shared" ca="1" si="25"/>
        <v>41.439255680953892</v>
      </c>
      <c r="Z67" s="49">
        <f t="shared" ca="1" si="25"/>
        <v>63.698301374825959</v>
      </c>
      <c r="AA67" s="49">
        <f t="shared" ca="1" si="25"/>
        <v>90.486560810535408</v>
      </c>
      <c r="AB67" s="49">
        <f t="shared" ca="1" si="25"/>
        <v>121.80403398808217</v>
      </c>
      <c r="AC67" s="49">
        <f t="shared" ca="1" si="25"/>
        <v>157.65072090746628</v>
      </c>
      <c r="AD67" s="49">
        <f t="shared" ca="1" si="25"/>
        <v>198.02662156868777</v>
      </c>
      <c r="AE67" s="49">
        <f t="shared" ca="1" si="25"/>
        <v>242.93173597174649</v>
      </c>
      <c r="AF67" s="49">
        <f t="shared" ca="1" si="25"/>
        <v>292.36606411664263</v>
      </c>
      <c r="AG67" s="49">
        <f t="shared" ca="1" si="25"/>
        <v>346.32960600337617</v>
      </c>
      <c r="AH67" s="49">
        <f t="shared" ca="1" si="25"/>
        <v>404.82236163194693</v>
      </c>
      <c r="AI67" s="49">
        <f t="shared" ref="AI67:AI75" ca="1" si="26">IF(R67&gt;$BF$1,58*(R67-$BF$1)^2+25*(R67-$BF$1),0)</f>
        <v>467.84433100235526</v>
      </c>
      <c r="AJ67" s="49">
        <f t="shared" ca="1" si="24"/>
        <v>535.3955141146007</v>
      </c>
      <c r="AK67" s="75">
        <f ca="1">T67*VLOOKUP('Tipo de Pilha_Furieri2014'!$E$1,'Área - us ur_Furieri2014'!$A$4:$R$6,2,FALSE)/1000</f>
        <v>0</v>
      </c>
      <c r="AL67" s="76">
        <f ca="1">U67*VLOOKUP('Tipo de Pilha_Furieri2014'!$E$1,'Área - us ur_Furieri2014'!$A$4:$R$6,3,FALSE)/1000</f>
        <v>0</v>
      </c>
      <c r="AM67" s="76">
        <f ca="1">V67*VLOOKUP('Tipo de Pilha_Furieri2014'!$E$1,'Área - us ur_Furieri2014'!$A$4:$R$6,4,FALSE)/1000</f>
        <v>1.3413027667640471E-4</v>
      </c>
      <c r="AN67" s="76">
        <f ca="1">W67*VLOOKUP('Tipo de Pilha_Furieri2014'!$E$1,'Área - us ur_Furieri2014'!$A$4:$R$6,5,FALSE)/1000</f>
        <v>1.0193541353160087E-3</v>
      </c>
      <c r="AO67" s="76">
        <f ca="1">X67*VLOOKUP('Tipo de Pilha_Furieri2014'!$E$1,'Área - us ur_Furieri2014'!$A$4:$R$6,6,FALSE)/1000</f>
        <v>3.7697983728981438E-3</v>
      </c>
      <c r="AP67" s="76">
        <f ca="1">Y67*VLOOKUP('Tipo de Pilha_Furieri2014'!$E$1,'Área - us ur_Furieri2014'!$A$4:$R$6,7,FALSE)/1000</f>
        <v>8.41216890323364E-3</v>
      </c>
      <c r="AQ67" s="76">
        <f ca="1">Z67*VLOOKUP('Tipo de Pilha_Furieri2014'!$E$1,'Área - us ur_Furieri2014'!$A$4:$R$6,8,FALSE)/1000</f>
        <v>9.7458401103483715E-3</v>
      </c>
      <c r="AR67" s="76">
        <f ca="1">AA67*VLOOKUP('Tipo de Pilha_Furieri2014'!$E$1,'Área - us ur_Furieri2014'!$A$4:$R$6,9,FALSE)/1000</f>
        <v>9.8630351283483589E-3</v>
      </c>
      <c r="AS67" s="76">
        <f ca="1">AB67*VLOOKUP('Tipo de Pilha_Furieri2014'!$E$1,'Área - us ur_Furieri2014'!$A$4:$R$6,10,FALSE)/1000</f>
        <v>6.577417835356438E-3</v>
      </c>
      <c r="AT67" s="76">
        <f ca="1">AC67*VLOOKUP('Tipo de Pilha_Furieri2014'!$E$1,'Área - us ur_Furieri2014'!$A$4:$R$6,11,FALSE)/1000</f>
        <v>5.517775231761321E-3</v>
      </c>
      <c r="AU67" s="76">
        <f ca="1">AD67*VLOOKUP('Tipo de Pilha_Furieri2014'!$E$1,'Área - us ur_Furieri2014'!$A$4:$R$6,12,FALSE)/1000</f>
        <v>4.7526389176485067E-3</v>
      </c>
      <c r="AV67" s="76">
        <f ca="1">AE67*VLOOKUP('Tipo de Pilha_Furieri2014'!$E$1,'Área - us ur_Furieri2014'!$A$4:$R$6,13,FALSE)/1000</f>
        <v>1.4575904158304789E-3</v>
      </c>
      <c r="AW67" s="76">
        <f ca="1">AF67*VLOOKUP('Tipo de Pilha_Furieri2014'!$E$1,'Área - us ur_Furieri2014'!$A$4:$R$6,14,FALSE)/1000</f>
        <v>8.7709819234992796E-4</v>
      </c>
      <c r="AX67" s="76">
        <f ca="1">AG67*VLOOKUP('Tipo de Pilha_Furieri2014'!$E$1,'Área - us ur_Furieri2014'!$A$4:$R$6,15,FALSE)/1000</f>
        <v>3.4632960600337621E-4</v>
      </c>
      <c r="AY67" s="76">
        <f ca="1">AH67*VLOOKUP('Tipo de Pilha_Furieri2014'!$E$1,'Área - us ur_Furieri2014'!$A$4:$R$6,16,FALSE)/1000</f>
        <v>0</v>
      </c>
      <c r="AZ67" s="76">
        <f ca="1">AI67*VLOOKUP('Tipo de Pilha_Furieri2014'!$E$1,'Área - us ur_Furieri2014'!$A$4:$R$6,17,FALSE)/1000</f>
        <v>0</v>
      </c>
      <c r="BA67" s="77">
        <f ca="1">AJ67*VLOOKUP('Tipo de Pilha_Furieri2014'!$E$1,'Área - us ur_Furieri2014'!$A$4:$R$6,18,FALSE)/1000</f>
        <v>0</v>
      </c>
      <c r="BB67" s="70">
        <f t="shared" ca="1" si="19"/>
        <v>5.247317712577098E-2</v>
      </c>
    </row>
    <row r="68" spans="1:54" ht="15" customHeight="1" x14ac:dyDescent="0.2">
      <c r="A68" s="94">
        <f>'Série Vento-5 dias'!J68</f>
        <v>42334</v>
      </c>
      <c r="B68" s="55">
        <f ca="1">'Série Vento-5 dias'!K68</f>
        <v>12.886822199999999</v>
      </c>
      <c r="C68" s="48">
        <f t="shared" ref="C68:C75" ca="1" si="27">0.1*0.05*$B68</f>
        <v>6.4434111000000002E-2</v>
      </c>
      <c r="D68" s="49">
        <f t="shared" ref="D68:D75" ca="1" si="28">0.1*0.15*$B68</f>
        <v>0.19330233299999999</v>
      </c>
      <c r="E68" s="49">
        <f t="shared" ref="E68:E75" ca="1" si="29">0.1*0.25*$B68</f>
        <v>0.32217055500000003</v>
      </c>
      <c r="F68" s="49">
        <f t="shared" ref="F68:F75" ca="1" si="30">0.1*0.35*$B68</f>
        <v>0.45103877699999995</v>
      </c>
      <c r="G68" s="49">
        <f t="shared" ref="G68:G75" ca="1" si="31">0.1*0.45*$B68</f>
        <v>0.57990699899999998</v>
      </c>
      <c r="H68" s="49">
        <f t="shared" ref="H68:H75" ca="1" si="32">0.1*0.55*$B68</f>
        <v>0.70877522100000001</v>
      </c>
      <c r="I68" s="49">
        <f t="shared" ref="I68:I75" ca="1" si="33">0.1*0.65*$B68</f>
        <v>0.83764344299999993</v>
      </c>
      <c r="J68" s="49">
        <f t="shared" ref="J68:J75" ca="1" si="34">0.1*0.75*$B68</f>
        <v>0.96651166500000008</v>
      </c>
      <c r="K68" s="49">
        <f t="shared" ref="K68:K75" ca="1" si="35">0.1*0.85*$B68</f>
        <v>1.095379887</v>
      </c>
      <c r="L68" s="49">
        <f t="shared" ref="L68:L75" ca="1" si="36">0.1*0.95*$B68</f>
        <v>1.2242481089999999</v>
      </c>
      <c r="M68" s="49">
        <f t="shared" ref="M68:M75" ca="1" si="37">0.1*1.05*$B68</f>
        <v>1.3531163310000001</v>
      </c>
      <c r="N68" s="49">
        <f t="shared" ref="N68:N75" ca="1" si="38">0.1*1.15*$B68</f>
        <v>1.4819845529999998</v>
      </c>
      <c r="O68" s="49">
        <f t="shared" ref="O68:O75" ca="1" si="39">0.1*1.25*$B68</f>
        <v>1.6108527749999999</v>
      </c>
      <c r="P68" s="49">
        <f t="shared" ref="P68:P75" ca="1" si="40">0.1*1.35*$B68</f>
        <v>1.739720997</v>
      </c>
      <c r="Q68" s="49">
        <f t="shared" ref="Q68:Q75" ca="1" si="41">0.1*1.45*$B68</f>
        <v>1.8685892189999997</v>
      </c>
      <c r="R68" s="49">
        <f t="shared" ref="R68:R75" ca="1" si="42">0.1*1.55*$B68</f>
        <v>1.9974574410000003</v>
      </c>
      <c r="S68" s="50">
        <f t="shared" ref="S68:S75" ca="1" si="43">0.1*1.65*$B68</f>
        <v>2.1263256629999998</v>
      </c>
      <c r="T68" s="48">
        <f t="shared" ref="T68:AH75" ca="1" si="44">IF(C68&gt;$BF$1,58*(C68-$BF$1)^2+25*(C68-$BF$1),0)</f>
        <v>0</v>
      </c>
      <c r="U68" s="49">
        <f t="shared" ca="1" si="44"/>
        <v>0</v>
      </c>
      <c r="V68" s="49">
        <f t="shared" ca="1" si="44"/>
        <v>0</v>
      </c>
      <c r="W68" s="49">
        <f t="shared" ca="1" si="44"/>
        <v>0.55164197298403106</v>
      </c>
      <c r="X68" s="49">
        <f t="shared" ca="1" si="44"/>
        <v>5.0510572592527874</v>
      </c>
      <c r="Y68" s="49">
        <f t="shared" ca="1" si="44"/>
        <v>11.476886707928735</v>
      </c>
      <c r="Z68" s="49">
        <f t="shared" ca="1" si="44"/>
        <v>19.82913031901186</v>
      </c>
      <c r="AA68" s="49">
        <f t="shared" ca="1" si="44"/>
        <v>30.107788092502204</v>
      </c>
      <c r="AB68" s="49">
        <f t="shared" ca="1" si="44"/>
        <v>42.312860028399705</v>
      </c>
      <c r="AC68" s="49">
        <f t="shared" ca="1" si="44"/>
        <v>56.444346126704389</v>
      </c>
      <c r="AD68" s="49">
        <f t="shared" ca="1" si="44"/>
        <v>72.502246387416307</v>
      </c>
      <c r="AE68" s="49">
        <f t="shared" ca="1" si="44"/>
        <v>90.486560810535352</v>
      </c>
      <c r="AF68" s="49">
        <f t="shared" ca="1" si="44"/>
        <v>110.39728939606164</v>
      </c>
      <c r="AG68" s="49">
        <f t="shared" ca="1" si="44"/>
        <v>132.23443214399509</v>
      </c>
      <c r="AH68" s="49">
        <f t="shared" ca="1" si="44"/>
        <v>155.9979890543357</v>
      </c>
      <c r="AI68" s="49">
        <f t="shared" ca="1" si="26"/>
        <v>181.68796012708367</v>
      </c>
      <c r="AJ68" s="49">
        <f t="shared" ca="1" si="24"/>
        <v>209.30434536223856</v>
      </c>
      <c r="AK68" s="75">
        <f ca="1">T68*VLOOKUP('Tipo de Pilha_Furieri2014'!$E$1,'Área - us ur_Furieri2014'!$A$4:$R$6,2,FALSE)/1000</f>
        <v>0</v>
      </c>
      <c r="AL68" s="76">
        <f ca="1">U68*VLOOKUP('Tipo de Pilha_Furieri2014'!$E$1,'Área - us ur_Furieri2014'!$A$4:$R$6,3,FALSE)/1000</f>
        <v>0</v>
      </c>
      <c r="AM68" s="76">
        <f ca="1">V68*VLOOKUP('Tipo de Pilha_Furieri2014'!$E$1,'Área - us ur_Furieri2014'!$A$4:$R$6,4,FALSE)/1000</f>
        <v>0</v>
      </c>
      <c r="AN68" s="76">
        <f ca="1">W68*VLOOKUP('Tipo de Pilha_Furieri2014'!$E$1,'Área - us ur_Furieri2014'!$A$4:$R$6,5,FALSE)/1000</f>
        <v>5.3509271379451008E-5</v>
      </c>
      <c r="AO68" s="76">
        <f ca="1">X68*VLOOKUP('Tipo de Pilha_Furieri2014'!$E$1,'Área - us ur_Furieri2014'!$A$4:$R$6,6,FALSE)/1000</f>
        <v>8.0311810422119322E-4</v>
      </c>
      <c r="AP68" s="76">
        <f ca="1">Y68*VLOOKUP('Tipo de Pilha_Furieri2014'!$E$1,'Área - us ur_Furieri2014'!$A$4:$R$6,7,FALSE)/1000</f>
        <v>2.3298080017095332E-3</v>
      </c>
      <c r="AQ68" s="76">
        <f ca="1">Z68*VLOOKUP('Tipo de Pilha_Furieri2014'!$E$1,'Área - us ur_Furieri2014'!$A$4:$R$6,8,FALSE)/1000</f>
        <v>3.0338569388088142E-3</v>
      </c>
      <c r="AR68" s="76">
        <f ca="1">AA68*VLOOKUP('Tipo de Pilha_Furieri2014'!$E$1,'Área - us ur_Furieri2014'!$A$4:$R$6,9,FALSE)/1000</f>
        <v>3.2817489020827402E-3</v>
      </c>
      <c r="AS68" s="76">
        <f ca="1">AB68*VLOOKUP('Tipo de Pilha_Furieri2014'!$E$1,'Área - us ur_Furieri2014'!$A$4:$R$6,10,FALSE)/1000</f>
        <v>2.2848944415335844E-3</v>
      </c>
      <c r="AT68" s="76">
        <f ca="1">AC68*VLOOKUP('Tipo de Pilha_Furieri2014'!$E$1,'Área - us ur_Furieri2014'!$A$4:$R$6,11,FALSE)/1000</f>
        <v>1.9755521144346538E-3</v>
      </c>
      <c r="AU68" s="76">
        <f ca="1">AD68*VLOOKUP('Tipo de Pilha_Furieri2014'!$E$1,'Área - us ur_Furieri2014'!$A$4:$R$6,12,FALSE)/1000</f>
        <v>1.7400539132979914E-3</v>
      </c>
      <c r="AV68" s="76">
        <f ca="1">AE68*VLOOKUP('Tipo de Pilha_Furieri2014'!$E$1,'Área - us ur_Furieri2014'!$A$4:$R$6,13,FALSE)/1000</f>
        <v>5.4291936486321212E-4</v>
      </c>
      <c r="AW68" s="76">
        <f ca="1">AF68*VLOOKUP('Tipo de Pilha_Furieri2014'!$E$1,'Área - us ur_Furieri2014'!$A$4:$R$6,14,FALSE)/1000</f>
        <v>3.3119186818818491E-4</v>
      </c>
      <c r="AX68" s="76">
        <f ca="1">AG68*VLOOKUP('Tipo de Pilha_Furieri2014'!$E$1,'Área - us ur_Furieri2014'!$A$4:$R$6,15,FALSE)/1000</f>
        <v>1.322344321439951E-4</v>
      </c>
      <c r="AY68" s="76">
        <f ca="1">AH68*VLOOKUP('Tipo de Pilha_Furieri2014'!$E$1,'Área - us ur_Furieri2014'!$A$4:$R$6,16,FALSE)/1000</f>
        <v>0</v>
      </c>
      <c r="AZ68" s="76">
        <f ca="1">AI68*VLOOKUP('Tipo de Pilha_Furieri2014'!$E$1,'Área - us ur_Furieri2014'!$A$4:$R$6,17,FALSE)/1000</f>
        <v>0</v>
      </c>
      <c r="BA68" s="77">
        <f ca="1">AJ68*VLOOKUP('Tipo de Pilha_Furieri2014'!$E$1,'Área - us ur_Furieri2014'!$A$4:$R$6,18,FALSE)/1000</f>
        <v>0</v>
      </c>
      <c r="BB68" s="70">
        <f t="shared" ref="BB68:BB75" ca="1" si="45">SUM(AK68:BA68)</f>
        <v>1.6508887352663357E-2</v>
      </c>
    </row>
    <row r="69" spans="1:54" ht="15" customHeight="1" x14ac:dyDescent="0.2">
      <c r="A69" s="94">
        <f>'Série Vento-5 dias'!J69</f>
        <v>42339</v>
      </c>
      <c r="B69" s="55">
        <f ca="1">'Série Vento-5 dias'!K69</f>
        <v>17.182429599999999</v>
      </c>
      <c r="C69" s="48">
        <f t="shared" ca="1" si="27"/>
        <v>8.5912148000000008E-2</v>
      </c>
      <c r="D69" s="49">
        <f t="shared" ca="1" si="28"/>
        <v>0.25773644399999995</v>
      </c>
      <c r="E69" s="49">
        <f t="shared" ca="1" si="29"/>
        <v>0.42956074</v>
      </c>
      <c r="F69" s="49">
        <f t="shared" ca="1" si="30"/>
        <v>0.60138503599999993</v>
      </c>
      <c r="G69" s="49">
        <f t="shared" ca="1" si="31"/>
        <v>0.77320933200000008</v>
      </c>
      <c r="H69" s="49">
        <f t="shared" ca="1" si="32"/>
        <v>0.94503362800000001</v>
      </c>
      <c r="I69" s="49">
        <f t="shared" ca="1" si="33"/>
        <v>1.1168579240000001</v>
      </c>
      <c r="J69" s="49">
        <f t="shared" ca="1" si="34"/>
        <v>1.2886822200000001</v>
      </c>
      <c r="K69" s="49">
        <f t="shared" ca="1" si="35"/>
        <v>1.4605065159999999</v>
      </c>
      <c r="L69" s="49">
        <f t="shared" ca="1" si="36"/>
        <v>1.632330812</v>
      </c>
      <c r="M69" s="49">
        <f t="shared" ca="1" si="37"/>
        <v>1.804155108</v>
      </c>
      <c r="N69" s="49">
        <f t="shared" ca="1" si="38"/>
        <v>1.9759794039999998</v>
      </c>
      <c r="O69" s="49">
        <f t="shared" ca="1" si="39"/>
        <v>2.1478036999999999</v>
      </c>
      <c r="P69" s="49">
        <f t="shared" ca="1" si="40"/>
        <v>2.3196279959999999</v>
      </c>
      <c r="Q69" s="49">
        <f t="shared" ca="1" si="41"/>
        <v>2.4914522919999995</v>
      </c>
      <c r="R69" s="49">
        <f t="shared" ca="1" si="42"/>
        <v>2.6632765880000004</v>
      </c>
      <c r="S69" s="50">
        <f t="shared" ca="1" si="43"/>
        <v>2.835100884</v>
      </c>
      <c r="T69" s="48">
        <f t="shared" ca="1" si="44"/>
        <v>0</v>
      </c>
      <c r="U69" s="49">
        <f t="shared" ca="1" si="44"/>
        <v>0</v>
      </c>
      <c r="V69" s="49">
        <f t="shared" ca="1" si="44"/>
        <v>0</v>
      </c>
      <c r="W69" s="49">
        <f t="shared" ca="1" si="44"/>
        <v>5.9882500727538321</v>
      </c>
      <c r="X69" s="49">
        <f t="shared" ca="1" si="44"/>
        <v>15.412206743169406</v>
      </c>
      <c r="Y69" s="49">
        <f t="shared" ca="1" si="44"/>
        <v>28.260899702308862</v>
      </c>
      <c r="Z69" s="49">
        <f t="shared" ca="1" si="44"/>
        <v>44.534328950172224</v>
      </c>
      <c r="AA69" s="49">
        <f t="shared" ca="1" si="44"/>
        <v>64.232494486759464</v>
      </c>
      <c r="AB69" s="49">
        <f t="shared" ca="1" si="44"/>
        <v>87.355396312070582</v>
      </c>
      <c r="AC69" s="49">
        <f t="shared" ca="1" si="44"/>
        <v>113.90303442610561</v>
      </c>
      <c r="AD69" s="49">
        <f t="shared" ca="1" si="44"/>
        <v>143.87540882886452</v>
      </c>
      <c r="AE69" s="49">
        <f t="shared" ca="1" si="44"/>
        <v>177.27251952034732</v>
      </c>
      <c r="AF69" s="49">
        <f t="shared" ca="1" si="44"/>
        <v>214.09436650055397</v>
      </c>
      <c r="AG69" s="49">
        <f t="shared" ca="1" si="44"/>
        <v>254.34094976948461</v>
      </c>
      <c r="AH69" s="49">
        <f t="shared" ca="1" si="44"/>
        <v>298.01226932713894</v>
      </c>
      <c r="AI69" s="49">
        <f t="shared" ca="1" si="26"/>
        <v>345.10832517351753</v>
      </c>
      <c r="AJ69" s="49">
        <f t="shared" ca="1" si="24"/>
        <v>395.6291173086197</v>
      </c>
      <c r="AK69" s="75">
        <f ca="1">T69*VLOOKUP('Tipo de Pilha_Furieri2014'!$E$1,'Área - us ur_Furieri2014'!$A$4:$R$6,2,FALSE)/1000</f>
        <v>0</v>
      </c>
      <c r="AL69" s="76">
        <f ca="1">U69*VLOOKUP('Tipo de Pilha_Furieri2014'!$E$1,'Área - us ur_Furieri2014'!$A$4:$R$6,3,FALSE)/1000</f>
        <v>0</v>
      </c>
      <c r="AM69" s="76">
        <f ca="1">V69*VLOOKUP('Tipo de Pilha_Furieri2014'!$E$1,'Área - us ur_Furieri2014'!$A$4:$R$6,4,FALSE)/1000</f>
        <v>0</v>
      </c>
      <c r="AN69" s="76">
        <f ca="1">W69*VLOOKUP('Tipo de Pilha_Furieri2014'!$E$1,'Área - us ur_Furieri2014'!$A$4:$R$6,5,FALSE)/1000</f>
        <v>5.8086025705712167E-4</v>
      </c>
      <c r="AO69" s="76">
        <f ca="1">X69*VLOOKUP('Tipo de Pilha_Furieri2014'!$E$1,'Área - us ur_Furieri2014'!$A$4:$R$6,6,FALSE)/1000</f>
        <v>2.4505408721639354E-3</v>
      </c>
      <c r="AP69" s="76">
        <f ca="1">Y69*VLOOKUP('Tipo de Pilha_Furieri2014'!$E$1,'Área - us ur_Furieri2014'!$A$4:$R$6,7,FALSE)/1000</f>
        <v>5.7369626395686992E-3</v>
      </c>
      <c r="AQ69" s="76">
        <f ca="1">Z69*VLOOKUP('Tipo de Pilha_Furieri2014'!$E$1,'Área - us ur_Furieri2014'!$A$4:$R$6,8,FALSE)/1000</f>
        <v>6.8137523293763502E-3</v>
      </c>
      <c r="AR69" s="76">
        <f ca="1">AA69*VLOOKUP('Tipo de Pilha_Furieri2014'!$E$1,'Área - us ur_Furieri2014'!$A$4:$R$6,9,FALSE)/1000</f>
        <v>7.0013418990567816E-3</v>
      </c>
      <c r="AS69" s="76">
        <f ca="1">AB69*VLOOKUP('Tipo de Pilha_Furieri2014'!$E$1,'Área - us ur_Furieri2014'!$A$4:$R$6,10,FALSE)/1000</f>
        <v>4.7171914008518117E-3</v>
      </c>
      <c r="AT69" s="76">
        <f ca="1">AC69*VLOOKUP('Tipo de Pilha_Furieri2014'!$E$1,'Área - us ur_Furieri2014'!$A$4:$R$6,11,FALSE)/1000</f>
        <v>3.9866062049136964E-3</v>
      </c>
      <c r="AU69" s="76">
        <f ca="1">AD69*VLOOKUP('Tipo de Pilha_Furieri2014'!$E$1,'Área - us ur_Furieri2014'!$A$4:$R$6,12,FALSE)/1000</f>
        <v>3.4530098118927487E-3</v>
      </c>
      <c r="AV69" s="76">
        <f ca="1">AE69*VLOOKUP('Tipo de Pilha_Furieri2014'!$E$1,'Área - us ur_Furieri2014'!$A$4:$R$6,13,FALSE)/1000</f>
        <v>1.063635117122084E-3</v>
      </c>
      <c r="AW69" s="76">
        <f ca="1">AF69*VLOOKUP('Tipo de Pilha_Furieri2014'!$E$1,'Área - us ur_Furieri2014'!$A$4:$R$6,14,FALSE)/1000</f>
        <v>6.422830995016619E-4</v>
      </c>
      <c r="AX69" s="76">
        <f ca="1">AG69*VLOOKUP('Tipo de Pilha_Furieri2014'!$E$1,'Área - us ur_Furieri2014'!$A$4:$R$6,15,FALSE)/1000</f>
        <v>2.5434094976948461E-4</v>
      </c>
      <c r="AY69" s="76">
        <f ca="1">AH69*VLOOKUP('Tipo de Pilha_Furieri2014'!$E$1,'Área - us ur_Furieri2014'!$A$4:$R$6,16,FALSE)/1000</f>
        <v>0</v>
      </c>
      <c r="AZ69" s="76">
        <f ca="1">AI69*VLOOKUP('Tipo de Pilha_Furieri2014'!$E$1,'Área - us ur_Furieri2014'!$A$4:$R$6,17,FALSE)/1000</f>
        <v>0</v>
      </c>
      <c r="BA69" s="77">
        <f ca="1">AJ69*VLOOKUP('Tipo de Pilha_Furieri2014'!$E$1,'Área - us ur_Furieri2014'!$A$4:$R$6,18,FALSE)/1000</f>
        <v>0</v>
      </c>
      <c r="BB69" s="70">
        <f t="shared" ca="1" si="45"/>
        <v>3.6700524581274374E-2</v>
      </c>
    </row>
    <row r="70" spans="1:54" ht="15" customHeight="1" x14ac:dyDescent="0.2">
      <c r="A70" s="94">
        <f>'Série Vento-5 dias'!J70</f>
        <v>42344</v>
      </c>
      <c r="B70" s="55">
        <f ca="1">'Série Vento-5 dias'!K70</f>
        <v>17.182429599999999</v>
      </c>
      <c r="C70" s="48">
        <f t="shared" ca="1" si="27"/>
        <v>8.5912148000000008E-2</v>
      </c>
      <c r="D70" s="49">
        <f t="shared" ca="1" si="28"/>
        <v>0.25773644399999995</v>
      </c>
      <c r="E70" s="49">
        <f t="shared" ca="1" si="29"/>
        <v>0.42956074</v>
      </c>
      <c r="F70" s="49">
        <f t="shared" ca="1" si="30"/>
        <v>0.60138503599999993</v>
      </c>
      <c r="G70" s="49">
        <f t="shared" ca="1" si="31"/>
        <v>0.77320933200000008</v>
      </c>
      <c r="H70" s="49">
        <f t="shared" ca="1" si="32"/>
        <v>0.94503362800000001</v>
      </c>
      <c r="I70" s="49">
        <f t="shared" ca="1" si="33"/>
        <v>1.1168579240000001</v>
      </c>
      <c r="J70" s="49">
        <f t="shared" ca="1" si="34"/>
        <v>1.2886822200000001</v>
      </c>
      <c r="K70" s="49">
        <f t="shared" ca="1" si="35"/>
        <v>1.4605065159999999</v>
      </c>
      <c r="L70" s="49">
        <f t="shared" ca="1" si="36"/>
        <v>1.632330812</v>
      </c>
      <c r="M70" s="49">
        <f t="shared" ca="1" si="37"/>
        <v>1.804155108</v>
      </c>
      <c r="N70" s="49">
        <f t="shared" ca="1" si="38"/>
        <v>1.9759794039999998</v>
      </c>
      <c r="O70" s="49">
        <f t="shared" ca="1" si="39"/>
        <v>2.1478036999999999</v>
      </c>
      <c r="P70" s="49">
        <f t="shared" ca="1" si="40"/>
        <v>2.3196279959999999</v>
      </c>
      <c r="Q70" s="49">
        <f t="shared" ca="1" si="41"/>
        <v>2.4914522919999995</v>
      </c>
      <c r="R70" s="49">
        <f t="shared" ca="1" si="42"/>
        <v>2.6632765880000004</v>
      </c>
      <c r="S70" s="50">
        <f t="shared" ca="1" si="43"/>
        <v>2.835100884</v>
      </c>
      <c r="T70" s="48">
        <f t="shared" ca="1" si="44"/>
        <v>0</v>
      </c>
      <c r="U70" s="49">
        <f t="shared" ca="1" si="44"/>
        <v>0</v>
      </c>
      <c r="V70" s="49">
        <f t="shared" ca="1" si="44"/>
        <v>0</v>
      </c>
      <c r="W70" s="49">
        <f t="shared" ca="1" si="44"/>
        <v>5.9882500727538321</v>
      </c>
      <c r="X70" s="49">
        <f t="shared" ca="1" si="44"/>
        <v>15.412206743169406</v>
      </c>
      <c r="Y70" s="49">
        <f t="shared" ca="1" si="44"/>
        <v>28.260899702308862</v>
      </c>
      <c r="Z70" s="49">
        <f t="shared" ca="1" si="44"/>
        <v>44.534328950172224</v>
      </c>
      <c r="AA70" s="49">
        <f t="shared" ca="1" si="44"/>
        <v>64.232494486759464</v>
      </c>
      <c r="AB70" s="49">
        <f t="shared" ca="1" si="44"/>
        <v>87.355396312070582</v>
      </c>
      <c r="AC70" s="49">
        <f t="shared" ca="1" si="44"/>
        <v>113.90303442610561</v>
      </c>
      <c r="AD70" s="49">
        <f t="shared" ca="1" si="44"/>
        <v>143.87540882886452</v>
      </c>
      <c r="AE70" s="49">
        <f t="shared" ca="1" si="44"/>
        <v>177.27251952034732</v>
      </c>
      <c r="AF70" s="49">
        <f t="shared" ca="1" si="44"/>
        <v>214.09436650055397</v>
      </c>
      <c r="AG70" s="49">
        <f t="shared" ca="1" si="44"/>
        <v>254.34094976948461</v>
      </c>
      <c r="AH70" s="49">
        <f t="shared" ca="1" si="44"/>
        <v>298.01226932713894</v>
      </c>
      <c r="AI70" s="49">
        <f t="shared" ca="1" si="26"/>
        <v>345.10832517351753</v>
      </c>
      <c r="AJ70" s="49">
        <f t="shared" ca="1" si="24"/>
        <v>395.6291173086197</v>
      </c>
      <c r="AK70" s="75">
        <f ca="1">T70*VLOOKUP('Tipo de Pilha_Furieri2014'!$E$1,'Área - us ur_Furieri2014'!$A$4:$R$6,2,FALSE)/1000</f>
        <v>0</v>
      </c>
      <c r="AL70" s="76">
        <f ca="1">U70*VLOOKUP('Tipo de Pilha_Furieri2014'!$E$1,'Área - us ur_Furieri2014'!$A$4:$R$6,3,FALSE)/1000</f>
        <v>0</v>
      </c>
      <c r="AM70" s="76">
        <f ca="1">V70*VLOOKUP('Tipo de Pilha_Furieri2014'!$E$1,'Área - us ur_Furieri2014'!$A$4:$R$6,4,FALSE)/1000</f>
        <v>0</v>
      </c>
      <c r="AN70" s="76">
        <f ca="1">W70*VLOOKUP('Tipo de Pilha_Furieri2014'!$E$1,'Área - us ur_Furieri2014'!$A$4:$R$6,5,FALSE)/1000</f>
        <v>5.8086025705712167E-4</v>
      </c>
      <c r="AO70" s="76">
        <f ca="1">X70*VLOOKUP('Tipo de Pilha_Furieri2014'!$E$1,'Área - us ur_Furieri2014'!$A$4:$R$6,6,FALSE)/1000</f>
        <v>2.4505408721639354E-3</v>
      </c>
      <c r="AP70" s="76">
        <f ca="1">Y70*VLOOKUP('Tipo de Pilha_Furieri2014'!$E$1,'Área - us ur_Furieri2014'!$A$4:$R$6,7,FALSE)/1000</f>
        <v>5.7369626395686992E-3</v>
      </c>
      <c r="AQ70" s="76">
        <f ca="1">Z70*VLOOKUP('Tipo de Pilha_Furieri2014'!$E$1,'Área - us ur_Furieri2014'!$A$4:$R$6,8,FALSE)/1000</f>
        <v>6.8137523293763502E-3</v>
      </c>
      <c r="AR70" s="76">
        <f ca="1">AA70*VLOOKUP('Tipo de Pilha_Furieri2014'!$E$1,'Área - us ur_Furieri2014'!$A$4:$R$6,9,FALSE)/1000</f>
        <v>7.0013418990567816E-3</v>
      </c>
      <c r="AS70" s="76">
        <f ca="1">AB70*VLOOKUP('Tipo de Pilha_Furieri2014'!$E$1,'Área - us ur_Furieri2014'!$A$4:$R$6,10,FALSE)/1000</f>
        <v>4.7171914008518117E-3</v>
      </c>
      <c r="AT70" s="76">
        <f ca="1">AC70*VLOOKUP('Tipo de Pilha_Furieri2014'!$E$1,'Área - us ur_Furieri2014'!$A$4:$R$6,11,FALSE)/1000</f>
        <v>3.9866062049136964E-3</v>
      </c>
      <c r="AU70" s="76">
        <f ca="1">AD70*VLOOKUP('Tipo de Pilha_Furieri2014'!$E$1,'Área - us ur_Furieri2014'!$A$4:$R$6,12,FALSE)/1000</f>
        <v>3.4530098118927487E-3</v>
      </c>
      <c r="AV70" s="76">
        <f ca="1">AE70*VLOOKUP('Tipo de Pilha_Furieri2014'!$E$1,'Área - us ur_Furieri2014'!$A$4:$R$6,13,FALSE)/1000</f>
        <v>1.063635117122084E-3</v>
      </c>
      <c r="AW70" s="76">
        <f ca="1">AF70*VLOOKUP('Tipo de Pilha_Furieri2014'!$E$1,'Área - us ur_Furieri2014'!$A$4:$R$6,14,FALSE)/1000</f>
        <v>6.422830995016619E-4</v>
      </c>
      <c r="AX70" s="76">
        <f ca="1">AG70*VLOOKUP('Tipo de Pilha_Furieri2014'!$E$1,'Área - us ur_Furieri2014'!$A$4:$R$6,15,FALSE)/1000</f>
        <v>2.5434094976948461E-4</v>
      </c>
      <c r="AY70" s="76">
        <f ca="1">AH70*VLOOKUP('Tipo de Pilha_Furieri2014'!$E$1,'Área - us ur_Furieri2014'!$A$4:$R$6,16,FALSE)/1000</f>
        <v>0</v>
      </c>
      <c r="AZ70" s="76">
        <f ca="1">AI70*VLOOKUP('Tipo de Pilha_Furieri2014'!$E$1,'Área - us ur_Furieri2014'!$A$4:$R$6,17,FALSE)/1000</f>
        <v>0</v>
      </c>
      <c r="BA70" s="77">
        <f ca="1">AJ70*VLOOKUP('Tipo de Pilha_Furieri2014'!$E$1,'Área - us ur_Furieri2014'!$A$4:$R$6,18,FALSE)/1000</f>
        <v>0</v>
      </c>
      <c r="BB70" s="70">
        <f t="shared" ca="1" si="45"/>
        <v>3.6700524581274374E-2</v>
      </c>
    </row>
    <row r="71" spans="1:54" ht="15" customHeight="1" x14ac:dyDescent="0.2">
      <c r="A71" s="94">
        <f>'Série Vento-5 dias'!J71</f>
        <v>42349</v>
      </c>
      <c r="B71" s="55">
        <f ca="1">'Série Vento-5 dias'!K71</f>
        <v>17.182429599999999</v>
      </c>
      <c r="C71" s="48">
        <f t="shared" ca="1" si="27"/>
        <v>8.5912148000000008E-2</v>
      </c>
      <c r="D71" s="49">
        <f t="shared" ca="1" si="28"/>
        <v>0.25773644399999995</v>
      </c>
      <c r="E71" s="49">
        <f t="shared" ca="1" si="29"/>
        <v>0.42956074</v>
      </c>
      <c r="F71" s="49">
        <f t="shared" ca="1" si="30"/>
        <v>0.60138503599999993</v>
      </c>
      <c r="G71" s="49">
        <f t="shared" ca="1" si="31"/>
        <v>0.77320933200000008</v>
      </c>
      <c r="H71" s="49">
        <f t="shared" ca="1" si="32"/>
        <v>0.94503362800000001</v>
      </c>
      <c r="I71" s="49">
        <f t="shared" ca="1" si="33"/>
        <v>1.1168579240000001</v>
      </c>
      <c r="J71" s="49">
        <f t="shared" ca="1" si="34"/>
        <v>1.2886822200000001</v>
      </c>
      <c r="K71" s="49">
        <f t="shared" ca="1" si="35"/>
        <v>1.4605065159999999</v>
      </c>
      <c r="L71" s="49">
        <f t="shared" ca="1" si="36"/>
        <v>1.632330812</v>
      </c>
      <c r="M71" s="49">
        <f t="shared" ca="1" si="37"/>
        <v>1.804155108</v>
      </c>
      <c r="N71" s="49">
        <f t="shared" ca="1" si="38"/>
        <v>1.9759794039999998</v>
      </c>
      <c r="O71" s="49">
        <f t="shared" ca="1" si="39"/>
        <v>2.1478036999999999</v>
      </c>
      <c r="P71" s="49">
        <f t="shared" ca="1" si="40"/>
        <v>2.3196279959999999</v>
      </c>
      <c r="Q71" s="49">
        <f t="shared" ca="1" si="41"/>
        <v>2.4914522919999995</v>
      </c>
      <c r="R71" s="49">
        <f t="shared" ca="1" si="42"/>
        <v>2.6632765880000004</v>
      </c>
      <c r="S71" s="50">
        <f t="shared" ca="1" si="43"/>
        <v>2.835100884</v>
      </c>
      <c r="T71" s="48">
        <f t="shared" ca="1" si="44"/>
        <v>0</v>
      </c>
      <c r="U71" s="49">
        <f t="shared" ca="1" si="44"/>
        <v>0</v>
      </c>
      <c r="V71" s="49">
        <f t="shared" ca="1" si="44"/>
        <v>0</v>
      </c>
      <c r="W71" s="49">
        <f t="shared" ca="1" si="44"/>
        <v>5.9882500727538321</v>
      </c>
      <c r="X71" s="49">
        <f t="shared" ca="1" si="44"/>
        <v>15.412206743169406</v>
      </c>
      <c r="Y71" s="49">
        <f t="shared" ca="1" si="44"/>
        <v>28.260899702308862</v>
      </c>
      <c r="Z71" s="49">
        <f t="shared" ca="1" si="44"/>
        <v>44.534328950172224</v>
      </c>
      <c r="AA71" s="49">
        <f t="shared" ca="1" si="44"/>
        <v>64.232494486759464</v>
      </c>
      <c r="AB71" s="49">
        <f t="shared" ca="1" si="44"/>
        <v>87.355396312070582</v>
      </c>
      <c r="AC71" s="49">
        <f t="shared" ca="1" si="44"/>
        <v>113.90303442610561</v>
      </c>
      <c r="AD71" s="49">
        <f t="shared" ca="1" si="44"/>
        <v>143.87540882886452</v>
      </c>
      <c r="AE71" s="49">
        <f t="shared" ca="1" si="44"/>
        <v>177.27251952034732</v>
      </c>
      <c r="AF71" s="49">
        <f t="shared" ca="1" si="44"/>
        <v>214.09436650055397</v>
      </c>
      <c r="AG71" s="49">
        <f t="shared" ca="1" si="44"/>
        <v>254.34094976948461</v>
      </c>
      <c r="AH71" s="49">
        <f t="shared" ca="1" si="44"/>
        <v>298.01226932713894</v>
      </c>
      <c r="AI71" s="49">
        <f t="shared" ca="1" si="26"/>
        <v>345.10832517351753</v>
      </c>
      <c r="AJ71" s="49">
        <f t="shared" ca="1" si="24"/>
        <v>395.6291173086197</v>
      </c>
      <c r="AK71" s="75">
        <f ca="1">T71*VLOOKUP('Tipo de Pilha_Furieri2014'!$E$1,'Área - us ur_Furieri2014'!$A$4:$R$6,2,FALSE)/1000</f>
        <v>0</v>
      </c>
      <c r="AL71" s="76">
        <f ca="1">U71*VLOOKUP('Tipo de Pilha_Furieri2014'!$E$1,'Área - us ur_Furieri2014'!$A$4:$R$6,3,FALSE)/1000</f>
        <v>0</v>
      </c>
      <c r="AM71" s="76">
        <f ca="1">V71*VLOOKUP('Tipo de Pilha_Furieri2014'!$E$1,'Área - us ur_Furieri2014'!$A$4:$R$6,4,FALSE)/1000</f>
        <v>0</v>
      </c>
      <c r="AN71" s="76">
        <f ca="1">W71*VLOOKUP('Tipo de Pilha_Furieri2014'!$E$1,'Área - us ur_Furieri2014'!$A$4:$R$6,5,FALSE)/1000</f>
        <v>5.8086025705712167E-4</v>
      </c>
      <c r="AO71" s="76">
        <f ca="1">X71*VLOOKUP('Tipo de Pilha_Furieri2014'!$E$1,'Área - us ur_Furieri2014'!$A$4:$R$6,6,FALSE)/1000</f>
        <v>2.4505408721639354E-3</v>
      </c>
      <c r="AP71" s="76">
        <f ca="1">Y71*VLOOKUP('Tipo de Pilha_Furieri2014'!$E$1,'Área - us ur_Furieri2014'!$A$4:$R$6,7,FALSE)/1000</f>
        <v>5.7369626395686992E-3</v>
      </c>
      <c r="AQ71" s="76">
        <f ca="1">Z71*VLOOKUP('Tipo de Pilha_Furieri2014'!$E$1,'Área - us ur_Furieri2014'!$A$4:$R$6,8,FALSE)/1000</f>
        <v>6.8137523293763502E-3</v>
      </c>
      <c r="AR71" s="76">
        <f ca="1">AA71*VLOOKUP('Tipo de Pilha_Furieri2014'!$E$1,'Área - us ur_Furieri2014'!$A$4:$R$6,9,FALSE)/1000</f>
        <v>7.0013418990567816E-3</v>
      </c>
      <c r="AS71" s="76">
        <f ca="1">AB71*VLOOKUP('Tipo de Pilha_Furieri2014'!$E$1,'Área - us ur_Furieri2014'!$A$4:$R$6,10,FALSE)/1000</f>
        <v>4.7171914008518117E-3</v>
      </c>
      <c r="AT71" s="76">
        <f ca="1">AC71*VLOOKUP('Tipo de Pilha_Furieri2014'!$E$1,'Área - us ur_Furieri2014'!$A$4:$R$6,11,FALSE)/1000</f>
        <v>3.9866062049136964E-3</v>
      </c>
      <c r="AU71" s="76">
        <f ca="1">AD71*VLOOKUP('Tipo de Pilha_Furieri2014'!$E$1,'Área - us ur_Furieri2014'!$A$4:$R$6,12,FALSE)/1000</f>
        <v>3.4530098118927487E-3</v>
      </c>
      <c r="AV71" s="76">
        <f ca="1">AE71*VLOOKUP('Tipo de Pilha_Furieri2014'!$E$1,'Área - us ur_Furieri2014'!$A$4:$R$6,13,FALSE)/1000</f>
        <v>1.063635117122084E-3</v>
      </c>
      <c r="AW71" s="76">
        <f ca="1">AF71*VLOOKUP('Tipo de Pilha_Furieri2014'!$E$1,'Área - us ur_Furieri2014'!$A$4:$R$6,14,FALSE)/1000</f>
        <v>6.422830995016619E-4</v>
      </c>
      <c r="AX71" s="76">
        <f ca="1">AG71*VLOOKUP('Tipo de Pilha_Furieri2014'!$E$1,'Área - us ur_Furieri2014'!$A$4:$R$6,15,FALSE)/1000</f>
        <v>2.5434094976948461E-4</v>
      </c>
      <c r="AY71" s="76">
        <f ca="1">AH71*VLOOKUP('Tipo de Pilha_Furieri2014'!$E$1,'Área - us ur_Furieri2014'!$A$4:$R$6,16,FALSE)/1000</f>
        <v>0</v>
      </c>
      <c r="AZ71" s="76">
        <f ca="1">AI71*VLOOKUP('Tipo de Pilha_Furieri2014'!$E$1,'Área - us ur_Furieri2014'!$A$4:$R$6,17,FALSE)/1000</f>
        <v>0</v>
      </c>
      <c r="BA71" s="77">
        <f ca="1">AJ71*VLOOKUP('Tipo de Pilha_Furieri2014'!$E$1,'Área - us ur_Furieri2014'!$A$4:$R$6,18,FALSE)/1000</f>
        <v>0</v>
      </c>
      <c r="BB71" s="70">
        <f t="shared" ca="1" si="45"/>
        <v>3.6700524581274374E-2</v>
      </c>
    </row>
    <row r="72" spans="1:54" ht="15" customHeight="1" x14ac:dyDescent="0.2">
      <c r="A72" s="94">
        <f>'Série Vento-5 dias'!J72</f>
        <v>42354</v>
      </c>
      <c r="B72" s="55">
        <f ca="1">'Série Vento-5 dias'!K72</f>
        <v>17.182429599999999</v>
      </c>
      <c r="C72" s="48">
        <f t="shared" ca="1" si="27"/>
        <v>8.5912148000000008E-2</v>
      </c>
      <c r="D72" s="49">
        <f t="shared" ca="1" si="28"/>
        <v>0.25773644399999995</v>
      </c>
      <c r="E72" s="49">
        <f t="shared" ca="1" si="29"/>
        <v>0.42956074</v>
      </c>
      <c r="F72" s="49">
        <f t="shared" ca="1" si="30"/>
        <v>0.60138503599999993</v>
      </c>
      <c r="G72" s="49">
        <f t="shared" ca="1" si="31"/>
        <v>0.77320933200000008</v>
      </c>
      <c r="H72" s="49">
        <f t="shared" ca="1" si="32"/>
        <v>0.94503362800000001</v>
      </c>
      <c r="I72" s="49">
        <f t="shared" ca="1" si="33"/>
        <v>1.1168579240000001</v>
      </c>
      <c r="J72" s="49">
        <f t="shared" ca="1" si="34"/>
        <v>1.2886822200000001</v>
      </c>
      <c r="K72" s="49">
        <f t="shared" ca="1" si="35"/>
        <v>1.4605065159999999</v>
      </c>
      <c r="L72" s="49">
        <f t="shared" ca="1" si="36"/>
        <v>1.632330812</v>
      </c>
      <c r="M72" s="49">
        <f t="shared" ca="1" si="37"/>
        <v>1.804155108</v>
      </c>
      <c r="N72" s="49">
        <f t="shared" ca="1" si="38"/>
        <v>1.9759794039999998</v>
      </c>
      <c r="O72" s="49">
        <f t="shared" ca="1" si="39"/>
        <v>2.1478036999999999</v>
      </c>
      <c r="P72" s="49">
        <f t="shared" ca="1" si="40"/>
        <v>2.3196279959999999</v>
      </c>
      <c r="Q72" s="49">
        <f t="shared" ca="1" si="41"/>
        <v>2.4914522919999995</v>
      </c>
      <c r="R72" s="49">
        <f t="shared" ca="1" si="42"/>
        <v>2.6632765880000004</v>
      </c>
      <c r="S72" s="50">
        <f t="shared" ca="1" si="43"/>
        <v>2.835100884</v>
      </c>
      <c r="T72" s="48">
        <f t="shared" ca="1" si="44"/>
        <v>0</v>
      </c>
      <c r="U72" s="49">
        <f t="shared" ca="1" si="44"/>
        <v>0</v>
      </c>
      <c r="V72" s="49">
        <f t="shared" ca="1" si="44"/>
        <v>0</v>
      </c>
      <c r="W72" s="49">
        <f t="shared" ca="1" si="44"/>
        <v>5.9882500727538321</v>
      </c>
      <c r="X72" s="49">
        <f t="shared" ca="1" si="44"/>
        <v>15.412206743169406</v>
      </c>
      <c r="Y72" s="49">
        <f t="shared" ca="1" si="44"/>
        <v>28.260899702308862</v>
      </c>
      <c r="Z72" s="49">
        <f t="shared" ca="1" si="44"/>
        <v>44.534328950172224</v>
      </c>
      <c r="AA72" s="49">
        <f t="shared" ca="1" si="44"/>
        <v>64.232494486759464</v>
      </c>
      <c r="AB72" s="49">
        <f t="shared" ca="1" si="44"/>
        <v>87.355396312070582</v>
      </c>
      <c r="AC72" s="49">
        <f t="shared" ca="1" si="44"/>
        <v>113.90303442610561</v>
      </c>
      <c r="AD72" s="49">
        <f t="shared" ca="1" si="44"/>
        <v>143.87540882886452</v>
      </c>
      <c r="AE72" s="49">
        <f t="shared" ca="1" si="44"/>
        <v>177.27251952034732</v>
      </c>
      <c r="AF72" s="49">
        <f t="shared" ca="1" si="44"/>
        <v>214.09436650055397</v>
      </c>
      <c r="AG72" s="49">
        <f t="shared" ca="1" si="44"/>
        <v>254.34094976948461</v>
      </c>
      <c r="AH72" s="49">
        <f t="shared" ca="1" si="44"/>
        <v>298.01226932713894</v>
      </c>
      <c r="AI72" s="49">
        <f t="shared" ca="1" si="26"/>
        <v>345.10832517351753</v>
      </c>
      <c r="AJ72" s="49">
        <f t="shared" ca="1" si="24"/>
        <v>395.6291173086197</v>
      </c>
      <c r="AK72" s="75">
        <f ca="1">T72*VLOOKUP('Tipo de Pilha_Furieri2014'!$E$1,'Área - us ur_Furieri2014'!$A$4:$R$6,2,FALSE)/1000</f>
        <v>0</v>
      </c>
      <c r="AL72" s="76">
        <f ca="1">U72*VLOOKUP('Tipo de Pilha_Furieri2014'!$E$1,'Área - us ur_Furieri2014'!$A$4:$R$6,3,FALSE)/1000</f>
        <v>0</v>
      </c>
      <c r="AM72" s="76">
        <f ca="1">V72*VLOOKUP('Tipo de Pilha_Furieri2014'!$E$1,'Área - us ur_Furieri2014'!$A$4:$R$6,4,FALSE)/1000</f>
        <v>0</v>
      </c>
      <c r="AN72" s="76">
        <f ca="1">W72*VLOOKUP('Tipo de Pilha_Furieri2014'!$E$1,'Área - us ur_Furieri2014'!$A$4:$R$6,5,FALSE)/1000</f>
        <v>5.8086025705712167E-4</v>
      </c>
      <c r="AO72" s="76">
        <f ca="1">X72*VLOOKUP('Tipo de Pilha_Furieri2014'!$E$1,'Área - us ur_Furieri2014'!$A$4:$R$6,6,FALSE)/1000</f>
        <v>2.4505408721639354E-3</v>
      </c>
      <c r="AP72" s="76">
        <f ca="1">Y72*VLOOKUP('Tipo de Pilha_Furieri2014'!$E$1,'Área - us ur_Furieri2014'!$A$4:$R$6,7,FALSE)/1000</f>
        <v>5.7369626395686992E-3</v>
      </c>
      <c r="AQ72" s="76">
        <f ca="1">Z72*VLOOKUP('Tipo de Pilha_Furieri2014'!$E$1,'Área - us ur_Furieri2014'!$A$4:$R$6,8,FALSE)/1000</f>
        <v>6.8137523293763502E-3</v>
      </c>
      <c r="AR72" s="76">
        <f ca="1">AA72*VLOOKUP('Tipo de Pilha_Furieri2014'!$E$1,'Área - us ur_Furieri2014'!$A$4:$R$6,9,FALSE)/1000</f>
        <v>7.0013418990567816E-3</v>
      </c>
      <c r="AS72" s="76">
        <f ca="1">AB72*VLOOKUP('Tipo de Pilha_Furieri2014'!$E$1,'Área - us ur_Furieri2014'!$A$4:$R$6,10,FALSE)/1000</f>
        <v>4.7171914008518117E-3</v>
      </c>
      <c r="AT72" s="76">
        <f ca="1">AC72*VLOOKUP('Tipo de Pilha_Furieri2014'!$E$1,'Área - us ur_Furieri2014'!$A$4:$R$6,11,FALSE)/1000</f>
        <v>3.9866062049136964E-3</v>
      </c>
      <c r="AU72" s="76">
        <f ca="1">AD72*VLOOKUP('Tipo de Pilha_Furieri2014'!$E$1,'Área - us ur_Furieri2014'!$A$4:$R$6,12,FALSE)/1000</f>
        <v>3.4530098118927487E-3</v>
      </c>
      <c r="AV72" s="76">
        <f ca="1">AE72*VLOOKUP('Tipo de Pilha_Furieri2014'!$E$1,'Área - us ur_Furieri2014'!$A$4:$R$6,13,FALSE)/1000</f>
        <v>1.063635117122084E-3</v>
      </c>
      <c r="AW72" s="76">
        <f ca="1">AF72*VLOOKUP('Tipo de Pilha_Furieri2014'!$E$1,'Área - us ur_Furieri2014'!$A$4:$R$6,14,FALSE)/1000</f>
        <v>6.422830995016619E-4</v>
      </c>
      <c r="AX72" s="76">
        <f ca="1">AG72*VLOOKUP('Tipo de Pilha_Furieri2014'!$E$1,'Área - us ur_Furieri2014'!$A$4:$R$6,15,FALSE)/1000</f>
        <v>2.5434094976948461E-4</v>
      </c>
      <c r="AY72" s="76">
        <f ca="1">AH72*VLOOKUP('Tipo de Pilha_Furieri2014'!$E$1,'Área - us ur_Furieri2014'!$A$4:$R$6,16,FALSE)/1000</f>
        <v>0</v>
      </c>
      <c r="AZ72" s="76">
        <f ca="1">AI72*VLOOKUP('Tipo de Pilha_Furieri2014'!$E$1,'Área - us ur_Furieri2014'!$A$4:$R$6,17,FALSE)/1000</f>
        <v>0</v>
      </c>
      <c r="BA72" s="77">
        <f ca="1">AJ72*VLOOKUP('Tipo de Pilha_Furieri2014'!$E$1,'Área - us ur_Furieri2014'!$A$4:$R$6,18,FALSE)/1000</f>
        <v>0</v>
      </c>
      <c r="BB72" s="70">
        <f t="shared" ca="1" si="45"/>
        <v>3.6700524581274374E-2</v>
      </c>
    </row>
    <row r="73" spans="1:54" ht="15" customHeight="1" x14ac:dyDescent="0.2">
      <c r="A73" s="94">
        <f>'Série Vento-5 dias'!J73</f>
        <v>42359</v>
      </c>
      <c r="B73" s="55">
        <f ca="1">'Série Vento-5 dias'!K73</f>
        <v>18.90067256</v>
      </c>
      <c r="C73" s="48">
        <f t="shared" ca="1" si="27"/>
        <v>9.4503362800000018E-2</v>
      </c>
      <c r="D73" s="49">
        <f t="shared" ca="1" si="28"/>
        <v>0.28351008839999997</v>
      </c>
      <c r="E73" s="49">
        <f t="shared" ca="1" si="29"/>
        <v>0.47251681400000001</v>
      </c>
      <c r="F73" s="49">
        <f t="shared" ca="1" si="30"/>
        <v>0.66152353959999999</v>
      </c>
      <c r="G73" s="49">
        <f t="shared" ca="1" si="31"/>
        <v>0.85053026520000008</v>
      </c>
      <c r="H73" s="49">
        <f t="shared" ca="1" si="32"/>
        <v>1.0395369908000001</v>
      </c>
      <c r="I73" s="49">
        <f t="shared" ca="1" si="33"/>
        <v>1.2285437164000002</v>
      </c>
      <c r="J73" s="49">
        <f t="shared" ca="1" si="34"/>
        <v>1.4175504420000002</v>
      </c>
      <c r="K73" s="49">
        <f t="shared" ca="1" si="35"/>
        <v>1.6065571676000001</v>
      </c>
      <c r="L73" s="49">
        <f t="shared" ca="1" si="36"/>
        <v>1.7955638932</v>
      </c>
      <c r="M73" s="49">
        <f t="shared" ca="1" si="37"/>
        <v>1.9845706188000003</v>
      </c>
      <c r="N73" s="49">
        <f t="shared" ca="1" si="38"/>
        <v>2.1735773443999999</v>
      </c>
      <c r="O73" s="49">
        <f t="shared" ca="1" si="39"/>
        <v>2.36258407</v>
      </c>
      <c r="P73" s="49">
        <f t="shared" ca="1" si="40"/>
        <v>2.5515907956000001</v>
      </c>
      <c r="Q73" s="49">
        <f t="shared" ca="1" si="41"/>
        <v>2.7405975211999998</v>
      </c>
      <c r="R73" s="49">
        <f t="shared" ca="1" si="42"/>
        <v>2.9296042468000008</v>
      </c>
      <c r="S73" s="50">
        <f t="shared" ca="1" si="43"/>
        <v>3.1186109724000004</v>
      </c>
      <c r="T73" s="48">
        <f t="shared" ca="1" si="44"/>
        <v>0</v>
      </c>
      <c r="U73" s="49">
        <f t="shared" ca="1" si="44"/>
        <v>0</v>
      </c>
      <c r="V73" s="49">
        <f t="shared" ca="1" si="44"/>
        <v>1.1677657594172151</v>
      </c>
      <c r="W73" s="49">
        <f t="shared" ca="1" si="44"/>
        <v>8.8970711545569401</v>
      </c>
      <c r="X73" s="49">
        <f t="shared" ca="1" si="44"/>
        <v>20.770307459052582</v>
      </c>
      <c r="Y73" s="49">
        <f t="shared" ca="1" si="44"/>
        <v>36.787474672904132</v>
      </c>
      <c r="Z73" s="49">
        <f t="shared" ca="1" si="44"/>
        <v>56.948572796111605</v>
      </c>
      <c r="AA73" s="49">
        <f t="shared" ca="1" si="44"/>
        <v>81.253601828674974</v>
      </c>
      <c r="AB73" s="49">
        <f t="shared" ca="1" si="44"/>
        <v>109.70256177059423</v>
      </c>
      <c r="AC73" s="49">
        <f t="shared" ca="1" si="44"/>
        <v>142.2954526218694</v>
      </c>
      <c r="AD73" s="49">
        <f t="shared" ca="1" si="44"/>
        <v>179.03227438250053</v>
      </c>
      <c r="AE73" s="49">
        <f t="shared" ca="1" si="44"/>
        <v>219.91302705248745</v>
      </c>
      <c r="AF73" s="49">
        <f t="shared" ca="1" si="44"/>
        <v>264.93771063183038</v>
      </c>
      <c r="AG73" s="49">
        <f t="shared" ca="1" si="44"/>
        <v>314.10632512052916</v>
      </c>
      <c r="AH73" s="49">
        <f t="shared" ca="1" si="44"/>
        <v>367.41887051858379</v>
      </c>
      <c r="AI73" s="49">
        <f t="shared" ca="1" si="26"/>
        <v>424.87534682599471</v>
      </c>
      <c r="AJ73" s="49">
        <f t="shared" ca="1" si="24"/>
        <v>486.4757540427612</v>
      </c>
      <c r="AK73" s="75">
        <f ca="1">T73*VLOOKUP('Tipo de Pilha_Furieri2014'!$E$1,'Área - us ur_Furieri2014'!$A$4:$R$6,2,FALSE)/1000</f>
        <v>0</v>
      </c>
      <c r="AL73" s="76">
        <f ca="1">U73*VLOOKUP('Tipo de Pilha_Furieri2014'!$E$1,'Área - us ur_Furieri2014'!$A$4:$R$6,3,FALSE)/1000</f>
        <v>0</v>
      </c>
      <c r="AM73" s="76">
        <f ca="1">V73*VLOOKUP('Tipo de Pilha_Furieri2014'!$E$1,'Área - us ur_Furieri2014'!$A$4:$R$6,4,FALSE)/1000</f>
        <v>8.5246900437456697E-5</v>
      </c>
      <c r="AN73" s="76">
        <f ca="1">W73*VLOOKUP('Tipo de Pilha_Furieri2014'!$E$1,'Área - us ur_Furieri2014'!$A$4:$R$6,5,FALSE)/1000</f>
        <v>8.6301590199202303E-4</v>
      </c>
      <c r="AO73" s="76">
        <f ca="1">X73*VLOOKUP('Tipo de Pilha_Furieri2014'!$E$1,'Área - us ur_Furieri2014'!$A$4:$R$6,6,FALSE)/1000</f>
        <v>3.3024788859893602E-3</v>
      </c>
      <c r="AP73" s="76">
        <f ca="1">Y73*VLOOKUP('Tipo de Pilha_Furieri2014'!$E$1,'Área - us ur_Furieri2014'!$A$4:$R$6,7,FALSE)/1000</f>
        <v>7.4678573585995386E-3</v>
      </c>
      <c r="AQ73" s="76">
        <f ca="1">Z73*VLOOKUP('Tipo de Pilha_Furieri2014'!$E$1,'Área - us ur_Furieri2014'!$A$4:$R$6,8,FALSE)/1000</f>
        <v>8.7131316378050751E-3</v>
      </c>
      <c r="AR73" s="76">
        <f ca="1">AA73*VLOOKUP('Tipo de Pilha_Furieri2014'!$E$1,'Área - us ur_Furieri2014'!$A$4:$R$6,9,FALSE)/1000</f>
        <v>8.8566425993255714E-3</v>
      </c>
      <c r="AS73" s="76">
        <f ca="1">AB73*VLOOKUP('Tipo de Pilha_Furieri2014'!$E$1,'Área - us ur_Furieri2014'!$A$4:$R$6,10,FALSE)/1000</f>
        <v>5.9239383356120886E-3</v>
      </c>
      <c r="AT73" s="76">
        <f ca="1">AC73*VLOOKUP('Tipo de Pilha_Furieri2014'!$E$1,'Área - us ur_Furieri2014'!$A$4:$R$6,11,FALSE)/1000</f>
        <v>4.9803408417654297E-3</v>
      </c>
      <c r="AU73" s="76">
        <f ca="1">AD73*VLOOKUP('Tipo de Pilha_Furieri2014'!$E$1,'Área - us ur_Furieri2014'!$A$4:$R$6,12,FALSE)/1000</f>
        <v>4.2967745851800127E-3</v>
      </c>
      <c r="AV73" s="76">
        <f ca="1">AE73*VLOOKUP('Tipo de Pilha_Furieri2014'!$E$1,'Área - us ur_Furieri2014'!$A$4:$R$6,13,FALSE)/1000</f>
        <v>1.3194781623149248E-3</v>
      </c>
      <c r="AW73" s="76">
        <f ca="1">AF73*VLOOKUP('Tipo de Pilha_Furieri2014'!$E$1,'Área - us ur_Furieri2014'!$A$4:$R$6,14,FALSE)/1000</f>
        <v>7.9481313189549117E-4</v>
      </c>
      <c r="AX73" s="76">
        <f ca="1">AG73*VLOOKUP('Tipo de Pilha_Furieri2014'!$E$1,'Área - us ur_Furieri2014'!$A$4:$R$6,15,FALSE)/1000</f>
        <v>3.1410632512052916E-4</v>
      </c>
      <c r="AY73" s="76">
        <f ca="1">AH73*VLOOKUP('Tipo de Pilha_Furieri2014'!$E$1,'Área - us ur_Furieri2014'!$A$4:$R$6,16,FALSE)/1000</f>
        <v>0</v>
      </c>
      <c r="AZ73" s="76">
        <f ca="1">AI73*VLOOKUP('Tipo de Pilha_Furieri2014'!$E$1,'Área - us ur_Furieri2014'!$A$4:$R$6,17,FALSE)/1000</f>
        <v>0</v>
      </c>
      <c r="BA73" s="77">
        <f ca="1">AJ73*VLOOKUP('Tipo de Pilha_Furieri2014'!$E$1,'Área - us ur_Furieri2014'!$A$4:$R$6,18,FALSE)/1000</f>
        <v>0</v>
      </c>
      <c r="BB73" s="70">
        <f t="shared" ca="1" si="45"/>
        <v>4.69178246660375E-2</v>
      </c>
    </row>
    <row r="74" spans="1:54" ht="15" customHeight="1" x14ac:dyDescent="0.2">
      <c r="A74" s="94">
        <f>'Série Vento-5 dias'!J74</f>
        <v>42364</v>
      </c>
      <c r="B74" s="55">
        <f ca="1">'Série Vento-5 dias'!K74</f>
        <v>18.90067256</v>
      </c>
      <c r="C74" s="48">
        <f t="shared" ca="1" si="27"/>
        <v>9.4503362800000018E-2</v>
      </c>
      <c r="D74" s="49">
        <f t="shared" ca="1" si="28"/>
        <v>0.28351008839999997</v>
      </c>
      <c r="E74" s="49">
        <f t="shared" ca="1" si="29"/>
        <v>0.47251681400000001</v>
      </c>
      <c r="F74" s="49">
        <f t="shared" ca="1" si="30"/>
        <v>0.66152353959999999</v>
      </c>
      <c r="G74" s="49">
        <f t="shared" ca="1" si="31"/>
        <v>0.85053026520000008</v>
      </c>
      <c r="H74" s="49">
        <f t="shared" ca="1" si="32"/>
        <v>1.0395369908000001</v>
      </c>
      <c r="I74" s="49">
        <f t="shared" ca="1" si="33"/>
        <v>1.2285437164000002</v>
      </c>
      <c r="J74" s="49">
        <f t="shared" ca="1" si="34"/>
        <v>1.4175504420000002</v>
      </c>
      <c r="K74" s="49">
        <f t="shared" ca="1" si="35"/>
        <v>1.6065571676000001</v>
      </c>
      <c r="L74" s="49">
        <f t="shared" ca="1" si="36"/>
        <v>1.7955638932</v>
      </c>
      <c r="M74" s="49">
        <f t="shared" ca="1" si="37"/>
        <v>1.9845706188000003</v>
      </c>
      <c r="N74" s="49">
        <f t="shared" ca="1" si="38"/>
        <v>2.1735773443999999</v>
      </c>
      <c r="O74" s="49">
        <f t="shared" ca="1" si="39"/>
        <v>2.36258407</v>
      </c>
      <c r="P74" s="49">
        <f t="shared" ca="1" si="40"/>
        <v>2.5515907956000001</v>
      </c>
      <c r="Q74" s="49">
        <f t="shared" ca="1" si="41"/>
        <v>2.7405975211999998</v>
      </c>
      <c r="R74" s="49">
        <f t="shared" ca="1" si="42"/>
        <v>2.9296042468000008</v>
      </c>
      <c r="S74" s="50">
        <f t="shared" ca="1" si="43"/>
        <v>3.1186109724000004</v>
      </c>
      <c r="T74" s="48">
        <f t="shared" ca="1" si="44"/>
        <v>0</v>
      </c>
      <c r="U74" s="49">
        <f t="shared" ca="1" si="44"/>
        <v>0</v>
      </c>
      <c r="V74" s="49">
        <f t="shared" ca="1" si="44"/>
        <v>1.1677657594172151</v>
      </c>
      <c r="W74" s="49">
        <f t="shared" ca="1" si="44"/>
        <v>8.8970711545569401</v>
      </c>
      <c r="X74" s="49">
        <f t="shared" ca="1" si="44"/>
        <v>20.770307459052582</v>
      </c>
      <c r="Y74" s="49">
        <f t="shared" ca="1" si="44"/>
        <v>36.787474672904132</v>
      </c>
      <c r="Z74" s="49">
        <f t="shared" ca="1" si="44"/>
        <v>56.948572796111605</v>
      </c>
      <c r="AA74" s="49">
        <f t="shared" ca="1" si="44"/>
        <v>81.253601828674974</v>
      </c>
      <c r="AB74" s="49">
        <f t="shared" ca="1" si="44"/>
        <v>109.70256177059423</v>
      </c>
      <c r="AC74" s="49">
        <f t="shared" ca="1" si="44"/>
        <v>142.2954526218694</v>
      </c>
      <c r="AD74" s="49">
        <f t="shared" ca="1" si="44"/>
        <v>179.03227438250053</v>
      </c>
      <c r="AE74" s="49">
        <f t="shared" ca="1" si="44"/>
        <v>219.91302705248745</v>
      </c>
      <c r="AF74" s="49">
        <f t="shared" ca="1" si="44"/>
        <v>264.93771063183038</v>
      </c>
      <c r="AG74" s="49">
        <f t="shared" ca="1" si="44"/>
        <v>314.10632512052916</v>
      </c>
      <c r="AH74" s="49">
        <f t="shared" ca="1" si="44"/>
        <v>367.41887051858379</v>
      </c>
      <c r="AI74" s="49">
        <f t="shared" ca="1" si="26"/>
        <v>424.87534682599471</v>
      </c>
      <c r="AJ74" s="49">
        <f t="shared" ca="1" si="24"/>
        <v>486.4757540427612</v>
      </c>
      <c r="AK74" s="75">
        <f ca="1">T74*VLOOKUP('Tipo de Pilha_Furieri2014'!$E$1,'Área - us ur_Furieri2014'!$A$4:$R$6,2,FALSE)/1000</f>
        <v>0</v>
      </c>
      <c r="AL74" s="76">
        <f ca="1">U74*VLOOKUP('Tipo de Pilha_Furieri2014'!$E$1,'Área - us ur_Furieri2014'!$A$4:$R$6,3,FALSE)/1000</f>
        <v>0</v>
      </c>
      <c r="AM74" s="76">
        <f ca="1">V74*VLOOKUP('Tipo de Pilha_Furieri2014'!$E$1,'Área - us ur_Furieri2014'!$A$4:$R$6,4,FALSE)/1000</f>
        <v>8.5246900437456697E-5</v>
      </c>
      <c r="AN74" s="76">
        <f ca="1">W74*VLOOKUP('Tipo de Pilha_Furieri2014'!$E$1,'Área - us ur_Furieri2014'!$A$4:$R$6,5,FALSE)/1000</f>
        <v>8.6301590199202303E-4</v>
      </c>
      <c r="AO74" s="76">
        <f ca="1">X74*VLOOKUP('Tipo de Pilha_Furieri2014'!$E$1,'Área - us ur_Furieri2014'!$A$4:$R$6,6,FALSE)/1000</f>
        <v>3.3024788859893602E-3</v>
      </c>
      <c r="AP74" s="76">
        <f ca="1">Y74*VLOOKUP('Tipo de Pilha_Furieri2014'!$E$1,'Área - us ur_Furieri2014'!$A$4:$R$6,7,FALSE)/1000</f>
        <v>7.4678573585995386E-3</v>
      </c>
      <c r="AQ74" s="76">
        <f ca="1">Z74*VLOOKUP('Tipo de Pilha_Furieri2014'!$E$1,'Área - us ur_Furieri2014'!$A$4:$R$6,8,FALSE)/1000</f>
        <v>8.7131316378050751E-3</v>
      </c>
      <c r="AR74" s="76">
        <f ca="1">AA74*VLOOKUP('Tipo de Pilha_Furieri2014'!$E$1,'Área - us ur_Furieri2014'!$A$4:$R$6,9,FALSE)/1000</f>
        <v>8.8566425993255714E-3</v>
      </c>
      <c r="AS74" s="76">
        <f ca="1">AB74*VLOOKUP('Tipo de Pilha_Furieri2014'!$E$1,'Área - us ur_Furieri2014'!$A$4:$R$6,10,FALSE)/1000</f>
        <v>5.9239383356120886E-3</v>
      </c>
      <c r="AT74" s="76">
        <f ca="1">AC74*VLOOKUP('Tipo de Pilha_Furieri2014'!$E$1,'Área - us ur_Furieri2014'!$A$4:$R$6,11,FALSE)/1000</f>
        <v>4.9803408417654297E-3</v>
      </c>
      <c r="AU74" s="76">
        <f ca="1">AD74*VLOOKUP('Tipo de Pilha_Furieri2014'!$E$1,'Área - us ur_Furieri2014'!$A$4:$R$6,12,FALSE)/1000</f>
        <v>4.2967745851800127E-3</v>
      </c>
      <c r="AV74" s="76">
        <f ca="1">AE74*VLOOKUP('Tipo de Pilha_Furieri2014'!$E$1,'Área - us ur_Furieri2014'!$A$4:$R$6,13,FALSE)/1000</f>
        <v>1.3194781623149248E-3</v>
      </c>
      <c r="AW74" s="76">
        <f ca="1">AF74*VLOOKUP('Tipo de Pilha_Furieri2014'!$E$1,'Área - us ur_Furieri2014'!$A$4:$R$6,14,FALSE)/1000</f>
        <v>7.9481313189549117E-4</v>
      </c>
      <c r="AX74" s="76">
        <f ca="1">AG74*VLOOKUP('Tipo de Pilha_Furieri2014'!$E$1,'Área - us ur_Furieri2014'!$A$4:$R$6,15,FALSE)/1000</f>
        <v>3.1410632512052916E-4</v>
      </c>
      <c r="AY74" s="76">
        <f ca="1">AH74*VLOOKUP('Tipo de Pilha_Furieri2014'!$E$1,'Área - us ur_Furieri2014'!$A$4:$R$6,16,FALSE)/1000</f>
        <v>0</v>
      </c>
      <c r="AZ74" s="76">
        <f ca="1">AI74*VLOOKUP('Tipo de Pilha_Furieri2014'!$E$1,'Área - us ur_Furieri2014'!$A$4:$R$6,17,FALSE)/1000</f>
        <v>0</v>
      </c>
      <c r="BA74" s="77">
        <f ca="1">AJ74*VLOOKUP('Tipo de Pilha_Furieri2014'!$E$1,'Área - us ur_Furieri2014'!$A$4:$R$6,18,FALSE)/1000</f>
        <v>0</v>
      </c>
      <c r="BB74" s="70">
        <f t="shared" ca="1" si="45"/>
        <v>4.69178246660375E-2</v>
      </c>
    </row>
    <row r="75" spans="1:54" ht="15" customHeight="1" thickBot="1" x14ac:dyDescent="0.25">
      <c r="A75" s="95">
        <f>'Série Vento-5 dias'!J75</f>
        <v>42369</v>
      </c>
      <c r="B75" s="56">
        <f ca="1">'Série Vento-5 dias'!K75</f>
        <v>18.041551079999998</v>
      </c>
      <c r="C75" s="51">
        <f t="shared" ca="1" si="27"/>
        <v>9.0207755400000006E-2</v>
      </c>
      <c r="D75" s="52">
        <f t="shared" ca="1" si="28"/>
        <v>0.27062326619999993</v>
      </c>
      <c r="E75" s="52">
        <f t="shared" ca="1" si="29"/>
        <v>0.45103877699999995</v>
      </c>
      <c r="F75" s="52">
        <f t="shared" ca="1" si="30"/>
        <v>0.6314542877999999</v>
      </c>
      <c r="G75" s="52">
        <f t="shared" ca="1" si="31"/>
        <v>0.81186979859999997</v>
      </c>
      <c r="H75" s="52">
        <f t="shared" ca="1" si="32"/>
        <v>0.99228530940000004</v>
      </c>
      <c r="I75" s="52">
        <f t="shared" ca="1" si="33"/>
        <v>1.1727008202</v>
      </c>
      <c r="J75" s="52">
        <f t="shared" ca="1" si="34"/>
        <v>1.3531163310000001</v>
      </c>
      <c r="K75" s="52">
        <f t="shared" ca="1" si="35"/>
        <v>1.5335318417999999</v>
      </c>
      <c r="L75" s="52">
        <f t="shared" ca="1" si="36"/>
        <v>1.7139473525999998</v>
      </c>
      <c r="M75" s="52">
        <f t="shared" ca="1" si="37"/>
        <v>1.8943628634</v>
      </c>
      <c r="N75" s="52">
        <f t="shared" ca="1" si="38"/>
        <v>2.0747783741999997</v>
      </c>
      <c r="O75" s="52">
        <f t="shared" ca="1" si="39"/>
        <v>2.2551938849999997</v>
      </c>
      <c r="P75" s="52">
        <f t="shared" ca="1" si="40"/>
        <v>2.4356093957999998</v>
      </c>
      <c r="Q75" s="52">
        <f t="shared" ca="1" si="41"/>
        <v>2.6160249065999994</v>
      </c>
      <c r="R75" s="52">
        <f t="shared" ca="1" si="42"/>
        <v>2.7964404173999999</v>
      </c>
      <c r="S75" s="53">
        <f t="shared" ca="1" si="43"/>
        <v>2.9768559282</v>
      </c>
      <c r="T75" s="51">
        <f t="shared" ca="1" si="44"/>
        <v>0</v>
      </c>
      <c r="U75" s="52">
        <f t="shared" ca="1" si="44"/>
        <v>0</v>
      </c>
      <c r="V75" s="52">
        <f t="shared" ca="1" si="44"/>
        <v>0.55164197298403106</v>
      </c>
      <c r="W75" s="52">
        <f t="shared" ca="1" si="44"/>
        <v>7.3902193392342994</v>
      </c>
      <c r="X75" s="52">
        <f t="shared" ca="1" si="44"/>
        <v>18.004568463802663</v>
      </c>
      <c r="Y75" s="52">
        <f t="shared" ca="1" si="44"/>
        <v>32.39468934668912</v>
      </c>
      <c r="Z75" s="52">
        <f t="shared" ca="1" si="44"/>
        <v>50.560581987893663</v>
      </c>
      <c r="AA75" s="52">
        <f t="shared" ca="1" si="44"/>
        <v>72.502246387416307</v>
      </c>
      <c r="AB75" s="52">
        <f t="shared" ca="1" si="44"/>
        <v>98.219682545257001</v>
      </c>
      <c r="AC75" s="52">
        <f t="shared" ca="1" si="44"/>
        <v>127.71289046141578</v>
      </c>
      <c r="AD75" s="52">
        <f t="shared" ca="1" si="44"/>
        <v>160.98187013589276</v>
      </c>
      <c r="AE75" s="52">
        <f t="shared" ca="1" si="44"/>
        <v>198.02662156868766</v>
      </c>
      <c r="AF75" s="52">
        <f t="shared" ca="1" si="44"/>
        <v>238.84714475980076</v>
      </c>
      <c r="AG75" s="52">
        <f t="shared" ca="1" si="44"/>
        <v>283.44343970923188</v>
      </c>
      <c r="AH75" s="52">
        <f t="shared" ca="1" si="44"/>
        <v>331.81550641698101</v>
      </c>
      <c r="AI75" s="52">
        <f t="shared" ca="1" si="26"/>
        <v>383.96334488304853</v>
      </c>
      <c r="AJ75" s="52">
        <f t="shared" ca="1" si="24"/>
        <v>439.88695510743401</v>
      </c>
      <c r="AK75" s="78">
        <f ca="1">T75*VLOOKUP('Tipo de Pilha_Furieri2014'!$E$1,'Área - us ur_Furieri2014'!$A$4:$R$6,2,FALSE)/1000</f>
        <v>0</v>
      </c>
      <c r="AL75" s="79">
        <f ca="1">U75*VLOOKUP('Tipo de Pilha_Furieri2014'!$E$1,'Área - us ur_Furieri2014'!$A$4:$R$6,3,FALSE)/1000</f>
        <v>0</v>
      </c>
      <c r="AM75" s="79">
        <f ca="1">V75*VLOOKUP('Tipo de Pilha_Furieri2014'!$E$1,'Área - us ur_Furieri2014'!$A$4:$R$6,4,FALSE)/1000</f>
        <v>4.0269864027834262E-5</v>
      </c>
      <c r="AN75" s="79">
        <f ca="1">W75*VLOOKUP('Tipo de Pilha_Furieri2014'!$E$1,'Área - us ur_Furieri2014'!$A$4:$R$6,5,FALSE)/1000</f>
        <v>7.1685127590572699E-4</v>
      </c>
      <c r="AO75" s="79">
        <f ca="1">X75*VLOOKUP('Tipo de Pilha_Furieri2014'!$E$1,'Área - us ur_Furieri2014'!$A$4:$R$6,6,FALSE)/1000</f>
        <v>2.8627263857446232E-3</v>
      </c>
      <c r="AP75" s="79">
        <f ca="1">Y75*VLOOKUP('Tipo de Pilha_Furieri2014'!$E$1,'Área - us ur_Furieri2014'!$A$4:$R$6,7,FALSE)/1000</f>
        <v>6.5761219373778913E-3</v>
      </c>
      <c r="AQ75" s="79">
        <f ca="1">Z75*VLOOKUP('Tipo de Pilha_Furieri2014'!$E$1,'Área - us ur_Furieri2014'!$A$4:$R$6,8,FALSE)/1000</f>
        <v>7.7357690441477306E-3</v>
      </c>
      <c r="AR75" s="79">
        <f ca="1">AA75*VLOOKUP('Tipo de Pilha_Furieri2014'!$E$1,'Área - us ur_Furieri2014'!$A$4:$R$6,9,FALSE)/1000</f>
        <v>7.9027448562283779E-3</v>
      </c>
      <c r="AS75" s="79">
        <f ca="1">AB75*VLOOKUP('Tipo de Pilha_Furieri2014'!$E$1,'Área - us ur_Furieri2014'!$A$4:$R$6,10,FALSE)/1000</f>
        <v>5.3038628574438793E-3</v>
      </c>
      <c r="AT75" s="79">
        <f ca="1">AC75*VLOOKUP('Tipo de Pilha_Furieri2014'!$E$1,'Área - us ur_Furieri2014'!$A$4:$R$6,11,FALSE)/1000</f>
        <v>4.4699511661495531E-3</v>
      </c>
      <c r="AU75" s="79">
        <f ca="1">AD75*VLOOKUP('Tipo de Pilha_Furieri2014'!$E$1,'Área - us ur_Furieri2014'!$A$4:$R$6,12,FALSE)/1000</f>
        <v>3.8635648832614266E-3</v>
      </c>
      <c r="AV75" s="79">
        <f ca="1">AE75*VLOOKUP('Tipo de Pilha_Furieri2014'!$E$1,'Área - us ur_Furieri2014'!$A$4:$R$6,13,FALSE)/1000</f>
        <v>1.188159729412126E-3</v>
      </c>
      <c r="AW75" s="79">
        <f ca="1">AF75*VLOOKUP('Tipo de Pilha_Furieri2014'!$E$1,'Área - us ur_Furieri2014'!$A$4:$R$6,14,FALSE)/1000</f>
        <v>7.1654143427940227E-4</v>
      </c>
      <c r="AX75" s="79">
        <f ca="1">AG75*VLOOKUP('Tipo de Pilha_Furieri2014'!$E$1,'Área - us ur_Furieri2014'!$A$4:$R$6,15,FALSE)/1000</f>
        <v>2.8344343970923189E-4</v>
      </c>
      <c r="AY75" s="79">
        <f ca="1">AH75*VLOOKUP('Tipo de Pilha_Furieri2014'!$E$1,'Área - us ur_Furieri2014'!$A$4:$R$6,16,FALSE)/1000</f>
        <v>0</v>
      </c>
      <c r="AZ75" s="79">
        <f ca="1">AI75*VLOOKUP('Tipo de Pilha_Furieri2014'!$E$1,'Área - us ur_Furieri2014'!$A$4:$R$6,17,FALSE)/1000</f>
        <v>0</v>
      </c>
      <c r="BA75" s="80">
        <f ca="1">AJ75*VLOOKUP('Tipo de Pilha_Furieri2014'!$E$1,'Área - us ur_Furieri2014'!$A$4:$R$6,18,FALSE)/1000</f>
        <v>0</v>
      </c>
      <c r="BB75" s="71">
        <f t="shared" ca="1" si="45"/>
        <v>4.1660006873687809E-2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I20" sqref="I20"/>
    </sheetView>
  </sheetViews>
  <sheetFormatPr defaultColWidth="9.33203125" defaultRowHeight="15" customHeight="1" x14ac:dyDescent="0.2"/>
  <cols>
    <col min="1" max="1" width="20" style="2" customWidth="1"/>
    <col min="2" max="4" width="18.83203125" style="2" customWidth="1"/>
    <col min="5" max="5" width="26.33203125" style="2" customWidth="1"/>
    <col min="6" max="6" width="28.83203125" style="2" customWidth="1"/>
    <col min="7" max="7" width="22" style="2" customWidth="1"/>
    <col min="8" max="10" width="18.83203125" style="2" customWidth="1"/>
    <col min="11" max="16384" width="9.33203125" style="2"/>
  </cols>
  <sheetData>
    <row r="1" spans="1:13" ht="15" customHeight="1" x14ac:dyDescent="0.2">
      <c r="A1" s="374" t="s">
        <v>157</v>
      </c>
      <c r="B1" s="374" t="s">
        <v>23</v>
      </c>
      <c r="C1" s="374" t="s">
        <v>22</v>
      </c>
      <c r="D1" s="374" t="s">
        <v>44</v>
      </c>
      <c r="E1" s="365" t="s">
        <v>176</v>
      </c>
      <c r="F1" s="365" t="s">
        <v>177</v>
      </c>
      <c r="G1" s="365" t="s">
        <v>78</v>
      </c>
      <c r="H1" s="367" t="s">
        <v>74</v>
      </c>
      <c r="I1" s="367"/>
      <c r="J1" s="367"/>
    </row>
    <row r="2" spans="1:13" ht="15" customHeight="1" x14ac:dyDescent="0.2">
      <c r="A2" s="375"/>
      <c r="B2" s="375"/>
      <c r="C2" s="375"/>
      <c r="D2" s="375"/>
      <c r="E2" s="366"/>
      <c r="F2" s="366"/>
      <c r="G2" s="366"/>
      <c r="H2" s="43" t="s">
        <v>75</v>
      </c>
      <c r="I2" s="43" t="s">
        <v>76</v>
      </c>
      <c r="J2" s="43" t="s">
        <v>77</v>
      </c>
    </row>
    <row r="3" spans="1:13" ht="15" customHeight="1" x14ac:dyDescent="0.2">
      <c r="A3" s="368" t="s">
        <v>159</v>
      </c>
      <c r="B3" s="22" t="s">
        <v>144</v>
      </c>
      <c r="C3" s="156" t="s">
        <v>80</v>
      </c>
      <c r="D3" s="42">
        <f>Dados!K4</f>
        <v>8190.0849622892856</v>
      </c>
      <c r="E3" s="44">
        <f>Dados!Q4</f>
        <v>0.9658189282842603</v>
      </c>
      <c r="F3" s="42">
        <v>1</v>
      </c>
      <c r="G3" s="42">
        <v>1</v>
      </c>
      <c r="H3" s="98">
        <f>'P - 1 dia'!$BF$7*D3*G3</f>
        <v>141.94811314893261</v>
      </c>
      <c r="I3" s="68">
        <f>J3/365</f>
        <v>70.77960710439929</v>
      </c>
      <c r="J3" s="97">
        <f>'P - 1 dia'!$BE$7*D3*G3</f>
        <v>25834.556593105739</v>
      </c>
      <c r="K3" s="57"/>
      <c r="L3" s="103"/>
    </row>
    <row r="4" spans="1:13" ht="15" customHeight="1" x14ac:dyDescent="0.2">
      <c r="A4" s="369"/>
      <c r="B4" s="22" t="s">
        <v>146</v>
      </c>
      <c r="C4" s="156" t="s">
        <v>80</v>
      </c>
      <c r="D4" s="42">
        <f>Dados!K5</f>
        <v>8394.1127764581342</v>
      </c>
      <c r="E4" s="44">
        <f>Dados!Q5</f>
        <v>1.006320156522982</v>
      </c>
      <c r="F4" s="42">
        <v>1</v>
      </c>
      <c r="G4" s="42">
        <v>1</v>
      </c>
      <c r="H4" s="98">
        <f>'P - 1 dia'!$BF$7*D4*G4</f>
        <v>145.48426245440623</v>
      </c>
      <c r="I4" s="68">
        <f t="shared" ref="I4:I8" si="0">J4/365</f>
        <v>72.542837716991613</v>
      </c>
      <c r="J4" s="97">
        <f>'P - 1 dia'!$BE$7*D4*G4</f>
        <v>26478.135766701937</v>
      </c>
      <c r="K4" s="57"/>
      <c r="L4" s="3"/>
    </row>
    <row r="5" spans="1:13" ht="15" customHeight="1" x14ac:dyDescent="0.2">
      <c r="A5" s="369"/>
      <c r="B5" s="22" t="s">
        <v>160</v>
      </c>
      <c r="C5" s="156" t="s">
        <v>80</v>
      </c>
      <c r="D5" s="157">
        <f>Dados!K6</f>
        <v>11852.387964358308</v>
      </c>
      <c r="E5" s="44">
        <f>Dados!Q6</f>
        <v>2.9530289989593808</v>
      </c>
      <c r="F5" s="157">
        <v>3</v>
      </c>
      <c r="G5" s="42">
        <v>1</v>
      </c>
      <c r="H5" s="98">
        <f ca="1">'P - 3 dias'!$BF$7*D5*G5</f>
        <v>316.99225712541835</v>
      </c>
      <c r="I5" s="68">
        <f t="shared" ca="1" si="0"/>
        <v>105.08510441691952</v>
      </c>
      <c r="J5" s="97">
        <f ca="1">'P - 3 dias'!$BE$7*D5*G5</f>
        <v>38356.063112175623</v>
      </c>
      <c r="K5" s="57"/>
      <c r="L5" s="3"/>
    </row>
    <row r="6" spans="1:13" ht="15" customHeight="1" x14ac:dyDescent="0.2">
      <c r="A6" s="369"/>
      <c r="B6" s="22" t="s">
        <v>161</v>
      </c>
      <c r="C6" s="156" t="s">
        <v>80</v>
      </c>
      <c r="D6" s="157">
        <f>Dados!K7</f>
        <v>13080.867864443308</v>
      </c>
      <c r="E6" s="44">
        <f>Dados!Q7</f>
        <v>2.6756974941094067</v>
      </c>
      <c r="F6" s="157">
        <v>3</v>
      </c>
      <c r="G6" s="42">
        <v>1</v>
      </c>
      <c r="H6" s="98">
        <f ca="1">'P - 3 dias'!$BF$7*D6*G6</f>
        <v>349.84796666953605</v>
      </c>
      <c r="I6" s="68">
        <f t="shared" ca="1" si="0"/>
        <v>115.97699716990097</v>
      </c>
      <c r="J6" s="97">
        <f ca="1">'P - 3 dias'!$BE$7*D6*G6</f>
        <v>42331.603967013856</v>
      </c>
      <c r="K6" s="57"/>
      <c r="L6" s="3"/>
    </row>
    <row r="7" spans="1:13" ht="15" customHeight="1" x14ac:dyDescent="0.2">
      <c r="A7" s="369"/>
      <c r="B7" s="22" t="s">
        <v>150</v>
      </c>
      <c r="C7" s="156" t="s">
        <v>80</v>
      </c>
      <c r="D7" s="157">
        <f>Dados!K8</f>
        <v>20880.847140974747</v>
      </c>
      <c r="E7" s="44">
        <f>Dados!Q8</f>
        <v>1.6365607638780533</v>
      </c>
      <c r="F7" s="157">
        <v>2</v>
      </c>
      <c r="G7" s="42">
        <v>1</v>
      </c>
      <c r="H7" s="98">
        <f ca="1">'P - 2 dias'!$BF$7*D7*G7</f>
        <v>501.7036698237203</v>
      </c>
      <c r="I7" s="68">
        <f t="shared" ca="1" si="0"/>
        <v>250.16456961073177</v>
      </c>
      <c r="J7" s="97">
        <f ca="1">'P - 2 dias'!$BE$7*D7*G7</f>
        <v>91310.067907917095</v>
      </c>
      <c r="K7" s="57"/>
      <c r="L7" s="3"/>
    </row>
    <row r="8" spans="1:13" ht="15" customHeight="1" x14ac:dyDescent="0.2">
      <c r="A8" s="369"/>
      <c r="B8" s="22" t="s">
        <v>162</v>
      </c>
      <c r="C8" s="156" t="s">
        <v>80</v>
      </c>
      <c r="D8" s="157">
        <f>Dados!K9</f>
        <v>16624.201706775224</v>
      </c>
      <c r="E8" s="44">
        <f>Dados!Q9</f>
        <v>2.6522513233323415</v>
      </c>
      <c r="F8" s="157">
        <v>3</v>
      </c>
      <c r="G8" s="42">
        <v>1</v>
      </c>
      <c r="H8" s="98">
        <f ca="1">'P - 3 dias'!$BF$7*D8*G8</f>
        <v>444.61447244097332</v>
      </c>
      <c r="I8" s="68">
        <f t="shared" ca="1" si="0"/>
        <v>147.39274291878843</v>
      </c>
      <c r="J8" s="97">
        <f ca="1">'P - 3 dias'!$BE$7*D8*G8</f>
        <v>53798.351165357773</v>
      </c>
      <c r="K8" s="57"/>
      <c r="L8" s="3"/>
      <c r="M8" s="41"/>
    </row>
    <row r="9" spans="1:13" ht="15" customHeight="1" x14ac:dyDescent="0.2">
      <c r="A9" s="370"/>
      <c r="B9" s="371" t="s">
        <v>24</v>
      </c>
      <c r="C9" s="372"/>
      <c r="D9" s="372"/>
      <c r="E9" s="372"/>
      <c r="F9" s="372"/>
      <c r="G9" s="373"/>
      <c r="H9" s="23">
        <f ca="1">SUM(H3:H8)</f>
        <v>1900.5907416629868</v>
      </c>
      <c r="I9" s="23">
        <f t="shared" ref="I9:J9" ca="1" si="1">SUM(I3:I8)</f>
        <v>761.94185893773169</v>
      </c>
      <c r="J9" s="23">
        <f t="shared" ca="1" si="1"/>
        <v>278108.77851227205</v>
      </c>
      <c r="K9" s="57"/>
      <c r="L9" s="25"/>
      <c r="M9" s="25"/>
    </row>
    <row r="10" spans="1:13" ht="15" customHeight="1" x14ac:dyDescent="0.2">
      <c r="A10" s="368" t="s">
        <v>169</v>
      </c>
      <c r="B10" s="174" t="s">
        <v>170</v>
      </c>
      <c r="C10" s="179" t="s">
        <v>175</v>
      </c>
      <c r="D10" s="104">
        <f>Dados!K10</f>
        <v>22667.427099237288</v>
      </c>
      <c r="E10" s="147">
        <f>Dados!Q10</f>
        <v>4.6876089341606519</v>
      </c>
      <c r="F10" s="149">
        <v>5</v>
      </c>
      <c r="G10" s="149">
        <v>1</v>
      </c>
      <c r="H10" s="98">
        <f ca="1">'P - 5 dias'!$BF$7*D10*G10</f>
        <v>701.62007487642302</v>
      </c>
      <c r="I10" s="68">
        <f ca="1">J10/365</f>
        <v>140.3240149752846</v>
      </c>
      <c r="J10" s="97">
        <f ca="1">'P - 5 dias'!$BE$7*D10*G10</f>
        <v>51218.265465978882</v>
      </c>
      <c r="M10" s="25"/>
    </row>
    <row r="11" spans="1:13" ht="15" customHeight="1" x14ac:dyDescent="0.2">
      <c r="A11" s="369"/>
      <c r="B11" s="174" t="s">
        <v>171</v>
      </c>
      <c r="C11" s="179" t="s">
        <v>175</v>
      </c>
      <c r="D11" s="104">
        <f>Dados!K12</f>
        <v>6474.5553203367581</v>
      </c>
      <c r="E11" s="147">
        <f>Dados!Q12</f>
        <v>4.5821377331420372</v>
      </c>
      <c r="F11" s="150">
        <v>5</v>
      </c>
      <c r="G11" s="150">
        <v>1</v>
      </c>
      <c r="H11" s="98">
        <f ca="1">'P - 5 dias'!$BF$7*D11*G11</f>
        <v>200.40554090054053</v>
      </c>
      <c r="I11" s="68">
        <f t="shared" ref="I11:I20" ca="1" si="2">J11/365</f>
        <v>40.08110818010811</v>
      </c>
      <c r="J11" s="97">
        <f ca="1">'P - 5 dias'!$BE$7*D11*G11</f>
        <v>14629.604485739459</v>
      </c>
      <c r="L11" s="158"/>
    </row>
    <row r="12" spans="1:13" s="261" customFormat="1" ht="15" customHeight="1" x14ac:dyDescent="0.2">
      <c r="A12" s="369"/>
      <c r="B12" s="260" t="s">
        <v>172</v>
      </c>
      <c r="C12" s="251" t="s">
        <v>174</v>
      </c>
      <c r="D12" s="104">
        <f>Dados!K15</f>
        <v>1036.2271445334231</v>
      </c>
      <c r="E12" s="148">
        <f>Dados!Q14</f>
        <v>2.9724848344457153</v>
      </c>
      <c r="F12" s="150">
        <v>3</v>
      </c>
      <c r="G12" s="150">
        <v>1</v>
      </c>
      <c r="H12" s="98">
        <f ca="1">'P - 3 dias_conica'!$AB$7*D12*G12</f>
        <v>22.142236184569306</v>
      </c>
      <c r="I12" s="68">
        <f t="shared" ca="1" si="2"/>
        <v>7.340302954336674</v>
      </c>
      <c r="J12" s="97">
        <f ca="1">'P - 3 dias_conica'!$AA$7*D12*G12</f>
        <v>2679.2105783328861</v>
      </c>
    </row>
    <row r="13" spans="1:13" s="261" customFormat="1" ht="15" customHeight="1" x14ac:dyDescent="0.2">
      <c r="A13" s="369"/>
      <c r="B13" s="376" t="s">
        <v>144</v>
      </c>
      <c r="C13" s="180" t="s">
        <v>175</v>
      </c>
      <c r="D13" s="104">
        <f>Dados!K16</f>
        <v>16762.945357246848</v>
      </c>
      <c r="E13" s="148">
        <f>Dados!Q16</f>
        <v>0.73167566735391476</v>
      </c>
      <c r="F13" s="150">
        <v>1</v>
      </c>
      <c r="G13" s="150">
        <v>1</v>
      </c>
      <c r="H13" s="98">
        <f>'P - 1 dia'!$BF$7*D13*G13</f>
        <v>290.53037608717835</v>
      </c>
      <c r="I13" s="68">
        <f t="shared" si="2"/>
        <v>144.86720122703142</v>
      </c>
      <c r="J13" s="97">
        <f>'P - 1 dia'!$BE$7*D13*G13</f>
        <v>52876.528447866469</v>
      </c>
      <c r="M13" s="167"/>
    </row>
    <row r="14" spans="1:13" s="261" customFormat="1" ht="15" customHeight="1" x14ac:dyDescent="0.2">
      <c r="A14" s="369"/>
      <c r="B14" s="377"/>
      <c r="C14" s="251" t="s">
        <v>174</v>
      </c>
      <c r="D14" s="104">
        <f>Dados!K17</f>
        <v>300</v>
      </c>
      <c r="E14" s="148">
        <f>Dados!Q17</f>
        <v>1.9847725350983005</v>
      </c>
      <c r="F14" s="150">
        <v>2</v>
      </c>
      <c r="G14" s="150">
        <v>1</v>
      </c>
      <c r="H14" s="98">
        <f ca="1">'P - 2 dias_conica'!$AB$7*D14*G14</f>
        <v>5.7621374606859455</v>
      </c>
      <c r="I14" s="68">
        <f t="shared" ca="1" si="2"/>
        <v>2.8731753913557316</v>
      </c>
      <c r="J14" s="97">
        <f ca="1">'P - 2 dias_conica'!$AA$7*D14*G14</f>
        <v>1048.709017844842</v>
      </c>
      <c r="M14" s="282"/>
    </row>
    <row r="15" spans="1:13" s="261" customFormat="1" ht="15" customHeight="1" x14ac:dyDescent="0.2">
      <c r="A15" s="369"/>
      <c r="B15" s="376" t="s">
        <v>146</v>
      </c>
      <c r="C15" s="180" t="s">
        <v>175</v>
      </c>
      <c r="D15" s="104">
        <f>Dados!K18</f>
        <v>16762.945357246848</v>
      </c>
      <c r="E15" s="148">
        <f>Dados!Q18</f>
        <v>0.723933405883875</v>
      </c>
      <c r="F15" s="150">
        <v>1</v>
      </c>
      <c r="G15" s="150">
        <v>1</v>
      </c>
      <c r="H15" s="98">
        <f>'P - 1 dia'!$BF$7*D15*G15</f>
        <v>290.53037608717835</v>
      </c>
      <c r="I15" s="68">
        <f t="shared" si="2"/>
        <v>144.86720122703142</v>
      </c>
      <c r="J15" s="97">
        <f>'P - 1 dia'!$BE$7*D15*G15</f>
        <v>52876.528447866469</v>
      </c>
    </row>
    <row r="16" spans="1:13" s="261" customFormat="1" ht="15" customHeight="1" x14ac:dyDescent="0.2">
      <c r="A16" s="369"/>
      <c r="B16" s="377"/>
      <c r="C16" s="251" t="s">
        <v>174</v>
      </c>
      <c r="D16" s="104">
        <f>Dados!K19</f>
        <v>300</v>
      </c>
      <c r="E16" s="148">
        <f>Dados!Q19</f>
        <v>1.9557395597889227</v>
      </c>
      <c r="F16" s="150">
        <v>2</v>
      </c>
      <c r="G16" s="150">
        <v>1</v>
      </c>
      <c r="H16" s="98">
        <f ca="1">'P - 2 dias_conica'!$AB$7*D16*G16</f>
        <v>5.7621374606859455</v>
      </c>
      <c r="I16" s="68">
        <f t="shared" ca="1" si="2"/>
        <v>2.8731753913557316</v>
      </c>
      <c r="J16" s="97">
        <f ca="1">'P - 2 dias_conica'!$AA$7*D16*G16</f>
        <v>1048.709017844842</v>
      </c>
    </row>
    <row r="17" spans="1:13" ht="15" customHeight="1" x14ac:dyDescent="0.2">
      <c r="A17" s="369"/>
      <c r="B17" s="174" t="s">
        <v>148</v>
      </c>
      <c r="C17" s="251" t="s">
        <v>175</v>
      </c>
      <c r="D17" s="104">
        <f>Dados!K20</f>
        <v>23027.059800512285</v>
      </c>
      <c r="E17" s="148">
        <f>Dados!Q20</f>
        <v>0.70182044555843615</v>
      </c>
      <c r="F17" s="150">
        <v>1</v>
      </c>
      <c r="G17" s="150">
        <v>1</v>
      </c>
      <c r="H17" s="98">
        <f>'P - 1 dia'!$BF$7*D17*G17</f>
        <v>399.09814185086378</v>
      </c>
      <c r="I17" s="68">
        <f t="shared" si="2"/>
        <v>199.00236114207456</v>
      </c>
      <c r="J17" s="97">
        <f>'P - 1 dia'!$BE$7*D17*G17</f>
        <v>72635.861816857214</v>
      </c>
    </row>
    <row r="18" spans="1:13" ht="15" customHeight="1" x14ac:dyDescent="0.2">
      <c r="A18" s="369"/>
      <c r="B18" s="174" t="s">
        <v>150</v>
      </c>
      <c r="C18" s="251" t="s">
        <v>175</v>
      </c>
      <c r="D18" s="104">
        <f>Dados!K22</f>
        <v>20721.935075036457</v>
      </c>
      <c r="E18" s="148">
        <f>Dados!Q22</f>
        <v>0.68100604182962998</v>
      </c>
      <c r="F18" s="150">
        <v>1</v>
      </c>
      <c r="G18" s="150">
        <v>1</v>
      </c>
      <c r="H18" s="98">
        <f>'P - 1 dia'!$BF$7*D18*G18</f>
        <v>359.14640669050175</v>
      </c>
      <c r="I18" s="68">
        <f t="shared" si="2"/>
        <v>179.08122196622281</v>
      </c>
      <c r="J18" s="97">
        <f>'P - 1 dia'!$BE$7*D18*G18</f>
        <v>65364.646017671323</v>
      </c>
    </row>
    <row r="19" spans="1:13" ht="15" customHeight="1" x14ac:dyDescent="0.2">
      <c r="A19" s="369"/>
      <c r="B19" s="378" t="s">
        <v>215</v>
      </c>
      <c r="C19" s="180" t="s">
        <v>173</v>
      </c>
      <c r="D19" s="252">
        <f>Dados!K24</f>
        <v>14540.619704787536</v>
      </c>
      <c r="E19" s="60">
        <f>Dados!Q24</f>
        <v>0.73109566192927378</v>
      </c>
      <c r="F19" s="253">
        <v>1</v>
      </c>
      <c r="G19" s="254">
        <v>1</v>
      </c>
      <c r="H19" s="98">
        <f>'P - 1 dia'!$BF$7*D19*G19</f>
        <v>252.01368979862804</v>
      </c>
      <c r="I19" s="68">
        <f t="shared" si="2"/>
        <v>125.66162066671316</v>
      </c>
      <c r="J19" s="97">
        <f>'P - 1 dia'!$BE$7*D19*G19</f>
        <v>45866.491543350305</v>
      </c>
    </row>
    <row r="20" spans="1:13" ht="15" customHeight="1" x14ac:dyDescent="0.2">
      <c r="A20" s="369"/>
      <c r="B20" s="379"/>
      <c r="C20" s="251" t="s">
        <v>174</v>
      </c>
      <c r="D20" s="252">
        <f>Dados!K25</f>
        <v>946.37578211895027</v>
      </c>
      <c r="E20" s="60">
        <f>Dados!Q25</f>
        <v>2.148524875797603</v>
      </c>
      <c r="F20" s="253">
        <v>2</v>
      </c>
      <c r="G20" s="254">
        <v>1</v>
      </c>
      <c r="H20" s="98">
        <f ca="1">'P - 2 dias_conica'!$AB$7*D20*G20</f>
        <v>18.17715782011188</v>
      </c>
      <c r="I20" s="68">
        <f t="shared" ca="1" si="2"/>
        <v>9.0636786938640057</v>
      </c>
      <c r="J20" s="97">
        <f ca="1">'P - 2 dias_conica'!$AA$7*D20*G20</f>
        <v>3308.2427232603618</v>
      </c>
    </row>
    <row r="21" spans="1:13" ht="15" customHeight="1" x14ac:dyDescent="0.2">
      <c r="A21" s="369"/>
      <c r="B21" s="371"/>
      <c r="C21" s="372"/>
      <c r="D21" s="372"/>
      <c r="E21" s="372"/>
      <c r="F21" s="372"/>
      <c r="G21" s="373"/>
      <c r="H21" s="23">
        <f ca="1">SUM(H10:H20)</f>
        <v>2545.1882752173669</v>
      </c>
      <c r="I21" s="23">
        <f ca="1">SUM(I10:I20)</f>
        <v>996.03506181537819</v>
      </c>
      <c r="J21" s="23">
        <f t="shared" ref="J21" ca="1" si="3">SUM(J10:J20)</f>
        <v>363552.79756261309</v>
      </c>
      <c r="M21" s="25"/>
    </row>
    <row r="22" spans="1:13" ht="15" customHeight="1" x14ac:dyDescent="0.2">
      <c r="M22" s="159"/>
    </row>
    <row r="23" spans="1:13" ht="15" customHeight="1" x14ac:dyDescent="0.2">
      <c r="I23" s="68"/>
      <c r="J23" s="68"/>
    </row>
  </sheetData>
  <sheetProtection password="B056" sheet="1" objects="1" scenarios="1"/>
  <mergeCells count="15">
    <mergeCell ref="A10:A21"/>
    <mergeCell ref="B13:B14"/>
    <mergeCell ref="B15:B16"/>
    <mergeCell ref="B21:G21"/>
    <mergeCell ref="B19:B20"/>
    <mergeCell ref="G1:G2"/>
    <mergeCell ref="H1:J1"/>
    <mergeCell ref="A3:A9"/>
    <mergeCell ref="B9:G9"/>
    <mergeCell ref="B1:B2"/>
    <mergeCell ref="C1:C2"/>
    <mergeCell ref="D1:D2"/>
    <mergeCell ref="E1:E2"/>
    <mergeCell ref="F1:F2"/>
    <mergeCell ref="A1:A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ignoredErrors>
    <ignoredError sqref="H7 J12 I9 H15 H14 J14 H16 J16 J7 J15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41"/>
  <sheetViews>
    <sheetView tabSelected="1" topLeftCell="N4" zoomScaleNormal="100" workbookViewId="0">
      <selection activeCell="AA28" sqref="AA28"/>
    </sheetView>
  </sheetViews>
  <sheetFormatPr defaultRowHeight="15" customHeight="1" x14ac:dyDescent="0.2"/>
  <cols>
    <col min="1" max="1" width="31.83203125" style="182" customWidth="1"/>
    <col min="2" max="2" width="20.6640625" style="182" customWidth="1"/>
    <col min="3" max="3" width="22" style="182" customWidth="1"/>
    <col min="4" max="4" width="25.1640625" style="182" customWidth="1"/>
    <col min="5" max="5" width="15.83203125" style="182" customWidth="1"/>
    <col min="6" max="7" width="12.83203125" style="182" customWidth="1"/>
    <col min="8" max="31" width="12.5" style="182" customWidth="1"/>
    <col min="32" max="33" width="12.5" style="183" customWidth="1"/>
    <col min="34" max="16384" width="9.33203125" style="182"/>
  </cols>
  <sheetData>
    <row r="1" spans="1:33" ht="15" customHeight="1" x14ac:dyDescent="0.2">
      <c r="A1" s="181" t="s">
        <v>179</v>
      </c>
      <c r="E1" s="183"/>
      <c r="F1" s="183"/>
      <c r="G1" s="183"/>
    </row>
    <row r="2" spans="1:33" ht="15" customHeight="1" x14ac:dyDescent="0.2">
      <c r="A2" s="380" t="s">
        <v>180</v>
      </c>
      <c r="B2" s="380"/>
      <c r="C2" s="380"/>
      <c r="D2" s="380"/>
      <c r="E2" s="184"/>
      <c r="F2" s="185"/>
      <c r="G2" s="185"/>
    </row>
    <row r="3" spans="1:33" ht="15" customHeight="1" x14ac:dyDescent="0.2">
      <c r="A3" s="186" t="s">
        <v>181</v>
      </c>
      <c r="B3" s="186" t="s">
        <v>182</v>
      </c>
      <c r="C3" s="186" t="s">
        <v>183</v>
      </c>
      <c r="D3" s="186" t="s">
        <v>184</v>
      </c>
    </row>
    <row r="4" spans="1:33" ht="15" customHeight="1" x14ac:dyDescent="0.2">
      <c r="A4" s="187">
        <v>1</v>
      </c>
      <c r="B4" s="188">
        <v>0.6</v>
      </c>
      <c r="C4" s="188">
        <v>0.5</v>
      </c>
      <c r="D4" s="189">
        <v>7.4999999999999997E-2</v>
      </c>
    </row>
    <row r="5" spans="1:33" ht="15" customHeight="1" x14ac:dyDescent="0.2">
      <c r="A5" s="187"/>
      <c r="B5" s="188"/>
      <c r="C5" s="188"/>
      <c r="D5" s="188"/>
      <c r="E5" s="189"/>
      <c r="F5" s="190"/>
      <c r="G5" s="190"/>
    </row>
    <row r="6" spans="1:33" ht="15" customHeight="1" x14ac:dyDescent="0.2">
      <c r="A6" s="181"/>
      <c r="B6" s="191"/>
      <c r="C6" s="191"/>
      <c r="D6" s="191"/>
      <c r="E6" s="191"/>
      <c r="F6" s="192"/>
      <c r="G6" s="192"/>
    </row>
    <row r="7" spans="1:33" ht="15" customHeight="1" thickBot="1" x14ac:dyDescent="0.25">
      <c r="A7" s="381" t="s">
        <v>185</v>
      </c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382"/>
      <c r="V7" s="382"/>
      <c r="W7" s="382"/>
      <c r="X7" s="382"/>
      <c r="Y7" s="382"/>
      <c r="Z7" s="382"/>
      <c r="AA7" s="382"/>
      <c r="AB7" s="382"/>
      <c r="AC7" s="382"/>
      <c r="AD7" s="382"/>
      <c r="AE7" s="382"/>
      <c r="AF7" s="193"/>
      <c r="AG7" s="182"/>
    </row>
    <row r="8" spans="1:33" ht="15" customHeight="1" x14ac:dyDescent="0.2">
      <c r="A8" s="383" t="s">
        <v>157</v>
      </c>
      <c r="B8" s="383" t="s">
        <v>23</v>
      </c>
      <c r="C8" s="384" t="s">
        <v>44</v>
      </c>
      <c r="D8" s="365" t="s">
        <v>158</v>
      </c>
      <c r="E8" s="365" t="s">
        <v>186</v>
      </c>
      <c r="F8" s="384" t="s">
        <v>187</v>
      </c>
      <c r="G8" s="384" t="s">
        <v>188</v>
      </c>
      <c r="H8" s="386" t="s">
        <v>189</v>
      </c>
      <c r="I8" s="387"/>
      <c r="J8" s="387"/>
      <c r="K8" s="387"/>
      <c r="L8" s="387"/>
      <c r="M8" s="387"/>
      <c r="N8" s="387"/>
      <c r="O8" s="387"/>
      <c r="P8" s="387"/>
      <c r="Q8" s="387"/>
      <c r="R8" s="388"/>
      <c r="S8" s="389"/>
      <c r="T8" s="386" t="s">
        <v>190</v>
      </c>
      <c r="U8" s="387"/>
      <c r="V8" s="387"/>
      <c r="W8" s="387"/>
      <c r="X8" s="387"/>
      <c r="Y8" s="387"/>
      <c r="Z8" s="387"/>
      <c r="AA8" s="387"/>
      <c r="AB8" s="387"/>
      <c r="AC8" s="387"/>
      <c r="AD8" s="388"/>
      <c r="AE8" s="389"/>
    </row>
    <row r="9" spans="1:33" ht="15" customHeight="1" x14ac:dyDescent="0.2">
      <c r="A9" s="383"/>
      <c r="B9" s="383"/>
      <c r="C9" s="384"/>
      <c r="D9" s="385"/>
      <c r="E9" s="385"/>
      <c r="F9" s="384"/>
      <c r="G9" s="384"/>
      <c r="H9" s="390" t="s">
        <v>191</v>
      </c>
      <c r="I9" s="391"/>
      <c r="J9" s="391"/>
      <c r="K9" s="391"/>
      <c r="L9" s="391" t="s">
        <v>192</v>
      </c>
      <c r="M9" s="391"/>
      <c r="N9" s="391"/>
      <c r="O9" s="391"/>
      <c r="P9" s="391" t="s">
        <v>193</v>
      </c>
      <c r="Q9" s="391"/>
      <c r="R9" s="392"/>
      <c r="S9" s="393"/>
      <c r="T9" s="390" t="s">
        <v>191</v>
      </c>
      <c r="U9" s="391"/>
      <c r="V9" s="391"/>
      <c r="W9" s="391"/>
      <c r="X9" s="391" t="s">
        <v>192</v>
      </c>
      <c r="Y9" s="391"/>
      <c r="Z9" s="391"/>
      <c r="AA9" s="391"/>
      <c r="AB9" s="391" t="s">
        <v>193</v>
      </c>
      <c r="AC9" s="391"/>
      <c r="AD9" s="392"/>
      <c r="AE9" s="393"/>
    </row>
    <row r="10" spans="1:33" ht="15" customHeight="1" x14ac:dyDescent="0.2">
      <c r="A10" s="383"/>
      <c r="B10" s="383"/>
      <c r="C10" s="384"/>
      <c r="D10" s="366"/>
      <c r="E10" s="366"/>
      <c r="F10" s="384"/>
      <c r="G10" s="384"/>
      <c r="H10" s="194" t="s">
        <v>194</v>
      </c>
      <c r="I10" s="43" t="s">
        <v>76</v>
      </c>
      <c r="J10" s="43" t="s">
        <v>195</v>
      </c>
      <c r="K10" s="43" t="s">
        <v>196</v>
      </c>
      <c r="L10" s="43" t="s">
        <v>194</v>
      </c>
      <c r="M10" s="43" t="s">
        <v>76</v>
      </c>
      <c r="N10" s="43" t="s">
        <v>195</v>
      </c>
      <c r="O10" s="43" t="s">
        <v>196</v>
      </c>
      <c r="P10" s="43" t="s">
        <v>194</v>
      </c>
      <c r="Q10" s="43" t="s">
        <v>76</v>
      </c>
      <c r="R10" s="43" t="s">
        <v>195</v>
      </c>
      <c r="S10" s="195" t="s">
        <v>196</v>
      </c>
      <c r="T10" s="194" t="s">
        <v>194</v>
      </c>
      <c r="U10" s="43" t="s">
        <v>76</v>
      </c>
      <c r="V10" s="43" t="s">
        <v>195</v>
      </c>
      <c r="W10" s="43" t="s">
        <v>196</v>
      </c>
      <c r="X10" s="43" t="s">
        <v>194</v>
      </c>
      <c r="Y10" s="43" t="s">
        <v>76</v>
      </c>
      <c r="Z10" s="43" t="s">
        <v>195</v>
      </c>
      <c r="AA10" s="43" t="s">
        <v>196</v>
      </c>
      <c r="AB10" s="43" t="s">
        <v>194</v>
      </c>
      <c r="AC10" s="43" t="s">
        <v>76</v>
      </c>
      <c r="AD10" s="43" t="s">
        <v>195</v>
      </c>
      <c r="AE10" s="195" t="s">
        <v>196</v>
      </c>
    </row>
    <row r="11" spans="1:33" s="183" customFormat="1" ht="15" customHeight="1" x14ac:dyDescent="0.2">
      <c r="A11" s="402" t="s">
        <v>200</v>
      </c>
      <c r="B11" s="22" t="s">
        <v>144</v>
      </c>
      <c r="C11" s="197">
        <f>'TE - Total'!D3</f>
        <v>8190.0849622892856</v>
      </c>
      <c r="D11" s="406" t="s">
        <v>197</v>
      </c>
      <c r="E11" s="394">
        <f>(1-((1-0.84)*(1-0.77)))*100</f>
        <v>96.32</v>
      </c>
      <c r="F11" s="198">
        <v>-20.276378999999999</v>
      </c>
      <c r="G11" s="198">
        <v>-40.249447000000004</v>
      </c>
      <c r="H11" s="199">
        <f>'TE - Total'!H3</f>
        <v>141.94811314893261</v>
      </c>
      <c r="I11" s="200">
        <f>'TE - Total'!I3</f>
        <v>70.77960710439929</v>
      </c>
      <c r="J11" s="200">
        <f>K11/8760</f>
        <v>2.9491502960166369</v>
      </c>
      <c r="K11" s="200">
        <f>'TE - Total'!J3</f>
        <v>25834.556593105739</v>
      </c>
      <c r="L11" s="201">
        <f>H11*$C$4</f>
        <v>70.974056574466303</v>
      </c>
      <c r="M11" s="202">
        <f>I11*$C$4</f>
        <v>35.389803552199645</v>
      </c>
      <c r="N11" s="202">
        <f>O11/8760</f>
        <v>1.4745751480083185</v>
      </c>
      <c r="O11" s="203">
        <f>K11*$C$4</f>
        <v>12917.27829655287</v>
      </c>
      <c r="P11" s="202">
        <f>H11*$D$4</f>
        <v>10.646108486169945</v>
      </c>
      <c r="Q11" s="202">
        <f>I11*$D$4</f>
        <v>5.3084705328299462</v>
      </c>
      <c r="R11" s="204">
        <f>S11/8760</f>
        <v>0.22118627220124776</v>
      </c>
      <c r="S11" s="205">
        <f>K11*$D$4</f>
        <v>1937.5917444829304</v>
      </c>
      <c r="T11" s="206">
        <f t="shared" ref="T11:U16" si="0">H11*(1-$E$11/100)</f>
        <v>5.2236905638807274</v>
      </c>
      <c r="U11" s="202">
        <f>I11*(1-$E$11/100)</f>
        <v>2.6046895414418976</v>
      </c>
      <c r="V11" s="202">
        <f>W11/8760</f>
        <v>0.1085287308934124</v>
      </c>
      <c r="W11" s="203">
        <f t="shared" ref="W11:W16" si="1">K11*(1-$E$11/100)</f>
        <v>950.7116826262926</v>
      </c>
      <c r="X11" s="202">
        <f>T11*$C$4</f>
        <v>2.6118452819403637</v>
      </c>
      <c r="Y11" s="202">
        <f>U11*$C$4</f>
        <v>1.3023447707209488</v>
      </c>
      <c r="Z11" s="202">
        <f>AA11/8760</f>
        <v>5.4264365446706202E-2</v>
      </c>
      <c r="AA11" s="203">
        <f t="shared" ref="AA11:AA23" si="2">W11*$C$4</f>
        <v>475.3558413131463</v>
      </c>
      <c r="AB11" s="202">
        <f>T11*$D$4</f>
        <v>0.39177679229105455</v>
      </c>
      <c r="AC11" s="202">
        <f>U11*$D$4</f>
        <v>0.19535171560814232</v>
      </c>
      <c r="AD11" s="204">
        <f>AE11/8760</f>
        <v>8.1396548170059296E-3</v>
      </c>
      <c r="AE11" s="207">
        <f t="shared" ref="AE11:AE23" si="3">W11*$D$4</f>
        <v>71.303376196971939</v>
      </c>
    </row>
    <row r="12" spans="1:33" s="183" customFormat="1" ht="15" customHeight="1" x14ac:dyDescent="0.2">
      <c r="A12" s="402"/>
      <c r="B12" s="22" t="s">
        <v>146</v>
      </c>
      <c r="C12" s="197">
        <f>'TE - Total'!D4</f>
        <v>8394.1127764581342</v>
      </c>
      <c r="D12" s="407"/>
      <c r="E12" s="395"/>
      <c r="F12" s="208">
        <v>-20.276520000000001</v>
      </c>
      <c r="G12" s="209">
        <v>-40.249937000000003</v>
      </c>
      <c r="H12" s="199">
        <f>'TE - Total'!H4</f>
        <v>145.48426245440623</v>
      </c>
      <c r="I12" s="200">
        <f>'TE - Total'!I4</f>
        <v>72.542837716991613</v>
      </c>
      <c r="J12" s="200">
        <f t="shared" ref="J12:J24" si="4">K12/8760</f>
        <v>3.0226182382079836</v>
      </c>
      <c r="K12" s="200">
        <f>'TE - Total'!J4</f>
        <v>26478.135766701937</v>
      </c>
      <c r="L12" s="201">
        <f t="shared" ref="L12:M23" si="5">H12*$C$4</f>
        <v>72.742131227203117</v>
      </c>
      <c r="M12" s="202">
        <f>I12*$C$4</f>
        <v>36.271418858495807</v>
      </c>
      <c r="N12" s="202">
        <f t="shared" ref="N12:N24" si="6">O12/8760</f>
        <v>1.5113091191039918</v>
      </c>
      <c r="O12" s="203">
        <f t="shared" ref="O12:O23" si="7">K12*$C$4</f>
        <v>13239.067883350968</v>
      </c>
      <c r="P12" s="202">
        <f t="shared" ref="P12:Q23" si="8">H12*$D$4</f>
        <v>10.911319684080468</v>
      </c>
      <c r="Q12" s="202">
        <f t="shared" si="8"/>
        <v>5.4407128287743705</v>
      </c>
      <c r="R12" s="204">
        <f t="shared" ref="R12:R24" si="9">S12/8760</f>
        <v>0.22669636786559877</v>
      </c>
      <c r="S12" s="205">
        <f t="shared" ref="S12:S23" si="10">K12*$D$4</f>
        <v>1985.8601825026451</v>
      </c>
      <c r="T12" s="206">
        <f t="shared" si="0"/>
        <v>5.3538208583221572</v>
      </c>
      <c r="U12" s="202">
        <f>I12*(1-$E$11/100)</f>
        <v>2.6695764279852954</v>
      </c>
      <c r="V12" s="202">
        <f t="shared" ref="V12:V23" si="11">W12/8760</f>
        <v>0.11123235116605396</v>
      </c>
      <c r="W12" s="203">
        <f t="shared" si="1"/>
        <v>974.39539621463268</v>
      </c>
      <c r="X12" s="202">
        <f t="shared" ref="X12:Y23" si="12">T12*$C$4</f>
        <v>2.6769104291610786</v>
      </c>
      <c r="Y12" s="202">
        <f t="shared" si="12"/>
        <v>1.3347882139926477</v>
      </c>
      <c r="Z12" s="202">
        <f t="shared" ref="Z12:Z23" si="13">AA12/8760</f>
        <v>5.5616175583026978E-2</v>
      </c>
      <c r="AA12" s="203">
        <f t="shared" si="2"/>
        <v>487.19769810731634</v>
      </c>
      <c r="AB12" s="202">
        <f t="shared" ref="AB12:AC23" si="14">T12*$D$4</f>
        <v>0.4015365643741618</v>
      </c>
      <c r="AC12" s="202">
        <f t="shared" si="14"/>
        <v>0.20021823209889714</v>
      </c>
      <c r="AD12" s="204">
        <f t="shared" ref="AD12:AD23" si="15">AE12/8760</f>
        <v>8.3424263374540474E-3</v>
      </c>
      <c r="AE12" s="207">
        <f t="shared" si="3"/>
        <v>73.079654716097451</v>
      </c>
    </row>
    <row r="13" spans="1:33" s="183" customFormat="1" ht="15" customHeight="1" x14ac:dyDescent="0.2">
      <c r="A13" s="402"/>
      <c r="B13" s="22" t="s">
        <v>160</v>
      </c>
      <c r="C13" s="197">
        <f>'TE - Total'!D5</f>
        <v>11852.387964358308</v>
      </c>
      <c r="D13" s="407"/>
      <c r="E13" s="395"/>
      <c r="F13" s="208">
        <v>-20.279004</v>
      </c>
      <c r="G13" s="209">
        <v>-40.238610000000001</v>
      </c>
      <c r="H13" s="199">
        <f ca="1">'TE - Total'!H5</f>
        <v>316.99225712541835</v>
      </c>
      <c r="I13" s="200">
        <f ca="1">'TE - Total'!I5</f>
        <v>105.08510441691952</v>
      </c>
      <c r="J13" s="200">
        <f t="shared" ca="1" si="4"/>
        <v>4.3785460173716464</v>
      </c>
      <c r="K13" s="200">
        <f ca="1">'TE - Total'!J5</f>
        <v>38356.063112175623</v>
      </c>
      <c r="L13" s="201">
        <f t="shared" ref="L13:L14" ca="1" si="16">H13*$C$4</f>
        <v>158.49612856270917</v>
      </c>
      <c r="M13" s="202">
        <f ca="1">I13*$C$4</f>
        <v>52.54255220845976</v>
      </c>
      <c r="N13" s="202">
        <f t="shared" ca="1" si="6"/>
        <v>2.1892730086858232</v>
      </c>
      <c r="O13" s="203">
        <f t="shared" ref="O13:O14" ca="1" si="17">K13*$C$4</f>
        <v>19178.031556087812</v>
      </c>
      <c r="P13" s="202">
        <f t="shared" ref="P13:P14" ca="1" si="18">H13*$D$4</f>
        <v>23.774419284406374</v>
      </c>
      <c r="Q13" s="202">
        <f t="shared" ref="Q13:Q14" ca="1" si="19">I13*$D$4</f>
        <v>7.8813828312689633</v>
      </c>
      <c r="R13" s="204">
        <f t="shared" ca="1" si="9"/>
        <v>0.32839095130287349</v>
      </c>
      <c r="S13" s="205">
        <f t="shared" ref="S13:S14" ca="1" si="20">K13*$D$4</f>
        <v>2876.7047334131717</v>
      </c>
      <c r="T13" s="206">
        <f t="shared" ref="T13:T14" ca="1" si="21">H13*(1-$E$11/100)</f>
        <v>11.665315062215413</v>
      </c>
      <c r="U13" s="202">
        <f t="shared" ref="U13:U14" ca="1" si="22">I13*(1-$E$11/100)</f>
        <v>3.8671318425426442</v>
      </c>
      <c r="V13" s="202">
        <f t="shared" ca="1" si="11"/>
        <v>0.16113049343927682</v>
      </c>
      <c r="W13" s="203">
        <f t="shared" ref="W13:W14" ca="1" si="23">K13*(1-$E$11/100)</f>
        <v>1411.503122528065</v>
      </c>
      <c r="X13" s="202">
        <f t="shared" ref="X13:X14" ca="1" si="24">T13*$C$4</f>
        <v>5.8326575311077065</v>
      </c>
      <c r="Y13" s="202">
        <f t="shared" ref="Y13:Y14" ca="1" si="25">U13*$C$4</f>
        <v>1.9335659212713221</v>
      </c>
      <c r="Z13" s="202">
        <f t="shared" ca="1" si="13"/>
        <v>8.0565246719638411E-2</v>
      </c>
      <c r="AA13" s="203">
        <f t="shared" ref="AA13:AA14" ca="1" si="26">W13*$C$4</f>
        <v>705.75156126403249</v>
      </c>
      <c r="AB13" s="202">
        <f t="shared" ref="AB13:AB14" ca="1" si="27">T13*$D$4</f>
        <v>0.87489862966615595</v>
      </c>
      <c r="AC13" s="202">
        <f t="shared" ref="AC13:AC14" ca="1" si="28">U13*$D$4</f>
        <v>0.29003488819069828</v>
      </c>
      <c r="AD13" s="204">
        <f t="shared" ca="1" si="15"/>
        <v>1.208478700794576E-2</v>
      </c>
      <c r="AE13" s="207">
        <f t="shared" ref="AE13:AE14" ca="1" si="29">W13*$D$4</f>
        <v>105.86273418960486</v>
      </c>
    </row>
    <row r="14" spans="1:33" s="183" customFormat="1" ht="15" customHeight="1" x14ac:dyDescent="0.2">
      <c r="A14" s="402"/>
      <c r="B14" s="22" t="s">
        <v>161</v>
      </c>
      <c r="C14" s="197">
        <f>'TE - Total'!D6</f>
        <v>13080.867864443308</v>
      </c>
      <c r="D14" s="407"/>
      <c r="E14" s="395"/>
      <c r="F14" s="208">
        <v>-20.279004</v>
      </c>
      <c r="G14" s="209">
        <v>-40.238610000000001</v>
      </c>
      <c r="H14" s="199">
        <f ca="1">'TE - Total'!H6</f>
        <v>349.84796666953605</v>
      </c>
      <c r="I14" s="200">
        <f ca="1">'TE - Total'!I6</f>
        <v>115.97699716990097</v>
      </c>
      <c r="J14" s="200">
        <f t="shared" ca="1" si="4"/>
        <v>4.8323748820792076</v>
      </c>
      <c r="K14" s="200">
        <f ca="1">'TE - Total'!J6</f>
        <v>42331.603967013856</v>
      </c>
      <c r="L14" s="201">
        <f t="shared" ca="1" si="16"/>
        <v>174.92398333476802</v>
      </c>
      <c r="M14" s="202">
        <f t="shared" ref="M14" ca="1" si="30">I14*$C$4</f>
        <v>57.988498584950484</v>
      </c>
      <c r="N14" s="202">
        <f t="shared" ca="1" si="6"/>
        <v>2.4161874410396038</v>
      </c>
      <c r="O14" s="203">
        <f t="shared" ca="1" si="17"/>
        <v>21165.801983506928</v>
      </c>
      <c r="P14" s="202">
        <f t="shared" ca="1" si="18"/>
        <v>26.238597500215203</v>
      </c>
      <c r="Q14" s="202">
        <f t="shared" ca="1" si="19"/>
        <v>8.698274787742573</v>
      </c>
      <c r="R14" s="204">
        <f t="shared" ca="1" si="9"/>
        <v>0.36242811615594051</v>
      </c>
      <c r="S14" s="205">
        <f t="shared" ca="1" si="20"/>
        <v>3174.8702975260389</v>
      </c>
      <c r="T14" s="206">
        <f t="shared" ca="1" si="21"/>
        <v>12.874405173438946</v>
      </c>
      <c r="U14" s="202">
        <f t="shared" ca="1" si="22"/>
        <v>4.2679534958523622</v>
      </c>
      <c r="V14" s="202">
        <f t="shared" ca="1" si="11"/>
        <v>0.17783139566051509</v>
      </c>
      <c r="W14" s="203">
        <f t="shared" ca="1" si="23"/>
        <v>1557.8030259861123</v>
      </c>
      <c r="X14" s="202">
        <f t="shared" ca="1" si="24"/>
        <v>6.4372025867194731</v>
      </c>
      <c r="Y14" s="202">
        <f t="shared" ca="1" si="25"/>
        <v>2.1339767479261811</v>
      </c>
      <c r="Z14" s="202">
        <f t="shared" ca="1" si="13"/>
        <v>8.8915697830257545E-2</v>
      </c>
      <c r="AA14" s="203">
        <f t="shared" ca="1" si="26"/>
        <v>778.90151299305614</v>
      </c>
      <c r="AB14" s="202">
        <f t="shared" ca="1" si="27"/>
        <v>0.9655803880079209</v>
      </c>
      <c r="AC14" s="202">
        <f t="shared" ca="1" si="28"/>
        <v>0.32009651218892715</v>
      </c>
      <c r="AD14" s="204">
        <f t="shared" ca="1" si="15"/>
        <v>1.3337354674538632E-2</v>
      </c>
      <c r="AE14" s="207">
        <f t="shared" ca="1" si="29"/>
        <v>116.83522694895842</v>
      </c>
    </row>
    <row r="15" spans="1:33" s="183" customFormat="1" ht="15" customHeight="1" x14ac:dyDescent="0.2">
      <c r="A15" s="402"/>
      <c r="B15" s="22" t="s">
        <v>150</v>
      </c>
      <c r="C15" s="197">
        <f>'TE - Total'!D7</f>
        <v>20880.847140974747</v>
      </c>
      <c r="D15" s="407"/>
      <c r="E15" s="395"/>
      <c r="F15" s="208">
        <v>-20.276971</v>
      </c>
      <c r="G15" s="209">
        <v>-40.238719000000003</v>
      </c>
      <c r="H15" s="199">
        <f ca="1">'TE - Total'!H7</f>
        <v>501.7036698237203</v>
      </c>
      <c r="I15" s="200">
        <f ca="1">'TE - Total'!I7</f>
        <v>250.16456961073177</v>
      </c>
      <c r="J15" s="200">
        <f t="shared" ca="1" si="4"/>
        <v>10.42352373378049</v>
      </c>
      <c r="K15" s="200">
        <f ca="1">'TE - Total'!J7</f>
        <v>91310.067907917095</v>
      </c>
      <c r="L15" s="201">
        <f t="shared" ca="1" si="5"/>
        <v>250.85183491186015</v>
      </c>
      <c r="M15" s="202">
        <f t="shared" ca="1" si="5"/>
        <v>125.08228480536589</v>
      </c>
      <c r="N15" s="202">
        <f t="shared" ca="1" si="6"/>
        <v>5.211761866890245</v>
      </c>
      <c r="O15" s="203">
        <f t="shared" ca="1" si="7"/>
        <v>45655.033953958547</v>
      </c>
      <c r="P15" s="202">
        <f t="shared" ca="1" si="8"/>
        <v>37.627775236779023</v>
      </c>
      <c r="Q15" s="202">
        <f t="shared" ca="1" si="8"/>
        <v>18.762342720804881</v>
      </c>
      <c r="R15" s="204">
        <f t="shared" ca="1" si="9"/>
        <v>0.78176428003353682</v>
      </c>
      <c r="S15" s="205">
        <f t="shared" ca="1" si="10"/>
        <v>6848.2550930937823</v>
      </c>
      <c r="T15" s="206">
        <f t="shared" ca="1" si="0"/>
        <v>18.462695049512934</v>
      </c>
      <c r="U15" s="202">
        <f t="shared" ca="1" si="0"/>
        <v>9.2060561616749439</v>
      </c>
      <c r="V15" s="202">
        <f t="shared" ca="1" si="11"/>
        <v>0.38358567340312261</v>
      </c>
      <c r="W15" s="203">
        <f t="shared" ca="1" si="1"/>
        <v>3360.2104990113539</v>
      </c>
      <c r="X15" s="202">
        <f t="shared" ca="1" si="12"/>
        <v>9.2313475247564671</v>
      </c>
      <c r="Y15" s="202">
        <f t="shared" ca="1" si="12"/>
        <v>4.6030280808374719</v>
      </c>
      <c r="Z15" s="202">
        <f t="shared" ca="1" si="13"/>
        <v>0.1917928367015613</v>
      </c>
      <c r="AA15" s="203">
        <f t="shared" ca="1" si="2"/>
        <v>1680.105249505677</v>
      </c>
      <c r="AB15" s="202">
        <f t="shared" ca="1" si="14"/>
        <v>1.38470212871347</v>
      </c>
      <c r="AC15" s="202">
        <f t="shared" ca="1" si="14"/>
        <v>0.69045421212562075</v>
      </c>
      <c r="AD15" s="204">
        <f t="shared" ca="1" si="15"/>
        <v>2.8768925505234192E-2</v>
      </c>
      <c r="AE15" s="207">
        <f t="shared" ca="1" si="3"/>
        <v>252.01578742585153</v>
      </c>
    </row>
    <row r="16" spans="1:33" s="183" customFormat="1" ht="15" customHeight="1" x14ac:dyDescent="0.2">
      <c r="A16" s="402"/>
      <c r="B16" s="22" t="s">
        <v>162</v>
      </c>
      <c r="C16" s="197">
        <f>'TE - Total'!D8</f>
        <v>16624.201706775224</v>
      </c>
      <c r="D16" s="407"/>
      <c r="E16" s="395"/>
      <c r="F16" s="208">
        <v>-20.262412000000001</v>
      </c>
      <c r="G16" s="209">
        <v>-40.242434000000003</v>
      </c>
      <c r="H16" s="199">
        <f ca="1">'TE - Total'!H8</f>
        <v>444.61447244097332</v>
      </c>
      <c r="I16" s="200">
        <f ca="1">'TE - Total'!I8</f>
        <v>147.39274291878843</v>
      </c>
      <c r="J16" s="200">
        <f t="shared" ca="1" si="4"/>
        <v>6.1413642882828512</v>
      </c>
      <c r="K16" s="200">
        <f ca="1">'TE - Total'!J8</f>
        <v>53798.351165357773</v>
      </c>
      <c r="L16" s="201">
        <f t="shared" ca="1" si="5"/>
        <v>222.30723622048666</v>
      </c>
      <c r="M16" s="202">
        <f t="shared" ca="1" si="5"/>
        <v>73.696371459394214</v>
      </c>
      <c r="N16" s="202">
        <f t="shared" ca="1" si="6"/>
        <v>3.0706821441414256</v>
      </c>
      <c r="O16" s="203">
        <f t="shared" ca="1" si="7"/>
        <v>26899.175582678887</v>
      </c>
      <c r="P16" s="202">
        <f t="shared" ca="1" si="8"/>
        <v>33.346085433073</v>
      </c>
      <c r="Q16" s="202">
        <f t="shared" ca="1" si="8"/>
        <v>11.054455718909132</v>
      </c>
      <c r="R16" s="204">
        <f t="shared" ca="1" si="9"/>
        <v>0.46060232162121378</v>
      </c>
      <c r="S16" s="205">
        <f t="shared" ca="1" si="10"/>
        <v>4034.8763374018326</v>
      </c>
      <c r="T16" s="206">
        <f t="shared" ca="1" si="0"/>
        <v>16.361812585827842</v>
      </c>
      <c r="U16" s="202">
        <f t="shared" ca="1" si="0"/>
        <v>5.4240529394114221</v>
      </c>
      <c r="V16" s="202">
        <f t="shared" ca="1" si="11"/>
        <v>0.22600220580880925</v>
      </c>
      <c r="W16" s="203">
        <f t="shared" ca="1" si="1"/>
        <v>1979.779322885169</v>
      </c>
      <c r="X16" s="202">
        <f t="shared" ca="1" si="12"/>
        <v>8.1809062929139209</v>
      </c>
      <c r="Y16" s="202">
        <f t="shared" ca="1" si="12"/>
        <v>2.712026469705711</v>
      </c>
      <c r="Z16" s="202">
        <f t="shared" ca="1" si="13"/>
        <v>0.11300110290440463</v>
      </c>
      <c r="AA16" s="203">
        <f t="shared" ca="1" si="2"/>
        <v>989.8896614425845</v>
      </c>
      <c r="AB16" s="202">
        <f t="shared" ca="1" si="14"/>
        <v>1.2271359439370881</v>
      </c>
      <c r="AC16" s="202">
        <f t="shared" ca="1" si="14"/>
        <v>0.40680397045585664</v>
      </c>
      <c r="AD16" s="204">
        <f t="shared" ca="1" si="15"/>
        <v>1.6950165435660691E-2</v>
      </c>
      <c r="AE16" s="207">
        <f t="shared" ca="1" si="3"/>
        <v>148.48344921638767</v>
      </c>
    </row>
    <row r="17" spans="1:33" s="183" customFormat="1" ht="22.5" x14ac:dyDescent="0.2">
      <c r="A17" s="396" t="s">
        <v>169</v>
      </c>
      <c r="B17" s="174" t="s">
        <v>170</v>
      </c>
      <c r="C17" s="197">
        <f>'TE - Total'!D10</f>
        <v>22667.427099237288</v>
      </c>
      <c r="D17" s="257" t="s">
        <v>216</v>
      </c>
      <c r="E17" s="215">
        <f>(84+50)/2</f>
        <v>67</v>
      </c>
      <c r="F17" s="208">
        <v>-20.270492999999998</v>
      </c>
      <c r="G17" s="209">
        <v>-40.247599999999998</v>
      </c>
      <c r="H17" s="199">
        <f ca="1">'TE - Total'!H10</f>
        <v>701.62007487642302</v>
      </c>
      <c r="I17" s="200">
        <f ca="1">'TE - Total'!I10</f>
        <v>140.3240149752846</v>
      </c>
      <c r="J17" s="200">
        <f t="shared" ca="1" si="4"/>
        <v>5.8468339573035255</v>
      </c>
      <c r="K17" s="200">
        <f ca="1">'TE - Total'!J10</f>
        <v>51218.265465978882</v>
      </c>
      <c r="L17" s="201">
        <f t="shared" ca="1" si="5"/>
        <v>350.81003743821151</v>
      </c>
      <c r="M17" s="202">
        <f t="shared" ca="1" si="5"/>
        <v>70.162007487642299</v>
      </c>
      <c r="N17" s="202">
        <f t="shared" ca="1" si="6"/>
        <v>2.9234169786517628</v>
      </c>
      <c r="O17" s="203">
        <f t="shared" ca="1" si="7"/>
        <v>25609.132732989441</v>
      </c>
      <c r="P17" s="202">
        <f t="shared" ca="1" si="8"/>
        <v>52.621505615731728</v>
      </c>
      <c r="Q17" s="202">
        <f t="shared" ca="1" si="8"/>
        <v>10.524301123146344</v>
      </c>
      <c r="R17" s="204">
        <f t="shared" ca="1" si="9"/>
        <v>0.43851254679776441</v>
      </c>
      <c r="S17" s="205">
        <f t="shared" ca="1" si="10"/>
        <v>3841.3699099484161</v>
      </c>
      <c r="T17" s="206">
        <f ca="1">H17*(1-E17/100)</f>
        <v>231.53462470921957</v>
      </c>
      <c r="U17" s="202">
        <f ca="1">I17*(1-E17/100)</f>
        <v>46.30692494184391</v>
      </c>
      <c r="V17" s="202">
        <f t="shared" ca="1" si="11"/>
        <v>1.9294552059101631</v>
      </c>
      <c r="W17" s="203">
        <f ca="1">K17*(1-E17/100)</f>
        <v>16902.027603773029</v>
      </c>
      <c r="X17" s="202">
        <f t="shared" ca="1" si="12"/>
        <v>115.76731235460979</v>
      </c>
      <c r="Y17" s="202">
        <f t="shared" ca="1" si="12"/>
        <v>23.153462470921955</v>
      </c>
      <c r="Z17" s="202">
        <f t="shared" ca="1" si="13"/>
        <v>0.96472760295508153</v>
      </c>
      <c r="AA17" s="203">
        <f t="shared" ca="1" si="2"/>
        <v>8451.0138018865146</v>
      </c>
      <c r="AB17" s="202">
        <f t="shared" ca="1" si="14"/>
        <v>17.365096853191467</v>
      </c>
      <c r="AC17" s="202">
        <f t="shared" ca="1" si="14"/>
        <v>3.4730193706382932</v>
      </c>
      <c r="AD17" s="204">
        <f t="shared" ca="1" si="15"/>
        <v>0.14470914044326222</v>
      </c>
      <c r="AE17" s="207">
        <f t="shared" ca="1" si="3"/>
        <v>1267.6520702829771</v>
      </c>
    </row>
    <row r="18" spans="1:33" s="183" customFormat="1" ht="22.5" x14ac:dyDescent="0.2">
      <c r="A18" s="397"/>
      <c r="B18" s="174" t="s">
        <v>171</v>
      </c>
      <c r="C18" s="197">
        <f>'TE - Total'!D11</f>
        <v>6474.5553203367581</v>
      </c>
      <c r="D18" s="257" t="s">
        <v>216</v>
      </c>
      <c r="E18" s="215">
        <f t="shared" ref="E18:E21" si="31">(84+50)/2</f>
        <v>67</v>
      </c>
      <c r="F18" s="208">
        <v>-20.274106</v>
      </c>
      <c r="G18" s="209">
        <v>-40.248395000000002</v>
      </c>
      <c r="H18" s="199">
        <f ca="1">'TE - Total'!H11</f>
        <v>200.40554090054053</v>
      </c>
      <c r="I18" s="200">
        <f ca="1">'TE - Total'!I11</f>
        <v>40.08110818010811</v>
      </c>
      <c r="J18" s="200">
        <f t="shared" ca="1" si="4"/>
        <v>1.6700461741711712</v>
      </c>
      <c r="K18" s="200">
        <f ca="1">'TE - Total'!J11</f>
        <v>14629.604485739459</v>
      </c>
      <c r="L18" s="201">
        <f t="shared" ca="1" si="5"/>
        <v>100.20277045027026</v>
      </c>
      <c r="M18" s="202">
        <f t="shared" ca="1" si="5"/>
        <v>20.040554090054055</v>
      </c>
      <c r="N18" s="202">
        <f t="shared" ca="1" si="6"/>
        <v>0.83502308708558559</v>
      </c>
      <c r="O18" s="203">
        <f t="shared" ca="1" si="7"/>
        <v>7314.8022428697295</v>
      </c>
      <c r="P18" s="202">
        <f t="shared" ca="1" si="8"/>
        <v>15.030415567540539</v>
      </c>
      <c r="Q18" s="202">
        <f t="shared" ca="1" si="8"/>
        <v>3.0060831135081081</v>
      </c>
      <c r="R18" s="204">
        <f t="shared" ca="1" si="9"/>
        <v>0.12525346306283783</v>
      </c>
      <c r="S18" s="205">
        <f t="shared" ca="1" si="10"/>
        <v>1097.2203364304594</v>
      </c>
      <c r="T18" s="206">
        <f t="shared" ref="T18:T24" ca="1" si="32">H18*(1-E18/100)</f>
        <v>66.133828497178371</v>
      </c>
      <c r="U18" s="202">
        <f t="shared" ref="U18:U24" ca="1" si="33">I18*(1-E18/100)</f>
        <v>13.226765699435674</v>
      </c>
      <c r="V18" s="202">
        <f t="shared" ca="1" si="11"/>
        <v>0.55111523747648639</v>
      </c>
      <c r="W18" s="203">
        <f t="shared" ref="W18:W24" ca="1" si="34">K18*(1-E18/100)</f>
        <v>4827.7694802940205</v>
      </c>
      <c r="X18" s="202">
        <f t="shared" ca="1" si="12"/>
        <v>33.066914248589185</v>
      </c>
      <c r="Y18" s="202">
        <f t="shared" ca="1" si="12"/>
        <v>6.6133828497178371</v>
      </c>
      <c r="Z18" s="202">
        <f t="shared" ca="1" si="13"/>
        <v>0.27555761873824319</v>
      </c>
      <c r="AA18" s="203">
        <f t="shared" ca="1" si="2"/>
        <v>2413.8847401470102</v>
      </c>
      <c r="AB18" s="202">
        <f t="shared" ca="1" si="14"/>
        <v>4.9600371372883778</v>
      </c>
      <c r="AC18" s="202">
        <f t="shared" ca="1" si="14"/>
        <v>0.99200742745767556</v>
      </c>
      <c r="AD18" s="204">
        <f t="shared" ca="1" si="15"/>
        <v>4.1333642810736475E-2</v>
      </c>
      <c r="AE18" s="207">
        <f t="shared" ca="1" si="3"/>
        <v>362.08271102205151</v>
      </c>
    </row>
    <row r="19" spans="1:33" s="183" customFormat="1" ht="22.5" x14ac:dyDescent="0.2">
      <c r="A19" s="397"/>
      <c r="B19" s="213" t="s">
        <v>172</v>
      </c>
      <c r="C19" s="197">
        <f>'TE - Total'!D12</f>
        <v>1036.2271445334231</v>
      </c>
      <c r="D19" s="257" t="s">
        <v>216</v>
      </c>
      <c r="E19" s="215">
        <f t="shared" si="31"/>
        <v>67</v>
      </c>
      <c r="F19" s="208">
        <v>-20.272469000000001</v>
      </c>
      <c r="G19" s="209">
        <v>-40.246098000000003</v>
      </c>
      <c r="H19" s="199">
        <f ca="1">'TE - Total'!H12</f>
        <v>22.142236184569306</v>
      </c>
      <c r="I19" s="199">
        <f ca="1">'TE - Total'!I12</f>
        <v>7.340302954336674</v>
      </c>
      <c r="J19" s="200">
        <f t="shared" ca="1" si="4"/>
        <v>0.30584595643069479</v>
      </c>
      <c r="K19" s="200">
        <f ca="1">'TE - Total'!J12</f>
        <v>2679.2105783328861</v>
      </c>
      <c r="L19" s="201">
        <f t="shared" ca="1" si="5"/>
        <v>11.071118092284653</v>
      </c>
      <c r="M19" s="202">
        <f t="shared" ca="1" si="5"/>
        <v>3.670151477168337</v>
      </c>
      <c r="N19" s="202">
        <f t="shared" ca="1" si="6"/>
        <v>0.15292297821534739</v>
      </c>
      <c r="O19" s="203">
        <f t="shared" ca="1" si="7"/>
        <v>1339.6052891664431</v>
      </c>
      <c r="P19" s="202">
        <f t="shared" ca="1" si="8"/>
        <v>1.660667713842698</v>
      </c>
      <c r="Q19" s="202">
        <f t="shared" ca="1" si="8"/>
        <v>0.55052272157525051</v>
      </c>
      <c r="R19" s="204">
        <f t="shared" ca="1" si="9"/>
        <v>2.2938446732302109E-2</v>
      </c>
      <c r="S19" s="205">
        <f t="shared" ca="1" si="10"/>
        <v>200.94079337496646</v>
      </c>
      <c r="T19" s="206">
        <f t="shared" ca="1" si="32"/>
        <v>7.3069379409078703</v>
      </c>
      <c r="U19" s="202">
        <f t="shared" ca="1" si="33"/>
        <v>2.4222999749311023</v>
      </c>
      <c r="V19" s="202">
        <f t="shared" ca="1" si="11"/>
        <v>0.10092916562212927</v>
      </c>
      <c r="W19" s="203">
        <f t="shared" ca="1" si="34"/>
        <v>884.13949084985234</v>
      </c>
      <c r="X19" s="202">
        <f t="shared" ca="1" si="12"/>
        <v>3.6534689704539351</v>
      </c>
      <c r="Y19" s="202">
        <f t="shared" ca="1" si="12"/>
        <v>1.2111499874655511</v>
      </c>
      <c r="Z19" s="202">
        <f t="shared" ca="1" si="13"/>
        <v>5.0464582811064633E-2</v>
      </c>
      <c r="AA19" s="203">
        <f t="shared" ca="1" si="2"/>
        <v>442.06974542492617</v>
      </c>
      <c r="AB19" s="202">
        <f t="shared" ca="1" si="14"/>
        <v>0.54802034556809021</v>
      </c>
      <c r="AC19" s="202">
        <f t="shared" ca="1" si="14"/>
        <v>0.18167249811983266</v>
      </c>
      <c r="AD19" s="204">
        <f t="shared" ca="1" si="15"/>
        <v>7.5696874216596944E-3</v>
      </c>
      <c r="AE19" s="207">
        <f t="shared" ca="1" si="3"/>
        <v>66.310461813738925</v>
      </c>
    </row>
    <row r="20" spans="1:33" s="183" customFormat="1" ht="22.5" x14ac:dyDescent="0.2">
      <c r="A20" s="397"/>
      <c r="B20" s="196" t="s">
        <v>144</v>
      </c>
      <c r="C20" s="197">
        <f>'TE - Total'!D13+'TE - Total'!D14</f>
        <v>17062.945357246848</v>
      </c>
      <c r="D20" s="257" t="s">
        <v>216</v>
      </c>
      <c r="E20" s="215">
        <f t="shared" si="31"/>
        <v>67</v>
      </c>
      <c r="F20" s="208">
        <v>-20.272409</v>
      </c>
      <c r="G20" s="209">
        <v>-40.248969000000002</v>
      </c>
      <c r="H20" s="199">
        <f ca="1">'TE - Total'!H13+'TE - Total'!H14</f>
        <v>296.2925135478643</v>
      </c>
      <c r="I20" s="200">
        <f ca="1">'TE - Total'!I13+'TE - Total'!I14</f>
        <v>147.74037661838716</v>
      </c>
      <c r="J20" s="200">
        <f t="shared" ca="1" si="4"/>
        <v>6.1558490257661314</v>
      </c>
      <c r="K20" s="200">
        <f ca="1">'TE - Total'!J13+'TE - Total'!J14</f>
        <v>53925.237465711311</v>
      </c>
      <c r="L20" s="201">
        <f t="shared" ca="1" si="5"/>
        <v>148.14625677393215</v>
      </c>
      <c r="M20" s="202">
        <f t="shared" ca="1" si="5"/>
        <v>73.87018830919358</v>
      </c>
      <c r="N20" s="202">
        <f t="shared" ca="1" si="6"/>
        <v>3.0779245128830657</v>
      </c>
      <c r="O20" s="203">
        <f t="shared" ca="1" si="7"/>
        <v>26962.618732855655</v>
      </c>
      <c r="P20" s="202">
        <f t="shared" ca="1" si="8"/>
        <v>22.221938516089821</v>
      </c>
      <c r="Q20" s="202">
        <f t="shared" ca="1" si="8"/>
        <v>11.080528246379037</v>
      </c>
      <c r="R20" s="204">
        <f t="shared" ca="1" si="9"/>
        <v>0.4616886769324598</v>
      </c>
      <c r="S20" s="205">
        <f t="shared" ca="1" si="10"/>
        <v>4044.392809928348</v>
      </c>
      <c r="T20" s="206">
        <f t="shared" ca="1" si="32"/>
        <v>97.776529470795211</v>
      </c>
      <c r="U20" s="202">
        <f t="shared" ca="1" si="33"/>
        <v>48.754324284067756</v>
      </c>
      <c r="V20" s="202">
        <f t="shared" ca="1" si="11"/>
        <v>2.031430178502823</v>
      </c>
      <c r="W20" s="203">
        <f t="shared" ca="1" si="34"/>
        <v>17795.32836368473</v>
      </c>
      <c r="X20" s="202">
        <f t="shared" ca="1" si="12"/>
        <v>48.888264735397605</v>
      </c>
      <c r="Y20" s="202">
        <f t="shared" ca="1" si="12"/>
        <v>24.377162142033878</v>
      </c>
      <c r="Z20" s="202">
        <f t="shared" ca="1" si="13"/>
        <v>1.0157150892514115</v>
      </c>
      <c r="AA20" s="203">
        <f t="shared" ca="1" si="2"/>
        <v>8897.664181842365</v>
      </c>
      <c r="AB20" s="202">
        <f t="shared" ca="1" si="14"/>
        <v>7.3332397103096403</v>
      </c>
      <c r="AC20" s="202">
        <f t="shared" ca="1" si="14"/>
        <v>3.6565743213050816</v>
      </c>
      <c r="AD20" s="204">
        <f t="shared" ca="1" si="15"/>
        <v>0.15235726338771172</v>
      </c>
      <c r="AE20" s="207">
        <f t="shared" ca="1" si="3"/>
        <v>1334.6496272763547</v>
      </c>
    </row>
    <row r="21" spans="1:33" s="183" customFormat="1" ht="22.5" x14ac:dyDescent="0.2">
      <c r="A21" s="397"/>
      <c r="B21" s="196" t="s">
        <v>146</v>
      </c>
      <c r="C21" s="197">
        <f>'TE - Total'!D15+'TE - Total'!D16</f>
        <v>17062.945357246848</v>
      </c>
      <c r="D21" s="257" t="s">
        <v>216</v>
      </c>
      <c r="E21" s="215">
        <f t="shared" si="31"/>
        <v>67</v>
      </c>
      <c r="F21" s="208">
        <v>-20.272409</v>
      </c>
      <c r="G21" s="209">
        <v>-40.248969000000002</v>
      </c>
      <c r="H21" s="199">
        <f ca="1">'TE - Total'!H15+'TE - Total'!H16</f>
        <v>296.2925135478643</v>
      </c>
      <c r="I21" s="200">
        <f ca="1">'TE - Total'!I15+'TE - Total'!I16</f>
        <v>147.74037661838716</v>
      </c>
      <c r="J21" s="200">
        <f t="shared" ca="1" si="4"/>
        <v>6.1558490257661314</v>
      </c>
      <c r="K21" s="200">
        <f ca="1">'TE - Total'!J15+'TE - Total'!J16</f>
        <v>53925.237465711311</v>
      </c>
      <c r="L21" s="201">
        <f t="shared" ca="1" si="5"/>
        <v>148.14625677393215</v>
      </c>
      <c r="M21" s="202">
        <f t="shared" ca="1" si="5"/>
        <v>73.87018830919358</v>
      </c>
      <c r="N21" s="202">
        <f t="shared" ca="1" si="6"/>
        <v>3.0779245128830657</v>
      </c>
      <c r="O21" s="203">
        <f t="shared" ca="1" si="7"/>
        <v>26962.618732855655</v>
      </c>
      <c r="P21" s="202">
        <f t="shared" ca="1" si="8"/>
        <v>22.221938516089821</v>
      </c>
      <c r="Q21" s="202">
        <f t="shared" ca="1" si="8"/>
        <v>11.080528246379037</v>
      </c>
      <c r="R21" s="204">
        <f t="shared" ca="1" si="9"/>
        <v>0.4616886769324598</v>
      </c>
      <c r="S21" s="205">
        <f t="shared" ca="1" si="10"/>
        <v>4044.392809928348</v>
      </c>
      <c r="T21" s="206">
        <f t="shared" ca="1" si="32"/>
        <v>97.776529470795211</v>
      </c>
      <c r="U21" s="202">
        <f t="shared" ca="1" si="33"/>
        <v>48.754324284067756</v>
      </c>
      <c r="V21" s="202">
        <f t="shared" ca="1" si="11"/>
        <v>2.031430178502823</v>
      </c>
      <c r="W21" s="203">
        <f t="shared" ca="1" si="34"/>
        <v>17795.32836368473</v>
      </c>
      <c r="X21" s="202">
        <f t="shared" ca="1" si="12"/>
        <v>48.888264735397605</v>
      </c>
      <c r="Y21" s="202">
        <f t="shared" ca="1" si="12"/>
        <v>24.377162142033878</v>
      </c>
      <c r="Z21" s="202">
        <f t="shared" ca="1" si="13"/>
        <v>1.0157150892514115</v>
      </c>
      <c r="AA21" s="203">
        <f t="shared" ca="1" si="2"/>
        <v>8897.664181842365</v>
      </c>
      <c r="AB21" s="202">
        <f t="shared" ca="1" si="14"/>
        <v>7.3332397103096403</v>
      </c>
      <c r="AC21" s="202">
        <f t="shared" ca="1" si="14"/>
        <v>3.6565743213050816</v>
      </c>
      <c r="AD21" s="204">
        <f t="shared" ca="1" si="15"/>
        <v>0.15235726338771172</v>
      </c>
      <c r="AE21" s="207">
        <f t="shared" ca="1" si="3"/>
        <v>1334.6496272763547</v>
      </c>
    </row>
    <row r="22" spans="1:33" s="183" customFormat="1" ht="15" customHeight="1" x14ac:dyDescent="0.2">
      <c r="A22" s="397"/>
      <c r="B22" s="196" t="s">
        <v>148</v>
      </c>
      <c r="C22" s="197">
        <f>'TE - Total'!D17</f>
        <v>23027.059800512285</v>
      </c>
      <c r="D22" s="214" t="s">
        <v>214</v>
      </c>
      <c r="E22" s="215">
        <v>84</v>
      </c>
      <c r="F22" s="208">
        <v>-20.278828000000001</v>
      </c>
      <c r="G22" s="209">
        <v>-40.243079999999999</v>
      </c>
      <c r="H22" s="199">
        <f>'TE - Total'!H17</f>
        <v>399.09814185086378</v>
      </c>
      <c r="I22" s="200">
        <f>'TE - Total'!I17</f>
        <v>199.00236114207456</v>
      </c>
      <c r="J22" s="200">
        <f t="shared" si="4"/>
        <v>8.2917650475864395</v>
      </c>
      <c r="K22" s="200">
        <f>'TE - Total'!J17</f>
        <v>72635.861816857214</v>
      </c>
      <c r="L22" s="201">
        <f t="shared" si="5"/>
        <v>199.54907092543189</v>
      </c>
      <c r="M22" s="202">
        <f t="shared" si="5"/>
        <v>99.501180571037281</v>
      </c>
      <c r="N22" s="202">
        <f t="shared" si="6"/>
        <v>4.1458825237932198</v>
      </c>
      <c r="O22" s="203">
        <f t="shared" si="7"/>
        <v>36317.930908428607</v>
      </c>
      <c r="P22" s="202">
        <f t="shared" si="8"/>
        <v>29.932360638814782</v>
      </c>
      <c r="Q22" s="202">
        <f t="shared" si="8"/>
        <v>14.925177085655591</v>
      </c>
      <c r="R22" s="204">
        <f t="shared" si="9"/>
        <v>0.62188237856898299</v>
      </c>
      <c r="S22" s="205">
        <f t="shared" si="10"/>
        <v>5447.689636264291</v>
      </c>
      <c r="T22" s="206">
        <f t="shared" si="32"/>
        <v>63.855702696138216</v>
      </c>
      <c r="U22" s="202">
        <f t="shared" si="33"/>
        <v>31.840377782731935</v>
      </c>
      <c r="V22" s="202">
        <f t="shared" si="11"/>
        <v>1.3266824076138308</v>
      </c>
      <c r="W22" s="203">
        <f t="shared" si="34"/>
        <v>11621.737890697157</v>
      </c>
      <c r="X22" s="202">
        <f t="shared" si="12"/>
        <v>31.927851348069108</v>
      </c>
      <c r="Y22" s="202">
        <f t="shared" si="12"/>
        <v>15.920188891365967</v>
      </c>
      <c r="Z22" s="202">
        <f t="shared" si="13"/>
        <v>0.66334120380691541</v>
      </c>
      <c r="AA22" s="203">
        <f t="shared" si="2"/>
        <v>5810.8689453485786</v>
      </c>
      <c r="AB22" s="202">
        <f t="shared" si="14"/>
        <v>4.7891777022103659</v>
      </c>
      <c r="AC22" s="202">
        <f t="shared" si="14"/>
        <v>2.3880283337048951</v>
      </c>
      <c r="AD22" s="204">
        <f t="shared" si="15"/>
        <v>9.9501180571037309E-2</v>
      </c>
      <c r="AE22" s="207">
        <f t="shared" si="3"/>
        <v>871.63034180228681</v>
      </c>
    </row>
    <row r="23" spans="1:33" s="183" customFormat="1" ht="15" customHeight="1" x14ac:dyDescent="0.2">
      <c r="A23" s="397"/>
      <c r="B23" s="196" t="s">
        <v>150</v>
      </c>
      <c r="C23" s="197">
        <f>'TE - Total'!D18</f>
        <v>20721.935075036457</v>
      </c>
      <c r="D23" s="214" t="s">
        <v>214</v>
      </c>
      <c r="E23" s="215">
        <v>84</v>
      </c>
      <c r="F23" s="208">
        <v>-20.278209</v>
      </c>
      <c r="G23" s="209">
        <v>-40.243783999999998</v>
      </c>
      <c r="H23" s="199">
        <f>'TE - Total'!H18</f>
        <v>359.14640669050175</v>
      </c>
      <c r="I23" s="200">
        <f>'TE - Total'!I18</f>
        <v>179.08122196622281</v>
      </c>
      <c r="J23" s="200">
        <f t="shared" si="4"/>
        <v>7.4617175819259502</v>
      </c>
      <c r="K23" s="200">
        <f>'TE - Total'!J18</f>
        <v>65364.646017671323</v>
      </c>
      <c r="L23" s="201">
        <f t="shared" si="5"/>
        <v>179.57320334525087</v>
      </c>
      <c r="M23" s="202">
        <f t="shared" si="5"/>
        <v>89.540610983111407</v>
      </c>
      <c r="N23" s="202">
        <f t="shared" si="6"/>
        <v>3.7308587909629751</v>
      </c>
      <c r="O23" s="203">
        <f t="shared" si="7"/>
        <v>32682.323008835661</v>
      </c>
      <c r="P23" s="202">
        <f t="shared" si="8"/>
        <v>26.935980501787629</v>
      </c>
      <c r="Q23" s="202">
        <f t="shared" si="8"/>
        <v>13.43109164746671</v>
      </c>
      <c r="R23" s="204">
        <f t="shared" si="9"/>
        <v>0.55962881864444625</v>
      </c>
      <c r="S23" s="205">
        <f t="shared" si="10"/>
        <v>4902.3484513253488</v>
      </c>
      <c r="T23" s="206">
        <f t="shared" si="32"/>
        <v>57.463425070480291</v>
      </c>
      <c r="U23" s="202">
        <f t="shared" si="33"/>
        <v>28.652995514595656</v>
      </c>
      <c r="V23" s="202">
        <f t="shared" si="11"/>
        <v>1.1938748131081522</v>
      </c>
      <c r="W23" s="203">
        <f t="shared" si="34"/>
        <v>10458.343362827414</v>
      </c>
      <c r="X23" s="202">
        <f t="shared" si="12"/>
        <v>28.731712535240145</v>
      </c>
      <c r="Y23" s="202">
        <f t="shared" si="12"/>
        <v>14.326497757297828</v>
      </c>
      <c r="Z23" s="202">
        <f t="shared" si="13"/>
        <v>0.59693740655407612</v>
      </c>
      <c r="AA23" s="203">
        <f t="shared" si="2"/>
        <v>5229.1716814137071</v>
      </c>
      <c r="AB23" s="202">
        <f t="shared" si="14"/>
        <v>4.309756880286022</v>
      </c>
      <c r="AC23" s="202">
        <f t="shared" si="14"/>
        <v>2.1489746635946743</v>
      </c>
      <c r="AD23" s="204">
        <f t="shared" si="15"/>
        <v>8.9540610983111418E-2</v>
      </c>
      <c r="AE23" s="207">
        <f t="shared" si="3"/>
        <v>784.375752212056</v>
      </c>
    </row>
    <row r="24" spans="1:33" s="183" customFormat="1" ht="22.5" x14ac:dyDescent="0.2">
      <c r="A24" s="398"/>
      <c r="B24" s="255" t="s">
        <v>215</v>
      </c>
      <c r="C24" s="256">
        <f>'TE - Total'!D19+'TE - Total'!D20</f>
        <v>15486.995486906486</v>
      </c>
      <c r="D24" s="257" t="s">
        <v>216</v>
      </c>
      <c r="E24" s="215">
        <f t="shared" ref="E24" si="35">(84+50)/2</f>
        <v>67</v>
      </c>
      <c r="F24" s="208">
        <v>-20.269945</v>
      </c>
      <c r="G24" s="209">
        <v>-40.247183999999997</v>
      </c>
      <c r="H24" s="258">
        <f ca="1">'TE - Total'!H19+'TE - Total'!H20</f>
        <v>270.19084761873989</v>
      </c>
      <c r="I24" s="259">
        <f ca="1">'TE - Total'!I19+'TE - Total'!I20</f>
        <v>134.72529936057717</v>
      </c>
      <c r="J24" s="200">
        <f t="shared" ca="1" si="4"/>
        <v>5.6135541400240481</v>
      </c>
      <c r="K24" s="259">
        <f ca="1">'TE - Total'!J19+'TE - Total'!J20</f>
        <v>49174.734266610663</v>
      </c>
      <c r="L24" s="201">
        <f t="shared" ref="L24" ca="1" si="36">H24*$C$4</f>
        <v>135.09542380936995</v>
      </c>
      <c r="M24" s="202">
        <f t="shared" ref="M24" ca="1" si="37">I24*$C$4</f>
        <v>67.362649680288584</v>
      </c>
      <c r="N24" s="202">
        <f t="shared" ca="1" si="6"/>
        <v>2.806777070012024</v>
      </c>
      <c r="O24" s="203">
        <f t="shared" ref="O24" ca="1" si="38">K24*$C$4</f>
        <v>24587.367133305332</v>
      </c>
      <c r="P24" s="202">
        <f t="shared" ref="P24" ca="1" si="39">H24*$D$4</f>
        <v>20.264313571405491</v>
      </c>
      <c r="Q24" s="202">
        <f t="shared" ref="Q24" ca="1" si="40">I24*$D$4</f>
        <v>10.104397452043287</v>
      </c>
      <c r="R24" s="204">
        <f t="shared" ca="1" si="9"/>
        <v>0.42101656050180358</v>
      </c>
      <c r="S24" s="205">
        <f t="shared" ref="S24" ca="1" si="41">K24*$D$4</f>
        <v>3688.1050699957996</v>
      </c>
      <c r="T24" s="206">
        <f t="shared" ca="1" si="32"/>
        <v>89.162979714184161</v>
      </c>
      <c r="U24" s="202">
        <f t="shared" ca="1" si="33"/>
        <v>44.459348788990461</v>
      </c>
      <c r="V24" s="202">
        <f ca="1">W24/8760</f>
        <v>1.8524728662079357</v>
      </c>
      <c r="W24" s="203">
        <f t="shared" ca="1" si="34"/>
        <v>16227.662307981516</v>
      </c>
      <c r="X24" s="202">
        <f t="shared" ref="X24" ca="1" si="42">T24*$C$4</f>
        <v>44.58148985709208</v>
      </c>
      <c r="Y24" s="202">
        <f t="shared" ref="Y24" ca="1" si="43">U24*$C$4</f>
        <v>22.22967439449523</v>
      </c>
      <c r="Z24" s="202">
        <f ca="1">AA24/8760</f>
        <v>0.92623643310396786</v>
      </c>
      <c r="AA24" s="203">
        <f t="shared" ref="AA24" ca="1" si="44">W24*$C$4</f>
        <v>8113.8311539907581</v>
      </c>
      <c r="AB24" s="202">
        <f t="shared" ref="AB24" ca="1" si="45">T24*$D$4</f>
        <v>6.6872234785638121</v>
      </c>
      <c r="AC24" s="202">
        <f t="shared" ref="AC24" ca="1" si="46">U24*$D$4</f>
        <v>3.3344511591742845</v>
      </c>
      <c r="AD24" s="204">
        <f ca="1">AE24/8760</f>
        <v>0.13893546496559517</v>
      </c>
      <c r="AE24" s="207">
        <f t="shared" ref="AE24" ca="1" si="47">W24*$D$4</f>
        <v>1217.0746730986136</v>
      </c>
    </row>
    <row r="25" spans="1:33" ht="15" customHeight="1" thickBot="1" x14ac:dyDescent="0.25">
      <c r="A25" s="403" t="s">
        <v>24</v>
      </c>
      <c r="B25" s="404"/>
      <c r="C25" s="404"/>
      <c r="D25" s="404"/>
      <c r="E25" s="404"/>
      <c r="F25" s="404"/>
      <c r="G25" s="405"/>
      <c r="H25" s="210">
        <f ca="1">SUM(H11:H24)</f>
        <v>4445.779016880354</v>
      </c>
      <c r="I25" s="210">
        <f t="shared" ref="I25:AE25" ca="1" si="48">SUM(I11:I24)</f>
        <v>1757.9769207531099</v>
      </c>
      <c r="J25" s="210">
        <f t="shared" ca="1" si="48"/>
        <v>73.249038364712902</v>
      </c>
      <c r="K25" s="210">
        <f t="shared" ca="1" si="48"/>
        <v>641661.5760748852</v>
      </c>
      <c r="L25" s="210">
        <f t="shared" ca="1" si="48"/>
        <v>2222.889508440177</v>
      </c>
      <c r="M25" s="210">
        <f t="shared" ca="1" si="48"/>
        <v>878.98846037655494</v>
      </c>
      <c r="N25" s="210">
        <f t="shared" ca="1" si="48"/>
        <v>36.624519182356451</v>
      </c>
      <c r="O25" s="210">
        <f t="shared" ca="1" si="48"/>
        <v>320830.7880374426</v>
      </c>
      <c r="P25" s="210">
        <f t="shared" ca="1" si="48"/>
        <v>333.43342626602652</v>
      </c>
      <c r="Q25" s="210">
        <f t="shared" ca="1" si="48"/>
        <v>131.84826905648322</v>
      </c>
      <c r="R25" s="210">
        <f ca="1">SUM(R11:R24)</f>
        <v>5.4936778773534689</v>
      </c>
      <c r="S25" s="210">
        <f t="shared" ca="1" si="48"/>
        <v>48124.618205616382</v>
      </c>
      <c r="T25" s="210">
        <f t="shared" ca="1" si="48"/>
        <v>780.95229686289701</v>
      </c>
      <c r="U25" s="210">
        <f t="shared" ca="1" si="48"/>
        <v>292.45682167957284</v>
      </c>
      <c r="V25" s="210">
        <f ca="1">SUM(V11:V24)</f>
        <v>12.185700903315535</v>
      </c>
      <c r="W25" s="210">
        <f t="shared" ca="1" si="48"/>
        <v>106746.73991304409</v>
      </c>
      <c r="X25" s="210">
        <f t="shared" ca="1" si="48"/>
        <v>390.47614843144851</v>
      </c>
      <c r="Y25" s="210">
        <f t="shared" ca="1" si="48"/>
        <v>146.22841083978642</v>
      </c>
      <c r="Z25" s="210">
        <f t="shared" ca="1" si="48"/>
        <v>6.0928504516577675</v>
      </c>
      <c r="AA25" s="210">
        <f t="shared" ca="1" si="48"/>
        <v>53373.369956522045</v>
      </c>
      <c r="AB25" s="210">
        <f t="shared" ca="1" si="48"/>
        <v>58.57142226471727</v>
      </c>
      <c r="AC25" s="210">
        <f t="shared" ca="1" si="48"/>
        <v>21.934261625967963</v>
      </c>
      <c r="AD25" s="210">
        <f ca="1">SUM(AD11:AD24)</f>
        <v>0.9139275677486649</v>
      </c>
      <c r="AE25" s="210">
        <f t="shared" ca="1" si="48"/>
        <v>8006.0054934783057</v>
      </c>
      <c r="AG25" s="182"/>
    </row>
    <row r="27" spans="1:33" ht="15" customHeight="1" x14ac:dyDescent="0.2">
      <c r="A27" s="399" t="s">
        <v>198</v>
      </c>
      <c r="B27" s="400"/>
      <c r="C27" s="400"/>
    </row>
    <row r="28" spans="1:33" ht="15" customHeight="1" x14ac:dyDescent="0.2">
      <c r="A28" s="399"/>
      <c r="B28" s="400"/>
      <c r="C28" s="400"/>
    </row>
    <row r="29" spans="1:33" ht="15" customHeight="1" x14ac:dyDescent="0.2">
      <c r="A29" s="399"/>
      <c r="B29" s="400"/>
      <c r="C29" s="400"/>
    </row>
    <row r="30" spans="1:33" ht="15" customHeight="1" x14ac:dyDescent="0.2">
      <c r="A30" s="399"/>
      <c r="B30" s="401" t="s">
        <v>199</v>
      </c>
      <c r="C30" s="401"/>
    </row>
    <row r="31" spans="1:33" ht="15" customHeight="1" x14ac:dyDescent="0.2">
      <c r="A31" s="399"/>
      <c r="B31" s="401"/>
      <c r="C31" s="401"/>
    </row>
    <row r="32" spans="1:33" ht="15" customHeight="1" x14ac:dyDescent="0.2">
      <c r="A32" s="399"/>
      <c r="B32" s="401"/>
      <c r="C32" s="401"/>
    </row>
    <row r="33" spans="1:7" ht="15" customHeight="1" x14ac:dyDescent="0.2">
      <c r="A33" s="399"/>
      <c r="B33" s="401"/>
      <c r="C33" s="401"/>
    </row>
    <row r="34" spans="1:7" ht="15" customHeight="1" x14ac:dyDescent="0.2">
      <c r="A34" s="399"/>
      <c r="B34" s="401"/>
      <c r="C34" s="401"/>
    </row>
    <row r="35" spans="1:7" ht="15" customHeight="1" x14ac:dyDescent="0.2">
      <c r="A35" s="399"/>
      <c r="B35" s="401"/>
      <c r="C35" s="401"/>
    </row>
    <row r="41" spans="1:7" ht="15" customHeight="1" x14ac:dyDescent="0.2">
      <c r="F41" s="211"/>
      <c r="G41" s="212"/>
    </row>
  </sheetData>
  <sheetProtection password="B056" sheet="1" objects="1" scenarios="1"/>
  <mergeCells count="25">
    <mergeCell ref="AB9:AE9"/>
    <mergeCell ref="E11:E16"/>
    <mergeCell ref="A17:A24"/>
    <mergeCell ref="A27:A35"/>
    <mergeCell ref="B27:C29"/>
    <mergeCell ref="B30:C35"/>
    <mergeCell ref="A11:A16"/>
    <mergeCell ref="A25:G25"/>
    <mergeCell ref="D11:D16"/>
    <mergeCell ref="A2:D2"/>
    <mergeCell ref="A7:AE7"/>
    <mergeCell ref="A8:A10"/>
    <mergeCell ref="B8:B10"/>
    <mergeCell ref="C8:C10"/>
    <mergeCell ref="D8:D10"/>
    <mergeCell ref="E8:E10"/>
    <mergeCell ref="F8:F10"/>
    <mergeCell ref="G8:G10"/>
    <mergeCell ref="H8:S8"/>
    <mergeCell ref="T8:AE8"/>
    <mergeCell ref="H9:K9"/>
    <mergeCell ref="L9:O9"/>
    <mergeCell ref="P9:S9"/>
    <mergeCell ref="T9:W9"/>
    <mergeCell ref="X9:AA9"/>
  </mergeCells>
  <pageMargins left="0.511811024" right="0.511811024" top="0.78740157499999996" bottom="0.78740157499999996" header="0.31496062000000002" footer="0.31496062000000002"/>
  <ignoredErrors>
    <ignoredError sqref="N11:N24 R11:R24 V11:V23 Z11:Z24 AD11:AD24" formula="1"/>
  </ignoredErrors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Info</vt:lpstr>
      <vt:lpstr>Dados</vt:lpstr>
      <vt:lpstr>Tipo de Pilha_AP42</vt:lpstr>
      <vt:lpstr>Tipo de Pilha_Furieri2014</vt:lpstr>
      <vt:lpstr>Área - us ur_AP42</vt:lpstr>
      <vt:lpstr>Área - us ur_Furieri2014</vt:lpstr>
      <vt:lpstr>Material</vt:lpstr>
      <vt:lpstr>Série Vento-Bruta</vt:lpstr>
      <vt:lpstr>Série Vento-1 dia</vt:lpstr>
      <vt:lpstr>Série Vento-2 dias</vt:lpstr>
      <vt:lpstr>Série Vento-5 dias</vt:lpstr>
      <vt:lpstr>Série Vento-3 dias</vt:lpstr>
      <vt:lpstr>P - 1 dia</vt:lpstr>
      <vt:lpstr>P - 1 dia_conica</vt:lpstr>
      <vt:lpstr>P - 2 dias</vt:lpstr>
      <vt:lpstr>P - 2 dias_conica</vt:lpstr>
      <vt:lpstr>P - 3 dias</vt:lpstr>
      <vt:lpstr>P - 3 dias_conica</vt:lpstr>
      <vt:lpstr>P - 5 dias</vt:lpstr>
      <vt:lpstr>TE - Total</vt:lpstr>
      <vt:lpstr>Emissão Total_Pilhas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Vanessa Brusco Filete</cp:lastModifiedBy>
  <dcterms:created xsi:type="dcterms:W3CDTF">2012-12-20T11:23:53Z</dcterms:created>
  <dcterms:modified xsi:type="dcterms:W3CDTF">2019-06-06T19:42:26Z</dcterms:modified>
</cp:coreProperties>
</file>